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运行数据" sheetId="1" state="visible" r:id="rId2"/>
    <sheet name="厌氧" sheetId="2" state="visible" r:id="rId3"/>
    <sheet name="Sheet1" sheetId="3" state="visible" r:id="rId4"/>
  </sheets>
  <definedNames>
    <definedName function="false" hidden="true" localSheetId="0" name="_xlnm._FilterDatabase" vbProcedure="false">运行数据!$A$6:$HY$735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<sst xmlns="http://schemas.openxmlformats.org/spreadsheetml/2006/main" count="872" uniqueCount="313">
  <si>
    <t xml:space="preserve">博瑞德港区污水运行数据</t>
  </si>
  <si>
    <t xml:space="preserve">日期</t>
  </si>
  <si>
    <t xml:space="preserve">园区来水</t>
  </si>
  <si>
    <t xml:space="preserve">嘉兴石化</t>
  </si>
  <si>
    <t xml:space="preserve">低浓度</t>
  </si>
  <si>
    <t xml:space="preserve">高浓度调节池</t>
  </si>
  <si>
    <t xml:space="preserve">厌氧进水</t>
  </si>
  <si>
    <t xml:space="preserve">厌氧调质池</t>
  </si>
  <si>
    <r>
      <rPr>
        <b val="true"/>
        <sz val="8"/>
        <rFont val="宋体"/>
        <family val="3"/>
        <charset val="134"/>
      </rPr>
      <t xml:space="preserve">厌氧池</t>
    </r>
    <r>
      <rPr>
        <b val="true"/>
        <sz val="8"/>
        <rFont val="Arial"/>
        <family val="2"/>
        <charset val="1"/>
      </rPr>
      <t xml:space="preserve">A</t>
    </r>
  </si>
  <si>
    <r>
      <rPr>
        <b val="true"/>
        <sz val="8"/>
        <rFont val="宋体"/>
        <family val="3"/>
        <charset val="134"/>
      </rPr>
      <t xml:space="preserve">厌氧池</t>
    </r>
    <r>
      <rPr>
        <b val="true"/>
        <sz val="8"/>
        <rFont val="Arial"/>
        <family val="2"/>
        <charset val="1"/>
      </rPr>
      <t xml:space="preserve">B</t>
    </r>
  </si>
  <si>
    <t xml:space="preserve">厌氧出水</t>
  </si>
  <si>
    <t xml:space="preserve">低浓度调节池</t>
  </si>
  <si>
    <t xml:space="preserve">生化进水数据</t>
  </si>
  <si>
    <r>
      <rPr>
        <b val="true"/>
        <sz val="8"/>
        <rFont val="宋体"/>
        <family val="3"/>
        <charset val="134"/>
      </rPr>
      <t xml:space="preserve">缺氧反硝化池</t>
    </r>
    <r>
      <rPr>
        <b val="true"/>
        <sz val="8"/>
        <rFont val="Arial"/>
        <family val="2"/>
        <charset val="1"/>
      </rPr>
      <t xml:space="preserve">A</t>
    </r>
    <r>
      <rPr>
        <b val="true"/>
        <sz val="8"/>
        <rFont val="宋体"/>
        <family val="3"/>
        <charset val="134"/>
      </rPr>
      <t xml:space="preserve">（</t>
    </r>
    <r>
      <rPr>
        <b val="true"/>
        <sz val="8"/>
        <rFont val="Arial"/>
        <family val="2"/>
        <charset val="1"/>
      </rPr>
      <t xml:space="preserve">D-N</t>
    </r>
    <r>
      <rPr>
        <b val="true"/>
        <sz val="8"/>
        <rFont val="宋体"/>
        <family val="3"/>
        <charset val="134"/>
      </rPr>
      <t xml:space="preserve">）</t>
    </r>
  </si>
  <si>
    <r>
      <rPr>
        <b val="true"/>
        <sz val="8"/>
        <rFont val="宋体"/>
        <family val="3"/>
        <charset val="134"/>
      </rPr>
      <t xml:space="preserve">活性污泥池</t>
    </r>
    <r>
      <rPr>
        <b val="true"/>
        <sz val="8"/>
        <rFont val="Arial"/>
        <family val="2"/>
        <charset val="1"/>
      </rPr>
      <t xml:space="preserve">A</t>
    </r>
    <r>
      <rPr>
        <b val="true"/>
        <sz val="8"/>
        <rFont val="宋体"/>
        <family val="3"/>
        <charset val="134"/>
      </rPr>
      <t xml:space="preserve">（</t>
    </r>
    <r>
      <rPr>
        <b val="true"/>
        <sz val="8"/>
        <rFont val="Arial"/>
        <family val="2"/>
        <charset val="1"/>
      </rPr>
      <t xml:space="preserve">ASR</t>
    </r>
    <r>
      <rPr>
        <b val="true"/>
        <sz val="8"/>
        <rFont val="宋体"/>
        <family val="3"/>
        <charset val="134"/>
      </rPr>
      <t xml:space="preserve">）</t>
    </r>
  </si>
  <si>
    <r>
      <rPr>
        <b val="true"/>
        <sz val="8"/>
        <rFont val="Arial"/>
        <family val="2"/>
        <charset val="1"/>
      </rPr>
      <t xml:space="preserve">CBR</t>
    </r>
    <r>
      <rPr>
        <b val="true"/>
        <sz val="8"/>
        <rFont val="宋体"/>
        <family val="3"/>
        <charset val="134"/>
      </rPr>
      <t xml:space="preserve">池</t>
    </r>
    <r>
      <rPr>
        <b val="true"/>
        <sz val="8"/>
        <rFont val="Arial"/>
        <family val="2"/>
        <charset val="1"/>
      </rPr>
      <t xml:space="preserve">A</t>
    </r>
  </si>
  <si>
    <r>
      <rPr>
        <b val="true"/>
        <sz val="8"/>
        <rFont val="宋体"/>
        <family val="0"/>
        <charset val="134"/>
      </rPr>
      <t xml:space="preserve">二沉池</t>
    </r>
    <r>
      <rPr>
        <b val="true"/>
        <sz val="8"/>
        <rFont val="Arial"/>
        <family val="2"/>
        <charset val="1"/>
      </rPr>
      <t xml:space="preserve">A</t>
    </r>
  </si>
  <si>
    <r>
      <rPr>
        <b val="true"/>
        <sz val="8"/>
        <color rgb="FF000000"/>
        <rFont val="宋体"/>
        <family val="3"/>
        <charset val="134"/>
      </rPr>
      <t xml:space="preserve">缺氧池</t>
    </r>
    <r>
      <rPr>
        <b val="true"/>
        <sz val="8"/>
        <color rgb="FF000000"/>
        <rFont val="Arial"/>
        <family val="2"/>
        <charset val="1"/>
      </rPr>
      <t xml:space="preserve">B</t>
    </r>
    <r>
      <rPr>
        <b val="true"/>
        <sz val="8"/>
        <color rgb="FF000000"/>
        <rFont val="宋体"/>
        <family val="3"/>
        <charset val="134"/>
      </rPr>
      <t xml:space="preserve">（</t>
    </r>
    <r>
      <rPr>
        <b val="true"/>
        <sz val="8"/>
        <color rgb="FF000000"/>
        <rFont val="Arial"/>
        <family val="2"/>
        <charset val="1"/>
      </rPr>
      <t xml:space="preserve">D-N</t>
    </r>
    <r>
      <rPr>
        <b val="true"/>
        <sz val="8"/>
        <color rgb="FF000000"/>
        <rFont val="宋体"/>
        <family val="3"/>
        <charset val="134"/>
      </rPr>
      <t xml:space="preserve">）</t>
    </r>
  </si>
  <si>
    <r>
      <rPr>
        <b val="true"/>
        <sz val="8"/>
        <rFont val="宋体"/>
        <family val="3"/>
        <charset val="134"/>
      </rPr>
      <t xml:space="preserve">活性污泥池</t>
    </r>
    <r>
      <rPr>
        <b val="true"/>
        <sz val="8"/>
        <rFont val="Arial"/>
        <family val="2"/>
        <charset val="1"/>
      </rPr>
      <t xml:space="preserve">B</t>
    </r>
    <r>
      <rPr>
        <b val="true"/>
        <sz val="8"/>
        <rFont val="宋体"/>
        <family val="3"/>
        <charset val="134"/>
      </rPr>
      <t xml:space="preserve">（</t>
    </r>
    <r>
      <rPr>
        <b val="true"/>
        <sz val="8"/>
        <rFont val="Arial"/>
        <family val="2"/>
        <charset val="1"/>
      </rPr>
      <t xml:space="preserve">ASR</t>
    </r>
    <r>
      <rPr>
        <b val="true"/>
        <sz val="8"/>
        <rFont val="宋体"/>
        <family val="3"/>
        <charset val="134"/>
      </rPr>
      <t xml:space="preserve">）</t>
    </r>
  </si>
  <si>
    <r>
      <rPr>
        <b val="true"/>
        <sz val="8"/>
        <color rgb="FF000000"/>
        <rFont val="Arial"/>
        <family val="2"/>
        <charset val="1"/>
      </rPr>
      <t xml:space="preserve">CBR</t>
    </r>
    <r>
      <rPr>
        <b val="true"/>
        <sz val="8"/>
        <color rgb="FF000000"/>
        <rFont val="宋体"/>
        <family val="3"/>
        <charset val="134"/>
      </rPr>
      <t xml:space="preserve">池</t>
    </r>
    <r>
      <rPr>
        <b val="true"/>
        <sz val="8"/>
        <color rgb="FF000000"/>
        <rFont val="Arial"/>
        <family val="2"/>
        <charset val="1"/>
      </rPr>
      <t xml:space="preserve">B</t>
    </r>
  </si>
  <si>
    <r>
      <rPr>
        <b val="true"/>
        <sz val="8"/>
        <rFont val="宋体"/>
        <family val="0"/>
        <charset val="134"/>
      </rPr>
      <t xml:space="preserve">二沉池</t>
    </r>
    <r>
      <rPr>
        <b val="true"/>
        <sz val="8"/>
        <rFont val="Arial"/>
        <family val="2"/>
        <charset val="1"/>
      </rPr>
      <t xml:space="preserve">B</t>
    </r>
  </si>
  <si>
    <r>
      <rPr>
        <b val="true"/>
        <sz val="8"/>
        <rFont val="微软雅黑"/>
        <family val="2"/>
        <charset val="134"/>
      </rPr>
      <t xml:space="preserve">二沉池</t>
    </r>
    <r>
      <rPr>
        <b val="true"/>
        <sz val="8"/>
        <rFont val="宋体"/>
        <family val="2"/>
        <charset val="134"/>
      </rPr>
      <t xml:space="preserve">混合后</t>
    </r>
  </si>
  <si>
    <t xml:space="preserve">生化运行效果</t>
  </si>
  <si>
    <r>
      <rPr>
        <b val="true"/>
        <sz val="8"/>
        <rFont val="宋体"/>
        <family val="0"/>
        <charset val="134"/>
      </rPr>
      <t xml:space="preserve"> 回流 </t>
    </r>
    <r>
      <rPr>
        <b val="true"/>
        <sz val="8"/>
        <rFont val="Arial"/>
        <family val="2"/>
        <charset val="1"/>
      </rPr>
      <t xml:space="preserve">/ </t>
    </r>
    <r>
      <rPr>
        <b val="true"/>
        <sz val="8"/>
        <rFont val="宋体"/>
        <family val="0"/>
        <charset val="134"/>
      </rPr>
      <t xml:space="preserve">剩余污泥 </t>
    </r>
    <r>
      <rPr>
        <b val="true"/>
        <sz val="8"/>
        <rFont val="Arial"/>
        <family val="2"/>
        <charset val="1"/>
      </rPr>
      <t xml:space="preserve">/ </t>
    </r>
    <r>
      <rPr>
        <b val="true"/>
        <sz val="8"/>
        <rFont val="宋体"/>
        <family val="0"/>
        <charset val="134"/>
      </rPr>
      <t xml:space="preserve">泥饼</t>
    </r>
  </si>
  <si>
    <t xml:space="preserve">高效澄清池</t>
  </si>
  <si>
    <t xml:space="preserve">臭氧池</t>
  </si>
  <si>
    <r>
      <rPr>
        <b val="true"/>
        <sz val="8"/>
        <rFont val="宋体"/>
        <family val="3"/>
        <charset val="134"/>
      </rPr>
      <t xml:space="preserve">后置</t>
    </r>
    <r>
      <rPr>
        <b val="true"/>
        <sz val="8"/>
        <rFont val="Arial"/>
        <family val="2"/>
        <charset val="1"/>
      </rPr>
      <t xml:space="preserve">CBR</t>
    </r>
  </si>
  <si>
    <t xml:space="preserve">耦合臭氧生物膜运行效果</t>
  </si>
  <si>
    <t xml:space="preserve">排放池</t>
  </si>
  <si>
    <t xml:space="preserve">系统运行效果</t>
  </si>
  <si>
    <t xml:space="preserve">备注</t>
  </si>
  <si>
    <t xml:space="preserve">Q</t>
  </si>
  <si>
    <t xml:space="preserve">pH</t>
  </si>
  <si>
    <t xml:space="preserve">TOC</t>
  </si>
  <si>
    <t xml:space="preserve">COD</t>
  </si>
  <si>
    <t xml:space="preserve">COD Load</t>
  </si>
  <si>
    <t xml:space="preserve">Cond</t>
  </si>
  <si>
    <t xml:space="preserve">TDS</t>
  </si>
  <si>
    <t xml:space="preserve">TN</t>
  </si>
  <si>
    <r>
      <rPr>
        <b val="true"/>
        <sz val="8"/>
        <rFont val="Arial"/>
        <family val="2"/>
        <charset val="1"/>
      </rPr>
      <t xml:space="preserve">NH</t>
    </r>
    <r>
      <rPr>
        <b val="true"/>
        <vertAlign val="subscript"/>
        <sz val="8"/>
        <rFont val="Arial"/>
        <family val="2"/>
        <charset val="1"/>
      </rPr>
      <t xml:space="preserve">3</t>
    </r>
    <r>
      <rPr>
        <b val="true"/>
        <sz val="8"/>
        <rFont val="Arial"/>
        <family val="2"/>
        <charset val="1"/>
      </rPr>
      <t xml:space="preserve">-N</t>
    </r>
  </si>
  <si>
    <t xml:space="preserve">TP</t>
  </si>
  <si>
    <t xml:space="preserve">SS</t>
  </si>
  <si>
    <t xml:space="preserve">色度</t>
  </si>
  <si>
    <r>
      <rPr>
        <b val="true"/>
        <sz val="8"/>
        <rFont val="宋体"/>
        <family val="3"/>
        <charset val="134"/>
      </rPr>
      <t xml:space="preserve">总量</t>
    </r>
    <r>
      <rPr>
        <b val="true"/>
        <sz val="8"/>
        <rFont val="Arial"/>
        <family val="2"/>
        <charset val="1"/>
      </rPr>
      <t xml:space="preserve">Q</t>
    </r>
  </si>
  <si>
    <r>
      <rPr>
        <b val="true"/>
        <sz val="8"/>
        <rFont val="宋体"/>
        <family val="3"/>
        <charset val="134"/>
      </rPr>
      <t xml:space="preserve">至厌氧</t>
    </r>
    <r>
      <rPr>
        <b val="true"/>
        <sz val="8"/>
        <rFont val="Arial"/>
        <family val="2"/>
        <charset val="1"/>
      </rPr>
      <t xml:space="preserve">Q</t>
    </r>
  </si>
  <si>
    <r>
      <rPr>
        <b val="true"/>
        <sz val="8"/>
        <rFont val="宋体"/>
        <family val="3"/>
        <charset val="134"/>
      </rPr>
      <t xml:space="preserve">至低浓度</t>
    </r>
    <r>
      <rPr>
        <b val="true"/>
        <sz val="8"/>
        <rFont val="Arial"/>
        <family val="2"/>
        <charset val="1"/>
      </rPr>
      <t xml:space="preserve">Q</t>
    </r>
  </si>
  <si>
    <r>
      <rPr>
        <b val="true"/>
        <sz val="8"/>
        <rFont val="宋体"/>
        <family val="3"/>
        <charset val="134"/>
      </rPr>
      <t xml:space="preserve">至高浓度</t>
    </r>
    <r>
      <rPr>
        <b val="true"/>
        <sz val="8"/>
        <rFont val="Arial"/>
        <family val="2"/>
        <charset val="1"/>
      </rPr>
      <t xml:space="preserve">Q</t>
    </r>
  </si>
  <si>
    <t xml:space="preserve">Level</t>
  </si>
  <si>
    <t xml:space="preserve">T</t>
  </si>
  <si>
    <t xml:space="preserve">Q(A)</t>
  </si>
  <si>
    <t xml:space="preserve">Q(B)</t>
  </si>
  <si>
    <t xml:space="preserve">C/T</t>
  </si>
  <si>
    <t xml:space="preserve">AnS</t>
  </si>
  <si>
    <t xml:space="preserve">VFAs</t>
  </si>
  <si>
    <t xml:space="preserve">ALK</t>
  </si>
  <si>
    <r>
      <rPr>
        <b val="true"/>
        <sz val="8"/>
        <rFont val="Arial"/>
        <family val="2"/>
        <charset val="1"/>
      </rPr>
      <t xml:space="preserve">PO</t>
    </r>
    <r>
      <rPr>
        <b val="true"/>
        <vertAlign val="subscript"/>
        <sz val="8"/>
        <rFont val="Arial"/>
        <family val="2"/>
        <charset val="1"/>
      </rPr>
      <t xml:space="preserve">4</t>
    </r>
    <r>
      <rPr>
        <b val="true"/>
        <vertAlign val="superscript"/>
        <sz val="8"/>
        <rFont val="Arial"/>
        <family val="2"/>
        <charset val="1"/>
      </rPr>
      <t xml:space="preserve">3</t>
    </r>
    <r>
      <rPr>
        <b val="true"/>
        <sz val="8"/>
        <rFont val="Arial"/>
        <family val="2"/>
        <charset val="1"/>
      </rPr>
      <t xml:space="preserve">-P</t>
    </r>
  </si>
  <si>
    <r>
      <rPr>
        <b val="true"/>
        <sz val="8"/>
        <rFont val="Arial"/>
        <family val="2"/>
        <charset val="1"/>
      </rPr>
      <t xml:space="preserve">Cl</t>
    </r>
    <r>
      <rPr>
        <b val="true"/>
        <vertAlign val="superscript"/>
        <sz val="8"/>
        <rFont val="Arial"/>
        <family val="2"/>
        <charset val="1"/>
      </rPr>
      <t xml:space="preserve">-</t>
    </r>
  </si>
  <si>
    <t xml:space="preserve">NaCl%</t>
  </si>
  <si>
    <r>
      <rPr>
        <b val="true"/>
        <sz val="8"/>
        <rFont val="Arial"/>
        <family val="2"/>
        <charset val="1"/>
      </rPr>
      <t xml:space="preserve">NO</t>
    </r>
    <r>
      <rPr>
        <b val="true"/>
        <vertAlign val="subscript"/>
        <sz val="8"/>
        <rFont val="Arial"/>
        <family val="2"/>
        <charset val="1"/>
      </rPr>
      <t xml:space="preserve">3</t>
    </r>
    <r>
      <rPr>
        <b val="true"/>
        <sz val="8"/>
        <rFont val="Arial"/>
        <family val="2"/>
        <charset val="1"/>
      </rPr>
      <t xml:space="preserve">-N</t>
    </r>
  </si>
  <si>
    <r>
      <rPr>
        <b val="true"/>
        <sz val="8"/>
        <rFont val="宋体"/>
        <family val="2"/>
        <charset val="134"/>
      </rPr>
      <t xml:space="preserve">总</t>
    </r>
    <r>
      <rPr>
        <b val="true"/>
        <sz val="8"/>
        <rFont val="Arial"/>
        <family val="2"/>
        <charset val="1"/>
      </rPr>
      <t xml:space="preserve">Q</t>
    </r>
  </si>
  <si>
    <t xml:space="preserve">HRT</t>
  </si>
  <si>
    <r>
      <rPr>
        <b val="true"/>
        <sz val="8"/>
        <color rgb="FFFF0000"/>
        <rFont val="Arial"/>
        <family val="2"/>
        <charset val="1"/>
      </rPr>
      <t xml:space="preserve">NO</t>
    </r>
    <r>
      <rPr>
        <b val="true"/>
        <vertAlign val="subscript"/>
        <sz val="8"/>
        <color rgb="FFFF0000"/>
        <rFont val="Arial"/>
        <family val="2"/>
        <charset val="1"/>
      </rPr>
      <t xml:space="preserve">3</t>
    </r>
    <r>
      <rPr>
        <b val="true"/>
        <sz val="8"/>
        <color rgb="FFFF0000"/>
        <rFont val="Arial"/>
        <family val="2"/>
        <charset val="1"/>
      </rPr>
      <t xml:space="preserve">-N</t>
    </r>
  </si>
  <si>
    <t xml:space="preserve">DO</t>
  </si>
  <si>
    <t xml:space="preserve">MLSS</t>
  </si>
  <si>
    <t xml:space="preserve">MLVSS</t>
  </si>
  <si>
    <t xml:space="preserve">f</t>
  </si>
  <si>
    <r>
      <rPr>
        <b val="true"/>
        <sz val="8"/>
        <color rgb="FFFF0000"/>
        <rFont val="Arial"/>
        <family val="2"/>
        <charset val="1"/>
      </rPr>
      <t xml:space="preserve">SV</t>
    </r>
    <r>
      <rPr>
        <b val="true"/>
        <vertAlign val="subscript"/>
        <sz val="8"/>
        <color rgb="FFFF0000"/>
        <rFont val="Arial"/>
        <family val="2"/>
        <charset val="1"/>
      </rPr>
      <t xml:space="preserve">30</t>
    </r>
  </si>
  <si>
    <t xml:space="preserve">SVI</t>
  </si>
  <si>
    <r>
      <rPr>
        <b val="true"/>
        <sz val="8"/>
        <color rgb="FFFF0000"/>
        <rFont val="Arial"/>
        <family val="2"/>
        <charset val="1"/>
      </rPr>
      <t xml:space="preserve">NH</t>
    </r>
    <r>
      <rPr>
        <b val="true"/>
        <vertAlign val="subscript"/>
        <sz val="8"/>
        <color rgb="FFFF0000"/>
        <rFont val="Arial"/>
        <family val="2"/>
        <charset val="1"/>
      </rPr>
      <t xml:space="preserve">3</t>
    </r>
    <r>
      <rPr>
        <b val="true"/>
        <sz val="8"/>
        <color rgb="FFFF0000"/>
        <rFont val="Arial"/>
        <family val="2"/>
        <charset val="1"/>
      </rPr>
      <t xml:space="preserve">-N</t>
    </r>
  </si>
  <si>
    <t xml:space="preserve">VLR</t>
  </si>
  <si>
    <t xml:space="preserve">TNr</t>
  </si>
  <si>
    <r>
      <rPr>
        <b val="true"/>
        <sz val="8"/>
        <rFont val="Arial"/>
        <family val="2"/>
        <charset val="1"/>
      </rPr>
      <t xml:space="preserve">TN</t>
    </r>
    <r>
      <rPr>
        <b val="true"/>
        <sz val="8"/>
        <rFont val="宋体"/>
        <family val="2"/>
        <charset val="134"/>
      </rPr>
      <t xml:space="preserve">差</t>
    </r>
  </si>
  <si>
    <t xml:space="preserve">TOCr</t>
  </si>
  <si>
    <r>
      <rPr>
        <b val="true"/>
        <sz val="8"/>
        <rFont val="Arial"/>
        <family val="2"/>
        <charset val="1"/>
      </rPr>
      <t xml:space="preserve">TOC</t>
    </r>
    <r>
      <rPr>
        <b val="true"/>
        <sz val="8"/>
        <rFont val="宋体"/>
        <family val="2"/>
        <charset val="134"/>
      </rPr>
      <t xml:space="preserve">差</t>
    </r>
  </si>
  <si>
    <t xml:space="preserve">CODr</t>
  </si>
  <si>
    <r>
      <rPr>
        <b val="true"/>
        <sz val="8"/>
        <rFont val="Arial"/>
        <family val="2"/>
        <charset val="1"/>
      </rPr>
      <t xml:space="preserve">COD</t>
    </r>
    <r>
      <rPr>
        <b val="true"/>
        <sz val="8"/>
        <rFont val="宋体"/>
        <family val="2"/>
        <charset val="134"/>
      </rPr>
      <t xml:space="preserve">差</t>
    </r>
  </si>
  <si>
    <t xml:space="preserve">TPr</t>
  </si>
  <si>
    <r>
      <rPr>
        <b val="true"/>
        <sz val="8"/>
        <rFont val="Arial"/>
        <family val="2"/>
        <charset val="1"/>
      </rPr>
      <t xml:space="preserve">TP</t>
    </r>
    <r>
      <rPr>
        <b val="true"/>
        <sz val="8"/>
        <rFont val="宋体"/>
        <family val="2"/>
        <charset val="134"/>
      </rPr>
      <t xml:space="preserve">差</t>
    </r>
  </si>
  <si>
    <t xml:space="preserve">SSr</t>
  </si>
  <si>
    <r>
      <rPr>
        <b val="true"/>
        <sz val="8"/>
        <rFont val="Arial"/>
        <family val="2"/>
        <charset val="1"/>
      </rPr>
      <t xml:space="preserve">SS</t>
    </r>
    <r>
      <rPr>
        <b val="true"/>
        <sz val="8"/>
        <rFont val="宋体"/>
        <family val="2"/>
        <charset val="134"/>
      </rPr>
      <t xml:space="preserve">差</t>
    </r>
  </si>
  <si>
    <t xml:space="preserve">Qr</t>
  </si>
  <si>
    <t xml:space="preserve">Qw</t>
  </si>
  <si>
    <t xml:space="preserve">Ws</t>
  </si>
  <si>
    <t xml:space="preserve">Wc</t>
  </si>
  <si>
    <t xml:space="preserve">粉炭</t>
  </si>
  <si>
    <t xml:space="preserve">粉炭（投加量）</t>
  </si>
  <si>
    <t xml:space="preserve">PAC</t>
  </si>
  <si>
    <t xml:space="preserve">PAC液位差</t>
  </si>
  <si>
    <t xml:space="preserve">PAC（投加量）</t>
  </si>
  <si>
    <t xml:space="preserve">PAM</t>
  </si>
  <si>
    <t xml:space="preserve">PAM(投加量）</t>
  </si>
  <si>
    <t xml:space="preserve">臭氧产量</t>
  </si>
  <si>
    <t xml:space="preserve">功率</t>
  </si>
  <si>
    <t xml:space="preserve">电耗</t>
  </si>
  <si>
    <t xml:space="preserve">投加量</t>
  </si>
  <si>
    <t xml:space="preserve">O/C</t>
  </si>
  <si>
    <t xml:space="preserve">Qd</t>
  </si>
  <si>
    <r>
      <rPr>
        <b val="true"/>
        <sz val="8"/>
        <rFont val="Arial"/>
        <family val="2"/>
        <charset val="1"/>
      </rPr>
      <t xml:space="preserve">pH</t>
    </r>
    <r>
      <rPr>
        <b val="true"/>
        <vertAlign val="subscript"/>
        <sz val="8"/>
        <rFont val="宋体"/>
        <family val="3"/>
        <charset val="134"/>
      </rPr>
      <t xml:space="preserve">在线</t>
    </r>
  </si>
  <si>
    <r>
      <rPr>
        <b val="true"/>
        <sz val="8"/>
        <rFont val="Arial"/>
        <family val="2"/>
        <charset val="1"/>
      </rPr>
      <t xml:space="preserve">TOC</t>
    </r>
    <r>
      <rPr>
        <b val="true"/>
        <vertAlign val="subscript"/>
        <sz val="8"/>
        <rFont val="宋体"/>
        <family val="3"/>
        <charset val="134"/>
      </rPr>
      <t xml:space="preserve">在线</t>
    </r>
  </si>
  <si>
    <r>
      <rPr>
        <b val="true"/>
        <sz val="8"/>
        <rFont val="Arial"/>
        <family val="2"/>
        <charset val="1"/>
      </rPr>
      <t xml:space="preserve">COD</t>
    </r>
    <r>
      <rPr>
        <b val="true"/>
        <vertAlign val="subscript"/>
        <sz val="8"/>
        <rFont val="宋体"/>
        <family val="3"/>
        <charset val="134"/>
      </rPr>
      <t xml:space="preserve">在线</t>
    </r>
  </si>
  <si>
    <t xml:space="preserve">BOD</t>
  </si>
  <si>
    <t xml:space="preserve">硬度</t>
  </si>
  <si>
    <r>
      <rPr>
        <b val="true"/>
        <sz val="8"/>
        <rFont val="Arial"/>
        <family val="2"/>
        <charset val="1"/>
      </rPr>
      <t xml:space="preserve">TN</t>
    </r>
    <r>
      <rPr>
        <b val="true"/>
        <vertAlign val="subscript"/>
        <sz val="8"/>
        <rFont val="宋体"/>
        <family val="3"/>
        <charset val="134"/>
      </rPr>
      <t xml:space="preserve">在线</t>
    </r>
  </si>
  <si>
    <r>
      <rPr>
        <b val="true"/>
        <sz val="8"/>
        <rFont val="Arial"/>
        <family val="2"/>
        <charset val="1"/>
      </rPr>
      <t xml:space="preserve">NH</t>
    </r>
    <r>
      <rPr>
        <b val="true"/>
        <vertAlign val="subscript"/>
        <sz val="8"/>
        <rFont val="Arial"/>
        <family val="2"/>
        <charset val="1"/>
      </rPr>
      <t xml:space="preserve">3</t>
    </r>
    <r>
      <rPr>
        <b val="true"/>
        <sz val="8"/>
        <rFont val="Arial"/>
        <family val="2"/>
        <charset val="1"/>
      </rPr>
      <t xml:space="preserve">-N</t>
    </r>
    <r>
      <rPr>
        <b val="true"/>
        <vertAlign val="subscript"/>
        <sz val="8"/>
        <rFont val="宋体"/>
        <family val="3"/>
        <charset val="134"/>
      </rPr>
      <t xml:space="preserve">在线</t>
    </r>
  </si>
  <si>
    <r>
      <rPr>
        <b val="true"/>
        <sz val="8"/>
        <rFont val="Arial"/>
        <family val="2"/>
        <charset val="1"/>
      </rPr>
      <t xml:space="preserve">TP</t>
    </r>
    <r>
      <rPr>
        <b val="true"/>
        <vertAlign val="subscript"/>
        <sz val="8"/>
        <rFont val="宋体"/>
        <family val="3"/>
        <charset val="134"/>
      </rPr>
      <t xml:space="preserve">在线</t>
    </r>
  </si>
  <si>
    <r>
      <rPr>
        <b val="true"/>
        <sz val="7.5"/>
        <rFont val="Arial"/>
        <family val="2"/>
        <charset val="1"/>
      </rPr>
      <t xml:space="preserve">(m</t>
    </r>
    <r>
      <rPr>
        <b val="true"/>
        <vertAlign val="superscript"/>
        <sz val="7.5"/>
        <rFont val="Arial"/>
        <family val="2"/>
        <charset val="1"/>
      </rPr>
      <t xml:space="preserve">3</t>
    </r>
    <r>
      <rPr>
        <b val="true"/>
        <sz val="7.5"/>
        <rFont val="Arial"/>
        <family val="2"/>
        <charset val="1"/>
      </rPr>
      <t xml:space="preserve">/d)</t>
    </r>
  </si>
  <si>
    <t xml:space="preserve">(%)</t>
  </si>
  <si>
    <t xml:space="preserve">(mg/L)</t>
  </si>
  <si>
    <t xml:space="preserve">(kg/d)</t>
  </si>
  <si>
    <t xml:space="preserve">(uS/cm)</t>
  </si>
  <si>
    <r>
      <rPr>
        <b val="true"/>
        <sz val="7.5"/>
        <rFont val="Arial"/>
        <family val="2"/>
        <charset val="1"/>
      </rPr>
      <t xml:space="preserve">(</t>
    </r>
    <r>
      <rPr>
        <b val="true"/>
        <sz val="7.5"/>
        <rFont val="宋体"/>
        <family val="3"/>
        <charset val="134"/>
      </rPr>
      <t xml:space="preserve">倍</t>
    </r>
    <r>
      <rPr>
        <b val="true"/>
        <sz val="7.5"/>
        <rFont val="Arial"/>
        <family val="2"/>
        <charset val="1"/>
      </rPr>
      <t xml:space="preserve">)</t>
    </r>
  </si>
  <si>
    <t xml:space="preserve">(m)</t>
  </si>
  <si>
    <t xml:space="preserve">(℃)</t>
  </si>
  <si>
    <t xml:space="preserve">在线</t>
  </si>
  <si>
    <t xml:space="preserve">(m3/d)</t>
  </si>
  <si>
    <t xml:space="preserve">(mL/L)</t>
  </si>
  <si>
    <t xml:space="preserve">(meq/L)</t>
  </si>
  <si>
    <r>
      <rPr>
        <b val="true"/>
        <sz val="7.5"/>
        <rFont val="Arial"/>
        <family val="2"/>
        <charset val="1"/>
      </rPr>
      <t xml:space="preserve">(</t>
    </r>
    <r>
      <rPr>
        <b val="true"/>
        <sz val="7.5"/>
        <rFont val="宋体"/>
        <family val="3"/>
        <charset val="134"/>
      </rPr>
      <t xml:space="preserve">℃</t>
    </r>
    <r>
      <rPr>
        <b val="true"/>
        <sz val="7.5"/>
        <rFont val="Arial"/>
        <family val="2"/>
        <charset val="1"/>
      </rPr>
      <t xml:space="preserve">)</t>
    </r>
  </si>
  <si>
    <r>
      <rPr>
        <b val="true"/>
        <sz val="7.5"/>
        <rFont val="Arial"/>
        <family val="2"/>
        <charset val="1"/>
      </rPr>
      <t xml:space="preserve">(m</t>
    </r>
    <r>
      <rPr>
        <b val="true"/>
        <vertAlign val="superscript"/>
        <sz val="7.5"/>
        <rFont val="Arial"/>
        <family val="2"/>
        <charset val="1"/>
      </rPr>
      <t xml:space="preserve">3/d)</t>
    </r>
  </si>
  <si>
    <t xml:space="preserve">(h)</t>
  </si>
  <si>
    <r>
      <rPr>
        <b val="true"/>
        <sz val="7.5"/>
        <color rgb="FFFF0000"/>
        <rFont val="Arial"/>
        <family val="2"/>
        <charset val="1"/>
      </rPr>
      <t xml:space="preserve">(</t>
    </r>
    <r>
      <rPr>
        <b val="true"/>
        <sz val="7.5"/>
        <color rgb="FFFF0000"/>
        <rFont val="宋体"/>
        <family val="3"/>
        <charset val="134"/>
      </rPr>
      <t xml:space="preserve">℃</t>
    </r>
    <r>
      <rPr>
        <b val="true"/>
        <sz val="7.5"/>
        <color rgb="FFFF0000"/>
        <rFont val="Arial"/>
        <family val="2"/>
        <charset val="1"/>
      </rPr>
      <t xml:space="preserve">)</t>
    </r>
  </si>
  <si>
    <r>
      <rPr>
        <b val="true"/>
        <sz val="7.5"/>
        <color rgb="FFFF0000"/>
        <rFont val="Arial"/>
        <family val="2"/>
        <charset val="1"/>
      </rPr>
      <t xml:space="preserve">(</t>
    </r>
    <r>
      <rPr>
        <b val="true"/>
        <sz val="7.5"/>
        <color rgb="FFFF0000"/>
        <rFont val="宋体"/>
        <family val="0"/>
        <charset val="134"/>
      </rPr>
      <t xml:space="preserve">倍</t>
    </r>
    <r>
      <rPr>
        <b val="true"/>
        <sz val="7.5"/>
        <color rgb="FFFF0000"/>
        <rFont val="Arial"/>
        <family val="2"/>
        <charset val="1"/>
      </rPr>
      <t xml:space="preserve">)</t>
    </r>
  </si>
  <si>
    <r>
      <rPr>
        <b val="true"/>
        <sz val="7.5"/>
        <rFont val="Arial"/>
        <family val="2"/>
        <charset val="1"/>
      </rPr>
      <t xml:space="preserve">(kg/m</t>
    </r>
    <r>
      <rPr>
        <b val="true"/>
        <vertAlign val="superscript"/>
        <sz val="7.5"/>
        <rFont val="Arial"/>
        <family val="2"/>
        <charset val="1"/>
      </rPr>
      <t xml:space="preserve">3</t>
    </r>
    <r>
      <rPr>
        <b val="true"/>
        <sz val="7.5"/>
        <rFont val="Arial"/>
        <family val="2"/>
        <charset val="1"/>
      </rPr>
      <t xml:space="preserve">.d)</t>
    </r>
  </si>
  <si>
    <t xml:space="preserve">(ton/d)</t>
  </si>
  <si>
    <r>
      <rPr>
        <b val="true"/>
        <sz val="7.5"/>
        <rFont val="宋体"/>
        <family val="0"/>
        <charset val="134"/>
      </rPr>
      <t xml:space="preserve">（</t>
    </r>
    <r>
      <rPr>
        <b val="true"/>
        <sz val="7.5"/>
        <rFont val="Arial"/>
        <family val="2"/>
        <charset val="1"/>
      </rPr>
      <t xml:space="preserve">%</t>
    </r>
    <r>
      <rPr>
        <b val="true"/>
        <sz val="7.5"/>
        <rFont val="宋体"/>
        <family val="0"/>
        <charset val="134"/>
      </rPr>
      <t xml:space="preserve">）</t>
    </r>
  </si>
  <si>
    <r>
      <rPr>
        <b val="true"/>
        <sz val="7.5"/>
        <rFont val="宋体"/>
        <family val="0"/>
        <charset val="134"/>
      </rPr>
      <t xml:space="preserve">（</t>
    </r>
    <r>
      <rPr>
        <b val="true"/>
        <sz val="7.5"/>
        <rFont val="Arial"/>
        <family val="2"/>
        <charset val="1"/>
      </rPr>
      <t xml:space="preserve">kg/h</t>
    </r>
    <r>
      <rPr>
        <b val="true"/>
        <sz val="7.5"/>
        <rFont val="宋体"/>
        <family val="0"/>
        <charset val="134"/>
      </rPr>
      <t xml:space="preserve">）</t>
    </r>
  </si>
  <si>
    <t xml:space="preserve">(kWh)</t>
  </si>
  <si>
    <t xml:space="preserve">(kWh/kgO3)</t>
  </si>
  <si>
    <r>
      <rPr>
        <sz val="8"/>
        <rFont val="Arial"/>
        <family val="2"/>
        <charset val="1"/>
      </rPr>
      <t xml:space="preserve">6</t>
    </r>
    <r>
      <rPr>
        <sz val="8"/>
        <rFont val="宋体"/>
        <family val="3"/>
        <charset val="134"/>
      </rPr>
      <t xml:space="preserve">～</t>
    </r>
    <r>
      <rPr>
        <sz val="8"/>
        <rFont val="Arial"/>
        <family val="2"/>
        <charset val="1"/>
      </rPr>
      <t xml:space="preserve">9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</si>
  <si>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200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</si>
  <si>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500</t>
    </r>
  </si>
  <si>
    <t xml:space="preserve">-</t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</si>
  <si>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2,000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</si>
  <si>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70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</si>
  <si>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35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</si>
  <si>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8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</si>
  <si>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120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</si>
  <si>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50</t>
    </r>
  </si>
  <si>
    <t xml:space="preserve">≤10,000</t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</si>
  <si>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10,000</t>
    </r>
  </si>
  <si>
    <t xml:space="preserve">≤9,000</t>
  </si>
  <si>
    <r>
      <rPr>
        <sz val="8"/>
        <rFont val="Arial"/>
        <family val="2"/>
        <charset val="1"/>
      </rPr>
      <t xml:space="preserve">6</t>
    </r>
    <r>
      <rPr>
        <sz val="8"/>
        <rFont val="宋体"/>
        <family val="3"/>
        <charset val="134"/>
      </rPr>
      <t xml:space="preserve">～</t>
    </r>
    <r>
      <rPr>
        <sz val="8"/>
        <rFont val="Arial"/>
        <family val="2"/>
        <charset val="1"/>
      </rPr>
      <t xml:space="preserve">8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</si>
  <si>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800</t>
    </r>
  </si>
  <si>
    <r>
      <rPr>
        <sz val="8"/>
        <color rgb="FFFF0000"/>
        <rFont val="Arial"/>
        <family val="2"/>
        <charset val="1"/>
      </rPr>
      <t xml:space="preserve">6</t>
    </r>
    <r>
      <rPr>
        <sz val="8"/>
        <color rgb="FFFF0000"/>
        <rFont val="宋体"/>
        <family val="3"/>
        <charset val="134"/>
      </rPr>
      <t xml:space="preserve">～</t>
    </r>
    <r>
      <rPr>
        <sz val="8"/>
        <color rgb="FFFF0000"/>
        <rFont val="Arial"/>
        <family val="2"/>
        <charset val="1"/>
      </rPr>
      <t xml:space="preserve">9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</si>
  <si>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40</t>
    </r>
  </si>
  <si>
    <r>
      <rPr>
        <sz val="8"/>
        <rFont val="Arial"/>
        <family val="2"/>
        <charset val="1"/>
      </rPr>
      <t xml:space="preserve">2</t>
    </r>
    <r>
      <rPr>
        <sz val="8"/>
        <rFont val="宋体"/>
        <family val="3"/>
        <charset val="134"/>
      </rPr>
      <t xml:space="preserve">～</t>
    </r>
    <r>
      <rPr>
        <sz val="8"/>
        <rFont val="Arial"/>
        <family val="2"/>
        <charset val="1"/>
      </rPr>
      <t xml:space="preserve">4</t>
    </r>
  </si>
  <si>
    <t xml:space="preserve">6,000~8,000</t>
  </si>
  <si>
    <r>
      <rPr>
        <sz val="8"/>
        <color rgb="FFFF0000"/>
        <rFont val="Arial"/>
        <family val="2"/>
        <charset val="1"/>
      </rPr>
      <t xml:space="preserve">2</t>
    </r>
    <r>
      <rPr>
        <sz val="8"/>
        <color rgb="FFFF0000"/>
        <rFont val="宋体"/>
        <family val="3"/>
        <charset val="134"/>
      </rPr>
      <t xml:space="preserve">～</t>
    </r>
    <r>
      <rPr>
        <sz val="8"/>
        <color rgb="FFFF0000"/>
        <rFont val="Arial"/>
        <family val="2"/>
        <charset val="1"/>
      </rPr>
      <t xml:space="preserve">4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</si>
  <si>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100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</si>
  <si>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15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</si>
  <si>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5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</si>
  <si>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10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</si>
  <si>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2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</si>
  <si>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30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</si>
  <si>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100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</si>
  <si>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15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</si>
  <si>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5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</si>
  <si>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10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</si>
  <si>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2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</si>
  <si>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30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</si>
  <si>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80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</si>
  <si>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0.5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</si>
  <si>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25</t>
    </r>
  </si>
  <si>
    <r>
      <rPr>
        <sz val="8"/>
        <color rgb="FFFF0000"/>
        <rFont val="宋体"/>
        <family val="3"/>
        <charset val="134"/>
      </rPr>
      <t xml:space="preserve">≤</t>
    </r>
    <r>
      <rPr>
        <sz val="8"/>
        <color rgb="FFFF0000"/>
        <rFont val="Arial"/>
        <family val="2"/>
        <charset val="1"/>
      </rPr>
      <t xml:space="preserve">60</t>
    </r>
  </si>
  <si>
    <r>
      <rPr>
        <sz val="8"/>
        <rFont val="宋体"/>
        <family val="3"/>
        <charset val="134"/>
      </rPr>
      <t xml:space="preserve">≤</t>
    </r>
    <r>
      <rPr>
        <sz val="8"/>
        <rFont val="Arial"/>
        <family val="2"/>
        <charset val="1"/>
      </rPr>
      <t xml:space="preserve">20</t>
    </r>
  </si>
  <si>
    <t xml:space="preserve">≤15</t>
  </si>
  <si>
    <t xml:space="preserve">≤50</t>
  </si>
  <si>
    <t xml:space="preserve">≤5</t>
  </si>
  <si>
    <t xml:space="preserve">≤10</t>
  </si>
  <si>
    <t xml:space="preserve">≤30</t>
  </si>
  <si>
    <t xml:space="preserve">停车检修污泥井</t>
  </si>
  <si>
    <t xml:space="preserve">臭氧调试</t>
  </si>
  <si>
    <t xml:space="preserve">道路施工，臭氧停止运行</t>
  </si>
  <si>
    <t xml:space="preserve">因施工破坏电缆，导致二沉池B刮吸泥机停止运行，生化B系统停止运行</t>
  </si>
  <si>
    <t xml:space="preserve">二沉池B刮吸泥机下午4点恢复运行，生化B系统恢复运行</t>
  </si>
  <si>
    <t xml:space="preserve">垃圾渗滤液进入系统</t>
  </si>
  <si>
    <t xml:space="preserve">COD分析采用国标方法</t>
  </si>
  <si>
    <t xml:space="preserve">因水厂排水管与厂外排海管道对接，无法排水，停车两天</t>
  </si>
  <si>
    <t xml:space="preserve">管道对接完成，晚上8点开始进水</t>
  </si>
  <si>
    <t xml:space="preserve">高密池出水超越一半废水至排放池</t>
  </si>
  <si>
    <t xml:space="preserve">由于扩建泵站流量计检修，废水由7号泵站进入水厂，园区来水减少</t>
  </si>
  <si>
    <t xml:space="preserve">下午5点扩建泵站流量计检修完毕，进水恢复正常</t>
  </si>
  <si>
    <t xml:space="preserve">垃圾渗滤液处理量提高至140m3/d</t>
  </si>
  <si>
    <t xml:space="preserve">调试活性炭装置</t>
  </si>
  <si>
    <t xml:space="preserve">高密池超越关闭</t>
  </si>
  <si>
    <t xml:space="preserve">臭氧系统关闭</t>
  </si>
  <si>
    <t xml:space="preserve">内回流泵各开一台</t>
  </si>
  <si>
    <t xml:space="preserve">扩建泵站停水6h，来水量减少；垃圾渗滤液处理量提高至150m3/d</t>
  </si>
  <si>
    <t xml:space="preserve">上午8点二沉池B刮吸泥机检修，停车7h，下午三点恢复运行</t>
  </si>
  <si>
    <t xml:space="preserve">活性炭装置停止运行</t>
  </si>
  <si>
    <t xml:space="preserve">开启臭氧循环泵</t>
  </si>
  <si>
    <t xml:space="preserve">TOC仪器故障，维修中</t>
  </si>
  <si>
    <t xml:space="preserve">TOC仪器维修完毕，恢复正常使用</t>
  </si>
  <si>
    <t xml:space="preserve">垃圾渗滤液处理量提高至180m3/d</t>
  </si>
  <si>
    <t xml:space="preserve">垃圾渗滤液处理量提高至200m3/d</t>
  </si>
  <si>
    <t xml:space="preserve">垃圾渗滤液处理量调整至120m3/d；生化池B和二沉池B停水改造；减小来水流量</t>
  </si>
  <si>
    <t xml:space="preserve">二沉池B改造结束；生化池B和二沉池B恢复进水，逐渐提高进水负荷</t>
  </si>
  <si>
    <t xml:space="preserve">高密池出水超越至排放池</t>
  </si>
  <si>
    <t xml:space="preserve">来水氯离子降低由于台风天气雨水量增加与德山化工减产导致</t>
  </si>
  <si>
    <t xml:space="preserve">生化池A和二沉池A停水改造，生化池B系统恢复正常运行</t>
  </si>
  <si>
    <t xml:space="preserve">上午八点高密池闸板整改，暂停进水</t>
  </si>
  <si>
    <t xml:space="preserve">下午六点高密池闸板整改完成，正常进水，逐渐提高进水负荷</t>
  </si>
  <si>
    <r>
      <rPr>
        <sz val="8"/>
        <rFont val="宋体"/>
        <family val="3"/>
        <charset val="134"/>
      </rPr>
      <t xml:space="preserve">生活垃圾渗滤液处理量调整为150m</t>
    </r>
    <r>
      <rPr>
        <vertAlign val="superscript"/>
        <sz val="8"/>
        <rFont val="宋体"/>
        <family val="3"/>
        <charset val="134"/>
      </rPr>
      <t xml:space="preserve">3</t>
    </r>
    <r>
      <rPr>
        <sz val="8"/>
        <rFont val="宋体"/>
        <family val="3"/>
        <charset val="134"/>
      </rPr>
      <t xml:space="preserve">/d</t>
    </r>
  </si>
  <si>
    <t xml:space="preserve">生化B系统水力负荷提高至113%维持运行</t>
  </si>
  <si>
    <t xml:space="preserve">生化A系统水利负荷提升至115%维持运行，生化B系统水力负荷下降至56%运行</t>
  </si>
  <si>
    <t xml:space="preserve">生化A、B系统恢复正常运行</t>
  </si>
  <si>
    <t xml:space="preserve">分析检测恢复单边</t>
  </si>
  <si>
    <t xml:space="preserve">园区收集管网阀门更换，来水量减少</t>
  </si>
  <si>
    <t xml:space="preserve">园区收集管网阀门更换完毕，来水量恢复</t>
  </si>
  <si>
    <t xml:space="preserve">生化B系统CBR出口筛网清洗，二沉池B中心集泥筒补漏点，生化池B系统停止进水</t>
  </si>
  <si>
    <t xml:space="preserve">生化B系统恢复进水</t>
  </si>
  <si>
    <t xml:space="preserve">启动臭氧投加装置</t>
  </si>
  <si>
    <t xml:space="preserve">臭氧投加30kg/h</t>
  </si>
  <si>
    <t xml:space="preserve">TOC仪器维修完毕，恢复使用</t>
  </si>
  <si>
    <t xml:space="preserve">TOC仪器异常</t>
  </si>
  <si>
    <t xml:space="preserve">停止活性炭投加</t>
  </si>
  <si>
    <t xml:space="preserve">联合污水厂检修，限制排水</t>
  </si>
  <si>
    <t xml:space="preserve">恢复排水</t>
  </si>
  <si>
    <r>
      <rPr>
        <sz val="8"/>
        <rFont val="Arial"/>
        <family val="2"/>
        <charset val="1"/>
      </rPr>
      <t xml:space="preserve">18</t>
    </r>
    <r>
      <rPr>
        <sz val="8"/>
        <rFont val="宋体"/>
        <family val="3"/>
        <charset val="134"/>
      </rPr>
      <t xml:space="preserve">。7</t>
    </r>
  </si>
  <si>
    <t xml:space="preserve">·16</t>
  </si>
  <si>
    <t xml:space="preserve">活性炭装置故障检修</t>
  </si>
  <si>
    <t xml:space="preserve">5.5.</t>
  </si>
  <si>
    <t xml:space="preserve">联合污水厂管线施工，停止进水</t>
  </si>
  <si>
    <t xml:space="preserve">恢复进水</t>
  </si>
  <si>
    <t xml:space="preserve">处理出水排海</t>
  </si>
  <si>
    <t xml:space="preserve">平台TOC=11.51</t>
  </si>
  <si>
    <t xml:space="preserve">平台TOC=12.32</t>
  </si>
  <si>
    <t xml:space="preserve">平台TOC=11.65</t>
  </si>
  <si>
    <t xml:space="preserve">平台TOC=10.70</t>
  </si>
  <si>
    <t xml:space="preserve">平台TOC=12.95</t>
  </si>
  <si>
    <t xml:space="preserve">平台TOC=12.11</t>
  </si>
  <si>
    <t xml:space="preserve">平台TOC=13.25</t>
  </si>
  <si>
    <t xml:space="preserve">平台TOC=14.81</t>
  </si>
  <si>
    <t xml:space="preserve">平台TOC=11.95</t>
  </si>
  <si>
    <t xml:space="preserve">平台TOC=13.18</t>
  </si>
  <si>
    <t xml:space="preserve">平台TOC=12.27</t>
  </si>
  <si>
    <t xml:space="preserve">平台TOC=11.44</t>
  </si>
  <si>
    <t xml:space="preserve">平台TOC=12.51</t>
  </si>
  <si>
    <t xml:space="preserve">平台TOC=11.74</t>
  </si>
  <si>
    <t xml:space="preserve">平台TOC=11.40</t>
  </si>
  <si>
    <t xml:space="preserve">平台TOC=12.78</t>
  </si>
  <si>
    <t xml:space="preserve">平台TOC=11.83</t>
  </si>
  <si>
    <t xml:space="preserve">平台TOC=12.05</t>
  </si>
  <si>
    <t xml:space="preserve">平台TOC=12.85</t>
  </si>
  <si>
    <t xml:space="preserve">平台TOC=12.34</t>
  </si>
  <si>
    <t xml:space="preserve">平台TOC=12.56</t>
  </si>
  <si>
    <t xml:space="preserve">平台TOC=10.97</t>
  </si>
  <si>
    <t xml:space="preserve">平台TOC=10.44</t>
  </si>
  <si>
    <t xml:space="preserve">平台TOC=10.51</t>
  </si>
  <si>
    <t xml:space="preserve">平台TOC=11.57</t>
  </si>
  <si>
    <t xml:space="preserve">平台TOC=11.36</t>
  </si>
  <si>
    <t xml:space="preserve">平台TOC=11.42</t>
  </si>
  <si>
    <t xml:space="preserve">平台TOC=10.98</t>
  </si>
  <si>
    <t xml:space="preserve">平台TOC=9.64</t>
  </si>
  <si>
    <t xml:space="preserve">平台TOC=9.19</t>
  </si>
  <si>
    <t xml:space="preserve">平台TOC=9.85</t>
  </si>
  <si>
    <t xml:space="preserve">平台TOC=10.94</t>
  </si>
  <si>
    <t xml:space="preserve">平台TOC=9.83</t>
  </si>
  <si>
    <t xml:space="preserve">平台TOC=10.72</t>
  </si>
  <si>
    <t xml:space="preserve">平台TOC=10.82</t>
  </si>
  <si>
    <t xml:space="preserve">平台TOC=10.90</t>
  </si>
  <si>
    <t xml:space="preserve">平台TOC=11.04</t>
  </si>
  <si>
    <t xml:space="preserve">平台TOC=11.18</t>
  </si>
  <si>
    <t xml:space="preserve">平台TOC=12.01</t>
  </si>
  <si>
    <t xml:space="preserve">平台TOC=12.48</t>
  </si>
  <si>
    <t xml:space="preserve">平台网站维护</t>
  </si>
  <si>
    <t xml:space="preserve">平台TOC=11.97</t>
  </si>
  <si>
    <t xml:space="preserve">平台TOC=12.08</t>
  </si>
  <si>
    <t xml:space="preserve">平台TOC=11.92</t>
  </si>
  <si>
    <t xml:space="preserve">平台TOC=11.32</t>
  </si>
  <si>
    <t xml:space="preserve">平台TOC=10.17</t>
  </si>
  <si>
    <t xml:space="preserve">平台TOC=10.38</t>
  </si>
  <si>
    <t xml:space="preserve">平台TOC=10.18</t>
  </si>
  <si>
    <t xml:space="preserve">平台TOC=11.47</t>
  </si>
  <si>
    <t xml:space="preserve">平台TOC=11.20</t>
  </si>
  <si>
    <t xml:space="preserve">平台TOC=11.10</t>
  </si>
  <si>
    <t xml:space="preserve">平台TOC=10.30</t>
  </si>
  <si>
    <t xml:space="preserve">平台TOC=11.25</t>
  </si>
  <si>
    <t xml:space="preserve">平台TOC=10.48</t>
  </si>
  <si>
    <t xml:space="preserve">后置CBR筛网清洗，高密池出水超越排放</t>
  </si>
  <si>
    <t xml:space="preserve">后置CBR筛网清洗完成，停止高密池出水超越排放</t>
  </si>
  <si>
    <t xml:space="preserve">DO和温度未测</t>
  </si>
  <si>
    <t xml:space="preserve">TOC仪器维修</t>
  </si>
  <si>
    <t xml:space="preserve">TOC检修完成</t>
  </si>
  <si>
    <t xml:space="preserve">TOC仪器维修完成</t>
  </si>
  <si>
    <t xml:space="preserve">更换活性炭厂家</t>
  </si>
  <si>
    <t xml:space="preserve">PAC进行优化</t>
  </si>
  <si>
    <t xml:space="preserve">生化池监测AB系统交替进行化验，2号泵站维保生活污水来水量减少</t>
  </si>
  <si>
    <t xml:space="preserve">2号泵站维修完成，园区生活污水来水量恢复</t>
  </si>
  <si>
    <t xml:space="preserve">湿污泥转运处置</t>
  </si>
  <si>
    <t xml:space="preserve">高密超越排放，臭氧池清理</t>
  </si>
  <si>
    <t xml:space="preserve">高密切换至臭氧池，恢复臭氧系统</t>
  </si>
  <si>
    <t xml:space="preserve">生化A系统停进水，前置CBR滤网破损，填料泄漏，清洗及维修滤网，臭氧系统停运</t>
  </si>
  <si>
    <t xml:space="preserve">生化系统恢复进水</t>
  </si>
  <si>
    <t xml:space="preserve">配合AI工作，每日各工艺段数据均进行分析</t>
  </si>
  <si>
    <t xml:space="preserve">博瑞德港区厌氧运行数据</t>
  </si>
  <si>
    <t xml:space="preserve">沼气</t>
  </si>
  <si>
    <t xml:space="preserve">厌氧单元</t>
  </si>
  <si>
    <t xml:space="preserve">RA+RB</t>
  </si>
  <si>
    <t xml:space="preserve">(Nm3/kgCODr)</t>
  </si>
  <si>
    <t xml:space="preserve">(kg/m3.d)</t>
  </si>
  <si>
    <t xml:space="preserve">≤200</t>
  </si>
  <si>
    <t xml:space="preserve">≤500</t>
  </si>
  <si>
    <t xml:space="preserve">≤70</t>
  </si>
  <si>
    <t xml:space="preserve">≤35</t>
  </si>
  <si>
    <t xml:space="preserve">≤8</t>
  </si>
  <si>
    <t xml:space="preserve">≤120</t>
  </si>
  <si>
    <r>
      <rPr>
        <sz val="8"/>
        <rFont val="Arial"/>
        <family val="2"/>
        <charset val="1"/>
      </rPr>
      <t xml:space="preserve">0.4</t>
    </r>
    <r>
      <rPr>
        <sz val="8"/>
        <rFont val="宋体"/>
        <family val="3"/>
        <charset val="134"/>
      </rPr>
      <t xml:space="preserve">～</t>
    </r>
    <r>
      <rPr>
        <sz val="8"/>
        <rFont val="Arial"/>
        <family val="2"/>
        <charset val="1"/>
      </rPr>
      <t xml:space="preserve">0.5</t>
    </r>
  </si>
  <si>
    <t xml:space="preserve">厌氧池A</t>
  </si>
  <si>
    <t xml:space="preserve">厌氧池B</t>
  </si>
  <si>
    <t xml:space="preserve">NH3-N</t>
  </si>
  <si>
    <t xml:space="preserve">PO43-P</t>
  </si>
  <si>
    <t xml:space="preserve">6～8</t>
  </si>
</sst>
</file>

<file path=xl/styles.xml><?xml version="1.0" encoding="utf-8"?>
<styleSheet xmlns="http://schemas.openxmlformats.org/spreadsheetml/2006/main">
  <numFmts count="19">
    <numFmt numFmtId="164" formatCode="General"/>
    <numFmt numFmtId="165" formatCode="_ * #,##0.00_ ;_ * \-#,##0.00_ ;_ * \-??_ ;_ @_ "/>
    <numFmt numFmtId="166" formatCode="0%"/>
    <numFmt numFmtId="167" formatCode="#,##0"/>
    <numFmt numFmtId="168" formatCode="#,##0_);[RED]\(#,##0\)"/>
    <numFmt numFmtId="169" formatCode="0_ "/>
    <numFmt numFmtId="170" formatCode="#,##0_ "/>
    <numFmt numFmtId="171" formatCode="0.0_);[RED]\(0.0\)"/>
    <numFmt numFmtId="172" formatCode="0.00_);[RED]\(0.00\)"/>
    <numFmt numFmtId="173" formatCode="0_);[RED]\(0\)"/>
    <numFmt numFmtId="174" formatCode="#,##0.0_ "/>
    <numFmt numFmtId="175" formatCode="0.0%"/>
    <numFmt numFmtId="176" formatCode="0.0_ "/>
    <numFmt numFmtId="177" formatCode="0.00_ "/>
    <numFmt numFmtId="178" formatCode="#,##0_);\(#,##0\)"/>
    <numFmt numFmtId="179" formatCode="YY/M/D;@"/>
    <numFmt numFmtId="180" formatCode="#,##0.00_);[RED]\(#,##0.00\)"/>
    <numFmt numFmtId="181" formatCode="#,##0.0_);[RED]\(#,##0.0\)"/>
    <numFmt numFmtId="182" formatCode="#,##0.00_ "/>
  </numFmts>
  <fonts count="42">
    <font>
      <sz val="12"/>
      <name val="宋体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宋体"/>
      <family val="3"/>
      <charset val="134"/>
    </font>
    <font>
      <sz val="8"/>
      <name val="Arial"/>
      <family val="2"/>
      <charset val="1"/>
    </font>
    <font>
      <sz val="7.5"/>
      <name val="Arial"/>
      <family val="2"/>
      <charset val="1"/>
    </font>
    <font>
      <sz val="8"/>
      <color rgb="FF000000"/>
      <name val="Arial"/>
      <family val="2"/>
      <charset val="1"/>
    </font>
    <font>
      <b val="true"/>
      <sz val="16"/>
      <name val="宋体"/>
      <family val="3"/>
      <charset val="134"/>
    </font>
    <font>
      <b val="true"/>
      <sz val="16"/>
      <name val="Arial"/>
      <family val="2"/>
      <charset val="1"/>
    </font>
    <font>
      <b val="true"/>
      <sz val="16"/>
      <color rgb="FF000000"/>
      <name val="Arial"/>
      <family val="2"/>
      <charset val="1"/>
    </font>
    <font>
      <sz val="16"/>
      <name val="Arial"/>
      <family val="2"/>
      <charset val="1"/>
    </font>
    <font>
      <b val="true"/>
      <sz val="8"/>
      <name val="宋体"/>
      <family val="3"/>
      <charset val="134"/>
    </font>
    <font>
      <b val="true"/>
      <sz val="8"/>
      <name val="Arial"/>
      <family val="2"/>
      <charset val="1"/>
    </font>
    <font>
      <b val="true"/>
      <sz val="8"/>
      <name val="宋体"/>
      <family val="2"/>
      <charset val="134"/>
    </font>
    <font>
      <b val="true"/>
      <sz val="8"/>
      <name val="宋体"/>
      <family val="0"/>
      <charset val="134"/>
    </font>
    <font>
      <b val="true"/>
      <sz val="8"/>
      <color rgb="FF000000"/>
      <name val="宋体"/>
      <family val="3"/>
      <charset val="134"/>
    </font>
    <font>
      <b val="true"/>
      <sz val="8"/>
      <color rgb="FF000000"/>
      <name val="Arial"/>
      <family val="2"/>
      <charset val="1"/>
    </font>
    <font>
      <b val="true"/>
      <sz val="8"/>
      <name val="微软雅黑"/>
      <family val="2"/>
      <charset val="134"/>
    </font>
    <font>
      <sz val="12"/>
      <name val="Arial"/>
      <family val="2"/>
      <charset val="1"/>
    </font>
    <font>
      <b val="true"/>
      <sz val="8"/>
      <color rgb="FFFF0000"/>
      <name val="Arial"/>
      <family val="2"/>
      <charset val="1"/>
    </font>
    <font>
      <b val="true"/>
      <vertAlign val="subscript"/>
      <sz val="8"/>
      <name val="Arial"/>
      <family val="2"/>
      <charset val="1"/>
    </font>
    <font>
      <b val="true"/>
      <vertAlign val="superscript"/>
      <sz val="8"/>
      <name val="Arial"/>
      <family val="2"/>
      <charset val="1"/>
    </font>
    <font>
      <b val="true"/>
      <sz val="8"/>
      <name val="Arial"/>
      <family val="2"/>
      <charset val="134"/>
    </font>
    <font>
      <b val="true"/>
      <vertAlign val="subscript"/>
      <sz val="8"/>
      <color rgb="FFFF0000"/>
      <name val="Arial"/>
      <family val="2"/>
      <charset val="1"/>
    </font>
    <font>
      <b val="true"/>
      <sz val="8"/>
      <color rgb="FFFF0000"/>
      <name val="宋体"/>
      <family val="0"/>
      <charset val="134"/>
    </font>
    <font>
      <b val="true"/>
      <vertAlign val="subscript"/>
      <sz val="8"/>
      <name val="宋体"/>
      <family val="3"/>
      <charset val="134"/>
    </font>
    <font>
      <b val="true"/>
      <sz val="7.5"/>
      <name val="Arial"/>
      <family val="2"/>
      <charset val="1"/>
    </font>
    <font>
      <b val="true"/>
      <vertAlign val="superscript"/>
      <sz val="7.5"/>
      <name val="Arial"/>
      <family val="2"/>
      <charset val="1"/>
    </font>
    <font>
      <b val="true"/>
      <sz val="7.5"/>
      <color rgb="FFFF0000"/>
      <name val="Arial"/>
      <family val="2"/>
      <charset val="1"/>
    </font>
    <font>
      <b val="true"/>
      <sz val="7.5"/>
      <name val="宋体"/>
      <family val="3"/>
      <charset val="134"/>
    </font>
    <font>
      <b val="true"/>
      <sz val="7.5"/>
      <name val="宋体"/>
      <family val="0"/>
      <charset val="134"/>
    </font>
    <font>
      <b val="true"/>
      <sz val="7.5"/>
      <color rgb="FFFF0000"/>
      <name val="宋体"/>
      <family val="3"/>
      <charset val="134"/>
    </font>
    <font>
      <b val="true"/>
      <sz val="7.5"/>
      <color rgb="FFFF0000"/>
      <name val="宋体"/>
      <family val="0"/>
      <charset val="134"/>
    </font>
    <font>
      <b val="true"/>
      <sz val="7.5"/>
      <color rgb="FF000000"/>
      <name val="Arial"/>
      <family val="2"/>
      <charset val="1"/>
    </font>
    <font>
      <sz val="8"/>
      <name val="宋体"/>
      <family val="3"/>
      <charset val="134"/>
    </font>
    <font>
      <sz val="8"/>
      <color rgb="FFFF0000"/>
      <name val="宋体"/>
      <family val="3"/>
      <charset val="134"/>
    </font>
    <font>
      <sz val="8"/>
      <color rgb="FFFF0000"/>
      <name val="Arial"/>
      <family val="2"/>
      <charset val="1"/>
    </font>
    <font>
      <sz val="8"/>
      <color rgb="FF000000"/>
      <name val="宋体"/>
      <family val="3"/>
      <charset val="134"/>
    </font>
    <font>
      <sz val="11"/>
      <name val="Arial"/>
      <family val="2"/>
      <charset val="1"/>
    </font>
    <font>
      <vertAlign val="superscript"/>
      <sz val="8"/>
      <name val="宋体"/>
      <family val="3"/>
      <charset val="134"/>
    </font>
    <font>
      <b val="true"/>
      <sz val="12"/>
      <name val="宋体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FF"/>
        <bgColor rgb="FFDBEEF4"/>
      </patternFill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AC090"/>
        <bgColor rgb="FFFCD5B5"/>
      </patternFill>
    </fill>
    <fill>
      <patternFill patternType="solid">
        <fgColor rgb="FFDBEEF4"/>
        <bgColor rgb="FFCCFFFF"/>
      </patternFill>
    </fill>
    <fill>
      <patternFill patternType="solid">
        <fgColor rgb="FFFCD5B5"/>
        <bgColor rgb="FFFAC090"/>
      </patternFill>
    </fill>
    <fill>
      <patternFill patternType="solid">
        <fgColor rgb="FF4F81BD"/>
        <bgColor rgb="FF808080"/>
      </patternFill>
    </fill>
  </fills>
  <borders count="21">
    <border diagonalUp="false" diagonalDown="false">
      <left/>
      <right/>
      <top/>
      <bottom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medium"/>
      <right style="thin"/>
      <top style="medium"/>
      <bottom style="medium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5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6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6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5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0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6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0" fontId="6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7" fontId="6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1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8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1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0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0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5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0" fontId="7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0" fontId="7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7" fillId="4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7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7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2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5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4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6" fontId="7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5" fillId="3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6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7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73" fontId="5" fillId="5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9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2" fontId="9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3" fontId="9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1" fontId="9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9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0" fontId="10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5" fontId="9" fillId="3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6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6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77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9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9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9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9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9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0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9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5" fontId="9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6" fontId="1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6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2" fillId="3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3" borderId="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2" fillId="3" borderId="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0" fontId="12" fillId="3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3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3" fillId="3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2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2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2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2" fillId="3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13" fillId="3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2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2" fillId="3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12" fillId="4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13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13" fillId="4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4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14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3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13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2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3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3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4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13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3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3" fillId="4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4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4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6" fillId="4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6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6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" fillId="4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7" fillId="4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2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5" fontId="13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3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6" fontId="16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6" fontId="16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6" fontId="13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3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13" fillId="3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6" fontId="12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7" fontId="13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2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3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9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13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9" fillId="0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2" fontId="1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0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2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2" borderId="1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8" fontId="1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3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5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2" fillId="3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8" fontId="12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13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3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3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3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3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3" fillId="3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3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13" fillId="3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3" fillId="3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3" fillId="3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13" fillId="3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77" fontId="13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13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4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4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13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3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3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0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3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3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3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5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3" fillId="4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4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23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3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3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3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3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3" fillId="4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4" fillId="3" borderId="1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0" fontId="13" fillId="4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2" fontId="20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0" fillId="4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3" fillId="4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4" fontId="20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0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0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0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0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0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0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0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0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0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0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0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0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0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3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3" fillId="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3" fillId="2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1" fontId="13" fillId="2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13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13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1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1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17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16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2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2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12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2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0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5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13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12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2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12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5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0" fillId="5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2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7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27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7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7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9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7" fillId="2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27" fillId="2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7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7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7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7" fillId="3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27" fillId="3" borderId="11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7" fontId="27" fillId="3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2" fontId="27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7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7" fillId="3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7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7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7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7" fillId="3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7" fontId="31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27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27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7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7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7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7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7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7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7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7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7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7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7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7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7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2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9" fillId="4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9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9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9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9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9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29" fillId="3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27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27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27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27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27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31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34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7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27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29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27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31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27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3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3" fontId="29" fillId="5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0" borderId="1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36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" fillId="2" borderId="1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5" fillId="2" borderId="14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35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3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35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35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9" fillId="3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5" fillId="3" borderId="1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3" borderId="1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5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35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3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3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3" borderId="14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7" fontId="5" fillId="3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" fillId="3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6" fontId="5" fillId="3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5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5" fillId="4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5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36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35" fillId="4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35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35" fillId="4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35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4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5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5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4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7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37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35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5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37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37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7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36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37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36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7" fillId="4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35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35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5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5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4" fontId="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7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38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3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3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36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36" fillId="5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3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9" fontId="5" fillId="0" borderId="1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0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7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5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7" fontId="5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5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3" borderId="11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3" borderId="18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3" borderId="18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3" borderId="18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5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4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5" fillId="4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4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4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4" borderId="11" xfId="2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2" fontId="5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5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5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4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5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7" fillId="4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7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7" fillId="4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5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5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7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37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5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7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5" fillId="6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0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5" fillId="0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37" fillId="0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5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5" fillId="3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3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3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7" fontId="5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5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4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37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37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9" fontId="5" fillId="2" borderId="1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9" fontId="5" fillId="7" borderId="1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7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7" fontId="5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7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37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5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7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5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5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37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5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7" fontId="5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5" fillId="7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7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7" fillId="7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5" fillId="7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7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7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0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3" borderId="11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39" fillId="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7" fillId="0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7" fillId="0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7" fillId="6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7" fillId="0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7" fillId="7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7" fillId="7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7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7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7" fillId="4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7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7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7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5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7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7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7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7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7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39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1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7" fillId="4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7" fillId="4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1" fontId="5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1" fontId="5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5" fillId="7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37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0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5" fillId="6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5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7" fontId="5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2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5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7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7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7" fillId="2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1" fontId="5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7" fillId="2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7" fillId="2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7" fillId="2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7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80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7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7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1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7" fillId="0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7" fillId="0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7" fillId="0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7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7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7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5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5" fillId="0" borderId="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3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7" fillId="7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7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7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5" fillId="7" borderId="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5" fillId="4" borderId="1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8" fontId="5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9" fontId="5" fillId="8" borderId="1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8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7" fontId="5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8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8" borderId="11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5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5" fillId="8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7" fontId="5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5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8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8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8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8" borderId="11" xfId="2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3" fontId="7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4" fontId="5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7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7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7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5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5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7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7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5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5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0" fontId="7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5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8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7" fillId="8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81" fontId="5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5" fillId="8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7" fillId="8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7" fillId="8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7" fillId="8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8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5" fillId="8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3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82" fontId="5" fillId="3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5" fillId="6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3" fontId="5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5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4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7" fillId="3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3" borderId="18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5" fillId="0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0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0" borderId="11" xfId="2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1" fontId="5" fillId="3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3" fontId="7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7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5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0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5" fillId="7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7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7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7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1" fontId="5" fillId="7" borderId="11" xfId="2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71" fontId="7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2" fontId="7" fillId="7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5" fillId="7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7" fillId="0" borderId="11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0" borderId="18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0" borderId="11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7" borderId="11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6" fillId="0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7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2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2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2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12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2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3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13" fillId="2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6" fontId="13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3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7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7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7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7" fillId="2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7" fontId="31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7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7" fontId="27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27" fillId="2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27" fillId="2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5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5" fillId="2" borderId="14" xfId="15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3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2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2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7" fontId="5" fillId="2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" fillId="2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6" fontId="5" fillId="2" borderId="14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2" borderId="15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0" borderId="11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0" borderId="18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0" borderId="18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8" fontId="5" fillId="0" borderId="18" xfId="23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5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7" fontId="5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6" fontId="5" fillId="0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5" fillId="6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6" borderId="1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9" fontId="5" fillId="0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5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7" fontId="5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5" fillId="6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6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9" fontId="5" fillId="2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9" fontId="5" fillId="7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5" fillId="7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5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5" fontId="5" fillId="7" borderId="1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9" fontId="5" fillId="7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70" fontId="5" fillId="2" borderId="1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7" fontId="7" fillId="7" borderId="11" xfId="23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6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6" fontId="5" fillId="7" borderId="9" xfId="0" applyFont="true" applyBorder="true" applyAlignment="true" applyProtection="false">
      <alignment horizontal="right" vertical="center" textRotation="0" wrapText="false" indent="0" shrinkToFit="false"/>
      <protection locked="true" hidden="false"/>
    </xf>
  </cellXfs>
  <cellStyles count="12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千位分隔 2" xfId="20" builtinId="53" customBuiltin="true"/>
    <cellStyle name="千位分隔 2 2" xfId="21" builtinId="53" customBuiltin="true"/>
    <cellStyle name="千位分隔 3" xfId="22" builtinId="53" customBuiltin="true"/>
    <cellStyle name="常规 2" xfId="23" builtinId="53" customBuiltin="true"/>
    <cellStyle name="常规 3" xfId="24" builtinId="53" customBuiltin="true"/>
    <cellStyle name="百分比 2" xfId="25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CD5B5"/>
      <rgbColor rgb="FFDBEEF4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AC090"/>
      <rgbColor rgb="FF3366FF"/>
      <rgbColor rgb="FF33CCCC"/>
      <rgbColor rgb="FF92D050"/>
      <rgbColor rgb="FFFFCC00"/>
      <rgbColor rgb="FFFF9900"/>
      <rgbColor rgb="FFFF6600"/>
      <rgbColor rgb="FF4F81BD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Y770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1" ySplit="6" topLeftCell="FD701" activePane="bottomRight" state="frozen"/>
      <selection pane="topLeft" activeCell="A1" activeCellId="0" sqref="A1"/>
      <selection pane="topRight" activeCell="FD1" activeCellId="0" sqref="FD1"/>
      <selection pane="bottomLeft" activeCell="A701" activeCellId="0" sqref="A701"/>
      <selection pane="bottomRight" activeCell="FM4" activeCellId="0" sqref="FM4"/>
    </sheetView>
  </sheetViews>
  <sheetFormatPr defaultRowHeight="15.6" zeroHeight="false" outlineLevelRow="0" outlineLevelCol="0"/>
  <cols>
    <col collapsed="false" customWidth="true" hidden="false" outlineLevel="0" max="1" min="1" style="1" width="7.19"/>
    <col collapsed="false" customWidth="true" hidden="false" outlineLevel="0" max="2" min="2" style="2" width="6.5"/>
    <col collapsed="false" customWidth="true" hidden="false" outlineLevel="0" max="3" min="3" style="3" width="5"/>
    <col collapsed="false" customWidth="true" hidden="false" outlineLevel="0" max="4" min="4" style="3" width="5.1"/>
    <col collapsed="false" customWidth="true" hidden="false" outlineLevel="0" max="5" min="5" style="4" width="5.1"/>
    <col collapsed="false" customWidth="true" hidden="false" outlineLevel="0" max="6" min="6" style="5" width="5.1"/>
    <col collapsed="false" customWidth="true" hidden="false" outlineLevel="0" max="7" min="7" style="6" width="5.59"/>
    <col collapsed="false" customWidth="true" hidden="false" outlineLevel="0" max="9" min="8" style="7" width="5.59"/>
    <col collapsed="false" customWidth="true" hidden="false" outlineLevel="0" max="10" min="10" style="7" width="6"/>
    <col collapsed="false" customWidth="true" hidden="false" outlineLevel="0" max="13" min="11" style="7" width="5.1"/>
    <col collapsed="false" customWidth="true" hidden="false" outlineLevel="0" max="15" min="14" style="8" width="5.1"/>
    <col collapsed="false" customWidth="true" hidden="false" outlineLevel="0" max="16" min="16" style="9" width="7.09"/>
    <col collapsed="false" customWidth="true" hidden="false" outlineLevel="0" max="17" min="17" style="10" width="7"/>
    <col collapsed="false" customWidth="true" hidden="false" outlineLevel="0" max="18" min="18" style="10" width="7.39"/>
    <col collapsed="false" customWidth="true" hidden="false" outlineLevel="0" max="19" min="19" style="10" width="8.3"/>
    <col collapsed="false" customWidth="true" hidden="false" outlineLevel="0" max="20" min="20" style="11" width="5.1"/>
    <col collapsed="false" customWidth="true" hidden="false" outlineLevel="0" max="21" min="21" style="12" width="6.1"/>
    <col collapsed="false" customWidth="true" hidden="false" outlineLevel="0" max="22" min="22" style="13" width="6.9"/>
    <col collapsed="false" customWidth="true" hidden="false" outlineLevel="0" max="23" min="23" style="14" width="5.59"/>
    <col collapsed="false" customWidth="true" hidden="false" outlineLevel="0" max="24" min="24" style="15" width="9.1"/>
    <col collapsed="false" customWidth="true" hidden="false" outlineLevel="0" max="31" min="25" style="16" width="5.59"/>
    <col collapsed="false" customWidth="true" hidden="false" outlineLevel="0" max="32" min="32" style="17" width="5.59"/>
    <col collapsed="false" customWidth="true" hidden="false" outlineLevel="0" max="33" min="33" style="18" width="5.59"/>
    <col collapsed="false" customWidth="true" hidden="false" outlineLevel="0" max="35" min="34" style="17" width="5.59"/>
    <col collapsed="false" customWidth="true" hidden="false" outlineLevel="0" max="36" min="36" style="9" width="5.59"/>
    <col collapsed="false" customWidth="true" hidden="false" outlineLevel="0" max="37" min="37" style="18" width="5.59"/>
    <col collapsed="false" customWidth="true" hidden="false" outlineLevel="0" max="39" min="38" style="16" width="5.59"/>
    <col collapsed="false" customWidth="true" hidden="false" outlineLevel="0" max="40" min="40" style="16" width="7.09"/>
    <col collapsed="false" customWidth="true" hidden="false" outlineLevel="0" max="41" min="41" style="16" width="11.09"/>
    <col collapsed="false" customWidth="true" hidden="false" outlineLevel="0" max="52" min="42" style="16" width="5.59"/>
    <col collapsed="false" customWidth="true" hidden="false" outlineLevel="0" max="53" min="53" style="19" width="5.9"/>
    <col collapsed="false" customWidth="true" hidden="false" outlineLevel="0" max="55" min="54" style="20" width="5.1"/>
    <col collapsed="false" customWidth="true" hidden="false" outlineLevel="0" max="56" min="56" style="21" width="5.1"/>
    <col collapsed="false" customWidth="true" hidden="false" outlineLevel="0" max="57" min="57" style="22" width="5.1"/>
    <col collapsed="false" customWidth="true" hidden="false" outlineLevel="0" max="58" min="58" style="23" width="5.1"/>
    <col collapsed="false" customWidth="true" hidden="false" outlineLevel="0" max="59" min="59" style="23" width="6"/>
    <col collapsed="false" customWidth="true" hidden="false" outlineLevel="0" max="60" min="60" style="20" width="5.1"/>
    <col collapsed="false" customWidth="true" hidden="false" outlineLevel="0" max="61" min="61" style="20" width="10.6"/>
    <col collapsed="false" customWidth="true" hidden="false" outlineLevel="0" max="62" min="62" style="20" width="5.59"/>
    <col collapsed="false" customWidth="true" hidden="false" outlineLevel="0" max="63" min="63" style="23" width="11.09"/>
    <col collapsed="false" customWidth="true" hidden="false" outlineLevel="0" max="67" min="64" style="20" width="5.1"/>
    <col collapsed="false" customWidth="true" hidden="false" outlineLevel="0" max="68" min="68" style="24" width="5.1"/>
    <col collapsed="false" customWidth="true" hidden="false" outlineLevel="0" max="69" min="69" style="21" width="4.6"/>
    <col collapsed="false" customWidth="true" hidden="false" outlineLevel="0" max="70" min="70" style="25" width="4.6"/>
    <col collapsed="false" customWidth="true" hidden="false" outlineLevel="0" max="71" min="71" style="13" width="5.59"/>
    <col collapsed="false" customWidth="true" hidden="false" outlineLevel="0" max="72" min="72" style="26" width="5.59"/>
    <col collapsed="false" customWidth="true" hidden="false" outlineLevel="0" max="78" min="73" style="27" width="5.9"/>
    <col collapsed="false" customWidth="true" hidden="false" outlineLevel="0" max="79" min="79" style="28" width="5.9"/>
    <col collapsed="false" customWidth="true" hidden="false" outlineLevel="0" max="80" min="80" style="27" width="5.9"/>
    <col collapsed="false" customWidth="true" hidden="false" outlineLevel="0" max="81" min="81" style="29" width="5.9"/>
    <col collapsed="false" customWidth="true" hidden="false" outlineLevel="0" max="82" min="82" style="30" width="5.9"/>
    <col collapsed="false" customWidth="true" hidden="false" outlineLevel="0" max="83" min="83" style="25" width="5.9"/>
    <col collapsed="false" customWidth="true" hidden="false" outlineLevel="0" max="84" min="84" style="22" width="5.1"/>
    <col collapsed="false" customWidth="true" hidden="false" outlineLevel="0" max="85" min="85" style="21" width="5.1"/>
    <col collapsed="false" customWidth="true" hidden="false" outlineLevel="0" max="86" min="86" style="31" width="5.1"/>
    <col collapsed="false" customWidth="true" hidden="false" outlineLevel="0" max="87" min="87" style="25" width="5.1"/>
    <col collapsed="false" customWidth="true" hidden="false" outlineLevel="0" max="89" min="88" style="32" width="5.1"/>
    <col collapsed="false" customWidth="true" hidden="false" outlineLevel="0" max="91" min="90" style="25" width="5.1"/>
    <col collapsed="false" customWidth="true" hidden="false" outlineLevel="0" max="92" min="92" style="25" width="6.6"/>
    <col collapsed="false" customWidth="true" hidden="false" outlineLevel="0" max="93" min="93" style="29" width="9.1"/>
    <col collapsed="false" customWidth="true" hidden="false" outlineLevel="0" max="94" min="94" style="29" width="5.59"/>
    <col collapsed="false" customWidth="true" hidden="false" outlineLevel="0" max="97" min="95" style="25" width="5.1"/>
    <col collapsed="false" customWidth="true" hidden="false" outlineLevel="0" max="98" min="98" style="22" width="5.1"/>
    <col collapsed="false" customWidth="true" hidden="false" outlineLevel="0" max="99" min="99" style="21" width="5.1"/>
    <col collapsed="false" customWidth="true" hidden="false" outlineLevel="0" max="100" min="100" style="25" width="5.1"/>
    <col collapsed="false" customWidth="true" hidden="false" outlineLevel="0" max="101" min="101" style="22" width="5.1"/>
    <col collapsed="false" customWidth="true" hidden="false" outlineLevel="0" max="102" min="102" style="25" width="5.1"/>
    <col collapsed="false" customWidth="true" hidden="false" outlineLevel="0" max="103" min="103" style="19" width="6.4"/>
    <col collapsed="false" customWidth="true" hidden="false" outlineLevel="0" max="107" min="104" style="20" width="5.1"/>
    <col collapsed="false" customWidth="true" hidden="false" outlineLevel="0" max="109" min="108" style="25" width="5.1"/>
    <col collapsed="false" customWidth="true" hidden="false" outlineLevel="0" max="110" min="110" style="33" width="5.9"/>
    <col collapsed="false" customWidth="true" hidden="false" outlineLevel="0" max="111" min="111" style="34" width="5.9"/>
    <col collapsed="false" customWidth="true" hidden="false" outlineLevel="0" max="112" min="112" style="33" width="5.9"/>
    <col collapsed="false" customWidth="true" hidden="false" outlineLevel="0" max="113" min="113" style="35" width="5.1"/>
    <col collapsed="false" customWidth="true" hidden="false" outlineLevel="0" max="114" min="114" style="21" width="5.1"/>
    <col collapsed="false" customWidth="true" hidden="false" outlineLevel="0" max="115" min="115" style="31" width="5.1"/>
    <col collapsed="false" customWidth="true" hidden="false" outlineLevel="0" max="119" min="116" style="25" width="5.1"/>
    <col collapsed="false" customWidth="true" hidden="false" outlineLevel="0" max="120" min="120" style="25" width="7.5"/>
    <col collapsed="false" customWidth="true" hidden="false" outlineLevel="0" max="121" min="121" style="25" width="6.6"/>
    <col collapsed="false" customWidth="true" hidden="false" outlineLevel="0" max="122" min="122" style="29" width="9.1"/>
    <col collapsed="false" customWidth="true" hidden="false" outlineLevel="0" max="123" min="123" style="29" width="5.59"/>
    <col collapsed="false" customWidth="true" hidden="false" outlineLevel="0" max="126" min="124" style="25" width="5.1"/>
    <col collapsed="false" customWidth="true" hidden="false" outlineLevel="0" max="127" min="127" style="35" width="5.1"/>
    <col collapsed="false" customWidth="true" hidden="false" outlineLevel="0" max="128" min="128" style="21" width="5.1"/>
    <col collapsed="false" customWidth="true" hidden="false" outlineLevel="0" max="129" min="129" style="25" width="5.1"/>
    <col collapsed="false" customWidth="true" hidden="false" outlineLevel="0" max="130" min="130" style="22" width="5.1"/>
    <col collapsed="false" customWidth="true" hidden="false" outlineLevel="0" max="131" min="131" style="25" width="5.1"/>
    <col collapsed="false" customWidth="true" hidden="false" outlineLevel="0" max="132" min="132" style="19" width="6.5"/>
    <col collapsed="false" customWidth="true" hidden="false" outlineLevel="0" max="136" min="133" style="20" width="5.1"/>
    <col collapsed="false" customWidth="true" hidden="false" outlineLevel="0" max="138" min="137" style="25" width="5.1"/>
    <col collapsed="false" customWidth="true" hidden="false" outlineLevel="0" max="139" min="139" style="14" width="5.1"/>
    <col collapsed="false" customWidth="true" hidden="false" outlineLevel="0" max="140" min="140" style="36" width="5.1"/>
    <col collapsed="false" customWidth="true" hidden="false" outlineLevel="0" max="141" min="141" style="14" width="5.1"/>
    <col collapsed="false" customWidth="true" hidden="false" outlineLevel="0" max="142" min="142" style="37" width="6.5"/>
    <col collapsed="false" customWidth="true" hidden="false" outlineLevel="0" max="146" min="143" style="28" width="5.1"/>
    <col collapsed="false" customWidth="true" hidden="false" outlineLevel="0" max="148" min="147" style="14" width="5.1"/>
    <col collapsed="false" customWidth="true" hidden="false" outlineLevel="0" max="149" min="149" style="38" width="5.9"/>
    <col collapsed="false" customWidth="true" hidden="false" outlineLevel="0" max="150" min="150" style="7" width="5.9"/>
    <col collapsed="false" customWidth="true" hidden="false" outlineLevel="0" max="151" min="151" style="39" width="5.9"/>
    <col collapsed="false" customWidth="true" hidden="false" outlineLevel="0" max="153" min="152" style="7" width="5.9"/>
    <col collapsed="false" customWidth="true" hidden="false" outlineLevel="0" max="154" min="154" style="28" width="5.9"/>
    <col collapsed="false" customWidth="true" hidden="false" outlineLevel="0" max="155" min="155" style="7" width="5.9"/>
    <col collapsed="false" customWidth="true" hidden="false" outlineLevel="0" max="156" min="156" style="28" width="5.9"/>
    <col collapsed="false" customWidth="true" hidden="false" outlineLevel="0" max="157" min="157" style="7" width="5.9"/>
    <col collapsed="false" customWidth="true" hidden="false" outlineLevel="0" max="158" min="158" style="28" width="5.9"/>
    <col collapsed="false" customWidth="true" hidden="false" outlineLevel="0" max="159" min="159" style="40" width="5.9"/>
    <col collapsed="false" customWidth="true" hidden="false" outlineLevel="0" max="160" min="160" style="28" width="5.9"/>
    <col collapsed="false" customWidth="true" hidden="false" outlineLevel="0" max="161" min="161" style="40" width="5.9"/>
    <col collapsed="false" customWidth="true" hidden="false" outlineLevel="0" max="162" min="162" style="27" width="5.9"/>
    <col collapsed="false" customWidth="true" hidden="false" outlineLevel="0" max="163" min="163" style="5" width="5.9"/>
    <col collapsed="false" customWidth="true" hidden="false" outlineLevel="0" max="164" min="164" style="1" width="5.9"/>
    <col collapsed="false" customWidth="true" hidden="false" outlineLevel="0" max="165" min="165" style="41" width="5.9"/>
    <col collapsed="false" customWidth="true" hidden="false" outlineLevel="0" max="166" min="166" style="42" width="5.9"/>
    <col collapsed="false" customWidth="true" hidden="false" outlineLevel="0" max="168" min="167" style="43" width="5.9"/>
    <col collapsed="false" customWidth="true" hidden="false" outlineLevel="0" max="169" min="169" style="43" width="11.5"/>
    <col collapsed="false" customWidth="true" hidden="false" outlineLevel="0" max="170" min="170" style="1" width="5.9"/>
    <col collapsed="false" customWidth="true" hidden="false" outlineLevel="0" max="171" min="171" style="44" width="8"/>
    <col collapsed="false" customWidth="true" hidden="false" outlineLevel="0" max="172" min="172" style="1" width="11"/>
    <col collapsed="false" customWidth="true" hidden="false" outlineLevel="0" max="173" min="173" style="45" width="5.9"/>
    <col collapsed="false" customWidth="true" hidden="false" outlineLevel="0" max="174" min="174" style="46" width="10.2"/>
    <col collapsed="false" customWidth="true" hidden="false" outlineLevel="0" max="175" min="175" style="1" width="5.9"/>
    <col collapsed="false" customWidth="true" hidden="false" outlineLevel="0" max="176" min="176" style="47" width="5.9"/>
    <col collapsed="false" customWidth="true" hidden="false" outlineLevel="0" max="180" min="177" style="1" width="5.9"/>
    <col collapsed="false" customWidth="true" hidden="false" outlineLevel="0" max="182" min="181" style="44" width="5.9"/>
    <col collapsed="false" customWidth="true" hidden="false" outlineLevel="0" max="183" min="183" style="26" width="5.9"/>
    <col collapsed="false" customWidth="true" hidden="false" outlineLevel="0" max="184" min="184" style="1" width="5.9"/>
    <col collapsed="false" customWidth="true" hidden="false" outlineLevel="0" max="185" min="185" style="28" width="5.9"/>
    <col collapsed="false" customWidth="true" hidden="false" outlineLevel="0" max="186" min="186" style="1" width="5.9"/>
    <col collapsed="false" customWidth="true" hidden="false" outlineLevel="0" max="187" min="187" style="27" width="5.9"/>
    <col collapsed="false" customWidth="true" hidden="false" outlineLevel="0" max="188" min="188" style="45" width="5.9"/>
    <col collapsed="false" customWidth="true" hidden="false" outlineLevel="0" max="193" min="189" style="1" width="5.9"/>
    <col collapsed="false" customWidth="true" hidden="false" outlineLevel="0" max="194" min="194" style="48" width="5.9"/>
    <col collapsed="false" customWidth="true" hidden="false" outlineLevel="0" max="195" min="195" style="47" width="5.9"/>
    <col collapsed="false" customWidth="true" hidden="false" outlineLevel="0" max="198" min="196" style="1" width="5.9"/>
    <col collapsed="false" customWidth="true" hidden="false" outlineLevel="0" max="199" min="199" style="47" width="5.9"/>
    <col collapsed="false" customWidth="true" hidden="false" outlineLevel="0" max="200" min="200" style="45" width="5.9"/>
    <col collapsed="false" customWidth="true" hidden="false" outlineLevel="0" max="201" min="201" style="47" width="5.9"/>
    <col collapsed="false" customWidth="true" hidden="false" outlineLevel="0" max="206" min="202" style="1" width="5.9"/>
    <col collapsed="false" customWidth="true" hidden="false" outlineLevel="0" max="207" min="207" style="46" width="5.9"/>
    <col collapsed="false" customWidth="true" hidden="false" outlineLevel="0" max="208" min="208" style="49" width="5.9"/>
    <col collapsed="false" customWidth="true" hidden="false" outlineLevel="0" max="210" min="209" style="50" width="5.9"/>
    <col collapsed="false" customWidth="true" hidden="false" outlineLevel="0" max="211" min="211" style="47" width="5.9"/>
    <col collapsed="false" customWidth="true" hidden="false" outlineLevel="0" max="212" min="212" style="51" width="5.9"/>
    <col collapsed="false" customWidth="true" hidden="false" outlineLevel="0" max="214" min="213" style="49" width="5.9"/>
    <col collapsed="false" customWidth="true" hidden="false" outlineLevel="0" max="215" min="215" style="1" width="5.9"/>
    <col collapsed="false" customWidth="true" hidden="false" outlineLevel="0" max="216" min="216" style="52" width="5.9"/>
    <col collapsed="false" customWidth="true" hidden="false" outlineLevel="0" max="222" min="217" style="5" width="5.9"/>
    <col collapsed="false" customWidth="true" hidden="false" outlineLevel="0" max="224" min="223" style="46" width="5.9"/>
    <col collapsed="false" customWidth="true" hidden="false" outlineLevel="0" max="227" min="225" style="46" width="5.1"/>
    <col collapsed="false" customWidth="true" hidden="false" outlineLevel="0" max="228" min="228" style="49" width="5.1"/>
    <col collapsed="false" customWidth="true" hidden="false" outlineLevel="0" max="229" min="229" style="53" width="6.2"/>
    <col collapsed="false" customWidth="true" hidden="false" outlineLevel="0" max="232" min="230" style="1" width="5.4"/>
    <col collapsed="false" customWidth="true" hidden="false" outlineLevel="0" max="233" min="233" style="54" width="8.6"/>
    <col collapsed="false" customWidth="true" hidden="false" outlineLevel="0" max="234" min="234" style="1" width="29.1"/>
    <col collapsed="false" customWidth="true" hidden="false" outlineLevel="0" max="1025" min="235" style="0" width="8.6"/>
  </cols>
  <sheetData>
    <row r="1" customFormat="false" ht="25.5" hidden="false" customHeight="true" outlineLevel="0" collapsed="false">
      <c r="A1" s="55" t="s">
        <v>0</v>
      </c>
      <c r="B1" s="56"/>
      <c r="C1" s="56"/>
      <c r="D1" s="56"/>
      <c r="E1" s="57"/>
      <c r="F1" s="56"/>
      <c r="G1" s="56"/>
      <c r="H1" s="56"/>
      <c r="I1" s="56"/>
      <c r="J1" s="56"/>
      <c r="K1" s="56"/>
      <c r="L1" s="56"/>
      <c r="M1" s="56"/>
      <c r="N1" s="56"/>
      <c r="O1" s="56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6"/>
      <c r="BB1" s="56"/>
      <c r="BC1" s="56"/>
      <c r="BD1" s="56"/>
      <c r="BE1" s="57"/>
      <c r="BF1" s="56"/>
      <c r="BG1" s="56"/>
      <c r="BH1" s="56"/>
      <c r="BI1" s="56"/>
      <c r="BJ1" s="56"/>
      <c r="BK1" s="56"/>
      <c r="BL1" s="56"/>
      <c r="BM1" s="56"/>
      <c r="BN1" s="56"/>
      <c r="BO1" s="56"/>
      <c r="BP1" s="56"/>
      <c r="BQ1" s="56"/>
      <c r="BR1" s="56"/>
      <c r="BS1" s="59"/>
      <c r="BT1" s="60"/>
      <c r="BU1" s="61"/>
      <c r="BV1" s="61"/>
      <c r="BW1" s="61"/>
      <c r="BX1" s="61"/>
      <c r="BY1" s="61"/>
      <c r="BZ1" s="61"/>
      <c r="CA1" s="62"/>
      <c r="CB1" s="61"/>
      <c r="CC1" s="63"/>
      <c r="CD1" s="64"/>
      <c r="CE1" s="63"/>
      <c r="CF1" s="57"/>
      <c r="CG1" s="56"/>
      <c r="CH1" s="56"/>
      <c r="CI1" s="56"/>
      <c r="CJ1" s="65"/>
      <c r="CK1" s="65"/>
      <c r="CL1" s="56"/>
      <c r="CM1" s="56"/>
      <c r="CN1" s="56"/>
      <c r="CO1" s="63"/>
      <c r="CP1" s="63"/>
      <c r="CQ1" s="66"/>
      <c r="CR1" s="56"/>
      <c r="CS1" s="56"/>
      <c r="CT1" s="57"/>
      <c r="CU1" s="56"/>
      <c r="CV1" s="56"/>
      <c r="CW1" s="57"/>
      <c r="CX1" s="56"/>
      <c r="CY1" s="56"/>
      <c r="CZ1" s="56"/>
      <c r="DA1" s="56"/>
      <c r="DB1" s="56"/>
      <c r="DC1" s="56"/>
      <c r="DD1" s="56"/>
      <c r="DE1" s="56"/>
      <c r="DF1" s="67"/>
      <c r="DG1" s="68"/>
      <c r="DH1" s="67"/>
      <c r="DI1" s="69"/>
      <c r="DJ1" s="56"/>
      <c r="DK1" s="56"/>
      <c r="DL1" s="56"/>
      <c r="DM1" s="56"/>
      <c r="DN1" s="56"/>
      <c r="DO1" s="56"/>
      <c r="DP1" s="56"/>
      <c r="DQ1" s="56"/>
      <c r="DR1" s="63"/>
      <c r="DS1" s="63"/>
      <c r="DT1" s="66"/>
      <c r="DU1" s="56"/>
      <c r="DV1" s="56"/>
      <c r="DW1" s="69"/>
      <c r="DX1" s="56"/>
      <c r="DY1" s="56"/>
      <c r="DZ1" s="57"/>
      <c r="EA1" s="56"/>
      <c r="EB1" s="56"/>
      <c r="EC1" s="56"/>
      <c r="ED1" s="56"/>
      <c r="EE1" s="56"/>
      <c r="EF1" s="56"/>
      <c r="EG1" s="56"/>
      <c r="EH1" s="56"/>
      <c r="EI1" s="58"/>
      <c r="EJ1" s="70"/>
      <c r="EK1" s="58"/>
      <c r="EL1" s="58"/>
      <c r="EM1" s="58"/>
      <c r="EN1" s="58"/>
      <c r="EO1" s="58"/>
      <c r="EP1" s="58"/>
      <c r="EQ1" s="58"/>
      <c r="ER1" s="58"/>
      <c r="ES1" s="56"/>
      <c r="ET1" s="56"/>
      <c r="EU1" s="56"/>
      <c r="EV1" s="56"/>
      <c r="EW1" s="56"/>
      <c r="EX1" s="62"/>
      <c r="EY1" s="56"/>
      <c r="EZ1" s="62"/>
      <c r="FA1" s="56"/>
      <c r="FB1" s="62"/>
      <c r="FC1" s="71"/>
      <c r="FD1" s="62"/>
      <c r="FE1" s="71"/>
      <c r="FF1" s="61"/>
      <c r="FG1" s="56"/>
      <c r="FH1" s="56"/>
      <c r="FI1" s="65"/>
      <c r="FJ1" s="66"/>
      <c r="FK1" s="72"/>
      <c r="FL1" s="72"/>
      <c r="FM1" s="72"/>
      <c r="FN1" s="56"/>
      <c r="FO1" s="58"/>
      <c r="FP1" s="56"/>
      <c r="FQ1" s="73"/>
      <c r="FR1" s="56"/>
      <c r="FS1" s="56"/>
      <c r="FT1" s="57"/>
      <c r="FU1" s="56"/>
      <c r="FV1" s="56"/>
      <c r="FW1" s="56"/>
      <c r="FX1" s="56"/>
      <c r="FY1" s="58"/>
      <c r="FZ1" s="58"/>
      <c r="GA1" s="60"/>
      <c r="GB1" s="56"/>
      <c r="GC1" s="62"/>
      <c r="GD1" s="56"/>
      <c r="GE1" s="61"/>
      <c r="GF1" s="73"/>
      <c r="GG1" s="56"/>
      <c r="GH1" s="56"/>
      <c r="GI1" s="56"/>
      <c r="GJ1" s="56"/>
      <c r="GK1" s="56"/>
      <c r="GL1" s="74"/>
      <c r="GM1" s="57"/>
      <c r="GN1" s="56"/>
      <c r="GO1" s="56"/>
      <c r="GP1" s="56"/>
      <c r="GQ1" s="57"/>
      <c r="GR1" s="73"/>
      <c r="GS1" s="57"/>
      <c r="GT1" s="56"/>
      <c r="GU1" s="56"/>
      <c r="GV1" s="56"/>
      <c r="GW1" s="56"/>
      <c r="GX1" s="56"/>
      <c r="GY1" s="56"/>
      <c r="GZ1" s="56"/>
      <c r="HA1" s="56"/>
      <c r="HB1" s="56"/>
      <c r="HC1" s="57"/>
      <c r="HD1" s="75"/>
      <c r="HE1" s="56"/>
      <c r="HF1" s="56"/>
      <c r="HG1" s="56"/>
      <c r="HH1" s="56"/>
      <c r="HI1" s="56"/>
      <c r="HJ1" s="56"/>
      <c r="HK1" s="56"/>
      <c r="HL1" s="56"/>
      <c r="HM1" s="56"/>
      <c r="HN1" s="56"/>
      <c r="HO1" s="56"/>
      <c r="HP1" s="56"/>
      <c r="HQ1" s="56"/>
      <c r="HR1" s="56"/>
      <c r="HS1" s="56"/>
      <c r="HT1" s="56"/>
      <c r="HU1" s="56"/>
      <c r="HV1" s="56"/>
      <c r="HW1" s="56"/>
      <c r="HX1" s="56"/>
      <c r="HY1" s="76"/>
    </row>
    <row r="2" customFormat="false" ht="19.5" hidden="false" customHeight="true" outlineLevel="0" collapsed="false">
      <c r="A2" s="77"/>
      <c r="B2" s="77"/>
      <c r="C2" s="77"/>
      <c r="D2" s="77"/>
      <c r="E2" s="78"/>
      <c r="F2" s="77"/>
      <c r="G2" s="77"/>
      <c r="H2" s="77"/>
      <c r="I2" s="77"/>
      <c r="J2" s="77"/>
      <c r="K2" s="77"/>
      <c r="L2" s="77"/>
      <c r="M2" s="77"/>
      <c r="N2" s="77"/>
      <c r="O2" s="77"/>
      <c r="P2" s="79"/>
      <c r="Q2" s="79"/>
      <c r="R2" s="79"/>
      <c r="S2" s="79"/>
      <c r="T2" s="79"/>
      <c r="U2" s="79"/>
      <c r="V2" s="79"/>
      <c r="W2" s="79"/>
      <c r="X2" s="79"/>
      <c r="Y2" s="79"/>
      <c r="Z2" s="79"/>
      <c r="AA2" s="79"/>
      <c r="AB2" s="79"/>
      <c r="AC2" s="79"/>
      <c r="AD2" s="79"/>
      <c r="AE2" s="79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79"/>
      <c r="AW2" s="79"/>
      <c r="AX2" s="79"/>
      <c r="AY2" s="79"/>
      <c r="AZ2" s="79"/>
      <c r="BA2" s="77"/>
      <c r="BB2" s="77"/>
      <c r="BC2" s="77"/>
      <c r="BD2" s="77"/>
      <c r="BE2" s="78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80"/>
      <c r="BT2" s="81"/>
      <c r="BU2" s="82"/>
      <c r="BV2" s="82"/>
      <c r="BW2" s="82"/>
      <c r="BX2" s="82"/>
      <c r="BY2" s="82"/>
      <c r="BZ2" s="82"/>
      <c r="CA2" s="83"/>
      <c r="CB2" s="82"/>
      <c r="CC2" s="84"/>
      <c r="CD2" s="85"/>
      <c r="CE2" s="84"/>
      <c r="CF2" s="78"/>
      <c r="CG2" s="77"/>
      <c r="CH2" s="77"/>
      <c r="CI2" s="77"/>
      <c r="CJ2" s="86"/>
      <c r="CK2" s="86"/>
      <c r="CL2" s="77"/>
      <c r="CM2" s="77"/>
      <c r="CN2" s="77"/>
      <c r="CO2" s="84"/>
      <c r="CP2" s="84"/>
      <c r="CQ2" s="87"/>
      <c r="CR2" s="77"/>
      <c r="CS2" s="77"/>
      <c r="CT2" s="78"/>
      <c r="CU2" s="77"/>
      <c r="CV2" s="77"/>
      <c r="CW2" s="78"/>
      <c r="CX2" s="77"/>
      <c r="CY2" s="77"/>
      <c r="CZ2" s="77"/>
      <c r="DA2" s="77"/>
      <c r="DB2" s="77"/>
      <c r="DC2" s="77"/>
      <c r="DD2" s="77"/>
      <c r="DE2" s="77"/>
      <c r="DF2" s="88"/>
      <c r="DG2" s="89"/>
      <c r="DH2" s="88"/>
      <c r="DI2" s="90"/>
      <c r="DJ2" s="77"/>
      <c r="DK2" s="77"/>
      <c r="DL2" s="77"/>
      <c r="DM2" s="77"/>
      <c r="DN2" s="77"/>
      <c r="DO2" s="77"/>
      <c r="DP2" s="77"/>
      <c r="DQ2" s="77"/>
      <c r="DR2" s="84"/>
      <c r="DS2" s="84"/>
      <c r="DT2" s="87"/>
      <c r="DU2" s="77"/>
      <c r="DV2" s="77"/>
      <c r="DW2" s="90"/>
      <c r="DX2" s="77"/>
      <c r="DY2" s="77"/>
      <c r="DZ2" s="78"/>
      <c r="EA2" s="77"/>
      <c r="EB2" s="77"/>
      <c r="EC2" s="77"/>
      <c r="ED2" s="77"/>
      <c r="EE2" s="77"/>
      <c r="EF2" s="77"/>
      <c r="EG2" s="77"/>
      <c r="EH2" s="77"/>
      <c r="EI2" s="79"/>
      <c r="EJ2" s="91"/>
      <c r="EK2" s="79"/>
      <c r="EL2" s="79"/>
      <c r="EM2" s="79"/>
      <c r="EN2" s="79"/>
      <c r="EO2" s="79"/>
      <c r="EP2" s="79"/>
      <c r="EQ2" s="79"/>
      <c r="ER2" s="79"/>
      <c r="ES2" s="77"/>
      <c r="ET2" s="77"/>
      <c r="EU2" s="77"/>
      <c r="EV2" s="77"/>
      <c r="EW2" s="77"/>
      <c r="EX2" s="83"/>
      <c r="EY2" s="77"/>
      <c r="EZ2" s="83"/>
      <c r="FA2" s="77"/>
      <c r="FB2" s="83"/>
      <c r="FC2" s="92"/>
      <c r="FD2" s="83"/>
      <c r="FE2" s="92"/>
      <c r="FF2" s="82"/>
      <c r="FG2" s="77"/>
      <c r="FH2" s="77"/>
      <c r="FI2" s="86"/>
      <c r="FJ2" s="87"/>
      <c r="FK2" s="93"/>
      <c r="FL2" s="93"/>
      <c r="FM2" s="93"/>
      <c r="FN2" s="77"/>
      <c r="FO2" s="79"/>
      <c r="FP2" s="77"/>
      <c r="FQ2" s="94"/>
      <c r="FR2" s="77"/>
      <c r="FS2" s="77"/>
      <c r="FT2" s="78"/>
      <c r="FU2" s="77"/>
      <c r="FV2" s="77"/>
      <c r="FW2" s="77"/>
      <c r="FX2" s="77"/>
      <c r="FY2" s="79"/>
      <c r="FZ2" s="79"/>
      <c r="GA2" s="81"/>
      <c r="GB2" s="77"/>
      <c r="GC2" s="83"/>
      <c r="GD2" s="77"/>
      <c r="GE2" s="82"/>
      <c r="GF2" s="94"/>
      <c r="GG2" s="77"/>
      <c r="GH2" s="77"/>
      <c r="GI2" s="77"/>
      <c r="GJ2" s="77"/>
      <c r="GK2" s="77"/>
      <c r="GL2" s="95"/>
      <c r="GM2" s="78"/>
      <c r="GN2" s="77"/>
      <c r="GO2" s="77"/>
      <c r="GP2" s="77"/>
      <c r="GQ2" s="78"/>
      <c r="GR2" s="94"/>
      <c r="GS2" s="78"/>
      <c r="GT2" s="77"/>
      <c r="GU2" s="77"/>
      <c r="GV2" s="77"/>
      <c r="GW2" s="77"/>
      <c r="GX2" s="77"/>
      <c r="GY2" s="77"/>
      <c r="GZ2" s="77"/>
      <c r="HA2" s="77"/>
      <c r="HB2" s="77"/>
      <c r="HC2" s="78"/>
      <c r="HD2" s="96"/>
      <c r="HE2" s="77"/>
      <c r="HF2" s="77"/>
      <c r="HG2" s="77"/>
      <c r="HH2" s="77"/>
      <c r="HI2" s="77"/>
      <c r="HJ2" s="77"/>
      <c r="HK2" s="77"/>
      <c r="HL2" s="77"/>
      <c r="HM2" s="77"/>
      <c r="HN2" s="77"/>
      <c r="HO2" s="77"/>
      <c r="HP2" s="77"/>
      <c r="HQ2" s="77"/>
      <c r="HR2" s="77"/>
      <c r="HS2" s="77"/>
      <c r="HT2" s="77"/>
      <c r="HU2" s="77"/>
      <c r="HV2" s="77"/>
      <c r="HW2" s="77"/>
      <c r="HX2" s="77"/>
      <c r="HY2" s="97"/>
    </row>
    <row r="3" customFormat="false" ht="19.5" hidden="false" customHeight="true" outlineLevel="0" collapsed="false">
      <c r="A3" s="98" t="s">
        <v>1</v>
      </c>
      <c r="B3" s="99" t="s">
        <v>2</v>
      </c>
      <c r="C3" s="100"/>
      <c r="D3" s="100"/>
      <c r="E3" s="100"/>
      <c r="F3" s="100"/>
      <c r="G3" s="100"/>
      <c r="H3" s="100"/>
      <c r="I3" s="100"/>
      <c r="J3" s="100"/>
      <c r="K3" s="100"/>
      <c r="L3" s="100"/>
      <c r="M3" s="100"/>
      <c r="N3" s="100"/>
      <c r="O3" s="101"/>
      <c r="P3" s="102" t="s">
        <v>3</v>
      </c>
      <c r="Q3" s="103"/>
      <c r="R3" s="103"/>
      <c r="S3" s="103"/>
      <c r="T3" s="103"/>
      <c r="U3" s="103"/>
      <c r="V3" s="103"/>
      <c r="W3" s="103"/>
      <c r="X3" s="104" t="s">
        <v>4</v>
      </c>
      <c r="Y3" s="105" t="s">
        <v>5</v>
      </c>
      <c r="Z3" s="106"/>
      <c r="AA3" s="107"/>
      <c r="AB3" s="106"/>
      <c r="AC3" s="106"/>
      <c r="AD3" s="106"/>
      <c r="AE3" s="106"/>
      <c r="AF3" s="108" t="s">
        <v>6</v>
      </c>
      <c r="AG3" s="109"/>
      <c r="AH3" s="110"/>
      <c r="AI3" s="110"/>
      <c r="AJ3" s="110"/>
      <c r="AK3" s="110"/>
      <c r="AL3" s="111" t="s">
        <v>7</v>
      </c>
      <c r="AM3" s="112"/>
      <c r="AN3" s="113" t="s">
        <v>8</v>
      </c>
      <c r="AO3" s="113" t="s">
        <v>9</v>
      </c>
      <c r="AP3" s="114" t="s">
        <v>10</v>
      </c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5" t="s">
        <v>11</v>
      </c>
      <c r="BB3" s="116"/>
      <c r="BC3" s="116"/>
      <c r="BD3" s="116"/>
      <c r="BE3" s="116"/>
      <c r="BF3" s="116"/>
      <c r="BG3" s="116"/>
      <c r="BH3" s="116"/>
      <c r="BI3" s="116"/>
      <c r="BJ3" s="116"/>
      <c r="BK3" s="116"/>
      <c r="BL3" s="116"/>
      <c r="BM3" s="116"/>
      <c r="BN3" s="116"/>
      <c r="BO3" s="116"/>
      <c r="BP3" s="116"/>
      <c r="BQ3" s="116"/>
      <c r="BR3" s="117"/>
      <c r="BS3" s="118" t="s">
        <v>12</v>
      </c>
      <c r="BT3" s="119"/>
      <c r="BU3" s="120"/>
      <c r="BV3" s="120"/>
      <c r="BW3" s="120"/>
      <c r="BX3" s="120"/>
      <c r="BY3" s="120"/>
      <c r="BZ3" s="120"/>
      <c r="CA3" s="121"/>
      <c r="CB3" s="120"/>
      <c r="CC3" s="122" t="s">
        <v>13</v>
      </c>
      <c r="CD3" s="123"/>
      <c r="CE3" s="122"/>
      <c r="CF3" s="124"/>
      <c r="CG3" s="125"/>
      <c r="CH3" s="125"/>
      <c r="CI3" s="126" t="s">
        <v>14</v>
      </c>
      <c r="CJ3" s="127"/>
      <c r="CK3" s="127"/>
      <c r="CL3" s="125"/>
      <c r="CM3" s="125"/>
      <c r="CN3" s="125"/>
      <c r="CO3" s="122"/>
      <c r="CP3" s="122"/>
      <c r="CQ3" s="128"/>
      <c r="CR3" s="125"/>
      <c r="CS3" s="125"/>
      <c r="CT3" s="129" t="s">
        <v>15</v>
      </c>
      <c r="CU3" s="130"/>
      <c r="CV3" s="131" t="s">
        <v>16</v>
      </c>
      <c r="CW3" s="125"/>
      <c r="CX3" s="125"/>
      <c r="CY3" s="125"/>
      <c r="CZ3" s="125"/>
      <c r="DA3" s="125"/>
      <c r="DB3" s="125"/>
      <c r="DC3" s="125"/>
      <c r="DD3" s="125"/>
      <c r="DE3" s="125"/>
      <c r="DF3" s="132" t="s">
        <v>17</v>
      </c>
      <c r="DG3" s="133"/>
      <c r="DH3" s="134"/>
      <c r="DI3" s="135"/>
      <c r="DJ3" s="125"/>
      <c r="DK3" s="125"/>
      <c r="DL3" s="126" t="s">
        <v>18</v>
      </c>
      <c r="DM3" s="125"/>
      <c r="DN3" s="125"/>
      <c r="DO3" s="125"/>
      <c r="DP3" s="125"/>
      <c r="DQ3" s="125"/>
      <c r="DR3" s="122"/>
      <c r="DS3" s="122"/>
      <c r="DT3" s="128"/>
      <c r="DU3" s="125"/>
      <c r="DV3" s="125"/>
      <c r="DW3" s="136" t="s">
        <v>19</v>
      </c>
      <c r="DX3" s="130"/>
      <c r="DY3" s="131" t="s">
        <v>20</v>
      </c>
      <c r="DZ3" s="125"/>
      <c r="EA3" s="125"/>
      <c r="EB3" s="125"/>
      <c r="EC3" s="125"/>
      <c r="ED3" s="125"/>
      <c r="EE3" s="125"/>
      <c r="EF3" s="125"/>
      <c r="EG3" s="125"/>
      <c r="EH3" s="125"/>
      <c r="EI3" s="137" t="s">
        <v>21</v>
      </c>
      <c r="EJ3" s="138"/>
      <c r="EK3" s="138"/>
      <c r="EL3" s="138"/>
      <c r="EM3" s="138"/>
      <c r="EN3" s="138"/>
      <c r="EO3" s="138"/>
      <c r="EP3" s="138"/>
      <c r="EQ3" s="138"/>
      <c r="ER3" s="138"/>
      <c r="ES3" s="139" t="s">
        <v>22</v>
      </c>
      <c r="ET3" s="140"/>
      <c r="EU3" s="140"/>
      <c r="EV3" s="140"/>
      <c r="EW3" s="140"/>
      <c r="EX3" s="121"/>
      <c r="EY3" s="140"/>
      <c r="EZ3" s="121"/>
      <c r="FA3" s="141"/>
      <c r="FB3" s="121"/>
      <c r="FC3" s="142"/>
      <c r="FD3" s="121"/>
      <c r="FE3" s="142"/>
      <c r="FF3" s="120"/>
      <c r="FG3" s="143" t="s">
        <v>23</v>
      </c>
      <c r="FH3" s="144"/>
      <c r="FI3" s="144"/>
      <c r="FJ3" s="145"/>
      <c r="FK3" s="146" t="s">
        <v>24</v>
      </c>
      <c r="FL3" s="147"/>
      <c r="FM3" s="147"/>
      <c r="FN3" s="144"/>
      <c r="FO3" s="138"/>
      <c r="FP3" s="144"/>
      <c r="FQ3" s="148"/>
      <c r="FR3" s="144"/>
      <c r="FS3" s="144"/>
      <c r="FT3" s="149"/>
      <c r="FU3" s="144"/>
      <c r="FV3" s="144"/>
      <c r="FW3" s="144"/>
      <c r="FX3" s="144"/>
      <c r="FY3" s="138"/>
      <c r="FZ3" s="138"/>
      <c r="GA3" s="150"/>
      <c r="GB3" s="144"/>
      <c r="GC3" s="121"/>
      <c r="GD3" s="151"/>
      <c r="GE3" s="120"/>
      <c r="GF3" s="152" t="s">
        <v>25</v>
      </c>
      <c r="GG3" s="144"/>
      <c r="GH3" s="144"/>
      <c r="GI3" s="144"/>
      <c r="GJ3" s="144"/>
      <c r="GK3" s="144"/>
      <c r="GL3" s="153"/>
      <c r="GM3" s="149"/>
      <c r="GN3" s="144"/>
      <c r="GO3" s="144"/>
      <c r="GP3" s="144"/>
      <c r="GQ3" s="149"/>
      <c r="GR3" s="152" t="s">
        <v>26</v>
      </c>
      <c r="GS3" s="149"/>
      <c r="GT3" s="144"/>
      <c r="GU3" s="144"/>
      <c r="GV3" s="151"/>
      <c r="GW3" s="154" t="s">
        <v>27</v>
      </c>
      <c r="GX3" s="155"/>
      <c r="GY3" s="151"/>
      <c r="GZ3" s="156" t="s">
        <v>28</v>
      </c>
      <c r="HA3" s="144"/>
      <c r="HB3" s="144"/>
      <c r="HC3" s="149"/>
      <c r="HD3" s="157"/>
      <c r="HE3" s="144"/>
      <c r="HF3" s="144"/>
      <c r="HG3" s="144"/>
      <c r="HH3" s="144"/>
      <c r="HI3" s="144"/>
      <c r="HJ3" s="144"/>
      <c r="HK3" s="144"/>
      <c r="HL3" s="144"/>
      <c r="HM3" s="144"/>
      <c r="HN3" s="144"/>
      <c r="HO3" s="144"/>
      <c r="HP3" s="144"/>
      <c r="HQ3" s="144"/>
      <c r="HR3" s="144"/>
      <c r="HS3" s="144"/>
      <c r="HT3" s="151"/>
      <c r="HU3" s="158" t="s">
        <v>29</v>
      </c>
      <c r="HV3" s="144"/>
      <c r="HW3" s="144"/>
      <c r="HX3" s="151"/>
      <c r="HY3" s="159" t="s">
        <v>30</v>
      </c>
    </row>
    <row r="4" customFormat="false" ht="15" hidden="false" customHeight="true" outlineLevel="0" collapsed="false">
      <c r="A4" s="160"/>
      <c r="B4" s="161" t="s">
        <v>31</v>
      </c>
      <c r="C4" s="162"/>
      <c r="D4" s="163" t="s">
        <v>32</v>
      </c>
      <c r="E4" s="164" t="s">
        <v>33</v>
      </c>
      <c r="F4" s="165" t="s">
        <v>34</v>
      </c>
      <c r="G4" s="166" t="s">
        <v>35</v>
      </c>
      <c r="H4" s="167"/>
      <c r="I4" s="168" t="s">
        <v>36</v>
      </c>
      <c r="J4" s="169" t="s">
        <v>37</v>
      </c>
      <c r="K4" s="170" t="s">
        <v>38</v>
      </c>
      <c r="L4" s="170" t="s">
        <v>39</v>
      </c>
      <c r="M4" s="169" t="s">
        <v>40</v>
      </c>
      <c r="N4" s="169" t="s">
        <v>41</v>
      </c>
      <c r="O4" s="171" t="s">
        <v>42</v>
      </c>
      <c r="P4" s="172" t="s">
        <v>43</v>
      </c>
      <c r="Q4" s="173" t="s">
        <v>44</v>
      </c>
      <c r="R4" s="174" t="s">
        <v>45</v>
      </c>
      <c r="S4" s="174" t="s">
        <v>46</v>
      </c>
      <c r="T4" s="175" t="s">
        <v>32</v>
      </c>
      <c r="U4" s="176" t="s">
        <v>33</v>
      </c>
      <c r="V4" s="177" t="s">
        <v>34</v>
      </c>
      <c r="W4" s="178" t="s">
        <v>36</v>
      </c>
      <c r="X4" s="177" t="s">
        <v>31</v>
      </c>
      <c r="Y4" s="176" t="s">
        <v>31</v>
      </c>
      <c r="Z4" s="175" t="s">
        <v>32</v>
      </c>
      <c r="AA4" s="179" t="s">
        <v>33</v>
      </c>
      <c r="AB4" s="178" t="s">
        <v>34</v>
      </c>
      <c r="AC4" s="178" t="s">
        <v>36</v>
      </c>
      <c r="AD4" s="180" t="s">
        <v>47</v>
      </c>
      <c r="AE4" s="181"/>
      <c r="AF4" s="182" t="s">
        <v>31</v>
      </c>
      <c r="AG4" s="183"/>
      <c r="AH4" s="179" t="s">
        <v>33</v>
      </c>
      <c r="AI4" s="178" t="s">
        <v>34</v>
      </c>
      <c r="AJ4" s="184" t="s">
        <v>35</v>
      </c>
      <c r="AK4" s="185"/>
      <c r="AL4" s="179" t="s">
        <v>48</v>
      </c>
      <c r="AM4" s="186" t="s">
        <v>32</v>
      </c>
      <c r="AN4" s="176" t="s">
        <v>49</v>
      </c>
      <c r="AO4" s="176" t="s">
        <v>50</v>
      </c>
      <c r="AP4" s="186" t="s">
        <v>32</v>
      </c>
      <c r="AQ4" s="179" t="s">
        <v>33</v>
      </c>
      <c r="AR4" s="176" t="s">
        <v>34</v>
      </c>
      <c r="AS4" s="176" t="s">
        <v>51</v>
      </c>
      <c r="AT4" s="176" t="s">
        <v>36</v>
      </c>
      <c r="AU4" s="179" t="s">
        <v>41</v>
      </c>
      <c r="AV4" s="187" t="s">
        <v>52</v>
      </c>
      <c r="AW4" s="186" t="s">
        <v>53</v>
      </c>
      <c r="AX4" s="186" t="s">
        <v>54</v>
      </c>
      <c r="AY4" s="187" t="s">
        <v>39</v>
      </c>
      <c r="AZ4" s="187" t="s">
        <v>55</v>
      </c>
      <c r="BA4" s="188" t="s">
        <v>31</v>
      </c>
      <c r="BB4" s="189"/>
      <c r="BC4" s="190" t="s">
        <v>48</v>
      </c>
      <c r="BD4" s="191" t="s">
        <v>32</v>
      </c>
      <c r="BE4" s="192" t="s">
        <v>33</v>
      </c>
      <c r="BF4" s="193" t="s">
        <v>34</v>
      </c>
      <c r="BG4" s="194" t="s">
        <v>36</v>
      </c>
      <c r="BH4" s="195" t="s">
        <v>37</v>
      </c>
      <c r="BI4" s="195" t="s">
        <v>56</v>
      </c>
      <c r="BJ4" s="195" t="s">
        <v>57</v>
      </c>
      <c r="BK4" s="190" t="s">
        <v>38</v>
      </c>
      <c r="BL4" s="190" t="s">
        <v>39</v>
      </c>
      <c r="BM4" s="195" t="s">
        <v>58</v>
      </c>
      <c r="BN4" s="195" t="s">
        <v>40</v>
      </c>
      <c r="BO4" s="196" t="s">
        <v>41</v>
      </c>
      <c r="BP4" s="197" t="s">
        <v>42</v>
      </c>
      <c r="BQ4" s="198" t="s">
        <v>47</v>
      </c>
      <c r="BR4" s="199"/>
      <c r="BS4" s="178" t="s">
        <v>31</v>
      </c>
      <c r="BT4" s="175" t="s">
        <v>32</v>
      </c>
      <c r="BU4" s="200" t="s">
        <v>33</v>
      </c>
      <c r="BV4" s="201" t="s">
        <v>34</v>
      </c>
      <c r="BW4" s="178" t="s">
        <v>36</v>
      </c>
      <c r="BX4" s="202" t="s">
        <v>37</v>
      </c>
      <c r="BY4" s="200" t="s">
        <v>38</v>
      </c>
      <c r="BZ4" s="203" t="s">
        <v>39</v>
      </c>
      <c r="CA4" s="202" t="s">
        <v>40</v>
      </c>
      <c r="CB4" s="204" t="s">
        <v>41</v>
      </c>
      <c r="CC4" s="205" t="s">
        <v>31</v>
      </c>
      <c r="CD4" s="206" t="s">
        <v>59</v>
      </c>
      <c r="CE4" s="207"/>
      <c r="CF4" s="192" t="s">
        <v>60</v>
      </c>
      <c r="CG4" s="208" t="s">
        <v>32</v>
      </c>
      <c r="CH4" s="209" t="s">
        <v>61</v>
      </c>
      <c r="CI4" s="210" t="s">
        <v>60</v>
      </c>
      <c r="CJ4" s="211" t="s">
        <v>48</v>
      </c>
      <c r="CK4" s="211" t="s">
        <v>62</v>
      </c>
      <c r="CL4" s="208" t="s">
        <v>32</v>
      </c>
      <c r="CM4" s="208" t="s">
        <v>33</v>
      </c>
      <c r="CN4" s="208" t="s">
        <v>34</v>
      </c>
      <c r="CO4" s="212" t="s">
        <v>63</v>
      </c>
      <c r="CP4" s="212" t="s">
        <v>64</v>
      </c>
      <c r="CQ4" s="213" t="s">
        <v>65</v>
      </c>
      <c r="CR4" s="213" t="s">
        <v>66</v>
      </c>
      <c r="CS4" s="194" t="s">
        <v>67</v>
      </c>
      <c r="CT4" s="192" t="s">
        <v>60</v>
      </c>
      <c r="CU4" s="208" t="s">
        <v>62</v>
      </c>
      <c r="CV4" s="208" t="s">
        <v>32</v>
      </c>
      <c r="CW4" s="214" t="s">
        <v>33</v>
      </c>
      <c r="CX4" s="215" t="s">
        <v>34</v>
      </c>
      <c r="CY4" s="216" t="s">
        <v>36</v>
      </c>
      <c r="CZ4" s="217" t="s">
        <v>38</v>
      </c>
      <c r="DA4" s="217" t="s">
        <v>68</v>
      </c>
      <c r="DB4" s="218" t="s">
        <v>61</v>
      </c>
      <c r="DC4" s="218" t="s">
        <v>40</v>
      </c>
      <c r="DD4" s="219" t="s">
        <v>41</v>
      </c>
      <c r="DE4" s="220" t="s">
        <v>42</v>
      </c>
      <c r="DF4" s="205" t="s">
        <v>31</v>
      </c>
      <c r="DG4" s="206" t="s">
        <v>59</v>
      </c>
      <c r="DH4" s="207"/>
      <c r="DI4" s="196" t="s">
        <v>60</v>
      </c>
      <c r="DJ4" s="208" t="s">
        <v>32</v>
      </c>
      <c r="DK4" s="218" t="s">
        <v>61</v>
      </c>
      <c r="DL4" s="196" t="s">
        <v>60</v>
      </c>
      <c r="DM4" s="217" t="s">
        <v>48</v>
      </c>
      <c r="DN4" s="208" t="s">
        <v>62</v>
      </c>
      <c r="DO4" s="208" t="s">
        <v>32</v>
      </c>
      <c r="DP4" s="208" t="s">
        <v>33</v>
      </c>
      <c r="DQ4" s="208" t="s">
        <v>34</v>
      </c>
      <c r="DR4" s="212" t="s">
        <v>63</v>
      </c>
      <c r="DS4" s="212" t="s">
        <v>64</v>
      </c>
      <c r="DT4" s="221" t="s">
        <v>65</v>
      </c>
      <c r="DU4" s="213" t="s">
        <v>66</v>
      </c>
      <c r="DV4" s="194" t="s">
        <v>67</v>
      </c>
      <c r="DW4" s="215" t="s">
        <v>60</v>
      </c>
      <c r="DX4" s="208" t="s">
        <v>62</v>
      </c>
      <c r="DY4" s="208" t="s">
        <v>32</v>
      </c>
      <c r="DZ4" s="214" t="s">
        <v>33</v>
      </c>
      <c r="EA4" s="215" t="s">
        <v>34</v>
      </c>
      <c r="EB4" s="216" t="s">
        <v>36</v>
      </c>
      <c r="EC4" s="217" t="s">
        <v>38</v>
      </c>
      <c r="ED4" s="217" t="s">
        <v>68</v>
      </c>
      <c r="EE4" s="218" t="s">
        <v>61</v>
      </c>
      <c r="EF4" s="218" t="s">
        <v>40</v>
      </c>
      <c r="EG4" s="219" t="s">
        <v>41</v>
      </c>
      <c r="EH4" s="220" t="s">
        <v>42</v>
      </c>
      <c r="EI4" s="222" t="s">
        <v>32</v>
      </c>
      <c r="EJ4" s="223" t="s">
        <v>33</v>
      </c>
      <c r="EK4" s="224" t="s">
        <v>34</v>
      </c>
      <c r="EL4" s="225" t="s">
        <v>36</v>
      </c>
      <c r="EM4" s="226" t="s">
        <v>38</v>
      </c>
      <c r="EN4" s="226" t="s">
        <v>68</v>
      </c>
      <c r="EO4" s="227" t="s">
        <v>61</v>
      </c>
      <c r="EP4" s="227" t="s">
        <v>40</v>
      </c>
      <c r="EQ4" s="228" t="s">
        <v>41</v>
      </c>
      <c r="ER4" s="229" t="s">
        <v>42</v>
      </c>
      <c r="ES4" s="230" t="s">
        <v>60</v>
      </c>
      <c r="ET4" s="231" t="s">
        <v>31</v>
      </c>
      <c r="EU4" s="232" t="s">
        <v>69</v>
      </c>
      <c r="EV4" s="233"/>
      <c r="EW4" s="234" t="s">
        <v>70</v>
      </c>
      <c r="EX4" s="203" t="s">
        <v>71</v>
      </c>
      <c r="EY4" s="234" t="s">
        <v>72</v>
      </c>
      <c r="EZ4" s="203" t="s">
        <v>73</v>
      </c>
      <c r="FA4" s="234" t="s">
        <v>74</v>
      </c>
      <c r="FB4" s="203" t="s">
        <v>75</v>
      </c>
      <c r="FC4" s="235" t="s">
        <v>76</v>
      </c>
      <c r="FD4" s="203" t="s">
        <v>77</v>
      </c>
      <c r="FE4" s="235" t="s">
        <v>78</v>
      </c>
      <c r="FF4" s="201" t="s">
        <v>79</v>
      </c>
      <c r="FG4" s="168" t="s">
        <v>80</v>
      </c>
      <c r="FH4" s="236" t="s">
        <v>81</v>
      </c>
      <c r="FI4" s="237" t="s">
        <v>82</v>
      </c>
      <c r="FJ4" s="238" t="s">
        <v>83</v>
      </c>
      <c r="FK4" s="239" t="s">
        <v>60</v>
      </c>
      <c r="FL4" s="240" t="s">
        <v>84</v>
      </c>
      <c r="FM4" s="240" t="s">
        <v>85</v>
      </c>
      <c r="FN4" s="241" t="s">
        <v>86</v>
      </c>
      <c r="FO4" s="242" t="s">
        <v>87</v>
      </c>
      <c r="FP4" s="243" t="s">
        <v>88</v>
      </c>
      <c r="FQ4" s="244" t="s">
        <v>89</v>
      </c>
      <c r="FR4" s="245" t="s">
        <v>90</v>
      </c>
      <c r="FS4" s="163" t="s">
        <v>32</v>
      </c>
      <c r="FT4" s="164" t="s">
        <v>33</v>
      </c>
      <c r="FU4" s="246" t="s">
        <v>34</v>
      </c>
      <c r="FV4" s="236" t="s">
        <v>41</v>
      </c>
      <c r="FW4" s="169" t="s">
        <v>40</v>
      </c>
      <c r="FX4" s="247" t="s">
        <v>42</v>
      </c>
      <c r="FY4" s="201" t="s">
        <v>78</v>
      </c>
      <c r="FZ4" s="201" t="s">
        <v>76</v>
      </c>
      <c r="GA4" s="175" t="s">
        <v>77</v>
      </c>
      <c r="GB4" s="248" t="s">
        <v>72</v>
      </c>
      <c r="GC4" s="203" t="s">
        <v>73</v>
      </c>
      <c r="GD4" s="248" t="s">
        <v>74</v>
      </c>
      <c r="GE4" s="201" t="s">
        <v>75</v>
      </c>
      <c r="GF4" s="249" t="s">
        <v>60</v>
      </c>
      <c r="GG4" s="250" t="s">
        <v>91</v>
      </c>
      <c r="GH4" s="251"/>
      <c r="GI4" s="252" t="s">
        <v>92</v>
      </c>
      <c r="GJ4" s="252" t="s">
        <v>93</v>
      </c>
      <c r="GK4" s="252" t="s">
        <v>94</v>
      </c>
      <c r="GL4" s="253" t="s">
        <v>32</v>
      </c>
      <c r="GM4" s="164" t="s">
        <v>33</v>
      </c>
      <c r="GN4" s="246" t="s">
        <v>34</v>
      </c>
      <c r="GO4" s="248" t="s">
        <v>72</v>
      </c>
      <c r="GP4" s="248" t="s">
        <v>74</v>
      </c>
      <c r="GQ4" s="254" t="s">
        <v>42</v>
      </c>
      <c r="GR4" s="249" t="s">
        <v>60</v>
      </c>
      <c r="GS4" s="164" t="s">
        <v>33</v>
      </c>
      <c r="GT4" s="248" t="s">
        <v>34</v>
      </c>
      <c r="GU4" s="248" t="s">
        <v>72</v>
      </c>
      <c r="GV4" s="248" t="s">
        <v>74</v>
      </c>
      <c r="GW4" s="248" t="s">
        <v>72</v>
      </c>
      <c r="GX4" s="248" t="s">
        <v>74</v>
      </c>
      <c r="GY4" s="170" t="s">
        <v>95</v>
      </c>
      <c r="GZ4" s="248" t="s">
        <v>96</v>
      </c>
      <c r="HA4" s="163" t="s">
        <v>32</v>
      </c>
      <c r="HB4" s="163" t="s">
        <v>97</v>
      </c>
      <c r="HC4" s="164" t="s">
        <v>33</v>
      </c>
      <c r="HD4" s="255" t="s">
        <v>34</v>
      </c>
      <c r="HE4" s="248" t="s">
        <v>98</v>
      </c>
      <c r="HF4" s="248" t="s">
        <v>99</v>
      </c>
      <c r="HG4" s="248" t="s">
        <v>100</v>
      </c>
      <c r="HH4" s="236" t="s">
        <v>41</v>
      </c>
      <c r="HI4" s="168" t="s">
        <v>36</v>
      </c>
      <c r="HJ4" s="168" t="s">
        <v>37</v>
      </c>
      <c r="HK4" s="256" t="s">
        <v>101</v>
      </c>
      <c r="HL4" s="169" t="s">
        <v>56</v>
      </c>
      <c r="HM4" s="170" t="s">
        <v>38</v>
      </c>
      <c r="HN4" s="170" t="s">
        <v>102</v>
      </c>
      <c r="HO4" s="170" t="s">
        <v>39</v>
      </c>
      <c r="HP4" s="170" t="s">
        <v>103</v>
      </c>
      <c r="HQ4" s="169" t="s">
        <v>58</v>
      </c>
      <c r="HR4" s="169" t="s">
        <v>40</v>
      </c>
      <c r="HS4" s="169" t="s">
        <v>104</v>
      </c>
      <c r="HT4" s="247" t="s">
        <v>42</v>
      </c>
      <c r="HU4" s="230" t="s">
        <v>60</v>
      </c>
      <c r="HV4" s="234" t="s">
        <v>72</v>
      </c>
      <c r="HW4" s="234" t="s">
        <v>74</v>
      </c>
      <c r="HX4" s="234" t="s">
        <v>70</v>
      </c>
      <c r="HY4" s="159"/>
    </row>
    <row r="5" customFormat="false" ht="15" hidden="false" customHeight="true" outlineLevel="0" collapsed="false">
      <c r="A5" s="160"/>
      <c r="B5" s="257" t="s">
        <v>105</v>
      </c>
      <c r="C5" s="258" t="s">
        <v>106</v>
      </c>
      <c r="D5" s="259"/>
      <c r="E5" s="260" t="s">
        <v>107</v>
      </c>
      <c r="F5" s="261" t="s">
        <v>107</v>
      </c>
      <c r="G5" s="262" t="s">
        <v>108</v>
      </c>
      <c r="H5" s="263" t="s">
        <v>106</v>
      </c>
      <c r="I5" s="264" t="s">
        <v>109</v>
      </c>
      <c r="J5" s="265" t="s">
        <v>107</v>
      </c>
      <c r="K5" s="266" t="s">
        <v>107</v>
      </c>
      <c r="L5" s="266" t="s">
        <v>107</v>
      </c>
      <c r="M5" s="265" t="s">
        <v>107</v>
      </c>
      <c r="N5" s="265" t="s">
        <v>107</v>
      </c>
      <c r="O5" s="265" t="s">
        <v>110</v>
      </c>
      <c r="P5" s="267" t="s">
        <v>105</v>
      </c>
      <c r="Q5" s="268" t="s">
        <v>105</v>
      </c>
      <c r="R5" s="269" t="s">
        <v>105</v>
      </c>
      <c r="S5" s="269" t="s">
        <v>105</v>
      </c>
      <c r="T5" s="270"/>
      <c r="U5" s="271" t="s">
        <v>107</v>
      </c>
      <c r="V5" s="272" t="s">
        <v>107</v>
      </c>
      <c r="W5" s="273" t="s">
        <v>109</v>
      </c>
      <c r="X5" s="269" t="s">
        <v>105</v>
      </c>
      <c r="Y5" s="271" t="s">
        <v>105</v>
      </c>
      <c r="Z5" s="270"/>
      <c r="AA5" s="274" t="s">
        <v>107</v>
      </c>
      <c r="AB5" s="273" t="s">
        <v>107</v>
      </c>
      <c r="AC5" s="273" t="s">
        <v>109</v>
      </c>
      <c r="AD5" s="270" t="s">
        <v>111</v>
      </c>
      <c r="AE5" s="275" t="s">
        <v>106</v>
      </c>
      <c r="AF5" s="274" t="s">
        <v>105</v>
      </c>
      <c r="AG5" s="275" t="s">
        <v>106</v>
      </c>
      <c r="AH5" s="274" t="s">
        <v>107</v>
      </c>
      <c r="AI5" s="273" t="s">
        <v>107</v>
      </c>
      <c r="AJ5" s="267" t="s">
        <v>108</v>
      </c>
      <c r="AK5" s="276" t="s">
        <v>106</v>
      </c>
      <c r="AL5" s="274" t="s">
        <v>112</v>
      </c>
      <c r="AM5" s="277" t="s">
        <v>113</v>
      </c>
      <c r="AN5" s="271" t="s">
        <v>114</v>
      </c>
      <c r="AO5" s="271" t="s">
        <v>114</v>
      </c>
      <c r="AP5" s="277"/>
      <c r="AQ5" s="274" t="s">
        <v>107</v>
      </c>
      <c r="AR5" s="271" t="s">
        <v>107</v>
      </c>
      <c r="AS5" s="271"/>
      <c r="AT5" s="271" t="s">
        <v>109</v>
      </c>
      <c r="AU5" s="274" t="s">
        <v>107</v>
      </c>
      <c r="AV5" s="278" t="s">
        <v>115</v>
      </c>
      <c r="AW5" s="279" t="s">
        <v>116</v>
      </c>
      <c r="AX5" s="279" t="s">
        <v>116</v>
      </c>
      <c r="AY5" s="278" t="s">
        <v>107</v>
      </c>
      <c r="AZ5" s="278" t="s">
        <v>107</v>
      </c>
      <c r="BA5" s="280" t="s">
        <v>105</v>
      </c>
      <c r="BB5" s="281" t="s">
        <v>106</v>
      </c>
      <c r="BC5" s="282" t="s">
        <v>117</v>
      </c>
      <c r="BD5" s="283"/>
      <c r="BE5" s="284" t="s">
        <v>107</v>
      </c>
      <c r="BF5" s="285" t="s">
        <v>107</v>
      </c>
      <c r="BG5" s="286" t="s">
        <v>109</v>
      </c>
      <c r="BH5" s="287" t="s">
        <v>107</v>
      </c>
      <c r="BI5" s="287" t="s">
        <v>107</v>
      </c>
      <c r="BJ5" s="281" t="s">
        <v>106</v>
      </c>
      <c r="BK5" s="282" t="s">
        <v>107</v>
      </c>
      <c r="BL5" s="282" t="s">
        <v>107</v>
      </c>
      <c r="BM5" s="282" t="s">
        <v>107</v>
      </c>
      <c r="BN5" s="287" t="s">
        <v>107</v>
      </c>
      <c r="BO5" s="288" t="s">
        <v>107</v>
      </c>
      <c r="BP5" s="289" t="s">
        <v>110</v>
      </c>
      <c r="BQ5" s="283" t="s">
        <v>111</v>
      </c>
      <c r="BR5" s="281" t="s">
        <v>106</v>
      </c>
      <c r="BS5" s="273" t="s">
        <v>114</v>
      </c>
      <c r="BT5" s="270"/>
      <c r="BU5" s="290" t="s">
        <v>107</v>
      </c>
      <c r="BV5" s="290" t="s">
        <v>107</v>
      </c>
      <c r="BW5" s="273" t="s">
        <v>109</v>
      </c>
      <c r="BX5" s="291" t="s">
        <v>107</v>
      </c>
      <c r="BY5" s="290" t="s">
        <v>107</v>
      </c>
      <c r="BZ5" s="292" t="s">
        <v>107</v>
      </c>
      <c r="CA5" s="291" t="s">
        <v>107</v>
      </c>
      <c r="CB5" s="290" t="s">
        <v>107</v>
      </c>
      <c r="CC5" s="293" t="s">
        <v>105</v>
      </c>
      <c r="CD5" s="293" t="s">
        <v>118</v>
      </c>
      <c r="CE5" s="281" t="s">
        <v>106</v>
      </c>
      <c r="CF5" s="284" t="s">
        <v>119</v>
      </c>
      <c r="CG5" s="294"/>
      <c r="CH5" s="295" t="s">
        <v>107</v>
      </c>
      <c r="CI5" s="288" t="s">
        <v>119</v>
      </c>
      <c r="CJ5" s="296" t="s">
        <v>120</v>
      </c>
      <c r="CK5" s="296" t="s">
        <v>107</v>
      </c>
      <c r="CL5" s="294"/>
      <c r="CM5" s="294" t="s">
        <v>107</v>
      </c>
      <c r="CN5" s="294" t="s">
        <v>107</v>
      </c>
      <c r="CO5" s="297" t="s">
        <v>107</v>
      </c>
      <c r="CP5" s="297" t="s">
        <v>107</v>
      </c>
      <c r="CQ5" s="298" t="s">
        <v>106</v>
      </c>
      <c r="CR5" s="298" t="s">
        <v>106</v>
      </c>
      <c r="CS5" s="286"/>
      <c r="CT5" s="284" t="s">
        <v>119</v>
      </c>
      <c r="CU5" s="294" t="s">
        <v>107</v>
      </c>
      <c r="CV5" s="294"/>
      <c r="CW5" s="299" t="s">
        <v>107</v>
      </c>
      <c r="CX5" s="300" t="s">
        <v>107</v>
      </c>
      <c r="CY5" s="301" t="s">
        <v>109</v>
      </c>
      <c r="CZ5" s="295" t="s">
        <v>107</v>
      </c>
      <c r="DA5" s="295" t="s">
        <v>107</v>
      </c>
      <c r="DB5" s="295" t="s">
        <v>107</v>
      </c>
      <c r="DC5" s="302" t="s">
        <v>107</v>
      </c>
      <c r="DD5" s="300" t="s">
        <v>107</v>
      </c>
      <c r="DE5" s="300" t="s">
        <v>121</v>
      </c>
      <c r="DF5" s="293" t="s">
        <v>105</v>
      </c>
      <c r="DG5" s="293" t="s">
        <v>118</v>
      </c>
      <c r="DH5" s="281" t="s">
        <v>106</v>
      </c>
      <c r="DI5" s="288" t="s">
        <v>119</v>
      </c>
      <c r="DJ5" s="294"/>
      <c r="DK5" s="295" t="s">
        <v>107</v>
      </c>
      <c r="DL5" s="288" t="s">
        <v>119</v>
      </c>
      <c r="DM5" s="295" t="s">
        <v>120</v>
      </c>
      <c r="DN5" s="294" t="s">
        <v>107</v>
      </c>
      <c r="DO5" s="294"/>
      <c r="DP5" s="294" t="s">
        <v>107</v>
      </c>
      <c r="DQ5" s="294" t="s">
        <v>107</v>
      </c>
      <c r="DR5" s="297" t="s">
        <v>107</v>
      </c>
      <c r="DS5" s="297" t="s">
        <v>107</v>
      </c>
      <c r="DT5" s="281" t="s">
        <v>106</v>
      </c>
      <c r="DU5" s="298" t="s">
        <v>106</v>
      </c>
      <c r="DV5" s="286"/>
      <c r="DW5" s="300" t="s">
        <v>119</v>
      </c>
      <c r="DX5" s="294" t="s">
        <v>107</v>
      </c>
      <c r="DY5" s="294"/>
      <c r="DZ5" s="299" t="s">
        <v>107</v>
      </c>
      <c r="EA5" s="300" t="s">
        <v>107</v>
      </c>
      <c r="EB5" s="301" t="s">
        <v>109</v>
      </c>
      <c r="EC5" s="295" t="s">
        <v>107</v>
      </c>
      <c r="ED5" s="295" t="s">
        <v>107</v>
      </c>
      <c r="EE5" s="295" t="s">
        <v>107</v>
      </c>
      <c r="EF5" s="302" t="s">
        <v>107</v>
      </c>
      <c r="EG5" s="300" t="s">
        <v>107</v>
      </c>
      <c r="EH5" s="300" t="s">
        <v>121</v>
      </c>
      <c r="EI5" s="303"/>
      <c r="EJ5" s="304" t="s">
        <v>107</v>
      </c>
      <c r="EK5" s="305" t="s">
        <v>107</v>
      </c>
      <c r="EL5" s="306" t="s">
        <v>109</v>
      </c>
      <c r="EM5" s="307" t="s">
        <v>107</v>
      </c>
      <c r="EN5" s="307" t="s">
        <v>107</v>
      </c>
      <c r="EO5" s="307" t="s">
        <v>107</v>
      </c>
      <c r="EP5" s="308" t="s">
        <v>107</v>
      </c>
      <c r="EQ5" s="305" t="s">
        <v>107</v>
      </c>
      <c r="ER5" s="305" t="s">
        <v>121</v>
      </c>
      <c r="ES5" s="309" t="s">
        <v>119</v>
      </c>
      <c r="ET5" s="310" t="s">
        <v>106</v>
      </c>
      <c r="EU5" s="311" t="s">
        <v>122</v>
      </c>
      <c r="EV5" s="310" t="s">
        <v>106</v>
      </c>
      <c r="EW5" s="310" t="s">
        <v>106</v>
      </c>
      <c r="EX5" s="292"/>
      <c r="EY5" s="310" t="s">
        <v>106</v>
      </c>
      <c r="EZ5" s="292"/>
      <c r="FA5" s="310" t="s">
        <v>106</v>
      </c>
      <c r="FB5" s="292"/>
      <c r="FC5" s="312"/>
      <c r="FD5" s="292"/>
      <c r="FE5" s="312"/>
      <c r="FF5" s="290"/>
      <c r="FG5" s="264" t="s">
        <v>105</v>
      </c>
      <c r="FH5" s="313" t="s">
        <v>105</v>
      </c>
      <c r="FI5" s="314" t="s">
        <v>123</v>
      </c>
      <c r="FJ5" s="315" t="s">
        <v>124</v>
      </c>
      <c r="FK5" s="316" t="s">
        <v>119</v>
      </c>
      <c r="FL5" s="317" t="s">
        <v>108</v>
      </c>
      <c r="FM5" s="317" t="s">
        <v>107</v>
      </c>
      <c r="FN5" s="317" t="s">
        <v>108</v>
      </c>
      <c r="FO5" s="290"/>
      <c r="FP5" s="317" t="s">
        <v>107</v>
      </c>
      <c r="FQ5" s="318" t="s">
        <v>108</v>
      </c>
      <c r="FR5" s="266" t="s">
        <v>107</v>
      </c>
      <c r="FS5" s="259"/>
      <c r="FT5" s="260" t="s">
        <v>107</v>
      </c>
      <c r="FU5" s="319" t="s">
        <v>107</v>
      </c>
      <c r="FV5" s="317" t="s">
        <v>107</v>
      </c>
      <c r="FW5" s="265" t="s">
        <v>107</v>
      </c>
      <c r="FX5" s="317" t="s">
        <v>110</v>
      </c>
      <c r="FY5" s="275" t="s">
        <v>106</v>
      </c>
      <c r="FZ5" s="275" t="s">
        <v>106</v>
      </c>
      <c r="GA5" s="270"/>
      <c r="GB5" s="310" t="s">
        <v>106</v>
      </c>
      <c r="GC5" s="292"/>
      <c r="GD5" s="310" t="s">
        <v>106</v>
      </c>
      <c r="GE5" s="290"/>
      <c r="GF5" s="320" t="s">
        <v>119</v>
      </c>
      <c r="GG5" s="321" t="s">
        <v>125</v>
      </c>
      <c r="GH5" s="310" t="s">
        <v>106</v>
      </c>
      <c r="GI5" s="310" t="s">
        <v>126</v>
      </c>
      <c r="GJ5" s="310" t="s">
        <v>127</v>
      </c>
      <c r="GK5" s="317" t="s">
        <v>107</v>
      </c>
      <c r="GL5" s="322"/>
      <c r="GM5" s="260" t="s">
        <v>107</v>
      </c>
      <c r="GN5" s="319" t="s">
        <v>107</v>
      </c>
      <c r="GO5" s="310" t="s">
        <v>106</v>
      </c>
      <c r="GP5" s="310" t="s">
        <v>106</v>
      </c>
      <c r="GQ5" s="260" t="s">
        <v>110</v>
      </c>
      <c r="GR5" s="320" t="s">
        <v>119</v>
      </c>
      <c r="GS5" s="260" t="s">
        <v>107</v>
      </c>
      <c r="GT5" s="317" t="s">
        <v>107</v>
      </c>
      <c r="GU5" s="310" t="s">
        <v>106</v>
      </c>
      <c r="GV5" s="310" t="s">
        <v>106</v>
      </c>
      <c r="GW5" s="310" t="s">
        <v>106</v>
      </c>
      <c r="GX5" s="310" t="s">
        <v>106</v>
      </c>
      <c r="GY5" s="323"/>
      <c r="GZ5" s="317" t="s">
        <v>105</v>
      </c>
      <c r="HA5" s="259"/>
      <c r="HB5" s="259"/>
      <c r="HC5" s="260" t="s">
        <v>107</v>
      </c>
      <c r="HD5" s="324" t="s">
        <v>107</v>
      </c>
      <c r="HE5" s="317" t="s">
        <v>107</v>
      </c>
      <c r="HF5" s="317" t="s">
        <v>107</v>
      </c>
      <c r="HG5" s="317" t="s">
        <v>107</v>
      </c>
      <c r="HH5" s="317" t="s">
        <v>107</v>
      </c>
      <c r="HI5" s="264" t="s">
        <v>109</v>
      </c>
      <c r="HJ5" s="266" t="s">
        <v>107</v>
      </c>
      <c r="HK5" s="266" t="s">
        <v>107</v>
      </c>
      <c r="HL5" s="265" t="s">
        <v>107</v>
      </c>
      <c r="HM5" s="266" t="s">
        <v>107</v>
      </c>
      <c r="HN5" s="266" t="s">
        <v>107</v>
      </c>
      <c r="HO5" s="266" t="s">
        <v>107</v>
      </c>
      <c r="HP5" s="266" t="s">
        <v>107</v>
      </c>
      <c r="HQ5" s="266" t="s">
        <v>107</v>
      </c>
      <c r="HR5" s="265" t="s">
        <v>107</v>
      </c>
      <c r="HS5" s="265" t="s">
        <v>107</v>
      </c>
      <c r="HT5" s="317" t="s">
        <v>110</v>
      </c>
      <c r="HU5" s="309" t="s">
        <v>119</v>
      </c>
      <c r="HV5" s="310" t="s">
        <v>106</v>
      </c>
      <c r="HW5" s="310" t="s">
        <v>106</v>
      </c>
      <c r="HX5" s="310" t="s">
        <v>106</v>
      </c>
      <c r="HY5" s="159"/>
    </row>
    <row r="6" customFormat="false" ht="12.9" hidden="false" customHeight="true" outlineLevel="0" collapsed="false">
      <c r="A6" s="325"/>
      <c r="B6" s="326" t="n">
        <v>50000</v>
      </c>
      <c r="C6" s="327" t="n">
        <v>1</v>
      </c>
      <c r="D6" s="328" t="s">
        <v>128</v>
      </c>
      <c r="E6" s="329" t="s">
        <v>129</v>
      </c>
      <c r="F6" s="330" t="s">
        <v>130</v>
      </c>
      <c r="G6" s="331" t="n">
        <v>25000</v>
      </c>
      <c r="H6" s="332" t="n">
        <v>1</v>
      </c>
      <c r="I6" s="333" t="s">
        <v>131</v>
      </c>
      <c r="J6" s="334" t="s">
        <v>132</v>
      </c>
      <c r="K6" s="335" t="s">
        <v>133</v>
      </c>
      <c r="L6" s="335" t="s">
        <v>134</v>
      </c>
      <c r="M6" s="336" t="s">
        <v>135</v>
      </c>
      <c r="N6" s="336" t="s">
        <v>136</v>
      </c>
      <c r="O6" s="337" t="s">
        <v>137</v>
      </c>
      <c r="P6" s="338"/>
      <c r="Q6" s="339" t="n">
        <v>2500</v>
      </c>
      <c r="R6" s="340"/>
      <c r="S6" s="340"/>
      <c r="T6" s="341" t="s">
        <v>128</v>
      </c>
      <c r="U6" s="342" t="s">
        <v>131</v>
      </c>
      <c r="V6" s="343" t="s">
        <v>138</v>
      </c>
      <c r="W6" s="343" t="s">
        <v>131</v>
      </c>
      <c r="X6" s="340" t="s">
        <v>131</v>
      </c>
      <c r="Y6" s="344" t="n">
        <v>2500</v>
      </c>
      <c r="Z6" s="341" t="s">
        <v>128</v>
      </c>
      <c r="AA6" s="345" t="s">
        <v>131</v>
      </c>
      <c r="AB6" s="346" t="s">
        <v>139</v>
      </c>
      <c r="AC6" s="343" t="s">
        <v>131</v>
      </c>
      <c r="AD6" s="341" t="n">
        <v>7.2</v>
      </c>
      <c r="AE6" s="347" t="n">
        <v>1</v>
      </c>
      <c r="AF6" s="344" t="n">
        <v>2500</v>
      </c>
      <c r="AG6" s="348" t="n">
        <v>1</v>
      </c>
      <c r="AH6" s="349"/>
      <c r="AI6" s="343" t="s">
        <v>140</v>
      </c>
      <c r="AJ6" s="344" t="n">
        <v>22500</v>
      </c>
      <c r="AK6" s="350" t="n">
        <v>1</v>
      </c>
      <c r="AL6" s="349" t="n">
        <v>38</v>
      </c>
      <c r="AM6" s="351" t="s">
        <v>141</v>
      </c>
      <c r="AN6" s="352"/>
      <c r="AO6" s="352"/>
      <c r="AP6" s="351" t="s">
        <v>141</v>
      </c>
      <c r="AQ6" s="349"/>
      <c r="AR6" s="352"/>
      <c r="AS6" s="352"/>
      <c r="AT6" s="342" t="s">
        <v>131</v>
      </c>
      <c r="AU6" s="349"/>
      <c r="AV6" s="353"/>
      <c r="AW6" s="351"/>
      <c r="AX6" s="351"/>
      <c r="AY6" s="353"/>
      <c r="AZ6" s="353"/>
      <c r="BA6" s="354" t="n">
        <v>50000</v>
      </c>
      <c r="BB6" s="355" t="n">
        <v>1</v>
      </c>
      <c r="BC6" s="356"/>
      <c r="BD6" s="357" t="s">
        <v>128</v>
      </c>
      <c r="BE6" s="358" t="s">
        <v>129</v>
      </c>
      <c r="BF6" s="359" t="s">
        <v>130</v>
      </c>
      <c r="BG6" s="360" t="s">
        <v>131</v>
      </c>
      <c r="BH6" s="361" t="s">
        <v>132</v>
      </c>
      <c r="BI6" s="361" t="s">
        <v>142</v>
      </c>
      <c r="BJ6" s="361"/>
      <c r="BK6" s="362" t="s">
        <v>133</v>
      </c>
      <c r="BL6" s="362" t="s">
        <v>134</v>
      </c>
      <c r="BM6" s="360" t="s">
        <v>131</v>
      </c>
      <c r="BN6" s="363" t="s">
        <v>135</v>
      </c>
      <c r="BO6" s="364" t="s">
        <v>136</v>
      </c>
      <c r="BP6" s="363" t="s">
        <v>137</v>
      </c>
      <c r="BQ6" s="357" t="n">
        <v>7.2</v>
      </c>
      <c r="BR6" s="365" t="n">
        <v>1</v>
      </c>
      <c r="BS6" s="343"/>
      <c r="BT6" s="341"/>
      <c r="BU6" s="366"/>
      <c r="BV6" s="366"/>
      <c r="BW6" s="366"/>
      <c r="BX6" s="366"/>
      <c r="BY6" s="366"/>
      <c r="BZ6" s="366"/>
      <c r="CA6" s="367"/>
      <c r="CB6" s="366"/>
      <c r="CC6" s="368" t="n">
        <v>25000</v>
      </c>
      <c r="CD6" s="342"/>
      <c r="CE6" s="355" t="n">
        <v>1</v>
      </c>
      <c r="CF6" s="369" t="n">
        <v>6</v>
      </c>
      <c r="CG6" s="370" t="s">
        <v>143</v>
      </c>
      <c r="CH6" s="371"/>
      <c r="CI6" s="369" t="n">
        <v>9</v>
      </c>
      <c r="CJ6" s="372" t="s">
        <v>144</v>
      </c>
      <c r="CK6" s="373" t="s">
        <v>145</v>
      </c>
      <c r="CL6" s="374" t="s">
        <v>143</v>
      </c>
      <c r="CM6" s="374"/>
      <c r="CN6" s="374"/>
      <c r="CO6" s="375" t="s">
        <v>146</v>
      </c>
      <c r="CP6" s="375" t="n">
        <v>3500</v>
      </c>
      <c r="CQ6" s="355"/>
      <c r="CR6" s="355"/>
      <c r="CS6" s="360"/>
      <c r="CT6" s="376" t="n">
        <v>3</v>
      </c>
      <c r="CU6" s="374" t="s">
        <v>147</v>
      </c>
      <c r="CV6" s="374" t="s">
        <v>143</v>
      </c>
      <c r="CW6" s="377"/>
      <c r="CX6" s="378" t="s">
        <v>148</v>
      </c>
      <c r="CY6" s="379" t="s">
        <v>131</v>
      </c>
      <c r="CZ6" s="380" t="s">
        <v>149</v>
      </c>
      <c r="DA6" s="380" t="s">
        <v>150</v>
      </c>
      <c r="DB6" s="380" t="s">
        <v>151</v>
      </c>
      <c r="DC6" s="380" t="s">
        <v>152</v>
      </c>
      <c r="DD6" s="378" t="s">
        <v>153</v>
      </c>
      <c r="DE6" s="378"/>
      <c r="DF6" s="368" t="n">
        <v>25000</v>
      </c>
      <c r="DG6" s="342"/>
      <c r="DH6" s="355" t="n">
        <v>1</v>
      </c>
      <c r="DI6" s="369" t="n">
        <v>6</v>
      </c>
      <c r="DJ6" s="370" t="s">
        <v>143</v>
      </c>
      <c r="DK6" s="371"/>
      <c r="DL6" s="369" t="n">
        <v>9</v>
      </c>
      <c r="DM6" s="362" t="s">
        <v>144</v>
      </c>
      <c r="DN6" s="357" t="s">
        <v>145</v>
      </c>
      <c r="DO6" s="357" t="s">
        <v>128</v>
      </c>
      <c r="DP6" s="357"/>
      <c r="DQ6" s="357"/>
      <c r="DR6" s="368" t="s">
        <v>146</v>
      </c>
      <c r="DS6" s="368" t="n">
        <v>3500</v>
      </c>
      <c r="DT6" s="355"/>
      <c r="DU6" s="355"/>
      <c r="DV6" s="360"/>
      <c r="DW6" s="381" t="n">
        <v>3</v>
      </c>
      <c r="DX6" s="357" t="s">
        <v>145</v>
      </c>
      <c r="DY6" s="357" t="s">
        <v>128</v>
      </c>
      <c r="DZ6" s="376"/>
      <c r="EA6" s="364" t="s">
        <v>154</v>
      </c>
      <c r="EB6" s="354" t="s">
        <v>131</v>
      </c>
      <c r="EC6" s="362" t="s">
        <v>155</v>
      </c>
      <c r="ED6" s="362" t="s">
        <v>156</v>
      </c>
      <c r="EE6" s="362" t="s">
        <v>157</v>
      </c>
      <c r="EF6" s="362" t="s">
        <v>158</v>
      </c>
      <c r="EG6" s="364" t="s">
        <v>159</v>
      </c>
      <c r="EH6" s="364"/>
      <c r="EI6" s="341" t="s">
        <v>128</v>
      </c>
      <c r="EJ6" s="345"/>
      <c r="EK6" s="382" t="s">
        <v>154</v>
      </c>
      <c r="EL6" s="340" t="s">
        <v>131</v>
      </c>
      <c r="EM6" s="383" t="s">
        <v>155</v>
      </c>
      <c r="EN6" s="383" t="s">
        <v>156</v>
      </c>
      <c r="EO6" s="383" t="s">
        <v>157</v>
      </c>
      <c r="EP6" s="383" t="s">
        <v>158</v>
      </c>
      <c r="EQ6" s="382" t="s">
        <v>159</v>
      </c>
      <c r="ER6" s="366"/>
      <c r="ES6" s="384" t="n">
        <v>21</v>
      </c>
      <c r="ET6" s="385" t="n">
        <v>1</v>
      </c>
      <c r="EU6" s="386" t="n">
        <v>0.54</v>
      </c>
      <c r="EV6" s="385" t="n">
        <v>1</v>
      </c>
      <c r="EW6" s="387"/>
      <c r="EX6" s="367"/>
      <c r="EY6" s="385"/>
      <c r="EZ6" s="367"/>
      <c r="FA6" s="385"/>
      <c r="FB6" s="367"/>
      <c r="FC6" s="388"/>
      <c r="FD6" s="367"/>
      <c r="FE6" s="388"/>
      <c r="FF6" s="366"/>
      <c r="FG6" s="333" t="n">
        <v>47300</v>
      </c>
      <c r="FH6" s="387"/>
      <c r="FI6" s="389"/>
      <c r="FJ6" s="327"/>
      <c r="FK6" s="390" t="n">
        <v>1.5</v>
      </c>
      <c r="FL6" s="390"/>
      <c r="FM6" s="391" t="s">
        <v>94</v>
      </c>
      <c r="FN6" s="387"/>
      <c r="FO6" s="366"/>
      <c r="FP6" s="392" t="s">
        <v>94</v>
      </c>
      <c r="FQ6" s="393"/>
      <c r="FR6" s="335" t="s">
        <v>94</v>
      </c>
      <c r="FS6" s="328" t="s">
        <v>128</v>
      </c>
      <c r="FT6" s="394"/>
      <c r="FU6" s="395" t="s">
        <v>160</v>
      </c>
      <c r="FV6" s="392" t="s">
        <v>157</v>
      </c>
      <c r="FW6" s="337" t="s">
        <v>161</v>
      </c>
      <c r="FX6" s="392" t="s">
        <v>159</v>
      </c>
      <c r="FY6" s="366"/>
      <c r="FZ6" s="366"/>
      <c r="GA6" s="341"/>
      <c r="GB6" s="387"/>
      <c r="GC6" s="367"/>
      <c r="GD6" s="387"/>
      <c r="GE6" s="366"/>
      <c r="GF6" s="396" t="n">
        <v>2.1</v>
      </c>
      <c r="GG6" s="387" t="n">
        <v>80</v>
      </c>
      <c r="GH6" s="387"/>
      <c r="GI6" s="387"/>
      <c r="GJ6" s="335" t="n">
        <v>7.5</v>
      </c>
      <c r="GK6" s="387" t="n">
        <f aca="false">80*1000/(47300/24)</f>
        <v>40.5919661733615</v>
      </c>
      <c r="GL6" s="397" t="s">
        <v>128</v>
      </c>
      <c r="GM6" s="329" t="s">
        <v>162</v>
      </c>
      <c r="GN6" s="395" t="s">
        <v>163</v>
      </c>
      <c r="GO6" s="387"/>
      <c r="GP6" s="387"/>
      <c r="GQ6" s="329" t="s">
        <v>159</v>
      </c>
      <c r="GR6" s="396" t="n">
        <v>2</v>
      </c>
      <c r="GS6" s="329" t="s">
        <v>164</v>
      </c>
      <c r="GT6" s="392" t="s">
        <v>137</v>
      </c>
      <c r="GU6" s="387"/>
      <c r="GV6" s="387"/>
      <c r="GW6" s="387"/>
      <c r="GX6" s="387"/>
      <c r="GY6" s="335"/>
      <c r="GZ6" s="333" t="n">
        <v>50000</v>
      </c>
      <c r="HA6" s="328" t="s">
        <v>128</v>
      </c>
      <c r="HB6" s="328" t="s">
        <v>128</v>
      </c>
      <c r="HC6" s="329" t="s">
        <v>165</v>
      </c>
      <c r="HD6" s="398" t="s">
        <v>166</v>
      </c>
      <c r="HE6" s="392" t="s">
        <v>165</v>
      </c>
      <c r="HF6" s="392" t="s">
        <v>166</v>
      </c>
      <c r="HG6" s="399" t="s">
        <v>157</v>
      </c>
      <c r="HH6" s="392" t="s">
        <v>157</v>
      </c>
      <c r="HI6" s="333" t="s">
        <v>131</v>
      </c>
      <c r="HJ6" s="333" t="s">
        <v>131</v>
      </c>
      <c r="HK6" s="400"/>
      <c r="HL6" s="334" t="s">
        <v>142</v>
      </c>
      <c r="HM6" s="392" t="s">
        <v>155</v>
      </c>
      <c r="HN6" s="392" t="s">
        <v>155</v>
      </c>
      <c r="HO6" s="392" t="s">
        <v>167</v>
      </c>
      <c r="HP6" s="392" t="s">
        <v>167</v>
      </c>
      <c r="HQ6" s="392" t="s">
        <v>168</v>
      </c>
      <c r="HR6" s="337" t="s">
        <v>161</v>
      </c>
      <c r="HS6" s="337" t="s">
        <v>161</v>
      </c>
      <c r="HT6" s="392" t="s">
        <v>169</v>
      </c>
      <c r="HU6" s="326" t="n">
        <v>37</v>
      </c>
      <c r="HV6" s="387"/>
      <c r="HW6" s="387"/>
      <c r="HX6" s="387"/>
      <c r="HY6" s="159"/>
    </row>
    <row r="7" customFormat="false" ht="15" hidden="false" customHeight="true" outlineLevel="0" collapsed="false">
      <c r="A7" s="401" t="n">
        <v>43489</v>
      </c>
      <c r="B7" s="402" t="n">
        <v>4308</v>
      </c>
      <c r="C7" s="403" t="n">
        <f aca="false">B7/$B$6</f>
        <v>0.08616</v>
      </c>
      <c r="D7" s="404" t="n">
        <v>7.81</v>
      </c>
      <c r="E7" s="405" t="n">
        <v>40</v>
      </c>
      <c r="F7" s="406" t="n">
        <v>170</v>
      </c>
      <c r="G7" s="407" t="n">
        <f aca="false">F7*B7/1000</f>
        <v>732.36</v>
      </c>
      <c r="H7" s="403" t="n">
        <f aca="false">G7/$G$6</f>
        <v>0.0292944</v>
      </c>
      <c r="I7" s="406" t="n">
        <v>6560</v>
      </c>
      <c r="J7" s="407" t="n">
        <f aca="false">I7*0.67</f>
        <v>4395.2</v>
      </c>
      <c r="K7" s="408" t="n">
        <v>8.6</v>
      </c>
      <c r="L7" s="408" t="n">
        <v>0.8</v>
      </c>
      <c r="M7" s="408" t="n">
        <v>2</v>
      </c>
      <c r="N7" s="409" t="n">
        <v>52</v>
      </c>
      <c r="O7" s="409"/>
      <c r="P7" s="410"/>
      <c r="Q7" s="410"/>
      <c r="R7" s="410"/>
      <c r="S7" s="410"/>
      <c r="T7" s="411"/>
      <c r="U7" s="412"/>
      <c r="V7" s="410"/>
      <c r="W7" s="410"/>
      <c r="X7" s="413"/>
      <c r="Y7" s="412"/>
      <c r="Z7" s="414"/>
      <c r="AA7" s="415"/>
      <c r="AB7" s="416"/>
      <c r="AC7" s="416"/>
      <c r="AD7" s="414" t="n">
        <v>0.12</v>
      </c>
      <c r="AE7" s="417" t="n">
        <f aca="false">AD7/$AD$6</f>
        <v>0.0166666666666667</v>
      </c>
      <c r="AF7" s="418"/>
      <c r="AG7" s="417"/>
      <c r="AH7" s="418"/>
      <c r="AI7" s="418"/>
      <c r="AJ7" s="412"/>
      <c r="AK7" s="417"/>
      <c r="AL7" s="419"/>
      <c r="AM7" s="411"/>
      <c r="AN7" s="412"/>
      <c r="AO7" s="412"/>
      <c r="AP7" s="411"/>
      <c r="AQ7" s="419"/>
      <c r="AR7" s="412"/>
      <c r="AS7" s="412"/>
      <c r="AT7" s="412"/>
      <c r="AU7" s="419"/>
      <c r="AV7" s="420"/>
      <c r="AW7" s="411"/>
      <c r="AX7" s="411"/>
      <c r="AY7" s="420"/>
      <c r="AZ7" s="420"/>
      <c r="BA7" s="421" t="n">
        <v>1000</v>
      </c>
      <c r="BB7" s="422" t="n">
        <f aca="false">BA7/$BA$6</f>
        <v>0.02</v>
      </c>
      <c r="BC7" s="423"/>
      <c r="BD7" s="424" t="n">
        <v>8.23</v>
      </c>
      <c r="BE7" s="425" t="n">
        <v>68</v>
      </c>
      <c r="BF7" s="426" t="n">
        <v>173.4</v>
      </c>
      <c r="BG7" s="427"/>
      <c r="BH7" s="421"/>
      <c r="BI7" s="423"/>
      <c r="BJ7" s="422"/>
      <c r="BK7" s="428"/>
      <c r="BL7" s="428"/>
      <c r="BM7" s="429"/>
      <c r="BN7" s="423"/>
      <c r="BO7" s="423"/>
      <c r="BP7" s="426"/>
      <c r="BQ7" s="424" t="n">
        <v>0.21</v>
      </c>
      <c r="BR7" s="422" t="n">
        <f aca="false">BQ7/$BQ$6</f>
        <v>0.0291666666666667</v>
      </c>
      <c r="BS7" s="410" t="n">
        <f aca="false">BA7</f>
        <v>1000</v>
      </c>
      <c r="BT7" s="430" t="n">
        <f aca="false">BD7</f>
        <v>8.23</v>
      </c>
      <c r="BU7" s="431" t="n">
        <f aca="false">BE7</f>
        <v>68</v>
      </c>
      <c r="BV7" s="431" t="n">
        <f aca="false">BF7</f>
        <v>173.4</v>
      </c>
      <c r="BW7" s="431"/>
      <c r="BX7" s="431"/>
      <c r="BY7" s="431"/>
      <c r="BZ7" s="431"/>
      <c r="CA7" s="432"/>
      <c r="CB7" s="431"/>
      <c r="CC7" s="433"/>
      <c r="CD7" s="412"/>
      <c r="CE7" s="422" t="n">
        <f aca="false">CC7/25000</f>
        <v>0</v>
      </c>
      <c r="CF7" s="434" t="n">
        <f aca="false">13400/BA7*24/2</f>
        <v>160.8</v>
      </c>
      <c r="CG7" s="435"/>
      <c r="CH7" s="428"/>
      <c r="CI7" s="436"/>
      <c r="CJ7" s="437"/>
      <c r="CK7" s="437"/>
      <c r="CL7" s="424" t="n">
        <v>7.79</v>
      </c>
      <c r="CM7" s="424"/>
      <c r="CN7" s="424"/>
      <c r="CO7" s="433"/>
      <c r="CP7" s="433"/>
      <c r="CQ7" s="438"/>
      <c r="CR7" s="438" t="n">
        <v>0.02</v>
      </c>
      <c r="CS7" s="421"/>
      <c r="CT7" s="434"/>
      <c r="CU7" s="435"/>
      <c r="CV7" s="439" t="n">
        <v>7.96</v>
      </c>
      <c r="CW7" s="440"/>
      <c r="CX7" s="441"/>
      <c r="CY7" s="442" t="n">
        <v>5610</v>
      </c>
      <c r="CZ7" s="443"/>
      <c r="DA7" s="443"/>
      <c r="DB7" s="443"/>
      <c r="DC7" s="443"/>
      <c r="DD7" s="444"/>
      <c r="DE7" s="441"/>
      <c r="DF7" s="445" t="n">
        <v>1000</v>
      </c>
      <c r="DG7" s="446" t="n">
        <f aca="false">DF7</f>
        <v>1000</v>
      </c>
      <c r="DH7" s="422" t="n">
        <f aca="false">DF7/25000</f>
        <v>0.04</v>
      </c>
      <c r="DI7" s="447" t="n">
        <f aca="false">6700/DF7*24</f>
        <v>160.8</v>
      </c>
      <c r="DJ7" s="435"/>
      <c r="DK7" s="428"/>
      <c r="DL7" s="447" t="n">
        <f aca="false">9500/DF7*24</f>
        <v>228</v>
      </c>
      <c r="DM7" s="423"/>
      <c r="DN7" s="423"/>
      <c r="DO7" s="424" t="n">
        <v>7.79</v>
      </c>
      <c r="DP7" s="424"/>
      <c r="DQ7" s="424"/>
      <c r="DR7" s="433"/>
      <c r="DS7" s="433"/>
      <c r="DT7" s="438"/>
      <c r="DU7" s="438" t="n">
        <v>0.02</v>
      </c>
      <c r="DV7" s="421"/>
      <c r="DW7" s="447" t="n">
        <f aca="false">3500/DF7*24</f>
        <v>84</v>
      </c>
      <c r="DX7" s="435"/>
      <c r="DY7" s="439" t="n">
        <v>7.96</v>
      </c>
      <c r="DZ7" s="440"/>
      <c r="EA7" s="441"/>
      <c r="EB7" s="442" t="n">
        <v>5610</v>
      </c>
      <c r="EC7" s="443"/>
      <c r="ED7" s="443"/>
      <c r="EE7" s="443"/>
      <c r="EF7" s="443"/>
      <c r="EG7" s="444"/>
      <c r="EH7" s="441"/>
      <c r="EI7" s="430" t="n">
        <f aca="false">(DY7*DG7+CV7*CD7)/(DG7+CD7)</f>
        <v>7.96</v>
      </c>
      <c r="EJ7" s="448"/>
      <c r="EK7" s="449"/>
      <c r="EL7" s="449" t="n">
        <f aca="false">(EB7*DG7+CY7*CD7)/(DG7+CD7)</f>
        <v>5610</v>
      </c>
      <c r="EM7" s="432"/>
      <c r="EN7" s="432"/>
      <c r="EO7" s="432"/>
      <c r="EP7" s="432"/>
      <c r="EQ7" s="431"/>
      <c r="ER7" s="449"/>
      <c r="ES7" s="450" t="n">
        <f aca="false">44000/BA7*24</f>
        <v>1056</v>
      </c>
      <c r="ET7" s="451" t="n">
        <f aca="false">BB7</f>
        <v>0.02</v>
      </c>
      <c r="EU7" s="452"/>
      <c r="EV7" s="451"/>
      <c r="EW7" s="451"/>
      <c r="EX7" s="432"/>
      <c r="EY7" s="451"/>
      <c r="EZ7" s="432"/>
      <c r="FA7" s="451"/>
      <c r="FB7" s="432"/>
      <c r="FC7" s="453"/>
      <c r="FD7" s="432"/>
      <c r="FE7" s="453"/>
      <c r="FF7" s="431"/>
      <c r="FG7" s="406"/>
      <c r="FH7" s="444"/>
      <c r="FI7" s="454"/>
      <c r="FJ7" s="455"/>
      <c r="FK7" s="456"/>
      <c r="FL7" s="406"/>
      <c r="FM7" s="456"/>
      <c r="FN7" s="406"/>
      <c r="FO7" s="457"/>
      <c r="FP7" s="450"/>
      <c r="FQ7" s="458"/>
      <c r="FR7" s="459"/>
      <c r="FS7" s="460"/>
      <c r="FT7" s="461"/>
      <c r="FU7" s="441"/>
      <c r="FV7" s="406"/>
      <c r="FW7" s="460"/>
      <c r="FX7" s="406"/>
      <c r="FY7" s="410"/>
      <c r="FZ7" s="410"/>
      <c r="GA7" s="430"/>
      <c r="GB7" s="451"/>
      <c r="GC7" s="432"/>
      <c r="GD7" s="451"/>
      <c r="GE7" s="449"/>
      <c r="GF7" s="462"/>
      <c r="GG7" s="406"/>
      <c r="GH7" s="451"/>
      <c r="GI7" s="406"/>
      <c r="GJ7" s="463"/>
      <c r="GK7" s="464"/>
      <c r="GL7" s="465"/>
      <c r="GM7" s="440"/>
      <c r="GN7" s="406"/>
      <c r="GO7" s="451"/>
      <c r="GP7" s="451"/>
      <c r="GQ7" s="440"/>
      <c r="GR7" s="462"/>
      <c r="GS7" s="407"/>
      <c r="GT7" s="407"/>
      <c r="GU7" s="451"/>
      <c r="GV7" s="451"/>
      <c r="GW7" s="451"/>
      <c r="GX7" s="451"/>
      <c r="GY7" s="463"/>
      <c r="GZ7" s="406"/>
      <c r="HA7" s="439"/>
      <c r="HB7" s="452"/>
      <c r="HC7" s="440"/>
      <c r="HD7" s="444"/>
      <c r="HE7" s="464"/>
      <c r="HF7" s="464"/>
      <c r="HG7" s="444"/>
      <c r="HH7" s="409"/>
      <c r="HI7" s="466"/>
      <c r="HJ7" s="407"/>
      <c r="HK7" s="407"/>
      <c r="HL7" s="443"/>
      <c r="HM7" s="466"/>
      <c r="HN7" s="467"/>
      <c r="HO7" s="408"/>
      <c r="HP7" s="468"/>
      <c r="HQ7" s="469"/>
      <c r="HR7" s="470"/>
      <c r="HS7" s="468"/>
      <c r="HT7" s="471"/>
      <c r="HU7" s="450"/>
      <c r="HV7" s="451"/>
      <c r="HW7" s="451"/>
      <c r="HX7" s="451"/>
      <c r="HY7" s="472"/>
    </row>
    <row r="8" customFormat="false" ht="15" hidden="false" customHeight="true" outlineLevel="0" collapsed="false">
      <c r="A8" s="401" t="n">
        <v>43490</v>
      </c>
      <c r="B8" s="402"/>
      <c r="C8" s="403"/>
      <c r="D8" s="455"/>
      <c r="E8" s="405"/>
      <c r="F8" s="406"/>
      <c r="G8" s="407"/>
      <c r="H8" s="403"/>
      <c r="I8" s="455"/>
      <c r="J8" s="407"/>
      <c r="K8" s="455"/>
      <c r="L8" s="455"/>
      <c r="M8" s="455"/>
      <c r="N8" s="473"/>
      <c r="O8" s="473"/>
      <c r="P8" s="410"/>
      <c r="Q8" s="410"/>
      <c r="R8" s="410"/>
      <c r="S8" s="410"/>
      <c r="T8" s="417"/>
      <c r="U8" s="412"/>
      <c r="V8" s="410"/>
      <c r="W8" s="417"/>
      <c r="X8" s="413"/>
      <c r="Y8" s="474"/>
      <c r="Z8" s="475"/>
      <c r="AA8" s="476"/>
      <c r="AB8" s="477"/>
      <c r="AC8" s="477"/>
      <c r="AD8" s="475" t="n">
        <v>0.08</v>
      </c>
      <c r="AE8" s="478" t="n">
        <f aca="false">AD8/$AD$6</f>
        <v>0.0111111111111111</v>
      </c>
      <c r="AF8" s="479"/>
      <c r="AG8" s="478"/>
      <c r="AH8" s="479"/>
      <c r="AI8" s="479"/>
      <c r="AJ8" s="474"/>
      <c r="AK8" s="478"/>
      <c r="AL8" s="448"/>
      <c r="AM8" s="480"/>
      <c r="AN8" s="474"/>
      <c r="AO8" s="474"/>
      <c r="AP8" s="480"/>
      <c r="AQ8" s="448"/>
      <c r="AR8" s="474"/>
      <c r="AS8" s="474"/>
      <c r="AT8" s="474"/>
      <c r="AU8" s="448"/>
      <c r="AV8" s="481"/>
      <c r="AW8" s="480"/>
      <c r="AX8" s="480"/>
      <c r="AY8" s="481"/>
      <c r="AZ8" s="481"/>
      <c r="BA8" s="421" t="n">
        <f aca="false">CC8+DF8</f>
        <v>1000</v>
      </c>
      <c r="BB8" s="422" t="n">
        <f aca="false">BA8/$BA$6</f>
        <v>0.02</v>
      </c>
      <c r="BC8" s="423"/>
      <c r="BD8" s="424"/>
      <c r="BE8" s="425"/>
      <c r="BF8" s="426"/>
      <c r="BG8" s="427"/>
      <c r="BH8" s="421"/>
      <c r="BI8" s="423"/>
      <c r="BJ8" s="422"/>
      <c r="BK8" s="428"/>
      <c r="BL8" s="428"/>
      <c r="BM8" s="429"/>
      <c r="BN8" s="423"/>
      <c r="BO8" s="423"/>
      <c r="BP8" s="426"/>
      <c r="BQ8" s="424" t="n">
        <v>1.68</v>
      </c>
      <c r="BR8" s="422" t="n">
        <f aca="false">BQ8/$BQ$6</f>
        <v>0.233333333333333</v>
      </c>
      <c r="BS8" s="410" t="n">
        <f aca="false">BA8</f>
        <v>1000</v>
      </c>
      <c r="BT8" s="430"/>
      <c r="BU8" s="431"/>
      <c r="BV8" s="431"/>
      <c r="BW8" s="431"/>
      <c r="BX8" s="431"/>
      <c r="BY8" s="431"/>
      <c r="BZ8" s="431"/>
      <c r="CA8" s="432"/>
      <c r="CB8" s="431"/>
      <c r="CC8" s="433"/>
      <c r="CD8" s="412"/>
      <c r="CE8" s="422" t="n">
        <f aca="false">CC8/25000</f>
        <v>0</v>
      </c>
      <c r="CF8" s="434"/>
      <c r="CG8" s="435"/>
      <c r="CH8" s="428"/>
      <c r="CI8" s="436"/>
      <c r="CJ8" s="437"/>
      <c r="CK8" s="437"/>
      <c r="CL8" s="424"/>
      <c r="CM8" s="424"/>
      <c r="CN8" s="424"/>
      <c r="CO8" s="433"/>
      <c r="CP8" s="433"/>
      <c r="CQ8" s="438"/>
      <c r="CR8" s="438"/>
      <c r="CS8" s="482"/>
      <c r="CT8" s="434"/>
      <c r="CU8" s="435"/>
      <c r="CV8" s="439"/>
      <c r="CW8" s="440"/>
      <c r="CX8" s="441"/>
      <c r="CY8" s="442"/>
      <c r="CZ8" s="443"/>
      <c r="DA8" s="443"/>
      <c r="DB8" s="443"/>
      <c r="DC8" s="443"/>
      <c r="DD8" s="444"/>
      <c r="DE8" s="441"/>
      <c r="DF8" s="445" t="n">
        <v>1000</v>
      </c>
      <c r="DG8" s="446" t="n">
        <f aca="false">DF8</f>
        <v>1000</v>
      </c>
      <c r="DH8" s="422" t="n">
        <f aca="false">DF8/25000</f>
        <v>0.04</v>
      </c>
      <c r="DI8" s="447" t="n">
        <f aca="false">6700/DF8*24</f>
        <v>160.8</v>
      </c>
      <c r="DJ8" s="435"/>
      <c r="DK8" s="428"/>
      <c r="DL8" s="447" t="n">
        <f aca="false">9500/DF8*24</f>
        <v>228</v>
      </c>
      <c r="DM8" s="423"/>
      <c r="DN8" s="423"/>
      <c r="DO8" s="424"/>
      <c r="DP8" s="424"/>
      <c r="DQ8" s="424"/>
      <c r="DR8" s="433"/>
      <c r="DS8" s="433"/>
      <c r="DT8" s="438"/>
      <c r="DU8" s="438" t="n">
        <v>0.02</v>
      </c>
      <c r="DV8" s="482"/>
      <c r="DW8" s="447" t="n">
        <f aca="false">3500/DF8*24</f>
        <v>84</v>
      </c>
      <c r="DX8" s="435"/>
      <c r="DY8" s="439"/>
      <c r="DZ8" s="440"/>
      <c r="EA8" s="441"/>
      <c r="EB8" s="442"/>
      <c r="EC8" s="443"/>
      <c r="ED8" s="443"/>
      <c r="EE8" s="443"/>
      <c r="EF8" s="443"/>
      <c r="EG8" s="444"/>
      <c r="EH8" s="441"/>
      <c r="EI8" s="430"/>
      <c r="EJ8" s="448"/>
      <c r="EK8" s="449"/>
      <c r="EL8" s="418"/>
      <c r="EM8" s="432"/>
      <c r="EN8" s="432"/>
      <c r="EO8" s="432"/>
      <c r="EP8" s="432"/>
      <c r="EQ8" s="431"/>
      <c r="ER8" s="449"/>
      <c r="ES8" s="450" t="n">
        <f aca="false">44000/BA8*24</f>
        <v>1056</v>
      </c>
      <c r="ET8" s="451" t="n">
        <f aca="false">BB8</f>
        <v>0.02</v>
      </c>
      <c r="EU8" s="452"/>
      <c r="EV8" s="451"/>
      <c r="EW8" s="451"/>
      <c r="EX8" s="432"/>
      <c r="EY8" s="451"/>
      <c r="EZ8" s="432"/>
      <c r="FA8" s="451"/>
      <c r="FB8" s="432"/>
      <c r="FC8" s="453"/>
      <c r="FD8" s="432"/>
      <c r="FE8" s="453"/>
      <c r="FF8" s="431"/>
      <c r="FG8" s="406" t="n">
        <v>16800</v>
      </c>
      <c r="FH8" s="444"/>
      <c r="FI8" s="454"/>
      <c r="FJ8" s="455"/>
      <c r="FK8" s="456"/>
      <c r="FL8" s="406"/>
      <c r="FM8" s="456"/>
      <c r="FN8" s="406"/>
      <c r="FO8" s="457"/>
      <c r="FP8" s="450"/>
      <c r="FQ8" s="458"/>
      <c r="FR8" s="459"/>
      <c r="FS8" s="460"/>
      <c r="FT8" s="461"/>
      <c r="FU8" s="441"/>
      <c r="FV8" s="406"/>
      <c r="FW8" s="460"/>
      <c r="FX8" s="406"/>
      <c r="FY8" s="410"/>
      <c r="FZ8" s="410"/>
      <c r="GA8" s="430"/>
      <c r="GB8" s="483"/>
      <c r="GC8" s="484"/>
      <c r="GD8" s="451"/>
      <c r="GE8" s="449"/>
      <c r="GF8" s="462"/>
      <c r="GG8" s="406"/>
      <c r="GH8" s="451"/>
      <c r="GI8" s="406"/>
      <c r="GJ8" s="463"/>
      <c r="GK8" s="464"/>
      <c r="GL8" s="465"/>
      <c r="GM8" s="440"/>
      <c r="GN8" s="406"/>
      <c r="GO8" s="483"/>
      <c r="GP8" s="451"/>
      <c r="GQ8" s="440"/>
      <c r="GR8" s="462"/>
      <c r="GS8" s="407"/>
      <c r="GT8" s="407"/>
      <c r="GU8" s="483"/>
      <c r="GV8" s="451"/>
      <c r="GW8" s="483"/>
      <c r="GX8" s="451"/>
      <c r="GY8" s="463"/>
      <c r="GZ8" s="406"/>
      <c r="HA8" s="439"/>
      <c r="HB8" s="452"/>
      <c r="HC8" s="440"/>
      <c r="HD8" s="444"/>
      <c r="HE8" s="464"/>
      <c r="HF8" s="464"/>
      <c r="HG8" s="444"/>
      <c r="HH8" s="409"/>
      <c r="HI8" s="466"/>
      <c r="HJ8" s="407"/>
      <c r="HK8" s="407"/>
      <c r="HL8" s="443"/>
      <c r="HM8" s="466"/>
      <c r="HN8" s="467"/>
      <c r="HO8" s="408"/>
      <c r="HP8" s="468"/>
      <c r="HQ8" s="469"/>
      <c r="HR8" s="470"/>
      <c r="HS8" s="468"/>
      <c r="HT8" s="471"/>
      <c r="HU8" s="450"/>
      <c r="HV8" s="483"/>
      <c r="HW8" s="451"/>
      <c r="HX8" s="451"/>
      <c r="HY8" s="472"/>
    </row>
    <row r="9" customFormat="false" ht="15" hidden="false" customHeight="true" outlineLevel="0" collapsed="false">
      <c r="A9" s="485" t="n">
        <v>43491</v>
      </c>
      <c r="B9" s="402"/>
      <c r="C9" s="403"/>
      <c r="D9" s="455"/>
      <c r="E9" s="405"/>
      <c r="F9" s="406"/>
      <c r="G9" s="407"/>
      <c r="H9" s="403"/>
      <c r="I9" s="455"/>
      <c r="J9" s="407"/>
      <c r="K9" s="455"/>
      <c r="L9" s="455"/>
      <c r="M9" s="455"/>
      <c r="N9" s="473"/>
      <c r="O9" s="473"/>
      <c r="P9" s="410"/>
      <c r="Q9" s="410"/>
      <c r="R9" s="410"/>
      <c r="S9" s="410"/>
      <c r="T9" s="417"/>
      <c r="U9" s="412"/>
      <c r="V9" s="410"/>
      <c r="W9" s="417"/>
      <c r="X9" s="413"/>
      <c r="Y9" s="474"/>
      <c r="Z9" s="475"/>
      <c r="AA9" s="476"/>
      <c r="AB9" s="477"/>
      <c r="AC9" s="477"/>
      <c r="AD9" s="475" t="n">
        <v>0.18</v>
      </c>
      <c r="AE9" s="478" t="n">
        <f aca="false">AD9/$AD$6</f>
        <v>0.025</v>
      </c>
      <c r="AF9" s="479"/>
      <c r="AG9" s="478"/>
      <c r="AH9" s="479"/>
      <c r="AI9" s="479"/>
      <c r="AJ9" s="474"/>
      <c r="AK9" s="478"/>
      <c r="AL9" s="448"/>
      <c r="AM9" s="480"/>
      <c r="AN9" s="474"/>
      <c r="AO9" s="474"/>
      <c r="AP9" s="480"/>
      <c r="AQ9" s="448"/>
      <c r="AR9" s="474"/>
      <c r="AS9" s="474"/>
      <c r="AT9" s="474"/>
      <c r="AU9" s="448"/>
      <c r="AV9" s="481"/>
      <c r="AW9" s="480"/>
      <c r="AX9" s="480"/>
      <c r="AY9" s="481"/>
      <c r="AZ9" s="481"/>
      <c r="BA9" s="421" t="n">
        <f aca="false">CC9+DF9</f>
        <v>500</v>
      </c>
      <c r="BB9" s="422" t="n">
        <f aca="false">BA9/$BA$6</f>
        <v>0.01</v>
      </c>
      <c r="BC9" s="423"/>
      <c r="BD9" s="424" t="n">
        <v>7.92</v>
      </c>
      <c r="BE9" s="425" t="n">
        <v>15</v>
      </c>
      <c r="BF9" s="426"/>
      <c r="BG9" s="427"/>
      <c r="BH9" s="421"/>
      <c r="BI9" s="423"/>
      <c r="BJ9" s="422"/>
      <c r="BK9" s="428"/>
      <c r="BL9" s="428"/>
      <c r="BM9" s="429"/>
      <c r="BN9" s="423"/>
      <c r="BO9" s="423"/>
      <c r="BP9" s="426"/>
      <c r="BQ9" s="424" t="n">
        <v>1.57</v>
      </c>
      <c r="BR9" s="422" t="n">
        <f aca="false">BQ9/$BQ$6</f>
        <v>0.218055555555556</v>
      </c>
      <c r="BS9" s="410" t="n">
        <f aca="false">BA9</f>
        <v>500</v>
      </c>
      <c r="BT9" s="430" t="n">
        <f aca="false">BD9</f>
        <v>7.92</v>
      </c>
      <c r="BU9" s="431" t="n">
        <f aca="false">BE9</f>
        <v>15</v>
      </c>
      <c r="BV9" s="431"/>
      <c r="BW9" s="431"/>
      <c r="BX9" s="431"/>
      <c r="BY9" s="431"/>
      <c r="BZ9" s="431"/>
      <c r="CA9" s="432"/>
      <c r="CB9" s="431"/>
      <c r="CC9" s="433"/>
      <c r="CD9" s="412"/>
      <c r="CE9" s="422" t="n">
        <f aca="false">CC9/25000</f>
        <v>0</v>
      </c>
      <c r="CF9" s="434"/>
      <c r="CG9" s="435"/>
      <c r="CH9" s="428"/>
      <c r="CI9" s="436"/>
      <c r="CJ9" s="437"/>
      <c r="CK9" s="437"/>
      <c r="CL9" s="424"/>
      <c r="CM9" s="424"/>
      <c r="CN9" s="424"/>
      <c r="CO9" s="433"/>
      <c r="CP9" s="433"/>
      <c r="CQ9" s="438"/>
      <c r="CR9" s="438"/>
      <c r="CS9" s="421"/>
      <c r="CT9" s="434"/>
      <c r="CU9" s="435"/>
      <c r="CV9" s="439"/>
      <c r="CW9" s="440"/>
      <c r="CX9" s="441"/>
      <c r="CY9" s="442"/>
      <c r="CZ9" s="443"/>
      <c r="DA9" s="443"/>
      <c r="DB9" s="443"/>
      <c r="DC9" s="443"/>
      <c r="DD9" s="444"/>
      <c r="DE9" s="441"/>
      <c r="DF9" s="445" t="n">
        <v>500</v>
      </c>
      <c r="DG9" s="446" t="n">
        <f aca="false">DF9</f>
        <v>500</v>
      </c>
      <c r="DH9" s="422" t="n">
        <f aca="false">DF9/25000</f>
        <v>0.02</v>
      </c>
      <c r="DI9" s="447" t="n">
        <f aca="false">6700/DF9*24</f>
        <v>321.6</v>
      </c>
      <c r="DJ9" s="435"/>
      <c r="DK9" s="428"/>
      <c r="DL9" s="447" t="n">
        <f aca="false">9500/DF9*24</f>
        <v>456</v>
      </c>
      <c r="DM9" s="423"/>
      <c r="DN9" s="423"/>
      <c r="DO9" s="424" t="n">
        <v>7.7</v>
      </c>
      <c r="DP9" s="424"/>
      <c r="DQ9" s="424"/>
      <c r="DR9" s="433"/>
      <c r="DS9" s="433"/>
      <c r="DT9" s="438"/>
      <c r="DU9" s="438" t="n">
        <v>0.03</v>
      </c>
      <c r="DV9" s="421"/>
      <c r="DW9" s="447" t="n">
        <f aca="false">3500/DF9*24</f>
        <v>168</v>
      </c>
      <c r="DX9" s="435"/>
      <c r="DY9" s="439"/>
      <c r="DZ9" s="440"/>
      <c r="EA9" s="441"/>
      <c r="EB9" s="442"/>
      <c r="EC9" s="443"/>
      <c r="ED9" s="443"/>
      <c r="EE9" s="443"/>
      <c r="EF9" s="443"/>
      <c r="EG9" s="444"/>
      <c r="EH9" s="441"/>
      <c r="EI9" s="430"/>
      <c r="EJ9" s="448"/>
      <c r="EK9" s="449"/>
      <c r="EL9" s="418"/>
      <c r="EM9" s="432"/>
      <c r="EN9" s="432"/>
      <c r="EO9" s="432"/>
      <c r="EP9" s="432"/>
      <c r="EQ9" s="431"/>
      <c r="ER9" s="449"/>
      <c r="ES9" s="450" t="n">
        <f aca="false">44000/BA9*24</f>
        <v>2112</v>
      </c>
      <c r="ET9" s="451" t="n">
        <f aca="false">BB9</f>
        <v>0.01</v>
      </c>
      <c r="EU9" s="452"/>
      <c r="EV9" s="451"/>
      <c r="EW9" s="451"/>
      <c r="EX9" s="432"/>
      <c r="EY9" s="451"/>
      <c r="EZ9" s="432"/>
      <c r="FA9" s="451"/>
      <c r="FB9" s="432"/>
      <c r="FC9" s="453"/>
      <c r="FD9" s="432"/>
      <c r="FE9" s="453"/>
      <c r="FF9" s="431"/>
      <c r="FG9" s="406" t="n">
        <v>16800</v>
      </c>
      <c r="FH9" s="444"/>
      <c r="FI9" s="454"/>
      <c r="FJ9" s="455"/>
      <c r="FK9" s="456"/>
      <c r="FL9" s="406"/>
      <c r="FM9" s="456"/>
      <c r="FN9" s="406"/>
      <c r="FO9" s="457"/>
      <c r="FP9" s="450"/>
      <c r="FQ9" s="458"/>
      <c r="FR9" s="459"/>
      <c r="FS9" s="460"/>
      <c r="FT9" s="461"/>
      <c r="FU9" s="441"/>
      <c r="FV9" s="406"/>
      <c r="FW9" s="460"/>
      <c r="FX9" s="406"/>
      <c r="FY9" s="410"/>
      <c r="FZ9" s="410"/>
      <c r="GA9" s="430"/>
      <c r="GB9" s="483"/>
      <c r="GC9" s="484"/>
      <c r="GD9" s="451"/>
      <c r="GE9" s="449"/>
      <c r="GF9" s="462"/>
      <c r="GG9" s="406"/>
      <c r="GH9" s="451"/>
      <c r="GI9" s="406"/>
      <c r="GJ9" s="463"/>
      <c r="GK9" s="464"/>
      <c r="GL9" s="465"/>
      <c r="GM9" s="440"/>
      <c r="GN9" s="406"/>
      <c r="GO9" s="483"/>
      <c r="GP9" s="451"/>
      <c r="GQ9" s="440"/>
      <c r="GR9" s="462"/>
      <c r="GS9" s="407"/>
      <c r="GT9" s="407"/>
      <c r="GU9" s="483"/>
      <c r="GV9" s="451"/>
      <c r="GW9" s="483"/>
      <c r="GX9" s="451"/>
      <c r="GY9" s="463"/>
      <c r="GZ9" s="406"/>
      <c r="HA9" s="439"/>
      <c r="HB9" s="452"/>
      <c r="HC9" s="440"/>
      <c r="HD9" s="444"/>
      <c r="HE9" s="464"/>
      <c r="HF9" s="464"/>
      <c r="HG9" s="444"/>
      <c r="HH9" s="409"/>
      <c r="HI9" s="466"/>
      <c r="HJ9" s="407"/>
      <c r="HK9" s="407"/>
      <c r="HL9" s="443"/>
      <c r="HM9" s="466"/>
      <c r="HN9" s="467"/>
      <c r="HO9" s="408"/>
      <c r="HP9" s="468"/>
      <c r="HQ9" s="469"/>
      <c r="HR9" s="470"/>
      <c r="HS9" s="468"/>
      <c r="HT9" s="471"/>
      <c r="HU9" s="450"/>
      <c r="HV9" s="483"/>
      <c r="HW9" s="451"/>
      <c r="HX9" s="451"/>
      <c r="HY9" s="472"/>
    </row>
    <row r="10" customFormat="false" ht="15.6" hidden="false" customHeight="false" outlineLevel="0" collapsed="false">
      <c r="A10" s="486" t="n">
        <v>43492</v>
      </c>
      <c r="B10" s="487"/>
      <c r="C10" s="488"/>
      <c r="D10" s="489"/>
      <c r="E10" s="490"/>
      <c r="F10" s="491"/>
      <c r="G10" s="491"/>
      <c r="H10" s="488"/>
      <c r="I10" s="491"/>
      <c r="J10" s="491"/>
      <c r="K10" s="492"/>
      <c r="L10" s="492"/>
      <c r="M10" s="492"/>
      <c r="N10" s="493"/>
      <c r="O10" s="493"/>
      <c r="P10" s="410"/>
      <c r="Q10" s="410"/>
      <c r="R10" s="410"/>
      <c r="S10" s="410"/>
      <c r="T10" s="411"/>
      <c r="U10" s="412"/>
      <c r="V10" s="410"/>
      <c r="W10" s="410"/>
      <c r="X10" s="413"/>
      <c r="Y10" s="474"/>
      <c r="Z10" s="475"/>
      <c r="AA10" s="476"/>
      <c r="AB10" s="477"/>
      <c r="AC10" s="477"/>
      <c r="AD10" s="475" t="n">
        <v>0.17</v>
      </c>
      <c r="AE10" s="478" t="n">
        <f aca="false">AD10/$AD$6</f>
        <v>0.0236111111111111</v>
      </c>
      <c r="AF10" s="479"/>
      <c r="AG10" s="478"/>
      <c r="AH10" s="479"/>
      <c r="AI10" s="479"/>
      <c r="AJ10" s="474"/>
      <c r="AK10" s="478"/>
      <c r="AL10" s="448"/>
      <c r="AM10" s="480"/>
      <c r="AN10" s="474"/>
      <c r="AO10" s="474"/>
      <c r="AP10" s="480"/>
      <c r="AQ10" s="448"/>
      <c r="AR10" s="474"/>
      <c r="AS10" s="474"/>
      <c r="AT10" s="474"/>
      <c r="AU10" s="448"/>
      <c r="AV10" s="481"/>
      <c r="AW10" s="480"/>
      <c r="AX10" s="480"/>
      <c r="AY10" s="481"/>
      <c r="AZ10" s="481"/>
      <c r="BA10" s="421" t="n">
        <f aca="false">CC10+DF10</f>
        <v>1500</v>
      </c>
      <c r="BB10" s="422" t="n">
        <f aca="false">BA10/$BA$6</f>
        <v>0.03</v>
      </c>
      <c r="BC10" s="423"/>
      <c r="BD10" s="424"/>
      <c r="BE10" s="425"/>
      <c r="BF10" s="426"/>
      <c r="BG10" s="427"/>
      <c r="BH10" s="421"/>
      <c r="BI10" s="423"/>
      <c r="BJ10" s="422"/>
      <c r="BK10" s="428"/>
      <c r="BL10" s="428"/>
      <c r="BM10" s="429"/>
      <c r="BN10" s="423"/>
      <c r="BO10" s="426"/>
      <c r="BP10" s="426"/>
      <c r="BQ10" s="424" t="n">
        <v>0.5</v>
      </c>
      <c r="BR10" s="422" t="n">
        <f aca="false">BQ10/$BQ$6</f>
        <v>0.0694444444444444</v>
      </c>
      <c r="BS10" s="410" t="n">
        <f aca="false">BA10</f>
        <v>1500</v>
      </c>
      <c r="BT10" s="430"/>
      <c r="BU10" s="431"/>
      <c r="BV10" s="431"/>
      <c r="BW10" s="431"/>
      <c r="BX10" s="431"/>
      <c r="BY10" s="431"/>
      <c r="BZ10" s="431"/>
      <c r="CA10" s="432"/>
      <c r="CB10" s="431"/>
      <c r="CC10" s="433"/>
      <c r="CD10" s="412"/>
      <c r="CE10" s="422" t="n">
        <f aca="false">CC10/25000</f>
        <v>0</v>
      </c>
      <c r="CF10" s="434"/>
      <c r="CG10" s="435"/>
      <c r="CH10" s="428"/>
      <c r="CI10" s="436"/>
      <c r="CJ10" s="437"/>
      <c r="CK10" s="437"/>
      <c r="CL10" s="424"/>
      <c r="CM10" s="424"/>
      <c r="CN10" s="424"/>
      <c r="CO10" s="433"/>
      <c r="CP10" s="433"/>
      <c r="CQ10" s="438"/>
      <c r="CR10" s="438"/>
      <c r="CS10" s="482"/>
      <c r="CT10" s="434"/>
      <c r="CU10" s="435"/>
      <c r="CV10" s="494"/>
      <c r="CW10" s="495"/>
      <c r="CX10" s="496"/>
      <c r="CY10" s="497"/>
      <c r="CZ10" s="498"/>
      <c r="DA10" s="498"/>
      <c r="DB10" s="498"/>
      <c r="DC10" s="498"/>
      <c r="DD10" s="499"/>
      <c r="DE10" s="499"/>
      <c r="DF10" s="433" t="n">
        <v>1500</v>
      </c>
      <c r="DG10" s="446" t="n">
        <f aca="false">DF10</f>
        <v>1500</v>
      </c>
      <c r="DH10" s="422" t="n">
        <f aca="false">DF10/25000</f>
        <v>0.06</v>
      </c>
      <c r="DI10" s="433" t="n">
        <f aca="false">6700/DF10*24</f>
        <v>107.2</v>
      </c>
      <c r="DJ10" s="435"/>
      <c r="DK10" s="428"/>
      <c r="DL10" s="433" t="n">
        <f aca="false">9500/DF10*24</f>
        <v>152</v>
      </c>
      <c r="DM10" s="423"/>
      <c r="DN10" s="423"/>
      <c r="DO10" s="424"/>
      <c r="DP10" s="424"/>
      <c r="DQ10" s="424"/>
      <c r="DR10" s="433"/>
      <c r="DS10" s="433"/>
      <c r="DT10" s="438"/>
      <c r="DU10" s="438" t="n">
        <v>0.03</v>
      </c>
      <c r="DV10" s="482"/>
      <c r="DW10" s="433" t="n">
        <f aca="false">3500/DF10*24</f>
        <v>56</v>
      </c>
      <c r="DX10" s="435"/>
      <c r="DY10" s="494"/>
      <c r="DZ10" s="495"/>
      <c r="EA10" s="496"/>
      <c r="EB10" s="497"/>
      <c r="EC10" s="498"/>
      <c r="ED10" s="498"/>
      <c r="EE10" s="498"/>
      <c r="EF10" s="498"/>
      <c r="EG10" s="499"/>
      <c r="EH10" s="496"/>
      <c r="EI10" s="430"/>
      <c r="EJ10" s="448"/>
      <c r="EK10" s="449"/>
      <c r="EL10" s="418"/>
      <c r="EM10" s="432"/>
      <c r="EN10" s="432"/>
      <c r="EO10" s="432"/>
      <c r="EP10" s="432"/>
      <c r="EQ10" s="431"/>
      <c r="ER10" s="449"/>
      <c r="ES10" s="497" t="n">
        <f aca="false">44000/BA10*24</f>
        <v>704</v>
      </c>
      <c r="ET10" s="500" t="n">
        <f aca="false">BB10</f>
        <v>0.03</v>
      </c>
      <c r="EU10" s="494"/>
      <c r="EV10" s="500"/>
      <c r="EW10" s="501"/>
      <c r="EX10" s="484"/>
      <c r="EY10" s="501"/>
      <c r="EZ10" s="484"/>
      <c r="FA10" s="500"/>
      <c r="FB10" s="432"/>
      <c r="FC10" s="453"/>
      <c r="FD10" s="432"/>
      <c r="FE10" s="453"/>
      <c r="FF10" s="431"/>
      <c r="FG10" s="491" t="n">
        <v>16800</v>
      </c>
      <c r="FH10" s="499"/>
      <c r="FI10" s="502"/>
      <c r="FJ10" s="488"/>
      <c r="FK10" s="503"/>
      <c r="FL10" s="491"/>
      <c r="FM10" s="503"/>
      <c r="FN10" s="491"/>
      <c r="FO10" s="457"/>
      <c r="FP10" s="497"/>
      <c r="FQ10" s="504"/>
      <c r="FR10" s="492"/>
      <c r="FS10" s="505"/>
      <c r="FT10" s="506"/>
      <c r="FU10" s="496"/>
      <c r="FV10" s="491"/>
      <c r="FW10" s="505"/>
      <c r="FX10" s="491"/>
      <c r="FY10" s="410"/>
      <c r="FZ10" s="410"/>
      <c r="GA10" s="430"/>
      <c r="GB10" s="501"/>
      <c r="GC10" s="484"/>
      <c r="GD10" s="500"/>
      <c r="GE10" s="449"/>
      <c r="GF10" s="507"/>
      <c r="GG10" s="491"/>
      <c r="GH10" s="500"/>
      <c r="GI10" s="491"/>
      <c r="GJ10" s="498"/>
      <c r="GK10" s="498"/>
      <c r="GL10" s="508"/>
      <c r="GM10" s="495"/>
      <c r="GN10" s="491"/>
      <c r="GO10" s="501"/>
      <c r="GP10" s="500"/>
      <c r="GQ10" s="495"/>
      <c r="GR10" s="507"/>
      <c r="GS10" s="491"/>
      <c r="GT10" s="491"/>
      <c r="GU10" s="501"/>
      <c r="GV10" s="501"/>
      <c r="GW10" s="501"/>
      <c r="GX10" s="500"/>
      <c r="GY10" s="498"/>
      <c r="GZ10" s="491"/>
      <c r="HA10" s="494"/>
      <c r="HB10" s="494"/>
      <c r="HC10" s="495"/>
      <c r="HD10" s="499"/>
      <c r="HE10" s="499"/>
      <c r="HF10" s="499"/>
      <c r="HG10" s="499"/>
      <c r="HH10" s="493"/>
      <c r="HI10" s="509"/>
      <c r="HJ10" s="491"/>
      <c r="HK10" s="491"/>
      <c r="HL10" s="498"/>
      <c r="HM10" s="509"/>
      <c r="HN10" s="509"/>
      <c r="HO10" s="492"/>
      <c r="HP10" s="510"/>
      <c r="HQ10" s="511"/>
      <c r="HR10" s="510"/>
      <c r="HS10" s="510"/>
      <c r="HT10" s="512"/>
      <c r="HU10" s="497"/>
      <c r="HV10" s="501"/>
      <c r="HW10" s="500"/>
      <c r="HX10" s="500"/>
      <c r="HY10" s="513"/>
    </row>
    <row r="11" customFormat="false" ht="15" hidden="false" customHeight="true" outlineLevel="0" collapsed="false">
      <c r="A11" s="485" t="n">
        <v>43493</v>
      </c>
      <c r="B11" s="402" t="n">
        <v>12026</v>
      </c>
      <c r="C11" s="403" t="n">
        <f aca="false">B11/$B$6</f>
        <v>0.24052</v>
      </c>
      <c r="D11" s="404" t="n">
        <v>7.56</v>
      </c>
      <c r="E11" s="405" t="n">
        <v>25</v>
      </c>
      <c r="F11" s="406" t="n">
        <v>107</v>
      </c>
      <c r="G11" s="407" t="n">
        <f aca="false">F11*B11/1000</f>
        <v>1286.782</v>
      </c>
      <c r="H11" s="403" t="n">
        <f aca="false">G11/$G$6</f>
        <v>0.05147128</v>
      </c>
      <c r="I11" s="406" t="n">
        <v>5580</v>
      </c>
      <c r="J11" s="407" t="n">
        <f aca="false">I11*0.67</f>
        <v>3738.6</v>
      </c>
      <c r="K11" s="408" t="n">
        <v>41.3</v>
      </c>
      <c r="L11" s="408" t="n">
        <v>26.4</v>
      </c>
      <c r="M11" s="408" t="n">
        <v>2.2</v>
      </c>
      <c r="N11" s="409" t="n">
        <v>141</v>
      </c>
      <c r="O11" s="409" t="n">
        <v>16</v>
      </c>
      <c r="P11" s="410"/>
      <c r="Q11" s="410"/>
      <c r="R11" s="410"/>
      <c r="S11" s="410"/>
      <c r="T11" s="411"/>
      <c r="U11" s="412"/>
      <c r="V11" s="410"/>
      <c r="W11" s="410"/>
      <c r="X11" s="413"/>
      <c r="Y11" s="474"/>
      <c r="Z11" s="475"/>
      <c r="AA11" s="476"/>
      <c r="AB11" s="477"/>
      <c r="AC11" s="477"/>
      <c r="AD11" s="475" t="n">
        <v>0.12</v>
      </c>
      <c r="AE11" s="478" t="n">
        <f aca="false">AD11/$AD$6</f>
        <v>0.0166666666666667</v>
      </c>
      <c r="AF11" s="479"/>
      <c r="AG11" s="478"/>
      <c r="AH11" s="479"/>
      <c r="AI11" s="479"/>
      <c r="AJ11" s="474"/>
      <c r="AK11" s="478"/>
      <c r="AL11" s="448"/>
      <c r="AM11" s="480"/>
      <c r="AN11" s="474"/>
      <c r="AO11" s="474"/>
      <c r="AP11" s="480"/>
      <c r="AQ11" s="448"/>
      <c r="AR11" s="474"/>
      <c r="AS11" s="474"/>
      <c r="AT11" s="474"/>
      <c r="AU11" s="448"/>
      <c r="AV11" s="481"/>
      <c r="AW11" s="480"/>
      <c r="AX11" s="480"/>
      <c r="AY11" s="481"/>
      <c r="AZ11" s="481"/>
      <c r="BA11" s="421" t="n">
        <f aca="false">CC11+DF11</f>
        <v>1000</v>
      </c>
      <c r="BB11" s="422" t="n">
        <f aca="false">BA11/$BA$6</f>
        <v>0.02</v>
      </c>
      <c r="BC11" s="423"/>
      <c r="BD11" s="424"/>
      <c r="BE11" s="425"/>
      <c r="BF11" s="426"/>
      <c r="BG11" s="427"/>
      <c r="BH11" s="421"/>
      <c r="BI11" s="423"/>
      <c r="BJ11" s="422"/>
      <c r="BK11" s="428"/>
      <c r="BL11" s="428"/>
      <c r="BM11" s="429"/>
      <c r="BN11" s="423"/>
      <c r="BO11" s="423"/>
      <c r="BP11" s="426"/>
      <c r="BQ11" s="424" t="n">
        <v>0.73</v>
      </c>
      <c r="BR11" s="422" t="n">
        <f aca="false">BQ11/$BQ$6</f>
        <v>0.101388888888889</v>
      </c>
      <c r="BS11" s="410" t="n">
        <f aca="false">BA11</f>
        <v>1000</v>
      </c>
      <c r="BT11" s="430"/>
      <c r="BU11" s="431"/>
      <c r="BV11" s="431"/>
      <c r="BW11" s="431"/>
      <c r="BX11" s="431"/>
      <c r="BY11" s="431"/>
      <c r="BZ11" s="431"/>
      <c r="CA11" s="432"/>
      <c r="CB11" s="431"/>
      <c r="CC11" s="433"/>
      <c r="CD11" s="412"/>
      <c r="CE11" s="422" t="n">
        <f aca="false">CC11/25000</f>
        <v>0</v>
      </c>
      <c r="CF11" s="434"/>
      <c r="CG11" s="435"/>
      <c r="CH11" s="428"/>
      <c r="CI11" s="436"/>
      <c r="CJ11" s="437"/>
      <c r="CK11" s="437"/>
      <c r="CL11" s="424"/>
      <c r="CM11" s="424"/>
      <c r="CN11" s="424"/>
      <c r="CO11" s="433"/>
      <c r="CP11" s="433"/>
      <c r="CQ11" s="438"/>
      <c r="CR11" s="438"/>
      <c r="CS11" s="421"/>
      <c r="CT11" s="434"/>
      <c r="CU11" s="435"/>
      <c r="CV11" s="439"/>
      <c r="CW11" s="440"/>
      <c r="CX11" s="441"/>
      <c r="CY11" s="442"/>
      <c r="CZ11" s="443"/>
      <c r="DA11" s="443"/>
      <c r="DB11" s="443"/>
      <c r="DC11" s="443"/>
      <c r="DD11" s="444"/>
      <c r="DE11" s="441"/>
      <c r="DF11" s="445" t="n">
        <v>1000</v>
      </c>
      <c r="DG11" s="446" t="n">
        <f aca="false">DF11</f>
        <v>1000</v>
      </c>
      <c r="DH11" s="422" t="n">
        <f aca="false">DF11/25000</f>
        <v>0.04</v>
      </c>
      <c r="DI11" s="447" t="n">
        <f aca="false">6700/DF11*24</f>
        <v>160.8</v>
      </c>
      <c r="DJ11" s="435" t="n">
        <v>7.81</v>
      </c>
      <c r="DK11" s="428"/>
      <c r="DL11" s="447" t="n">
        <f aca="false">9500/DF11*24</f>
        <v>228</v>
      </c>
      <c r="DM11" s="423"/>
      <c r="DN11" s="423"/>
      <c r="DO11" s="424" t="n">
        <v>7.9</v>
      </c>
      <c r="DP11" s="424"/>
      <c r="DQ11" s="424"/>
      <c r="DR11" s="433" t="n">
        <v>830</v>
      </c>
      <c r="DS11" s="433"/>
      <c r="DT11" s="438"/>
      <c r="DU11" s="438" t="n">
        <v>0.03</v>
      </c>
      <c r="DV11" s="421"/>
      <c r="DW11" s="447" t="n">
        <f aca="false">3500/DF11*24</f>
        <v>84</v>
      </c>
      <c r="DX11" s="435"/>
      <c r="DY11" s="439" t="n">
        <v>7.91</v>
      </c>
      <c r="DZ11" s="440" t="n">
        <v>4.99</v>
      </c>
      <c r="EA11" s="441" t="n">
        <v>13</v>
      </c>
      <c r="EB11" s="442"/>
      <c r="EC11" s="443" t="n">
        <v>6.28</v>
      </c>
      <c r="ED11" s="443"/>
      <c r="EE11" s="443"/>
      <c r="EF11" s="443"/>
      <c r="EG11" s="444"/>
      <c r="EH11" s="441"/>
      <c r="EI11" s="430" t="n">
        <f aca="false">DY11</f>
        <v>7.91</v>
      </c>
      <c r="EJ11" s="448" t="n">
        <f aca="false">DZ11</f>
        <v>4.99</v>
      </c>
      <c r="EK11" s="449" t="n">
        <f aca="false">EA11</f>
        <v>13</v>
      </c>
      <c r="EL11" s="418"/>
      <c r="EM11" s="432" t="n">
        <f aca="false">EC11</f>
        <v>6.28</v>
      </c>
      <c r="EN11" s="432"/>
      <c r="EO11" s="432"/>
      <c r="EP11" s="432"/>
      <c r="EQ11" s="431"/>
      <c r="ER11" s="449"/>
      <c r="ES11" s="450" t="n">
        <f aca="false">44000/BA11*24</f>
        <v>1056</v>
      </c>
      <c r="ET11" s="451" t="n">
        <f aca="false">BB11</f>
        <v>0.02</v>
      </c>
      <c r="EU11" s="452"/>
      <c r="EV11" s="451"/>
      <c r="EW11" s="451"/>
      <c r="EX11" s="432"/>
      <c r="EY11" s="451"/>
      <c r="EZ11" s="432"/>
      <c r="FA11" s="451"/>
      <c r="FB11" s="432"/>
      <c r="FC11" s="453"/>
      <c r="FD11" s="432"/>
      <c r="FE11" s="453"/>
      <c r="FF11" s="431"/>
      <c r="FG11" s="406" t="n">
        <v>16800</v>
      </c>
      <c r="FH11" s="444"/>
      <c r="FI11" s="454"/>
      <c r="FJ11" s="455"/>
      <c r="FK11" s="456"/>
      <c r="FL11" s="406"/>
      <c r="FM11" s="456"/>
      <c r="FN11" s="406"/>
      <c r="FO11" s="457"/>
      <c r="FP11" s="450"/>
      <c r="FQ11" s="458"/>
      <c r="FR11" s="459"/>
      <c r="FS11" s="460"/>
      <c r="FT11" s="461"/>
      <c r="FU11" s="441"/>
      <c r="FV11" s="406"/>
      <c r="FW11" s="460"/>
      <c r="FX11" s="406"/>
      <c r="FY11" s="410"/>
      <c r="FZ11" s="410"/>
      <c r="GA11" s="430"/>
      <c r="GB11" s="483"/>
      <c r="GC11" s="484"/>
      <c r="GD11" s="451"/>
      <c r="GE11" s="449"/>
      <c r="GF11" s="462"/>
      <c r="GG11" s="406"/>
      <c r="GH11" s="451"/>
      <c r="GI11" s="406"/>
      <c r="GJ11" s="463"/>
      <c r="GK11" s="464"/>
      <c r="GL11" s="465"/>
      <c r="GM11" s="440"/>
      <c r="GN11" s="406"/>
      <c r="GO11" s="483"/>
      <c r="GP11" s="451"/>
      <c r="GQ11" s="440"/>
      <c r="GR11" s="462"/>
      <c r="GS11" s="407"/>
      <c r="GT11" s="407"/>
      <c r="GU11" s="483"/>
      <c r="GV11" s="451"/>
      <c r="GW11" s="483"/>
      <c r="GX11" s="451"/>
      <c r="GY11" s="463"/>
      <c r="GZ11" s="406"/>
      <c r="HA11" s="439"/>
      <c r="HB11" s="452"/>
      <c r="HC11" s="440"/>
      <c r="HD11" s="444"/>
      <c r="HE11" s="464"/>
      <c r="HF11" s="464"/>
      <c r="HG11" s="444"/>
      <c r="HH11" s="409"/>
      <c r="HI11" s="466"/>
      <c r="HJ11" s="407"/>
      <c r="HK11" s="407"/>
      <c r="HL11" s="443"/>
      <c r="HM11" s="466"/>
      <c r="HN11" s="467"/>
      <c r="HO11" s="408"/>
      <c r="HP11" s="468"/>
      <c r="HQ11" s="469"/>
      <c r="HR11" s="470"/>
      <c r="HS11" s="468"/>
      <c r="HT11" s="471"/>
      <c r="HU11" s="450"/>
      <c r="HV11" s="483"/>
      <c r="HW11" s="451"/>
      <c r="HX11" s="451"/>
      <c r="HY11" s="472"/>
    </row>
    <row r="12" customFormat="false" ht="15" hidden="false" customHeight="true" outlineLevel="0" collapsed="false">
      <c r="A12" s="401" t="n">
        <v>43494</v>
      </c>
      <c r="B12" s="402"/>
      <c r="C12" s="403"/>
      <c r="D12" s="455"/>
      <c r="E12" s="405"/>
      <c r="F12" s="406"/>
      <c r="G12" s="407"/>
      <c r="H12" s="403"/>
      <c r="I12" s="455"/>
      <c r="J12" s="407"/>
      <c r="K12" s="455"/>
      <c r="L12" s="455"/>
      <c r="M12" s="455"/>
      <c r="N12" s="473"/>
      <c r="O12" s="473"/>
      <c r="P12" s="410"/>
      <c r="Q12" s="410"/>
      <c r="R12" s="410"/>
      <c r="S12" s="410"/>
      <c r="T12" s="417"/>
      <c r="U12" s="412"/>
      <c r="V12" s="410"/>
      <c r="W12" s="417"/>
      <c r="X12" s="413"/>
      <c r="Y12" s="474"/>
      <c r="Z12" s="475"/>
      <c r="AA12" s="476"/>
      <c r="AB12" s="477"/>
      <c r="AC12" s="477"/>
      <c r="AD12" s="475" t="n">
        <v>0.14</v>
      </c>
      <c r="AE12" s="478" t="n">
        <f aca="false">AD12/$AD$6</f>
        <v>0.0194444444444444</v>
      </c>
      <c r="AF12" s="479"/>
      <c r="AG12" s="478"/>
      <c r="AH12" s="479"/>
      <c r="AI12" s="479"/>
      <c r="AJ12" s="474"/>
      <c r="AK12" s="478"/>
      <c r="AL12" s="448"/>
      <c r="AM12" s="480"/>
      <c r="AN12" s="474"/>
      <c r="AO12" s="474"/>
      <c r="AP12" s="480"/>
      <c r="AQ12" s="448"/>
      <c r="AR12" s="474"/>
      <c r="AS12" s="474"/>
      <c r="AT12" s="474"/>
      <c r="AU12" s="448"/>
      <c r="AV12" s="481"/>
      <c r="AW12" s="480"/>
      <c r="AX12" s="480"/>
      <c r="AY12" s="481"/>
      <c r="AZ12" s="481"/>
      <c r="BA12" s="421" t="n">
        <f aca="false">CC12+DF12</f>
        <v>1000</v>
      </c>
      <c r="BB12" s="422" t="n">
        <f aca="false">BA12/$BA$6</f>
        <v>0.02</v>
      </c>
      <c r="BC12" s="423"/>
      <c r="BD12" s="424"/>
      <c r="BE12" s="425"/>
      <c r="BF12" s="426"/>
      <c r="BG12" s="427"/>
      <c r="BH12" s="421"/>
      <c r="BI12" s="423"/>
      <c r="BJ12" s="422"/>
      <c r="BK12" s="428"/>
      <c r="BL12" s="428"/>
      <c r="BM12" s="429"/>
      <c r="BN12" s="423"/>
      <c r="BO12" s="423"/>
      <c r="BP12" s="426"/>
      <c r="BQ12" s="424" t="n">
        <v>6.48</v>
      </c>
      <c r="BR12" s="422" t="n">
        <f aca="false">BQ12/$BQ$6</f>
        <v>0.9</v>
      </c>
      <c r="BS12" s="410" t="n">
        <f aca="false">BA12</f>
        <v>1000</v>
      </c>
      <c r="BT12" s="430"/>
      <c r="BU12" s="431"/>
      <c r="BV12" s="431"/>
      <c r="BW12" s="431"/>
      <c r="BX12" s="431"/>
      <c r="BY12" s="431"/>
      <c r="BZ12" s="431"/>
      <c r="CA12" s="432"/>
      <c r="CB12" s="431"/>
      <c r="CC12" s="433"/>
      <c r="CD12" s="412"/>
      <c r="CE12" s="422" t="n">
        <f aca="false">CC12/25000</f>
        <v>0</v>
      </c>
      <c r="CF12" s="434"/>
      <c r="CG12" s="435"/>
      <c r="CH12" s="428"/>
      <c r="CI12" s="436"/>
      <c r="CJ12" s="437"/>
      <c r="CK12" s="437"/>
      <c r="CL12" s="424"/>
      <c r="CM12" s="424"/>
      <c r="CN12" s="424"/>
      <c r="CO12" s="433"/>
      <c r="CP12" s="433"/>
      <c r="CQ12" s="438"/>
      <c r="CR12" s="438"/>
      <c r="CS12" s="421"/>
      <c r="CT12" s="434"/>
      <c r="CU12" s="435"/>
      <c r="CV12" s="439"/>
      <c r="CW12" s="440"/>
      <c r="CX12" s="441"/>
      <c r="CY12" s="442"/>
      <c r="CZ12" s="443"/>
      <c r="DA12" s="443"/>
      <c r="DB12" s="443"/>
      <c r="DC12" s="443"/>
      <c r="DD12" s="444"/>
      <c r="DE12" s="441"/>
      <c r="DF12" s="445" t="n">
        <v>1000</v>
      </c>
      <c r="DG12" s="446" t="n">
        <f aca="false">DF12</f>
        <v>1000</v>
      </c>
      <c r="DH12" s="422" t="n">
        <f aca="false">DF12/25000</f>
        <v>0.04</v>
      </c>
      <c r="DI12" s="447" t="n">
        <f aca="false">6700/DF12*24</f>
        <v>160.8</v>
      </c>
      <c r="DJ12" s="435"/>
      <c r="DK12" s="428"/>
      <c r="DL12" s="447" t="n">
        <f aca="false">9500/DF12*24</f>
        <v>228</v>
      </c>
      <c r="DM12" s="423"/>
      <c r="DN12" s="423"/>
      <c r="DO12" s="424"/>
      <c r="DP12" s="424"/>
      <c r="DQ12" s="424"/>
      <c r="DR12" s="433"/>
      <c r="DS12" s="433"/>
      <c r="DT12" s="438"/>
      <c r="DU12" s="438" t="n">
        <v>0.03</v>
      </c>
      <c r="DV12" s="421"/>
      <c r="DW12" s="447" t="n">
        <f aca="false">3500/DF12*24</f>
        <v>84</v>
      </c>
      <c r="DX12" s="435"/>
      <c r="DY12" s="439"/>
      <c r="DZ12" s="440"/>
      <c r="EA12" s="441"/>
      <c r="EB12" s="442"/>
      <c r="EC12" s="443"/>
      <c r="ED12" s="443"/>
      <c r="EE12" s="443"/>
      <c r="EF12" s="443"/>
      <c r="EG12" s="444"/>
      <c r="EH12" s="441"/>
      <c r="EI12" s="430"/>
      <c r="EJ12" s="448"/>
      <c r="EK12" s="449"/>
      <c r="EL12" s="418"/>
      <c r="EM12" s="432"/>
      <c r="EN12" s="432"/>
      <c r="EO12" s="432"/>
      <c r="EP12" s="432"/>
      <c r="EQ12" s="431"/>
      <c r="ER12" s="449"/>
      <c r="ES12" s="450" t="n">
        <f aca="false">44000/BA12*24</f>
        <v>1056</v>
      </c>
      <c r="ET12" s="451" t="n">
        <f aca="false">BB12</f>
        <v>0.02</v>
      </c>
      <c r="EU12" s="452"/>
      <c r="EV12" s="451"/>
      <c r="EW12" s="451"/>
      <c r="EX12" s="432"/>
      <c r="EY12" s="451"/>
      <c r="EZ12" s="432"/>
      <c r="FA12" s="451"/>
      <c r="FB12" s="432"/>
      <c r="FC12" s="453"/>
      <c r="FD12" s="432"/>
      <c r="FE12" s="453"/>
      <c r="FF12" s="431"/>
      <c r="FG12" s="406" t="n">
        <v>16800</v>
      </c>
      <c r="FH12" s="444"/>
      <c r="FI12" s="454"/>
      <c r="FJ12" s="455"/>
      <c r="FK12" s="456"/>
      <c r="FL12" s="406"/>
      <c r="FM12" s="456"/>
      <c r="FN12" s="406"/>
      <c r="FO12" s="457"/>
      <c r="FP12" s="450"/>
      <c r="FQ12" s="458"/>
      <c r="FR12" s="459"/>
      <c r="FS12" s="460"/>
      <c r="FT12" s="461"/>
      <c r="FU12" s="441"/>
      <c r="FV12" s="406"/>
      <c r="FW12" s="460"/>
      <c r="FX12" s="406"/>
      <c r="FY12" s="410"/>
      <c r="FZ12" s="410"/>
      <c r="GA12" s="430"/>
      <c r="GB12" s="483"/>
      <c r="GC12" s="484"/>
      <c r="GD12" s="451"/>
      <c r="GE12" s="449"/>
      <c r="GF12" s="462"/>
      <c r="GG12" s="406"/>
      <c r="GH12" s="451"/>
      <c r="GI12" s="406"/>
      <c r="GJ12" s="463"/>
      <c r="GK12" s="464"/>
      <c r="GL12" s="465"/>
      <c r="GM12" s="440"/>
      <c r="GN12" s="406"/>
      <c r="GO12" s="483"/>
      <c r="GP12" s="451"/>
      <c r="GQ12" s="440"/>
      <c r="GR12" s="462"/>
      <c r="GS12" s="407"/>
      <c r="GT12" s="407"/>
      <c r="GU12" s="483"/>
      <c r="GV12" s="451"/>
      <c r="GW12" s="483"/>
      <c r="GX12" s="451"/>
      <c r="GY12" s="463"/>
      <c r="GZ12" s="406"/>
      <c r="HA12" s="439"/>
      <c r="HB12" s="452"/>
      <c r="HC12" s="440"/>
      <c r="HD12" s="444"/>
      <c r="HE12" s="464"/>
      <c r="HF12" s="464"/>
      <c r="HG12" s="444"/>
      <c r="HH12" s="409"/>
      <c r="HI12" s="466"/>
      <c r="HJ12" s="407"/>
      <c r="HK12" s="407"/>
      <c r="HL12" s="443"/>
      <c r="HM12" s="466"/>
      <c r="HN12" s="467"/>
      <c r="HO12" s="408"/>
      <c r="HP12" s="468"/>
      <c r="HQ12" s="469"/>
      <c r="HR12" s="470"/>
      <c r="HS12" s="468"/>
      <c r="HT12" s="471"/>
      <c r="HU12" s="450"/>
      <c r="HV12" s="483"/>
      <c r="HW12" s="451"/>
      <c r="HX12" s="451"/>
      <c r="HY12" s="472"/>
    </row>
    <row r="13" customFormat="false" ht="15" hidden="false" customHeight="true" outlineLevel="0" collapsed="false">
      <c r="A13" s="485" t="n">
        <v>43495</v>
      </c>
      <c r="B13" s="402"/>
      <c r="C13" s="403"/>
      <c r="D13" s="455"/>
      <c r="E13" s="405"/>
      <c r="F13" s="406"/>
      <c r="G13" s="407"/>
      <c r="H13" s="403"/>
      <c r="I13" s="455"/>
      <c r="J13" s="407"/>
      <c r="K13" s="455"/>
      <c r="L13" s="455"/>
      <c r="M13" s="455"/>
      <c r="N13" s="473"/>
      <c r="O13" s="473"/>
      <c r="P13" s="410"/>
      <c r="Q13" s="410"/>
      <c r="R13" s="410"/>
      <c r="S13" s="410"/>
      <c r="T13" s="417"/>
      <c r="U13" s="412"/>
      <c r="V13" s="410"/>
      <c r="W13" s="417"/>
      <c r="X13" s="413"/>
      <c r="Y13" s="474"/>
      <c r="Z13" s="475"/>
      <c r="AA13" s="476"/>
      <c r="AB13" s="477"/>
      <c r="AC13" s="477"/>
      <c r="AD13" s="475" t="n">
        <v>0.11</v>
      </c>
      <c r="AE13" s="478" t="n">
        <f aca="false">AD13/$AD$6</f>
        <v>0.0152777777777778</v>
      </c>
      <c r="AF13" s="479"/>
      <c r="AG13" s="478"/>
      <c r="AH13" s="479"/>
      <c r="AI13" s="479"/>
      <c r="AJ13" s="474"/>
      <c r="AK13" s="478"/>
      <c r="AL13" s="448"/>
      <c r="AM13" s="480"/>
      <c r="AN13" s="474"/>
      <c r="AO13" s="474"/>
      <c r="AP13" s="480"/>
      <c r="AQ13" s="448"/>
      <c r="AR13" s="474"/>
      <c r="AS13" s="474"/>
      <c r="AT13" s="474"/>
      <c r="AU13" s="448"/>
      <c r="AV13" s="481"/>
      <c r="AW13" s="480"/>
      <c r="AX13" s="480"/>
      <c r="AY13" s="481"/>
      <c r="AZ13" s="481"/>
      <c r="BA13" s="421" t="n">
        <f aca="false">CC13+DF13</f>
        <v>1000</v>
      </c>
      <c r="BB13" s="422" t="n">
        <f aca="false">BA13/$BA$6</f>
        <v>0.02</v>
      </c>
      <c r="BC13" s="423"/>
      <c r="BD13" s="424"/>
      <c r="BE13" s="425"/>
      <c r="BF13" s="426"/>
      <c r="BG13" s="427"/>
      <c r="BH13" s="421"/>
      <c r="BI13" s="423"/>
      <c r="BJ13" s="422"/>
      <c r="BK13" s="428"/>
      <c r="BL13" s="428"/>
      <c r="BM13" s="429"/>
      <c r="BN13" s="423"/>
      <c r="BO13" s="423"/>
      <c r="BP13" s="426"/>
      <c r="BQ13" s="424" t="n">
        <v>6.49</v>
      </c>
      <c r="BR13" s="422" t="n">
        <f aca="false">BQ13/$BQ$6</f>
        <v>0.901388888888889</v>
      </c>
      <c r="BS13" s="410" t="n">
        <f aca="false">BA13</f>
        <v>1000</v>
      </c>
      <c r="BT13" s="430"/>
      <c r="BU13" s="431"/>
      <c r="BV13" s="431"/>
      <c r="BW13" s="431"/>
      <c r="BX13" s="431"/>
      <c r="BY13" s="431"/>
      <c r="BZ13" s="431"/>
      <c r="CA13" s="432"/>
      <c r="CB13" s="431"/>
      <c r="CC13" s="433"/>
      <c r="CD13" s="412"/>
      <c r="CE13" s="422" t="n">
        <f aca="false">CC13/25000</f>
        <v>0</v>
      </c>
      <c r="CF13" s="434"/>
      <c r="CG13" s="435"/>
      <c r="CH13" s="428"/>
      <c r="CI13" s="436"/>
      <c r="CJ13" s="437"/>
      <c r="CK13" s="437"/>
      <c r="CL13" s="424"/>
      <c r="CM13" s="424"/>
      <c r="CN13" s="424"/>
      <c r="CO13" s="433"/>
      <c r="CP13" s="433"/>
      <c r="CQ13" s="438"/>
      <c r="CR13" s="438"/>
      <c r="CS13" s="421"/>
      <c r="CT13" s="434"/>
      <c r="CU13" s="435"/>
      <c r="CV13" s="439"/>
      <c r="CW13" s="440"/>
      <c r="CX13" s="441"/>
      <c r="CY13" s="442"/>
      <c r="CZ13" s="443"/>
      <c r="DA13" s="443"/>
      <c r="DB13" s="443"/>
      <c r="DC13" s="443"/>
      <c r="DD13" s="444"/>
      <c r="DE13" s="441"/>
      <c r="DF13" s="445" t="n">
        <v>1000</v>
      </c>
      <c r="DG13" s="446" t="n">
        <f aca="false">DF13</f>
        <v>1000</v>
      </c>
      <c r="DH13" s="422" t="n">
        <f aca="false">DF13/25000</f>
        <v>0.04</v>
      </c>
      <c r="DI13" s="447" t="n">
        <f aca="false">6700/DF13*24</f>
        <v>160.8</v>
      </c>
      <c r="DJ13" s="435"/>
      <c r="DK13" s="428"/>
      <c r="DL13" s="447" t="n">
        <f aca="false">9500/DF13*24</f>
        <v>228</v>
      </c>
      <c r="DM13" s="423"/>
      <c r="DN13" s="423"/>
      <c r="DO13" s="424"/>
      <c r="DP13" s="424"/>
      <c r="DQ13" s="424"/>
      <c r="DR13" s="433"/>
      <c r="DS13" s="433"/>
      <c r="DT13" s="438"/>
      <c r="DU13" s="438" t="n">
        <v>0.03</v>
      </c>
      <c r="DV13" s="421"/>
      <c r="DW13" s="447" t="n">
        <f aca="false">3500/DF13*24</f>
        <v>84</v>
      </c>
      <c r="DX13" s="435"/>
      <c r="DY13" s="439"/>
      <c r="DZ13" s="440"/>
      <c r="EA13" s="441"/>
      <c r="EB13" s="442"/>
      <c r="EC13" s="443"/>
      <c r="ED13" s="443"/>
      <c r="EE13" s="443"/>
      <c r="EF13" s="443"/>
      <c r="EG13" s="444"/>
      <c r="EH13" s="441"/>
      <c r="EI13" s="430"/>
      <c r="EJ13" s="448"/>
      <c r="EK13" s="449"/>
      <c r="EL13" s="418"/>
      <c r="EM13" s="432"/>
      <c r="EN13" s="432"/>
      <c r="EO13" s="432"/>
      <c r="EP13" s="432"/>
      <c r="EQ13" s="431"/>
      <c r="ER13" s="449"/>
      <c r="ES13" s="450" t="n">
        <f aca="false">44000/BA13*24</f>
        <v>1056</v>
      </c>
      <c r="ET13" s="451" t="n">
        <f aca="false">BB13</f>
        <v>0.02</v>
      </c>
      <c r="EU13" s="452"/>
      <c r="EV13" s="451"/>
      <c r="EW13" s="451"/>
      <c r="EX13" s="432"/>
      <c r="EY13" s="451"/>
      <c r="EZ13" s="432"/>
      <c r="FA13" s="451"/>
      <c r="FB13" s="432"/>
      <c r="FC13" s="453"/>
      <c r="FD13" s="432"/>
      <c r="FE13" s="453"/>
      <c r="FF13" s="431"/>
      <c r="FG13" s="406" t="n">
        <v>16800</v>
      </c>
      <c r="FH13" s="444"/>
      <c r="FI13" s="454"/>
      <c r="FJ13" s="455"/>
      <c r="FK13" s="456"/>
      <c r="FL13" s="406"/>
      <c r="FM13" s="456"/>
      <c r="FN13" s="406"/>
      <c r="FO13" s="457"/>
      <c r="FP13" s="450"/>
      <c r="FQ13" s="458"/>
      <c r="FR13" s="459"/>
      <c r="FS13" s="460"/>
      <c r="FT13" s="461"/>
      <c r="FU13" s="441"/>
      <c r="FV13" s="406"/>
      <c r="FW13" s="460"/>
      <c r="FX13" s="406"/>
      <c r="FY13" s="410"/>
      <c r="FZ13" s="410"/>
      <c r="GA13" s="430"/>
      <c r="GB13" s="483"/>
      <c r="GC13" s="484"/>
      <c r="GD13" s="451"/>
      <c r="GE13" s="449"/>
      <c r="GF13" s="462"/>
      <c r="GG13" s="406"/>
      <c r="GH13" s="451"/>
      <c r="GI13" s="406"/>
      <c r="GJ13" s="463"/>
      <c r="GK13" s="464"/>
      <c r="GL13" s="465"/>
      <c r="GM13" s="440"/>
      <c r="GN13" s="406"/>
      <c r="GO13" s="483"/>
      <c r="GP13" s="451"/>
      <c r="GQ13" s="440"/>
      <c r="GR13" s="462"/>
      <c r="GS13" s="407"/>
      <c r="GT13" s="407"/>
      <c r="GU13" s="483"/>
      <c r="GV13" s="451"/>
      <c r="GW13" s="483"/>
      <c r="GX13" s="451"/>
      <c r="GY13" s="463"/>
      <c r="GZ13" s="406"/>
      <c r="HA13" s="439"/>
      <c r="HB13" s="452"/>
      <c r="HC13" s="440"/>
      <c r="HD13" s="444"/>
      <c r="HE13" s="464"/>
      <c r="HF13" s="464"/>
      <c r="HG13" s="444"/>
      <c r="HH13" s="409"/>
      <c r="HI13" s="466"/>
      <c r="HJ13" s="407"/>
      <c r="HK13" s="407"/>
      <c r="HL13" s="443"/>
      <c r="HM13" s="466"/>
      <c r="HN13" s="467"/>
      <c r="HO13" s="408"/>
      <c r="HP13" s="468"/>
      <c r="HQ13" s="469"/>
      <c r="HR13" s="470"/>
      <c r="HS13" s="468"/>
      <c r="HT13" s="471"/>
      <c r="HU13" s="450"/>
      <c r="HV13" s="483"/>
      <c r="HW13" s="451"/>
      <c r="HX13" s="451"/>
      <c r="HY13" s="472"/>
    </row>
    <row r="14" customFormat="false" ht="15" hidden="false" customHeight="true" outlineLevel="0" collapsed="false">
      <c r="A14" s="401" t="n">
        <v>43496</v>
      </c>
      <c r="B14" s="402"/>
      <c r="C14" s="403"/>
      <c r="D14" s="455"/>
      <c r="E14" s="405"/>
      <c r="F14" s="406"/>
      <c r="G14" s="407"/>
      <c r="H14" s="403"/>
      <c r="I14" s="455"/>
      <c r="J14" s="407"/>
      <c r="K14" s="455"/>
      <c r="L14" s="455"/>
      <c r="M14" s="455"/>
      <c r="N14" s="473"/>
      <c r="O14" s="473"/>
      <c r="P14" s="410"/>
      <c r="Q14" s="410"/>
      <c r="R14" s="410"/>
      <c r="S14" s="410"/>
      <c r="T14" s="417"/>
      <c r="U14" s="412"/>
      <c r="V14" s="410"/>
      <c r="W14" s="417"/>
      <c r="X14" s="413"/>
      <c r="Y14" s="474"/>
      <c r="Z14" s="475"/>
      <c r="AA14" s="476"/>
      <c r="AB14" s="477"/>
      <c r="AC14" s="477"/>
      <c r="AD14" s="475" t="n">
        <v>0.15</v>
      </c>
      <c r="AE14" s="478" t="n">
        <f aca="false">AD14/$AD$6</f>
        <v>0.0208333333333333</v>
      </c>
      <c r="AF14" s="479"/>
      <c r="AG14" s="478"/>
      <c r="AH14" s="479"/>
      <c r="AI14" s="479"/>
      <c r="AJ14" s="474"/>
      <c r="AK14" s="478"/>
      <c r="AL14" s="448"/>
      <c r="AM14" s="480"/>
      <c r="AN14" s="474"/>
      <c r="AO14" s="474"/>
      <c r="AP14" s="480"/>
      <c r="AQ14" s="448"/>
      <c r="AR14" s="474"/>
      <c r="AS14" s="474"/>
      <c r="AT14" s="474"/>
      <c r="AU14" s="448"/>
      <c r="AV14" s="481"/>
      <c r="AW14" s="480"/>
      <c r="AX14" s="480"/>
      <c r="AY14" s="481"/>
      <c r="AZ14" s="481"/>
      <c r="BA14" s="421" t="n">
        <f aca="false">CC14+DF14</f>
        <v>1000</v>
      </c>
      <c r="BB14" s="422" t="n">
        <f aca="false">BA14/$BA$6</f>
        <v>0.02</v>
      </c>
      <c r="BC14" s="423"/>
      <c r="BD14" s="424"/>
      <c r="BE14" s="425"/>
      <c r="BF14" s="426"/>
      <c r="BG14" s="427"/>
      <c r="BH14" s="421"/>
      <c r="BI14" s="423"/>
      <c r="BJ14" s="422"/>
      <c r="BK14" s="428"/>
      <c r="BL14" s="428"/>
      <c r="BM14" s="429"/>
      <c r="BN14" s="423"/>
      <c r="BO14" s="423"/>
      <c r="BP14" s="426"/>
      <c r="BQ14" s="424" t="n">
        <v>6.57</v>
      </c>
      <c r="BR14" s="422" t="n">
        <f aca="false">BQ14/$BQ$6</f>
        <v>0.9125</v>
      </c>
      <c r="BS14" s="410" t="n">
        <f aca="false">BA14</f>
        <v>1000</v>
      </c>
      <c r="BT14" s="430"/>
      <c r="BU14" s="431"/>
      <c r="BV14" s="431"/>
      <c r="BW14" s="431"/>
      <c r="BX14" s="431"/>
      <c r="BY14" s="431"/>
      <c r="BZ14" s="431"/>
      <c r="CA14" s="432"/>
      <c r="CB14" s="431"/>
      <c r="CC14" s="433"/>
      <c r="CD14" s="412"/>
      <c r="CE14" s="422" t="n">
        <f aca="false">CC14/25000</f>
        <v>0</v>
      </c>
      <c r="CF14" s="434"/>
      <c r="CG14" s="435"/>
      <c r="CH14" s="428"/>
      <c r="CI14" s="436"/>
      <c r="CJ14" s="437"/>
      <c r="CK14" s="437"/>
      <c r="CL14" s="424"/>
      <c r="CM14" s="424"/>
      <c r="CN14" s="424"/>
      <c r="CO14" s="433"/>
      <c r="CP14" s="433"/>
      <c r="CQ14" s="438"/>
      <c r="CR14" s="438"/>
      <c r="CS14" s="421"/>
      <c r="CT14" s="434"/>
      <c r="CU14" s="435"/>
      <c r="CV14" s="439"/>
      <c r="CW14" s="440"/>
      <c r="CX14" s="441"/>
      <c r="CY14" s="442"/>
      <c r="CZ14" s="443"/>
      <c r="DA14" s="443"/>
      <c r="DB14" s="443"/>
      <c r="DC14" s="443"/>
      <c r="DD14" s="444"/>
      <c r="DE14" s="441"/>
      <c r="DF14" s="445" t="n">
        <v>1000</v>
      </c>
      <c r="DG14" s="446" t="n">
        <f aca="false">DF14</f>
        <v>1000</v>
      </c>
      <c r="DH14" s="422" t="n">
        <f aca="false">DF14/25000</f>
        <v>0.04</v>
      </c>
      <c r="DI14" s="447" t="n">
        <f aca="false">6700/DF14*24</f>
        <v>160.8</v>
      </c>
      <c r="DJ14" s="435"/>
      <c r="DK14" s="428"/>
      <c r="DL14" s="447" t="n">
        <f aca="false">9500/DF14*24</f>
        <v>228</v>
      </c>
      <c r="DM14" s="423"/>
      <c r="DN14" s="423"/>
      <c r="DO14" s="424"/>
      <c r="DP14" s="424"/>
      <c r="DQ14" s="424"/>
      <c r="DR14" s="433"/>
      <c r="DS14" s="433"/>
      <c r="DT14" s="438"/>
      <c r="DU14" s="438" t="n">
        <v>0.03</v>
      </c>
      <c r="DV14" s="421"/>
      <c r="DW14" s="447" t="n">
        <f aca="false">3500/DF14*24</f>
        <v>84</v>
      </c>
      <c r="DX14" s="435"/>
      <c r="DY14" s="439"/>
      <c r="DZ14" s="440"/>
      <c r="EA14" s="441"/>
      <c r="EB14" s="442"/>
      <c r="EC14" s="443"/>
      <c r="ED14" s="443"/>
      <c r="EE14" s="443"/>
      <c r="EF14" s="443"/>
      <c r="EG14" s="444"/>
      <c r="EH14" s="441"/>
      <c r="EI14" s="430"/>
      <c r="EJ14" s="448"/>
      <c r="EK14" s="449"/>
      <c r="EL14" s="418"/>
      <c r="EM14" s="432"/>
      <c r="EN14" s="432"/>
      <c r="EO14" s="432"/>
      <c r="EP14" s="432"/>
      <c r="EQ14" s="431"/>
      <c r="ER14" s="449"/>
      <c r="ES14" s="450" t="n">
        <f aca="false">44000/BA14*24</f>
        <v>1056</v>
      </c>
      <c r="ET14" s="451" t="n">
        <f aca="false">BB14</f>
        <v>0.02</v>
      </c>
      <c r="EU14" s="452"/>
      <c r="EV14" s="451"/>
      <c r="EW14" s="451"/>
      <c r="EX14" s="432"/>
      <c r="EY14" s="451"/>
      <c r="EZ14" s="432"/>
      <c r="FA14" s="451"/>
      <c r="FB14" s="432"/>
      <c r="FC14" s="453"/>
      <c r="FD14" s="432"/>
      <c r="FE14" s="453"/>
      <c r="FF14" s="431"/>
      <c r="FG14" s="406" t="n">
        <v>16800</v>
      </c>
      <c r="FH14" s="444"/>
      <c r="FI14" s="454"/>
      <c r="FJ14" s="455"/>
      <c r="FK14" s="456"/>
      <c r="FL14" s="406"/>
      <c r="FM14" s="456"/>
      <c r="FN14" s="406"/>
      <c r="FO14" s="457"/>
      <c r="FP14" s="450"/>
      <c r="FQ14" s="458"/>
      <c r="FR14" s="459"/>
      <c r="FS14" s="460"/>
      <c r="FT14" s="461"/>
      <c r="FU14" s="441"/>
      <c r="FV14" s="406"/>
      <c r="FW14" s="460"/>
      <c r="FX14" s="406"/>
      <c r="FY14" s="410"/>
      <c r="FZ14" s="410"/>
      <c r="GA14" s="430"/>
      <c r="GB14" s="483"/>
      <c r="GC14" s="484"/>
      <c r="GD14" s="451"/>
      <c r="GE14" s="449"/>
      <c r="GF14" s="462"/>
      <c r="GG14" s="406"/>
      <c r="GH14" s="451"/>
      <c r="GI14" s="406"/>
      <c r="GJ14" s="463"/>
      <c r="GK14" s="464"/>
      <c r="GL14" s="465"/>
      <c r="GM14" s="440"/>
      <c r="GN14" s="406"/>
      <c r="GO14" s="483"/>
      <c r="GP14" s="451"/>
      <c r="GQ14" s="440"/>
      <c r="GR14" s="462"/>
      <c r="GS14" s="407"/>
      <c r="GT14" s="407"/>
      <c r="GU14" s="483"/>
      <c r="GV14" s="451"/>
      <c r="GW14" s="483"/>
      <c r="GX14" s="451"/>
      <c r="GY14" s="463"/>
      <c r="GZ14" s="406"/>
      <c r="HA14" s="439"/>
      <c r="HB14" s="452"/>
      <c r="HC14" s="440"/>
      <c r="HD14" s="444"/>
      <c r="HE14" s="464"/>
      <c r="HF14" s="464"/>
      <c r="HG14" s="444"/>
      <c r="HH14" s="409"/>
      <c r="HI14" s="466"/>
      <c r="HJ14" s="407"/>
      <c r="HK14" s="407"/>
      <c r="HL14" s="443"/>
      <c r="HM14" s="466"/>
      <c r="HN14" s="467"/>
      <c r="HO14" s="408"/>
      <c r="HP14" s="468"/>
      <c r="HQ14" s="469"/>
      <c r="HR14" s="470"/>
      <c r="HS14" s="468"/>
      <c r="HT14" s="471"/>
      <c r="HU14" s="450"/>
      <c r="HV14" s="483"/>
      <c r="HW14" s="451"/>
      <c r="HX14" s="451"/>
      <c r="HY14" s="472"/>
    </row>
    <row r="15" customFormat="false" ht="15" hidden="false" customHeight="true" outlineLevel="0" collapsed="false">
      <c r="A15" s="485" t="n">
        <v>43497</v>
      </c>
      <c r="B15" s="402"/>
      <c r="C15" s="403"/>
      <c r="D15" s="455"/>
      <c r="E15" s="405"/>
      <c r="F15" s="406"/>
      <c r="G15" s="407"/>
      <c r="H15" s="403"/>
      <c r="I15" s="455"/>
      <c r="J15" s="407"/>
      <c r="K15" s="455"/>
      <c r="L15" s="455"/>
      <c r="M15" s="455"/>
      <c r="N15" s="473"/>
      <c r="O15" s="473"/>
      <c r="P15" s="410"/>
      <c r="Q15" s="410"/>
      <c r="R15" s="410"/>
      <c r="S15" s="410"/>
      <c r="T15" s="417"/>
      <c r="U15" s="412"/>
      <c r="V15" s="410"/>
      <c r="W15" s="417"/>
      <c r="X15" s="413"/>
      <c r="Y15" s="474"/>
      <c r="Z15" s="475"/>
      <c r="AA15" s="476"/>
      <c r="AB15" s="477"/>
      <c r="AC15" s="477"/>
      <c r="AD15" s="475" t="n">
        <v>0.16</v>
      </c>
      <c r="AE15" s="478" t="n">
        <f aca="false">AD15/$AD$6</f>
        <v>0.0222222222222222</v>
      </c>
      <c r="AF15" s="479"/>
      <c r="AG15" s="478"/>
      <c r="AH15" s="479"/>
      <c r="AI15" s="479"/>
      <c r="AJ15" s="474"/>
      <c r="AK15" s="478"/>
      <c r="AL15" s="448"/>
      <c r="AM15" s="480"/>
      <c r="AN15" s="474"/>
      <c r="AO15" s="474"/>
      <c r="AP15" s="480"/>
      <c r="AQ15" s="448"/>
      <c r="AR15" s="474"/>
      <c r="AS15" s="474"/>
      <c r="AT15" s="474"/>
      <c r="AU15" s="448"/>
      <c r="AV15" s="481"/>
      <c r="AW15" s="480"/>
      <c r="AX15" s="480"/>
      <c r="AY15" s="481"/>
      <c r="AZ15" s="481"/>
      <c r="BA15" s="421" t="n">
        <f aca="false">CC15+DF15</f>
        <v>1000</v>
      </c>
      <c r="BB15" s="422" t="n">
        <f aca="false">BA15/$BA$6</f>
        <v>0.02</v>
      </c>
      <c r="BC15" s="423"/>
      <c r="BD15" s="424"/>
      <c r="BE15" s="425"/>
      <c r="BF15" s="426"/>
      <c r="BG15" s="427"/>
      <c r="BH15" s="421"/>
      <c r="BI15" s="423"/>
      <c r="BJ15" s="422"/>
      <c r="BK15" s="428"/>
      <c r="BL15" s="428"/>
      <c r="BM15" s="429"/>
      <c r="BN15" s="423"/>
      <c r="BO15" s="423"/>
      <c r="BP15" s="426"/>
      <c r="BQ15" s="424" t="n">
        <v>6.61</v>
      </c>
      <c r="BR15" s="422" t="n">
        <f aca="false">BQ15/$BQ$6</f>
        <v>0.918055555555556</v>
      </c>
      <c r="BS15" s="410" t="n">
        <f aca="false">BA15</f>
        <v>1000</v>
      </c>
      <c r="BT15" s="430"/>
      <c r="BU15" s="431"/>
      <c r="BV15" s="431"/>
      <c r="BW15" s="431"/>
      <c r="BX15" s="431"/>
      <c r="BY15" s="431"/>
      <c r="BZ15" s="431"/>
      <c r="CA15" s="432"/>
      <c r="CB15" s="431"/>
      <c r="CC15" s="433"/>
      <c r="CD15" s="412"/>
      <c r="CE15" s="422" t="n">
        <f aca="false">CC15/25000</f>
        <v>0</v>
      </c>
      <c r="CF15" s="434"/>
      <c r="CG15" s="435"/>
      <c r="CH15" s="428"/>
      <c r="CI15" s="436"/>
      <c r="CJ15" s="437"/>
      <c r="CK15" s="437"/>
      <c r="CL15" s="424"/>
      <c r="CM15" s="424"/>
      <c r="CN15" s="424"/>
      <c r="CO15" s="433"/>
      <c r="CP15" s="433"/>
      <c r="CQ15" s="438"/>
      <c r="CR15" s="438"/>
      <c r="CS15" s="482"/>
      <c r="CT15" s="434"/>
      <c r="CU15" s="435"/>
      <c r="CV15" s="439"/>
      <c r="CW15" s="440"/>
      <c r="CX15" s="441"/>
      <c r="CY15" s="442"/>
      <c r="CZ15" s="443"/>
      <c r="DA15" s="443"/>
      <c r="DB15" s="443"/>
      <c r="DC15" s="443"/>
      <c r="DD15" s="444"/>
      <c r="DE15" s="441"/>
      <c r="DF15" s="445" t="n">
        <v>1000</v>
      </c>
      <c r="DG15" s="446" t="n">
        <f aca="false">DF15</f>
        <v>1000</v>
      </c>
      <c r="DH15" s="422" t="n">
        <f aca="false">DF15/25000</f>
        <v>0.04</v>
      </c>
      <c r="DI15" s="447" t="n">
        <f aca="false">6700/DF15*24</f>
        <v>160.8</v>
      </c>
      <c r="DJ15" s="435"/>
      <c r="DK15" s="428"/>
      <c r="DL15" s="447" t="n">
        <f aca="false">9500/DF15*24</f>
        <v>228</v>
      </c>
      <c r="DM15" s="423"/>
      <c r="DN15" s="423"/>
      <c r="DO15" s="424"/>
      <c r="DP15" s="424"/>
      <c r="DQ15" s="424"/>
      <c r="DR15" s="433"/>
      <c r="DS15" s="433"/>
      <c r="DT15" s="438"/>
      <c r="DU15" s="438" t="n">
        <v>0.04</v>
      </c>
      <c r="DV15" s="482"/>
      <c r="DW15" s="447" t="n">
        <f aca="false">3500/DF15*24</f>
        <v>84</v>
      </c>
      <c r="DX15" s="435"/>
      <c r="DY15" s="439"/>
      <c r="DZ15" s="440"/>
      <c r="EA15" s="441"/>
      <c r="EB15" s="442"/>
      <c r="EC15" s="443"/>
      <c r="ED15" s="443"/>
      <c r="EE15" s="443"/>
      <c r="EF15" s="443"/>
      <c r="EG15" s="444"/>
      <c r="EH15" s="441"/>
      <c r="EI15" s="430"/>
      <c r="EJ15" s="448"/>
      <c r="EK15" s="449"/>
      <c r="EL15" s="418"/>
      <c r="EM15" s="432"/>
      <c r="EN15" s="432"/>
      <c r="EO15" s="432"/>
      <c r="EP15" s="432"/>
      <c r="EQ15" s="431"/>
      <c r="ER15" s="449"/>
      <c r="ES15" s="450" t="n">
        <f aca="false">44000/BA15*24</f>
        <v>1056</v>
      </c>
      <c r="ET15" s="451" t="n">
        <f aca="false">BB15</f>
        <v>0.02</v>
      </c>
      <c r="EU15" s="452"/>
      <c r="EV15" s="451"/>
      <c r="EW15" s="451"/>
      <c r="EX15" s="432"/>
      <c r="EY15" s="451"/>
      <c r="EZ15" s="432"/>
      <c r="FA15" s="451"/>
      <c r="FB15" s="432"/>
      <c r="FC15" s="453"/>
      <c r="FD15" s="432"/>
      <c r="FE15" s="453"/>
      <c r="FF15" s="431"/>
      <c r="FG15" s="406" t="n">
        <v>16800</v>
      </c>
      <c r="FH15" s="444"/>
      <c r="FI15" s="454"/>
      <c r="FJ15" s="455"/>
      <c r="FK15" s="456"/>
      <c r="FL15" s="406"/>
      <c r="FM15" s="456"/>
      <c r="FN15" s="406"/>
      <c r="FO15" s="457"/>
      <c r="FP15" s="450"/>
      <c r="FQ15" s="458"/>
      <c r="FR15" s="459"/>
      <c r="FS15" s="460"/>
      <c r="FT15" s="461"/>
      <c r="FU15" s="441"/>
      <c r="FV15" s="406"/>
      <c r="FW15" s="460"/>
      <c r="FX15" s="406"/>
      <c r="FY15" s="410"/>
      <c r="FZ15" s="410"/>
      <c r="GA15" s="430"/>
      <c r="GB15" s="483"/>
      <c r="GC15" s="484"/>
      <c r="GD15" s="451"/>
      <c r="GE15" s="449"/>
      <c r="GF15" s="462"/>
      <c r="GG15" s="406"/>
      <c r="GH15" s="451"/>
      <c r="GI15" s="406"/>
      <c r="GJ15" s="463"/>
      <c r="GK15" s="464"/>
      <c r="GL15" s="465"/>
      <c r="GM15" s="440"/>
      <c r="GN15" s="406"/>
      <c r="GO15" s="483"/>
      <c r="GP15" s="451"/>
      <c r="GQ15" s="440"/>
      <c r="GR15" s="462"/>
      <c r="GS15" s="407"/>
      <c r="GT15" s="407"/>
      <c r="GU15" s="483"/>
      <c r="GV15" s="451"/>
      <c r="GW15" s="483"/>
      <c r="GX15" s="451"/>
      <c r="GY15" s="463"/>
      <c r="GZ15" s="406"/>
      <c r="HA15" s="439"/>
      <c r="HB15" s="452"/>
      <c r="HC15" s="440"/>
      <c r="HD15" s="444"/>
      <c r="HE15" s="464"/>
      <c r="HF15" s="464"/>
      <c r="HG15" s="444"/>
      <c r="HH15" s="409"/>
      <c r="HI15" s="466"/>
      <c r="HJ15" s="407"/>
      <c r="HK15" s="407"/>
      <c r="HL15" s="443"/>
      <c r="HM15" s="466"/>
      <c r="HN15" s="467"/>
      <c r="HO15" s="408"/>
      <c r="HP15" s="468"/>
      <c r="HQ15" s="469"/>
      <c r="HR15" s="470"/>
      <c r="HS15" s="468"/>
      <c r="HT15" s="471"/>
      <c r="HU15" s="450"/>
      <c r="HV15" s="483"/>
      <c r="HW15" s="451"/>
      <c r="HX15" s="451"/>
      <c r="HY15" s="472"/>
    </row>
    <row r="16" customFormat="false" ht="15" hidden="false" customHeight="true" outlineLevel="0" collapsed="false">
      <c r="A16" s="401" t="n">
        <v>43498</v>
      </c>
      <c r="B16" s="402"/>
      <c r="C16" s="403"/>
      <c r="D16" s="455"/>
      <c r="E16" s="405"/>
      <c r="F16" s="406"/>
      <c r="G16" s="407"/>
      <c r="H16" s="403"/>
      <c r="I16" s="455"/>
      <c r="J16" s="407"/>
      <c r="K16" s="455"/>
      <c r="L16" s="455"/>
      <c r="M16" s="455"/>
      <c r="N16" s="473"/>
      <c r="O16" s="473"/>
      <c r="P16" s="410"/>
      <c r="Q16" s="410"/>
      <c r="R16" s="410"/>
      <c r="S16" s="410"/>
      <c r="T16" s="417"/>
      <c r="U16" s="412"/>
      <c r="V16" s="410"/>
      <c r="W16" s="417"/>
      <c r="X16" s="413"/>
      <c r="Y16" s="474"/>
      <c r="Z16" s="475"/>
      <c r="AA16" s="476"/>
      <c r="AB16" s="477"/>
      <c r="AC16" s="477"/>
      <c r="AD16" s="475" t="n">
        <v>0.13</v>
      </c>
      <c r="AE16" s="478" t="n">
        <f aca="false">AD16/$AD$6</f>
        <v>0.0180555555555556</v>
      </c>
      <c r="AF16" s="479"/>
      <c r="AG16" s="478"/>
      <c r="AH16" s="479"/>
      <c r="AI16" s="479"/>
      <c r="AJ16" s="474"/>
      <c r="AK16" s="478"/>
      <c r="AL16" s="448"/>
      <c r="AM16" s="480"/>
      <c r="AN16" s="474"/>
      <c r="AO16" s="474"/>
      <c r="AP16" s="480"/>
      <c r="AQ16" s="448"/>
      <c r="AR16" s="474"/>
      <c r="AS16" s="474"/>
      <c r="AT16" s="474"/>
      <c r="AU16" s="448"/>
      <c r="AV16" s="481"/>
      <c r="AW16" s="480"/>
      <c r="AX16" s="480"/>
      <c r="AY16" s="481"/>
      <c r="AZ16" s="481"/>
      <c r="BA16" s="421" t="n">
        <f aca="false">CC16+DF16</f>
        <v>1000</v>
      </c>
      <c r="BB16" s="422" t="n">
        <f aca="false">BA16/$BA$6</f>
        <v>0.02</v>
      </c>
      <c r="BC16" s="423"/>
      <c r="BD16" s="424"/>
      <c r="BE16" s="425"/>
      <c r="BF16" s="426"/>
      <c r="BG16" s="427"/>
      <c r="BH16" s="421"/>
      <c r="BI16" s="423"/>
      <c r="BJ16" s="422"/>
      <c r="BK16" s="428"/>
      <c r="BL16" s="428"/>
      <c r="BM16" s="429"/>
      <c r="BN16" s="423"/>
      <c r="BO16" s="423"/>
      <c r="BP16" s="426"/>
      <c r="BQ16" s="424" t="n">
        <v>6.09</v>
      </c>
      <c r="BR16" s="422" t="n">
        <f aca="false">BQ16/$BQ$6</f>
        <v>0.845833333333333</v>
      </c>
      <c r="BS16" s="410" t="n">
        <f aca="false">BA16</f>
        <v>1000</v>
      </c>
      <c r="BT16" s="430"/>
      <c r="BU16" s="431"/>
      <c r="BV16" s="431"/>
      <c r="BW16" s="431"/>
      <c r="BX16" s="431"/>
      <c r="BY16" s="431"/>
      <c r="BZ16" s="431"/>
      <c r="CA16" s="432"/>
      <c r="CB16" s="431"/>
      <c r="CC16" s="433"/>
      <c r="CD16" s="412"/>
      <c r="CE16" s="422" t="n">
        <f aca="false">CC16/25000</f>
        <v>0</v>
      </c>
      <c r="CF16" s="434"/>
      <c r="CG16" s="435"/>
      <c r="CH16" s="428"/>
      <c r="CI16" s="436"/>
      <c r="CJ16" s="437"/>
      <c r="CK16" s="437"/>
      <c r="CL16" s="424"/>
      <c r="CM16" s="424"/>
      <c r="CN16" s="424"/>
      <c r="CO16" s="433"/>
      <c r="CP16" s="433"/>
      <c r="CQ16" s="438"/>
      <c r="CR16" s="438"/>
      <c r="CS16" s="421"/>
      <c r="CT16" s="434"/>
      <c r="CU16" s="435"/>
      <c r="CV16" s="439"/>
      <c r="CW16" s="440"/>
      <c r="CX16" s="441"/>
      <c r="CY16" s="442"/>
      <c r="CZ16" s="443"/>
      <c r="DA16" s="443"/>
      <c r="DB16" s="443"/>
      <c r="DC16" s="443"/>
      <c r="DD16" s="444"/>
      <c r="DE16" s="441"/>
      <c r="DF16" s="445" t="n">
        <v>1000</v>
      </c>
      <c r="DG16" s="446" t="n">
        <f aca="false">DF16</f>
        <v>1000</v>
      </c>
      <c r="DH16" s="422" t="n">
        <f aca="false">DF16/25000</f>
        <v>0.04</v>
      </c>
      <c r="DI16" s="447" t="n">
        <f aca="false">6700/DF16*24</f>
        <v>160.8</v>
      </c>
      <c r="DJ16" s="435"/>
      <c r="DK16" s="428"/>
      <c r="DL16" s="447" t="n">
        <f aca="false">9500/DF16*24</f>
        <v>228</v>
      </c>
      <c r="DM16" s="423"/>
      <c r="DN16" s="423"/>
      <c r="DO16" s="424"/>
      <c r="DP16" s="424"/>
      <c r="DQ16" s="424"/>
      <c r="DR16" s="433"/>
      <c r="DS16" s="433"/>
      <c r="DT16" s="438"/>
      <c r="DU16" s="438" t="n">
        <v>0.04</v>
      </c>
      <c r="DV16" s="421"/>
      <c r="DW16" s="447" t="n">
        <f aca="false">3500/DF16*24</f>
        <v>84</v>
      </c>
      <c r="DX16" s="435"/>
      <c r="DY16" s="439"/>
      <c r="DZ16" s="440"/>
      <c r="EA16" s="441"/>
      <c r="EB16" s="442"/>
      <c r="EC16" s="443"/>
      <c r="ED16" s="443"/>
      <c r="EE16" s="443"/>
      <c r="EF16" s="443"/>
      <c r="EG16" s="444"/>
      <c r="EH16" s="441"/>
      <c r="EI16" s="430"/>
      <c r="EJ16" s="448"/>
      <c r="EK16" s="449"/>
      <c r="EL16" s="418"/>
      <c r="EM16" s="432"/>
      <c r="EN16" s="432"/>
      <c r="EO16" s="432"/>
      <c r="EP16" s="432"/>
      <c r="EQ16" s="431"/>
      <c r="ER16" s="449"/>
      <c r="ES16" s="450" t="n">
        <f aca="false">44000/BA16*24</f>
        <v>1056</v>
      </c>
      <c r="ET16" s="451" t="n">
        <f aca="false">BB16</f>
        <v>0.02</v>
      </c>
      <c r="EU16" s="452"/>
      <c r="EV16" s="451"/>
      <c r="EW16" s="451"/>
      <c r="EX16" s="432"/>
      <c r="EY16" s="451"/>
      <c r="EZ16" s="432"/>
      <c r="FA16" s="451"/>
      <c r="FB16" s="432"/>
      <c r="FC16" s="453"/>
      <c r="FD16" s="432"/>
      <c r="FE16" s="453"/>
      <c r="FF16" s="431"/>
      <c r="FG16" s="406" t="n">
        <v>16800</v>
      </c>
      <c r="FH16" s="444"/>
      <c r="FI16" s="454"/>
      <c r="FJ16" s="455"/>
      <c r="FK16" s="456"/>
      <c r="FL16" s="406"/>
      <c r="FM16" s="456"/>
      <c r="FN16" s="406"/>
      <c r="FO16" s="457"/>
      <c r="FP16" s="450"/>
      <c r="FQ16" s="458"/>
      <c r="FR16" s="459"/>
      <c r="FS16" s="460"/>
      <c r="FT16" s="461"/>
      <c r="FU16" s="441"/>
      <c r="FV16" s="406"/>
      <c r="FW16" s="460"/>
      <c r="FX16" s="406"/>
      <c r="FY16" s="410"/>
      <c r="FZ16" s="410"/>
      <c r="GA16" s="430"/>
      <c r="GB16" s="483"/>
      <c r="GC16" s="484"/>
      <c r="GD16" s="451"/>
      <c r="GE16" s="449"/>
      <c r="GF16" s="462"/>
      <c r="GG16" s="406"/>
      <c r="GH16" s="451"/>
      <c r="GI16" s="406"/>
      <c r="GJ16" s="463"/>
      <c r="GK16" s="464"/>
      <c r="GL16" s="465"/>
      <c r="GM16" s="440"/>
      <c r="GN16" s="406"/>
      <c r="GO16" s="483"/>
      <c r="GP16" s="451"/>
      <c r="GQ16" s="440"/>
      <c r="GR16" s="462"/>
      <c r="GS16" s="407"/>
      <c r="GT16" s="407"/>
      <c r="GU16" s="483"/>
      <c r="GV16" s="451"/>
      <c r="GW16" s="483"/>
      <c r="GX16" s="451"/>
      <c r="GY16" s="463"/>
      <c r="GZ16" s="406"/>
      <c r="HA16" s="439"/>
      <c r="HB16" s="452"/>
      <c r="HC16" s="440"/>
      <c r="HD16" s="444"/>
      <c r="HE16" s="464"/>
      <c r="HF16" s="464"/>
      <c r="HG16" s="444"/>
      <c r="HH16" s="409"/>
      <c r="HI16" s="466"/>
      <c r="HJ16" s="407"/>
      <c r="HK16" s="407"/>
      <c r="HL16" s="443"/>
      <c r="HM16" s="466"/>
      <c r="HN16" s="467"/>
      <c r="HO16" s="408"/>
      <c r="HP16" s="468"/>
      <c r="HQ16" s="469"/>
      <c r="HR16" s="470"/>
      <c r="HS16" s="468"/>
      <c r="HT16" s="471"/>
      <c r="HU16" s="450"/>
      <c r="HV16" s="483"/>
      <c r="HW16" s="451"/>
      <c r="HX16" s="451"/>
      <c r="HY16" s="472"/>
    </row>
    <row r="17" customFormat="false" ht="15.6" hidden="false" customHeight="false" outlineLevel="0" collapsed="false">
      <c r="A17" s="486" t="n">
        <v>43499</v>
      </c>
      <c r="B17" s="487"/>
      <c r="C17" s="488"/>
      <c r="D17" s="489"/>
      <c r="E17" s="490"/>
      <c r="F17" s="491"/>
      <c r="G17" s="491"/>
      <c r="H17" s="488"/>
      <c r="I17" s="491"/>
      <c r="J17" s="491"/>
      <c r="K17" s="492"/>
      <c r="L17" s="492"/>
      <c r="M17" s="492"/>
      <c r="N17" s="493"/>
      <c r="O17" s="493"/>
      <c r="P17" s="410"/>
      <c r="Q17" s="410"/>
      <c r="R17" s="410"/>
      <c r="S17" s="410"/>
      <c r="T17" s="411"/>
      <c r="U17" s="412"/>
      <c r="V17" s="410"/>
      <c r="W17" s="410"/>
      <c r="X17" s="413"/>
      <c r="Y17" s="474"/>
      <c r="Z17" s="475"/>
      <c r="AA17" s="476"/>
      <c r="AB17" s="477"/>
      <c r="AC17" s="477"/>
      <c r="AD17" s="475" t="n">
        <v>0.15</v>
      </c>
      <c r="AE17" s="478" t="n">
        <f aca="false">AD17/$AD$6</f>
        <v>0.0208333333333333</v>
      </c>
      <c r="AF17" s="479"/>
      <c r="AG17" s="478"/>
      <c r="AH17" s="479"/>
      <c r="AI17" s="479"/>
      <c r="AJ17" s="474"/>
      <c r="AK17" s="478"/>
      <c r="AL17" s="448"/>
      <c r="AM17" s="480"/>
      <c r="AN17" s="474"/>
      <c r="AO17" s="474"/>
      <c r="AP17" s="480"/>
      <c r="AQ17" s="448"/>
      <c r="AR17" s="474"/>
      <c r="AS17" s="474"/>
      <c r="AT17" s="474"/>
      <c r="AU17" s="448"/>
      <c r="AV17" s="481"/>
      <c r="AW17" s="480"/>
      <c r="AX17" s="480"/>
      <c r="AY17" s="481"/>
      <c r="AZ17" s="481"/>
      <c r="BA17" s="421" t="n">
        <f aca="false">CC17+DF17</f>
        <v>1000</v>
      </c>
      <c r="BB17" s="422" t="n">
        <f aca="false">BA17/$BA$6</f>
        <v>0.02</v>
      </c>
      <c r="BC17" s="423"/>
      <c r="BD17" s="424"/>
      <c r="BE17" s="425"/>
      <c r="BF17" s="426"/>
      <c r="BG17" s="427"/>
      <c r="BH17" s="421"/>
      <c r="BI17" s="423"/>
      <c r="BJ17" s="422"/>
      <c r="BK17" s="428"/>
      <c r="BL17" s="428"/>
      <c r="BM17" s="429"/>
      <c r="BN17" s="423"/>
      <c r="BO17" s="426"/>
      <c r="BP17" s="426"/>
      <c r="BQ17" s="424" t="n">
        <v>5.5</v>
      </c>
      <c r="BR17" s="422" t="n">
        <f aca="false">BQ17/$BQ$6</f>
        <v>0.763888888888889</v>
      </c>
      <c r="BS17" s="410" t="n">
        <f aca="false">BA17</f>
        <v>1000</v>
      </c>
      <c r="BT17" s="430"/>
      <c r="BU17" s="431"/>
      <c r="BV17" s="431"/>
      <c r="BW17" s="431"/>
      <c r="BX17" s="431"/>
      <c r="BY17" s="431"/>
      <c r="BZ17" s="431"/>
      <c r="CA17" s="432"/>
      <c r="CB17" s="431"/>
      <c r="CC17" s="433"/>
      <c r="CD17" s="412"/>
      <c r="CE17" s="422" t="n">
        <f aca="false">CC17/25000</f>
        <v>0</v>
      </c>
      <c r="CF17" s="434"/>
      <c r="CG17" s="435"/>
      <c r="CH17" s="428"/>
      <c r="CI17" s="436"/>
      <c r="CJ17" s="437"/>
      <c r="CK17" s="437"/>
      <c r="CL17" s="424"/>
      <c r="CM17" s="424"/>
      <c r="CN17" s="424"/>
      <c r="CO17" s="433"/>
      <c r="CP17" s="433"/>
      <c r="CQ17" s="438"/>
      <c r="CR17" s="438"/>
      <c r="CS17" s="482"/>
      <c r="CT17" s="434"/>
      <c r="CU17" s="435"/>
      <c r="CV17" s="494"/>
      <c r="CW17" s="495"/>
      <c r="CX17" s="496"/>
      <c r="CY17" s="497"/>
      <c r="CZ17" s="498"/>
      <c r="DA17" s="498"/>
      <c r="DB17" s="498"/>
      <c r="DC17" s="498"/>
      <c r="DD17" s="499"/>
      <c r="DE17" s="499"/>
      <c r="DF17" s="433" t="n">
        <v>1000</v>
      </c>
      <c r="DG17" s="446" t="n">
        <f aca="false">DF17</f>
        <v>1000</v>
      </c>
      <c r="DH17" s="422" t="n">
        <f aca="false">DF17/25000</f>
        <v>0.04</v>
      </c>
      <c r="DI17" s="433" t="n">
        <f aca="false">6700/DF17*24</f>
        <v>160.8</v>
      </c>
      <c r="DJ17" s="435"/>
      <c r="DK17" s="428"/>
      <c r="DL17" s="433" t="n">
        <f aca="false">9500/DF17*24</f>
        <v>228</v>
      </c>
      <c r="DM17" s="423"/>
      <c r="DN17" s="423"/>
      <c r="DO17" s="424"/>
      <c r="DP17" s="424"/>
      <c r="DQ17" s="424"/>
      <c r="DR17" s="433"/>
      <c r="DS17" s="433"/>
      <c r="DT17" s="438"/>
      <c r="DU17" s="438" t="n">
        <v>0.04</v>
      </c>
      <c r="DV17" s="482"/>
      <c r="DW17" s="433" t="n">
        <f aca="false">3500/DF17*24</f>
        <v>84</v>
      </c>
      <c r="DX17" s="435"/>
      <c r="DY17" s="494"/>
      <c r="DZ17" s="495"/>
      <c r="EA17" s="496"/>
      <c r="EB17" s="497"/>
      <c r="EC17" s="498"/>
      <c r="ED17" s="498"/>
      <c r="EE17" s="498"/>
      <c r="EF17" s="498"/>
      <c r="EG17" s="499"/>
      <c r="EH17" s="496"/>
      <c r="EI17" s="430"/>
      <c r="EJ17" s="448"/>
      <c r="EK17" s="449"/>
      <c r="EL17" s="418"/>
      <c r="EM17" s="432"/>
      <c r="EN17" s="432"/>
      <c r="EO17" s="432"/>
      <c r="EP17" s="432"/>
      <c r="EQ17" s="431"/>
      <c r="ER17" s="449"/>
      <c r="ES17" s="497" t="n">
        <f aca="false">44000/BA17*24</f>
        <v>1056</v>
      </c>
      <c r="ET17" s="500" t="n">
        <f aca="false">BB17</f>
        <v>0.02</v>
      </c>
      <c r="EU17" s="494"/>
      <c r="EV17" s="500"/>
      <c r="EW17" s="501"/>
      <c r="EX17" s="484"/>
      <c r="EY17" s="501"/>
      <c r="EZ17" s="484"/>
      <c r="FA17" s="500"/>
      <c r="FB17" s="432"/>
      <c r="FC17" s="453"/>
      <c r="FD17" s="432"/>
      <c r="FE17" s="453"/>
      <c r="FF17" s="431"/>
      <c r="FG17" s="491" t="n">
        <v>16800</v>
      </c>
      <c r="FH17" s="499"/>
      <c r="FI17" s="502"/>
      <c r="FJ17" s="488"/>
      <c r="FK17" s="503"/>
      <c r="FL17" s="491"/>
      <c r="FM17" s="503"/>
      <c r="FN17" s="491"/>
      <c r="FO17" s="457"/>
      <c r="FP17" s="497"/>
      <c r="FQ17" s="504"/>
      <c r="FR17" s="492"/>
      <c r="FS17" s="505"/>
      <c r="FT17" s="506"/>
      <c r="FU17" s="496"/>
      <c r="FV17" s="491"/>
      <c r="FW17" s="505"/>
      <c r="FX17" s="491"/>
      <c r="FY17" s="410"/>
      <c r="FZ17" s="410"/>
      <c r="GA17" s="430"/>
      <c r="GB17" s="501"/>
      <c r="GC17" s="484"/>
      <c r="GD17" s="500"/>
      <c r="GE17" s="449"/>
      <c r="GF17" s="507"/>
      <c r="GG17" s="491"/>
      <c r="GH17" s="500"/>
      <c r="GI17" s="491"/>
      <c r="GJ17" s="498"/>
      <c r="GK17" s="498"/>
      <c r="GL17" s="508"/>
      <c r="GM17" s="495"/>
      <c r="GN17" s="491"/>
      <c r="GO17" s="501"/>
      <c r="GP17" s="500"/>
      <c r="GQ17" s="495"/>
      <c r="GR17" s="507"/>
      <c r="GS17" s="491"/>
      <c r="GT17" s="491"/>
      <c r="GU17" s="501"/>
      <c r="GV17" s="501"/>
      <c r="GW17" s="501"/>
      <c r="GX17" s="500"/>
      <c r="GY17" s="498"/>
      <c r="GZ17" s="491"/>
      <c r="HA17" s="494"/>
      <c r="HB17" s="494"/>
      <c r="HC17" s="495"/>
      <c r="HD17" s="499"/>
      <c r="HE17" s="499"/>
      <c r="HF17" s="499"/>
      <c r="HG17" s="499"/>
      <c r="HH17" s="493"/>
      <c r="HI17" s="509"/>
      <c r="HJ17" s="491"/>
      <c r="HK17" s="491"/>
      <c r="HL17" s="498"/>
      <c r="HM17" s="509"/>
      <c r="HN17" s="509"/>
      <c r="HO17" s="492"/>
      <c r="HP17" s="510"/>
      <c r="HQ17" s="511"/>
      <c r="HR17" s="510"/>
      <c r="HS17" s="510"/>
      <c r="HT17" s="512"/>
      <c r="HU17" s="497"/>
      <c r="HV17" s="501"/>
      <c r="HW17" s="500"/>
      <c r="HX17" s="500"/>
      <c r="HY17" s="513"/>
    </row>
    <row r="18" customFormat="false" ht="15" hidden="false" customHeight="true" outlineLevel="0" collapsed="false">
      <c r="A18" s="401" t="n">
        <v>43500</v>
      </c>
      <c r="B18" s="402"/>
      <c r="C18" s="403"/>
      <c r="D18" s="455"/>
      <c r="E18" s="405"/>
      <c r="F18" s="406"/>
      <c r="G18" s="407"/>
      <c r="H18" s="403"/>
      <c r="I18" s="455"/>
      <c r="J18" s="407"/>
      <c r="K18" s="455"/>
      <c r="L18" s="455"/>
      <c r="M18" s="455"/>
      <c r="N18" s="473"/>
      <c r="O18" s="473"/>
      <c r="P18" s="410"/>
      <c r="Q18" s="410"/>
      <c r="R18" s="410"/>
      <c r="S18" s="410"/>
      <c r="T18" s="417"/>
      <c r="U18" s="412"/>
      <c r="V18" s="410"/>
      <c r="W18" s="417"/>
      <c r="X18" s="413"/>
      <c r="Y18" s="474"/>
      <c r="Z18" s="475"/>
      <c r="AA18" s="476"/>
      <c r="AB18" s="477"/>
      <c r="AC18" s="477"/>
      <c r="AD18" s="475" t="n">
        <v>0.12</v>
      </c>
      <c r="AE18" s="478" t="n">
        <f aca="false">AD18/$AD$6</f>
        <v>0.0166666666666667</v>
      </c>
      <c r="AF18" s="479"/>
      <c r="AG18" s="478"/>
      <c r="AH18" s="479"/>
      <c r="AI18" s="479"/>
      <c r="AJ18" s="474"/>
      <c r="AK18" s="478"/>
      <c r="AL18" s="448"/>
      <c r="AM18" s="480"/>
      <c r="AN18" s="474"/>
      <c r="AO18" s="474"/>
      <c r="AP18" s="480"/>
      <c r="AQ18" s="448"/>
      <c r="AR18" s="474"/>
      <c r="AS18" s="474"/>
      <c r="AT18" s="474"/>
      <c r="AU18" s="448"/>
      <c r="AV18" s="481"/>
      <c r="AW18" s="480"/>
      <c r="AX18" s="480"/>
      <c r="AY18" s="481"/>
      <c r="AZ18" s="481"/>
      <c r="BA18" s="421" t="n">
        <f aca="false">CC18+DF18</f>
        <v>1000</v>
      </c>
      <c r="BB18" s="422" t="n">
        <f aca="false">BA18/$BA$6</f>
        <v>0.02</v>
      </c>
      <c r="BC18" s="423"/>
      <c r="BD18" s="424"/>
      <c r="BE18" s="425"/>
      <c r="BF18" s="426"/>
      <c r="BG18" s="427"/>
      <c r="BH18" s="421"/>
      <c r="BI18" s="423"/>
      <c r="BJ18" s="422"/>
      <c r="BK18" s="428"/>
      <c r="BL18" s="428"/>
      <c r="BM18" s="429"/>
      <c r="BN18" s="423"/>
      <c r="BO18" s="423"/>
      <c r="BP18" s="426"/>
      <c r="BQ18" s="424" t="n">
        <v>5.23</v>
      </c>
      <c r="BR18" s="422" t="n">
        <f aca="false">BQ18/$BQ$6</f>
        <v>0.726388888888889</v>
      </c>
      <c r="BS18" s="410" t="n">
        <f aca="false">BA18</f>
        <v>1000</v>
      </c>
      <c r="BT18" s="430"/>
      <c r="BU18" s="431"/>
      <c r="BV18" s="431"/>
      <c r="BW18" s="431"/>
      <c r="BX18" s="431"/>
      <c r="BY18" s="431"/>
      <c r="BZ18" s="431"/>
      <c r="CA18" s="432"/>
      <c r="CB18" s="431"/>
      <c r="CC18" s="433"/>
      <c r="CD18" s="412"/>
      <c r="CE18" s="422" t="n">
        <f aca="false">CC18/25000</f>
        <v>0</v>
      </c>
      <c r="CF18" s="434"/>
      <c r="CG18" s="435"/>
      <c r="CH18" s="428"/>
      <c r="CI18" s="436"/>
      <c r="CJ18" s="437"/>
      <c r="CK18" s="437"/>
      <c r="CL18" s="424"/>
      <c r="CM18" s="424"/>
      <c r="CN18" s="424"/>
      <c r="CO18" s="433"/>
      <c r="CP18" s="433"/>
      <c r="CQ18" s="438"/>
      <c r="CR18" s="438"/>
      <c r="CS18" s="421"/>
      <c r="CT18" s="434"/>
      <c r="CU18" s="435"/>
      <c r="CV18" s="439"/>
      <c r="CW18" s="440"/>
      <c r="CX18" s="441"/>
      <c r="CY18" s="442"/>
      <c r="CZ18" s="443"/>
      <c r="DA18" s="443"/>
      <c r="DB18" s="443"/>
      <c r="DC18" s="443"/>
      <c r="DD18" s="444"/>
      <c r="DE18" s="441"/>
      <c r="DF18" s="445" t="n">
        <v>1000</v>
      </c>
      <c r="DG18" s="446" t="n">
        <f aca="false">DF18</f>
        <v>1000</v>
      </c>
      <c r="DH18" s="422" t="n">
        <f aca="false">DF18/25000</f>
        <v>0.04</v>
      </c>
      <c r="DI18" s="447" t="n">
        <f aca="false">6700/DF18*24</f>
        <v>160.8</v>
      </c>
      <c r="DJ18" s="435"/>
      <c r="DK18" s="428"/>
      <c r="DL18" s="447" t="n">
        <f aca="false">9500/DF18*24</f>
        <v>228</v>
      </c>
      <c r="DM18" s="423"/>
      <c r="DN18" s="423"/>
      <c r="DO18" s="424"/>
      <c r="DP18" s="424"/>
      <c r="DQ18" s="424"/>
      <c r="DR18" s="433"/>
      <c r="DS18" s="433"/>
      <c r="DT18" s="438"/>
      <c r="DU18" s="438" t="n">
        <v>0.04</v>
      </c>
      <c r="DV18" s="421"/>
      <c r="DW18" s="447" t="n">
        <f aca="false">3500/DF18*24</f>
        <v>84</v>
      </c>
      <c r="DX18" s="435"/>
      <c r="DY18" s="439"/>
      <c r="DZ18" s="440"/>
      <c r="EA18" s="441"/>
      <c r="EB18" s="442"/>
      <c r="EC18" s="443"/>
      <c r="ED18" s="443"/>
      <c r="EE18" s="443"/>
      <c r="EF18" s="443"/>
      <c r="EG18" s="444"/>
      <c r="EH18" s="441"/>
      <c r="EI18" s="430"/>
      <c r="EJ18" s="448"/>
      <c r="EK18" s="449"/>
      <c r="EL18" s="418"/>
      <c r="EM18" s="432"/>
      <c r="EN18" s="432"/>
      <c r="EO18" s="432"/>
      <c r="EP18" s="432"/>
      <c r="EQ18" s="431"/>
      <c r="ER18" s="449"/>
      <c r="ES18" s="450" t="n">
        <f aca="false">44000/BA18*24</f>
        <v>1056</v>
      </c>
      <c r="ET18" s="451" t="n">
        <f aca="false">BB18</f>
        <v>0.02</v>
      </c>
      <c r="EU18" s="452"/>
      <c r="EV18" s="451"/>
      <c r="EW18" s="451"/>
      <c r="EX18" s="432"/>
      <c r="EY18" s="451"/>
      <c r="EZ18" s="432"/>
      <c r="FA18" s="451"/>
      <c r="FB18" s="432"/>
      <c r="FC18" s="453"/>
      <c r="FD18" s="432"/>
      <c r="FE18" s="453"/>
      <c r="FF18" s="431"/>
      <c r="FG18" s="406" t="n">
        <v>16800</v>
      </c>
      <c r="FH18" s="444"/>
      <c r="FI18" s="454"/>
      <c r="FJ18" s="455"/>
      <c r="FK18" s="456"/>
      <c r="FL18" s="406"/>
      <c r="FM18" s="456"/>
      <c r="FN18" s="406"/>
      <c r="FO18" s="457"/>
      <c r="FP18" s="450"/>
      <c r="FQ18" s="458"/>
      <c r="FR18" s="459"/>
      <c r="FS18" s="460"/>
      <c r="FT18" s="461"/>
      <c r="FU18" s="441"/>
      <c r="FV18" s="406"/>
      <c r="FW18" s="460"/>
      <c r="FX18" s="406"/>
      <c r="FY18" s="410"/>
      <c r="FZ18" s="410"/>
      <c r="GA18" s="430"/>
      <c r="GB18" s="483"/>
      <c r="GC18" s="484"/>
      <c r="GD18" s="451"/>
      <c r="GE18" s="449"/>
      <c r="GF18" s="462"/>
      <c r="GG18" s="406"/>
      <c r="GH18" s="451"/>
      <c r="GI18" s="406"/>
      <c r="GJ18" s="463"/>
      <c r="GK18" s="464"/>
      <c r="GL18" s="465"/>
      <c r="GM18" s="440"/>
      <c r="GN18" s="406"/>
      <c r="GO18" s="483"/>
      <c r="GP18" s="451"/>
      <c r="GQ18" s="440"/>
      <c r="GR18" s="462"/>
      <c r="GS18" s="407"/>
      <c r="GT18" s="407"/>
      <c r="GU18" s="483"/>
      <c r="GV18" s="451"/>
      <c r="GW18" s="483"/>
      <c r="GX18" s="451"/>
      <c r="GY18" s="463"/>
      <c r="GZ18" s="406"/>
      <c r="HA18" s="439"/>
      <c r="HB18" s="452"/>
      <c r="HC18" s="440"/>
      <c r="HD18" s="444"/>
      <c r="HE18" s="464"/>
      <c r="HF18" s="464"/>
      <c r="HG18" s="444"/>
      <c r="HH18" s="409"/>
      <c r="HI18" s="466"/>
      <c r="HJ18" s="407"/>
      <c r="HK18" s="407"/>
      <c r="HL18" s="443"/>
      <c r="HM18" s="466"/>
      <c r="HN18" s="467"/>
      <c r="HO18" s="408"/>
      <c r="HP18" s="468"/>
      <c r="HQ18" s="469"/>
      <c r="HR18" s="470"/>
      <c r="HS18" s="468"/>
      <c r="HT18" s="471"/>
      <c r="HU18" s="450"/>
      <c r="HV18" s="483"/>
      <c r="HW18" s="451"/>
      <c r="HX18" s="451"/>
      <c r="HY18" s="472"/>
    </row>
    <row r="19" customFormat="false" ht="15" hidden="false" customHeight="true" outlineLevel="0" collapsed="false">
      <c r="A19" s="485" t="n">
        <v>43501</v>
      </c>
      <c r="B19" s="402"/>
      <c r="C19" s="403"/>
      <c r="D19" s="455"/>
      <c r="E19" s="405"/>
      <c r="F19" s="406"/>
      <c r="G19" s="407"/>
      <c r="H19" s="403"/>
      <c r="I19" s="455"/>
      <c r="J19" s="407"/>
      <c r="K19" s="455"/>
      <c r="L19" s="455"/>
      <c r="M19" s="455"/>
      <c r="N19" s="473"/>
      <c r="O19" s="473"/>
      <c r="P19" s="410"/>
      <c r="Q19" s="410"/>
      <c r="R19" s="410"/>
      <c r="S19" s="410"/>
      <c r="T19" s="417"/>
      <c r="U19" s="412"/>
      <c r="V19" s="410"/>
      <c r="W19" s="417"/>
      <c r="X19" s="413"/>
      <c r="Y19" s="474"/>
      <c r="Z19" s="475"/>
      <c r="AA19" s="476"/>
      <c r="AB19" s="477"/>
      <c r="AC19" s="477"/>
      <c r="AD19" s="475" t="n">
        <v>0.12</v>
      </c>
      <c r="AE19" s="478" t="n">
        <f aca="false">AD19/$AD$6</f>
        <v>0.0166666666666667</v>
      </c>
      <c r="AF19" s="479"/>
      <c r="AG19" s="478"/>
      <c r="AH19" s="479"/>
      <c r="AI19" s="479"/>
      <c r="AJ19" s="474"/>
      <c r="AK19" s="478"/>
      <c r="AL19" s="448"/>
      <c r="AM19" s="480"/>
      <c r="AN19" s="474"/>
      <c r="AO19" s="474"/>
      <c r="AP19" s="480"/>
      <c r="AQ19" s="448"/>
      <c r="AR19" s="474"/>
      <c r="AS19" s="474"/>
      <c r="AT19" s="474"/>
      <c r="AU19" s="448"/>
      <c r="AV19" s="481"/>
      <c r="AW19" s="480"/>
      <c r="AX19" s="480"/>
      <c r="AY19" s="481"/>
      <c r="AZ19" s="481"/>
      <c r="BA19" s="421" t="n">
        <f aca="false">CC19+DF19</f>
        <v>1000</v>
      </c>
      <c r="BB19" s="422" t="n">
        <f aca="false">BA19/$BA$6</f>
        <v>0.02</v>
      </c>
      <c r="BC19" s="423"/>
      <c r="BD19" s="424" t="n">
        <v>8.13</v>
      </c>
      <c r="BE19" s="425" t="n">
        <v>22</v>
      </c>
      <c r="BF19" s="426"/>
      <c r="BG19" s="427"/>
      <c r="BH19" s="421"/>
      <c r="BI19" s="423"/>
      <c r="BJ19" s="422"/>
      <c r="BK19" s="428"/>
      <c r="BL19" s="428"/>
      <c r="BM19" s="429"/>
      <c r="BN19" s="423"/>
      <c r="BO19" s="423"/>
      <c r="BP19" s="426"/>
      <c r="BQ19" s="424" t="n">
        <v>5.13</v>
      </c>
      <c r="BR19" s="422" t="n">
        <f aca="false">BQ19/$BQ$6</f>
        <v>0.7125</v>
      </c>
      <c r="BS19" s="410" t="n">
        <f aca="false">BA19</f>
        <v>1000</v>
      </c>
      <c r="BT19" s="430" t="n">
        <f aca="false">BD19</f>
        <v>8.13</v>
      </c>
      <c r="BU19" s="431" t="n">
        <f aca="false">BE19</f>
        <v>22</v>
      </c>
      <c r="BV19" s="431"/>
      <c r="BW19" s="431"/>
      <c r="BX19" s="431"/>
      <c r="BY19" s="431"/>
      <c r="BZ19" s="431"/>
      <c r="CA19" s="432"/>
      <c r="CB19" s="431"/>
      <c r="CC19" s="433"/>
      <c r="CD19" s="412"/>
      <c r="CE19" s="422" t="n">
        <f aca="false">CC19/25000</f>
        <v>0</v>
      </c>
      <c r="CF19" s="434"/>
      <c r="CG19" s="435"/>
      <c r="CH19" s="428"/>
      <c r="CI19" s="436"/>
      <c r="CJ19" s="437"/>
      <c r="CK19" s="437"/>
      <c r="CL19" s="424"/>
      <c r="CM19" s="424"/>
      <c r="CN19" s="424"/>
      <c r="CO19" s="433"/>
      <c r="CP19" s="433"/>
      <c r="CQ19" s="438"/>
      <c r="CR19" s="438"/>
      <c r="CS19" s="421"/>
      <c r="CT19" s="434"/>
      <c r="CU19" s="435"/>
      <c r="CV19" s="439"/>
      <c r="CW19" s="440"/>
      <c r="CX19" s="441"/>
      <c r="CY19" s="442"/>
      <c r="CZ19" s="443"/>
      <c r="DA19" s="443"/>
      <c r="DB19" s="443"/>
      <c r="DC19" s="443"/>
      <c r="DD19" s="444"/>
      <c r="DE19" s="441"/>
      <c r="DF19" s="445" t="n">
        <v>1000</v>
      </c>
      <c r="DG19" s="446" t="n">
        <f aca="false">DF19</f>
        <v>1000</v>
      </c>
      <c r="DH19" s="422" t="n">
        <f aca="false">DF19/25000</f>
        <v>0.04</v>
      </c>
      <c r="DI19" s="447" t="n">
        <f aca="false">6700/DF19*24</f>
        <v>160.8</v>
      </c>
      <c r="DJ19" s="435"/>
      <c r="DK19" s="428"/>
      <c r="DL19" s="447" t="n">
        <f aca="false">9500/DF19*24</f>
        <v>228</v>
      </c>
      <c r="DM19" s="423"/>
      <c r="DN19" s="423"/>
      <c r="DO19" s="424" t="n">
        <v>7.93</v>
      </c>
      <c r="DP19" s="424"/>
      <c r="DQ19" s="424"/>
      <c r="DR19" s="433"/>
      <c r="DS19" s="433"/>
      <c r="DT19" s="438"/>
      <c r="DU19" s="438" t="n">
        <v>0.07</v>
      </c>
      <c r="DV19" s="421"/>
      <c r="DW19" s="447" t="n">
        <f aca="false">3500/DF19*24</f>
        <v>84</v>
      </c>
      <c r="DX19" s="435"/>
      <c r="DY19" s="439"/>
      <c r="DZ19" s="440"/>
      <c r="EA19" s="441"/>
      <c r="EB19" s="442"/>
      <c r="EC19" s="443"/>
      <c r="ED19" s="443"/>
      <c r="EE19" s="443"/>
      <c r="EF19" s="443"/>
      <c r="EG19" s="444"/>
      <c r="EH19" s="441"/>
      <c r="EI19" s="430"/>
      <c r="EJ19" s="448"/>
      <c r="EK19" s="449"/>
      <c r="EL19" s="418"/>
      <c r="EM19" s="432"/>
      <c r="EN19" s="432"/>
      <c r="EO19" s="432"/>
      <c r="EP19" s="432"/>
      <c r="EQ19" s="431"/>
      <c r="ER19" s="449"/>
      <c r="ES19" s="450" t="n">
        <f aca="false">44000/BA19*24</f>
        <v>1056</v>
      </c>
      <c r="ET19" s="451" t="n">
        <f aca="false">BB19</f>
        <v>0.02</v>
      </c>
      <c r="EU19" s="452"/>
      <c r="EV19" s="451"/>
      <c r="EW19" s="451"/>
      <c r="EX19" s="432"/>
      <c r="EY19" s="451"/>
      <c r="EZ19" s="432"/>
      <c r="FA19" s="451"/>
      <c r="FB19" s="432"/>
      <c r="FC19" s="453"/>
      <c r="FD19" s="432"/>
      <c r="FE19" s="453"/>
      <c r="FF19" s="431"/>
      <c r="FG19" s="406" t="n">
        <v>16800</v>
      </c>
      <c r="FH19" s="444"/>
      <c r="FI19" s="454"/>
      <c r="FJ19" s="455"/>
      <c r="FK19" s="456"/>
      <c r="FL19" s="406"/>
      <c r="FM19" s="456"/>
      <c r="FN19" s="406"/>
      <c r="FO19" s="457"/>
      <c r="FP19" s="450"/>
      <c r="FQ19" s="458"/>
      <c r="FR19" s="459"/>
      <c r="FS19" s="460"/>
      <c r="FT19" s="461"/>
      <c r="FU19" s="441"/>
      <c r="FV19" s="406"/>
      <c r="FW19" s="460"/>
      <c r="FX19" s="406"/>
      <c r="FY19" s="410"/>
      <c r="FZ19" s="410"/>
      <c r="GA19" s="430"/>
      <c r="GB19" s="483"/>
      <c r="GC19" s="484"/>
      <c r="GD19" s="451"/>
      <c r="GE19" s="449"/>
      <c r="GF19" s="462"/>
      <c r="GG19" s="406"/>
      <c r="GH19" s="451"/>
      <c r="GI19" s="406"/>
      <c r="GJ19" s="463"/>
      <c r="GK19" s="464"/>
      <c r="GL19" s="465"/>
      <c r="GM19" s="440"/>
      <c r="GN19" s="406"/>
      <c r="GO19" s="483"/>
      <c r="GP19" s="451"/>
      <c r="GQ19" s="440"/>
      <c r="GR19" s="462"/>
      <c r="GS19" s="407"/>
      <c r="GT19" s="407"/>
      <c r="GU19" s="483"/>
      <c r="GV19" s="451"/>
      <c r="GW19" s="483"/>
      <c r="GX19" s="451"/>
      <c r="GY19" s="463"/>
      <c r="GZ19" s="406"/>
      <c r="HA19" s="439"/>
      <c r="HB19" s="452"/>
      <c r="HC19" s="440"/>
      <c r="HD19" s="444"/>
      <c r="HE19" s="464"/>
      <c r="HF19" s="464"/>
      <c r="HG19" s="444"/>
      <c r="HH19" s="409"/>
      <c r="HI19" s="466"/>
      <c r="HJ19" s="407"/>
      <c r="HK19" s="407"/>
      <c r="HL19" s="443"/>
      <c r="HM19" s="466"/>
      <c r="HN19" s="467"/>
      <c r="HO19" s="408"/>
      <c r="HP19" s="468"/>
      <c r="HQ19" s="469"/>
      <c r="HR19" s="470"/>
      <c r="HS19" s="468"/>
      <c r="HT19" s="471"/>
      <c r="HU19" s="450"/>
      <c r="HV19" s="483"/>
      <c r="HW19" s="451"/>
      <c r="HX19" s="451"/>
      <c r="HY19" s="472"/>
    </row>
    <row r="20" customFormat="false" ht="15" hidden="false" customHeight="true" outlineLevel="0" collapsed="false">
      <c r="A20" s="401" t="n">
        <v>43502</v>
      </c>
      <c r="B20" s="402"/>
      <c r="C20" s="403"/>
      <c r="D20" s="455"/>
      <c r="E20" s="405"/>
      <c r="F20" s="406"/>
      <c r="G20" s="407"/>
      <c r="H20" s="403"/>
      <c r="I20" s="455"/>
      <c r="J20" s="407"/>
      <c r="K20" s="455"/>
      <c r="L20" s="455"/>
      <c r="M20" s="455"/>
      <c r="N20" s="473"/>
      <c r="O20" s="473"/>
      <c r="P20" s="410"/>
      <c r="Q20" s="410"/>
      <c r="R20" s="410"/>
      <c r="S20" s="410"/>
      <c r="T20" s="417"/>
      <c r="U20" s="412"/>
      <c r="V20" s="410"/>
      <c r="W20" s="417"/>
      <c r="X20" s="413"/>
      <c r="Y20" s="474"/>
      <c r="Z20" s="475"/>
      <c r="AA20" s="476"/>
      <c r="AB20" s="477"/>
      <c r="AC20" s="477"/>
      <c r="AD20" s="475" t="n">
        <v>0.1</v>
      </c>
      <c r="AE20" s="478" t="n">
        <f aca="false">AD20/$AD$6</f>
        <v>0.0138888888888889</v>
      </c>
      <c r="AF20" s="479"/>
      <c r="AG20" s="478"/>
      <c r="AH20" s="479"/>
      <c r="AI20" s="479"/>
      <c r="AJ20" s="474"/>
      <c r="AK20" s="478"/>
      <c r="AL20" s="448"/>
      <c r="AM20" s="480"/>
      <c r="AN20" s="474"/>
      <c r="AO20" s="474"/>
      <c r="AP20" s="480"/>
      <c r="AQ20" s="448"/>
      <c r="AR20" s="474"/>
      <c r="AS20" s="474"/>
      <c r="AT20" s="474"/>
      <c r="AU20" s="448"/>
      <c r="AV20" s="481"/>
      <c r="AW20" s="480"/>
      <c r="AX20" s="480"/>
      <c r="AY20" s="481"/>
      <c r="AZ20" s="481"/>
      <c r="BA20" s="421" t="n">
        <f aca="false">CC20+DF20</f>
        <v>1000</v>
      </c>
      <c r="BB20" s="422" t="n">
        <f aca="false">BA20/$BA$6</f>
        <v>0.02</v>
      </c>
      <c r="BC20" s="423"/>
      <c r="BD20" s="424"/>
      <c r="BE20" s="425"/>
      <c r="BF20" s="426"/>
      <c r="BG20" s="427"/>
      <c r="BH20" s="421"/>
      <c r="BI20" s="423"/>
      <c r="BJ20" s="422"/>
      <c r="BK20" s="428"/>
      <c r="BL20" s="428"/>
      <c r="BM20" s="429"/>
      <c r="BN20" s="423"/>
      <c r="BO20" s="423"/>
      <c r="BP20" s="426"/>
      <c r="BQ20" s="424" t="n">
        <v>5</v>
      </c>
      <c r="BR20" s="422" t="n">
        <f aca="false">BQ20/$BQ$6</f>
        <v>0.694444444444444</v>
      </c>
      <c r="BS20" s="410" t="n">
        <f aca="false">BA20</f>
        <v>1000</v>
      </c>
      <c r="BT20" s="430"/>
      <c r="BU20" s="431"/>
      <c r="BV20" s="431"/>
      <c r="BW20" s="431"/>
      <c r="BX20" s="431"/>
      <c r="BY20" s="431"/>
      <c r="BZ20" s="431"/>
      <c r="CA20" s="432"/>
      <c r="CB20" s="431"/>
      <c r="CC20" s="433"/>
      <c r="CD20" s="412"/>
      <c r="CE20" s="422" t="n">
        <f aca="false">CC20/25000</f>
        <v>0</v>
      </c>
      <c r="CF20" s="434"/>
      <c r="CG20" s="435"/>
      <c r="CH20" s="428"/>
      <c r="CI20" s="436"/>
      <c r="CJ20" s="437"/>
      <c r="CK20" s="437"/>
      <c r="CL20" s="424"/>
      <c r="CM20" s="424"/>
      <c r="CN20" s="424"/>
      <c r="CO20" s="433"/>
      <c r="CP20" s="433"/>
      <c r="CQ20" s="438"/>
      <c r="CR20" s="438"/>
      <c r="CS20" s="421"/>
      <c r="CT20" s="434"/>
      <c r="CU20" s="435"/>
      <c r="CV20" s="439"/>
      <c r="CW20" s="440"/>
      <c r="CX20" s="441"/>
      <c r="CY20" s="442"/>
      <c r="CZ20" s="443"/>
      <c r="DA20" s="443"/>
      <c r="DB20" s="443"/>
      <c r="DC20" s="443"/>
      <c r="DD20" s="444"/>
      <c r="DE20" s="441"/>
      <c r="DF20" s="445" t="n">
        <v>1000</v>
      </c>
      <c r="DG20" s="446" t="n">
        <f aca="false">DF20</f>
        <v>1000</v>
      </c>
      <c r="DH20" s="422" t="n">
        <f aca="false">DF20/25000</f>
        <v>0.04</v>
      </c>
      <c r="DI20" s="447" t="n">
        <f aca="false">6700/DF20*24</f>
        <v>160.8</v>
      </c>
      <c r="DJ20" s="435"/>
      <c r="DK20" s="428"/>
      <c r="DL20" s="447" t="n">
        <f aca="false">9500/DF20*24</f>
        <v>228</v>
      </c>
      <c r="DM20" s="423"/>
      <c r="DN20" s="423"/>
      <c r="DO20" s="424"/>
      <c r="DP20" s="424"/>
      <c r="DQ20" s="424"/>
      <c r="DR20" s="433"/>
      <c r="DS20" s="433"/>
      <c r="DT20" s="438"/>
      <c r="DU20" s="438" t="n">
        <v>0.07</v>
      </c>
      <c r="DV20" s="421"/>
      <c r="DW20" s="447" t="n">
        <f aca="false">3500/DF20*24</f>
        <v>84</v>
      </c>
      <c r="DX20" s="435"/>
      <c r="DY20" s="439"/>
      <c r="DZ20" s="440"/>
      <c r="EA20" s="441"/>
      <c r="EB20" s="442"/>
      <c r="EC20" s="443"/>
      <c r="ED20" s="443"/>
      <c r="EE20" s="443"/>
      <c r="EF20" s="443"/>
      <c r="EG20" s="444"/>
      <c r="EH20" s="441"/>
      <c r="EI20" s="430"/>
      <c r="EJ20" s="448"/>
      <c r="EK20" s="449"/>
      <c r="EL20" s="418"/>
      <c r="EM20" s="432"/>
      <c r="EN20" s="432"/>
      <c r="EO20" s="432"/>
      <c r="EP20" s="432"/>
      <c r="EQ20" s="431"/>
      <c r="ER20" s="449"/>
      <c r="ES20" s="450" t="n">
        <f aca="false">44000/BA20*24</f>
        <v>1056</v>
      </c>
      <c r="ET20" s="451" t="n">
        <f aca="false">BB20</f>
        <v>0.02</v>
      </c>
      <c r="EU20" s="452"/>
      <c r="EV20" s="451"/>
      <c r="EW20" s="451"/>
      <c r="EX20" s="432"/>
      <c r="EY20" s="451"/>
      <c r="EZ20" s="432"/>
      <c r="FA20" s="451"/>
      <c r="FB20" s="432"/>
      <c r="FC20" s="453"/>
      <c r="FD20" s="432"/>
      <c r="FE20" s="453"/>
      <c r="FF20" s="431"/>
      <c r="FG20" s="406" t="n">
        <v>16800</v>
      </c>
      <c r="FH20" s="444"/>
      <c r="FI20" s="454"/>
      <c r="FJ20" s="455"/>
      <c r="FK20" s="456"/>
      <c r="FL20" s="406"/>
      <c r="FM20" s="456"/>
      <c r="FN20" s="406"/>
      <c r="FO20" s="457"/>
      <c r="FP20" s="450"/>
      <c r="FQ20" s="458"/>
      <c r="FR20" s="459"/>
      <c r="FS20" s="460"/>
      <c r="FT20" s="461"/>
      <c r="FU20" s="441"/>
      <c r="FV20" s="406"/>
      <c r="FW20" s="460"/>
      <c r="FX20" s="406"/>
      <c r="FY20" s="410"/>
      <c r="FZ20" s="410"/>
      <c r="GA20" s="430"/>
      <c r="GB20" s="483"/>
      <c r="GC20" s="484"/>
      <c r="GD20" s="451"/>
      <c r="GE20" s="449"/>
      <c r="GF20" s="462"/>
      <c r="GG20" s="406"/>
      <c r="GH20" s="451"/>
      <c r="GI20" s="406"/>
      <c r="GJ20" s="463"/>
      <c r="GK20" s="464"/>
      <c r="GL20" s="465"/>
      <c r="GM20" s="440"/>
      <c r="GN20" s="406"/>
      <c r="GO20" s="483"/>
      <c r="GP20" s="451"/>
      <c r="GQ20" s="440"/>
      <c r="GR20" s="462"/>
      <c r="GS20" s="407"/>
      <c r="GT20" s="407"/>
      <c r="GU20" s="483"/>
      <c r="GV20" s="451"/>
      <c r="GW20" s="483"/>
      <c r="GX20" s="451"/>
      <c r="GY20" s="463"/>
      <c r="GZ20" s="406"/>
      <c r="HA20" s="439"/>
      <c r="HB20" s="452"/>
      <c r="HC20" s="440"/>
      <c r="HD20" s="444"/>
      <c r="HE20" s="464"/>
      <c r="HF20" s="464"/>
      <c r="HG20" s="444"/>
      <c r="HH20" s="409"/>
      <c r="HI20" s="466"/>
      <c r="HJ20" s="407"/>
      <c r="HK20" s="407"/>
      <c r="HL20" s="443"/>
      <c r="HM20" s="466"/>
      <c r="HN20" s="467"/>
      <c r="HO20" s="408"/>
      <c r="HP20" s="468"/>
      <c r="HQ20" s="469"/>
      <c r="HR20" s="470"/>
      <c r="HS20" s="468"/>
      <c r="HT20" s="471"/>
      <c r="HU20" s="450"/>
      <c r="HV20" s="483"/>
      <c r="HW20" s="451"/>
      <c r="HX20" s="451"/>
      <c r="HY20" s="472"/>
    </row>
    <row r="21" customFormat="false" ht="15" hidden="false" customHeight="true" outlineLevel="0" collapsed="false">
      <c r="A21" s="485" t="n">
        <v>43503</v>
      </c>
      <c r="B21" s="402"/>
      <c r="C21" s="403"/>
      <c r="D21" s="455"/>
      <c r="E21" s="405"/>
      <c r="F21" s="406"/>
      <c r="G21" s="407"/>
      <c r="H21" s="403"/>
      <c r="I21" s="455"/>
      <c r="J21" s="407"/>
      <c r="K21" s="455"/>
      <c r="L21" s="455"/>
      <c r="M21" s="455"/>
      <c r="N21" s="473"/>
      <c r="O21" s="473"/>
      <c r="P21" s="410"/>
      <c r="Q21" s="410"/>
      <c r="R21" s="410"/>
      <c r="S21" s="410"/>
      <c r="T21" s="417"/>
      <c r="U21" s="412"/>
      <c r="V21" s="410"/>
      <c r="W21" s="417"/>
      <c r="X21" s="413"/>
      <c r="Y21" s="474"/>
      <c r="Z21" s="475"/>
      <c r="AA21" s="476"/>
      <c r="AB21" s="477"/>
      <c r="AC21" s="477"/>
      <c r="AD21" s="475" t="n">
        <v>0.13</v>
      </c>
      <c r="AE21" s="478" t="n">
        <f aca="false">AD21/$AD$6</f>
        <v>0.0180555555555556</v>
      </c>
      <c r="AF21" s="479"/>
      <c r="AG21" s="478"/>
      <c r="AH21" s="479"/>
      <c r="AI21" s="479"/>
      <c r="AJ21" s="474"/>
      <c r="AK21" s="478"/>
      <c r="AL21" s="448"/>
      <c r="AM21" s="480"/>
      <c r="AN21" s="474"/>
      <c r="AO21" s="474"/>
      <c r="AP21" s="480"/>
      <c r="AQ21" s="448"/>
      <c r="AR21" s="474"/>
      <c r="AS21" s="474"/>
      <c r="AT21" s="474"/>
      <c r="AU21" s="448"/>
      <c r="AV21" s="481"/>
      <c r="AW21" s="480"/>
      <c r="AX21" s="480"/>
      <c r="AY21" s="481"/>
      <c r="AZ21" s="481"/>
      <c r="BA21" s="421" t="n">
        <f aca="false">CC21+DF21</f>
        <v>1000</v>
      </c>
      <c r="BB21" s="422" t="n">
        <f aca="false">BA21/$BA$6</f>
        <v>0.02</v>
      </c>
      <c r="BC21" s="423"/>
      <c r="BD21" s="424"/>
      <c r="BE21" s="425"/>
      <c r="BF21" s="426"/>
      <c r="BG21" s="427"/>
      <c r="BH21" s="421"/>
      <c r="BI21" s="423"/>
      <c r="BJ21" s="422"/>
      <c r="BK21" s="428"/>
      <c r="BL21" s="428"/>
      <c r="BM21" s="429"/>
      <c r="BN21" s="423"/>
      <c r="BO21" s="423"/>
      <c r="BP21" s="426"/>
      <c r="BQ21" s="424" t="n">
        <v>5.18</v>
      </c>
      <c r="BR21" s="422" t="n">
        <f aca="false">BQ21/$BQ$6</f>
        <v>0.719444444444444</v>
      </c>
      <c r="BS21" s="410" t="n">
        <f aca="false">BA21</f>
        <v>1000</v>
      </c>
      <c r="BT21" s="430"/>
      <c r="BU21" s="431"/>
      <c r="BV21" s="431"/>
      <c r="BW21" s="431"/>
      <c r="BX21" s="431"/>
      <c r="BY21" s="431"/>
      <c r="BZ21" s="431"/>
      <c r="CA21" s="432"/>
      <c r="CB21" s="431"/>
      <c r="CC21" s="433"/>
      <c r="CD21" s="412"/>
      <c r="CE21" s="422" t="n">
        <f aca="false">CC21/25000</f>
        <v>0</v>
      </c>
      <c r="CF21" s="434"/>
      <c r="CG21" s="435"/>
      <c r="CH21" s="428"/>
      <c r="CI21" s="436"/>
      <c r="CJ21" s="437"/>
      <c r="CK21" s="437"/>
      <c r="CL21" s="424"/>
      <c r="CM21" s="424"/>
      <c r="CN21" s="424"/>
      <c r="CO21" s="433"/>
      <c r="CP21" s="433"/>
      <c r="CQ21" s="438"/>
      <c r="CR21" s="438"/>
      <c r="CS21" s="421"/>
      <c r="CT21" s="434"/>
      <c r="CU21" s="435"/>
      <c r="CV21" s="439"/>
      <c r="CW21" s="440"/>
      <c r="CX21" s="441"/>
      <c r="CY21" s="442"/>
      <c r="CZ21" s="443"/>
      <c r="DA21" s="443"/>
      <c r="DB21" s="443"/>
      <c r="DC21" s="443"/>
      <c r="DD21" s="444"/>
      <c r="DE21" s="441"/>
      <c r="DF21" s="445" t="n">
        <v>1000</v>
      </c>
      <c r="DG21" s="446" t="n">
        <f aca="false">DF21</f>
        <v>1000</v>
      </c>
      <c r="DH21" s="422" t="n">
        <f aca="false">DF21/25000</f>
        <v>0.04</v>
      </c>
      <c r="DI21" s="447" t="n">
        <f aca="false">6700/DF21*24</f>
        <v>160.8</v>
      </c>
      <c r="DJ21" s="435"/>
      <c r="DK21" s="428"/>
      <c r="DL21" s="447" t="n">
        <f aca="false">9500/DF21*24</f>
        <v>228</v>
      </c>
      <c r="DM21" s="423"/>
      <c r="DN21" s="423"/>
      <c r="DO21" s="424"/>
      <c r="DP21" s="424"/>
      <c r="DQ21" s="424"/>
      <c r="DR21" s="433"/>
      <c r="DS21" s="433"/>
      <c r="DT21" s="438"/>
      <c r="DU21" s="438" t="n">
        <v>0.06</v>
      </c>
      <c r="DV21" s="421"/>
      <c r="DW21" s="447" t="n">
        <f aca="false">3500/DF21*24</f>
        <v>84</v>
      </c>
      <c r="DX21" s="435"/>
      <c r="DY21" s="439"/>
      <c r="DZ21" s="440"/>
      <c r="EA21" s="441"/>
      <c r="EB21" s="442"/>
      <c r="EC21" s="443"/>
      <c r="ED21" s="443"/>
      <c r="EE21" s="443"/>
      <c r="EF21" s="443"/>
      <c r="EG21" s="444"/>
      <c r="EH21" s="441"/>
      <c r="EI21" s="430"/>
      <c r="EJ21" s="448"/>
      <c r="EK21" s="449"/>
      <c r="EL21" s="418"/>
      <c r="EM21" s="432"/>
      <c r="EN21" s="432"/>
      <c r="EO21" s="432"/>
      <c r="EP21" s="432"/>
      <c r="EQ21" s="431"/>
      <c r="ER21" s="449"/>
      <c r="ES21" s="450" t="n">
        <f aca="false">44000/BA21*24</f>
        <v>1056</v>
      </c>
      <c r="ET21" s="451" t="n">
        <f aca="false">BB21</f>
        <v>0.02</v>
      </c>
      <c r="EU21" s="452"/>
      <c r="EV21" s="451"/>
      <c r="EW21" s="451"/>
      <c r="EX21" s="432"/>
      <c r="EY21" s="451"/>
      <c r="EZ21" s="432"/>
      <c r="FA21" s="451"/>
      <c r="FB21" s="432"/>
      <c r="FC21" s="453"/>
      <c r="FD21" s="432"/>
      <c r="FE21" s="453"/>
      <c r="FF21" s="431"/>
      <c r="FG21" s="406" t="n">
        <v>16800</v>
      </c>
      <c r="FH21" s="444"/>
      <c r="FI21" s="454"/>
      <c r="FJ21" s="455"/>
      <c r="FK21" s="456"/>
      <c r="FL21" s="406"/>
      <c r="FM21" s="456"/>
      <c r="FN21" s="406"/>
      <c r="FO21" s="457"/>
      <c r="FP21" s="450"/>
      <c r="FQ21" s="458"/>
      <c r="FR21" s="459"/>
      <c r="FS21" s="460"/>
      <c r="FT21" s="461"/>
      <c r="FU21" s="441"/>
      <c r="FV21" s="406"/>
      <c r="FW21" s="460"/>
      <c r="FX21" s="406"/>
      <c r="FY21" s="410"/>
      <c r="FZ21" s="410"/>
      <c r="GA21" s="430"/>
      <c r="GB21" s="483"/>
      <c r="GC21" s="484"/>
      <c r="GD21" s="451"/>
      <c r="GE21" s="449"/>
      <c r="GF21" s="462"/>
      <c r="GG21" s="406"/>
      <c r="GH21" s="451"/>
      <c r="GI21" s="406"/>
      <c r="GJ21" s="463"/>
      <c r="GK21" s="464"/>
      <c r="GL21" s="465"/>
      <c r="GM21" s="440"/>
      <c r="GN21" s="406"/>
      <c r="GO21" s="483"/>
      <c r="GP21" s="451"/>
      <c r="GQ21" s="440"/>
      <c r="GR21" s="462"/>
      <c r="GS21" s="407"/>
      <c r="GT21" s="407"/>
      <c r="GU21" s="483"/>
      <c r="GV21" s="451"/>
      <c r="GW21" s="483"/>
      <c r="GX21" s="451"/>
      <c r="GY21" s="463"/>
      <c r="GZ21" s="406"/>
      <c r="HA21" s="439"/>
      <c r="HB21" s="452"/>
      <c r="HC21" s="440"/>
      <c r="HD21" s="444"/>
      <c r="HE21" s="464"/>
      <c r="HF21" s="464"/>
      <c r="HG21" s="444"/>
      <c r="HH21" s="409"/>
      <c r="HI21" s="466"/>
      <c r="HJ21" s="407"/>
      <c r="HK21" s="407"/>
      <c r="HL21" s="443"/>
      <c r="HM21" s="466"/>
      <c r="HN21" s="467"/>
      <c r="HO21" s="408"/>
      <c r="HP21" s="468"/>
      <c r="HQ21" s="469"/>
      <c r="HR21" s="470"/>
      <c r="HS21" s="468"/>
      <c r="HT21" s="471"/>
      <c r="HU21" s="450"/>
      <c r="HV21" s="483"/>
      <c r="HW21" s="451"/>
      <c r="HX21" s="451"/>
      <c r="HY21" s="472"/>
    </row>
    <row r="22" customFormat="false" ht="15" hidden="false" customHeight="true" outlineLevel="0" collapsed="false">
      <c r="A22" s="401" t="n">
        <v>43504</v>
      </c>
      <c r="B22" s="402"/>
      <c r="C22" s="403"/>
      <c r="D22" s="455"/>
      <c r="E22" s="405"/>
      <c r="F22" s="406"/>
      <c r="G22" s="407"/>
      <c r="H22" s="403"/>
      <c r="I22" s="455"/>
      <c r="J22" s="407"/>
      <c r="K22" s="455"/>
      <c r="L22" s="455"/>
      <c r="M22" s="455"/>
      <c r="N22" s="473"/>
      <c r="O22" s="473"/>
      <c r="P22" s="410"/>
      <c r="Q22" s="410"/>
      <c r="R22" s="410"/>
      <c r="S22" s="410"/>
      <c r="T22" s="417"/>
      <c r="U22" s="412"/>
      <c r="V22" s="410"/>
      <c r="W22" s="417"/>
      <c r="X22" s="413"/>
      <c r="Y22" s="474"/>
      <c r="Z22" s="475"/>
      <c r="AA22" s="476"/>
      <c r="AB22" s="477"/>
      <c r="AC22" s="477"/>
      <c r="AD22" s="475" t="n">
        <v>0.18</v>
      </c>
      <c r="AE22" s="478" t="n">
        <f aca="false">AD22/$AD$6</f>
        <v>0.025</v>
      </c>
      <c r="AF22" s="479"/>
      <c r="AG22" s="478"/>
      <c r="AH22" s="479"/>
      <c r="AI22" s="479"/>
      <c r="AJ22" s="474"/>
      <c r="AK22" s="478"/>
      <c r="AL22" s="448"/>
      <c r="AM22" s="480"/>
      <c r="AN22" s="474"/>
      <c r="AO22" s="474"/>
      <c r="AP22" s="480"/>
      <c r="AQ22" s="448"/>
      <c r="AR22" s="474"/>
      <c r="AS22" s="474"/>
      <c r="AT22" s="474"/>
      <c r="AU22" s="448"/>
      <c r="AV22" s="481"/>
      <c r="AW22" s="480"/>
      <c r="AX22" s="480"/>
      <c r="AY22" s="481"/>
      <c r="AZ22" s="481"/>
      <c r="BA22" s="421" t="n">
        <f aca="false">CC22+DF22</f>
        <v>1000</v>
      </c>
      <c r="BB22" s="422" t="n">
        <f aca="false">BA22/$BA$6</f>
        <v>0.02</v>
      </c>
      <c r="BC22" s="423"/>
      <c r="BD22" s="424"/>
      <c r="BE22" s="425"/>
      <c r="BF22" s="426"/>
      <c r="BG22" s="427"/>
      <c r="BH22" s="421"/>
      <c r="BI22" s="423"/>
      <c r="BJ22" s="422"/>
      <c r="BK22" s="428"/>
      <c r="BL22" s="428"/>
      <c r="BM22" s="429"/>
      <c r="BN22" s="423"/>
      <c r="BO22" s="423"/>
      <c r="BP22" s="426"/>
      <c r="BQ22" s="424" t="n">
        <v>5.25</v>
      </c>
      <c r="BR22" s="422" t="n">
        <f aca="false">BQ22/$BQ$6</f>
        <v>0.729166666666667</v>
      </c>
      <c r="BS22" s="410" t="n">
        <f aca="false">BA22</f>
        <v>1000</v>
      </c>
      <c r="BT22" s="430"/>
      <c r="BU22" s="431"/>
      <c r="BV22" s="431"/>
      <c r="BW22" s="431"/>
      <c r="BX22" s="431"/>
      <c r="BY22" s="431"/>
      <c r="BZ22" s="431"/>
      <c r="CA22" s="432"/>
      <c r="CB22" s="431"/>
      <c r="CC22" s="433"/>
      <c r="CD22" s="412"/>
      <c r="CE22" s="422" t="n">
        <f aca="false">CC22/25000</f>
        <v>0</v>
      </c>
      <c r="CF22" s="434"/>
      <c r="CG22" s="435"/>
      <c r="CH22" s="428"/>
      <c r="CI22" s="436"/>
      <c r="CJ22" s="437"/>
      <c r="CK22" s="437"/>
      <c r="CL22" s="424"/>
      <c r="CM22" s="424"/>
      <c r="CN22" s="424"/>
      <c r="CO22" s="433"/>
      <c r="CP22" s="433"/>
      <c r="CQ22" s="438"/>
      <c r="CR22" s="438"/>
      <c r="CS22" s="482"/>
      <c r="CT22" s="434"/>
      <c r="CU22" s="435"/>
      <c r="CV22" s="439"/>
      <c r="CW22" s="440"/>
      <c r="CX22" s="441"/>
      <c r="CY22" s="442"/>
      <c r="CZ22" s="443"/>
      <c r="DA22" s="443"/>
      <c r="DB22" s="443"/>
      <c r="DC22" s="443"/>
      <c r="DD22" s="444"/>
      <c r="DE22" s="441"/>
      <c r="DF22" s="445" t="n">
        <v>1000</v>
      </c>
      <c r="DG22" s="446" t="n">
        <f aca="false">DF22</f>
        <v>1000</v>
      </c>
      <c r="DH22" s="422" t="n">
        <f aca="false">DF22/25000</f>
        <v>0.04</v>
      </c>
      <c r="DI22" s="447" t="n">
        <f aca="false">6700/DF22*24</f>
        <v>160.8</v>
      </c>
      <c r="DJ22" s="435"/>
      <c r="DK22" s="428"/>
      <c r="DL22" s="447" t="n">
        <f aca="false">9500/DF22*24</f>
        <v>228</v>
      </c>
      <c r="DM22" s="423"/>
      <c r="DN22" s="423"/>
      <c r="DO22" s="424"/>
      <c r="DP22" s="424"/>
      <c r="DQ22" s="424"/>
      <c r="DR22" s="433"/>
      <c r="DS22" s="433"/>
      <c r="DT22" s="438"/>
      <c r="DU22" s="438" t="n">
        <v>0.07</v>
      </c>
      <c r="DV22" s="482"/>
      <c r="DW22" s="447" t="n">
        <f aca="false">3500/DF22*24</f>
        <v>84</v>
      </c>
      <c r="DX22" s="435"/>
      <c r="DY22" s="439"/>
      <c r="DZ22" s="440"/>
      <c r="EA22" s="441"/>
      <c r="EB22" s="442"/>
      <c r="EC22" s="443"/>
      <c r="ED22" s="443"/>
      <c r="EE22" s="443"/>
      <c r="EF22" s="443"/>
      <c r="EG22" s="444"/>
      <c r="EH22" s="441"/>
      <c r="EI22" s="430"/>
      <c r="EJ22" s="448"/>
      <c r="EK22" s="449"/>
      <c r="EL22" s="418"/>
      <c r="EM22" s="432"/>
      <c r="EN22" s="432"/>
      <c r="EO22" s="432"/>
      <c r="EP22" s="432"/>
      <c r="EQ22" s="431"/>
      <c r="ER22" s="449"/>
      <c r="ES22" s="450" t="n">
        <f aca="false">44000/BA22*24</f>
        <v>1056</v>
      </c>
      <c r="ET22" s="451" t="n">
        <f aca="false">BB22</f>
        <v>0.02</v>
      </c>
      <c r="EU22" s="452"/>
      <c r="EV22" s="451"/>
      <c r="EW22" s="451"/>
      <c r="EX22" s="432"/>
      <c r="EY22" s="451"/>
      <c r="EZ22" s="432"/>
      <c r="FA22" s="451"/>
      <c r="FB22" s="432"/>
      <c r="FC22" s="453"/>
      <c r="FD22" s="432"/>
      <c r="FE22" s="453"/>
      <c r="FF22" s="431"/>
      <c r="FG22" s="406" t="n">
        <v>16800</v>
      </c>
      <c r="FH22" s="444"/>
      <c r="FI22" s="454"/>
      <c r="FJ22" s="455"/>
      <c r="FK22" s="456"/>
      <c r="FL22" s="406"/>
      <c r="FM22" s="456"/>
      <c r="FN22" s="406"/>
      <c r="FO22" s="457"/>
      <c r="FP22" s="450"/>
      <c r="FQ22" s="458"/>
      <c r="FR22" s="459"/>
      <c r="FS22" s="460"/>
      <c r="FT22" s="461"/>
      <c r="FU22" s="441"/>
      <c r="FV22" s="406"/>
      <c r="FW22" s="460"/>
      <c r="FX22" s="406"/>
      <c r="FY22" s="410"/>
      <c r="FZ22" s="410"/>
      <c r="GA22" s="430"/>
      <c r="GB22" s="483"/>
      <c r="GC22" s="484"/>
      <c r="GD22" s="451"/>
      <c r="GE22" s="449"/>
      <c r="GF22" s="462"/>
      <c r="GG22" s="406"/>
      <c r="GH22" s="451"/>
      <c r="GI22" s="406"/>
      <c r="GJ22" s="463"/>
      <c r="GK22" s="464"/>
      <c r="GL22" s="465"/>
      <c r="GM22" s="440"/>
      <c r="GN22" s="406"/>
      <c r="GO22" s="483"/>
      <c r="GP22" s="451"/>
      <c r="GQ22" s="440"/>
      <c r="GR22" s="462"/>
      <c r="GS22" s="407"/>
      <c r="GT22" s="407"/>
      <c r="GU22" s="483"/>
      <c r="GV22" s="451"/>
      <c r="GW22" s="483"/>
      <c r="GX22" s="451"/>
      <c r="GY22" s="463"/>
      <c r="GZ22" s="406"/>
      <c r="HA22" s="439"/>
      <c r="HB22" s="452"/>
      <c r="HC22" s="440"/>
      <c r="HD22" s="444"/>
      <c r="HE22" s="464"/>
      <c r="HF22" s="464"/>
      <c r="HG22" s="444"/>
      <c r="HH22" s="409"/>
      <c r="HI22" s="466"/>
      <c r="HJ22" s="407"/>
      <c r="HK22" s="407"/>
      <c r="HL22" s="443"/>
      <c r="HM22" s="466"/>
      <c r="HN22" s="467"/>
      <c r="HO22" s="408"/>
      <c r="HP22" s="468"/>
      <c r="HQ22" s="469"/>
      <c r="HR22" s="470"/>
      <c r="HS22" s="468"/>
      <c r="HT22" s="471"/>
      <c r="HU22" s="450"/>
      <c r="HV22" s="483"/>
      <c r="HW22" s="451"/>
      <c r="HX22" s="451"/>
      <c r="HY22" s="472"/>
    </row>
    <row r="23" customFormat="false" ht="15.6" hidden="false" customHeight="false" outlineLevel="0" collapsed="false">
      <c r="A23" s="401" t="n">
        <v>43505</v>
      </c>
      <c r="B23" s="402"/>
      <c r="C23" s="403"/>
      <c r="D23" s="455"/>
      <c r="E23" s="405"/>
      <c r="F23" s="406"/>
      <c r="G23" s="407"/>
      <c r="H23" s="403"/>
      <c r="I23" s="455"/>
      <c r="J23" s="407"/>
      <c r="K23" s="455"/>
      <c r="L23" s="455"/>
      <c r="M23" s="455"/>
      <c r="N23" s="473"/>
      <c r="O23" s="473"/>
      <c r="P23" s="410"/>
      <c r="Q23" s="410"/>
      <c r="R23" s="410"/>
      <c r="S23" s="410"/>
      <c r="T23" s="417"/>
      <c r="U23" s="412"/>
      <c r="V23" s="410"/>
      <c r="W23" s="417"/>
      <c r="X23" s="413"/>
      <c r="Y23" s="474"/>
      <c r="Z23" s="475"/>
      <c r="AA23" s="476"/>
      <c r="AB23" s="477"/>
      <c r="AC23" s="477"/>
      <c r="AD23" s="475" t="n">
        <v>0.17</v>
      </c>
      <c r="AE23" s="478" t="n">
        <f aca="false">AD23/$AD$6</f>
        <v>0.0236111111111111</v>
      </c>
      <c r="AF23" s="479"/>
      <c r="AG23" s="478"/>
      <c r="AH23" s="479"/>
      <c r="AI23" s="479"/>
      <c r="AJ23" s="474"/>
      <c r="AK23" s="478"/>
      <c r="AL23" s="448"/>
      <c r="AM23" s="480"/>
      <c r="AN23" s="474"/>
      <c r="AO23" s="474"/>
      <c r="AP23" s="480"/>
      <c r="AQ23" s="448"/>
      <c r="AR23" s="474"/>
      <c r="AS23" s="474"/>
      <c r="AT23" s="474"/>
      <c r="AU23" s="448"/>
      <c r="AV23" s="481"/>
      <c r="AW23" s="480"/>
      <c r="AX23" s="480"/>
      <c r="AY23" s="481"/>
      <c r="AZ23" s="481"/>
      <c r="BA23" s="421" t="n">
        <f aca="false">CC23+DF23</f>
        <v>1000</v>
      </c>
      <c r="BB23" s="422" t="n">
        <f aca="false">BA23/$BA$6</f>
        <v>0.02</v>
      </c>
      <c r="BC23" s="423"/>
      <c r="BD23" s="424" t="n">
        <v>8.13</v>
      </c>
      <c r="BE23" s="425" t="n">
        <v>17</v>
      </c>
      <c r="BF23" s="426"/>
      <c r="BG23" s="427"/>
      <c r="BH23" s="421"/>
      <c r="BI23" s="423"/>
      <c r="BJ23" s="422"/>
      <c r="BK23" s="428"/>
      <c r="BL23" s="428"/>
      <c r="BM23" s="429"/>
      <c r="BN23" s="423"/>
      <c r="BO23" s="423"/>
      <c r="BP23" s="426"/>
      <c r="BQ23" s="424" t="n">
        <v>5.22</v>
      </c>
      <c r="BR23" s="422" t="n">
        <f aca="false">BQ23/$BQ$6</f>
        <v>0.725</v>
      </c>
      <c r="BS23" s="410" t="n">
        <f aca="false">BA23</f>
        <v>1000</v>
      </c>
      <c r="BT23" s="430" t="n">
        <f aca="false">BD23</f>
        <v>8.13</v>
      </c>
      <c r="BU23" s="431" t="n">
        <f aca="false">BE23</f>
        <v>17</v>
      </c>
      <c r="BV23" s="431"/>
      <c r="BW23" s="431"/>
      <c r="BX23" s="431"/>
      <c r="BY23" s="431"/>
      <c r="BZ23" s="431"/>
      <c r="CA23" s="432"/>
      <c r="CB23" s="431"/>
      <c r="CC23" s="433"/>
      <c r="CD23" s="412"/>
      <c r="CE23" s="422" t="n">
        <f aca="false">CC23/25000</f>
        <v>0</v>
      </c>
      <c r="CF23" s="434"/>
      <c r="CG23" s="435"/>
      <c r="CH23" s="428"/>
      <c r="CI23" s="436"/>
      <c r="CJ23" s="437"/>
      <c r="CK23" s="437"/>
      <c r="CL23" s="424"/>
      <c r="CM23" s="424"/>
      <c r="CN23" s="424"/>
      <c r="CO23" s="433"/>
      <c r="CP23" s="433"/>
      <c r="CQ23" s="438"/>
      <c r="CR23" s="438"/>
      <c r="CS23" s="482"/>
      <c r="CT23" s="434"/>
      <c r="CU23" s="435"/>
      <c r="CV23" s="439"/>
      <c r="CW23" s="440"/>
      <c r="CX23" s="441"/>
      <c r="CY23" s="442"/>
      <c r="CZ23" s="443"/>
      <c r="DA23" s="443"/>
      <c r="DB23" s="443"/>
      <c r="DC23" s="443"/>
      <c r="DD23" s="444"/>
      <c r="DE23" s="441"/>
      <c r="DF23" s="445" t="n">
        <v>1000</v>
      </c>
      <c r="DG23" s="446" t="n">
        <f aca="false">DF23</f>
        <v>1000</v>
      </c>
      <c r="DH23" s="422" t="n">
        <f aca="false">DF23/25000</f>
        <v>0.04</v>
      </c>
      <c r="DI23" s="447" t="n">
        <f aca="false">6700/DF23*24</f>
        <v>160.8</v>
      </c>
      <c r="DJ23" s="435"/>
      <c r="DK23" s="428"/>
      <c r="DL23" s="447" t="n">
        <f aca="false">9500/DF23*24</f>
        <v>228</v>
      </c>
      <c r="DM23" s="423"/>
      <c r="DN23" s="423"/>
      <c r="DO23" s="424" t="n">
        <v>8.01</v>
      </c>
      <c r="DP23" s="424"/>
      <c r="DQ23" s="424"/>
      <c r="DR23" s="433"/>
      <c r="DS23" s="433"/>
      <c r="DT23" s="438"/>
      <c r="DU23" s="438" t="n">
        <v>0.06</v>
      </c>
      <c r="DV23" s="482"/>
      <c r="DW23" s="447" t="n">
        <f aca="false">3500/DF23*24</f>
        <v>84</v>
      </c>
      <c r="DX23" s="435"/>
      <c r="DY23" s="439"/>
      <c r="DZ23" s="440"/>
      <c r="EA23" s="441"/>
      <c r="EB23" s="442"/>
      <c r="EC23" s="443"/>
      <c r="ED23" s="443"/>
      <c r="EE23" s="443"/>
      <c r="EF23" s="443"/>
      <c r="EG23" s="444"/>
      <c r="EH23" s="441"/>
      <c r="EI23" s="430"/>
      <c r="EJ23" s="448"/>
      <c r="EK23" s="449"/>
      <c r="EL23" s="418"/>
      <c r="EM23" s="432"/>
      <c r="EN23" s="432"/>
      <c r="EO23" s="432"/>
      <c r="EP23" s="432"/>
      <c r="EQ23" s="431"/>
      <c r="ER23" s="449"/>
      <c r="ES23" s="450" t="n">
        <f aca="false">44000/BA23*24</f>
        <v>1056</v>
      </c>
      <c r="ET23" s="451" t="n">
        <f aca="false">BB23</f>
        <v>0.02</v>
      </c>
      <c r="EU23" s="452"/>
      <c r="EV23" s="451"/>
      <c r="EW23" s="451"/>
      <c r="EX23" s="432"/>
      <c r="EY23" s="451"/>
      <c r="EZ23" s="432"/>
      <c r="FA23" s="451"/>
      <c r="FB23" s="432"/>
      <c r="FC23" s="453"/>
      <c r="FD23" s="432"/>
      <c r="FE23" s="453"/>
      <c r="FF23" s="431"/>
      <c r="FG23" s="406" t="n">
        <v>16800</v>
      </c>
      <c r="FH23" s="444"/>
      <c r="FI23" s="454"/>
      <c r="FJ23" s="455"/>
      <c r="FK23" s="456"/>
      <c r="FL23" s="406"/>
      <c r="FM23" s="456"/>
      <c r="FN23" s="406"/>
      <c r="FO23" s="457"/>
      <c r="FP23" s="450"/>
      <c r="FQ23" s="458"/>
      <c r="FR23" s="459"/>
      <c r="FS23" s="460"/>
      <c r="FT23" s="461"/>
      <c r="FU23" s="441"/>
      <c r="FV23" s="406"/>
      <c r="FW23" s="460"/>
      <c r="FX23" s="406"/>
      <c r="FY23" s="410"/>
      <c r="FZ23" s="410"/>
      <c r="GA23" s="430"/>
      <c r="GB23" s="483"/>
      <c r="GC23" s="484"/>
      <c r="GD23" s="451"/>
      <c r="GE23" s="449"/>
      <c r="GF23" s="462"/>
      <c r="GG23" s="406"/>
      <c r="GH23" s="451"/>
      <c r="GI23" s="406"/>
      <c r="GJ23" s="463"/>
      <c r="GK23" s="464"/>
      <c r="GL23" s="465"/>
      <c r="GM23" s="440"/>
      <c r="GN23" s="406"/>
      <c r="GO23" s="483"/>
      <c r="GP23" s="451"/>
      <c r="GQ23" s="440"/>
      <c r="GR23" s="462"/>
      <c r="GS23" s="407"/>
      <c r="GT23" s="407"/>
      <c r="GU23" s="483"/>
      <c r="GV23" s="451"/>
      <c r="GW23" s="483"/>
      <c r="GX23" s="451"/>
      <c r="GY23" s="463"/>
      <c r="GZ23" s="406"/>
      <c r="HA23" s="439"/>
      <c r="HB23" s="452"/>
      <c r="HC23" s="440"/>
      <c r="HD23" s="444"/>
      <c r="HE23" s="464"/>
      <c r="HF23" s="464"/>
      <c r="HG23" s="444"/>
      <c r="HH23" s="409"/>
      <c r="HI23" s="466"/>
      <c r="HJ23" s="407"/>
      <c r="HK23" s="407"/>
      <c r="HL23" s="443"/>
      <c r="HM23" s="466"/>
      <c r="HN23" s="467"/>
      <c r="HO23" s="408"/>
      <c r="HP23" s="468"/>
      <c r="HQ23" s="469"/>
      <c r="HR23" s="470"/>
      <c r="HS23" s="468"/>
      <c r="HT23" s="471"/>
      <c r="HU23" s="450"/>
      <c r="HV23" s="483"/>
      <c r="HW23" s="451"/>
      <c r="HX23" s="451"/>
      <c r="HY23" s="472"/>
    </row>
    <row r="24" customFormat="false" ht="15.6" hidden="false" customHeight="false" outlineLevel="0" collapsed="false">
      <c r="A24" s="486" t="n">
        <v>43506</v>
      </c>
      <c r="B24" s="487"/>
      <c r="C24" s="488"/>
      <c r="D24" s="489"/>
      <c r="E24" s="490"/>
      <c r="F24" s="491"/>
      <c r="G24" s="491"/>
      <c r="H24" s="488"/>
      <c r="I24" s="491"/>
      <c r="J24" s="491"/>
      <c r="K24" s="492"/>
      <c r="L24" s="492"/>
      <c r="M24" s="492"/>
      <c r="N24" s="493"/>
      <c r="O24" s="493"/>
      <c r="P24" s="410"/>
      <c r="Q24" s="410"/>
      <c r="R24" s="410"/>
      <c r="S24" s="410"/>
      <c r="T24" s="411"/>
      <c r="U24" s="412"/>
      <c r="V24" s="410"/>
      <c r="W24" s="410"/>
      <c r="X24" s="413"/>
      <c r="Y24" s="474"/>
      <c r="Z24" s="475"/>
      <c r="AA24" s="476"/>
      <c r="AB24" s="477"/>
      <c r="AC24" s="477"/>
      <c r="AD24" s="475" t="n">
        <v>0.17</v>
      </c>
      <c r="AE24" s="478" t="n">
        <f aca="false">AD24/$AD$6</f>
        <v>0.0236111111111111</v>
      </c>
      <c r="AF24" s="479"/>
      <c r="AG24" s="478"/>
      <c r="AH24" s="479"/>
      <c r="AI24" s="479"/>
      <c r="AJ24" s="474"/>
      <c r="AK24" s="478"/>
      <c r="AL24" s="448"/>
      <c r="AM24" s="480"/>
      <c r="AN24" s="474"/>
      <c r="AO24" s="474"/>
      <c r="AP24" s="480"/>
      <c r="AQ24" s="448"/>
      <c r="AR24" s="474"/>
      <c r="AS24" s="474"/>
      <c r="AT24" s="474"/>
      <c r="AU24" s="448"/>
      <c r="AV24" s="481"/>
      <c r="AW24" s="480"/>
      <c r="AX24" s="480"/>
      <c r="AY24" s="481"/>
      <c r="AZ24" s="481"/>
      <c r="BA24" s="421" t="n">
        <f aca="false">CC24+DF24</f>
        <v>1000</v>
      </c>
      <c r="BB24" s="422" t="n">
        <f aca="false">BA24/$BA$6</f>
        <v>0.02</v>
      </c>
      <c r="BC24" s="423"/>
      <c r="BD24" s="424"/>
      <c r="BE24" s="425"/>
      <c r="BF24" s="426"/>
      <c r="BG24" s="427"/>
      <c r="BH24" s="421"/>
      <c r="BI24" s="423"/>
      <c r="BJ24" s="422"/>
      <c r="BK24" s="428"/>
      <c r="BL24" s="428"/>
      <c r="BM24" s="429"/>
      <c r="BN24" s="423"/>
      <c r="BO24" s="426"/>
      <c r="BP24" s="426"/>
      <c r="BQ24" s="424" t="n">
        <v>5.3</v>
      </c>
      <c r="BR24" s="422" t="n">
        <f aca="false">BQ24/$BQ$6</f>
        <v>0.736111111111111</v>
      </c>
      <c r="BS24" s="410" t="n">
        <f aca="false">BA24</f>
        <v>1000</v>
      </c>
      <c r="BT24" s="430"/>
      <c r="BU24" s="431"/>
      <c r="BV24" s="431"/>
      <c r="BW24" s="431"/>
      <c r="BX24" s="431"/>
      <c r="BY24" s="431"/>
      <c r="BZ24" s="431"/>
      <c r="CA24" s="432"/>
      <c r="CB24" s="431"/>
      <c r="CC24" s="433"/>
      <c r="CD24" s="412"/>
      <c r="CE24" s="422" t="n">
        <f aca="false">CC24/25000</f>
        <v>0</v>
      </c>
      <c r="CF24" s="434"/>
      <c r="CG24" s="435"/>
      <c r="CH24" s="428"/>
      <c r="CI24" s="436"/>
      <c r="CJ24" s="437"/>
      <c r="CK24" s="437"/>
      <c r="CL24" s="424"/>
      <c r="CM24" s="424"/>
      <c r="CN24" s="424"/>
      <c r="CO24" s="433"/>
      <c r="CP24" s="433"/>
      <c r="CQ24" s="438"/>
      <c r="CR24" s="438"/>
      <c r="CS24" s="482"/>
      <c r="CT24" s="434"/>
      <c r="CU24" s="435"/>
      <c r="CV24" s="494"/>
      <c r="CW24" s="495"/>
      <c r="CX24" s="496"/>
      <c r="CY24" s="497"/>
      <c r="CZ24" s="498"/>
      <c r="DA24" s="498"/>
      <c r="DB24" s="498"/>
      <c r="DC24" s="498"/>
      <c r="DD24" s="499"/>
      <c r="DE24" s="499"/>
      <c r="DF24" s="433" t="n">
        <v>1000</v>
      </c>
      <c r="DG24" s="446" t="n">
        <f aca="false">DF24</f>
        <v>1000</v>
      </c>
      <c r="DH24" s="422" t="n">
        <f aca="false">DF24/25000</f>
        <v>0.04</v>
      </c>
      <c r="DI24" s="433" t="n">
        <f aca="false">6700/DF24*24</f>
        <v>160.8</v>
      </c>
      <c r="DJ24" s="435"/>
      <c r="DK24" s="428"/>
      <c r="DL24" s="433" t="n">
        <f aca="false">9500/DF24*24</f>
        <v>228</v>
      </c>
      <c r="DM24" s="423"/>
      <c r="DN24" s="423"/>
      <c r="DO24" s="424"/>
      <c r="DP24" s="424"/>
      <c r="DQ24" s="424"/>
      <c r="DR24" s="433"/>
      <c r="DS24" s="433"/>
      <c r="DT24" s="438"/>
      <c r="DU24" s="438" t="n">
        <v>0.07</v>
      </c>
      <c r="DV24" s="482"/>
      <c r="DW24" s="433" t="n">
        <f aca="false">3500/DF24*24</f>
        <v>84</v>
      </c>
      <c r="DX24" s="435"/>
      <c r="DY24" s="494"/>
      <c r="DZ24" s="495"/>
      <c r="EA24" s="496"/>
      <c r="EB24" s="497"/>
      <c r="EC24" s="498"/>
      <c r="ED24" s="498"/>
      <c r="EE24" s="498"/>
      <c r="EF24" s="498"/>
      <c r="EG24" s="499"/>
      <c r="EH24" s="496"/>
      <c r="EI24" s="430"/>
      <c r="EJ24" s="448"/>
      <c r="EK24" s="449"/>
      <c r="EL24" s="418"/>
      <c r="EM24" s="432"/>
      <c r="EN24" s="432"/>
      <c r="EO24" s="432"/>
      <c r="EP24" s="432"/>
      <c r="EQ24" s="431"/>
      <c r="ER24" s="449"/>
      <c r="ES24" s="497" t="n">
        <f aca="false">44000/BA24*24</f>
        <v>1056</v>
      </c>
      <c r="ET24" s="500" t="n">
        <f aca="false">BB24</f>
        <v>0.02</v>
      </c>
      <c r="EU24" s="494"/>
      <c r="EV24" s="500"/>
      <c r="EW24" s="501"/>
      <c r="EX24" s="484"/>
      <c r="EY24" s="501"/>
      <c r="EZ24" s="484"/>
      <c r="FA24" s="500"/>
      <c r="FB24" s="432"/>
      <c r="FC24" s="453"/>
      <c r="FD24" s="432"/>
      <c r="FE24" s="453"/>
      <c r="FF24" s="431"/>
      <c r="FG24" s="491" t="n">
        <v>16800</v>
      </c>
      <c r="FH24" s="499"/>
      <c r="FI24" s="502"/>
      <c r="FJ24" s="488"/>
      <c r="FK24" s="503"/>
      <c r="FL24" s="491"/>
      <c r="FM24" s="503"/>
      <c r="FN24" s="491"/>
      <c r="FO24" s="457"/>
      <c r="FP24" s="497"/>
      <c r="FQ24" s="504"/>
      <c r="FR24" s="492"/>
      <c r="FS24" s="505"/>
      <c r="FT24" s="506"/>
      <c r="FU24" s="496"/>
      <c r="FV24" s="491"/>
      <c r="FW24" s="505"/>
      <c r="FX24" s="491"/>
      <c r="FY24" s="410"/>
      <c r="FZ24" s="410"/>
      <c r="GA24" s="430"/>
      <c r="GB24" s="501"/>
      <c r="GC24" s="484"/>
      <c r="GD24" s="500"/>
      <c r="GE24" s="449"/>
      <c r="GF24" s="507"/>
      <c r="GG24" s="491"/>
      <c r="GH24" s="500"/>
      <c r="GI24" s="491"/>
      <c r="GJ24" s="498"/>
      <c r="GK24" s="498"/>
      <c r="GL24" s="508"/>
      <c r="GM24" s="495"/>
      <c r="GN24" s="491"/>
      <c r="GO24" s="501"/>
      <c r="GP24" s="500"/>
      <c r="GQ24" s="495"/>
      <c r="GR24" s="507"/>
      <c r="GS24" s="491"/>
      <c r="GT24" s="491"/>
      <c r="GU24" s="501"/>
      <c r="GV24" s="501"/>
      <c r="GW24" s="501"/>
      <c r="GX24" s="500"/>
      <c r="GY24" s="498"/>
      <c r="GZ24" s="491"/>
      <c r="HA24" s="494"/>
      <c r="HB24" s="494"/>
      <c r="HC24" s="495"/>
      <c r="HD24" s="499"/>
      <c r="HE24" s="499"/>
      <c r="HF24" s="499"/>
      <c r="HG24" s="499"/>
      <c r="HH24" s="493"/>
      <c r="HI24" s="509"/>
      <c r="HJ24" s="491"/>
      <c r="HK24" s="491"/>
      <c r="HL24" s="498"/>
      <c r="HM24" s="509"/>
      <c r="HN24" s="509"/>
      <c r="HO24" s="492"/>
      <c r="HP24" s="510"/>
      <c r="HQ24" s="511"/>
      <c r="HR24" s="510"/>
      <c r="HS24" s="510"/>
      <c r="HT24" s="512"/>
      <c r="HU24" s="497"/>
      <c r="HV24" s="501"/>
      <c r="HW24" s="500"/>
      <c r="HX24" s="500"/>
      <c r="HY24" s="513"/>
    </row>
    <row r="25" customFormat="false" ht="15.6" hidden="false" customHeight="false" outlineLevel="0" collapsed="false">
      <c r="A25" s="401" t="n">
        <v>43507</v>
      </c>
      <c r="B25" s="402"/>
      <c r="C25" s="403"/>
      <c r="D25" s="455"/>
      <c r="E25" s="405"/>
      <c r="F25" s="406"/>
      <c r="G25" s="407"/>
      <c r="H25" s="403"/>
      <c r="I25" s="455"/>
      <c r="J25" s="407"/>
      <c r="K25" s="455"/>
      <c r="L25" s="455"/>
      <c r="M25" s="455"/>
      <c r="N25" s="473"/>
      <c r="O25" s="409"/>
      <c r="P25" s="410"/>
      <c r="Q25" s="410"/>
      <c r="R25" s="410"/>
      <c r="S25" s="410"/>
      <c r="T25" s="417"/>
      <c r="U25" s="412"/>
      <c r="V25" s="410"/>
      <c r="W25" s="417"/>
      <c r="X25" s="413"/>
      <c r="Y25" s="474"/>
      <c r="Z25" s="475"/>
      <c r="AA25" s="476"/>
      <c r="AB25" s="477"/>
      <c r="AC25" s="477"/>
      <c r="AD25" s="475" t="n">
        <v>0.17</v>
      </c>
      <c r="AE25" s="478" t="n">
        <f aca="false">AD25/$AD$6</f>
        <v>0.0236111111111111</v>
      </c>
      <c r="AF25" s="479"/>
      <c r="AG25" s="478"/>
      <c r="AH25" s="479"/>
      <c r="AI25" s="479"/>
      <c r="AJ25" s="474"/>
      <c r="AK25" s="478"/>
      <c r="AL25" s="448"/>
      <c r="AM25" s="480"/>
      <c r="AN25" s="474"/>
      <c r="AO25" s="474"/>
      <c r="AP25" s="480"/>
      <c r="AQ25" s="448"/>
      <c r="AR25" s="474"/>
      <c r="AS25" s="474"/>
      <c r="AT25" s="474"/>
      <c r="AU25" s="448"/>
      <c r="AV25" s="481"/>
      <c r="AW25" s="480"/>
      <c r="AX25" s="480"/>
      <c r="AY25" s="481"/>
      <c r="AZ25" s="481"/>
      <c r="BA25" s="421" t="n">
        <f aca="false">CC25+DF25</f>
        <v>1000</v>
      </c>
      <c r="BB25" s="422" t="n">
        <f aca="false">BA25/$BA$6</f>
        <v>0.02</v>
      </c>
      <c r="BC25" s="423"/>
      <c r="BD25" s="424"/>
      <c r="BE25" s="425"/>
      <c r="BF25" s="426"/>
      <c r="BG25" s="427"/>
      <c r="BH25" s="421"/>
      <c r="BI25" s="423"/>
      <c r="BJ25" s="422"/>
      <c r="BK25" s="428"/>
      <c r="BL25" s="428"/>
      <c r="BM25" s="429"/>
      <c r="BN25" s="423"/>
      <c r="BO25" s="423"/>
      <c r="BP25" s="426"/>
      <c r="BQ25" s="424" t="n">
        <v>5.33</v>
      </c>
      <c r="BR25" s="422" t="n">
        <f aca="false">BQ25/$BQ$6</f>
        <v>0.740277777777778</v>
      </c>
      <c r="BS25" s="410" t="n">
        <f aca="false">BA25</f>
        <v>1000</v>
      </c>
      <c r="BT25" s="430"/>
      <c r="BU25" s="431"/>
      <c r="BV25" s="431"/>
      <c r="BW25" s="431"/>
      <c r="BX25" s="431"/>
      <c r="BY25" s="431"/>
      <c r="BZ25" s="431"/>
      <c r="CA25" s="432"/>
      <c r="CB25" s="431"/>
      <c r="CC25" s="433"/>
      <c r="CD25" s="412"/>
      <c r="CE25" s="422" t="n">
        <f aca="false">CC25/25000</f>
        <v>0</v>
      </c>
      <c r="CF25" s="434"/>
      <c r="CG25" s="435"/>
      <c r="CH25" s="428"/>
      <c r="CI25" s="436"/>
      <c r="CJ25" s="437"/>
      <c r="CK25" s="437"/>
      <c r="CL25" s="424"/>
      <c r="CM25" s="424"/>
      <c r="CN25" s="424"/>
      <c r="CO25" s="433"/>
      <c r="CP25" s="433"/>
      <c r="CQ25" s="438"/>
      <c r="CR25" s="438"/>
      <c r="CS25" s="482"/>
      <c r="CT25" s="434"/>
      <c r="CU25" s="435"/>
      <c r="CV25" s="439"/>
      <c r="CW25" s="440"/>
      <c r="CX25" s="441"/>
      <c r="CY25" s="442"/>
      <c r="CZ25" s="443"/>
      <c r="DA25" s="443"/>
      <c r="DB25" s="443"/>
      <c r="DC25" s="443"/>
      <c r="DD25" s="444"/>
      <c r="DE25" s="441"/>
      <c r="DF25" s="445" t="n">
        <v>1000</v>
      </c>
      <c r="DG25" s="446" t="n">
        <f aca="false">DF25</f>
        <v>1000</v>
      </c>
      <c r="DH25" s="422" t="n">
        <f aca="false">DF25/25000</f>
        <v>0.04</v>
      </c>
      <c r="DI25" s="447" t="n">
        <f aca="false">6700/DF25*24</f>
        <v>160.8</v>
      </c>
      <c r="DJ25" s="435"/>
      <c r="DK25" s="428"/>
      <c r="DL25" s="447" t="n">
        <f aca="false">9500/DF25*24</f>
        <v>228</v>
      </c>
      <c r="DM25" s="423"/>
      <c r="DN25" s="423"/>
      <c r="DO25" s="424"/>
      <c r="DP25" s="424"/>
      <c r="DQ25" s="424"/>
      <c r="DR25" s="433"/>
      <c r="DS25" s="433"/>
      <c r="DT25" s="438"/>
      <c r="DU25" s="438" t="n">
        <v>0.06</v>
      </c>
      <c r="DV25" s="482"/>
      <c r="DW25" s="447" t="n">
        <f aca="false">3500/DF25*24</f>
        <v>84</v>
      </c>
      <c r="DX25" s="435"/>
      <c r="DY25" s="439"/>
      <c r="DZ25" s="440"/>
      <c r="EA25" s="441"/>
      <c r="EB25" s="442"/>
      <c r="EC25" s="443"/>
      <c r="ED25" s="443"/>
      <c r="EE25" s="443"/>
      <c r="EF25" s="443"/>
      <c r="EG25" s="444"/>
      <c r="EH25" s="441"/>
      <c r="EI25" s="430"/>
      <c r="EJ25" s="448"/>
      <c r="EK25" s="449"/>
      <c r="EL25" s="418"/>
      <c r="EM25" s="432"/>
      <c r="EN25" s="432"/>
      <c r="EO25" s="432"/>
      <c r="EP25" s="432"/>
      <c r="EQ25" s="431"/>
      <c r="ER25" s="449"/>
      <c r="ES25" s="450" t="n">
        <f aca="false">44000/BA25*24</f>
        <v>1056</v>
      </c>
      <c r="ET25" s="451" t="n">
        <f aca="false">BB25</f>
        <v>0.02</v>
      </c>
      <c r="EU25" s="452"/>
      <c r="EV25" s="451"/>
      <c r="EW25" s="451"/>
      <c r="EX25" s="432"/>
      <c r="EY25" s="451"/>
      <c r="EZ25" s="432"/>
      <c r="FA25" s="451"/>
      <c r="FB25" s="432"/>
      <c r="FC25" s="453"/>
      <c r="FD25" s="432"/>
      <c r="FE25" s="453"/>
      <c r="FF25" s="431"/>
      <c r="FG25" s="406" t="n">
        <v>16800</v>
      </c>
      <c r="FH25" s="444"/>
      <c r="FI25" s="454"/>
      <c r="FJ25" s="455"/>
      <c r="FK25" s="456"/>
      <c r="FL25" s="406"/>
      <c r="FM25" s="456"/>
      <c r="FN25" s="406"/>
      <c r="FO25" s="457"/>
      <c r="FP25" s="450"/>
      <c r="FQ25" s="458"/>
      <c r="FR25" s="459"/>
      <c r="FS25" s="460"/>
      <c r="FT25" s="461"/>
      <c r="FU25" s="441"/>
      <c r="FV25" s="406"/>
      <c r="FW25" s="460"/>
      <c r="FX25" s="406"/>
      <c r="FY25" s="410"/>
      <c r="FZ25" s="410"/>
      <c r="GA25" s="430"/>
      <c r="GB25" s="483"/>
      <c r="GC25" s="484"/>
      <c r="GD25" s="451"/>
      <c r="GE25" s="449"/>
      <c r="GF25" s="462"/>
      <c r="GG25" s="406"/>
      <c r="GH25" s="451"/>
      <c r="GI25" s="406"/>
      <c r="GJ25" s="463"/>
      <c r="GK25" s="464"/>
      <c r="GL25" s="465"/>
      <c r="GM25" s="440"/>
      <c r="GN25" s="406"/>
      <c r="GO25" s="483"/>
      <c r="GP25" s="451"/>
      <c r="GQ25" s="440"/>
      <c r="GR25" s="462"/>
      <c r="GS25" s="407"/>
      <c r="GT25" s="407"/>
      <c r="GU25" s="483"/>
      <c r="GV25" s="451"/>
      <c r="GW25" s="483"/>
      <c r="GX25" s="451"/>
      <c r="GY25" s="463"/>
      <c r="GZ25" s="406"/>
      <c r="HA25" s="439"/>
      <c r="HB25" s="452"/>
      <c r="HC25" s="440"/>
      <c r="HD25" s="444"/>
      <c r="HE25" s="464"/>
      <c r="HF25" s="464"/>
      <c r="HG25" s="444"/>
      <c r="HH25" s="409"/>
      <c r="HI25" s="466"/>
      <c r="HJ25" s="407"/>
      <c r="HK25" s="407"/>
      <c r="HL25" s="443"/>
      <c r="HM25" s="466"/>
      <c r="HN25" s="467"/>
      <c r="HO25" s="408"/>
      <c r="HP25" s="468"/>
      <c r="HQ25" s="469"/>
      <c r="HR25" s="470"/>
      <c r="HS25" s="468"/>
      <c r="HT25" s="471"/>
      <c r="HU25" s="450"/>
      <c r="HV25" s="483"/>
      <c r="HW25" s="451"/>
      <c r="HX25" s="451"/>
      <c r="HY25" s="472"/>
    </row>
    <row r="26" customFormat="false" ht="15.6" hidden="false" customHeight="false" outlineLevel="0" collapsed="false">
      <c r="A26" s="401" t="n">
        <v>43508</v>
      </c>
      <c r="B26" s="402" t="n">
        <v>12104</v>
      </c>
      <c r="C26" s="403" t="n">
        <f aca="false">B26/$B$6</f>
        <v>0.24208</v>
      </c>
      <c r="D26" s="404" t="n">
        <v>7.96</v>
      </c>
      <c r="E26" s="405" t="n">
        <v>45</v>
      </c>
      <c r="F26" s="406" t="n">
        <v>191</v>
      </c>
      <c r="G26" s="407" t="n">
        <f aca="false">F26*B26/1000</f>
        <v>2311.864</v>
      </c>
      <c r="H26" s="403" t="n">
        <f aca="false">G26/$G$6</f>
        <v>0.09247456</v>
      </c>
      <c r="I26" s="406" t="n">
        <v>6300</v>
      </c>
      <c r="J26" s="407" t="n">
        <f aca="false">I26*0.67</f>
        <v>4221</v>
      </c>
      <c r="K26" s="408" t="n">
        <v>41</v>
      </c>
      <c r="L26" s="408" t="n">
        <v>23</v>
      </c>
      <c r="M26" s="408" t="n">
        <v>1.46</v>
      </c>
      <c r="N26" s="409" t="n">
        <v>43</v>
      </c>
      <c r="O26" s="409" t="n">
        <v>16</v>
      </c>
      <c r="P26" s="410"/>
      <c r="Q26" s="410"/>
      <c r="R26" s="410"/>
      <c r="S26" s="410"/>
      <c r="T26" s="411"/>
      <c r="U26" s="412"/>
      <c r="V26" s="410"/>
      <c r="W26" s="410"/>
      <c r="X26" s="413"/>
      <c r="Y26" s="474"/>
      <c r="Z26" s="475"/>
      <c r="AA26" s="476"/>
      <c r="AB26" s="477"/>
      <c r="AC26" s="477"/>
      <c r="AD26" s="475" t="n">
        <v>0.15</v>
      </c>
      <c r="AE26" s="478" t="n">
        <f aca="false">AD26/$AD$6</f>
        <v>0.0208333333333333</v>
      </c>
      <c r="AF26" s="479"/>
      <c r="AG26" s="478"/>
      <c r="AH26" s="479"/>
      <c r="AI26" s="479"/>
      <c r="AJ26" s="474"/>
      <c r="AK26" s="478"/>
      <c r="AL26" s="448"/>
      <c r="AM26" s="480"/>
      <c r="AN26" s="474"/>
      <c r="AO26" s="474"/>
      <c r="AP26" s="480"/>
      <c r="AQ26" s="448"/>
      <c r="AR26" s="474"/>
      <c r="AS26" s="474"/>
      <c r="AT26" s="474"/>
      <c r="AU26" s="448"/>
      <c r="AV26" s="481"/>
      <c r="AW26" s="480"/>
      <c r="AX26" s="480"/>
      <c r="AY26" s="481"/>
      <c r="AZ26" s="481"/>
      <c r="BA26" s="421" t="n">
        <f aca="false">CC26+DF26</f>
        <v>1000</v>
      </c>
      <c r="BB26" s="422" t="n">
        <f aca="false">BA26/$BA$6</f>
        <v>0.02</v>
      </c>
      <c r="BC26" s="423"/>
      <c r="BD26" s="424"/>
      <c r="BE26" s="425"/>
      <c r="BF26" s="426"/>
      <c r="BG26" s="427"/>
      <c r="BH26" s="421"/>
      <c r="BI26" s="423"/>
      <c r="BJ26" s="422"/>
      <c r="BK26" s="428"/>
      <c r="BL26" s="428"/>
      <c r="BM26" s="429"/>
      <c r="BN26" s="423"/>
      <c r="BO26" s="423"/>
      <c r="BP26" s="426"/>
      <c r="BQ26" s="424" t="n">
        <v>5.3</v>
      </c>
      <c r="BR26" s="422" t="n">
        <f aca="false">BQ26/$BQ$6</f>
        <v>0.736111111111111</v>
      </c>
      <c r="BS26" s="410" t="n">
        <f aca="false">BA26</f>
        <v>1000</v>
      </c>
      <c r="BT26" s="430"/>
      <c r="BU26" s="431"/>
      <c r="BV26" s="431"/>
      <c r="BW26" s="431"/>
      <c r="BX26" s="431"/>
      <c r="BY26" s="431"/>
      <c r="BZ26" s="431"/>
      <c r="CA26" s="432"/>
      <c r="CB26" s="431"/>
      <c r="CC26" s="433"/>
      <c r="CD26" s="412"/>
      <c r="CE26" s="422" t="n">
        <f aca="false">CC26/25000</f>
        <v>0</v>
      </c>
      <c r="CF26" s="434"/>
      <c r="CG26" s="435"/>
      <c r="CH26" s="428"/>
      <c r="CI26" s="436"/>
      <c r="CJ26" s="437"/>
      <c r="CK26" s="437"/>
      <c r="CL26" s="424"/>
      <c r="CM26" s="424"/>
      <c r="CN26" s="424"/>
      <c r="CO26" s="433"/>
      <c r="CP26" s="433"/>
      <c r="CQ26" s="438"/>
      <c r="CR26" s="438"/>
      <c r="CS26" s="482"/>
      <c r="CT26" s="434"/>
      <c r="CU26" s="435"/>
      <c r="CV26" s="439"/>
      <c r="CW26" s="440"/>
      <c r="CX26" s="441"/>
      <c r="CY26" s="442"/>
      <c r="CZ26" s="443"/>
      <c r="DA26" s="443"/>
      <c r="DB26" s="443"/>
      <c r="DC26" s="443"/>
      <c r="DD26" s="444"/>
      <c r="DE26" s="441"/>
      <c r="DF26" s="445" t="n">
        <v>1000</v>
      </c>
      <c r="DG26" s="446" t="n">
        <f aca="false">DF26</f>
        <v>1000</v>
      </c>
      <c r="DH26" s="422" t="n">
        <f aca="false">DF26/25000</f>
        <v>0.04</v>
      </c>
      <c r="DI26" s="447" t="n">
        <f aca="false">6700/DF26*24</f>
        <v>160.8</v>
      </c>
      <c r="DJ26" s="435"/>
      <c r="DK26" s="428"/>
      <c r="DL26" s="447" t="n">
        <f aca="false">9500/DF26*24</f>
        <v>228</v>
      </c>
      <c r="DM26" s="423"/>
      <c r="DN26" s="423"/>
      <c r="DO26" s="424"/>
      <c r="DP26" s="424"/>
      <c r="DQ26" s="424"/>
      <c r="DR26" s="433"/>
      <c r="DS26" s="433"/>
      <c r="DT26" s="438"/>
      <c r="DU26" s="438" t="n">
        <v>0.06</v>
      </c>
      <c r="DV26" s="482"/>
      <c r="DW26" s="447" t="n">
        <f aca="false">3500/DF26*24</f>
        <v>84</v>
      </c>
      <c r="DX26" s="435"/>
      <c r="DY26" s="439" t="n">
        <v>8.22</v>
      </c>
      <c r="DZ26" s="440" t="n">
        <v>17</v>
      </c>
      <c r="EA26" s="441"/>
      <c r="EB26" s="442"/>
      <c r="EC26" s="443"/>
      <c r="ED26" s="443"/>
      <c r="EE26" s="443"/>
      <c r="EF26" s="443"/>
      <c r="EG26" s="444"/>
      <c r="EH26" s="441"/>
      <c r="EI26" s="430" t="n">
        <f aca="false">DY26</f>
        <v>8.22</v>
      </c>
      <c r="EJ26" s="448" t="n">
        <f aca="false">DZ26</f>
        <v>17</v>
      </c>
      <c r="EK26" s="449"/>
      <c r="EL26" s="418"/>
      <c r="EM26" s="432"/>
      <c r="EN26" s="432"/>
      <c r="EO26" s="432"/>
      <c r="EP26" s="432"/>
      <c r="EQ26" s="431"/>
      <c r="ER26" s="449"/>
      <c r="ES26" s="450" t="n">
        <f aca="false">44000/BA26*24</f>
        <v>1056</v>
      </c>
      <c r="ET26" s="451" t="n">
        <f aca="false">BB26</f>
        <v>0.02</v>
      </c>
      <c r="EU26" s="452"/>
      <c r="EV26" s="451"/>
      <c r="EW26" s="451"/>
      <c r="EX26" s="432"/>
      <c r="EY26" s="451"/>
      <c r="EZ26" s="432"/>
      <c r="FA26" s="451"/>
      <c r="FB26" s="432"/>
      <c r="FC26" s="453"/>
      <c r="FD26" s="432"/>
      <c r="FE26" s="453"/>
      <c r="FF26" s="431"/>
      <c r="FG26" s="406" t="n">
        <v>16800</v>
      </c>
      <c r="FH26" s="444"/>
      <c r="FI26" s="454"/>
      <c r="FJ26" s="455"/>
      <c r="FK26" s="456"/>
      <c r="FL26" s="406"/>
      <c r="FM26" s="456"/>
      <c r="FN26" s="406"/>
      <c r="FO26" s="457"/>
      <c r="FP26" s="450"/>
      <c r="FQ26" s="458"/>
      <c r="FR26" s="459"/>
      <c r="FS26" s="460"/>
      <c r="FT26" s="461"/>
      <c r="FU26" s="441"/>
      <c r="FV26" s="406"/>
      <c r="FW26" s="460"/>
      <c r="FX26" s="406"/>
      <c r="FY26" s="410"/>
      <c r="FZ26" s="410"/>
      <c r="GA26" s="430"/>
      <c r="GB26" s="483"/>
      <c r="GC26" s="484"/>
      <c r="GD26" s="451"/>
      <c r="GE26" s="449"/>
      <c r="GF26" s="462"/>
      <c r="GG26" s="406"/>
      <c r="GH26" s="451"/>
      <c r="GI26" s="406"/>
      <c r="GJ26" s="463"/>
      <c r="GK26" s="464"/>
      <c r="GL26" s="465"/>
      <c r="GM26" s="440"/>
      <c r="GN26" s="406"/>
      <c r="GO26" s="483"/>
      <c r="GP26" s="451"/>
      <c r="GQ26" s="440"/>
      <c r="GR26" s="462"/>
      <c r="GS26" s="407"/>
      <c r="GT26" s="407"/>
      <c r="GU26" s="483"/>
      <c r="GV26" s="451"/>
      <c r="GW26" s="483"/>
      <c r="GX26" s="451"/>
      <c r="GY26" s="463"/>
      <c r="GZ26" s="406"/>
      <c r="HA26" s="439"/>
      <c r="HB26" s="452"/>
      <c r="HC26" s="440"/>
      <c r="HD26" s="444"/>
      <c r="HE26" s="464"/>
      <c r="HF26" s="464"/>
      <c r="HG26" s="444"/>
      <c r="HH26" s="409"/>
      <c r="HI26" s="466"/>
      <c r="HJ26" s="407"/>
      <c r="HK26" s="407"/>
      <c r="HL26" s="443"/>
      <c r="HM26" s="466"/>
      <c r="HN26" s="467"/>
      <c r="HO26" s="408"/>
      <c r="HP26" s="468"/>
      <c r="HQ26" s="469"/>
      <c r="HR26" s="470"/>
      <c r="HS26" s="468"/>
      <c r="HT26" s="471"/>
      <c r="HU26" s="450"/>
      <c r="HV26" s="483"/>
      <c r="HW26" s="451"/>
      <c r="HX26" s="451"/>
      <c r="HY26" s="472"/>
    </row>
    <row r="27" customFormat="false" ht="15.6" hidden="false" customHeight="false" outlineLevel="0" collapsed="false">
      <c r="A27" s="401" t="n">
        <v>43509</v>
      </c>
      <c r="B27" s="402"/>
      <c r="C27" s="403"/>
      <c r="D27" s="404"/>
      <c r="E27" s="405"/>
      <c r="F27" s="406"/>
      <c r="G27" s="407"/>
      <c r="H27" s="403"/>
      <c r="I27" s="406"/>
      <c r="J27" s="407"/>
      <c r="K27" s="408"/>
      <c r="L27" s="408"/>
      <c r="M27" s="408"/>
      <c r="N27" s="409"/>
      <c r="O27" s="409"/>
      <c r="P27" s="410"/>
      <c r="Q27" s="410"/>
      <c r="R27" s="410"/>
      <c r="S27" s="410"/>
      <c r="T27" s="411"/>
      <c r="U27" s="412"/>
      <c r="V27" s="410"/>
      <c r="W27" s="410"/>
      <c r="X27" s="413"/>
      <c r="Y27" s="474"/>
      <c r="Z27" s="475"/>
      <c r="AA27" s="476"/>
      <c r="AB27" s="477"/>
      <c r="AC27" s="477"/>
      <c r="AD27" s="475" t="n">
        <v>0.13</v>
      </c>
      <c r="AE27" s="478" t="n">
        <f aca="false">AD27/$AD$6</f>
        <v>0.0180555555555556</v>
      </c>
      <c r="AF27" s="479"/>
      <c r="AG27" s="478"/>
      <c r="AH27" s="479"/>
      <c r="AI27" s="479"/>
      <c r="AJ27" s="474"/>
      <c r="AK27" s="478"/>
      <c r="AL27" s="448"/>
      <c r="AM27" s="480"/>
      <c r="AN27" s="474"/>
      <c r="AO27" s="474"/>
      <c r="AP27" s="480"/>
      <c r="AQ27" s="448"/>
      <c r="AR27" s="474"/>
      <c r="AS27" s="474"/>
      <c r="AT27" s="474"/>
      <c r="AU27" s="448"/>
      <c r="AV27" s="481"/>
      <c r="AW27" s="480"/>
      <c r="AX27" s="480"/>
      <c r="AY27" s="481"/>
      <c r="AZ27" s="481"/>
      <c r="BA27" s="421" t="n">
        <f aca="false">CC27+DF27</f>
        <v>1000</v>
      </c>
      <c r="BB27" s="422" t="n">
        <f aca="false">BA27/$BA$6</f>
        <v>0.02</v>
      </c>
      <c r="BC27" s="423"/>
      <c r="BD27" s="424"/>
      <c r="BE27" s="425"/>
      <c r="BF27" s="426"/>
      <c r="BG27" s="427"/>
      <c r="BH27" s="421"/>
      <c r="BI27" s="423"/>
      <c r="BJ27" s="422"/>
      <c r="BK27" s="428"/>
      <c r="BL27" s="428"/>
      <c r="BM27" s="429"/>
      <c r="BN27" s="423"/>
      <c r="BO27" s="423"/>
      <c r="BP27" s="426"/>
      <c r="BQ27" s="424" t="n">
        <v>6.71</v>
      </c>
      <c r="BR27" s="422" t="n">
        <f aca="false">BQ27/$BQ$6</f>
        <v>0.931944444444444</v>
      </c>
      <c r="BS27" s="410" t="n">
        <f aca="false">BA27</f>
        <v>1000</v>
      </c>
      <c r="BT27" s="430"/>
      <c r="BU27" s="431"/>
      <c r="BV27" s="431"/>
      <c r="BW27" s="431"/>
      <c r="BX27" s="431"/>
      <c r="BY27" s="431"/>
      <c r="BZ27" s="431"/>
      <c r="CA27" s="432"/>
      <c r="CB27" s="431"/>
      <c r="CC27" s="433"/>
      <c r="CD27" s="412"/>
      <c r="CE27" s="422" t="n">
        <f aca="false">CC27/25000</f>
        <v>0</v>
      </c>
      <c r="CF27" s="434"/>
      <c r="CG27" s="435"/>
      <c r="CH27" s="428"/>
      <c r="CI27" s="436"/>
      <c r="CJ27" s="437"/>
      <c r="CK27" s="437"/>
      <c r="CL27" s="424"/>
      <c r="CM27" s="424"/>
      <c r="CN27" s="424"/>
      <c r="CO27" s="433"/>
      <c r="CP27" s="433"/>
      <c r="CQ27" s="438"/>
      <c r="CR27" s="438"/>
      <c r="CS27" s="482"/>
      <c r="CT27" s="434"/>
      <c r="CU27" s="435"/>
      <c r="CV27" s="439"/>
      <c r="CW27" s="440"/>
      <c r="CX27" s="441"/>
      <c r="CY27" s="442"/>
      <c r="CZ27" s="443"/>
      <c r="DA27" s="443"/>
      <c r="DB27" s="443"/>
      <c r="DC27" s="443"/>
      <c r="DD27" s="444"/>
      <c r="DE27" s="441"/>
      <c r="DF27" s="445" t="n">
        <v>1000</v>
      </c>
      <c r="DG27" s="446" t="n">
        <f aca="false">DF27</f>
        <v>1000</v>
      </c>
      <c r="DH27" s="422" t="n">
        <f aca="false">DF27/25000</f>
        <v>0.04</v>
      </c>
      <c r="DI27" s="447" t="n">
        <f aca="false">6700/DF27*24</f>
        <v>160.8</v>
      </c>
      <c r="DJ27" s="435"/>
      <c r="DK27" s="428"/>
      <c r="DL27" s="447" t="n">
        <f aca="false">9500/DF27*24</f>
        <v>228</v>
      </c>
      <c r="DM27" s="423"/>
      <c r="DN27" s="423"/>
      <c r="DO27" s="424"/>
      <c r="DP27" s="424"/>
      <c r="DQ27" s="424"/>
      <c r="DR27" s="433"/>
      <c r="DS27" s="433"/>
      <c r="DT27" s="438"/>
      <c r="DU27" s="438" t="n">
        <v>0.06</v>
      </c>
      <c r="DV27" s="482"/>
      <c r="DW27" s="447" t="n">
        <f aca="false">3500/DF27*24</f>
        <v>84</v>
      </c>
      <c r="DX27" s="435"/>
      <c r="DY27" s="439"/>
      <c r="DZ27" s="440"/>
      <c r="EA27" s="441"/>
      <c r="EB27" s="442"/>
      <c r="EC27" s="443"/>
      <c r="ED27" s="443"/>
      <c r="EE27" s="443"/>
      <c r="EF27" s="443"/>
      <c r="EG27" s="444"/>
      <c r="EH27" s="441"/>
      <c r="EI27" s="430"/>
      <c r="EJ27" s="448"/>
      <c r="EK27" s="449"/>
      <c r="EL27" s="418"/>
      <c r="EM27" s="432"/>
      <c r="EN27" s="432"/>
      <c r="EO27" s="432"/>
      <c r="EP27" s="432"/>
      <c r="EQ27" s="431"/>
      <c r="ER27" s="449"/>
      <c r="ES27" s="450" t="n">
        <f aca="false">44000/BA27*24</f>
        <v>1056</v>
      </c>
      <c r="ET27" s="451" t="n">
        <f aca="false">BB27</f>
        <v>0.02</v>
      </c>
      <c r="EU27" s="452"/>
      <c r="EV27" s="451"/>
      <c r="EW27" s="451"/>
      <c r="EX27" s="432"/>
      <c r="EY27" s="451"/>
      <c r="EZ27" s="432"/>
      <c r="FA27" s="451"/>
      <c r="FB27" s="432"/>
      <c r="FC27" s="453"/>
      <c r="FD27" s="432"/>
      <c r="FE27" s="453"/>
      <c r="FF27" s="431"/>
      <c r="FG27" s="406" t="n">
        <v>16800</v>
      </c>
      <c r="FH27" s="444"/>
      <c r="FI27" s="454"/>
      <c r="FJ27" s="455"/>
      <c r="FK27" s="456"/>
      <c r="FL27" s="406"/>
      <c r="FM27" s="456"/>
      <c r="FN27" s="406"/>
      <c r="FO27" s="457"/>
      <c r="FP27" s="450"/>
      <c r="FQ27" s="458"/>
      <c r="FR27" s="459"/>
      <c r="FS27" s="460"/>
      <c r="FT27" s="461"/>
      <c r="FU27" s="441"/>
      <c r="FV27" s="406"/>
      <c r="FW27" s="460"/>
      <c r="FX27" s="406"/>
      <c r="FY27" s="410"/>
      <c r="FZ27" s="410"/>
      <c r="GA27" s="430"/>
      <c r="GB27" s="483"/>
      <c r="GC27" s="484"/>
      <c r="GD27" s="451"/>
      <c r="GE27" s="449"/>
      <c r="GF27" s="462"/>
      <c r="GG27" s="406"/>
      <c r="GH27" s="451"/>
      <c r="GI27" s="406"/>
      <c r="GJ27" s="463"/>
      <c r="GK27" s="464"/>
      <c r="GL27" s="465"/>
      <c r="GM27" s="440"/>
      <c r="GN27" s="406"/>
      <c r="GO27" s="483"/>
      <c r="GP27" s="451"/>
      <c r="GQ27" s="440"/>
      <c r="GR27" s="462"/>
      <c r="GS27" s="407"/>
      <c r="GT27" s="407"/>
      <c r="GU27" s="483"/>
      <c r="GV27" s="451"/>
      <c r="GW27" s="483"/>
      <c r="GX27" s="451"/>
      <c r="GY27" s="463"/>
      <c r="GZ27" s="406"/>
      <c r="HA27" s="439"/>
      <c r="HB27" s="452"/>
      <c r="HC27" s="440"/>
      <c r="HD27" s="444"/>
      <c r="HE27" s="464"/>
      <c r="HF27" s="464"/>
      <c r="HG27" s="444"/>
      <c r="HH27" s="409"/>
      <c r="HI27" s="466"/>
      <c r="HJ27" s="407"/>
      <c r="HK27" s="407"/>
      <c r="HL27" s="443"/>
      <c r="HM27" s="466"/>
      <c r="HN27" s="467"/>
      <c r="HO27" s="408"/>
      <c r="HP27" s="468"/>
      <c r="HQ27" s="469"/>
      <c r="HR27" s="470"/>
      <c r="HS27" s="468"/>
      <c r="HT27" s="471"/>
      <c r="HU27" s="450"/>
      <c r="HV27" s="483"/>
      <c r="HW27" s="451"/>
      <c r="HX27" s="451"/>
      <c r="HY27" s="472"/>
    </row>
    <row r="28" customFormat="false" ht="15.6" hidden="false" customHeight="false" outlineLevel="0" collapsed="false">
      <c r="A28" s="401" t="n">
        <v>43510</v>
      </c>
      <c r="B28" s="402"/>
      <c r="C28" s="403"/>
      <c r="D28" s="404"/>
      <c r="E28" s="405"/>
      <c r="F28" s="406"/>
      <c r="G28" s="407"/>
      <c r="H28" s="403"/>
      <c r="I28" s="406"/>
      <c r="J28" s="407"/>
      <c r="K28" s="408"/>
      <c r="L28" s="408"/>
      <c r="M28" s="408"/>
      <c r="N28" s="409"/>
      <c r="O28" s="409"/>
      <c r="P28" s="410"/>
      <c r="Q28" s="410"/>
      <c r="R28" s="410"/>
      <c r="S28" s="410"/>
      <c r="T28" s="411"/>
      <c r="U28" s="412"/>
      <c r="V28" s="410"/>
      <c r="W28" s="410"/>
      <c r="X28" s="413"/>
      <c r="Y28" s="474"/>
      <c r="Z28" s="475"/>
      <c r="AA28" s="476"/>
      <c r="AB28" s="477"/>
      <c r="AC28" s="477"/>
      <c r="AD28" s="475" t="n">
        <v>3.16</v>
      </c>
      <c r="AE28" s="478" t="n">
        <f aca="false">AD28/$AD$6</f>
        <v>0.438888888888889</v>
      </c>
      <c r="AF28" s="479"/>
      <c r="AG28" s="478"/>
      <c r="AH28" s="479"/>
      <c r="AI28" s="479"/>
      <c r="AJ28" s="474"/>
      <c r="AK28" s="478"/>
      <c r="AL28" s="448"/>
      <c r="AM28" s="480"/>
      <c r="AN28" s="474"/>
      <c r="AO28" s="474"/>
      <c r="AP28" s="480"/>
      <c r="AQ28" s="448"/>
      <c r="AR28" s="474"/>
      <c r="AS28" s="474"/>
      <c r="AT28" s="474"/>
      <c r="AU28" s="448"/>
      <c r="AV28" s="481"/>
      <c r="AW28" s="480"/>
      <c r="AX28" s="480"/>
      <c r="AY28" s="481"/>
      <c r="AZ28" s="481"/>
      <c r="BA28" s="421" t="n">
        <f aca="false">CC28+DF28</f>
        <v>1000</v>
      </c>
      <c r="BB28" s="422" t="n">
        <f aca="false">BA28/$BA$6</f>
        <v>0.02</v>
      </c>
      <c r="BC28" s="423"/>
      <c r="BD28" s="424"/>
      <c r="BE28" s="425"/>
      <c r="BF28" s="426"/>
      <c r="BG28" s="427"/>
      <c r="BH28" s="421"/>
      <c r="BI28" s="423"/>
      <c r="BJ28" s="422"/>
      <c r="BK28" s="428"/>
      <c r="BL28" s="428"/>
      <c r="BM28" s="429"/>
      <c r="BN28" s="423"/>
      <c r="BO28" s="423"/>
      <c r="BP28" s="426"/>
      <c r="BQ28" s="424" t="n">
        <v>6.8</v>
      </c>
      <c r="BR28" s="422" t="n">
        <f aca="false">BQ28/$BQ$6</f>
        <v>0.944444444444444</v>
      </c>
      <c r="BS28" s="410" t="n">
        <f aca="false">BA28</f>
        <v>1000</v>
      </c>
      <c r="BT28" s="430"/>
      <c r="BU28" s="431"/>
      <c r="BV28" s="431"/>
      <c r="BW28" s="431"/>
      <c r="BX28" s="431"/>
      <c r="BY28" s="431"/>
      <c r="BZ28" s="431"/>
      <c r="CA28" s="432"/>
      <c r="CB28" s="431"/>
      <c r="CC28" s="433"/>
      <c r="CD28" s="412"/>
      <c r="CE28" s="422" t="n">
        <f aca="false">CC28/25000</f>
        <v>0</v>
      </c>
      <c r="CF28" s="434"/>
      <c r="CG28" s="435"/>
      <c r="CH28" s="428"/>
      <c r="CI28" s="436"/>
      <c r="CJ28" s="437"/>
      <c r="CK28" s="437"/>
      <c r="CL28" s="424"/>
      <c r="CM28" s="424"/>
      <c r="CN28" s="424"/>
      <c r="CO28" s="433"/>
      <c r="CP28" s="433"/>
      <c r="CQ28" s="438"/>
      <c r="CR28" s="438"/>
      <c r="CS28" s="482"/>
      <c r="CT28" s="434"/>
      <c r="CU28" s="435"/>
      <c r="CV28" s="439"/>
      <c r="CW28" s="440"/>
      <c r="CX28" s="441"/>
      <c r="CY28" s="442"/>
      <c r="CZ28" s="443"/>
      <c r="DA28" s="443"/>
      <c r="DB28" s="443"/>
      <c r="DC28" s="443"/>
      <c r="DD28" s="444"/>
      <c r="DE28" s="441"/>
      <c r="DF28" s="445" t="n">
        <v>1000</v>
      </c>
      <c r="DG28" s="446" t="n">
        <f aca="false">DF28</f>
        <v>1000</v>
      </c>
      <c r="DH28" s="422" t="n">
        <f aca="false">DF28/25000</f>
        <v>0.04</v>
      </c>
      <c r="DI28" s="447" t="n">
        <f aca="false">6700/DF28*24</f>
        <v>160.8</v>
      </c>
      <c r="DJ28" s="435"/>
      <c r="DK28" s="428"/>
      <c r="DL28" s="447" t="n">
        <f aca="false">9500/DF28*24</f>
        <v>228</v>
      </c>
      <c r="DM28" s="423"/>
      <c r="DN28" s="423"/>
      <c r="DO28" s="424"/>
      <c r="DP28" s="424"/>
      <c r="DQ28" s="424"/>
      <c r="DR28" s="433"/>
      <c r="DS28" s="433"/>
      <c r="DT28" s="438"/>
      <c r="DU28" s="438" t="n">
        <v>0.07</v>
      </c>
      <c r="DV28" s="482"/>
      <c r="DW28" s="447" t="n">
        <f aca="false">3500/DF28*24</f>
        <v>84</v>
      </c>
      <c r="DX28" s="435"/>
      <c r="DY28" s="439"/>
      <c r="DZ28" s="440"/>
      <c r="EA28" s="441"/>
      <c r="EB28" s="442"/>
      <c r="EC28" s="443"/>
      <c r="ED28" s="443"/>
      <c r="EE28" s="443"/>
      <c r="EF28" s="443"/>
      <c r="EG28" s="444"/>
      <c r="EH28" s="441"/>
      <c r="EI28" s="430"/>
      <c r="EJ28" s="448"/>
      <c r="EK28" s="449"/>
      <c r="EL28" s="418"/>
      <c r="EM28" s="432"/>
      <c r="EN28" s="432"/>
      <c r="EO28" s="432"/>
      <c r="EP28" s="432"/>
      <c r="EQ28" s="431"/>
      <c r="ER28" s="449"/>
      <c r="ES28" s="450" t="n">
        <f aca="false">44000/BA28*24</f>
        <v>1056</v>
      </c>
      <c r="ET28" s="451" t="n">
        <f aca="false">BB28</f>
        <v>0.02</v>
      </c>
      <c r="EU28" s="452"/>
      <c r="EV28" s="451"/>
      <c r="EW28" s="451"/>
      <c r="EX28" s="432"/>
      <c r="EY28" s="451"/>
      <c r="EZ28" s="432"/>
      <c r="FA28" s="451"/>
      <c r="FB28" s="432"/>
      <c r="FC28" s="453"/>
      <c r="FD28" s="432"/>
      <c r="FE28" s="453"/>
      <c r="FF28" s="431"/>
      <c r="FG28" s="406" t="n">
        <v>16800</v>
      </c>
      <c r="FH28" s="444"/>
      <c r="FI28" s="454"/>
      <c r="FJ28" s="455"/>
      <c r="FK28" s="456"/>
      <c r="FL28" s="406"/>
      <c r="FM28" s="456"/>
      <c r="FN28" s="406"/>
      <c r="FO28" s="457"/>
      <c r="FP28" s="450"/>
      <c r="FQ28" s="458"/>
      <c r="FR28" s="459"/>
      <c r="FS28" s="460"/>
      <c r="FT28" s="461"/>
      <c r="FU28" s="441"/>
      <c r="FV28" s="406"/>
      <c r="FW28" s="460"/>
      <c r="FX28" s="406"/>
      <c r="FY28" s="410"/>
      <c r="FZ28" s="410"/>
      <c r="GA28" s="430"/>
      <c r="GB28" s="483"/>
      <c r="GC28" s="484"/>
      <c r="GD28" s="451"/>
      <c r="GE28" s="449"/>
      <c r="GF28" s="462"/>
      <c r="GG28" s="406"/>
      <c r="GH28" s="451"/>
      <c r="GI28" s="406"/>
      <c r="GJ28" s="463"/>
      <c r="GK28" s="464"/>
      <c r="GL28" s="465"/>
      <c r="GM28" s="440"/>
      <c r="GN28" s="406"/>
      <c r="GO28" s="483"/>
      <c r="GP28" s="451"/>
      <c r="GQ28" s="440"/>
      <c r="GR28" s="462"/>
      <c r="GS28" s="407"/>
      <c r="GT28" s="407"/>
      <c r="GU28" s="483"/>
      <c r="GV28" s="451"/>
      <c r="GW28" s="483"/>
      <c r="GX28" s="451"/>
      <c r="GY28" s="463"/>
      <c r="GZ28" s="406"/>
      <c r="HA28" s="439"/>
      <c r="HB28" s="452"/>
      <c r="HC28" s="440"/>
      <c r="HD28" s="444"/>
      <c r="HE28" s="464"/>
      <c r="HF28" s="464"/>
      <c r="HG28" s="444"/>
      <c r="HH28" s="409"/>
      <c r="HI28" s="466"/>
      <c r="HJ28" s="407"/>
      <c r="HK28" s="407"/>
      <c r="HL28" s="443"/>
      <c r="HM28" s="466"/>
      <c r="HN28" s="467"/>
      <c r="HO28" s="408"/>
      <c r="HP28" s="468"/>
      <c r="HQ28" s="469"/>
      <c r="HR28" s="470"/>
      <c r="HS28" s="468"/>
      <c r="HT28" s="471"/>
      <c r="HU28" s="450"/>
      <c r="HV28" s="483"/>
      <c r="HW28" s="451"/>
      <c r="HX28" s="451"/>
      <c r="HY28" s="472"/>
    </row>
    <row r="29" customFormat="false" ht="15.6" hidden="false" customHeight="false" outlineLevel="0" collapsed="false">
      <c r="A29" s="401" t="n">
        <v>43511</v>
      </c>
      <c r="B29" s="402"/>
      <c r="C29" s="403"/>
      <c r="D29" s="404"/>
      <c r="E29" s="405"/>
      <c r="F29" s="406"/>
      <c r="G29" s="407"/>
      <c r="H29" s="403"/>
      <c r="I29" s="406"/>
      <c r="J29" s="407"/>
      <c r="K29" s="408"/>
      <c r="L29" s="408"/>
      <c r="M29" s="408"/>
      <c r="N29" s="409"/>
      <c r="O29" s="409"/>
      <c r="P29" s="410"/>
      <c r="Q29" s="410"/>
      <c r="R29" s="410"/>
      <c r="S29" s="410"/>
      <c r="T29" s="411"/>
      <c r="U29" s="412"/>
      <c r="V29" s="410"/>
      <c r="W29" s="410"/>
      <c r="X29" s="413"/>
      <c r="Y29" s="474"/>
      <c r="Z29" s="475"/>
      <c r="AA29" s="476"/>
      <c r="AB29" s="477"/>
      <c r="AC29" s="477"/>
      <c r="AD29" s="475" t="n">
        <v>0.13</v>
      </c>
      <c r="AE29" s="478" t="n">
        <f aca="false">AD29/$AD$6</f>
        <v>0.0180555555555556</v>
      </c>
      <c r="AF29" s="479"/>
      <c r="AG29" s="478"/>
      <c r="AH29" s="479"/>
      <c r="AI29" s="479"/>
      <c r="AJ29" s="474"/>
      <c r="AK29" s="478"/>
      <c r="AL29" s="448"/>
      <c r="AM29" s="480"/>
      <c r="AN29" s="474"/>
      <c r="AO29" s="474"/>
      <c r="AP29" s="480"/>
      <c r="AQ29" s="448"/>
      <c r="AR29" s="474"/>
      <c r="AS29" s="474"/>
      <c r="AT29" s="474"/>
      <c r="AU29" s="448"/>
      <c r="AV29" s="481"/>
      <c r="AW29" s="480"/>
      <c r="AX29" s="480"/>
      <c r="AY29" s="481"/>
      <c r="AZ29" s="481"/>
      <c r="BA29" s="421" t="n">
        <f aca="false">CC29+DF29</f>
        <v>1000</v>
      </c>
      <c r="BB29" s="422" t="n">
        <f aca="false">BA29/$BA$6</f>
        <v>0.02</v>
      </c>
      <c r="BC29" s="423"/>
      <c r="BD29" s="424"/>
      <c r="BE29" s="425"/>
      <c r="BF29" s="426"/>
      <c r="BG29" s="427"/>
      <c r="BH29" s="421"/>
      <c r="BI29" s="423"/>
      <c r="BJ29" s="422"/>
      <c r="BK29" s="428"/>
      <c r="BL29" s="428"/>
      <c r="BM29" s="429"/>
      <c r="BN29" s="423"/>
      <c r="BO29" s="423"/>
      <c r="BP29" s="426"/>
      <c r="BQ29" s="424" t="n">
        <v>6.99</v>
      </c>
      <c r="BR29" s="422" t="n">
        <f aca="false">BQ29/$BQ$6</f>
        <v>0.970833333333333</v>
      </c>
      <c r="BS29" s="410" t="n">
        <f aca="false">BA29</f>
        <v>1000</v>
      </c>
      <c r="BT29" s="430"/>
      <c r="BU29" s="431"/>
      <c r="BV29" s="431"/>
      <c r="BW29" s="431"/>
      <c r="BX29" s="431"/>
      <c r="BY29" s="431"/>
      <c r="BZ29" s="431"/>
      <c r="CA29" s="432"/>
      <c r="CB29" s="431"/>
      <c r="CC29" s="433"/>
      <c r="CD29" s="412"/>
      <c r="CE29" s="422" t="n">
        <f aca="false">CC29/25000</f>
        <v>0</v>
      </c>
      <c r="CF29" s="434"/>
      <c r="CG29" s="435"/>
      <c r="CH29" s="428"/>
      <c r="CI29" s="436"/>
      <c r="CJ29" s="437"/>
      <c r="CK29" s="437"/>
      <c r="CL29" s="424"/>
      <c r="CM29" s="424"/>
      <c r="CN29" s="424"/>
      <c r="CO29" s="433"/>
      <c r="CP29" s="433"/>
      <c r="CQ29" s="438"/>
      <c r="CR29" s="438"/>
      <c r="CS29" s="482"/>
      <c r="CT29" s="434"/>
      <c r="CU29" s="435"/>
      <c r="CV29" s="439"/>
      <c r="CW29" s="440"/>
      <c r="CX29" s="441"/>
      <c r="CY29" s="442"/>
      <c r="CZ29" s="443"/>
      <c r="DA29" s="443"/>
      <c r="DB29" s="443"/>
      <c r="DC29" s="443"/>
      <c r="DD29" s="444"/>
      <c r="DE29" s="441"/>
      <c r="DF29" s="445" t="n">
        <v>1000</v>
      </c>
      <c r="DG29" s="446" t="n">
        <f aca="false">DF29</f>
        <v>1000</v>
      </c>
      <c r="DH29" s="422" t="n">
        <f aca="false">DF29/25000</f>
        <v>0.04</v>
      </c>
      <c r="DI29" s="447" t="n">
        <f aca="false">6700/DF29*24</f>
        <v>160.8</v>
      </c>
      <c r="DJ29" s="435"/>
      <c r="DK29" s="428"/>
      <c r="DL29" s="447" t="n">
        <f aca="false">9500/DF29*24</f>
        <v>228</v>
      </c>
      <c r="DM29" s="423"/>
      <c r="DN29" s="423"/>
      <c r="DO29" s="424"/>
      <c r="DP29" s="424"/>
      <c r="DQ29" s="424"/>
      <c r="DR29" s="433"/>
      <c r="DS29" s="433"/>
      <c r="DT29" s="438"/>
      <c r="DU29" s="438" t="n">
        <v>0.06</v>
      </c>
      <c r="DV29" s="482"/>
      <c r="DW29" s="447" t="n">
        <f aca="false">3500/DF29*24</f>
        <v>84</v>
      </c>
      <c r="DX29" s="435"/>
      <c r="DY29" s="439"/>
      <c r="DZ29" s="440"/>
      <c r="EA29" s="441"/>
      <c r="EB29" s="442"/>
      <c r="EC29" s="443"/>
      <c r="ED29" s="443"/>
      <c r="EE29" s="443"/>
      <c r="EF29" s="443"/>
      <c r="EG29" s="444"/>
      <c r="EH29" s="441"/>
      <c r="EI29" s="430"/>
      <c r="EJ29" s="448"/>
      <c r="EK29" s="449"/>
      <c r="EL29" s="418"/>
      <c r="EM29" s="432"/>
      <c r="EN29" s="432"/>
      <c r="EO29" s="432"/>
      <c r="EP29" s="432"/>
      <c r="EQ29" s="431"/>
      <c r="ER29" s="449"/>
      <c r="ES29" s="450" t="n">
        <f aca="false">44000/BA29*24</f>
        <v>1056</v>
      </c>
      <c r="ET29" s="451" t="n">
        <f aca="false">BB29</f>
        <v>0.02</v>
      </c>
      <c r="EU29" s="452"/>
      <c r="EV29" s="451"/>
      <c r="EW29" s="451"/>
      <c r="EX29" s="432"/>
      <c r="EY29" s="451"/>
      <c r="EZ29" s="432"/>
      <c r="FA29" s="451"/>
      <c r="FB29" s="432"/>
      <c r="FC29" s="453"/>
      <c r="FD29" s="432"/>
      <c r="FE29" s="453"/>
      <c r="FF29" s="431"/>
      <c r="FG29" s="406" t="n">
        <v>16800</v>
      </c>
      <c r="FH29" s="444"/>
      <c r="FI29" s="454"/>
      <c r="FJ29" s="455"/>
      <c r="FK29" s="456"/>
      <c r="FL29" s="406"/>
      <c r="FM29" s="456"/>
      <c r="FN29" s="406"/>
      <c r="FO29" s="457"/>
      <c r="FP29" s="450"/>
      <c r="FQ29" s="458"/>
      <c r="FR29" s="459"/>
      <c r="FS29" s="460"/>
      <c r="FT29" s="461"/>
      <c r="FU29" s="441"/>
      <c r="FV29" s="406"/>
      <c r="FW29" s="460"/>
      <c r="FX29" s="406"/>
      <c r="FY29" s="410"/>
      <c r="FZ29" s="410"/>
      <c r="GA29" s="430"/>
      <c r="GB29" s="483"/>
      <c r="GC29" s="484"/>
      <c r="GD29" s="451"/>
      <c r="GE29" s="449"/>
      <c r="GF29" s="462"/>
      <c r="GG29" s="406"/>
      <c r="GH29" s="451"/>
      <c r="GI29" s="406"/>
      <c r="GJ29" s="463"/>
      <c r="GK29" s="464"/>
      <c r="GL29" s="465"/>
      <c r="GM29" s="440"/>
      <c r="GN29" s="406"/>
      <c r="GO29" s="483"/>
      <c r="GP29" s="451"/>
      <c r="GQ29" s="440"/>
      <c r="GR29" s="462"/>
      <c r="GS29" s="407"/>
      <c r="GT29" s="407"/>
      <c r="GU29" s="483"/>
      <c r="GV29" s="451"/>
      <c r="GW29" s="483"/>
      <c r="GX29" s="451"/>
      <c r="GY29" s="463"/>
      <c r="GZ29" s="406"/>
      <c r="HA29" s="439"/>
      <c r="HB29" s="452"/>
      <c r="HC29" s="440"/>
      <c r="HD29" s="444"/>
      <c r="HE29" s="464"/>
      <c r="HF29" s="464"/>
      <c r="HG29" s="444"/>
      <c r="HH29" s="409"/>
      <c r="HI29" s="466"/>
      <c r="HJ29" s="407"/>
      <c r="HK29" s="407"/>
      <c r="HL29" s="443"/>
      <c r="HM29" s="466"/>
      <c r="HN29" s="467"/>
      <c r="HO29" s="408"/>
      <c r="HP29" s="468"/>
      <c r="HQ29" s="469"/>
      <c r="HR29" s="470"/>
      <c r="HS29" s="468"/>
      <c r="HT29" s="471"/>
      <c r="HU29" s="450"/>
      <c r="HV29" s="483"/>
      <c r="HW29" s="451"/>
      <c r="HX29" s="451"/>
      <c r="HY29" s="472"/>
    </row>
    <row r="30" customFormat="false" ht="15.6" hidden="false" customHeight="false" outlineLevel="0" collapsed="false">
      <c r="A30" s="401" t="n">
        <v>43512</v>
      </c>
      <c r="B30" s="402"/>
      <c r="C30" s="403"/>
      <c r="D30" s="404"/>
      <c r="E30" s="405"/>
      <c r="F30" s="406"/>
      <c r="G30" s="407"/>
      <c r="H30" s="403"/>
      <c r="I30" s="406"/>
      <c r="J30" s="407"/>
      <c r="K30" s="408"/>
      <c r="L30" s="408"/>
      <c r="M30" s="408"/>
      <c r="N30" s="409"/>
      <c r="O30" s="409"/>
      <c r="P30" s="410"/>
      <c r="Q30" s="410"/>
      <c r="R30" s="410"/>
      <c r="S30" s="410"/>
      <c r="T30" s="411"/>
      <c r="U30" s="412"/>
      <c r="V30" s="410"/>
      <c r="W30" s="410"/>
      <c r="X30" s="413"/>
      <c r="Y30" s="474"/>
      <c r="Z30" s="475"/>
      <c r="AA30" s="476"/>
      <c r="AB30" s="477"/>
      <c r="AC30" s="477"/>
      <c r="AD30" s="475" t="n">
        <v>1.28</v>
      </c>
      <c r="AE30" s="478" t="n">
        <f aca="false">AD30/$AD$6</f>
        <v>0.177777777777778</v>
      </c>
      <c r="AF30" s="479"/>
      <c r="AG30" s="478"/>
      <c r="AH30" s="479"/>
      <c r="AI30" s="479"/>
      <c r="AJ30" s="474"/>
      <c r="AK30" s="478"/>
      <c r="AL30" s="448"/>
      <c r="AM30" s="480"/>
      <c r="AN30" s="474"/>
      <c r="AO30" s="474"/>
      <c r="AP30" s="480"/>
      <c r="AQ30" s="448"/>
      <c r="AR30" s="474"/>
      <c r="AS30" s="474"/>
      <c r="AT30" s="474"/>
      <c r="AU30" s="448"/>
      <c r="AV30" s="481"/>
      <c r="AW30" s="480"/>
      <c r="AX30" s="480"/>
      <c r="AY30" s="481"/>
      <c r="AZ30" s="481"/>
      <c r="BA30" s="421" t="n">
        <f aca="false">CC30+DF30</f>
        <v>1000</v>
      </c>
      <c r="BB30" s="422" t="n">
        <f aca="false">BA30/$BA$6</f>
        <v>0.02</v>
      </c>
      <c r="BC30" s="423"/>
      <c r="BD30" s="424"/>
      <c r="BE30" s="425"/>
      <c r="BF30" s="426"/>
      <c r="BG30" s="427"/>
      <c r="BH30" s="421"/>
      <c r="BI30" s="423"/>
      <c r="BJ30" s="422"/>
      <c r="BK30" s="428"/>
      <c r="BL30" s="428"/>
      <c r="BM30" s="429"/>
      <c r="BN30" s="423"/>
      <c r="BO30" s="423"/>
      <c r="BP30" s="426"/>
      <c r="BQ30" s="424" t="n">
        <v>6.98</v>
      </c>
      <c r="BR30" s="422" t="n">
        <f aca="false">BQ30/$BQ$6</f>
        <v>0.969444444444444</v>
      </c>
      <c r="BS30" s="410" t="n">
        <f aca="false">BA30</f>
        <v>1000</v>
      </c>
      <c r="BT30" s="430"/>
      <c r="BU30" s="431"/>
      <c r="BV30" s="431"/>
      <c r="BW30" s="431"/>
      <c r="BX30" s="431"/>
      <c r="BY30" s="431"/>
      <c r="BZ30" s="431"/>
      <c r="CA30" s="432"/>
      <c r="CB30" s="431"/>
      <c r="CC30" s="433"/>
      <c r="CD30" s="412"/>
      <c r="CE30" s="422" t="n">
        <f aca="false">CC30/25000</f>
        <v>0</v>
      </c>
      <c r="CF30" s="434"/>
      <c r="CG30" s="435"/>
      <c r="CH30" s="428"/>
      <c r="CI30" s="436"/>
      <c r="CJ30" s="437"/>
      <c r="CK30" s="437"/>
      <c r="CL30" s="424"/>
      <c r="CM30" s="424"/>
      <c r="CN30" s="424"/>
      <c r="CO30" s="433"/>
      <c r="CP30" s="433"/>
      <c r="CQ30" s="438"/>
      <c r="CR30" s="438"/>
      <c r="CS30" s="482"/>
      <c r="CT30" s="434"/>
      <c r="CU30" s="435"/>
      <c r="CV30" s="439"/>
      <c r="CW30" s="440"/>
      <c r="CX30" s="441"/>
      <c r="CY30" s="442"/>
      <c r="CZ30" s="443"/>
      <c r="DA30" s="443"/>
      <c r="DB30" s="443"/>
      <c r="DC30" s="443"/>
      <c r="DD30" s="444"/>
      <c r="DE30" s="441"/>
      <c r="DF30" s="445" t="n">
        <v>1000</v>
      </c>
      <c r="DG30" s="446" t="n">
        <f aca="false">DF30</f>
        <v>1000</v>
      </c>
      <c r="DH30" s="422" t="n">
        <f aca="false">DF30/25000</f>
        <v>0.04</v>
      </c>
      <c r="DI30" s="447" t="n">
        <f aca="false">6700/DF30*24</f>
        <v>160.8</v>
      </c>
      <c r="DJ30" s="435"/>
      <c r="DK30" s="428"/>
      <c r="DL30" s="447" t="n">
        <f aca="false">9500/DF30*24</f>
        <v>228</v>
      </c>
      <c r="DM30" s="423"/>
      <c r="DN30" s="423"/>
      <c r="DO30" s="424"/>
      <c r="DP30" s="424"/>
      <c r="DQ30" s="424"/>
      <c r="DR30" s="433"/>
      <c r="DS30" s="433"/>
      <c r="DT30" s="438"/>
      <c r="DU30" s="438" t="n">
        <v>0.07</v>
      </c>
      <c r="DV30" s="482"/>
      <c r="DW30" s="447" t="n">
        <f aca="false">3500/DF30*24</f>
        <v>84</v>
      </c>
      <c r="DX30" s="435"/>
      <c r="DY30" s="439"/>
      <c r="DZ30" s="440"/>
      <c r="EA30" s="441"/>
      <c r="EB30" s="442"/>
      <c r="EC30" s="443"/>
      <c r="ED30" s="443"/>
      <c r="EE30" s="443"/>
      <c r="EF30" s="443"/>
      <c r="EG30" s="444"/>
      <c r="EH30" s="441"/>
      <c r="EI30" s="430"/>
      <c r="EJ30" s="448"/>
      <c r="EK30" s="449"/>
      <c r="EL30" s="418"/>
      <c r="EM30" s="432"/>
      <c r="EN30" s="432"/>
      <c r="EO30" s="432"/>
      <c r="EP30" s="432"/>
      <c r="EQ30" s="431"/>
      <c r="ER30" s="449"/>
      <c r="ES30" s="450" t="n">
        <f aca="false">44000/BA30*24</f>
        <v>1056</v>
      </c>
      <c r="ET30" s="451" t="n">
        <f aca="false">BB30</f>
        <v>0.02</v>
      </c>
      <c r="EU30" s="452"/>
      <c r="EV30" s="451"/>
      <c r="EW30" s="451"/>
      <c r="EX30" s="432"/>
      <c r="EY30" s="451"/>
      <c r="EZ30" s="432"/>
      <c r="FA30" s="451"/>
      <c r="FB30" s="432"/>
      <c r="FC30" s="453"/>
      <c r="FD30" s="432"/>
      <c r="FE30" s="453"/>
      <c r="FF30" s="431"/>
      <c r="FG30" s="406" t="n">
        <v>16800</v>
      </c>
      <c r="FH30" s="444"/>
      <c r="FI30" s="454"/>
      <c r="FJ30" s="455"/>
      <c r="FK30" s="456"/>
      <c r="FL30" s="406"/>
      <c r="FM30" s="456"/>
      <c r="FN30" s="406"/>
      <c r="FO30" s="457"/>
      <c r="FP30" s="450"/>
      <c r="FQ30" s="458"/>
      <c r="FR30" s="459"/>
      <c r="FS30" s="460"/>
      <c r="FT30" s="461"/>
      <c r="FU30" s="441"/>
      <c r="FV30" s="406"/>
      <c r="FW30" s="460"/>
      <c r="FX30" s="406"/>
      <c r="FY30" s="410"/>
      <c r="FZ30" s="410"/>
      <c r="GA30" s="430"/>
      <c r="GB30" s="483"/>
      <c r="GC30" s="484"/>
      <c r="GD30" s="451"/>
      <c r="GE30" s="449"/>
      <c r="GF30" s="462"/>
      <c r="GG30" s="406"/>
      <c r="GH30" s="451"/>
      <c r="GI30" s="406"/>
      <c r="GJ30" s="463"/>
      <c r="GK30" s="464"/>
      <c r="GL30" s="465"/>
      <c r="GM30" s="440"/>
      <c r="GN30" s="406"/>
      <c r="GO30" s="483"/>
      <c r="GP30" s="451"/>
      <c r="GQ30" s="440"/>
      <c r="GR30" s="462"/>
      <c r="GS30" s="407"/>
      <c r="GT30" s="407"/>
      <c r="GU30" s="483"/>
      <c r="GV30" s="451"/>
      <c r="GW30" s="483"/>
      <c r="GX30" s="451"/>
      <c r="GY30" s="463"/>
      <c r="GZ30" s="406"/>
      <c r="HA30" s="439"/>
      <c r="HB30" s="452"/>
      <c r="HC30" s="440"/>
      <c r="HD30" s="444"/>
      <c r="HE30" s="464"/>
      <c r="HF30" s="464"/>
      <c r="HG30" s="444"/>
      <c r="HH30" s="409"/>
      <c r="HI30" s="466"/>
      <c r="HJ30" s="407"/>
      <c r="HK30" s="407"/>
      <c r="HL30" s="443"/>
      <c r="HM30" s="466"/>
      <c r="HN30" s="467"/>
      <c r="HO30" s="408"/>
      <c r="HP30" s="468"/>
      <c r="HQ30" s="469"/>
      <c r="HR30" s="470"/>
      <c r="HS30" s="468"/>
      <c r="HT30" s="471"/>
      <c r="HU30" s="450"/>
      <c r="HV30" s="483"/>
      <c r="HW30" s="451"/>
      <c r="HX30" s="451"/>
      <c r="HY30" s="472"/>
    </row>
    <row r="31" customFormat="false" ht="15.6" hidden="false" customHeight="false" outlineLevel="0" collapsed="false">
      <c r="A31" s="486" t="n">
        <v>43513</v>
      </c>
      <c r="B31" s="487"/>
      <c r="C31" s="488"/>
      <c r="D31" s="489"/>
      <c r="E31" s="490"/>
      <c r="F31" s="491"/>
      <c r="G31" s="491"/>
      <c r="H31" s="488"/>
      <c r="I31" s="491"/>
      <c r="J31" s="491"/>
      <c r="K31" s="492"/>
      <c r="L31" s="492"/>
      <c r="M31" s="492"/>
      <c r="N31" s="493"/>
      <c r="O31" s="493"/>
      <c r="P31" s="410"/>
      <c r="Q31" s="410"/>
      <c r="R31" s="410"/>
      <c r="S31" s="410"/>
      <c r="T31" s="411"/>
      <c r="U31" s="412"/>
      <c r="V31" s="410"/>
      <c r="W31" s="410"/>
      <c r="X31" s="413"/>
      <c r="Y31" s="474"/>
      <c r="Z31" s="475"/>
      <c r="AA31" s="476"/>
      <c r="AB31" s="477"/>
      <c r="AC31" s="477"/>
      <c r="AD31" s="475" t="n">
        <v>3.27</v>
      </c>
      <c r="AE31" s="478" t="n">
        <f aca="false">AD31/$AD$6</f>
        <v>0.454166666666667</v>
      </c>
      <c r="AF31" s="479"/>
      <c r="AG31" s="478"/>
      <c r="AH31" s="479"/>
      <c r="AI31" s="479"/>
      <c r="AJ31" s="474"/>
      <c r="AK31" s="478"/>
      <c r="AL31" s="448"/>
      <c r="AM31" s="480"/>
      <c r="AN31" s="474"/>
      <c r="AO31" s="474"/>
      <c r="AP31" s="480"/>
      <c r="AQ31" s="448"/>
      <c r="AR31" s="474"/>
      <c r="AS31" s="474"/>
      <c r="AT31" s="474"/>
      <c r="AU31" s="448"/>
      <c r="AV31" s="481"/>
      <c r="AW31" s="480"/>
      <c r="AX31" s="480"/>
      <c r="AY31" s="481"/>
      <c r="AZ31" s="481"/>
      <c r="BA31" s="421" t="n">
        <f aca="false">CC31+DF31</f>
        <v>1000</v>
      </c>
      <c r="BB31" s="422" t="n">
        <f aca="false">BA31/$BA$6</f>
        <v>0.02</v>
      </c>
      <c r="BC31" s="423"/>
      <c r="BD31" s="424"/>
      <c r="BE31" s="425"/>
      <c r="BF31" s="426"/>
      <c r="BG31" s="427"/>
      <c r="BH31" s="421"/>
      <c r="BI31" s="423"/>
      <c r="BJ31" s="422"/>
      <c r="BK31" s="428"/>
      <c r="BL31" s="428"/>
      <c r="BM31" s="429"/>
      <c r="BN31" s="423"/>
      <c r="BO31" s="426"/>
      <c r="BP31" s="426"/>
      <c r="BQ31" s="424" t="n">
        <v>6.43</v>
      </c>
      <c r="BR31" s="422" t="n">
        <f aca="false">BQ31/$BQ$6</f>
        <v>0.893055555555555</v>
      </c>
      <c r="BS31" s="410" t="n">
        <f aca="false">BA31</f>
        <v>1000</v>
      </c>
      <c r="BT31" s="430"/>
      <c r="BU31" s="431"/>
      <c r="BV31" s="431"/>
      <c r="BW31" s="431"/>
      <c r="BX31" s="431"/>
      <c r="BY31" s="431"/>
      <c r="BZ31" s="431"/>
      <c r="CA31" s="432"/>
      <c r="CB31" s="431"/>
      <c r="CC31" s="433"/>
      <c r="CD31" s="412"/>
      <c r="CE31" s="422" t="n">
        <f aca="false">CC31/25000</f>
        <v>0</v>
      </c>
      <c r="CF31" s="434"/>
      <c r="CG31" s="435"/>
      <c r="CH31" s="428"/>
      <c r="CI31" s="436"/>
      <c r="CJ31" s="437"/>
      <c r="CK31" s="437"/>
      <c r="CL31" s="424"/>
      <c r="CM31" s="424"/>
      <c r="CN31" s="424"/>
      <c r="CO31" s="433"/>
      <c r="CP31" s="433"/>
      <c r="CQ31" s="438"/>
      <c r="CR31" s="438"/>
      <c r="CS31" s="482"/>
      <c r="CT31" s="434"/>
      <c r="CU31" s="435"/>
      <c r="CV31" s="494"/>
      <c r="CW31" s="495"/>
      <c r="CX31" s="496"/>
      <c r="CY31" s="497"/>
      <c r="CZ31" s="498"/>
      <c r="DA31" s="498"/>
      <c r="DB31" s="498"/>
      <c r="DC31" s="498"/>
      <c r="DD31" s="499"/>
      <c r="DE31" s="499"/>
      <c r="DF31" s="433" t="n">
        <v>1000</v>
      </c>
      <c r="DG31" s="446" t="n">
        <f aca="false">DF31</f>
        <v>1000</v>
      </c>
      <c r="DH31" s="422" t="n">
        <f aca="false">DF31/25000</f>
        <v>0.04</v>
      </c>
      <c r="DI31" s="433" t="n">
        <f aca="false">6700/DF31*24</f>
        <v>160.8</v>
      </c>
      <c r="DJ31" s="435"/>
      <c r="DK31" s="428"/>
      <c r="DL31" s="433" t="n">
        <f aca="false">9500/DF31*24</f>
        <v>228</v>
      </c>
      <c r="DM31" s="423"/>
      <c r="DN31" s="423"/>
      <c r="DO31" s="424"/>
      <c r="DP31" s="424"/>
      <c r="DQ31" s="424"/>
      <c r="DR31" s="433"/>
      <c r="DS31" s="433"/>
      <c r="DT31" s="438"/>
      <c r="DU31" s="438" t="n">
        <v>0.07</v>
      </c>
      <c r="DV31" s="482"/>
      <c r="DW31" s="433" t="n">
        <f aca="false">3500/DF31*24</f>
        <v>84</v>
      </c>
      <c r="DX31" s="435"/>
      <c r="DY31" s="494"/>
      <c r="DZ31" s="495"/>
      <c r="EA31" s="496"/>
      <c r="EB31" s="497"/>
      <c r="EC31" s="498"/>
      <c r="ED31" s="498"/>
      <c r="EE31" s="498"/>
      <c r="EF31" s="498"/>
      <c r="EG31" s="499"/>
      <c r="EH31" s="496"/>
      <c r="EI31" s="430"/>
      <c r="EJ31" s="448"/>
      <c r="EK31" s="449"/>
      <c r="EL31" s="418"/>
      <c r="EM31" s="432"/>
      <c r="EN31" s="432"/>
      <c r="EO31" s="432"/>
      <c r="EP31" s="432"/>
      <c r="EQ31" s="431"/>
      <c r="ER31" s="449"/>
      <c r="ES31" s="497" t="n">
        <f aca="false">44000/BA31*24</f>
        <v>1056</v>
      </c>
      <c r="ET31" s="500" t="n">
        <f aca="false">BB31</f>
        <v>0.02</v>
      </c>
      <c r="EU31" s="494"/>
      <c r="EV31" s="500"/>
      <c r="EW31" s="501"/>
      <c r="EX31" s="484"/>
      <c r="EY31" s="501"/>
      <c r="EZ31" s="484"/>
      <c r="FA31" s="500"/>
      <c r="FB31" s="432"/>
      <c r="FC31" s="453"/>
      <c r="FD31" s="432"/>
      <c r="FE31" s="453"/>
      <c r="FF31" s="431"/>
      <c r="FG31" s="491" t="n">
        <v>16800</v>
      </c>
      <c r="FH31" s="499"/>
      <c r="FI31" s="502"/>
      <c r="FJ31" s="488"/>
      <c r="FK31" s="503"/>
      <c r="FL31" s="491"/>
      <c r="FM31" s="503"/>
      <c r="FN31" s="491"/>
      <c r="FO31" s="457"/>
      <c r="FP31" s="497"/>
      <c r="FQ31" s="504"/>
      <c r="FR31" s="492"/>
      <c r="FS31" s="505"/>
      <c r="FT31" s="506"/>
      <c r="FU31" s="496"/>
      <c r="FV31" s="491"/>
      <c r="FW31" s="505"/>
      <c r="FX31" s="491"/>
      <c r="FY31" s="410"/>
      <c r="FZ31" s="410"/>
      <c r="GA31" s="430"/>
      <c r="GB31" s="501"/>
      <c r="GC31" s="484"/>
      <c r="GD31" s="500"/>
      <c r="GE31" s="449"/>
      <c r="GF31" s="507"/>
      <c r="GG31" s="491"/>
      <c r="GH31" s="500"/>
      <c r="GI31" s="491"/>
      <c r="GJ31" s="498"/>
      <c r="GK31" s="498"/>
      <c r="GL31" s="508"/>
      <c r="GM31" s="495"/>
      <c r="GN31" s="491"/>
      <c r="GO31" s="501"/>
      <c r="GP31" s="500"/>
      <c r="GQ31" s="495"/>
      <c r="GR31" s="507"/>
      <c r="GS31" s="491"/>
      <c r="GT31" s="491"/>
      <c r="GU31" s="501"/>
      <c r="GV31" s="501"/>
      <c r="GW31" s="501"/>
      <c r="GX31" s="500"/>
      <c r="GY31" s="498"/>
      <c r="GZ31" s="491"/>
      <c r="HA31" s="494"/>
      <c r="HB31" s="494"/>
      <c r="HC31" s="495"/>
      <c r="HD31" s="499"/>
      <c r="HE31" s="499"/>
      <c r="HF31" s="499"/>
      <c r="HG31" s="499"/>
      <c r="HH31" s="493"/>
      <c r="HI31" s="509"/>
      <c r="HJ31" s="491"/>
      <c r="HK31" s="491"/>
      <c r="HL31" s="498"/>
      <c r="HM31" s="509"/>
      <c r="HN31" s="509"/>
      <c r="HO31" s="492"/>
      <c r="HP31" s="510"/>
      <c r="HQ31" s="511"/>
      <c r="HR31" s="510"/>
      <c r="HS31" s="510"/>
      <c r="HT31" s="512"/>
      <c r="HU31" s="497"/>
      <c r="HV31" s="501"/>
      <c r="HW31" s="500"/>
      <c r="HX31" s="500"/>
      <c r="HY31" s="513"/>
    </row>
    <row r="32" customFormat="false" ht="15.6" hidden="false" customHeight="false" outlineLevel="0" collapsed="false">
      <c r="A32" s="401" t="n">
        <v>43514</v>
      </c>
      <c r="B32" s="402"/>
      <c r="C32" s="403"/>
      <c r="D32" s="404"/>
      <c r="E32" s="405"/>
      <c r="F32" s="406"/>
      <c r="G32" s="407"/>
      <c r="H32" s="403"/>
      <c r="I32" s="406"/>
      <c r="J32" s="407"/>
      <c r="K32" s="408"/>
      <c r="L32" s="408"/>
      <c r="M32" s="408"/>
      <c r="N32" s="409"/>
      <c r="O32" s="409"/>
      <c r="P32" s="410"/>
      <c r="Q32" s="410"/>
      <c r="R32" s="410"/>
      <c r="S32" s="410"/>
      <c r="T32" s="411"/>
      <c r="U32" s="412"/>
      <c r="V32" s="410"/>
      <c r="W32" s="410"/>
      <c r="X32" s="413"/>
      <c r="Y32" s="474"/>
      <c r="Z32" s="475"/>
      <c r="AA32" s="476"/>
      <c r="AB32" s="477"/>
      <c r="AC32" s="477"/>
      <c r="AD32" s="475" t="n">
        <v>4.29</v>
      </c>
      <c r="AE32" s="478" t="n">
        <f aca="false">AD32/$AD$6</f>
        <v>0.595833333333333</v>
      </c>
      <c r="AF32" s="479"/>
      <c r="AG32" s="478"/>
      <c r="AH32" s="479"/>
      <c r="AI32" s="479"/>
      <c r="AJ32" s="474"/>
      <c r="AK32" s="478"/>
      <c r="AL32" s="448"/>
      <c r="AM32" s="480"/>
      <c r="AN32" s="474"/>
      <c r="AO32" s="474"/>
      <c r="AP32" s="480"/>
      <c r="AQ32" s="448"/>
      <c r="AR32" s="474"/>
      <c r="AS32" s="474"/>
      <c r="AT32" s="474"/>
      <c r="AU32" s="448"/>
      <c r="AV32" s="481"/>
      <c r="AW32" s="480"/>
      <c r="AX32" s="480"/>
      <c r="AY32" s="481"/>
      <c r="AZ32" s="481"/>
      <c r="BA32" s="421" t="n">
        <f aca="false">CC32+DF32</f>
        <v>1000</v>
      </c>
      <c r="BB32" s="422" t="n">
        <f aca="false">BA32/$BA$6</f>
        <v>0.02</v>
      </c>
      <c r="BC32" s="423"/>
      <c r="BD32" s="424" t="n">
        <v>8.12</v>
      </c>
      <c r="BE32" s="425" t="n">
        <v>33</v>
      </c>
      <c r="BF32" s="426"/>
      <c r="BG32" s="427"/>
      <c r="BH32" s="421"/>
      <c r="BI32" s="423"/>
      <c r="BJ32" s="422"/>
      <c r="BK32" s="428"/>
      <c r="BL32" s="428"/>
      <c r="BM32" s="429"/>
      <c r="BN32" s="423"/>
      <c r="BO32" s="423"/>
      <c r="BP32" s="426"/>
      <c r="BQ32" s="424" t="n">
        <v>6.16</v>
      </c>
      <c r="BR32" s="422" t="n">
        <f aca="false">BQ32/$BQ$6</f>
        <v>0.855555555555556</v>
      </c>
      <c r="BS32" s="410" t="n">
        <f aca="false">BA32</f>
        <v>1000</v>
      </c>
      <c r="BT32" s="430" t="n">
        <f aca="false">BD32</f>
        <v>8.12</v>
      </c>
      <c r="BU32" s="431" t="n">
        <f aca="false">BE32</f>
        <v>33</v>
      </c>
      <c r="BV32" s="431"/>
      <c r="BW32" s="431"/>
      <c r="BX32" s="431"/>
      <c r="BY32" s="431"/>
      <c r="BZ32" s="431"/>
      <c r="CA32" s="432"/>
      <c r="CB32" s="431"/>
      <c r="CC32" s="433"/>
      <c r="CD32" s="412"/>
      <c r="CE32" s="422" t="n">
        <f aca="false">CC32/25000</f>
        <v>0</v>
      </c>
      <c r="CF32" s="434"/>
      <c r="CG32" s="435"/>
      <c r="CH32" s="428"/>
      <c r="CI32" s="436"/>
      <c r="CJ32" s="437"/>
      <c r="CK32" s="437"/>
      <c r="CL32" s="424"/>
      <c r="CM32" s="424"/>
      <c r="CN32" s="424"/>
      <c r="CO32" s="433"/>
      <c r="CP32" s="433"/>
      <c r="CQ32" s="438"/>
      <c r="CR32" s="438"/>
      <c r="CS32" s="482"/>
      <c r="CT32" s="434"/>
      <c r="CU32" s="435"/>
      <c r="CV32" s="439"/>
      <c r="CW32" s="440"/>
      <c r="CX32" s="441"/>
      <c r="CY32" s="442"/>
      <c r="CZ32" s="443"/>
      <c r="DA32" s="443"/>
      <c r="DB32" s="443"/>
      <c r="DC32" s="443"/>
      <c r="DD32" s="444"/>
      <c r="DE32" s="441"/>
      <c r="DF32" s="445" t="n">
        <v>1000</v>
      </c>
      <c r="DG32" s="446" t="n">
        <f aca="false">DF32</f>
        <v>1000</v>
      </c>
      <c r="DH32" s="422" t="n">
        <f aca="false">DF32/25000</f>
        <v>0.04</v>
      </c>
      <c r="DI32" s="447" t="n">
        <f aca="false">6700/DF32*24</f>
        <v>160.8</v>
      </c>
      <c r="DJ32" s="435"/>
      <c r="DK32" s="428"/>
      <c r="DL32" s="447" t="n">
        <f aca="false">9500/DF32*24</f>
        <v>228</v>
      </c>
      <c r="DM32" s="423"/>
      <c r="DN32" s="423"/>
      <c r="DO32" s="424" t="n">
        <v>7.86</v>
      </c>
      <c r="DP32" s="424"/>
      <c r="DQ32" s="424"/>
      <c r="DR32" s="433"/>
      <c r="DS32" s="433"/>
      <c r="DT32" s="438"/>
      <c r="DU32" s="438" t="n">
        <v>0.07</v>
      </c>
      <c r="DV32" s="482"/>
      <c r="DW32" s="447" t="n">
        <f aca="false">3500/DF32*24</f>
        <v>84</v>
      </c>
      <c r="DX32" s="435"/>
      <c r="DY32" s="439"/>
      <c r="DZ32" s="440"/>
      <c r="EA32" s="441"/>
      <c r="EB32" s="442"/>
      <c r="EC32" s="443"/>
      <c r="ED32" s="443"/>
      <c r="EE32" s="443"/>
      <c r="EF32" s="443"/>
      <c r="EG32" s="444"/>
      <c r="EH32" s="441"/>
      <c r="EI32" s="430"/>
      <c r="EJ32" s="448"/>
      <c r="EK32" s="449"/>
      <c r="EL32" s="418"/>
      <c r="EM32" s="432"/>
      <c r="EN32" s="432"/>
      <c r="EO32" s="432"/>
      <c r="EP32" s="432"/>
      <c r="EQ32" s="431"/>
      <c r="ER32" s="449"/>
      <c r="ES32" s="450" t="n">
        <f aca="false">44000/BA32*24</f>
        <v>1056</v>
      </c>
      <c r="ET32" s="451" t="n">
        <f aca="false">BB32</f>
        <v>0.02</v>
      </c>
      <c r="EU32" s="452"/>
      <c r="EV32" s="451"/>
      <c r="EW32" s="451"/>
      <c r="EX32" s="432"/>
      <c r="EY32" s="451"/>
      <c r="EZ32" s="432"/>
      <c r="FA32" s="451"/>
      <c r="FB32" s="432"/>
      <c r="FC32" s="453"/>
      <c r="FD32" s="432"/>
      <c r="FE32" s="453"/>
      <c r="FF32" s="431"/>
      <c r="FG32" s="406" t="n">
        <v>16800</v>
      </c>
      <c r="FH32" s="444"/>
      <c r="FI32" s="454"/>
      <c r="FJ32" s="455"/>
      <c r="FK32" s="456"/>
      <c r="FL32" s="406"/>
      <c r="FM32" s="456"/>
      <c r="FN32" s="406"/>
      <c r="FO32" s="457"/>
      <c r="FP32" s="450"/>
      <c r="FQ32" s="458"/>
      <c r="FR32" s="459"/>
      <c r="FS32" s="460"/>
      <c r="FT32" s="461"/>
      <c r="FU32" s="441"/>
      <c r="FV32" s="406"/>
      <c r="FW32" s="460"/>
      <c r="FX32" s="406"/>
      <c r="FY32" s="410"/>
      <c r="FZ32" s="410"/>
      <c r="GA32" s="430"/>
      <c r="GB32" s="483"/>
      <c r="GC32" s="484"/>
      <c r="GD32" s="451"/>
      <c r="GE32" s="449"/>
      <c r="GF32" s="462"/>
      <c r="GG32" s="406"/>
      <c r="GH32" s="451"/>
      <c r="GI32" s="406"/>
      <c r="GJ32" s="463"/>
      <c r="GK32" s="464"/>
      <c r="GL32" s="465"/>
      <c r="GM32" s="440"/>
      <c r="GN32" s="406"/>
      <c r="GO32" s="483"/>
      <c r="GP32" s="451"/>
      <c r="GQ32" s="440"/>
      <c r="GR32" s="462"/>
      <c r="GS32" s="407"/>
      <c r="GT32" s="407"/>
      <c r="GU32" s="483"/>
      <c r="GV32" s="451"/>
      <c r="GW32" s="483"/>
      <c r="GX32" s="451"/>
      <c r="GY32" s="463"/>
      <c r="GZ32" s="406"/>
      <c r="HA32" s="439"/>
      <c r="HB32" s="452"/>
      <c r="HC32" s="440"/>
      <c r="HD32" s="444"/>
      <c r="HE32" s="464"/>
      <c r="HF32" s="464"/>
      <c r="HG32" s="444"/>
      <c r="HH32" s="409"/>
      <c r="HI32" s="466"/>
      <c r="HJ32" s="407"/>
      <c r="HK32" s="407"/>
      <c r="HL32" s="443"/>
      <c r="HM32" s="466"/>
      <c r="HN32" s="467"/>
      <c r="HO32" s="408"/>
      <c r="HP32" s="468"/>
      <c r="HQ32" s="469"/>
      <c r="HR32" s="470"/>
      <c r="HS32" s="468"/>
      <c r="HT32" s="471"/>
      <c r="HU32" s="450"/>
      <c r="HV32" s="483"/>
      <c r="HW32" s="451"/>
      <c r="HX32" s="451"/>
      <c r="HY32" s="472"/>
    </row>
    <row r="33" customFormat="false" ht="15.6" hidden="false" customHeight="false" outlineLevel="0" collapsed="false">
      <c r="A33" s="401" t="n">
        <v>43515</v>
      </c>
      <c r="B33" s="402"/>
      <c r="C33" s="403"/>
      <c r="D33" s="404"/>
      <c r="E33" s="405"/>
      <c r="F33" s="406"/>
      <c r="G33" s="407"/>
      <c r="H33" s="403"/>
      <c r="I33" s="406"/>
      <c r="J33" s="407"/>
      <c r="K33" s="408"/>
      <c r="L33" s="408"/>
      <c r="M33" s="408"/>
      <c r="N33" s="409"/>
      <c r="O33" s="409"/>
      <c r="P33" s="410"/>
      <c r="Q33" s="410"/>
      <c r="R33" s="410"/>
      <c r="S33" s="410"/>
      <c r="T33" s="411"/>
      <c r="U33" s="412"/>
      <c r="V33" s="410"/>
      <c r="W33" s="410"/>
      <c r="X33" s="413"/>
      <c r="Y33" s="474"/>
      <c r="Z33" s="475"/>
      <c r="AA33" s="476"/>
      <c r="AB33" s="477"/>
      <c r="AC33" s="477"/>
      <c r="AD33" s="475" t="n">
        <v>6.53</v>
      </c>
      <c r="AE33" s="478" t="n">
        <f aca="false">AD33/$AD$6</f>
        <v>0.906944444444444</v>
      </c>
      <c r="AF33" s="479"/>
      <c r="AG33" s="478"/>
      <c r="AH33" s="479"/>
      <c r="AI33" s="479"/>
      <c r="AJ33" s="474"/>
      <c r="AK33" s="478"/>
      <c r="AL33" s="448"/>
      <c r="AM33" s="480"/>
      <c r="AN33" s="474"/>
      <c r="AO33" s="474"/>
      <c r="AP33" s="480"/>
      <c r="AQ33" s="448"/>
      <c r="AR33" s="474"/>
      <c r="AS33" s="474"/>
      <c r="AT33" s="474"/>
      <c r="AU33" s="448"/>
      <c r="AV33" s="481"/>
      <c r="AW33" s="480"/>
      <c r="AX33" s="480"/>
      <c r="AY33" s="481"/>
      <c r="AZ33" s="481"/>
      <c r="BA33" s="421" t="n">
        <f aca="false">CC33+DF33</f>
        <v>1000</v>
      </c>
      <c r="BB33" s="422" t="n">
        <f aca="false">BA33/$BA$6</f>
        <v>0.02</v>
      </c>
      <c r="BC33" s="423"/>
      <c r="BD33" s="424"/>
      <c r="BE33" s="425"/>
      <c r="BF33" s="426"/>
      <c r="BG33" s="427"/>
      <c r="BH33" s="421"/>
      <c r="BI33" s="423"/>
      <c r="BJ33" s="422"/>
      <c r="BK33" s="428"/>
      <c r="BL33" s="428"/>
      <c r="BM33" s="429"/>
      <c r="BN33" s="423"/>
      <c r="BO33" s="423"/>
      <c r="BP33" s="426"/>
      <c r="BQ33" s="424" t="n">
        <v>5.68</v>
      </c>
      <c r="BR33" s="422" t="n">
        <f aca="false">BQ33/$BQ$6</f>
        <v>0.788888888888889</v>
      </c>
      <c r="BS33" s="410" t="n">
        <f aca="false">BA33</f>
        <v>1000</v>
      </c>
      <c r="BT33" s="430"/>
      <c r="BU33" s="431"/>
      <c r="BV33" s="431"/>
      <c r="BW33" s="431"/>
      <c r="BX33" s="431"/>
      <c r="BY33" s="431"/>
      <c r="BZ33" s="431"/>
      <c r="CA33" s="432"/>
      <c r="CB33" s="431"/>
      <c r="CC33" s="433"/>
      <c r="CD33" s="412"/>
      <c r="CE33" s="422" t="n">
        <f aca="false">CC33/25000</f>
        <v>0</v>
      </c>
      <c r="CF33" s="434"/>
      <c r="CG33" s="435"/>
      <c r="CH33" s="428"/>
      <c r="CI33" s="436"/>
      <c r="CJ33" s="437"/>
      <c r="CK33" s="437"/>
      <c r="CL33" s="424"/>
      <c r="CM33" s="424"/>
      <c r="CN33" s="424"/>
      <c r="CO33" s="433"/>
      <c r="CP33" s="433"/>
      <c r="CQ33" s="438"/>
      <c r="CR33" s="438"/>
      <c r="CS33" s="482"/>
      <c r="CT33" s="434"/>
      <c r="CU33" s="435"/>
      <c r="CV33" s="439"/>
      <c r="CW33" s="440"/>
      <c r="CX33" s="441"/>
      <c r="CY33" s="442"/>
      <c r="CZ33" s="443"/>
      <c r="DA33" s="443"/>
      <c r="DB33" s="443"/>
      <c r="DC33" s="443"/>
      <c r="DD33" s="444"/>
      <c r="DE33" s="441"/>
      <c r="DF33" s="445" t="n">
        <v>1000</v>
      </c>
      <c r="DG33" s="446" t="n">
        <f aca="false">DF33</f>
        <v>1000</v>
      </c>
      <c r="DH33" s="422" t="n">
        <f aca="false">DF33/25000</f>
        <v>0.04</v>
      </c>
      <c r="DI33" s="447" t="n">
        <f aca="false">6700/DF33*24</f>
        <v>160.8</v>
      </c>
      <c r="DJ33" s="435"/>
      <c r="DK33" s="428"/>
      <c r="DL33" s="447" t="n">
        <f aca="false">9500/DF33*24</f>
        <v>228</v>
      </c>
      <c r="DM33" s="423"/>
      <c r="DN33" s="423"/>
      <c r="DO33" s="424"/>
      <c r="DP33" s="424"/>
      <c r="DQ33" s="424"/>
      <c r="DR33" s="433"/>
      <c r="DS33" s="433"/>
      <c r="DT33" s="438"/>
      <c r="DU33" s="438" t="n">
        <v>0.07</v>
      </c>
      <c r="DV33" s="482"/>
      <c r="DW33" s="447" t="n">
        <f aca="false">3500/DF33*24</f>
        <v>84</v>
      </c>
      <c r="DX33" s="435"/>
      <c r="DY33" s="439"/>
      <c r="DZ33" s="440"/>
      <c r="EA33" s="441"/>
      <c r="EB33" s="442"/>
      <c r="EC33" s="443"/>
      <c r="ED33" s="443"/>
      <c r="EE33" s="443"/>
      <c r="EF33" s="443"/>
      <c r="EG33" s="444"/>
      <c r="EH33" s="441"/>
      <c r="EI33" s="430"/>
      <c r="EJ33" s="448"/>
      <c r="EK33" s="449"/>
      <c r="EL33" s="418"/>
      <c r="EM33" s="432"/>
      <c r="EN33" s="432"/>
      <c r="EO33" s="432"/>
      <c r="EP33" s="432"/>
      <c r="EQ33" s="431"/>
      <c r="ER33" s="449"/>
      <c r="ES33" s="450" t="n">
        <f aca="false">44000/BA33*24</f>
        <v>1056</v>
      </c>
      <c r="ET33" s="451" t="n">
        <f aca="false">BB33</f>
        <v>0.02</v>
      </c>
      <c r="EU33" s="452"/>
      <c r="EV33" s="451"/>
      <c r="EW33" s="451"/>
      <c r="EX33" s="432"/>
      <c r="EY33" s="451"/>
      <c r="EZ33" s="432"/>
      <c r="FA33" s="451"/>
      <c r="FB33" s="432"/>
      <c r="FC33" s="453"/>
      <c r="FD33" s="432"/>
      <c r="FE33" s="453"/>
      <c r="FF33" s="431"/>
      <c r="FG33" s="406" t="n">
        <v>16800</v>
      </c>
      <c r="FH33" s="444"/>
      <c r="FI33" s="454"/>
      <c r="FJ33" s="455"/>
      <c r="FK33" s="456"/>
      <c r="FL33" s="406"/>
      <c r="FM33" s="456"/>
      <c r="FN33" s="406"/>
      <c r="FO33" s="457"/>
      <c r="FP33" s="450"/>
      <c r="FQ33" s="458"/>
      <c r="FR33" s="459"/>
      <c r="FS33" s="460"/>
      <c r="FT33" s="461"/>
      <c r="FU33" s="441"/>
      <c r="FV33" s="406"/>
      <c r="FW33" s="460"/>
      <c r="FX33" s="406"/>
      <c r="FY33" s="410"/>
      <c r="FZ33" s="410"/>
      <c r="GA33" s="430"/>
      <c r="GB33" s="483"/>
      <c r="GC33" s="484"/>
      <c r="GD33" s="451"/>
      <c r="GE33" s="449"/>
      <c r="GF33" s="462"/>
      <c r="GG33" s="406"/>
      <c r="GH33" s="451"/>
      <c r="GI33" s="406"/>
      <c r="GJ33" s="463"/>
      <c r="GK33" s="464"/>
      <c r="GL33" s="465"/>
      <c r="GM33" s="440"/>
      <c r="GN33" s="406"/>
      <c r="GO33" s="483"/>
      <c r="GP33" s="451"/>
      <c r="GQ33" s="440"/>
      <c r="GR33" s="462"/>
      <c r="GS33" s="407"/>
      <c r="GT33" s="407"/>
      <c r="GU33" s="483"/>
      <c r="GV33" s="451"/>
      <c r="GW33" s="483"/>
      <c r="GX33" s="451"/>
      <c r="GY33" s="463"/>
      <c r="GZ33" s="406"/>
      <c r="HA33" s="439"/>
      <c r="HB33" s="452"/>
      <c r="HC33" s="440"/>
      <c r="HD33" s="444"/>
      <c r="HE33" s="464"/>
      <c r="HF33" s="464"/>
      <c r="HG33" s="444"/>
      <c r="HH33" s="409"/>
      <c r="HI33" s="466"/>
      <c r="HJ33" s="407"/>
      <c r="HK33" s="407"/>
      <c r="HL33" s="443"/>
      <c r="HM33" s="466"/>
      <c r="HN33" s="467"/>
      <c r="HO33" s="408"/>
      <c r="HP33" s="468"/>
      <c r="HQ33" s="469"/>
      <c r="HR33" s="470"/>
      <c r="HS33" s="468"/>
      <c r="HT33" s="471"/>
      <c r="HU33" s="450"/>
      <c r="HV33" s="483"/>
      <c r="HW33" s="451"/>
      <c r="HX33" s="451"/>
      <c r="HY33" s="472"/>
    </row>
    <row r="34" customFormat="false" ht="15.6" hidden="false" customHeight="false" outlineLevel="0" collapsed="false">
      <c r="A34" s="401" t="n">
        <v>43516</v>
      </c>
      <c r="B34" s="402"/>
      <c r="C34" s="403"/>
      <c r="D34" s="404"/>
      <c r="E34" s="405"/>
      <c r="F34" s="406"/>
      <c r="G34" s="407"/>
      <c r="H34" s="403"/>
      <c r="I34" s="406"/>
      <c r="J34" s="407"/>
      <c r="K34" s="408"/>
      <c r="L34" s="408"/>
      <c r="M34" s="408"/>
      <c r="N34" s="409"/>
      <c r="O34" s="409"/>
      <c r="P34" s="410"/>
      <c r="Q34" s="410"/>
      <c r="R34" s="410"/>
      <c r="S34" s="410"/>
      <c r="T34" s="411"/>
      <c r="U34" s="412"/>
      <c r="V34" s="410"/>
      <c r="W34" s="410"/>
      <c r="X34" s="413"/>
      <c r="Y34" s="474"/>
      <c r="Z34" s="475"/>
      <c r="AA34" s="476"/>
      <c r="AB34" s="477"/>
      <c r="AC34" s="477"/>
      <c r="AD34" s="475" t="n">
        <v>6.53</v>
      </c>
      <c r="AE34" s="478" t="n">
        <f aca="false">AD34/$AD$6</f>
        <v>0.906944444444444</v>
      </c>
      <c r="AF34" s="479"/>
      <c r="AG34" s="478"/>
      <c r="AH34" s="479"/>
      <c r="AI34" s="479"/>
      <c r="AJ34" s="474"/>
      <c r="AK34" s="478"/>
      <c r="AL34" s="448"/>
      <c r="AM34" s="480"/>
      <c r="AN34" s="474"/>
      <c r="AO34" s="474"/>
      <c r="AP34" s="480"/>
      <c r="AQ34" s="448"/>
      <c r="AR34" s="474"/>
      <c r="AS34" s="474"/>
      <c r="AT34" s="474"/>
      <c r="AU34" s="448"/>
      <c r="AV34" s="481"/>
      <c r="AW34" s="480"/>
      <c r="AX34" s="480"/>
      <c r="AY34" s="481"/>
      <c r="AZ34" s="481"/>
      <c r="BA34" s="421" t="n">
        <f aca="false">CC34+DF34</f>
        <v>1000</v>
      </c>
      <c r="BB34" s="422" t="n">
        <f aca="false">BA34/$BA$6</f>
        <v>0.02</v>
      </c>
      <c r="BC34" s="423"/>
      <c r="BD34" s="424"/>
      <c r="BE34" s="425"/>
      <c r="BF34" s="426"/>
      <c r="BG34" s="427"/>
      <c r="BH34" s="421"/>
      <c r="BI34" s="423"/>
      <c r="BJ34" s="422"/>
      <c r="BK34" s="428"/>
      <c r="BL34" s="428"/>
      <c r="BM34" s="429"/>
      <c r="BN34" s="423"/>
      <c r="BO34" s="423"/>
      <c r="BP34" s="426"/>
      <c r="BQ34" s="424" t="n">
        <v>5.5</v>
      </c>
      <c r="BR34" s="422" t="n">
        <f aca="false">BQ34/$BQ$6</f>
        <v>0.763888888888889</v>
      </c>
      <c r="BS34" s="410" t="n">
        <f aca="false">BA34</f>
        <v>1000</v>
      </c>
      <c r="BT34" s="430"/>
      <c r="BU34" s="431"/>
      <c r="BV34" s="431"/>
      <c r="BW34" s="431"/>
      <c r="BX34" s="431"/>
      <c r="BY34" s="431"/>
      <c r="BZ34" s="431"/>
      <c r="CA34" s="432"/>
      <c r="CB34" s="431"/>
      <c r="CC34" s="433"/>
      <c r="CD34" s="412"/>
      <c r="CE34" s="422" t="n">
        <f aca="false">CC34/25000</f>
        <v>0</v>
      </c>
      <c r="CF34" s="434"/>
      <c r="CG34" s="435"/>
      <c r="CH34" s="428"/>
      <c r="CI34" s="436"/>
      <c r="CJ34" s="437"/>
      <c r="CK34" s="437"/>
      <c r="CL34" s="424"/>
      <c r="CM34" s="424"/>
      <c r="CN34" s="424"/>
      <c r="CO34" s="433"/>
      <c r="CP34" s="433"/>
      <c r="CQ34" s="438"/>
      <c r="CR34" s="438"/>
      <c r="CS34" s="482"/>
      <c r="CT34" s="434"/>
      <c r="CU34" s="435"/>
      <c r="CV34" s="439"/>
      <c r="CW34" s="440"/>
      <c r="CX34" s="441"/>
      <c r="CY34" s="442"/>
      <c r="CZ34" s="443"/>
      <c r="DA34" s="443"/>
      <c r="DB34" s="443"/>
      <c r="DC34" s="443"/>
      <c r="DD34" s="444"/>
      <c r="DE34" s="441"/>
      <c r="DF34" s="445" t="n">
        <v>1000</v>
      </c>
      <c r="DG34" s="446" t="n">
        <f aca="false">DF34</f>
        <v>1000</v>
      </c>
      <c r="DH34" s="422" t="n">
        <f aca="false">DF34/25000</f>
        <v>0.04</v>
      </c>
      <c r="DI34" s="447" t="n">
        <f aca="false">6700/DF34*24</f>
        <v>160.8</v>
      </c>
      <c r="DJ34" s="435"/>
      <c r="DK34" s="428"/>
      <c r="DL34" s="447" t="n">
        <f aca="false">9500/DF34*24</f>
        <v>228</v>
      </c>
      <c r="DM34" s="423"/>
      <c r="DN34" s="423"/>
      <c r="DO34" s="424"/>
      <c r="DP34" s="424"/>
      <c r="DQ34" s="424"/>
      <c r="DR34" s="433"/>
      <c r="DS34" s="433"/>
      <c r="DT34" s="438"/>
      <c r="DU34" s="438" t="n">
        <v>0.07</v>
      </c>
      <c r="DV34" s="482"/>
      <c r="DW34" s="447" t="n">
        <f aca="false">3500/DF34*24</f>
        <v>84</v>
      </c>
      <c r="DX34" s="435"/>
      <c r="DY34" s="439"/>
      <c r="DZ34" s="440"/>
      <c r="EA34" s="441"/>
      <c r="EB34" s="442"/>
      <c r="EC34" s="443"/>
      <c r="ED34" s="443"/>
      <c r="EE34" s="443"/>
      <c r="EF34" s="443"/>
      <c r="EG34" s="444"/>
      <c r="EH34" s="441"/>
      <c r="EI34" s="430"/>
      <c r="EJ34" s="448"/>
      <c r="EK34" s="449"/>
      <c r="EL34" s="418"/>
      <c r="EM34" s="432"/>
      <c r="EN34" s="432"/>
      <c r="EO34" s="432"/>
      <c r="EP34" s="432"/>
      <c r="EQ34" s="431"/>
      <c r="ER34" s="449"/>
      <c r="ES34" s="450" t="n">
        <f aca="false">44000/BA34*24</f>
        <v>1056</v>
      </c>
      <c r="ET34" s="451" t="n">
        <f aca="false">BB34</f>
        <v>0.02</v>
      </c>
      <c r="EU34" s="452"/>
      <c r="EV34" s="451"/>
      <c r="EW34" s="451"/>
      <c r="EX34" s="432"/>
      <c r="EY34" s="451"/>
      <c r="EZ34" s="432"/>
      <c r="FA34" s="451"/>
      <c r="FB34" s="432"/>
      <c r="FC34" s="453"/>
      <c r="FD34" s="432"/>
      <c r="FE34" s="453"/>
      <c r="FF34" s="431"/>
      <c r="FG34" s="406" t="n">
        <v>16800</v>
      </c>
      <c r="FH34" s="444"/>
      <c r="FI34" s="454"/>
      <c r="FJ34" s="455"/>
      <c r="FK34" s="456"/>
      <c r="FL34" s="406"/>
      <c r="FM34" s="456"/>
      <c r="FN34" s="406"/>
      <c r="FO34" s="457"/>
      <c r="FP34" s="450"/>
      <c r="FQ34" s="458"/>
      <c r="FR34" s="459"/>
      <c r="FS34" s="460"/>
      <c r="FT34" s="461"/>
      <c r="FU34" s="441"/>
      <c r="FV34" s="406"/>
      <c r="FW34" s="460"/>
      <c r="FX34" s="406"/>
      <c r="FY34" s="410"/>
      <c r="FZ34" s="410"/>
      <c r="GA34" s="430"/>
      <c r="GB34" s="483"/>
      <c r="GC34" s="484"/>
      <c r="GD34" s="451"/>
      <c r="GE34" s="449"/>
      <c r="GF34" s="462"/>
      <c r="GG34" s="406"/>
      <c r="GH34" s="451"/>
      <c r="GI34" s="406"/>
      <c r="GJ34" s="463"/>
      <c r="GK34" s="464"/>
      <c r="GL34" s="465"/>
      <c r="GM34" s="440"/>
      <c r="GN34" s="406"/>
      <c r="GO34" s="483"/>
      <c r="GP34" s="451"/>
      <c r="GQ34" s="440"/>
      <c r="GR34" s="462"/>
      <c r="GS34" s="407"/>
      <c r="GT34" s="407"/>
      <c r="GU34" s="483"/>
      <c r="GV34" s="451"/>
      <c r="GW34" s="483"/>
      <c r="GX34" s="451"/>
      <c r="GY34" s="463"/>
      <c r="GZ34" s="406"/>
      <c r="HA34" s="439"/>
      <c r="HB34" s="452"/>
      <c r="HC34" s="440"/>
      <c r="HD34" s="444"/>
      <c r="HE34" s="464"/>
      <c r="HF34" s="464"/>
      <c r="HG34" s="444"/>
      <c r="HH34" s="409"/>
      <c r="HI34" s="466"/>
      <c r="HJ34" s="407"/>
      <c r="HK34" s="407"/>
      <c r="HL34" s="443"/>
      <c r="HM34" s="466"/>
      <c r="HN34" s="467"/>
      <c r="HO34" s="408"/>
      <c r="HP34" s="468"/>
      <c r="HQ34" s="469"/>
      <c r="HR34" s="470"/>
      <c r="HS34" s="468"/>
      <c r="HT34" s="471"/>
      <c r="HU34" s="450"/>
      <c r="HV34" s="483"/>
      <c r="HW34" s="451"/>
      <c r="HX34" s="451"/>
      <c r="HY34" s="472"/>
    </row>
    <row r="35" customFormat="false" ht="15.6" hidden="false" customHeight="false" outlineLevel="0" collapsed="false">
      <c r="A35" s="401" t="n">
        <v>43517</v>
      </c>
      <c r="B35" s="402"/>
      <c r="C35" s="403"/>
      <c r="D35" s="404"/>
      <c r="E35" s="405"/>
      <c r="F35" s="406"/>
      <c r="G35" s="407"/>
      <c r="H35" s="403"/>
      <c r="I35" s="406"/>
      <c r="J35" s="407"/>
      <c r="K35" s="408"/>
      <c r="L35" s="408"/>
      <c r="M35" s="408"/>
      <c r="N35" s="409"/>
      <c r="O35" s="409"/>
      <c r="P35" s="410"/>
      <c r="Q35" s="410"/>
      <c r="R35" s="410"/>
      <c r="S35" s="410"/>
      <c r="T35" s="411"/>
      <c r="U35" s="412"/>
      <c r="V35" s="410"/>
      <c r="W35" s="410"/>
      <c r="X35" s="413"/>
      <c r="Y35" s="474"/>
      <c r="Z35" s="475"/>
      <c r="AA35" s="476"/>
      <c r="AB35" s="477"/>
      <c r="AC35" s="477"/>
      <c r="AD35" s="475" t="n">
        <v>6.53</v>
      </c>
      <c r="AE35" s="478" t="n">
        <f aca="false">AD35/$AD$6</f>
        <v>0.906944444444444</v>
      </c>
      <c r="AF35" s="479"/>
      <c r="AG35" s="478"/>
      <c r="AH35" s="479"/>
      <c r="AI35" s="479"/>
      <c r="AJ35" s="474"/>
      <c r="AK35" s="478"/>
      <c r="AL35" s="448"/>
      <c r="AM35" s="480"/>
      <c r="AN35" s="474"/>
      <c r="AO35" s="474"/>
      <c r="AP35" s="480"/>
      <c r="AQ35" s="448"/>
      <c r="AR35" s="474"/>
      <c r="AS35" s="474"/>
      <c r="AT35" s="474"/>
      <c r="AU35" s="448"/>
      <c r="AV35" s="481"/>
      <c r="AW35" s="480"/>
      <c r="AX35" s="480"/>
      <c r="AY35" s="481"/>
      <c r="AZ35" s="481"/>
      <c r="BA35" s="421" t="n">
        <f aca="false">CC35+DF35</f>
        <v>1000</v>
      </c>
      <c r="BB35" s="422" t="n">
        <f aca="false">BA35/$BA$6</f>
        <v>0.02</v>
      </c>
      <c r="BC35" s="423"/>
      <c r="BD35" s="424"/>
      <c r="BE35" s="425"/>
      <c r="BF35" s="426"/>
      <c r="BG35" s="427"/>
      <c r="BH35" s="421"/>
      <c r="BI35" s="423"/>
      <c r="BJ35" s="422"/>
      <c r="BK35" s="428"/>
      <c r="BL35" s="428"/>
      <c r="BM35" s="429"/>
      <c r="BN35" s="423"/>
      <c r="BO35" s="423"/>
      <c r="BP35" s="426"/>
      <c r="BQ35" s="424" t="n">
        <v>5.05</v>
      </c>
      <c r="BR35" s="422" t="n">
        <f aca="false">BQ35/$BQ$6</f>
        <v>0.701388888888889</v>
      </c>
      <c r="BS35" s="410" t="n">
        <f aca="false">BA35</f>
        <v>1000</v>
      </c>
      <c r="BT35" s="430"/>
      <c r="BU35" s="431"/>
      <c r="BV35" s="431"/>
      <c r="BW35" s="431"/>
      <c r="BX35" s="431"/>
      <c r="BY35" s="431"/>
      <c r="BZ35" s="431"/>
      <c r="CA35" s="432"/>
      <c r="CB35" s="431"/>
      <c r="CC35" s="433"/>
      <c r="CD35" s="412"/>
      <c r="CE35" s="422" t="n">
        <f aca="false">CC35/25000</f>
        <v>0</v>
      </c>
      <c r="CF35" s="434"/>
      <c r="CG35" s="435"/>
      <c r="CH35" s="428"/>
      <c r="CI35" s="436"/>
      <c r="CJ35" s="437"/>
      <c r="CK35" s="437"/>
      <c r="CL35" s="424"/>
      <c r="CM35" s="424"/>
      <c r="CN35" s="424"/>
      <c r="CO35" s="433"/>
      <c r="CP35" s="433"/>
      <c r="CQ35" s="438"/>
      <c r="CR35" s="438"/>
      <c r="CS35" s="482"/>
      <c r="CT35" s="434"/>
      <c r="CU35" s="435"/>
      <c r="CV35" s="439"/>
      <c r="CW35" s="440"/>
      <c r="CX35" s="441"/>
      <c r="CY35" s="442"/>
      <c r="CZ35" s="443"/>
      <c r="DA35" s="443"/>
      <c r="DB35" s="443"/>
      <c r="DC35" s="443"/>
      <c r="DD35" s="444"/>
      <c r="DE35" s="441"/>
      <c r="DF35" s="445" t="n">
        <v>1000</v>
      </c>
      <c r="DG35" s="446" t="n">
        <f aca="false">DF35</f>
        <v>1000</v>
      </c>
      <c r="DH35" s="422" t="n">
        <f aca="false">DF35/25000</f>
        <v>0.04</v>
      </c>
      <c r="DI35" s="447" t="n">
        <f aca="false">6700/DF35*24</f>
        <v>160.8</v>
      </c>
      <c r="DJ35" s="435"/>
      <c r="DK35" s="428"/>
      <c r="DL35" s="447" t="n">
        <f aca="false">9500/DF35*24</f>
        <v>228</v>
      </c>
      <c r="DM35" s="423"/>
      <c r="DN35" s="423"/>
      <c r="DO35" s="424"/>
      <c r="DP35" s="424"/>
      <c r="DQ35" s="424"/>
      <c r="DR35" s="433"/>
      <c r="DS35" s="433"/>
      <c r="DT35" s="438"/>
      <c r="DU35" s="438" t="n">
        <v>0.07</v>
      </c>
      <c r="DV35" s="482"/>
      <c r="DW35" s="447" t="n">
        <f aca="false">3500/DF35*24</f>
        <v>84</v>
      </c>
      <c r="DX35" s="435"/>
      <c r="DY35" s="439"/>
      <c r="DZ35" s="440"/>
      <c r="EA35" s="441"/>
      <c r="EB35" s="442"/>
      <c r="EC35" s="443"/>
      <c r="ED35" s="443"/>
      <c r="EE35" s="443"/>
      <c r="EF35" s="443"/>
      <c r="EG35" s="444"/>
      <c r="EH35" s="441"/>
      <c r="EI35" s="430"/>
      <c r="EJ35" s="448"/>
      <c r="EK35" s="449"/>
      <c r="EL35" s="418"/>
      <c r="EM35" s="432"/>
      <c r="EN35" s="432"/>
      <c r="EO35" s="432"/>
      <c r="EP35" s="432"/>
      <c r="EQ35" s="431"/>
      <c r="ER35" s="449"/>
      <c r="ES35" s="450" t="n">
        <f aca="false">44000/BA35*24</f>
        <v>1056</v>
      </c>
      <c r="ET35" s="451" t="n">
        <f aca="false">BB35</f>
        <v>0.02</v>
      </c>
      <c r="EU35" s="452"/>
      <c r="EV35" s="451"/>
      <c r="EW35" s="451"/>
      <c r="EX35" s="432"/>
      <c r="EY35" s="451"/>
      <c r="EZ35" s="432"/>
      <c r="FA35" s="451"/>
      <c r="FB35" s="432"/>
      <c r="FC35" s="453"/>
      <c r="FD35" s="432"/>
      <c r="FE35" s="453"/>
      <c r="FF35" s="431"/>
      <c r="FG35" s="406" t="n">
        <v>16800</v>
      </c>
      <c r="FH35" s="444"/>
      <c r="FI35" s="454"/>
      <c r="FJ35" s="455"/>
      <c r="FK35" s="456"/>
      <c r="FL35" s="406"/>
      <c r="FM35" s="456"/>
      <c r="FN35" s="406"/>
      <c r="FO35" s="457"/>
      <c r="FP35" s="450"/>
      <c r="FQ35" s="458"/>
      <c r="FR35" s="459"/>
      <c r="FS35" s="460"/>
      <c r="FT35" s="461"/>
      <c r="FU35" s="441"/>
      <c r="FV35" s="406"/>
      <c r="FW35" s="460"/>
      <c r="FX35" s="406"/>
      <c r="FY35" s="410"/>
      <c r="FZ35" s="410"/>
      <c r="GA35" s="430"/>
      <c r="GB35" s="483"/>
      <c r="GC35" s="484"/>
      <c r="GD35" s="451"/>
      <c r="GE35" s="449"/>
      <c r="GF35" s="462"/>
      <c r="GG35" s="406"/>
      <c r="GH35" s="451"/>
      <c r="GI35" s="406"/>
      <c r="GJ35" s="463"/>
      <c r="GK35" s="464"/>
      <c r="GL35" s="465"/>
      <c r="GM35" s="440"/>
      <c r="GN35" s="406"/>
      <c r="GO35" s="483"/>
      <c r="GP35" s="451"/>
      <c r="GQ35" s="440"/>
      <c r="GR35" s="462"/>
      <c r="GS35" s="407"/>
      <c r="GT35" s="407"/>
      <c r="GU35" s="483"/>
      <c r="GV35" s="451"/>
      <c r="GW35" s="483"/>
      <c r="GX35" s="451"/>
      <c r="GY35" s="463"/>
      <c r="GZ35" s="406"/>
      <c r="HA35" s="439"/>
      <c r="HB35" s="452"/>
      <c r="HC35" s="440"/>
      <c r="HD35" s="444"/>
      <c r="HE35" s="464"/>
      <c r="HF35" s="464"/>
      <c r="HG35" s="444"/>
      <c r="HH35" s="409"/>
      <c r="HI35" s="466"/>
      <c r="HJ35" s="407"/>
      <c r="HK35" s="407"/>
      <c r="HL35" s="443"/>
      <c r="HM35" s="466"/>
      <c r="HN35" s="467"/>
      <c r="HO35" s="408"/>
      <c r="HP35" s="468"/>
      <c r="HQ35" s="469"/>
      <c r="HR35" s="470"/>
      <c r="HS35" s="468"/>
      <c r="HT35" s="471"/>
      <c r="HU35" s="450"/>
      <c r="HV35" s="483"/>
      <c r="HW35" s="451"/>
      <c r="HX35" s="451"/>
      <c r="HY35" s="472"/>
    </row>
    <row r="36" customFormat="false" ht="15.6" hidden="false" customHeight="false" outlineLevel="0" collapsed="false">
      <c r="A36" s="401" t="n">
        <v>43518</v>
      </c>
      <c r="B36" s="402"/>
      <c r="C36" s="403"/>
      <c r="D36" s="404"/>
      <c r="E36" s="405"/>
      <c r="F36" s="406"/>
      <c r="G36" s="407"/>
      <c r="H36" s="403"/>
      <c r="I36" s="406"/>
      <c r="J36" s="407"/>
      <c r="K36" s="408"/>
      <c r="L36" s="408"/>
      <c r="M36" s="408"/>
      <c r="N36" s="409"/>
      <c r="O36" s="409"/>
      <c r="P36" s="410"/>
      <c r="Q36" s="410"/>
      <c r="R36" s="410"/>
      <c r="S36" s="410"/>
      <c r="T36" s="411"/>
      <c r="U36" s="412"/>
      <c r="V36" s="410"/>
      <c r="W36" s="410"/>
      <c r="X36" s="413"/>
      <c r="Y36" s="474"/>
      <c r="Z36" s="475"/>
      <c r="AA36" s="476"/>
      <c r="AB36" s="477"/>
      <c r="AC36" s="477"/>
      <c r="AD36" s="475" t="n">
        <v>6.53</v>
      </c>
      <c r="AE36" s="478" t="n">
        <f aca="false">AD36/$AD$6</f>
        <v>0.906944444444444</v>
      </c>
      <c r="AF36" s="479"/>
      <c r="AG36" s="478"/>
      <c r="AH36" s="479"/>
      <c r="AI36" s="479"/>
      <c r="AJ36" s="474"/>
      <c r="AK36" s="478"/>
      <c r="AL36" s="448"/>
      <c r="AM36" s="480"/>
      <c r="AN36" s="474"/>
      <c r="AO36" s="474"/>
      <c r="AP36" s="480"/>
      <c r="AQ36" s="448"/>
      <c r="AR36" s="474"/>
      <c r="AS36" s="474"/>
      <c r="AT36" s="474"/>
      <c r="AU36" s="448"/>
      <c r="AV36" s="481"/>
      <c r="AW36" s="480"/>
      <c r="AX36" s="480"/>
      <c r="AY36" s="481"/>
      <c r="AZ36" s="481"/>
      <c r="BA36" s="421" t="n">
        <f aca="false">CC36+DF36</f>
        <v>1000</v>
      </c>
      <c r="BB36" s="422" t="n">
        <f aca="false">BA36/$BA$6</f>
        <v>0.02</v>
      </c>
      <c r="BC36" s="423"/>
      <c r="BD36" s="424" t="n">
        <v>8.23</v>
      </c>
      <c r="BE36" s="425" t="n">
        <v>21</v>
      </c>
      <c r="BF36" s="426" t="n">
        <v>101</v>
      </c>
      <c r="BG36" s="427" t="n">
        <v>5410</v>
      </c>
      <c r="BH36" s="421" t="n">
        <f aca="false">BG36*0.67</f>
        <v>3624.7</v>
      </c>
      <c r="BI36" s="423"/>
      <c r="BJ36" s="422"/>
      <c r="BK36" s="428" t="n">
        <v>28</v>
      </c>
      <c r="BL36" s="428" t="n">
        <v>11</v>
      </c>
      <c r="BM36" s="429" t="n">
        <v>12</v>
      </c>
      <c r="BN36" s="423" t="n">
        <v>0.8</v>
      </c>
      <c r="BO36" s="426" t="n">
        <v>81</v>
      </c>
      <c r="BP36" s="426" t="n">
        <v>16</v>
      </c>
      <c r="BQ36" s="424" t="n">
        <v>4.53</v>
      </c>
      <c r="BR36" s="422" t="n">
        <f aca="false">BQ36/$BQ$6</f>
        <v>0.629166666666667</v>
      </c>
      <c r="BS36" s="410" t="n">
        <f aca="false">BA36</f>
        <v>1000</v>
      </c>
      <c r="BT36" s="430" t="n">
        <f aca="false">BD36</f>
        <v>8.23</v>
      </c>
      <c r="BU36" s="431" t="n">
        <f aca="false">BE36</f>
        <v>21</v>
      </c>
      <c r="BV36" s="431" t="n">
        <f aca="false">BF36</f>
        <v>101</v>
      </c>
      <c r="BW36" s="431" t="n">
        <f aca="false">BG36</f>
        <v>5410</v>
      </c>
      <c r="BX36" s="431" t="n">
        <f aca="false">BH36</f>
        <v>3624.7</v>
      </c>
      <c r="BY36" s="431" t="n">
        <f aca="false">BK36</f>
        <v>28</v>
      </c>
      <c r="BZ36" s="431" t="n">
        <f aca="false">BL36</f>
        <v>11</v>
      </c>
      <c r="CA36" s="432" t="n">
        <f aca="false">BN36</f>
        <v>0.8</v>
      </c>
      <c r="CB36" s="431" t="n">
        <f aca="false">BO36</f>
        <v>81</v>
      </c>
      <c r="CC36" s="433"/>
      <c r="CD36" s="412"/>
      <c r="CE36" s="422" t="n">
        <f aca="false">CC36/25000</f>
        <v>0</v>
      </c>
      <c r="CF36" s="434"/>
      <c r="CG36" s="435"/>
      <c r="CH36" s="428"/>
      <c r="CI36" s="436"/>
      <c r="CJ36" s="437"/>
      <c r="CK36" s="437"/>
      <c r="CL36" s="424"/>
      <c r="CM36" s="424"/>
      <c r="CN36" s="424"/>
      <c r="CO36" s="433"/>
      <c r="CP36" s="433"/>
      <c r="CQ36" s="438"/>
      <c r="CR36" s="438"/>
      <c r="CS36" s="482"/>
      <c r="CT36" s="434"/>
      <c r="CU36" s="435"/>
      <c r="CV36" s="439"/>
      <c r="CW36" s="440"/>
      <c r="CX36" s="441"/>
      <c r="CY36" s="442"/>
      <c r="CZ36" s="443"/>
      <c r="DA36" s="443"/>
      <c r="DB36" s="443"/>
      <c r="DC36" s="443"/>
      <c r="DD36" s="444"/>
      <c r="DE36" s="441"/>
      <c r="DF36" s="445" t="n">
        <v>1000</v>
      </c>
      <c r="DG36" s="446" t="n">
        <f aca="false">DF36</f>
        <v>1000</v>
      </c>
      <c r="DH36" s="422" t="n">
        <f aca="false">DF36/25000</f>
        <v>0.04</v>
      </c>
      <c r="DI36" s="447" t="n">
        <f aca="false">6700/DF36*24</f>
        <v>160.8</v>
      </c>
      <c r="DJ36" s="435"/>
      <c r="DK36" s="428"/>
      <c r="DL36" s="447" t="n">
        <f aca="false">9500/DF36*24</f>
        <v>228</v>
      </c>
      <c r="DM36" s="423"/>
      <c r="DN36" s="423"/>
      <c r="DO36" s="424"/>
      <c r="DP36" s="424"/>
      <c r="DQ36" s="424"/>
      <c r="DR36" s="433"/>
      <c r="DS36" s="433"/>
      <c r="DT36" s="438"/>
      <c r="DU36" s="438" t="n">
        <v>0.08</v>
      </c>
      <c r="DV36" s="482"/>
      <c r="DW36" s="447" t="n">
        <f aca="false">3500/DF36*24</f>
        <v>84</v>
      </c>
      <c r="DX36" s="435"/>
      <c r="DY36" s="439" t="n">
        <v>8.2</v>
      </c>
      <c r="DZ36" s="440" t="n">
        <v>13</v>
      </c>
      <c r="EA36" s="441" t="n">
        <v>54</v>
      </c>
      <c r="EB36" s="442" t="n">
        <v>3330</v>
      </c>
      <c r="EC36" s="443" t="n">
        <v>23</v>
      </c>
      <c r="ED36" s="443" t="n">
        <v>1</v>
      </c>
      <c r="EE36" s="443" t="n">
        <v>20</v>
      </c>
      <c r="EF36" s="443" t="n">
        <v>0.91</v>
      </c>
      <c r="EG36" s="444" t="n">
        <v>11</v>
      </c>
      <c r="EH36" s="441"/>
      <c r="EI36" s="430" t="n">
        <f aca="false">DY36</f>
        <v>8.2</v>
      </c>
      <c r="EJ36" s="448" t="n">
        <f aca="false">DZ36</f>
        <v>13</v>
      </c>
      <c r="EK36" s="449" t="n">
        <f aca="false">EA36</f>
        <v>54</v>
      </c>
      <c r="EL36" s="418" t="n">
        <f aca="false">EB36</f>
        <v>3330</v>
      </c>
      <c r="EM36" s="432" t="n">
        <f aca="false">EC36</f>
        <v>23</v>
      </c>
      <c r="EN36" s="432" t="n">
        <f aca="false">ED36</f>
        <v>1</v>
      </c>
      <c r="EO36" s="432" t="n">
        <f aca="false">EE36</f>
        <v>20</v>
      </c>
      <c r="EP36" s="432" t="n">
        <f aca="false">EF36</f>
        <v>0.91</v>
      </c>
      <c r="EQ36" s="431" t="n">
        <f aca="false">EG36</f>
        <v>11</v>
      </c>
      <c r="ER36" s="449"/>
      <c r="ES36" s="450" t="n">
        <f aca="false">44000/BA36*24</f>
        <v>1056</v>
      </c>
      <c r="ET36" s="451" t="n">
        <f aca="false">BB36</f>
        <v>0.02</v>
      </c>
      <c r="EU36" s="452" t="n">
        <f aca="false">BF36/1000/ES36*24</f>
        <v>0.00229545454545455</v>
      </c>
      <c r="EV36" s="451" t="n">
        <f aca="false">EU36/$EU$6</f>
        <v>0.00425084175084175</v>
      </c>
      <c r="EW36" s="514" t="n">
        <f aca="false">1-EM36/BY36</f>
        <v>0.178571428571429</v>
      </c>
      <c r="EX36" s="432" t="n">
        <f aca="false">BY36-EM36</f>
        <v>5</v>
      </c>
      <c r="EY36" s="514" t="n">
        <f aca="false">1-EJ36/BU36</f>
        <v>0.380952380952381</v>
      </c>
      <c r="EZ36" s="515" t="n">
        <f aca="false">BU36-EJ36</f>
        <v>8</v>
      </c>
      <c r="FA36" s="451" t="n">
        <f aca="false">1-EK36/BV36</f>
        <v>0.465346534653465</v>
      </c>
      <c r="FB36" s="432" t="n">
        <f aca="false">BV36-EK36</f>
        <v>47</v>
      </c>
      <c r="FC36" s="453" t="n">
        <f aca="false">1-EP36/CA36</f>
        <v>-0.1375</v>
      </c>
      <c r="FD36" s="432" t="n">
        <f aca="false">CA36-EP36</f>
        <v>-0.11</v>
      </c>
      <c r="FE36" s="453" t="n">
        <f aca="false">1-EQ36/CB36</f>
        <v>0.864197530864198</v>
      </c>
      <c r="FF36" s="431" t="n">
        <f aca="false">CB36-EQ36</f>
        <v>70</v>
      </c>
      <c r="FG36" s="406" t="n">
        <v>16800</v>
      </c>
      <c r="FH36" s="444"/>
      <c r="FI36" s="454"/>
      <c r="FJ36" s="455"/>
      <c r="FK36" s="456"/>
      <c r="FL36" s="406"/>
      <c r="FM36" s="456"/>
      <c r="FN36" s="406"/>
      <c r="FO36" s="457"/>
      <c r="FP36" s="450"/>
      <c r="FQ36" s="458"/>
      <c r="FR36" s="459"/>
      <c r="FS36" s="460"/>
      <c r="FT36" s="461"/>
      <c r="FU36" s="441"/>
      <c r="FV36" s="406"/>
      <c r="FW36" s="460"/>
      <c r="FX36" s="406"/>
      <c r="FY36" s="453"/>
      <c r="FZ36" s="410"/>
      <c r="GA36" s="430"/>
      <c r="GB36" s="483"/>
      <c r="GC36" s="484"/>
      <c r="GD36" s="451"/>
      <c r="GE36" s="449"/>
      <c r="GF36" s="462"/>
      <c r="GG36" s="406"/>
      <c r="GH36" s="451"/>
      <c r="GI36" s="406"/>
      <c r="GJ36" s="463"/>
      <c r="GK36" s="464"/>
      <c r="GL36" s="465"/>
      <c r="GM36" s="440"/>
      <c r="GN36" s="406"/>
      <c r="GO36" s="483"/>
      <c r="GP36" s="451"/>
      <c r="GQ36" s="440"/>
      <c r="GR36" s="462"/>
      <c r="GS36" s="407"/>
      <c r="GT36" s="407"/>
      <c r="GU36" s="483"/>
      <c r="GV36" s="451"/>
      <c r="GW36" s="483"/>
      <c r="GX36" s="451"/>
      <c r="GY36" s="463"/>
      <c r="GZ36" s="406"/>
      <c r="HA36" s="439"/>
      <c r="HB36" s="452"/>
      <c r="HC36" s="440"/>
      <c r="HD36" s="444"/>
      <c r="HE36" s="464"/>
      <c r="HF36" s="464"/>
      <c r="HG36" s="444"/>
      <c r="HH36" s="409"/>
      <c r="HI36" s="466"/>
      <c r="HJ36" s="407"/>
      <c r="HK36" s="407"/>
      <c r="HL36" s="443"/>
      <c r="HM36" s="466"/>
      <c r="HN36" s="467"/>
      <c r="HO36" s="408"/>
      <c r="HP36" s="468"/>
      <c r="HQ36" s="469"/>
      <c r="HR36" s="470"/>
      <c r="HS36" s="468"/>
      <c r="HT36" s="471"/>
      <c r="HU36" s="450"/>
      <c r="HV36" s="483"/>
      <c r="HW36" s="451"/>
      <c r="HX36" s="451"/>
      <c r="HY36" s="472"/>
    </row>
    <row r="37" customFormat="false" ht="15.6" hidden="false" customHeight="false" outlineLevel="0" collapsed="false">
      <c r="A37" s="401" t="n">
        <v>43519</v>
      </c>
      <c r="B37" s="402"/>
      <c r="C37" s="403"/>
      <c r="D37" s="404"/>
      <c r="E37" s="405"/>
      <c r="F37" s="406"/>
      <c r="G37" s="407"/>
      <c r="H37" s="403"/>
      <c r="I37" s="406"/>
      <c r="J37" s="407"/>
      <c r="K37" s="408"/>
      <c r="L37" s="408"/>
      <c r="M37" s="408"/>
      <c r="N37" s="409"/>
      <c r="O37" s="409"/>
      <c r="P37" s="410"/>
      <c r="Q37" s="410"/>
      <c r="R37" s="410"/>
      <c r="S37" s="410"/>
      <c r="T37" s="411"/>
      <c r="U37" s="412"/>
      <c r="V37" s="410"/>
      <c r="W37" s="410"/>
      <c r="X37" s="413"/>
      <c r="Y37" s="474"/>
      <c r="Z37" s="475"/>
      <c r="AA37" s="476"/>
      <c r="AB37" s="477"/>
      <c r="AC37" s="477"/>
      <c r="AD37" s="475" t="n">
        <v>6.52</v>
      </c>
      <c r="AE37" s="478" t="n">
        <f aca="false">AD37/$AD$6</f>
        <v>0.905555555555555</v>
      </c>
      <c r="AF37" s="479"/>
      <c r="AG37" s="478"/>
      <c r="AH37" s="479"/>
      <c r="AI37" s="479"/>
      <c r="AJ37" s="474"/>
      <c r="AK37" s="478"/>
      <c r="AL37" s="448"/>
      <c r="AM37" s="480"/>
      <c r="AN37" s="474"/>
      <c r="AO37" s="474"/>
      <c r="AP37" s="480"/>
      <c r="AQ37" s="448"/>
      <c r="AR37" s="474"/>
      <c r="AS37" s="474"/>
      <c r="AT37" s="474"/>
      <c r="AU37" s="448"/>
      <c r="AV37" s="481"/>
      <c r="AW37" s="480"/>
      <c r="AX37" s="480"/>
      <c r="AY37" s="481"/>
      <c r="AZ37" s="481"/>
      <c r="BA37" s="421" t="n">
        <f aca="false">CC37+DF37</f>
        <v>1000</v>
      </c>
      <c r="BB37" s="422" t="n">
        <f aca="false">BA37/$BA$6</f>
        <v>0.02</v>
      </c>
      <c r="BC37" s="423"/>
      <c r="BD37" s="424"/>
      <c r="BE37" s="425"/>
      <c r="BF37" s="426"/>
      <c r="BG37" s="427"/>
      <c r="BH37" s="421"/>
      <c r="BI37" s="423"/>
      <c r="BJ37" s="422"/>
      <c r="BK37" s="428"/>
      <c r="BL37" s="428"/>
      <c r="BM37" s="429"/>
      <c r="BN37" s="423"/>
      <c r="BO37" s="426"/>
      <c r="BP37" s="426"/>
      <c r="BQ37" s="424" t="n">
        <v>4.31</v>
      </c>
      <c r="BR37" s="422" t="n">
        <f aca="false">BQ37/$BQ$6</f>
        <v>0.598611111111111</v>
      </c>
      <c r="BS37" s="410" t="n">
        <f aca="false">BA37</f>
        <v>1000</v>
      </c>
      <c r="BT37" s="430"/>
      <c r="BU37" s="431"/>
      <c r="BV37" s="431"/>
      <c r="BW37" s="431"/>
      <c r="BX37" s="431"/>
      <c r="BY37" s="431"/>
      <c r="BZ37" s="431"/>
      <c r="CA37" s="432"/>
      <c r="CB37" s="431"/>
      <c r="CC37" s="433"/>
      <c r="CD37" s="412"/>
      <c r="CE37" s="422" t="n">
        <f aca="false">CC37/25000</f>
        <v>0</v>
      </c>
      <c r="CF37" s="434"/>
      <c r="CG37" s="435"/>
      <c r="CH37" s="428"/>
      <c r="CI37" s="436"/>
      <c r="CJ37" s="437"/>
      <c r="CK37" s="437"/>
      <c r="CL37" s="424"/>
      <c r="CM37" s="424"/>
      <c r="CN37" s="424"/>
      <c r="CO37" s="433"/>
      <c r="CP37" s="433"/>
      <c r="CQ37" s="438"/>
      <c r="CR37" s="438"/>
      <c r="CS37" s="482"/>
      <c r="CT37" s="434"/>
      <c r="CU37" s="435"/>
      <c r="CV37" s="439"/>
      <c r="CW37" s="440"/>
      <c r="CX37" s="441"/>
      <c r="CY37" s="442"/>
      <c r="CZ37" s="443"/>
      <c r="DA37" s="443"/>
      <c r="DB37" s="443"/>
      <c r="DC37" s="443"/>
      <c r="DD37" s="444"/>
      <c r="DE37" s="441"/>
      <c r="DF37" s="445" t="n">
        <v>1000</v>
      </c>
      <c r="DG37" s="446" t="n">
        <f aca="false">DF37</f>
        <v>1000</v>
      </c>
      <c r="DH37" s="422" t="n">
        <f aca="false">DF37/25000</f>
        <v>0.04</v>
      </c>
      <c r="DI37" s="447" t="n">
        <f aca="false">6700/DF37*24</f>
        <v>160.8</v>
      </c>
      <c r="DJ37" s="435"/>
      <c r="DK37" s="428"/>
      <c r="DL37" s="447" t="n">
        <f aca="false">9500/DF37*24</f>
        <v>228</v>
      </c>
      <c r="DM37" s="423"/>
      <c r="DN37" s="423"/>
      <c r="DO37" s="424"/>
      <c r="DP37" s="424"/>
      <c r="DQ37" s="424"/>
      <c r="DR37" s="433"/>
      <c r="DS37" s="433"/>
      <c r="DT37" s="438"/>
      <c r="DU37" s="438" t="n">
        <v>0.07</v>
      </c>
      <c r="DV37" s="482"/>
      <c r="DW37" s="447" t="n">
        <f aca="false">3500/DF37*24</f>
        <v>84</v>
      </c>
      <c r="DX37" s="435"/>
      <c r="DY37" s="439"/>
      <c r="DZ37" s="440"/>
      <c r="EA37" s="441"/>
      <c r="EB37" s="442"/>
      <c r="EC37" s="443"/>
      <c r="ED37" s="443"/>
      <c r="EE37" s="443"/>
      <c r="EF37" s="443"/>
      <c r="EG37" s="444"/>
      <c r="EH37" s="441"/>
      <c r="EI37" s="430"/>
      <c r="EJ37" s="448"/>
      <c r="EK37" s="449"/>
      <c r="EL37" s="418"/>
      <c r="EM37" s="432"/>
      <c r="EN37" s="432"/>
      <c r="EO37" s="432"/>
      <c r="EP37" s="432"/>
      <c r="EQ37" s="431"/>
      <c r="ER37" s="449"/>
      <c r="ES37" s="450" t="n">
        <f aca="false">44000/BA37*24</f>
        <v>1056</v>
      </c>
      <c r="ET37" s="451" t="n">
        <f aca="false">BB37</f>
        <v>0.02</v>
      </c>
      <c r="EU37" s="452"/>
      <c r="EV37" s="451"/>
      <c r="EW37" s="451"/>
      <c r="EX37" s="432"/>
      <c r="EY37" s="451"/>
      <c r="EZ37" s="432"/>
      <c r="FA37" s="451"/>
      <c r="FB37" s="432"/>
      <c r="FC37" s="453"/>
      <c r="FD37" s="432"/>
      <c r="FE37" s="453"/>
      <c r="FF37" s="431"/>
      <c r="FG37" s="406" t="n">
        <v>16800</v>
      </c>
      <c r="FH37" s="444"/>
      <c r="FI37" s="454"/>
      <c r="FJ37" s="455"/>
      <c r="FK37" s="456"/>
      <c r="FL37" s="406"/>
      <c r="FM37" s="456"/>
      <c r="FN37" s="406"/>
      <c r="FO37" s="457"/>
      <c r="FP37" s="450"/>
      <c r="FQ37" s="458"/>
      <c r="FR37" s="459"/>
      <c r="FS37" s="460"/>
      <c r="FT37" s="461"/>
      <c r="FU37" s="441"/>
      <c r="FV37" s="406"/>
      <c r="FW37" s="460"/>
      <c r="FX37" s="406"/>
      <c r="FY37" s="410"/>
      <c r="FZ37" s="410"/>
      <c r="GA37" s="430"/>
      <c r="GB37" s="483"/>
      <c r="GC37" s="484"/>
      <c r="GD37" s="451"/>
      <c r="GE37" s="449"/>
      <c r="GF37" s="462"/>
      <c r="GG37" s="406"/>
      <c r="GH37" s="451"/>
      <c r="GI37" s="406"/>
      <c r="GJ37" s="463"/>
      <c r="GK37" s="464"/>
      <c r="GL37" s="465"/>
      <c r="GM37" s="440"/>
      <c r="GN37" s="406"/>
      <c r="GO37" s="483"/>
      <c r="GP37" s="451"/>
      <c r="GQ37" s="440"/>
      <c r="GR37" s="462"/>
      <c r="GS37" s="407"/>
      <c r="GT37" s="407"/>
      <c r="GU37" s="483"/>
      <c r="GV37" s="451"/>
      <c r="GW37" s="483"/>
      <c r="GX37" s="451"/>
      <c r="GY37" s="463"/>
      <c r="GZ37" s="406"/>
      <c r="HA37" s="439"/>
      <c r="HB37" s="452"/>
      <c r="HC37" s="440"/>
      <c r="HD37" s="444"/>
      <c r="HE37" s="464"/>
      <c r="HF37" s="464"/>
      <c r="HG37" s="444"/>
      <c r="HH37" s="409"/>
      <c r="HI37" s="466"/>
      <c r="HJ37" s="407"/>
      <c r="HK37" s="407"/>
      <c r="HL37" s="443"/>
      <c r="HM37" s="466"/>
      <c r="HN37" s="467"/>
      <c r="HO37" s="408"/>
      <c r="HP37" s="468"/>
      <c r="HQ37" s="469"/>
      <c r="HR37" s="470"/>
      <c r="HS37" s="468"/>
      <c r="HT37" s="471"/>
      <c r="HU37" s="450"/>
      <c r="HV37" s="483"/>
      <c r="HW37" s="451"/>
      <c r="HX37" s="451"/>
      <c r="HY37" s="472"/>
    </row>
    <row r="38" customFormat="false" ht="15.6" hidden="false" customHeight="false" outlineLevel="0" collapsed="false">
      <c r="A38" s="486" t="n">
        <v>43520</v>
      </c>
      <c r="B38" s="487"/>
      <c r="C38" s="488"/>
      <c r="D38" s="489"/>
      <c r="E38" s="490"/>
      <c r="F38" s="491"/>
      <c r="G38" s="491"/>
      <c r="H38" s="488"/>
      <c r="I38" s="491"/>
      <c r="J38" s="491"/>
      <c r="K38" s="492"/>
      <c r="L38" s="492"/>
      <c r="M38" s="492"/>
      <c r="N38" s="493"/>
      <c r="O38" s="493"/>
      <c r="P38" s="410"/>
      <c r="Q38" s="410"/>
      <c r="R38" s="410"/>
      <c r="S38" s="410"/>
      <c r="T38" s="411"/>
      <c r="U38" s="412"/>
      <c r="V38" s="410"/>
      <c r="W38" s="410"/>
      <c r="X38" s="413"/>
      <c r="Y38" s="474"/>
      <c r="Z38" s="475"/>
      <c r="AA38" s="476"/>
      <c r="AB38" s="477"/>
      <c r="AC38" s="477"/>
      <c r="AD38" s="475" t="n">
        <v>6.52</v>
      </c>
      <c r="AE38" s="478" t="n">
        <f aca="false">AD38/$AD$6</f>
        <v>0.905555555555555</v>
      </c>
      <c r="AF38" s="479"/>
      <c r="AG38" s="478"/>
      <c r="AH38" s="479"/>
      <c r="AI38" s="479"/>
      <c r="AJ38" s="474"/>
      <c r="AK38" s="478"/>
      <c r="AL38" s="448"/>
      <c r="AM38" s="480"/>
      <c r="AN38" s="474"/>
      <c r="AO38" s="474"/>
      <c r="AP38" s="480"/>
      <c r="AQ38" s="448"/>
      <c r="AR38" s="474"/>
      <c r="AS38" s="474"/>
      <c r="AT38" s="474"/>
      <c r="AU38" s="448"/>
      <c r="AV38" s="481"/>
      <c r="AW38" s="480"/>
      <c r="AX38" s="480"/>
      <c r="AY38" s="481"/>
      <c r="AZ38" s="481"/>
      <c r="BA38" s="421" t="n">
        <f aca="false">CC38+DF38</f>
        <v>1000</v>
      </c>
      <c r="BB38" s="422" t="n">
        <f aca="false">BA38/$BA$6</f>
        <v>0.02</v>
      </c>
      <c r="BC38" s="423"/>
      <c r="BD38" s="424"/>
      <c r="BE38" s="425"/>
      <c r="BF38" s="426"/>
      <c r="BG38" s="427"/>
      <c r="BH38" s="421"/>
      <c r="BI38" s="423"/>
      <c r="BJ38" s="422"/>
      <c r="BK38" s="428"/>
      <c r="BL38" s="428"/>
      <c r="BM38" s="429"/>
      <c r="BN38" s="423"/>
      <c r="BO38" s="426"/>
      <c r="BP38" s="426"/>
      <c r="BQ38" s="424" t="n">
        <v>3.82</v>
      </c>
      <c r="BR38" s="422" t="n">
        <f aca="false">BQ38/$BQ$6</f>
        <v>0.530555555555556</v>
      </c>
      <c r="BS38" s="410" t="n">
        <f aca="false">BA38</f>
        <v>1000</v>
      </c>
      <c r="BT38" s="430"/>
      <c r="BU38" s="431"/>
      <c r="BV38" s="431"/>
      <c r="BW38" s="431"/>
      <c r="BX38" s="431"/>
      <c r="BY38" s="431"/>
      <c r="BZ38" s="431"/>
      <c r="CA38" s="432"/>
      <c r="CB38" s="431"/>
      <c r="CC38" s="433"/>
      <c r="CD38" s="412"/>
      <c r="CE38" s="422" t="n">
        <f aca="false">CC38/25000</f>
        <v>0</v>
      </c>
      <c r="CF38" s="434"/>
      <c r="CG38" s="435"/>
      <c r="CH38" s="428"/>
      <c r="CI38" s="436"/>
      <c r="CJ38" s="437"/>
      <c r="CK38" s="437"/>
      <c r="CL38" s="424"/>
      <c r="CM38" s="424"/>
      <c r="CN38" s="424"/>
      <c r="CO38" s="433"/>
      <c r="CP38" s="433"/>
      <c r="CQ38" s="438"/>
      <c r="CR38" s="438"/>
      <c r="CS38" s="482"/>
      <c r="CT38" s="434"/>
      <c r="CU38" s="435"/>
      <c r="CV38" s="494"/>
      <c r="CW38" s="495"/>
      <c r="CX38" s="496"/>
      <c r="CY38" s="497"/>
      <c r="CZ38" s="498"/>
      <c r="DA38" s="498"/>
      <c r="DB38" s="498"/>
      <c r="DC38" s="498"/>
      <c r="DD38" s="499"/>
      <c r="DE38" s="499"/>
      <c r="DF38" s="433" t="n">
        <v>1000</v>
      </c>
      <c r="DG38" s="446" t="n">
        <f aca="false">DF38</f>
        <v>1000</v>
      </c>
      <c r="DH38" s="422" t="n">
        <f aca="false">DF38/25000</f>
        <v>0.04</v>
      </c>
      <c r="DI38" s="433" t="n">
        <f aca="false">6700/DF38*24</f>
        <v>160.8</v>
      </c>
      <c r="DJ38" s="435"/>
      <c r="DK38" s="428"/>
      <c r="DL38" s="433" t="n">
        <f aca="false">9500/DF38*24</f>
        <v>228</v>
      </c>
      <c r="DM38" s="423"/>
      <c r="DN38" s="423"/>
      <c r="DO38" s="424"/>
      <c r="DP38" s="424"/>
      <c r="DQ38" s="424"/>
      <c r="DR38" s="433"/>
      <c r="DS38" s="433"/>
      <c r="DT38" s="438"/>
      <c r="DU38" s="438" t="n">
        <v>0.09</v>
      </c>
      <c r="DV38" s="482"/>
      <c r="DW38" s="433" t="n">
        <f aca="false">3500/DF38*24</f>
        <v>84</v>
      </c>
      <c r="DX38" s="435"/>
      <c r="DY38" s="494"/>
      <c r="DZ38" s="495"/>
      <c r="EA38" s="496"/>
      <c r="EB38" s="497"/>
      <c r="EC38" s="498"/>
      <c r="ED38" s="498"/>
      <c r="EE38" s="498"/>
      <c r="EF38" s="498"/>
      <c r="EG38" s="499"/>
      <c r="EH38" s="496"/>
      <c r="EI38" s="430"/>
      <c r="EJ38" s="448"/>
      <c r="EK38" s="449"/>
      <c r="EL38" s="418"/>
      <c r="EM38" s="432"/>
      <c r="EN38" s="432"/>
      <c r="EO38" s="432"/>
      <c r="EP38" s="432"/>
      <c r="EQ38" s="431"/>
      <c r="ER38" s="449"/>
      <c r="ES38" s="497" t="n">
        <f aca="false">44000/BA38*24</f>
        <v>1056</v>
      </c>
      <c r="ET38" s="500" t="n">
        <f aca="false">BB38</f>
        <v>0.02</v>
      </c>
      <c r="EU38" s="494"/>
      <c r="EV38" s="500"/>
      <c r="EW38" s="501"/>
      <c r="EX38" s="484"/>
      <c r="EY38" s="501"/>
      <c r="EZ38" s="484"/>
      <c r="FA38" s="500"/>
      <c r="FB38" s="432"/>
      <c r="FC38" s="453"/>
      <c r="FD38" s="432"/>
      <c r="FE38" s="453"/>
      <c r="FF38" s="431"/>
      <c r="FG38" s="491" t="n">
        <v>16800</v>
      </c>
      <c r="FH38" s="499"/>
      <c r="FI38" s="502"/>
      <c r="FJ38" s="488"/>
      <c r="FK38" s="503"/>
      <c r="FL38" s="491"/>
      <c r="FM38" s="503"/>
      <c r="FN38" s="491"/>
      <c r="FO38" s="457"/>
      <c r="FP38" s="497"/>
      <c r="FQ38" s="504"/>
      <c r="FR38" s="492"/>
      <c r="FS38" s="505"/>
      <c r="FT38" s="506"/>
      <c r="FU38" s="496"/>
      <c r="FV38" s="491"/>
      <c r="FW38" s="505"/>
      <c r="FX38" s="491"/>
      <c r="FY38" s="410"/>
      <c r="FZ38" s="410"/>
      <c r="GA38" s="430"/>
      <c r="GB38" s="501"/>
      <c r="GC38" s="484"/>
      <c r="GD38" s="500"/>
      <c r="GE38" s="449"/>
      <c r="GF38" s="507"/>
      <c r="GG38" s="491"/>
      <c r="GH38" s="500"/>
      <c r="GI38" s="491"/>
      <c r="GJ38" s="498"/>
      <c r="GK38" s="498"/>
      <c r="GL38" s="508"/>
      <c r="GM38" s="495"/>
      <c r="GN38" s="491"/>
      <c r="GO38" s="501"/>
      <c r="GP38" s="500"/>
      <c r="GQ38" s="495"/>
      <c r="GR38" s="507"/>
      <c r="GS38" s="491"/>
      <c r="GT38" s="491"/>
      <c r="GU38" s="501"/>
      <c r="GV38" s="501"/>
      <c r="GW38" s="501"/>
      <c r="GX38" s="500"/>
      <c r="GY38" s="498"/>
      <c r="GZ38" s="491"/>
      <c r="HA38" s="494"/>
      <c r="HB38" s="494"/>
      <c r="HC38" s="495"/>
      <c r="HD38" s="499"/>
      <c r="HE38" s="499"/>
      <c r="HF38" s="499"/>
      <c r="HG38" s="499"/>
      <c r="HH38" s="493"/>
      <c r="HI38" s="509"/>
      <c r="HJ38" s="491"/>
      <c r="HK38" s="491"/>
      <c r="HL38" s="498"/>
      <c r="HM38" s="509"/>
      <c r="HN38" s="509"/>
      <c r="HO38" s="492"/>
      <c r="HP38" s="510"/>
      <c r="HQ38" s="511"/>
      <c r="HR38" s="510"/>
      <c r="HS38" s="510"/>
      <c r="HT38" s="512"/>
      <c r="HU38" s="497"/>
      <c r="HV38" s="501"/>
      <c r="HW38" s="500"/>
      <c r="HX38" s="500"/>
      <c r="HY38" s="513"/>
    </row>
    <row r="39" customFormat="false" ht="15.6" hidden="false" customHeight="false" outlineLevel="0" collapsed="false">
      <c r="A39" s="401" t="n">
        <v>43521</v>
      </c>
      <c r="B39" s="402"/>
      <c r="C39" s="403"/>
      <c r="D39" s="404"/>
      <c r="E39" s="405"/>
      <c r="F39" s="406"/>
      <c r="G39" s="407"/>
      <c r="H39" s="403"/>
      <c r="I39" s="406"/>
      <c r="J39" s="407"/>
      <c r="K39" s="408"/>
      <c r="L39" s="408"/>
      <c r="M39" s="408"/>
      <c r="N39" s="409"/>
      <c r="O39" s="409"/>
      <c r="P39" s="410"/>
      <c r="Q39" s="410"/>
      <c r="R39" s="410"/>
      <c r="S39" s="410"/>
      <c r="T39" s="411"/>
      <c r="U39" s="412"/>
      <c r="V39" s="410"/>
      <c r="W39" s="410"/>
      <c r="X39" s="413"/>
      <c r="Y39" s="474"/>
      <c r="Z39" s="475"/>
      <c r="AA39" s="476"/>
      <c r="AB39" s="477"/>
      <c r="AC39" s="477"/>
      <c r="AD39" s="475" t="n">
        <v>6.52</v>
      </c>
      <c r="AE39" s="478" t="n">
        <f aca="false">AD39/$AD$6</f>
        <v>0.905555555555555</v>
      </c>
      <c r="AF39" s="479"/>
      <c r="AG39" s="478"/>
      <c r="AH39" s="479"/>
      <c r="AI39" s="479"/>
      <c r="AJ39" s="474"/>
      <c r="AK39" s="478"/>
      <c r="AL39" s="448"/>
      <c r="AM39" s="480"/>
      <c r="AN39" s="474"/>
      <c r="AO39" s="474"/>
      <c r="AP39" s="480"/>
      <c r="AQ39" s="448"/>
      <c r="AR39" s="474"/>
      <c r="AS39" s="474"/>
      <c r="AT39" s="474"/>
      <c r="AU39" s="448"/>
      <c r="AV39" s="481"/>
      <c r="AW39" s="480"/>
      <c r="AX39" s="480"/>
      <c r="AY39" s="481"/>
      <c r="AZ39" s="481"/>
      <c r="BA39" s="421" t="n">
        <f aca="false">CC39+DF39</f>
        <v>1000</v>
      </c>
      <c r="BB39" s="422" t="n">
        <f aca="false">BA39/$BA$6</f>
        <v>0.02</v>
      </c>
      <c r="BC39" s="423"/>
      <c r="BD39" s="424"/>
      <c r="BE39" s="425"/>
      <c r="BF39" s="426"/>
      <c r="BG39" s="427"/>
      <c r="BH39" s="421"/>
      <c r="BI39" s="423"/>
      <c r="BJ39" s="422"/>
      <c r="BK39" s="428"/>
      <c r="BL39" s="428"/>
      <c r="BM39" s="429"/>
      <c r="BN39" s="423"/>
      <c r="BO39" s="426"/>
      <c r="BP39" s="426"/>
      <c r="BQ39" s="424" t="n">
        <v>3.63</v>
      </c>
      <c r="BR39" s="422" t="n">
        <f aca="false">BQ39/$BQ$6</f>
        <v>0.504166666666667</v>
      </c>
      <c r="BS39" s="410" t="n">
        <f aca="false">BA39</f>
        <v>1000</v>
      </c>
      <c r="BT39" s="430"/>
      <c r="BU39" s="431"/>
      <c r="BV39" s="431"/>
      <c r="BW39" s="431"/>
      <c r="BX39" s="431"/>
      <c r="BY39" s="431"/>
      <c r="BZ39" s="431"/>
      <c r="CA39" s="432"/>
      <c r="CB39" s="431"/>
      <c r="CC39" s="433"/>
      <c r="CD39" s="412"/>
      <c r="CE39" s="422" t="n">
        <f aca="false">CC39/25000</f>
        <v>0</v>
      </c>
      <c r="CF39" s="434"/>
      <c r="CG39" s="435"/>
      <c r="CH39" s="428"/>
      <c r="CI39" s="436"/>
      <c r="CJ39" s="437"/>
      <c r="CK39" s="437"/>
      <c r="CL39" s="424"/>
      <c r="CM39" s="424"/>
      <c r="CN39" s="424"/>
      <c r="CO39" s="433"/>
      <c r="CP39" s="433"/>
      <c r="CQ39" s="438"/>
      <c r="CR39" s="438"/>
      <c r="CS39" s="482"/>
      <c r="CT39" s="434"/>
      <c r="CU39" s="435"/>
      <c r="CV39" s="439"/>
      <c r="CW39" s="440"/>
      <c r="CX39" s="441"/>
      <c r="CY39" s="442"/>
      <c r="CZ39" s="443"/>
      <c r="DA39" s="443"/>
      <c r="DB39" s="443"/>
      <c r="DC39" s="443"/>
      <c r="DD39" s="444"/>
      <c r="DE39" s="441"/>
      <c r="DF39" s="445" t="n">
        <v>1000</v>
      </c>
      <c r="DG39" s="446" t="n">
        <f aca="false">DF39</f>
        <v>1000</v>
      </c>
      <c r="DH39" s="422" t="n">
        <f aca="false">DF39/25000</f>
        <v>0.04</v>
      </c>
      <c r="DI39" s="447" t="n">
        <f aca="false">6700/DF39*24</f>
        <v>160.8</v>
      </c>
      <c r="DJ39" s="435"/>
      <c r="DK39" s="428"/>
      <c r="DL39" s="447" t="n">
        <f aca="false">9500/DF39*24</f>
        <v>228</v>
      </c>
      <c r="DM39" s="423"/>
      <c r="DN39" s="423"/>
      <c r="DO39" s="424"/>
      <c r="DP39" s="424"/>
      <c r="DQ39" s="424"/>
      <c r="DR39" s="433"/>
      <c r="DS39" s="433"/>
      <c r="DT39" s="438"/>
      <c r="DU39" s="438" t="n">
        <v>0.08</v>
      </c>
      <c r="DV39" s="482"/>
      <c r="DW39" s="447" t="n">
        <f aca="false">3500/DF39*24</f>
        <v>84</v>
      </c>
      <c r="DX39" s="435"/>
      <c r="DY39" s="439"/>
      <c r="DZ39" s="440"/>
      <c r="EA39" s="441"/>
      <c r="EB39" s="442"/>
      <c r="EC39" s="443"/>
      <c r="ED39" s="443"/>
      <c r="EE39" s="443"/>
      <c r="EF39" s="443"/>
      <c r="EG39" s="444"/>
      <c r="EH39" s="441"/>
      <c r="EI39" s="430"/>
      <c r="EJ39" s="448"/>
      <c r="EK39" s="449"/>
      <c r="EL39" s="418"/>
      <c r="EM39" s="432"/>
      <c r="EN39" s="432"/>
      <c r="EO39" s="432"/>
      <c r="EP39" s="432"/>
      <c r="EQ39" s="431"/>
      <c r="ER39" s="449"/>
      <c r="ES39" s="450" t="n">
        <f aca="false">44000/BA39*24</f>
        <v>1056</v>
      </c>
      <c r="ET39" s="451" t="n">
        <f aca="false">BB39</f>
        <v>0.02</v>
      </c>
      <c r="EU39" s="452"/>
      <c r="EV39" s="451"/>
      <c r="EW39" s="451"/>
      <c r="EX39" s="432"/>
      <c r="EY39" s="451"/>
      <c r="EZ39" s="432"/>
      <c r="FA39" s="451"/>
      <c r="FB39" s="432"/>
      <c r="FC39" s="453"/>
      <c r="FD39" s="432"/>
      <c r="FE39" s="453"/>
      <c r="FF39" s="431"/>
      <c r="FG39" s="406" t="n">
        <v>16800</v>
      </c>
      <c r="FH39" s="444"/>
      <c r="FI39" s="454"/>
      <c r="FJ39" s="455"/>
      <c r="FK39" s="456"/>
      <c r="FL39" s="406"/>
      <c r="FM39" s="456"/>
      <c r="FN39" s="406"/>
      <c r="FO39" s="457"/>
      <c r="FP39" s="450"/>
      <c r="FQ39" s="458"/>
      <c r="FR39" s="459"/>
      <c r="FS39" s="460"/>
      <c r="FT39" s="461"/>
      <c r="FU39" s="441"/>
      <c r="FV39" s="406"/>
      <c r="FW39" s="460"/>
      <c r="FX39" s="406"/>
      <c r="FY39" s="410"/>
      <c r="FZ39" s="410"/>
      <c r="GA39" s="430"/>
      <c r="GB39" s="483"/>
      <c r="GC39" s="484"/>
      <c r="GD39" s="451"/>
      <c r="GE39" s="449"/>
      <c r="GF39" s="462"/>
      <c r="GG39" s="406"/>
      <c r="GH39" s="451"/>
      <c r="GI39" s="406"/>
      <c r="GJ39" s="463"/>
      <c r="GK39" s="464"/>
      <c r="GL39" s="465"/>
      <c r="GM39" s="440"/>
      <c r="GN39" s="406"/>
      <c r="GO39" s="483"/>
      <c r="GP39" s="451"/>
      <c r="GQ39" s="440"/>
      <c r="GR39" s="462"/>
      <c r="GS39" s="407"/>
      <c r="GT39" s="407"/>
      <c r="GU39" s="483"/>
      <c r="GV39" s="451"/>
      <c r="GW39" s="483"/>
      <c r="GX39" s="451"/>
      <c r="GY39" s="463"/>
      <c r="GZ39" s="406"/>
      <c r="HA39" s="439"/>
      <c r="HB39" s="452"/>
      <c r="HC39" s="440"/>
      <c r="HD39" s="444"/>
      <c r="HE39" s="464"/>
      <c r="HF39" s="464"/>
      <c r="HG39" s="444"/>
      <c r="HH39" s="409"/>
      <c r="HI39" s="466"/>
      <c r="HJ39" s="407"/>
      <c r="HK39" s="407"/>
      <c r="HL39" s="443"/>
      <c r="HM39" s="466"/>
      <c r="HN39" s="467"/>
      <c r="HO39" s="408"/>
      <c r="HP39" s="468"/>
      <c r="HQ39" s="469"/>
      <c r="HR39" s="470"/>
      <c r="HS39" s="468"/>
      <c r="HT39" s="471"/>
      <c r="HU39" s="450"/>
      <c r="HV39" s="483"/>
      <c r="HW39" s="451"/>
      <c r="HX39" s="451"/>
      <c r="HY39" s="472"/>
    </row>
    <row r="40" customFormat="false" ht="15.6" hidden="false" customHeight="false" outlineLevel="0" collapsed="false">
      <c r="A40" s="401" t="n">
        <v>43522</v>
      </c>
      <c r="B40" s="402"/>
      <c r="C40" s="403"/>
      <c r="D40" s="404"/>
      <c r="E40" s="405"/>
      <c r="F40" s="406"/>
      <c r="G40" s="407"/>
      <c r="H40" s="403"/>
      <c r="I40" s="406"/>
      <c r="J40" s="407"/>
      <c r="K40" s="408"/>
      <c r="L40" s="408"/>
      <c r="M40" s="408"/>
      <c r="N40" s="409"/>
      <c r="O40" s="409"/>
      <c r="P40" s="410"/>
      <c r="Q40" s="410"/>
      <c r="R40" s="410"/>
      <c r="S40" s="410"/>
      <c r="T40" s="411"/>
      <c r="U40" s="412"/>
      <c r="V40" s="410"/>
      <c r="W40" s="410"/>
      <c r="X40" s="413"/>
      <c r="Y40" s="474"/>
      <c r="Z40" s="475"/>
      <c r="AA40" s="476"/>
      <c r="AB40" s="477"/>
      <c r="AC40" s="477"/>
      <c r="AD40" s="475" t="n">
        <v>6.52</v>
      </c>
      <c r="AE40" s="478" t="n">
        <f aca="false">AD40/$AD$6</f>
        <v>0.905555555555555</v>
      </c>
      <c r="AF40" s="479"/>
      <c r="AG40" s="478"/>
      <c r="AH40" s="479"/>
      <c r="AI40" s="479"/>
      <c r="AJ40" s="474"/>
      <c r="AK40" s="478"/>
      <c r="AL40" s="448"/>
      <c r="AM40" s="480"/>
      <c r="AN40" s="474"/>
      <c r="AO40" s="474"/>
      <c r="AP40" s="480"/>
      <c r="AQ40" s="448"/>
      <c r="AR40" s="474"/>
      <c r="AS40" s="474"/>
      <c r="AT40" s="474"/>
      <c r="AU40" s="448"/>
      <c r="AV40" s="481"/>
      <c r="AW40" s="480"/>
      <c r="AX40" s="480"/>
      <c r="AY40" s="481"/>
      <c r="AZ40" s="481"/>
      <c r="BA40" s="421" t="n">
        <f aca="false">CC40+DF40</f>
        <v>1000</v>
      </c>
      <c r="BB40" s="422" t="n">
        <f aca="false">BA40/$BA$6</f>
        <v>0.02</v>
      </c>
      <c r="BC40" s="423"/>
      <c r="BD40" s="424"/>
      <c r="BE40" s="425"/>
      <c r="BF40" s="426"/>
      <c r="BG40" s="427"/>
      <c r="BH40" s="421"/>
      <c r="BI40" s="423"/>
      <c r="BJ40" s="422"/>
      <c r="BK40" s="428"/>
      <c r="BL40" s="428"/>
      <c r="BM40" s="429"/>
      <c r="BN40" s="423"/>
      <c r="BO40" s="426"/>
      <c r="BP40" s="426"/>
      <c r="BQ40" s="424" t="n">
        <v>3.17</v>
      </c>
      <c r="BR40" s="422" t="n">
        <f aca="false">BQ40/$BQ$6</f>
        <v>0.440277777777778</v>
      </c>
      <c r="BS40" s="410" t="n">
        <f aca="false">BA40</f>
        <v>1000</v>
      </c>
      <c r="BT40" s="430"/>
      <c r="BU40" s="431"/>
      <c r="BV40" s="431"/>
      <c r="BW40" s="431"/>
      <c r="BX40" s="431"/>
      <c r="BY40" s="431"/>
      <c r="BZ40" s="431"/>
      <c r="CA40" s="432"/>
      <c r="CB40" s="431"/>
      <c r="CC40" s="433"/>
      <c r="CD40" s="412"/>
      <c r="CE40" s="422" t="n">
        <f aca="false">CC40/25000</f>
        <v>0</v>
      </c>
      <c r="CF40" s="434"/>
      <c r="CG40" s="435"/>
      <c r="CH40" s="428"/>
      <c r="CI40" s="436"/>
      <c r="CJ40" s="437"/>
      <c r="CK40" s="437"/>
      <c r="CL40" s="424"/>
      <c r="CM40" s="424"/>
      <c r="CN40" s="424"/>
      <c r="CO40" s="433"/>
      <c r="CP40" s="433"/>
      <c r="CQ40" s="438"/>
      <c r="CR40" s="438"/>
      <c r="CS40" s="482"/>
      <c r="CT40" s="434"/>
      <c r="CU40" s="435"/>
      <c r="CV40" s="439"/>
      <c r="CW40" s="440"/>
      <c r="CX40" s="441"/>
      <c r="CY40" s="442"/>
      <c r="CZ40" s="443"/>
      <c r="DA40" s="443"/>
      <c r="DB40" s="443"/>
      <c r="DC40" s="443"/>
      <c r="DD40" s="444"/>
      <c r="DE40" s="441"/>
      <c r="DF40" s="445" t="n">
        <v>1000</v>
      </c>
      <c r="DG40" s="446" t="n">
        <f aca="false">DF40</f>
        <v>1000</v>
      </c>
      <c r="DH40" s="422" t="n">
        <f aca="false">DF40/25000</f>
        <v>0.04</v>
      </c>
      <c r="DI40" s="447" t="n">
        <f aca="false">6700/DF40*24</f>
        <v>160.8</v>
      </c>
      <c r="DJ40" s="435"/>
      <c r="DK40" s="428"/>
      <c r="DL40" s="447" t="n">
        <f aca="false">9500/DF40*24</f>
        <v>228</v>
      </c>
      <c r="DM40" s="423" t="n">
        <v>9.5</v>
      </c>
      <c r="DN40" s="423"/>
      <c r="DO40" s="424"/>
      <c r="DP40" s="424"/>
      <c r="DQ40" s="424"/>
      <c r="DR40" s="433"/>
      <c r="DS40" s="433"/>
      <c r="DT40" s="438"/>
      <c r="DU40" s="438" t="n">
        <v>0.1</v>
      </c>
      <c r="DV40" s="482"/>
      <c r="DW40" s="447" t="n">
        <f aca="false">3500/DF40*24</f>
        <v>84</v>
      </c>
      <c r="DX40" s="435"/>
      <c r="DY40" s="439"/>
      <c r="DZ40" s="440"/>
      <c r="EA40" s="441"/>
      <c r="EB40" s="442"/>
      <c r="EC40" s="443"/>
      <c r="ED40" s="443"/>
      <c r="EE40" s="443"/>
      <c r="EF40" s="443"/>
      <c r="EG40" s="444"/>
      <c r="EH40" s="441"/>
      <c r="EI40" s="430"/>
      <c r="EJ40" s="448"/>
      <c r="EK40" s="449"/>
      <c r="EL40" s="418"/>
      <c r="EM40" s="432"/>
      <c r="EN40" s="432"/>
      <c r="EO40" s="432"/>
      <c r="EP40" s="432"/>
      <c r="EQ40" s="431"/>
      <c r="ER40" s="449"/>
      <c r="ES40" s="450" t="n">
        <f aca="false">44000/BA40*24</f>
        <v>1056</v>
      </c>
      <c r="ET40" s="451" t="n">
        <f aca="false">BB40</f>
        <v>0.02</v>
      </c>
      <c r="EU40" s="452"/>
      <c r="EV40" s="451"/>
      <c r="EW40" s="451"/>
      <c r="EX40" s="432"/>
      <c r="EY40" s="451"/>
      <c r="EZ40" s="432"/>
      <c r="FA40" s="451"/>
      <c r="FB40" s="432"/>
      <c r="FC40" s="453"/>
      <c r="FD40" s="432"/>
      <c r="FE40" s="453"/>
      <c r="FF40" s="431"/>
      <c r="FG40" s="406" t="n">
        <v>16800</v>
      </c>
      <c r="FH40" s="444"/>
      <c r="FI40" s="454"/>
      <c r="FJ40" s="455"/>
      <c r="FK40" s="456"/>
      <c r="FL40" s="406"/>
      <c r="FM40" s="456"/>
      <c r="FN40" s="406"/>
      <c r="FO40" s="457"/>
      <c r="FP40" s="450"/>
      <c r="FQ40" s="458"/>
      <c r="FR40" s="459"/>
      <c r="FS40" s="460"/>
      <c r="FT40" s="461"/>
      <c r="FU40" s="441"/>
      <c r="FV40" s="406"/>
      <c r="FW40" s="460"/>
      <c r="FX40" s="406"/>
      <c r="FY40" s="410"/>
      <c r="FZ40" s="410"/>
      <c r="GA40" s="430"/>
      <c r="GB40" s="483"/>
      <c r="GC40" s="484"/>
      <c r="GD40" s="451"/>
      <c r="GE40" s="449"/>
      <c r="GF40" s="462"/>
      <c r="GG40" s="406"/>
      <c r="GH40" s="451"/>
      <c r="GI40" s="406"/>
      <c r="GJ40" s="463"/>
      <c r="GK40" s="464"/>
      <c r="GL40" s="465"/>
      <c r="GM40" s="440"/>
      <c r="GN40" s="406"/>
      <c r="GO40" s="483"/>
      <c r="GP40" s="451"/>
      <c r="GQ40" s="440"/>
      <c r="GR40" s="462"/>
      <c r="GS40" s="407"/>
      <c r="GT40" s="407"/>
      <c r="GU40" s="483"/>
      <c r="GV40" s="451"/>
      <c r="GW40" s="483"/>
      <c r="GX40" s="451"/>
      <c r="GY40" s="463"/>
      <c r="GZ40" s="406"/>
      <c r="HA40" s="439"/>
      <c r="HB40" s="452"/>
      <c r="HC40" s="440"/>
      <c r="HD40" s="444"/>
      <c r="HE40" s="464"/>
      <c r="HF40" s="464"/>
      <c r="HG40" s="444"/>
      <c r="HH40" s="409"/>
      <c r="HI40" s="466"/>
      <c r="HJ40" s="407"/>
      <c r="HK40" s="407"/>
      <c r="HL40" s="443"/>
      <c r="HM40" s="466"/>
      <c r="HN40" s="467"/>
      <c r="HO40" s="408"/>
      <c r="HP40" s="468"/>
      <c r="HQ40" s="469"/>
      <c r="HR40" s="470"/>
      <c r="HS40" s="468"/>
      <c r="HT40" s="471"/>
      <c r="HU40" s="450"/>
      <c r="HV40" s="483"/>
      <c r="HW40" s="451"/>
      <c r="HX40" s="451"/>
      <c r="HY40" s="472"/>
    </row>
    <row r="41" customFormat="false" ht="15.6" hidden="false" customHeight="false" outlineLevel="0" collapsed="false">
      <c r="A41" s="401" t="n">
        <v>43523</v>
      </c>
      <c r="B41" s="402"/>
      <c r="C41" s="403"/>
      <c r="D41" s="404"/>
      <c r="E41" s="405"/>
      <c r="F41" s="406"/>
      <c r="G41" s="407"/>
      <c r="H41" s="403"/>
      <c r="I41" s="406"/>
      <c r="J41" s="407"/>
      <c r="K41" s="408"/>
      <c r="L41" s="408"/>
      <c r="M41" s="408"/>
      <c r="N41" s="409"/>
      <c r="O41" s="409"/>
      <c r="P41" s="410"/>
      <c r="Q41" s="410"/>
      <c r="R41" s="410"/>
      <c r="S41" s="410"/>
      <c r="T41" s="411"/>
      <c r="U41" s="412"/>
      <c r="V41" s="410"/>
      <c r="W41" s="410"/>
      <c r="X41" s="413"/>
      <c r="Y41" s="474"/>
      <c r="Z41" s="475"/>
      <c r="AA41" s="476"/>
      <c r="AB41" s="477"/>
      <c r="AC41" s="477"/>
      <c r="AD41" s="475" t="n">
        <v>2.56</v>
      </c>
      <c r="AE41" s="478" t="n">
        <f aca="false">AD41/$AD$6</f>
        <v>0.355555555555556</v>
      </c>
      <c r="AF41" s="479"/>
      <c r="AG41" s="478"/>
      <c r="AH41" s="479"/>
      <c r="AI41" s="479"/>
      <c r="AJ41" s="474"/>
      <c r="AK41" s="478"/>
      <c r="AL41" s="448"/>
      <c r="AM41" s="480"/>
      <c r="AN41" s="474"/>
      <c r="AO41" s="474"/>
      <c r="AP41" s="480"/>
      <c r="AQ41" s="448"/>
      <c r="AR41" s="474"/>
      <c r="AS41" s="474"/>
      <c r="AT41" s="474"/>
      <c r="AU41" s="448"/>
      <c r="AV41" s="481"/>
      <c r="AW41" s="480"/>
      <c r="AX41" s="480"/>
      <c r="AY41" s="481"/>
      <c r="AZ41" s="481"/>
      <c r="BA41" s="421" t="n">
        <f aca="false">CC41+DF41</f>
        <v>1000</v>
      </c>
      <c r="BB41" s="422" t="n">
        <f aca="false">BA41/$BA$6</f>
        <v>0.02</v>
      </c>
      <c r="BC41" s="423"/>
      <c r="BD41" s="424"/>
      <c r="BE41" s="425"/>
      <c r="BF41" s="426"/>
      <c r="BG41" s="427"/>
      <c r="BH41" s="421"/>
      <c r="BI41" s="423"/>
      <c r="BJ41" s="422"/>
      <c r="BK41" s="428"/>
      <c r="BL41" s="428"/>
      <c r="BM41" s="429"/>
      <c r="BN41" s="423"/>
      <c r="BO41" s="426"/>
      <c r="BP41" s="426"/>
      <c r="BQ41" s="424" t="n">
        <v>4.06</v>
      </c>
      <c r="BR41" s="422" t="n">
        <f aca="false">BQ41/$BQ$6</f>
        <v>0.563888888888889</v>
      </c>
      <c r="BS41" s="410" t="n">
        <f aca="false">BA41</f>
        <v>1000</v>
      </c>
      <c r="BT41" s="430"/>
      <c r="BU41" s="431"/>
      <c r="BV41" s="431"/>
      <c r="BW41" s="431"/>
      <c r="BX41" s="431"/>
      <c r="BY41" s="431"/>
      <c r="BZ41" s="431"/>
      <c r="CA41" s="432"/>
      <c r="CB41" s="431"/>
      <c r="CC41" s="433"/>
      <c r="CD41" s="412"/>
      <c r="CE41" s="422" t="n">
        <f aca="false">CC41/25000</f>
        <v>0</v>
      </c>
      <c r="CF41" s="434"/>
      <c r="CG41" s="435"/>
      <c r="CH41" s="428"/>
      <c r="CI41" s="436"/>
      <c r="CJ41" s="437"/>
      <c r="CK41" s="437"/>
      <c r="CL41" s="424"/>
      <c r="CM41" s="424"/>
      <c r="CN41" s="424"/>
      <c r="CO41" s="433"/>
      <c r="CP41" s="433"/>
      <c r="CQ41" s="438"/>
      <c r="CR41" s="438"/>
      <c r="CS41" s="482"/>
      <c r="CT41" s="434"/>
      <c r="CU41" s="435"/>
      <c r="CV41" s="439"/>
      <c r="CW41" s="440"/>
      <c r="CX41" s="441"/>
      <c r="CY41" s="442"/>
      <c r="CZ41" s="443"/>
      <c r="DA41" s="443"/>
      <c r="DB41" s="443"/>
      <c r="DC41" s="443"/>
      <c r="DD41" s="444"/>
      <c r="DE41" s="441"/>
      <c r="DF41" s="445" t="n">
        <v>1000</v>
      </c>
      <c r="DG41" s="446" t="n">
        <f aca="false">DF41</f>
        <v>1000</v>
      </c>
      <c r="DH41" s="422" t="n">
        <f aca="false">DF41/25000</f>
        <v>0.04</v>
      </c>
      <c r="DI41" s="447" t="n">
        <f aca="false">6700/DF41*24</f>
        <v>160.8</v>
      </c>
      <c r="DJ41" s="435"/>
      <c r="DK41" s="428"/>
      <c r="DL41" s="447" t="n">
        <f aca="false">9500/DF41*24</f>
        <v>228</v>
      </c>
      <c r="DM41" s="423" t="n">
        <v>10</v>
      </c>
      <c r="DN41" s="423"/>
      <c r="DO41" s="424"/>
      <c r="DP41" s="424"/>
      <c r="DQ41" s="424"/>
      <c r="DR41" s="433"/>
      <c r="DS41" s="433"/>
      <c r="DT41" s="438"/>
      <c r="DU41" s="438" t="n">
        <v>0.08</v>
      </c>
      <c r="DV41" s="482"/>
      <c r="DW41" s="447" t="n">
        <f aca="false">3500/DF41*24</f>
        <v>84</v>
      </c>
      <c r="DX41" s="435"/>
      <c r="DY41" s="439"/>
      <c r="DZ41" s="440"/>
      <c r="EA41" s="441"/>
      <c r="EB41" s="442"/>
      <c r="EC41" s="443"/>
      <c r="ED41" s="443"/>
      <c r="EE41" s="443"/>
      <c r="EF41" s="443"/>
      <c r="EG41" s="444"/>
      <c r="EH41" s="441"/>
      <c r="EI41" s="430"/>
      <c r="EJ41" s="448"/>
      <c r="EK41" s="449"/>
      <c r="EL41" s="418"/>
      <c r="EM41" s="432"/>
      <c r="EN41" s="432"/>
      <c r="EO41" s="432"/>
      <c r="EP41" s="432"/>
      <c r="EQ41" s="431"/>
      <c r="ER41" s="449"/>
      <c r="ES41" s="450" t="n">
        <f aca="false">44000/BA41*24</f>
        <v>1056</v>
      </c>
      <c r="ET41" s="451" t="n">
        <f aca="false">BB41</f>
        <v>0.02</v>
      </c>
      <c r="EU41" s="452"/>
      <c r="EV41" s="451"/>
      <c r="EW41" s="451"/>
      <c r="EX41" s="432"/>
      <c r="EY41" s="451"/>
      <c r="EZ41" s="432"/>
      <c r="FA41" s="451"/>
      <c r="FB41" s="432"/>
      <c r="FC41" s="453"/>
      <c r="FD41" s="432"/>
      <c r="FE41" s="453"/>
      <c r="FF41" s="431"/>
      <c r="FG41" s="406" t="n">
        <v>16800</v>
      </c>
      <c r="FH41" s="444"/>
      <c r="FI41" s="454"/>
      <c r="FJ41" s="455"/>
      <c r="FK41" s="456"/>
      <c r="FL41" s="406"/>
      <c r="FM41" s="456"/>
      <c r="FN41" s="406"/>
      <c r="FO41" s="457"/>
      <c r="FP41" s="450"/>
      <c r="FQ41" s="458"/>
      <c r="FR41" s="459"/>
      <c r="FS41" s="460"/>
      <c r="FT41" s="461"/>
      <c r="FU41" s="441"/>
      <c r="FV41" s="406"/>
      <c r="FW41" s="460"/>
      <c r="FX41" s="406"/>
      <c r="FY41" s="410"/>
      <c r="FZ41" s="410"/>
      <c r="GA41" s="430"/>
      <c r="GB41" s="483"/>
      <c r="GC41" s="484"/>
      <c r="GD41" s="451"/>
      <c r="GE41" s="449"/>
      <c r="GF41" s="462"/>
      <c r="GG41" s="406"/>
      <c r="GH41" s="451"/>
      <c r="GI41" s="406"/>
      <c r="GJ41" s="463"/>
      <c r="GK41" s="464"/>
      <c r="GL41" s="465"/>
      <c r="GM41" s="440"/>
      <c r="GN41" s="406"/>
      <c r="GO41" s="483"/>
      <c r="GP41" s="451"/>
      <c r="GQ41" s="440"/>
      <c r="GR41" s="462"/>
      <c r="GS41" s="407"/>
      <c r="GT41" s="407"/>
      <c r="GU41" s="483"/>
      <c r="GV41" s="451"/>
      <c r="GW41" s="483"/>
      <c r="GX41" s="451"/>
      <c r="GY41" s="463"/>
      <c r="GZ41" s="406"/>
      <c r="HA41" s="439"/>
      <c r="HB41" s="452"/>
      <c r="HC41" s="440"/>
      <c r="HD41" s="444"/>
      <c r="HE41" s="464"/>
      <c r="HF41" s="464"/>
      <c r="HG41" s="444"/>
      <c r="HH41" s="409"/>
      <c r="HI41" s="466"/>
      <c r="HJ41" s="407"/>
      <c r="HK41" s="407"/>
      <c r="HL41" s="443"/>
      <c r="HM41" s="466"/>
      <c r="HN41" s="467"/>
      <c r="HO41" s="408"/>
      <c r="HP41" s="468"/>
      <c r="HQ41" s="469"/>
      <c r="HR41" s="470"/>
      <c r="HS41" s="468"/>
      <c r="HT41" s="471"/>
      <c r="HU41" s="450"/>
      <c r="HV41" s="483"/>
      <c r="HW41" s="451"/>
      <c r="HX41" s="451"/>
      <c r="HY41" s="472"/>
    </row>
    <row r="42" customFormat="false" ht="15.6" hidden="false" customHeight="false" outlineLevel="0" collapsed="false">
      <c r="A42" s="401" t="n">
        <v>43524</v>
      </c>
      <c r="B42" s="402" t="n">
        <v>8941</v>
      </c>
      <c r="C42" s="403" t="n">
        <f aca="false">B42/$B$6</f>
        <v>0.17882</v>
      </c>
      <c r="D42" s="404" t="n">
        <v>7.97</v>
      </c>
      <c r="E42" s="405" t="n">
        <v>44</v>
      </c>
      <c r="F42" s="406" t="n">
        <v>237</v>
      </c>
      <c r="G42" s="407" t="n">
        <f aca="false">F42*B42/1000</f>
        <v>2119.017</v>
      </c>
      <c r="H42" s="403" t="n">
        <f aca="false">G42/$G$6</f>
        <v>0.08476068</v>
      </c>
      <c r="I42" s="406" t="n">
        <v>4820</v>
      </c>
      <c r="J42" s="407" t="n">
        <f aca="false">I42*0.67</f>
        <v>3229.4</v>
      </c>
      <c r="K42" s="408" t="n">
        <v>30</v>
      </c>
      <c r="L42" s="408" t="n">
        <v>14</v>
      </c>
      <c r="M42" s="408" t="n">
        <v>1</v>
      </c>
      <c r="N42" s="409" t="n">
        <v>52</v>
      </c>
      <c r="O42" s="409" t="n">
        <v>8</v>
      </c>
      <c r="P42" s="410"/>
      <c r="Q42" s="410"/>
      <c r="R42" s="410"/>
      <c r="S42" s="410"/>
      <c r="T42" s="411"/>
      <c r="U42" s="412"/>
      <c r="V42" s="410"/>
      <c r="W42" s="410"/>
      <c r="X42" s="413"/>
      <c r="Y42" s="474"/>
      <c r="Z42" s="475"/>
      <c r="AA42" s="476"/>
      <c r="AB42" s="477"/>
      <c r="AC42" s="477"/>
      <c r="AD42" s="475" t="n">
        <v>3.28</v>
      </c>
      <c r="AE42" s="478" t="n">
        <f aca="false">AD42/$AD$6</f>
        <v>0.455555555555556</v>
      </c>
      <c r="AF42" s="479"/>
      <c r="AG42" s="478"/>
      <c r="AH42" s="479"/>
      <c r="AI42" s="479"/>
      <c r="AJ42" s="474"/>
      <c r="AK42" s="478"/>
      <c r="AL42" s="448"/>
      <c r="AM42" s="480"/>
      <c r="AN42" s="474"/>
      <c r="AO42" s="474"/>
      <c r="AP42" s="480"/>
      <c r="AQ42" s="448"/>
      <c r="AR42" s="474"/>
      <c r="AS42" s="474"/>
      <c r="AT42" s="474"/>
      <c r="AU42" s="448"/>
      <c r="AV42" s="481"/>
      <c r="AW42" s="480"/>
      <c r="AX42" s="480"/>
      <c r="AY42" s="481"/>
      <c r="AZ42" s="481"/>
      <c r="BA42" s="421" t="n">
        <f aca="false">CC42+DF42</f>
        <v>1000</v>
      </c>
      <c r="BB42" s="422" t="n">
        <f aca="false">BA42/$BA$6</f>
        <v>0.02</v>
      </c>
      <c r="BC42" s="423"/>
      <c r="BD42" s="424"/>
      <c r="BE42" s="425"/>
      <c r="BF42" s="426"/>
      <c r="BG42" s="427"/>
      <c r="BH42" s="421"/>
      <c r="BI42" s="423"/>
      <c r="BJ42" s="422"/>
      <c r="BK42" s="428"/>
      <c r="BL42" s="428"/>
      <c r="BM42" s="429"/>
      <c r="BN42" s="423"/>
      <c r="BO42" s="426"/>
      <c r="BP42" s="426"/>
      <c r="BQ42" s="424" t="n">
        <v>0.72</v>
      </c>
      <c r="BR42" s="422" t="n">
        <f aca="false">BQ42/$BQ$6</f>
        <v>0.1</v>
      </c>
      <c r="BS42" s="410" t="n">
        <f aca="false">BA42</f>
        <v>1000</v>
      </c>
      <c r="BT42" s="430"/>
      <c r="BU42" s="431"/>
      <c r="BV42" s="431"/>
      <c r="BW42" s="431"/>
      <c r="BX42" s="431"/>
      <c r="BY42" s="431"/>
      <c r="BZ42" s="431"/>
      <c r="CA42" s="432"/>
      <c r="CB42" s="431"/>
      <c r="CC42" s="433"/>
      <c r="CD42" s="412"/>
      <c r="CE42" s="422" t="n">
        <f aca="false">CC42/25000</f>
        <v>0</v>
      </c>
      <c r="CF42" s="434"/>
      <c r="CG42" s="435"/>
      <c r="CH42" s="428"/>
      <c r="CI42" s="436"/>
      <c r="CJ42" s="437"/>
      <c r="CK42" s="437"/>
      <c r="CL42" s="424"/>
      <c r="CM42" s="424"/>
      <c r="CN42" s="424"/>
      <c r="CO42" s="433"/>
      <c r="CP42" s="433"/>
      <c r="CQ42" s="438"/>
      <c r="CR42" s="438"/>
      <c r="CS42" s="482"/>
      <c r="CT42" s="434"/>
      <c r="CU42" s="435"/>
      <c r="CV42" s="439"/>
      <c r="CW42" s="440"/>
      <c r="CX42" s="441"/>
      <c r="CY42" s="442"/>
      <c r="CZ42" s="443"/>
      <c r="DA42" s="443"/>
      <c r="DB42" s="443"/>
      <c r="DC42" s="443"/>
      <c r="DD42" s="444"/>
      <c r="DE42" s="441"/>
      <c r="DF42" s="445" t="n">
        <v>1000</v>
      </c>
      <c r="DG42" s="446" t="n">
        <f aca="false">DF42</f>
        <v>1000</v>
      </c>
      <c r="DH42" s="422" t="n">
        <f aca="false">DF42/25000</f>
        <v>0.04</v>
      </c>
      <c r="DI42" s="447" t="n">
        <f aca="false">6700/DF42*24</f>
        <v>160.8</v>
      </c>
      <c r="DJ42" s="435"/>
      <c r="DK42" s="428"/>
      <c r="DL42" s="447" t="n">
        <f aca="false">9500/DF42*24</f>
        <v>228</v>
      </c>
      <c r="DM42" s="423" t="n">
        <v>10</v>
      </c>
      <c r="DN42" s="423"/>
      <c r="DO42" s="424"/>
      <c r="DP42" s="424"/>
      <c r="DQ42" s="424"/>
      <c r="DR42" s="433"/>
      <c r="DS42" s="433"/>
      <c r="DT42" s="438"/>
      <c r="DU42" s="438" t="n">
        <v>0.09</v>
      </c>
      <c r="DV42" s="482"/>
      <c r="DW42" s="447" t="n">
        <f aca="false">3500/DF42*24</f>
        <v>84</v>
      </c>
      <c r="DX42" s="435"/>
      <c r="DY42" s="439"/>
      <c r="DZ42" s="440" t="n">
        <v>16</v>
      </c>
      <c r="EA42" s="441"/>
      <c r="EB42" s="442"/>
      <c r="EC42" s="443"/>
      <c r="ED42" s="443"/>
      <c r="EE42" s="443"/>
      <c r="EF42" s="443"/>
      <c r="EG42" s="444"/>
      <c r="EH42" s="441"/>
      <c r="EI42" s="430"/>
      <c r="EJ42" s="448" t="n">
        <f aca="false">DZ42</f>
        <v>16</v>
      </c>
      <c r="EK42" s="449"/>
      <c r="EL42" s="418"/>
      <c r="EM42" s="432"/>
      <c r="EN42" s="432"/>
      <c r="EO42" s="432"/>
      <c r="EP42" s="432"/>
      <c r="EQ42" s="431"/>
      <c r="ER42" s="449"/>
      <c r="ES42" s="450" t="n">
        <f aca="false">44000/BA42*24</f>
        <v>1056</v>
      </c>
      <c r="ET42" s="451" t="n">
        <f aca="false">BB42</f>
        <v>0.02</v>
      </c>
      <c r="EU42" s="452"/>
      <c r="EV42" s="451"/>
      <c r="EW42" s="451"/>
      <c r="EX42" s="432"/>
      <c r="EY42" s="451"/>
      <c r="EZ42" s="432"/>
      <c r="FA42" s="451"/>
      <c r="FB42" s="432"/>
      <c r="FC42" s="453"/>
      <c r="FD42" s="432"/>
      <c r="FE42" s="453"/>
      <c r="FF42" s="431"/>
      <c r="FG42" s="406" t="n">
        <v>16800</v>
      </c>
      <c r="FH42" s="444"/>
      <c r="FI42" s="454"/>
      <c r="FJ42" s="455"/>
      <c r="FK42" s="456"/>
      <c r="FL42" s="406"/>
      <c r="FM42" s="456"/>
      <c r="FN42" s="406"/>
      <c r="FO42" s="457"/>
      <c r="FP42" s="450"/>
      <c r="FQ42" s="458"/>
      <c r="FR42" s="459"/>
      <c r="FS42" s="460"/>
      <c r="FT42" s="461"/>
      <c r="FU42" s="441"/>
      <c r="FV42" s="406"/>
      <c r="FW42" s="460"/>
      <c r="FX42" s="406"/>
      <c r="FY42" s="410"/>
      <c r="FZ42" s="410"/>
      <c r="GA42" s="430"/>
      <c r="GB42" s="483"/>
      <c r="GC42" s="484"/>
      <c r="GD42" s="451"/>
      <c r="GE42" s="449"/>
      <c r="GF42" s="462"/>
      <c r="GG42" s="406"/>
      <c r="GH42" s="451"/>
      <c r="GI42" s="406"/>
      <c r="GJ42" s="463"/>
      <c r="GK42" s="464"/>
      <c r="GL42" s="465"/>
      <c r="GM42" s="440"/>
      <c r="GN42" s="406"/>
      <c r="GO42" s="483"/>
      <c r="GP42" s="451"/>
      <c r="GQ42" s="440"/>
      <c r="GR42" s="462"/>
      <c r="GS42" s="407"/>
      <c r="GT42" s="407"/>
      <c r="GU42" s="483"/>
      <c r="GV42" s="451"/>
      <c r="GW42" s="483"/>
      <c r="GX42" s="451"/>
      <c r="GY42" s="463"/>
      <c r="GZ42" s="406"/>
      <c r="HA42" s="439"/>
      <c r="HB42" s="452"/>
      <c r="HC42" s="440"/>
      <c r="HD42" s="444"/>
      <c r="HE42" s="464"/>
      <c r="HF42" s="464"/>
      <c r="HG42" s="444"/>
      <c r="HH42" s="409"/>
      <c r="HI42" s="466"/>
      <c r="HJ42" s="407"/>
      <c r="HK42" s="407"/>
      <c r="HL42" s="443"/>
      <c r="HM42" s="466"/>
      <c r="HN42" s="467"/>
      <c r="HO42" s="408"/>
      <c r="HP42" s="468"/>
      <c r="HQ42" s="469"/>
      <c r="HR42" s="470"/>
      <c r="HS42" s="468"/>
      <c r="HT42" s="471"/>
      <c r="HU42" s="450"/>
      <c r="HV42" s="483"/>
      <c r="HW42" s="451"/>
      <c r="HX42" s="451"/>
      <c r="HY42" s="472"/>
    </row>
    <row r="43" customFormat="false" ht="15.6" hidden="false" customHeight="false" outlineLevel="0" collapsed="false">
      <c r="A43" s="401" t="n">
        <v>43525</v>
      </c>
      <c r="B43" s="402"/>
      <c r="C43" s="403"/>
      <c r="D43" s="404"/>
      <c r="E43" s="405"/>
      <c r="F43" s="406"/>
      <c r="G43" s="407"/>
      <c r="H43" s="403"/>
      <c r="I43" s="406"/>
      <c r="J43" s="407"/>
      <c r="K43" s="408"/>
      <c r="L43" s="408"/>
      <c r="M43" s="408"/>
      <c r="N43" s="409"/>
      <c r="O43" s="409"/>
      <c r="P43" s="410"/>
      <c r="Q43" s="410"/>
      <c r="R43" s="410"/>
      <c r="S43" s="410"/>
      <c r="T43" s="411"/>
      <c r="U43" s="412"/>
      <c r="V43" s="410"/>
      <c r="W43" s="410"/>
      <c r="X43" s="413"/>
      <c r="Y43" s="474"/>
      <c r="Z43" s="475"/>
      <c r="AA43" s="476"/>
      <c r="AB43" s="477"/>
      <c r="AC43" s="477"/>
      <c r="AD43" s="475" t="n">
        <v>0.37</v>
      </c>
      <c r="AE43" s="478" t="n">
        <f aca="false">AD43/$AD$6</f>
        <v>0.0513888888888889</v>
      </c>
      <c r="AF43" s="479"/>
      <c r="AG43" s="478"/>
      <c r="AH43" s="479"/>
      <c r="AI43" s="479"/>
      <c r="AJ43" s="474"/>
      <c r="AK43" s="478"/>
      <c r="AL43" s="448"/>
      <c r="AM43" s="480"/>
      <c r="AN43" s="474"/>
      <c r="AO43" s="474"/>
      <c r="AP43" s="480"/>
      <c r="AQ43" s="448"/>
      <c r="AR43" s="474"/>
      <c r="AS43" s="474"/>
      <c r="AT43" s="474"/>
      <c r="AU43" s="448"/>
      <c r="AV43" s="481"/>
      <c r="AW43" s="480"/>
      <c r="AX43" s="480"/>
      <c r="AY43" s="481"/>
      <c r="AZ43" s="481"/>
      <c r="BA43" s="421" t="n">
        <f aca="false">CC43+DF43</f>
        <v>1000</v>
      </c>
      <c r="BB43" s="422" t="n">
        <f aca="false">BA43/$BA$6</f>
        <v>0.02</v>
      </c>
      <c r="BC43" s="423"/>
      <c r="BD43" s="424"/>
      <c r="BE43" s="425"/>
      <c r="BF43" s="426"/>
      <c r="BG43" s="427"/>
      <c r="BH43" s="421"/>
      <c r="BI43" s="423"/>
      <c r="BJ43" s="422"/>
      <c r="BK43" s="428"/>
      <c r="BL43" s="428"/>
      <c r="BM43" s="429"/>
      <c r="BN43" s="423"/>
      <c r="BO43" s="426"/>
      <c r="BP43" s="426"/>
      <c r="BQ43" s="424" t="n">
        <v>5.71</v>
      </c>
      <c r="BR43" s="422" t="n">
        <f aca="false">BQ43/$BQ$6</f>
        <v>0.793055555555555</v>
      </c>
      <c r="BS43" s="410" t="n">
        <f aca="false">BA43</f>
        <v>1000</v>
      </c>
      <c r="BT43" s="430"/>
      <c r="BU43" s="431"/>
      <c r="BV43" s="431"/>
      <c r="BW43" s="431"/>
      <c r="BX43" s="431"/>
      <c r="BY43" s="431"/>
      <c r="BZ43" s="431"/>
      <c r="CA43" s="432"/>
      <c r="CB43" s="431"/>
      <c r="CC43" s="433"/>
      <c r="CD43" s="412"/>
      <c r="CE43" s="422" t="n">
        <f aca="false">CC43/25000</f>
        <v>0</v>
      </c>
      <c r="CF43" s="434"/>
      <c r="CG43" s="435"/>
      <c r="CH43" s="428"/>
      <c r="CI43" s="436"/>
      <c r="CJ43" s="437"/>
      <c r="CK43" s="437"/>
      <c r="CL43" s="424"/>
      <c r="CM43" s="424"/>
      <c r="CN43" s="424"/>
      <c r="CO43" s="433"/>
      <c r="CP43" s="433"/>
      <c r="CQ43" s="438"/>
      <c r="CR43" s="438"/>
      <c r="CS43" s="482"/>
      <c r="CT43" s="434"/>
      <c r="CU43" s="435"/>
      <c r="CV43" s="439"/>
      <c r="CW43" s="440"/>
      <c r="CX43" s="441"/>
      <c r="CY43" s="442"/>
      <c r="CZ43" s="443"/>
      <c r="DA43" s="443"/>
      <c r="DB43" s="443"/>
      <c r="DC43" s="443"/>
      <c r="DD43" s="444"/>
      <c r="DE43" s="441"/>
      <c r="DF43" s="445" t="n">
        <v>1000</v>
      </c>
      <c r="DG43" s="446" t="n">
        <f aca="false">DF43</f>
        <v>1000</v>
      </c>
      <c r="DH43" s="422" t="n">
        <f aca="false">DF43/25000</f>
        <v>0.04</v>
      </c>
      <c r="DI43" s="447" t="n">
        <f aca="false">6700/DF43*24</f>
        <v>160.8</v>
      </c>
      <c r="DJ43" s="435"/>
      <c r="DK43" s="428"/>
      <c r="DL43" s="447" t="n">
        <f aca="false">9500/DF43*24</f>
        <v>228</v>
      </c>
      <c r="DM43" s="423" t="n">
        <v>10</v>
      </c>
      <c r="DN43" s="423"/>
      <c r="DO43" s="424"/>
      <c r="DP43" s="424"/>
      <c r="DQ43" s="424"/>
      <c r="DR43" s="433"/>
      <c r="DS43" s="433"/>
      <c r="DT43" s="438"/>
      <c r="DU43" s="438" t="n">
        <v>0.09</v>
      </c>
      <c r="DV43" s="482"/>
      <c r="DW43" s="447" t="n">
        <f aca="false">3500/DF43*24</f>
        <v>84</v>
      </c>
      <c r="DX43" s="435"/>
      <c r="DY43" s="439"/>
      <c r="DZ43" s="440"/>
      <c r="EA43" s="441"/>
      <c r="EB43" s="442"/>
      <c r="EC43" s="443"/>
      <c r="ED43" s="443"/>
      <c r="EE43" s="443"/>
      <c r="EF43" s="443"/>
      <c r="EG43" s="444"/>
      <c r="EH43" s="441"/>
      <c r="EI43" s="430"/>
      <c r="EJ43" s="448"/>
      <c r="EK43" s="449"/>
      <c r="EL43" s="418"/>
      <c r="EM43" s="432"/>
      <c r="EN43" s="432"/>
      <c r="EO43" s="432"/>
      <c r="EP43" s="432"/>
      <c r="EQ43" s="431"/>
      <c r="ER43" s="449"/>
      <c r="ES43" s="450" t="n">
        <f aca="false">44000/BA43*24</f>
        <v>1056</v>
      </c>
      <c r="ET43" s="451" t="n">
        <f aca="false">BB43</f>
        <v>0.02</v>
      </c>
      <c r="EU43" s="452"/>
      <c r="EV43" s="451"/>
      <c r="EW43" s="451"/>
      <c r="EX43" s="432"/>
      <c r="EY43" s="451"/>
      <c r="EZ43" s="432"/>
      <c r="FA43" s="451"/>
      <c r="FB43" s="432"/>
      <c r="FC43" s="453"/>
      <c r="FD43" s="432"/>
      <c r="FE43" s="453"/>
      <c r="FF43" s="431"/>
      <c r="FG43" s="406" t="n">
        <v>16800</v>
      </c>
      <c r="FH43" s="444"/>
      <c r="FI43" s="454"/>
      <c r="FJ43" s="455"/>
      <c r="FK43" s="456"/>
      <c r="FL43" s="406"/>
      <c r="FM43" s="456"/>
      <c r="FN43" s="406"/>
      <c r="FO43" s="457"/>
      <c r="FP43" s="450"/>
      <c r="FQ43" s="458"/>
      <c r="FR43" s="459"/>
      <c r="FS43" s="460"/>
      <c r="FT43" s="461"/>
      <c r="FU43" s="441"/>
      <c r="FV43" s="406"/>
      <c r="FW43" s="460"/>
      <c r="FX43" s="406"/>
      <c r="FY43" s="410"/>
      <c r="FZ43" s="410"/>
      <c r="GA43" s="430"/>
      <c r="GB43" s="483"/>
      <c r="GC43" s="484"/>
      <c r="GD43" s="451"/>
      <c r="GE43" s="449"/>
      <c r="GF43" s="462"/>
      <c r="GG43" s="406"/>
      <c r="GH43" s="451"/>
      <c r="GI43" s="406"/>
      <c r="GJ43" s="463"/>
      <c r="GK43" s="464"/>
      <c r="GL43" s="465"/>
      <c r="GM43" s="440"/>
      <c r="GN43" s="406"/>
      <c r="GO43" s="483"/>
      <c r="GP43" s="451"/>
      <c r="GQ43" s="440"/>
      <c r="GR43" s="462"/>
      <c r="GS43" s="407"/>
      <c r="GT43" s="407"/>
      <c r="GU43" s="483"/>
      <c r="GV43" s="451"/>
      <c r="GW43" s="483"/>
      <c r="GX43" s="451"/>
      <c r="GY43" s="463"/>
      <c r="GZ43" s="406"/>
      <c r="HA43" s="439"/>
      <c r="HB43" s="452"/>
      <c r="HC43" s="440"/>
      <c r="HD43" s="444"/>
      <c r="HE43" s="464"/>
      <c r="HF43" s="464"/>
      <c r="HG43" s="444"/>
      <c r="HH43" s="409"/>
      <c r="HI43" s="466"/>
      <c r="HJ43" s="407"/>
      <c r="HK43" s="407"/>
      <c r="HL43" s="443"/>
      <c r="HM43" s="466"/>
      <c r="HN43" s="467"/>
      <c r="HO43" s="408"/>
      <c r="HP43" s="468"/>
      <c r="HQ43" s="469"/>
      <c r="HR43" s="470"/>
      <c r="HS43" s="468"/>
      <c r="HT43" s="471"/>
      <c r="HU43" s="450"/>
      <c r="HV43" s="483"/>
      <c r="HW43" s="451"/>
      <c r="HX43" s="451"/>
      <c r="HY43" s="472"/>
    </row>
    <row r="44" customFormat="false" ht="15.6" hidden="false" customHeight="false" outlineLevel="0" collapsed="false">
      <c r="A44" s="401" t="n">
        <v>43526</v>
      </c>
      <c r="B44" s="402"/>
      <c r="C44" s="403"/>
      <c r="D44" s="404"/>
      <c r="E44" s="405"/>
      <c r="F44" s="406"/>
      <c r="G44" s="407"/>
      <c r="H44" s="403"/>
      <c r="I44" s="406"/>
      <c r="J44" s="407"/>
      <c r="K44" s="408"/>
      <c r="L44" s="408"/>
      <c r="M44" s="408"/>
      <c r="N44" s="409"/>
      <c r="O44" s="409"/>
      <c r="P44" s="410"/>
      <c r="Q44" s="410"/>
      <c r="R44" s="410"/>
      <c r="S44" s="410"/>
      <c r="T44" s="411"/>
      <c r="U44" s="412"/>
      <c r="V44" s="410"/>
      <c r="W44" s="410"/>
      <c r="X44" s="413"/>
      <c r="Y44" s="474"/>
      <c r="Z44" s="475"/>
      <c r="AA44" s="476"/>
      <c r="AB44" s="477"/>
      <c r="AC44" s="477"/>
      <c r="AD44" s="475" t="n">
        <v>0.41</v>
      </c>
      <c r="AE44" s="478" t="n">
        <f aca="false">AD44/$AD$6</f>
        <v>0.0569444444444444</v>
      </c>
      <c r="AF44" s="479"/>
      <c r="AG44" s="478"/>
      <c r="AH44" s="479"/>
      <c r="AI44" s="479"/>
      <c r="AJ44" s="474"/>
      <c r="AK44" s="478"/>
      <c r="AL44" s="448"/>
      <c r="AM44" s="480"/>
      <c r="AN44" s="474"/>
      <c r="AO44" s="474"/>
      <c r="AP44" s="480"/>
      <c r="AQ44" s="448"/>
      <c r="AR44" s="474"/>
      <c r="AS44" s="474"/>
      <c r="AT44" s="474"/>
      <c r="AU44" s="448"/>
      <c r="AV44" s="481"/>
      <c r="AW44" s="480"/>
      <c r="AX44" s="480"/>
      <c r="AY44" s="481"/>
      <c r="AZ44" s="481"/>
      <c r="BA44" s="421" t="n">
        <f aca="false">CC44+DF44</f>
        <v>1000</v>
      </c>
      <c r="BB44" s="422" t="n">
        <f aca="false">BA44/$BA$6</f>
        <v>0.02</v>
      </c>
      <c r="BC44" s="423"/>
      <c r="BD44" s="424"/>
      <c r="BE44" s="425"/>
      <c r="BF44" s="426"/>
      <c r="BG44" s="427"/>
      <c r="BH44" s="421"/>
      <c r="BI44" s="423"/>
      <c r="BJ44" s="422"/>
      <c r="BK44" s="428"/>
      <c r="BL44" s="428"/>
      <c r="BM44" s="429"/>
      <c r="BN44" s="423"/>
      <c r="BO44" s="426"/>
      <c r="BP44" s="426"/>
      <c r="BQ44" s="424" t="n">
        <v>5.89</v>
      </c>
      <c r="BR44" s="422" t="n">
        <f aca="false">BQ44/$BQ$6</f>
        <v>0.818055555555556</v>
      </c>
      <c r="BS44" s="410" t="n">
        <f aca="false">BA44</f>
        <v>1000</v>
      </c>
      <c r="BT44" s="430"/>
      <c r="BU44" s="431"/>
      <c r="BV44" s="431"/>
      <c r="BW44" s="431"/>
      <c r="BX44" s="431"/>
      <c r="BY44" s="431"/>
      <c r="BZ44" s="431"/>
      <c r="CA44" s="432"/>
      <c r="CB44" s="431"/>
      <c r="CC44" s="433"/>
      <c r="CD44" s="412"/>
      <c r="CE44" s="422" t="n">
        <f aca="false">CC44/25000</f>
        <v>0</v>
      </c>
      <c r="CF44" s="434"/>
      <c r="CG44" s="435"/>
      <c r="CH44" s="428"/>
      <c r="CI44" s="436"/>
      <c r="CJ44" s="437"/>
      <c r="CK44" s="437"/>
      <c r="CL44" s="424"/>
      <c r="CM44" s="424"/>
      <c r="CN44" s="424"/>
      <c r="CO44" s="433"/>
      <c r="CP44" s="433"/>
      <c r="CQ44" s="438"/>
      <c r="CR44" s="438"/>
      <c r="CS44" s="482"/>
      <c r="CT44" s="434"/>
      <c r="CU44" s="435"/>
      <c r="CV44" s="439"/>
      <c r="CW44" s="440"/>
      <c r="CX44" s="441"/>
      <c r="CY44" s="442"/>
      <c r="CZ44" s="443"/>
      <c r="DA44" s="443"/>
      <c r="DB44" s="443"/>
      <c r="DC44" s="443"/>
      <c r="DD44" s="444"/>
      <c r="DE44" s="441"/>
      <c r="DF44" s="445" t="n">
        <v>1000</v>
      </c>
      <c r="DG44" s="446" t="n">
        <f aca="false">DF44</f>
        <v>1000</v>
      </c>
      <c r="DH44" s="422" t="n">
        <f aca="false">DF44/25000</f>
        <v>0.04</v>
      </c>
      <c r="DI44" s="447" t="n">
        <f aca="false">6700/DF44*24</f>
        <v>160.8</v>
      </c>
      <c r="DJ44" s="435"/>
      <c r="DK44" s="428"/>
      <c r="DL44" s="447" t="n">
        <f aca="false">9500/DF44*24</f>
        <v>228</v>
      </c>
      <c r="DM44" s="423" t="n">
        <v>10.5</v>
      </c>
      <c r="DN44" s="423"/>
      <c r="DO44" s="424"/>
      <c r="DP44" s="424"/>
      <c r="DQ44" s="424"/>
      <c r="DR44" s="433"/>
      <c r="DS44" s="433"/>
      <c r="DT44" s="438"/>
      <c r="DU44" s="438" t="n">
        <v>0.09</v>
      </c>
      <c r="DV44" s="482"/>
      <c r="DW44" s="447" t="n">
        <f aca="false">3500/DF44*24</f>
        <v>84</v>
      </c>
      <c r="DX44" s="435"/>
      <c r="DY44" s="439"/>
      <c r="DZ44" s="440"/>
      <c r="EA44" s="441"/>
      <c r="EB44" s="442"/>
      <c r="EC44" s="443"/>
      <c r="ED44" s="443"/>
      <c r="EE44" s="443"/>
      <c r="EF44" s="443"/>
      <c r="EG44" s="444"/>
      <c r="EH44" s="441"/>
      <c r="EI44" s="430"/>
      <c r="EJ44" s="448"/>
      <c r="EK44" s="449"/>
      <c r="EL44" s="418"/>
      <c r="EM44" s="432"/>
      <c r="EN44" s="432"/>
      <c r="EO44" s="432"/>
      <c r="EP44" s="432"/>
      <c r="EQ44" s="431"/>
      <c r="ER44" s="449"/>
      <c r="ES44" s="450" t="n">
        <f aca="false">44000/BA44*24</f>
        <v>1056</v>
      </c>
      <c r="ET44" s="451" t="n">
        <f aca="false">BB44</f>
        <v>0.02</v>
      </c>
      <c r="EU44" s="452"/>
      <c r="EV44" s="451"/>
      <c r="EW44" s="451"/>
      <c r="EX44" s="432"/>
      <c r="EY44" s="451"/>
      <c r="EZ44" s="432"/>
      <c r="FA44" s="451"/>
      <c r="FB44" s="432"/>
      <c r="FC44" s="453"/>
      <c r="FD44" s="432"/>
      <c r="FE44" s="453"/>
      <c r="FF44" s="431"/>
      <c r="FG44" s="406" t="n">
        <v>16800</v>
      </c>
      <c r="FH44" s="444"/>
      <c r="FI44" s="454"/>
      <c r="FJ44" s="455"/>
      <c r="FK44" s="456"/>
      <c r="FL44" s="406"/>
      <c r="FM44" s="456"/>
      <c r="FN44" s="406"/>
      <c r="FO44" s="457"/>
      <c r="FP44" s="450"/>
      <c r="FQ44" s="458"/>
      <c r="FR44" s="459"/>
      <c r="FS44" s="460"/>
      <c r="FT44" s="461"/>
      <c r="FU44" s="441"/>
      <c r="FV44" s="406"/>
      <c r="FW44" s="460"/>
      <c r="FX44" s="406"/>
      <c r="FY44" s="410"/>
      <c r="FZ44" s="410"/>
      <c r="GA44" s="430"/>
      <c r="GB44" s="483"/>
      <c r="GC44" s="484"/>
      <c r="GD44" s="451"/>
      <c r="GE44" s="449"/>
      <c r="GF44" s="462"/>
      <c r="GG44" s="406"/>
      <c r="GH44" s="451"/>
      <c r="GI44" s="406"/>
      <c r="GJ44" s="463"/>
      <c r="GK44" s="464"/>
      <c r="GL44" s="465"/>
      <c r="GM44" s="440"/>
      <c r="GN44" s="406"/>
      <c r="GO44" s="483"/>
      <c r="GP44" s="451"/>
      <c r="GQ44" s="440"/>
      <c r="GR44" s="462"/>
      <c r="GS44" s="407"/>
      <c r="GT44" s="407"/>
      <c r="GU44" s="483"/>
      <c r="GV44" s="451"/>
      <c r="GW44" s="483"/>
      <c r="GX44" s="451"/>
      <c r="GY44" s="463"/>
      <c r="GZ44" s="406"/>
      <c r="HA44" s="439"/>
      <c r="HB44" s="452"/>
      <c r="HC44" s="440"/>
      <c r="HD44" s="444"/>
      <c r="HE44" s="464"/>
      <c r="HF44" s="464"/>
      <c r="HG44" s="444"/>
      <c r="HH44" s="409"/>
      <c r="HI44" s="466"/>
      <c r="HJ44" s="407"/>
      <c r="HK44" s="407"/>
      <c r="HL44" s="443"/>
      <c r="HM44" s="466"/>
      <c r="HN44" s="467"/>
      <c r="HO44" s="408"/>
      <c r="HP44" s="468"/>
      <c r="HQ44" s="469"/>
      <c r="HR44" s="470"/>
      <c r="HS44" s="468"/>
      <c r="HT44" s="471"/>
      <c r="HU44" s="450"/>
      <c r="HV44" s="483"/>
      <c r="HW44" s="451"/>
      <c r="HX44" s="451"/>
      <c r="HY44" s="472"/>
    </row>
    <row r="45" customFormat="false" ht="15.6" hidden="false" customHeight="false" outlineLevel="0" collapsed="false">
      <c r="A45" s="486" t="n">
        <v>43527</v>
      </c>
      <c r="B45" s="487"/>
      <c r="C45" s="488"/>
      <c r="D45" s="489"/>
      <c r="E45" s="490"/>
      <c r="F45" s="491"/>
      <c r="G45" s="491"/>
      <c r="H45" s="488"/>
      <c r="I45" s="491"/>
      <c r="J45" s="491"/>
      <c r="K45" s="492"/>
      <c r="L45" s="492"/>
      <c r="M45" s="492"/>
      <c r="N45" s="493"/>
      <c r="O45" s="493"/>
      <c r="P45" s="410"/>
      <c r="Q45" s="410"/>
      <c r="R45" s="410"/>
      <c r="S45" s="410"/>
      <c r="T45" s="411"/>
      <c r="U45" s="412"/>
      <c r="V45" s="410"/>
      <c r="W45" s="410"/>
      <c r="X45" s="413"/>
      <c r="Y45" s="474"/>
      <c r="Z45" s="475"/>
      <c r="AA45" s="476"/>
      <c r="AB45" s="477"/>
      <c r="AC45" s="477"/>
      <c r="AD45" s="475" t="n">
        <v>0.4</v>
      </c>
      <c r="AE45" s="478" t="n">
        <f aca="false">AD45/$AD$6</f>
        <v>0.0555555555555556</v>
      </c>
      <c r="AF45" s="479"/>
      <c r="AG45" s="478"/>
      <c r="AH45" s="479"/>
      <c r="AI45" s="479"/>
      <c r="AJ45" s="474"/>
      <c r="AK45" s="478"/>
      <c r="AL45" s="448"/>
      <c r="AM45" s="480"/>
      <c r="AN45" s="474"/>
      <c r="AO45" s="474"/>
      <c r="AP45" s="480"/>
      <c r="AQ45" s="448"/>
      <c r="AR45" s="474"/>
      <c r="AS45" s="474"/>
      <c r="AT45" s="474"/>
      <c r="AU45" s="448"/>
      <c r="AV45" s="481"/>
      <c r="AW45" s="480"/>
      <c r="AX45" s="480"/>
      <c r="AY45" s="481"/>
      <c r="AZ45" s="481"/>
      <c r="BA45" s="421" t="n">
        <f aca="false">CC45+DF45</f>
        <v>1000</v>
      </c>
      <c r="BB45" s="422" t="n">
        <f aca="false">BA45/$BA$6</f>
        <v>0.02</v>
      </c>
      <c r="BC45" s="423"/>
      <c r="BD45" s="424"/>
      <c r="BE45" s="425"/>
      <c r="BF45" s="426"/>
      <c r="BG45" s="427"/>
      <c r="BH45" s="421"/>
      <c r="BI45" s="423"/>
      <c r="BJ45" s="422"/>
      <c r="BK45" s="428"/>
      <c r="BL45" s="428"/>
      <c r="BM45" s="429"/>
      <c r="BN45" s="423"/>
      <c r="BO45" s="426"/>
      <c r="BP45" s="426"/>
      <c r="BQ45" s="424" t="n">
        <v>6.16</v>
      </c>
      <c r="BR45" s="422" t="n">
        <f aca="false">BQ45/$BQ$6</f>
        <v>0.855555555555556</v>
      </c>
      <c r="BS45" s="410" t="n">
        <f aca="false">BA45</f>
        <v>1000</v>
      </c>
      <c r="BT45" s="430"/>
      <c r="BU45" s="431"/>
      <c r="BV45" s="431"/>
      <c r="BW45" s="431"/>
      <c r="BX45" s="431"/>
      <c r="BY45" s="431"/>
      <c r="BZ45" s="431"/>
      <c r="CA45" s="432"/>
      <c r="CB45" s="431"/>
      <c r="CC45" s="433"/>
      <c r="CD45" s="412"/>
      <c r="CE45" s="422" t="n">
        <f aca="false">CC45/25000</f>
        <v>0</v>
      </c>
      <c r="CF45" s="434"/>
      <c r="CG45" s="435"/>
      <c r="CH45" s="428"/>
      <c r="CI45" s="436"/>
      <c r="CJ45" s="437"/>
      <c r="CK45" s="437"/>
      <c r="CL45" s="424"/>
      <c r="CM45" s="424"/>
      <c r="CN45" s="424"/>
      <c r="CO45" s="433"/>
      <c r="CP45" s="433"/>
      <c r="CQ45" s="438"/>
      <c r="CR45" s="438"/>
      <c r="CS45" s="482"/>
      <c r="CT45" s="434"/>
      <c r="CU45" s="435"/>
      <c r="CV45" s="494"/>
      <c r="CW45" s="495"/>
      <c r="CX45" s="496"/>
      <c r="CY45" s="497"/>
      <c r="CZ45" s="498"/>
      <c r="DA45" s="498"/>
      <c r="DB45" s="498"/>
      <c r="DC45" s="498"/>
      <c r="DD45" s="499"/>
      <c r="DE45" s="499"/>
      <c r="DF45" s="433" t="n">
        <v>1000</v>
      </c>
      <c r="DG45" s="446" t="n">
        <f aca="false">DF45</f>
        <v>1000</v>
      </c>
      <c r="DH45" s="422" t="n">
        <f aca="false">DF45/25000</f>
        <v>0.04</v>
      </c>
      <c r="DI45" s="433" t="n">
        <f aca="false">6700/DF45*24</f>
        <v>160.8</v>
      </c>
      <c r="DJ45" s="435"/>
      <c r="DK45" s="428"/>
      <c r="DL45" s="433" t="n">
        <f aca="false">9500/DF45*24</f>
        <v>228</v>
      </c>
      <c r="DM45" s="423" t="n">
        <v>10.5</v>
      </c>
      <c r="DN45" s="423"/>
      <c r="DO45" s="424"/>
      <c r="DP45" s="424"/>
      <c r="DQ45" s="424"/>
      <c r="DR45" s="433"/>
      <c r="DS45" s="433"/>
      <c r="DT45" s="438"/>
      <c r="DU45" s="438" t="n">
        <v>0.09</v>
      </c>
      <c r="DV45" s="482"/>
      <c r="DW45" s="433" t="n">
        <f aca="false">3500/DF45*24</f>
        <v>84</v>
      </c>
      <c r="DX45" s="435"/>
      <c r="DY45" s="494"/>
      <c r="DZ45" s="495"/>
      <c r="EA45" s="496"/>
      <c r="EB45" s="497"/>
      <c r="EC45" s="498"/>
      <c r="ED45" s="498"/>
      <c r="EE45" s="498"/>
      <c r="EF45" s="498"/>
      <c r="EG45" s="499"/>
      <c r="EH45" s="496"/>
      <c r="EI45" s="430"/>
      <c r="EJ45" s="448"/>
      <c r="EK45" s="449"/>
      <c r="EL45" s="418"/>
      <c r="EM45" s="432"/>
      <c r="EN45" s="432"/>
      <c r="EO45" s="432"/>
      <c r="EP45" s="432"/>
      <c r="EQ45" s="431"/>
      <c r="ER45" s="449"/>
      <c r="ES45" s="497" t="n">
        <f aca="false">44000/BA45*24</f>
        <v>1056</v>
      </c>
      <c r="ET45" s="500" t="n">
        <f aca="false">BB45</f>
        <v>0.02</v>
      </c>
      <c r="EU45" s="494"/>
      <c r="EV45" s="500"/>
      <c r="EW45" s="501"/>
      <c r="EX45" s="484"/>
      <c r="EY45" s="501"/>
      <c r="EZ45" s="484"/>
      <c r="FA45" s="500"/>
      <c r="FB45" s="432"/>
      <c r="FC45" s="453"/>
      <c r="FD45" s="432"/>
      <c r="FE45" s="453"/>
      <c r="FF45" s="431"/>
      <c r="FG45" s="491" t="n">
        <v>16800</v>
      </c>
      <c r="FH45" s="499"/>
      <c r="FI45" s="502"/>
      <c r="FJ45" s="488"/>
      <c r="FK45" s="503"/>
      <c r="FL45" s="491"/>
      <c r="FM45" s="503"/>
      <c r="FN45" s="491"/>
      <c r="FO45" s="457"/>
      <c r="FP45" s="497"/>
      <c r="FQ45" s="504"/>
      <c r="FR45" s="492"/>
      <c r="FS45" s="505"/>
      <c r="FT45" s="506"/>
      <c r="FU45" s="496"/>
      <c r="FV45" s="491"/>
      <c r="FW45" s="505"/>
      <c r="FX45" s="491"/>
      <c r="FY45" s="410"/>
      <c r="FZ45" s="410"/>
      <c r="GA45" s="430"/>
      <c r="GB45" s="501"/>
      <c r="GC45" s="484"/>
      <c r="GD45" s="500"/>
      <c r="GE45" s="449"/>
      <c r="GF45" s="507"/>
      <c r="GG45" s="491"/>
      <c r="GH45" s="500"/>
      <c r="GI45" s="491"/>
      <c r="GJ45" s="498"/>
      <c r="GK45" s="498"/>
      <c r="GL45" s="508"/>
      <c r="GM45" s="495"/>
      <c r="GN45" s="491"/>
      <c r="GO45" s="501"/>
      <c r="GP45" s="500"/>
      <c r="GQ45" s="495"/>
      <c r="GR45" s="507"/>
      <c r="GS45" s="491"/>
      <c r="GT45" s="491"/>
      <c r="GU45" s="501"/>
      <c r="GV45" s="501"/>
      <c r="GW45" s="501"/>
      <c r="GX45" s="500"/>
      <c r="GY45" s="498"/>
      <c r="GZ45" s="491"/>
      <c r="HA45" s="494"/>
      <c r="HB45" s="494"/>
      <c r="HC45" s="495"/>
      <c r="HD45" s="499"/>
      <c r="HE45" s="499"/>
      <c r="HF45" s="499"/>
      <c r="HG45" s="499"/>
      <c r="HH45" s="493"/>
      <c r="HI45" s="509"/>
      <c r="HJ45" s="491"/>
      <c r="HK45" s="491"/>
      <c r="HL45" s="498"/>
      <c r="HM45" s="509"/>
      <c r="HN45" s="509"/>
      <c r="HO45" s="492"/>
      <c r="HP45" s="510"/>
      <c r="HQ45" s="511"/>
      <c r="HR45" s="510"/>
      <c r="HS45" s="510"/>
      <c r="HT45" s="512"/>
      <c r="HU45" s="497"/>
      <c r="HV45" s="501"/>
      <c r="HW45" s="500"/>
      <c r="HX45" s="500"/>
      <c r="HY45" s="513"/>
    </row>
    <row r="46" customFormat="false" ht="15.6" hidden="false" customHeight="false" outlineLevel="0" collapsed="false">
      <c r="A46" s="401" t="n">
        <v>43528</v>
      </c>
      <c r="B46" s="402"/>
      <c r="C46" s="403"/>
      <c r="D46" s="404"/>
      <c r="E46" s="405"/>
      <c r="F46" s="406"/>
      <c r="G46" s="407"/>
      <c r="H46" s="403"/>
      <c r="I46" s="406"/>
      <c r="J46" s="407"/>
      <c r="K46" s="408"/>
      <c r="L46" s="408"/>
      <c r="M46" s="408"/>
      <c r="N46" s="409"/>
      <c r="O46" s="409"/>
      <c r="P46" s="410"/>
      <c r="Q46" s="410"/>
      <c r="R46" s="410"/>
      <c r="S46" s="410"/>
      <c r="T46" s="411"/>
      <c r="U46" s="412"/>
      <c r="V46" s="410"/>
      <c r="W46" s="410"/>
      <c r="X46" s="413"/>
      <c r="Y46" s="474"/>
      <c r="Z46" s="475"/>
      <c r="AA46" s="476"/>
      <c r="AB46" s="477"/>
      <c r="AC46" s="477"/>
      <c r="AD46" s="475" t="n">
        <v>0.34</v>
      </c>
      <c r="AE46" s="478" t="n">
        <f aca="false">AD46/$AD$6</f>
        <v>0.0472222222222222</v>
      </c>
      <c r="AF46" s="479"/>
      <c r="AG46" s="478"/>
      <c r="AH46" s="479"/>
      <c r="AI46" s="479"/>
      <c r="AJ46" s="474"/>
      <c r="AK46" s="478"/>
      <c r="AL46" s="448"/>
      <c r="AM46" s="480"/>
      <c r="AN46" s="474"/>
      <c r="AO46" s="474"/>
      <c r="AP46" s="480"/>
      <c r="AQ46" s="448"/>
      <c r="AR46" s="474"/>
      <c r="AS46" s="474"/>
      <c r="AT46" s="474"/>
      <c r="AU46" s="448"/>
      <c r="AV46" s="481"/>
      <c r="AW46" s="480"/>
      <c r="AX46" s="480"/>
      <c r="AY46" s="481"/>
      <c r="AZ46" s="481"/>
      <c r="BA46" s="421" t="n">
        <f aca="false">CC46+DF46</f>
        <v>1000</v>
      </c>
      <c r="BB46" s="422" t="n">
        <f aca="false">BA46/$BA$6</f>
        <v>0.02</v>
      </c>
      <c r="BC46" s="423"/>
      <c r="BD46" s="424"/>
      <c r="BE46" s="425"/>
      <c r="BF46" s="426"/>
      <c r="BG46" s="427"/>
      <c r="BH46" s="421"/>
      <c r="BI46" s="423"/>
      <c r="BJ46" s="422"/>
      <c r="BK46" s="428"/>
      <c r="BL46" s="428"/>
      <c r="BM46" s="429"/>
      <c r="BN46" s="423"/>
      <c r="BO46" s="426"/>
      <c r="BP46" s="426"/>
      <c r="BQ46" s="424" t="n">
        <v>6.21</v>
      </c>
      <c r="BR46" s="422" t="n">
        <f aca="false">BQ46/$BQ$6</f>
        <v>0.8625</v>
      </c>
      <c r="BS46" s="410" t="n">
        <f aca="false">BA46</f>
        <v>1000</v>
      </c>
      <c r="BT46" s="430"/>
      <c r="BU46" s="431"/>
      <c r="BV46" s="431"/>
      <c r="BW46" s="431"/>
      <c r="BX46" s="431"/>
      <c r="BY46" s="431"/>
      <c r="BZ46" s="431"/>
      <c r="CA46" s="432"/>
      <c r="CB46" s="431"/>
      <c r="CC46" s="433"/>
      <c r="CD46" s="412"/>
      <c r="CE46" s="422" t="n">
        <f aca="false">CC46/25000</f>
        <v>0</v>
      </c>
      <c r="CF46" s="434"/>
      <c r="CG46" s="435"/>
      <c r="CH46" s="428"/>
      <c r="CI46" s="436"/>
      <c r="CJ46" s="437"/>
      <c r="CK46" s="437"/>
      <c r="CL46" s="424"/>
      <c r="CM46" s="424"/>
      <c r="CN46" s="424"/>
      <c r="CO46" s="433"/>
      <c r="CP46" s="433"/>
      <c r="CQ46" s="438"/>
      <c r="CR46" s="438"/>
      <c r="CS46" s="482"/>
      <c r="CT46" s="434"/>
      <c r="CU46" s="435"/>
      <c r="CV46" s="439"/>
      <c r="CW46" s="440"/>
      <c r="CX46" s="441"/>
      <c r="CY46" s="442"/>
      <c r="CZ46" s="443"/>
      <c r="DA46" s="443"/>
      <c r="DB46" s="443"/>
      <c r="DC46" s="443"/>
      <c r="DD46" s="444"/>
      <c r="DE46" s="441"/>
      <c r="DF46" s="445" t="n">
        <v>1000</v>
      </c>
      <c r="DG46" s="446" t="n">
        <f aca="false">DF46</f>
        <v>1000</v>
      </c>
      <c r="DH46" s="422" t="n">
        <f aca="false">DF46/25000</f>
        <v>0.04</v>
      </c>
      <c r="DI46" s="447" t="n">
        <f aca="false">6700/DF46*24</f>
        <v>160.8</v>
      </c>
      <c r="DJ46" s="435"/>
      <c r="DK46" s="428"/>
      <c r="DL46" s="447" t="n">
        <f aca="false">9500/DF46*24</f>
        <v>228</v>
      </c>
      <c r="DM46" s="423" t="n">
        <v>10.5</v>
      </c>
      <c r="DN46" s="423"/>
      <c r="DO46" s="424"/>
      <c r="DP46" s="424"/>
      <c r="DQ46" s="424"/>
      <c r="DR46" s="433"/>
      <c r="DS46" s="433"/>
      <c r="DT46" s="438"/>
      <c r="DU46" s="438" t="n">
        <v>0.09</v>
      </c>
      <c r="DV46" s="482"/>
      <c r="DW46" s="447" t="n">
        <f aca="false">3500/DF46*24</f>
        <v>84</v>
      </c>
      <c r="DX46" s="435"/>
      <c r="DY46" s="439"/>
      <c r="DZ46" s="440"/>
      <c r="EA46" s="441"/>
      <c r="EB46" s="442"/>
      <c r="EC46" s="443"/>
      <c r="ED46" s="443"/>
      <c r="EE46" s="443"/>
      <c r="EF46" s="443"/>
      <c r="EG46" s="444"/>
      <c r="EH46" s="441"/>
      <c r="EI46" s="430"/>
      <c r="EJ46" s="448"/>
      <c r="EK46" s="449"/>
      <c r="EL46" s="418"/>
      <c r="EM46" s="432"/>
      <c r="EN46" s="432"/>
      <c r="EO46" s="432"/>
      <c r="EP46" s="432"/>
      <c r="EQ46" s="431"/>
      <c r="ER46" s="449"/>
      <c r="ES46" s="450" t="n">
        <f aca="false">44000/BA46*24</f>
        <v>1056</v>
      </c>
      <c r="ET46" s="451" t="n">
        <f aca="false">BB46</f>
        <v>0.02</v>
      </c>
      <c r="EU46" s="452"/>
      <c r="EV46" s="451"/>
      <c r="EW46" s="451"/>
      <c r="EX46" s="432"/>
      <c r="EY46" s="451"/>
      <c r="EZ46" s="432"/>
      <c r="FA46" s="451"/>
      <c r="FB46" s="432"/>
      <c r="FC46" s="453"/>
      <c r="FD46" s="432"/>
      <c r="FE46" s="453"/>
      <c r="FF46" s="431"/>
      <c r="FG46" s="406" t="n">
        <v>16800</v>
      </c>
      <c r="FH46" s="444"/>
      <c r="FI46" s="454"/>
      <c r="FJ46" s="455"/>
      <c r="FK46" s="456"/>
      <c r="FL46" s="406"/>
      <c r="FM46" s="456"/>
      <c r="FN46" s="406"/>
      <c r="FO46" s="457"/>
      <c r="FP46" s="450"/>
      <c r="FQ46" s="458"/>
      <c r="FR46" s="459"/>
      <c r="FS46" s="460"/>
      <c r="FT46" s="461"/>
      <c r="FU46" s="441"/>
      <c r="FV46" s="406"/>
      <c r="FW46" s="460"/>
      <c r="FX46" s="406"/>
      <c r="FY46" s="410"/>
      <c r="FZ46" s="410"/>
      <c r="GA46" s="430"/>
      <c r="GB46" s="483"/>
      <c r="GC46" s="484"/>
      <c r="GD46" s="451"/>
      <c r="GE46" s="449"/>
      <c r="GF46" s="462"/>
      <c r="GG46" s="406"/>
      <c r="GH46" s="451"/>
      <c r="GI46" s="406"/>
      <c r="GJ46" s="463"/>
      <c r="GK46" s="464"/>
      <c r="GL46" s="465"/>
      <c r="GM46" s="440"/>
      <c r="GN46" s="406"/>
      <c r="GO46" s="483"/>
      <c r="GP46" s="451"/>
      <c r="GQ46" s="440"/>
      <c r="GR46" s="462"/>
      <c r="GS46" s="407"/>
      <c r="GT46" s="407"/>
      <c r="GU46" s="483"/>
      <c r="GV46" s="451"/>
      <c r="GW46" s="483"/>
      <c r="GX46" s="451"/>
      <c r="GY46" s="463"/>
      <c r="GZ46" s="406"/>
      <c r="HA46" s="439"/>
      <c r="HB46" s="452"/>
      <c r="HC46" s="440"/>
      <c r="HD46" s="444"/>
      <c r="HE46" s="464"/>
      <c r="HF46" s="464"/>
      <c r="HG46" s="444"/>
      <c r="HH46" s="409"/>
      <c r="HI46" s="466"/>
      <c r="HJ46" s="407"/>
      <c r="HK46" s="407"/>
      <c r="HL46" s="443"/>
      <c r="HM46" s="466"/>
      <c r="HN46" s="467"/>
      <c r="HO46" s="408"/>
      <c r="HP46" s="468"/>
      <c r="HQ46" s="469"/>
      <c r="HR46" s="470"/>
      <c r="HS46" s="468"/>
      <c r="HT46" s="471"/>
      <c r="HU46" s="450"/>
      <c r="HV46" s="483"/>
      <c r="HW46" s="451"/>
      <c r="HX46" s="451"/>
      <c r="HY46" s="472"/>
    </row>
    <row r="47" customFormat="false" ht="15.6" hidden="false" customHeight="false" outlineLevel="0" collapsed="false">
      <c r="A47" s="401" t="n">
        <v>43529</v>
      </c>
      <c r="B47" s="402"/>
      <c r="C47" s="403"/>
      <c r="D47" s="404"/>
      <c r="E47" s="405"/>
      <c r="F47" s="406"/>
      <c r="G47" s="407"/>
      <c r="H47" s="403"/>
      <c r="I47" s="406"/>
      <c r="J47" s="407"/>
      <c r="K47" s="408"/>
      <c r="L47" s="408"/>
      <c r="M47" s="408"/>
      <c r="N47" s="409"/>
      <c r="O47" s="409"/>
      <c r="P47" s="410"/>
      <c r="Q47" s="410"/>
      <c r="R47" s="410"/>
      <c r="S47" s="410"/>
      <c r="T47" s="411"/>
      <c r="U47" s="412"/>
      <c r="V47" s="410"/>
      <c r="W47" s="410"/>
      <c r="X47" s="413"/>
      <c r="Y47" s="474"/>
      <c r="Z47" s="475"/>
      <c r="AA47" s="476"/>
      <c r="AB47" s="477"/>
      <c r="AC47" s="477"/>
      <c r="AD47" s="475" t="n">
        <v>0.39</v>
      </c>
      <c r="AE47" s="478" t="n">
        <f aca="false">AD47/$AD$6</f>
        <v>0.0541666666666667</v>
      </c>
      <c r="AF47" s="479"/>
      <c r="AG47" s="478"/>
      <c r="AH47" s="479"/>
      <c r="AI47" s="479"/>
      <c r="AJ47" s="474"/>
      <c r="AK47" s="478"/>
      <c r="AL47" s="448"/>
      <c r="AM47" s="480"/>
      <c r="AN47" s="474"/>
      <c r="AO47" s="474"/>
      <c r="AP47" s="480"/>
      <c r="AQ47" s="448"/>
      <c r="AR47" s="474"/>
      <c r="AS47" s="474"/>
      <c r="AT47" s="474"/>
      <c r="AU47" s="448"/>
      <c r="AV47" s="481"/>
      <c r="AW47" s="480"/>
      <c r="AX47" s="480"/>
      <c r="AY47" s="481"/>
      <c r="AZ47" s="481"/>
      <c r="BA47" s="421" t="n">
        <f aca="false">CC47+DF47</f>
        <v>5594</v>
      </c>
      <c r="BB47" s="422" t="n">
        <f aca="false">BA47/$BA$6</f>
        <v>0.11188</v>
      </c>
      <c r="BC47" s="423"/>
      <c r="BD47" s="424"/>
      <c r="BE47" s="425"/>
      <c r="BF47" s="426" t="n">
        <v>237</v>
      </c>
      <c r="BG47" s="427"/>
      <c r="BH47" s="421"/>
      <c r="BI47" s="423"/>
      <c r="BJ47" s="422"/>
      <c r="BK47" s="428"/>
      <c r="BL47" s="428"/>
      <c r="BM47" s="429"/>
      <c r="BN47" s="423"/>
      <c r="BO47" s="426"/>
      <c r="BP47" s="426"/>
      <c r="BQ47" s="424" t="n">
        <v>5.25</v>
      </c>
      <c r="BR47" s="422" t="n">
        <f aca="false">BQ47/$BQ$6</f>
        <v>0.729166666666667</v>
      </c>
      <c r="BS47" s="410" t="n">
        <f aca="false">BA47</f>
        <v>5594</v>
      </c>
      <c r="BT47" s="430"/>
      <c r="BU47" s="431"/>
      <c r="BV47" s="431" t="n">
        <f aca="false">BF47</f>
        <v>237</v>
      </c>
      <c r="BW47" s="431"/>
      <c r="BX47" s="431"/>
      <c r="BY47" s="431"/>
      <c r="BZ47" s="431"/>
      <c r="CA47" s="432"/>
      <c r="CB47" s="431"/>
      <c r="CC47" s="433"/>
      <c r="CD47" s="412"/>
      <c r="CE47" s="422" t="n">
        <f aca="false">CC47/25000</f>
        <v>0</v>
      </c>
      <c r="CF47" s="434"/>
      <c r="CG47" s="435"/>
      <c r="CH47" s="428"/>
      <c r="CI47" s="436"/>
      <c r="CJ47" s="437"/>
      <c r="CK47" s="437"/>
      <c r="CL47" s="424"/>
      <c r="CM47" s="424"/>
      <c r="CN47" s="424"/>
      <c r="CO47" s="433"/>
      <c r="CP47" s="433"/>
      <c r="CQ47" s="438"/>
      <c r="CR47" s="438"/>
      <c r="CS47" s="482"/>
      <c r="CT47" s="434"/>
      <c r="CU47" s="435"/>
      <c r="CV47" s="439"/>
      <c r="CW47" s="440"/>
      <c r="CX47" s="441"/>
      <c r="CY47" s="442"/>
      <c r="CZ47" s="443"/>
      <c r="DA47" s="443"/>
      <c r="DB47" s="443"/>
      <c r="DC47" s="443"/>
      <c r="DD47" s="444"/>
      <c r="DE47" s="441"/>
      <c r="DF47" s="445" t="n">
        <v>5594</v>
      </c>
      <c r="DG47" s="446" t="n">
        <f aca="false">DF47</f>
        <v>5594</v>
      </c>
      <c r="DH47" s="422" t="n">
        <f aca="false">DF47/25000</f>
        <v>0.22376</v>
      </c>
      <c r="DI47" s="447" t="n">
        <f aca="false">6700/DF47*24</f>
        <v>28.7450840185913</v>
      </c>
      <c r="DJ47" s="435"/>
      <c r="DK47" s="428"/>
      <c r="DL47" s="447" t="n">
        <f aca="false">9500/DF47*24</f>
        <v>40.757954951734</v>
      </c>
      <c r="DM47" s="423" t="n">
        <v>11</v>
      </c>
      <c r="DN47" s="423"/>
      <c r="DO47" s="424"/>
      <c r="DP47" s="424"/>
      <c r="DQ47" s="424"/>
      <c r="DR47" s="433"/>
      <c r="DS47" s="433"/>
      <c r="DT47" s="438"/>
      <c r="DU47" s="438" t="n">
        <v>0.13</v>
      </c>
      <c r="DV47" s="482"/>
      <c r="DW47" s="447" t="n">
        <f aca="false">3500/DF47*24</f>
        <v>15.0160886664283</v>
      </c>
      <c r="DX47" s="435"/>
      <c r="DY47" s="439"/>
      <c r="DZ47" s="440"/>
      <c r="EA47" s="441"/>
      <c r="EB47" s="442"/>
      <c r="EC47" s="443"/>
      <c r="ED47" s="443"/>
      <c r="EE47" s="443"/>
      <c r="EF47" s="443"/>
      <c r="EG47" s="444"/>
      <c r="EH47" s="441"/>
      <c r="EI47" s="430"/>
      <c r="EJ47" s="448"/>
      <c r="EK47" s="449"/>
      <c r="EL47" s="418"/>
      <c r="EM47" s="432"/>
      <c r="EN47" s="432"/>
      <c r="EO47" s="432"/>
      <c r="EP47" s="432"/>
      <c r="EQ47" s="431"/>
      <c r="ER47" s="449"/>
      <c r="ES47" s="450" t="n">
        <f aca="false">44000/BA47*24</f>
        <v>188.773686092242</v>
      </c>
      <c r="ET47" s="451" t="n">
        <f aca="false">BB47</f>
        <v>0.11188</v>
      </c>
      <c r="EU47" s="452" t="n">
        <f aca="false">BV47/1000/ES47*24</f>
        <v>0.0301313181818182</v>
      </c>
      <c r="EV47" s="451" t="n">
        <f aca="false">EU47/$EU$6</f>
        <v>0.0557987373737374</v>
      </c>
      <c r="EW47" s="451"/>
      <c r="EX47" s="432"/>
      <c r="EY47" s="451"/>
      <c r="EZ47" s="432"/>
      <c r="FA47" s="451"/>
      <c r="FB47" s="432"/>
      <c r="FC47" s="453"/>
      <c r="FD47" s="432"/>
      <c r="FE47" s="453"/>
      <c r="FF47" s="431"/>
      <c r="FG47" s="406" t="n">
        <v>16800</v>
      </c>
      <c r="FH47" s="444"/>
      <c r="FI47" s="454"/>
      <c r="FJ47" s="455"/>
      <c r="FK47" s="456" t="n">
        <f aca="false">3000/BA47*24</f>
        <v>12.8709331426528</v>
      </c>
      <c r="FL47" s="406"/>
      <c r="FM47" s="456"/>
      <c r="FN47" s="406"/>
      <c r="FO47" s="457"/>
      <c r="FP47" s="450"/>
      <c r="FQ47" s="458"/>
      <c r="FR47" s="459"/>
      <c r="FS47" s="460"/>
      <c r="FT47" s="461"/>
      <c r="FU47" s="441"/>
      <c r="FV47" s="406"/>
      <c r="FW47" s="460"/>
      <c r="FX47" s="406"/>
      <c r="FY47" s="410"/>
      <c r="FZ47" s="410"/>
      <c r="GA47" s="430"/>
      <c r="GB47" s="483"/>
      <c r="GC47" s="484"/>
      <c r="GD47" s="451"/>
      <c r="GE47" s="449"/>
      <c r="GF47" s="462" t="n">
        <f aca="false">4100/BA47*24</f>
        <v>17.5902752949589</v>
      </c>
      <c r="GG47" s="406"/>
      <c r="GH47" s="451"/>
      <c r="GI47" s="406"/>
      <c r="GJ47" s="463"/>
      <c r="GK47" s="464"/>
      <c r="GL47" s="465"/>
      <c r="GM47" s="440"/>
      <c r="GN47" s="406"/>
      <c r="GO47" s="483"/>
      <c r="GP47" s="451"/>
      <c r="GQ47" s="440"/>
      <c r="GR47" s="462" t="n">
        <f aca="false">4300/BA47*24</f>
        <v>18.4483375044691</v>
      </c>
      <c r="GS47" s="407"/>
      <c r="GT47" s="407"/>
      <c r="GU47" s="483"/>
      <c r="GV47" s="451"/>
      <c r="GW47" s="483"/>
      <c r="GX47" s="451"/>
      <c r="GY47" s="463"/>
      <c r="GZ47" s="406"/>
      <c r="HA47" s="439"/>
      <c r="HB47" s="452"/>
      <c r="HC47" s="440"/>
      <c r="HD47" s="444"/>
      <c r="HE47" s="464"/>
      <c r="HF47" s="464"/>
      <c r="HG47" s="444"/>
      <c r="HH47" s="409"/>
      <c r="HI47" s="466"/>
      <c r="HJ47" s="407"/>
      <c r="HK47" s="407"/>
      <c r="HL47" s="443"/>
      <c r="HM47" s="466"/>
      <c r="HN47" s="467"/>
      <c r="HO47" s="408"/>
      <c r="HP47" s="468"/>
      <c r="HQ47" s="469"/>
      <c r="HR47" s="470"/>
      <c r="HS47" s="468"/>
      <c r="HT47" s="471"/>
      <c r="HU47" s="450" t="n">
        <f aca="false">72500/BA47*24</f>
        <v>311.047550947444</v>
      </c>
      <c r="HV47" s="483"/>
      <c r="HW47" s="451"/>
      <c r="HX47" s="451"/>
      <c r="HY47" s="472"/>
    </row>
    <row r="48" customFormat="false" ht="15.6" hidden="false" customHeight="false" outlineLevel="0" collapsed="false">
      <c r="A48" s="401" t="n">
        <v>43530</v>
      </c>
      <c r="B48" s="402"/>
      <c r="C48" s="403"/>
      <c r="D48" s="404"/>
      <c r="E48" s="405"/>
      <c r="F48" s="406"/>
      <c r="G48" s="407"/>
      <c r="H48" s="403"/>
      <c r="I48" s="406"/>
      <c r="J48" s="407"/>
      <c r="K48" s="408"/>
      <c r="L48" s="408"/>
      <c r="M48" s="408"/>
      <c r="N48" s="409"/>
      <c r="O48" s="409"/>
      <c r="P48" s="410"/>
      <c r="Q48" s="410"/>
      <c r="R48" s="410"/>
      <c r="S48" s="410"/>
      <c r="T48" s="411"/>
      <c r="U48" s="412"/>
      <c r="V48" s="410"/>
      <c r="W48" s="410"/>
      <c r="X48" s="413"/>
      <c r="Y48" s="474"/>
      <c r="Z48" s="475"/>
      <c r="AA48" s="476"/>
      <c r="AB48" s="477"/>
      <c r="AC48" s="477"/>
      <c r="AD48" s="475" t="n">
        <v>0.36</v>
      </c>
      <c r="AE48" s="478" t="n">
        <f aca="false">AD48/$AD$6</f>
        <v>0.05</v>
      </c>
      <c r="AF48" s="479"/>
      <c r="AG48" s="478"/>
      <c r="AH48" s="479"/>
      <c r="AI48" s="479"/>
      <c r="AJ48" s="474"/>
      <c r="AK48" s="478"/>
      <c r="AL48" s="448"/>
      <c r="AM48" s="480"/>
      <c r="AN48" s="474"/>
      <c r="AO48" s="474"/>
      <c r="AP48" s="480"/>
      <c r="AQ48" s="448"/>
      <c r="AR48" s="474"/>
      <c r="AS48" s="474"/>
      <c r="AT48" s="474"/>
      <c r="AU48" s="448"/>
      <c r="AV48" s="481"/>
      <c r="AW48" s="480"/>
      <c r="AX48" s="480"/>
      <c r="AY48" s="481"/>
      <c r="AZ48" s="481"/>
      <c r="BA48" s="421" t="n">
        <f aca="false">CC48+DF48</f>
        <v>7252</v>
      </c>
      <c r="BB48" s="422" t="n">
        <f aca="false">BA48/$BA$6</f>
        <v>0.14504</v>
      </c>
      <c r="BC48" s="423"/>
      <c r="BD48" s="424"/>
      <c r="BE48" s="425"/>
      <c r="BF48" s="426" t="n">
        <v>237</v>
      </c>
      <c r="BG48" s="427"/>
      <c r="BH48" s="421"/>
      <c r="BI48" s="423"/>
      <c r="BJ48" s="422"/>
      <c r="BK48" s="428"/>
      <c r="BL48" s="428"/>
      <c r="BM48" s="429"/>
      <c r="BN48" s="423"/>
      <c r="BO48" s="426"/>
      <c r="BP48" s="426"/>
      <c r="BQ48" s="424" t="n">
        <v>1.95</v>
      </c>
      <c r="BR48" s="422" t="n">
        <f aca="false">BQ48/$BQ$6</f>
        <v>0.270833333333333</v>
      </c>
      <c r="BS48" s="410" t="n">
        <f aca="false">BA48</f>
        <v>7252</v>
      </c>
      <c r="BT48" s="430"/>
      <c r="BU48" s="431"/>
      <c r="BV48" s="431" t="n">
        <f aca="false">BF48</f>
        <v>237</v>
      </c>
      <c r="BW48" s="431"/>
      <c r="BX48" s="431"/>
      <c r="BY48" s="431"/>
      <c r="BZ48" s="431"/>
      <c r="CA48" s="432"/>
      <c r="CB48" s="431"/>
      <c r="CC48" s="433"/>
      <c r="CD48" s="412"/>
      <c r="CE48" s="422" t="n">
        <f aca="false">CC48/25000</f>
        <v>0</v>
      </c>
      <c r="CF48" s="434"/>
      <c r="CG48" s="435"/>
      <c r="CH48" s="428"/>
      <c r="CI48" s="436"/>
      <c r="CJ48" s="437"/>
      <c r="CK48" s="437"/>
      <c r="CL48" s="424"/>
      <c r="CM48" s="424"/>
      <c r="CN48" s="424"/>
      <c r="CO48" s="433"/>
      <c r="CP48" s="433"/>
      <c r="CQ48" s="438"/>
      <c r="CR48" s="438"/>
      <c r="CS48" s="482"/>
      <c r="CT48" s="434"/>
      <c r="CU48" s="435"/>
      <c r="CV48" s="439"/>
      <c r="CW48" s="440"/>
      <c r="CX48" s="441"/>
      <c r="CY48" s="442"/>
      <c r="CZ48" s="443"/>
      <c r="DA48" s="443"/>
      <c r="DB48" s="443"/>
      <c r="DC48" s="443"/>
      <c r="DD48" s="444"/>
      <c r="DE48" s="441"/>
      <c r="DF48" s="445" t="n">
        <v>7252</v>
      </c>
      <c r="DG48" s="446" t="n">
        <f aca="false">DF48</f>
        <v>7252</v>
      </c>
      <c r="DH48" s="422" t="n">
        <f aca="false">DF48/25000</f>
        <v>0.29008</v>
      </c>
      <c r="DI48" s="447" t="n">
        <f aca="false">6700/DF48*24</f>
        <v>22.173193601765</v>
      </c>
      <c r="DJ48" s="435"/>
      <c r="DK48" s="428"/>
      <c r="DL48" s="447" t="n">
        <f aca="false">9500/DF48*24</f>
        <v>31.4396028681743</v>
      </c>
      <c r="DM48" s="423" t="n">
        <v>11.9</v>
      </c>
      <c r="DN48" s="423"/>
      <c r="DO48" s="424"/>
      <c r="DP48" s="424"/>
      <c r="DQ48" s="424"/>
      <c r="DR48" s="433"/>
      <c r="DS48" s="433"/>
      <c r="DT48" s="438"/>
      <c r="DU48" s="438" t="n">
        <v>0.13</v>
      </c>
      <c r="DV48" s="482"/>
      <c r="DW48" s="447" t="n">
        <f aca="false">3500/DF48*24</f>
        <v>11.5830115830116</v>
      </c>
      <c r="DX48" s="435"/>
      <c r="DY48" s="439"/>
      <c r="DZ48" s="440"/>
      <c r="EA48" s="441"/>
      <c r="EB48" s="442"/>
      <c r="EC48" s="443"/>
      <c r="ED48" s="443"/>
      <c r="EE48" s="443"/>
      <c r="EF48" s="443"/>
      <c r="EG48" s="444"/>
      <c r="EH48" s="441"/>
      <c r="EI48" s="430"/>
      <c r="EJ48" s="448"/>
      <c r="EK48" s="449"/>
      <c r="EL48" s="418"/>
      <c r="EM48" s="432"/>
      <c r="EN48" s="432"/>
      <c r="EO48" s="432"/>
      <c r="EP48" s="432"/>
      <c r="EQ48" s="431"/>
      <c r="ER48" s="449"/>
      <c r="ES48" s="450" t="n">
        <f aca="false">44000/BA48*24</f>
        <v>145.61500275786</v>
      </c>
      <c r="ET48" s="451" t="n">
        <f aca="false">BB48</f>
        <v>0.14504</v>
      </c>
      <c r="EU48" s="452" t="n">
        <f aca="false">BV48/1000/ES48*24</f>
        <v>0.0390619090909091</v>
      </c>
      <c r="EV48" s="451" t="n">
        <f aca="false">EU48/$EU$6</f>
        <v>0.0723368686868687</v>
      </c>
      <c r="EW48" s="451"/>
      <c r="EX48" s="432"/>
      <c r="EY48" s="451"/>
      <c r="EZ48" s="432"/>
      <c r="FA48" s="451"/>
      <c r="FB48" s="432"/>
      <c r="FC48" s="453"/>
      <c r="FD48" s="432"/>
      <c r="FE48" s="453"/>
      <c r="FF48" s="431"/>
      <c r="FG48" s="406" t="n">
        <v>16800</v>
      </c>
      <c r="FH48" s="444"/>
      <c r="FI48" s="454"/>
      <c r="FJ48" s="455"/>
      <c r="FK48" s="456" t="n">
        <f aca="false">3000/BA48*24</f>
        <v>9.92829564258136</v>
      </c>
      <c r="FL48" s="406"/>
      <c r="FM48" s="456"/>
      <c r="FN48" s="406"/>
      <c r="FO48" s="457"/>
      <c r="FP48" s="450"/>
      <c r="FQ48" s="458"/>
      <c r="FR48" s="459"/>
      <c r="FS48" s="460"/>
      <c r="FT48" s="461"/>
      <c r="FU48" s="441"/>
      <c r="FV48" s="406"/>
      <c r="FW48" s="460"/>
      <c r="FX48" s="406"/>
      <c r="FY48" s="410"/>
      <c r="FZ48" s="410"/>
      <c r="GA48" s="430"/>
      <c r="GB48" s="483"/>
      <c r="GC48" s="484"/>
      <c r="GD48" s="451"/>
      <c r="GE48" s="449"/>
      <c r="GF48" s="462" t="n">
        <f aca="false">4100/BA48*24</f>
        <v>13.5686707115279</v>
      </c>
      <c r="GG48" s="406"/>
      <c r="GH48" s="451"/>
      <c r="GI48" s="406"/>
      <c r="GJ48" s="463"/>
      <c r="GK48" s="464"/>
      <c r="GL48" s="465"/>
      <c r="GM48" s="440"/>
      <c r="GN48" s="406"/>
      <c r="GO48" s="483"/>
      <c r="GP48" s="451"/>
      <c r="GQ48" s="440"/>
      <c r="GR48" s="462" t="n">
        <f aca="false">4300/BA48*24</f>
        <v>14.2305570876999</v>
      </c>
      <c r="GS48" s="407"/>
      <c r="GT48" s="407"/>
      <c r="GU48" s="483"/>
      <c r="GV48" s="451"/>
      <c r="GW48" s="483"/>
      <c r="GX48" s="451"/>
      <c r="GY48" s="463"/>
      <c r="GZ48" s="406"/>
      <c r="HA48" s="439"/>
      <c r="HB48" s="452"/>
      <c r="HC48" s="440"/>
      <c r="HD48" s="444"/>
      <c r="HE48" s="464"/>
      <c r="HF48" s="464"/>
      <c r="HG48" s="444"/>
      <c r="HH48" s="409"/>
      <c r="HI48" s="466"/>
      <c r="HJ48" s="407"/>
      <c r="HK48" s="407"/>
      <c r="HL48" s="443"/>
      <c r="HM48" s="466"/>
      <c r="HN48" s="467"/>
      <c r="HO48" s="408"/>
      <c r="HP48" s="468"/>
      <c r="HQ48" s="469"/>
      <c r="HR48" s="470"/>
      <c r="HS48" s="468"/>
      <c r="HT48" s="471"/>
      <c r="HU48" s="450" t="n">
        <f aca="false">72500/BA48*24</f>
        <v>239.933811362383</v>
      </c>
      <c r="HV48" s="483"/>
      <c r="HW48" s="451"/>
      <c r="HX48" s="451"/>
      <c r="HY48" s="472"/>
    </row>
    <row r="49" customFormat="false" ht="15.6" hidden="false" customHeight="false" outlineLevel="0" collapsed="false">
      <c r="A49" s="401" t="n">
        <v>43531</v>
      </c>
      <c r="B49" s="402"/>
      <c r="C49" s="403"/>
      <c r="D49" s="404"/>
      <c r="E49" s="405"/>
      <c r="F49" s="406"/>
      <c r="G49" s="407"/>
      <c r="H49" s="403"/>
      <c r="I49" s="406"/>
      <c r="J49" s="407"/>
      <c r="K49" s="408"/>
      <c r="L49" s="408"/>
      <c r="M49" s="408"/>
      <c r="N49" s="409"/>
      <c r="O49" s="409"/>
      <c r="P49" s="410"/>
      <c r="Q49" s="410"/>
      <c r="R49" s="410"/>
      <c r="S49" s="410"/>
      <c r="T49" s="411"/>
      <c r="U49" s="412"/>
      <c r="V49" s="410"/>
      <c r="W49" s="410"/>
      <c r="X49" s="413"/>
      <c r="Y49" s="474"/>
      <c r="Z49" s="475"/>
      <c r="AA49" s="476"/>
      <c r="AB49" s="477"/>
      <c r="AC49" s="477"/>
      <c r="AD49" s="475" t="n">
        <v>0.39</v>
      </c>
      <c r="AE49" s="478" t="n">
        <f aca="false">AD49/$AD$6</f>
        <v>0.0541666666666667</v>
      </c>
      <c r="AF49" s="479"/>
      <c r="AG49" s="478"/>
      <c r="AH49" s="479"/>
      <c r="AI49" s="479"/>
      <c r="AJ49" s="474"/>
      <c r="AK49" s="478"/>
      <c r="AL49" s="448"/>
      <c r="AM49" s="480"/>
      <c r="AN49" s="474"/>
      <c r="AO49" s="474"/>
      <c r="AP49" s="480"/>
      <c r="AQ49" s="448"/>
      <c r="AR49" s="474"/>
      <c r="AS49" s="474"/>
      <c r="AT49" s="474"/>
      <c r="AU49" s="448"/>
      <c r="AV49" s="481"/>
      <c r="AW49" s="480"/>
      <c r="AX49" s="480"/>
      <c r="AY49" s="481"/>
      <c r="AZ49" s="481"/>
      <c r="BA49" s="421" t="n">
        <f aca="false">CC49+DF49</f>
        <v>6536</v>
      </c>
      <c r="BB49" s="422" t="n">
        <f aca="false">BA49/$BA$6</f>
        <v>0.13072</v>
      </c>
      <c r="BC49" s="423"/>
      <c r="BD49" s="424"/>
      <c r="BE49" s="425"/>
      <c r="BF49" s="426" t="n">
        <v>237</v>
      </c>
      <c r="BG49" s="427"/>
      <c r="BH49" s="421"/>
      <c r="BI49" s="423"/>
      <c r="BJ49" s="422"/>
      <c r="BK49" s="428"/>
      <c r="BL49" s="428"/>
      <c r="BM49" s="429"/>
      <c r="BN49" s="423"/>
      <c r="BO49" s="426"/>
      <c r="BP49" s="426"/>
      <c r="BQ49" s="424" t="n">
        <v>3.64</v>
      </c>
      <c r="BR49" s="422" t="n">
        <f aca="false">BQ49/$BQ$6</f>
        <v>0.505555555555556</v>
      </c>
      <c r="BS49" s="410" t="n">
        <f aca="false">BA49</f>
        <v>6536</v>
      </c>
      <c r="BT49" s="430"/>
      <c r="BU49" s="431"/>
      <c r="BV49" s="431" t="n">
        <f aca="false">BF49</f>
        <v>237</v>
      </c>
      <c r="BW49" s="431"/>
      <c r="BX49" s="431"/>
      <c r="BY49" s="431"/>
      <c r="BZ49" s="431"/>
      <c r="CA49" s="432"/>
      <c r="CB49" s="431"/>
      <c r="CC49" s="433"/>
      <c r="CD49" s="412"/>
      <c r="CE49" s="422" t="n">
        <f aca="false">CC49/25000</f>
        <v>0</v>
      </c>
      <c r="CF49" s="434"/>
      <c r="CG49" s="435"/>
      <c r="CH49" s="428"/>
      <c r="CI49" s="436"/>
      <c r="CJ49" s="437"/>
      <c r="CK49" s="437"/>
      <c r="CL49" s="424"/>
      <c r="CM49" s="424"/>
      <c r="CN49" s="424"/>
      <c r="CO49" s="433"/>
      <c r="CP49" s="433"/>
      <c r="CQ49" s="438"/>
      <c r="CR49" s="438"/>
      <c r="CS49" s="482"/>
      <c r="CT49" s="434"/>
      <c r="CU49" s="435"/>
      <c r="CV49" s="439"/>
      <c r="CW49" s="440"/>
      <c r="CX49" s="441"/>
      <c r="CY49" s="442"/>
      <c r="CZ49" s="443"/>
      <c r="DA49" s="443"/>
      <c r="DB49" s="443"/>
      <c r="DC49" s="443"/>
      <c r="DD49" s="444"/>
      <c r="DE49" s="441"/>
      <c r="DF49" s="445" t="n">
        <v>6536</v>
      </c>
      <c r="DG49" s="446" t="n">
        <f aca="false">DF49</f>
        <v>6536</v>
      </c>
      <c r="DH49" s="422" t="n">
        <f aca="false">DF49/25000</f>
        <v>0.26144</v>
      </c>
      <c r="DI49" s="447" t="n">
        <f aca="false">6700/DF49*24</f>
        <v>24.6022031823745</v>
      </c>
      <c r="DJ49" s="435"/>
      <c r="DK49" s="428"/>
      <c r="DL49" s="447" t="n">
        <f aca="false">9500/DF49*24</f>
        <v>34.8837209302326</v>
      </c>
      <c r="DM49" s="423" t="n">
        <v>12.1</v>
      </c>
      <c r="DN49" s="423"/>
      <c r="DO49" s="424"/>
      <c r="DP49" s="424"/>
      <c r="DQ49" s="424"/>
      <c r="DR49" s="433"/>
      <c r="DS49" s="433"/>
      <c r="DT49" s="438"/>
      <c r="DU49" s="438" t="n">
        <v>0.13</v>
      </c>
      <c r="DV49" s="482"/>
      <c r="DW49" s="447" t="n">
        <f aca="false">3500/DF49*24</f>
        <v>12.8518971848225</v>
      </c>
      <c r="DX49" s="435"/>
      <c r="DY49" s="439"/>
      <c r="DZ49" s="440"/>
      <c r="EA49" s="441"/>
      <c r="EB49" s="442"/>
      <c r="EC49" s="443"/>
      <c r="ED49" s="443"/>
      <c r="EE49" s="443"/>
      <c r="EF49" s="443"/>
      <c r="EG49" s="444"/>
      <c r="EH49" s="441"/>
      <c r="EI49" s="430"/>
      <c r="EJ49" s="448"/>
      <c r="EK49" s="449"/>
      <c r="EL49" s="418"/>
      <c r="EM49" s="432"/>
      <c r="EN49" s="432"/>
      <c r="EO49" s="432"/>
      <c r="EP49" s="432"/>
      <c r="EQ49" s="431"/>
      <c r="ER49" s="449"/>
      <c r="ES49" s="450" t="n">
        <f aca="false">44000/BA49*24</f>
        <v>161.56670746634</v>
      </c>
      <c r="ET49" s="451" t="n">
        <f aca="false">BB49</f>
        <v>0.13072</v>
      </c>
      <c r="EU49" s="452" t="n">
        <f aca="false">BV49/1000/ES49*24</f>
        <v>0.0352052727272727</v>
      </c>
      <c r="EV49" s="451" t="n">
        <f aca="false">EU49/$EU$6</f>
        <v>0.0651949494949495</v>
      </c>
      <c r="EW49" s="451"/>
      <c r="EX49" s="432"/>
      <c r="EY49" s="451"/>
      <c r="EZ49" s="432"/>
      <c r="FA49" s="451"/>
      <c r="FB49" s="432"/>
      <c r="FC49" s="453"/>
      <c r="FD49" s="432"/>
      <c r="FE49" s="453"/>
      <c r="FF49" s="431"/>
      <c r="FG49" s="406" t="n">
        <v>16800</v>
      </c>
      <c r="FH49" s="444"/>
      <c r="FI49" s="454"/>
      <c r="FJ49" s="455"/>
      <c r="FK49" s="456" t="n">
        <f aca="false">3000/BA49*24</f>
        <v>11.015911872705</v>
      </c>
      <c r="FL49" s="406"/>
      <c r="FM49" s="456"/>
      <c r="FN49" s="406"/>
      <c r="FO49" s="457"/>
      <c r="FP49" s="450"/>
      <c r="FQ49" s="458"/>
      <c r="FR49" s="459"/>
      <c r="FS49" s="460"/>
      <c r="FT49" s="461"/>
      <c r="FU49" s="441"/>
      <c r="FV49" s="406"/>
      <c r="FW49" s="460"/>
      <c r="FX49" s="406"/>
      <c r="FY49" s="410"/>
      <c r="FZ49" s="410"/>
      <c r="GA49" s="430"/>
      <c r="GB49" s="483"/>
      <c r="GC49" s="484"/>
      <c r="GD49" s="451"/>
      <c r="GE49" s="449"/>
      <c r="GF49" s="462" t="n">
        <f aca="false">4100/BA49*24</f>
        <v>15.0550795593635</v>
      </c>
      <c r="GG49" s="406"/>
      <c r="GH49" s="451"/>
      <c r="GI49" s="406"/>
      <c r="GJ49" s="463"/>
      <c r="GK49" s="464"/>
      <c r="GL49" s="465"/>
      <c r="GM49" s="440"/>
      <c r="GN49" s="406"/>
      <c r="GO49" s="483"/>
      <c r="GP49" s="451"/>
      <c r="GQ49" s="440"/>
      <c r="GR49" s="462" t="n">
        <f aca="false">4300/BA49*24</f>
        <v>15.7894736842105</v>
      </c>
      <c r="GS49" s="407"/>
      <c r="GT49" s="407"/>
      <c r="GU49" s="483"/>
      <c r="GV49" s="451"/>
      <c r="GW49" s="483"/>
      <c r="GX49" s="451"/>
      <c r="GY49" s="463"/>
      <c r="GZ49" s="406"/>
      <c r="HA49" s="439"/>
      <c r="HB49" s="452"/>
      <c r="HC49" s="440"/>
      <c r="HD49" s="444"/>
      <c r="HE49" s="464"/>
      <c r="HF49" s="464"/>
      <c r="HG49" s="444"/>
      <c r="HH49" s="409"/>
      <c r="HI49" s="466"/>
      <c r="HJ49" s="407"/>
      <c r="HK49" s="407"/>
      <c r="HL49" s="443"/>
      <c r="HM49" s="466"/>
      <c r="HN49" s="467"/>
      <c r="HO49" s="408"/>
      <c r="HP49" s="468"/>
      <c r="HQ49" s="469"/>
      <c r="HR49" s="470"/>
      <c r="HS49" s="468"/>
      <c r="HT49" s="471"/>
      <c r="HU49" s="450" t="n">
        <f aca="false">72500/BA49*24</f>
        <v>266.217870257038</v>
      </c>
      <c r="HV49" s="483"/>
      <c r="HW49" s="451"/>
      <c r="HX49" s="451"/>
      <c r="HY49" s="472"/>
    </row>
    <row r="50" customFormat="false" ht="15.6" hidden="false" customHeight="false" outlineLevel="0" collapsed="false">
      <c r="A50" s="401" t="n">
        <v>43532</v>
      </c>
      <c r="B50" s="516" t="n">
        <v>11800</v>
      </c>
      <c r="C50" s="403" t="n">
        <f aca="false">B50/$B$6</f>
        <v>0.236</v>
      </c>
      <c r="D50" s="404" t="n">
        <v>7.78</v>
      </c>
      <c r="E50" s="405" t="n">
        <v>37.2</v>
      </c>
      <c r="F50" s="406" t="n">
        <v>200</v>
      </c>
      <c r="G50" s="407" t="n">
        <f aca="false">F50*B50/1000</f>
        <v>2360</v>
      </c>
      <c r="H50" s="403" t="n">
        <f aca="false">G50/$G$6</f>
        <v>0.0944</v>
      </c>
      <c r="I50" s="406" t="n">
        <v>3260</v>
      </c>
      <c r="J50" s="407" t="n">
        <f aca="false">I50*0.67</f>
        <v>2184.2</v>
      </c>
      <c r="K50" s="408" t="n">
        <v>25</v>
      </c>
      <c r="L50" s="408" t="n">
        <v>20.7</v>
      </c>
      <c r="M50" s="408" t="n">
        <v>2.05</v>
      </c>
      <c r="N50" s="409" t="n">
        <v>107</v>
      </c>
      <c r="O50" s="409" t="n">
        <v>16</v>
      </c>
      <c r="P50" s="410"/>
      <c r="Q50" s="410"/>
      <c r="R50" s="410"/>
      <c r="S50" s="410"/>
      <c r="T50" s="411"/>
      <c r="U50" s="412"/>
      <c r="V50" s="410"/>
      <c r="W50" s="410"/>
      <c r="X50" s="517"/>
      <c r="Y50" s="474"/>
      <c r="Z50" s="475"/>
      <c r="AA50" s="476"/>
      <c r="AB50" s="477"/>
      <c r="AC50" s="477"/>
      <c r="AD50" s="475" t="n">
        <v>0.4</v>
      </c>
      <c r="AE50" s="478" t="n">
        <f aca="false">AD50/$AD$6</f>
        <v>0.0555555555555556</v>
      </c>
      <c r="AF50" s="479"/>
      <c r="AG50" s="478"/>
      <c r="AH50" s="479"/>
      <c r="AI50" s="479"/>
      <c r="AJ50" s="474"/>
      <c r="AK50" s="478"/>
      <c r="AL50" s="448"/>
      <c r="AM50" s="480"/>
      <c r="AN50" s="474"/>
      <c r="AO50" s="474"/>
      <c r="AP50" s="480"/>
      <c r="AQ50" s="448"/>
      <c r="AR50" s="474"/>
      <c r="AS50" s="474"/>
      <c r="AT50" s="474"/>
      <c r="AU50" s="448"/>
      <c r="AV50" s="481"/>
      <c r="AW50" s="480"/>
      <c r="AX50" s="480"/>
      <c r="AY50" s="481"/>
      <c r="AZ50" s="481"/>
      <c r="BA50" s="421" t="n">
        <f aca="false">CC50+DF50</f>
        <v>7286</v>
      </c>
      <c r="BB50" s="422" t="n">
        <f aca="false">BA50/$BA$6</f>
        <v>0.14572</v>
      </c>
      <c r="BC50" s="423"/>
      <c r="BD50" s="424"/>
      <c r="BE50" s="425"/>
      <c r="BF50" s="426" t="n">
        <v>237</v>
      </c>
      <c r="BG50" s="427"/>
      <c r="BH50" s="421"/>
      <c r="BI50" s="423"/>
      <c r="BJ50" s="422"/>
      <c r="BK50" s="428"/>
      <c r="BL50" s="428"/>
      <c r="BM50" s="429"/>
      <c r="BN50" s="423"/>
      <c r="BO50" s="426"/>
      <c r="BP50" s="426"/>
      <c r="BQ50" s="424" t="n">
        <v>4.77</v>
      </c>
      <c r="BR50" s="422" t="n">
        <f aca="false">BQ50/$BQ$6</f>
        <v>0.6625</v>
      </c>
      <c r="BS50" s="410" t="n">
        <f aca="false">BA50</f>
        <v>7286</v>
      </c>
      <c r="BT50" s="430"/>
      <c r="BU50" s="431"/>
      <c r="BV50" s="431" t="n">
        <f aca="false">BF50</f>
        <v>237</v>
      </c>
      <c r="BW50" s="431"/>
      <c r="BX50" s="431"/>
      <c r="BY50" s="431"/>
      <c r="BZ50" s="431"/>
      <c r="CA50" s="432"/>
      <c r="CB50" s="431"/>
      <c r="CC50" s="433"/>
      <c r="CD50" s="412"/>
      <c r="CE50" s="422" t="n">
        <f aca="false">CC50/25000</f>
        <v>0</v>
      </c>
      <c r="CF50" s="434"/>
      <c r="CG50" s="435"/>
      <c r="CH50" s="428"/>
      <c r="CI50" s="436"/>
      <c r="CJ50" s="437"/>
      <c r="CK50" s="437"/>
      <c r="CL50" s="424"/>
      <c r="CM50" s="424"/>
      <c r="CN50" s="424"/>
      <c r="CO50" s="518"/>
      <c r="CP50" s="433"/>
      <c r="CQ50" s="438"/>
      <c r="CR50" s="438"/>
      <c r="CS50" s="482"/>
      <c r="CT50" s="434"/>
      <c r="CU50" s="423"/>
      <c r="CV50" s="439"/>
      <c r="CW50" s="440"/>
      <c r="CX50" s="441"/>
      <c r="CY50" s="442"/>
      <c r="CZ50" s="443"/>
      <c r="DA50" s="443"/>
      <c r="DB50" s="443"/>
      <c r="DC50" s="443"/>
      <c r="DD50" s="444"/>
      <c r="DE50" s="441"/>
      <c r="DF50" s="445" t="n">
        <v>7286</v>
      </c>
      <c r="DG50" s="446" t="n">
        <f aca="false">DF50</f>
        <v>7286</v>
      </c>
      <c r="DH50" s="422" t="n">
        <f aca="false">DF50/25000</f>
        <v>0.29144</v>
      </c>
      <c r="DI50" s="447" t="n">
        <f aca="false">6700/DF50*24</f>
        <v>22.0697227559704</v>
      </c>
      <c r="DJ50" s="435" t="n">
        <v>7.68</v>
      </c>
      <c r="DK50" s="428" t="n">
        <v>14</v>
      </c>
      <c r="DL50" s="447" t="n">
        <f aca="false">9500/DF50*24</f>
        <v>31.2928904748833</v>
      </c>
      <c r="DM50" s="423" t="n">
        <v>13.5</v>
      </c>
      <c r="DN50" s="423" t="n">
        <v>4.5</v>
      </c>
      <c r="DO50" s="424"/>
      <c r="DP50" s="424"/>
      <c r="DQ50" s="424"/>
      <c r="DR50" s="518"/>
      <c r="DS50" s="433"/>
      <c r="DT50" s="438"/>
      <c r="DU50" s="438" t="n">
        <v>0.15</v>
      </c>
      <c r="DV50" s="482"/>
      <c r="DW50" s="447" t="n">
        <f aca="false">3500/DF50*24</f>
        <v>11.5289596486412</v>
      </c>
      <c r="DX50" s="435" t="n">
        <v>10.1</v>
      </c>
      <c r="DY50" s="439" t="n">
        <v>7.62</v>
      </c>
      <c r="DZ50" s="440" t="n">
        <v>15.15</v>
      </c>
      <c r="EA50" s="441" t="n">
        <v>63</v>
      </c>
      <c r="EB50" s="442" t="n">
        <v>3850</v>
      </c>
      <c r="EC50" s="443" t="n">
        <v>18</v>
      </c>
      <c r="ED50" s="443" t="n">
        <v>5.25</v>
      </c>
      <c r="EE50" s="443" t="n">
        <v>20</v>
      </c>
      <c r="EF50" s="443" t="n">
        <v>2.32</v>
      </c>
      <c r="EG50" s="444" t="n">
        <v>18</v>
      </c>
      <c r="EH50" s="441"/>
      <c r="EI50" s="430" t="n">
        <f aca="false">DY50</f>
        <v>7.62</v>
      </c>
      <c r="EJ50" s="448" t="n">
        <f aca="false">DZ50</f>
        <v>15.15</v>
      </c>
      <c r="EK50" s="449" t="n">
        <f aca="false">EA50</f>
        <v>63</v>
      </c>
      <c r="EL50" s="418" t="n">
        <f aca="false">EB50</f>
        <v>3850</v>
      </c>
      <c r="EM50" s="432" t="n">
        <f aca="false">EC50</f>
        <v>18</v>
      </c>
      <c r="EN50" s="432" t="n">
        <f aca="false">ED50</f>
        <v>5.25</v>
      </c>
      <c r="EO50" s="432" t="n">
        <f aca="false">EE50</f>
        <v>20</v>
      </c>
      <c r="EP50" s="432" t="n">
        <f aca="false">EF50</f>
        <v>2.32</v>
      </c>
      <c r="EQ50" s="431" t="n">
        <f aca="false">EG50</f>
        <v>18</v>
      </c>
      <c r="ER50" s="449"/>
      <c r="ES50" s="450" t="n">
        <f aca="false">44000/BA50*24</f>
        <v>144.935492725775</v>
      </c>
      <c r="ET50" s="451" t="n">
        <f aca="false">BB50</f>
        <v>0.14572</v>
      </c>
      <c r="EU50" s="452" t="n">
        <f aca="false">BV50/1000/ES50*24</f>
        <v>0.0392450454545454</v>
      </c>
      <c r="EV50" s="451" t="n">
        <f aca="false">EU50/$EU$6</f>
        <v>0.0726760101010101</v>
      </c>
      <c r="EW50" s="451"/>
      <c r="EX50" s="432"/>
      <c r="EY50" s="451"/>
      <c r="EZ50" s="432"/>
      <c r="FA50" s="451" t="n">
        <f aca="false">1-EK50/BV50</f>
        <v>0.734177215189873</v>
      </c>
      <c r="FB50" s="432" t="n">
        <f aca="false">BV50-EK50</f>
        <v>174</v>
      </c>
      <c r="FC50" s="453"/>
      <c r="FD50" s="432"/>
      <c r="FE50" s="453"/>
      <c r="FF50" s="431"/>
      <c r="FG50" s="406" t="n">
        <v>16800</v>
      </c>
      <c r="FH50" s="444"/>
      <c r="FI50" s="454"/>
      <c r="FJ50" s="455"/>
      <c r="FK50" s="456" t="n">
        <f aca="false">3000/BA50*24</f>
        <v>9.88196541312106</v>
      </c>
      <c r="FL50" s="406"/>
      <c r="FM50" s="456"/>
      <c r="FN50" s="406"/>
      <c r="FO50" s="457"/>
      <c r="FP50" s="450"/>
      <c r="FQ50" s="458"/>
      <c r="FR50" s="459"/>
      <c r="FS50" s="460"/>
      <c r="FT50" s="461"/>
      <c r="FU50" s="441"/>
      <c r="FV50" s="406"/>
      <c r="FW50" s="460"/>
      <c r="FX50" s="406"/>
      <c r="FY50" s="410"/>
      <c r="FZ50" s="410"/>
      <c r="GA50" s="430"/>
      <c r="GB50" s="483"/>
      <c r="GC50" s="484"/>
      <c r="GD50" s="451"/>
      <c r="GE50" s="449"/>
      <c r="GF50" s="462" t="n">
        <f aca="false">4100/BA50*24</f>
        <v>13.5053527312654</v>
      </c>
      <c r="GG50" s="406"/>
      <c r="GH50" s="451"/>
      <c r="GI50" s="406"/>
      <c r="GJ50" s="463"/>
      <c r="GK50" s="464"/>
      <c r="GL50" s="465"/>
      <c r="GM50" s="440"/>
      <c r="GN50" s="406"/>
      <c r="GO50" s="483"/>
      <c r="GP50" s="451"/>
      <c r="GQ50" s="440"/>
      <c r="GR50" s="462" t="n">
        <f aca="false">4300/BA50*24</f>
        <v>14.1641504254735</v>
      </c>
      <c r="GS50" s="407"/>
      <c r="GT50" s="407"/>
      <c r="GU50" s="483"/>
      <c r="GV50" s="451"/>
      <c r="GW50" s="483"/>
      <c r="GX50" s="451"/>
      <c r="GY50" s="463"/>
      <c r="GZ50" s="406" t="n">
        <v>5217</v>
      </c>
      <c r="HA50" s="439"/>
      <c r="HB50" s="452"/>
      <c r="HC50" s="440"/>
      <c r="HD50" s="444"/>
      <c r="HE50" s="464"/>
      <c r="HF50" s="464"/>
      <c r="HG50" s="444"/>
      <c r="HH50" s="409"/>
      <c r="HI50" s="466"/>
      <c r="HJ50" s="407"/>
      <c r="HK50" s="407"/>
      <c r="HL50" s="443"/>
      <c r="HM50" s="466"/>
      <c r="HN50" s="467"/>
      <c r="HO50" s="408"/>
      <c r="HP50" s="468"/>
      <c r="HQ50" s="469"/>
      <c r="HR50" s="470"/>
      <c r="HS50" s="468"/>
      <c r="HT50" s="471"/>
      <c r="HU50" s="450" t="n">
        <f aca="false">72500/BA50*24</f>
        <v>238.814164150425</v>
      </c>
      <c r="HV50" s="483"/>
      <c r="HW50" s="451"/>
      <c r="HX50" s="451"/>
      <c r="HY50" s="472"/>
    </row>
    <row r="51" customFormat="false" ht="15.6" hidden="false" customHeight="false" outlineLevel="0" collapsed="false">
      <c r="A51" s="401" t="n">
        <v>43533</v>
      </c>
      <c r="B51" s="402" t="n">
        <v>9400</v>
      </c>
      <c r="C51" s="403" t="n">
        <f aca="false">B51/$B$6</f>
        <v>0.188</v>
      </c>
      <c r="D51" s="404"/>
      <c r="E51" s="405"/>
      <c r="F51" s="406"/>
      <c r="G51" s="407"/>
      <c r="H51" s="403"/>
      <c r="I51" s="406"/>
      <c r="J51" s="407"/>
      <c r="K51" s="408"/>
      <c r="L51" s="408"/>
      <c r="M51" s="408"/>
      <c r="N51" s="409"/>
      <c r="O51" s="409"/>
      <c r="P51" s="410"/>
      <c r="Q51" s="410"/>
      <c r="R51" s="410"/>
      <c r="S51" s="410"/>
      <c r="T51" s="411"/>
      <c r="U51" s="412"/>
      <c r="V51" s="410"/>
      <c r="W51" s="410"/>
      <c r="X51" s="413"/>
      <c r="Y51" s="474"/>
      <c r="Z51" s="475"/>
      <c r="AA51" s="476"/>
      <c r="AB51" s="477"/>
      <c r="AC51" s="477"/>
      <c r="AD51" s="475" t="n">
        <v>0.39</v>
      </c>
      <c r="AE51" s="478" t="n">
        <f aca="false">AD51/$AD$6</f>
        <v>0.0541666666666667</v>
      </c>
      <c r="AF51" s="479"/>
      <c r="AG51" s="478"/>
      <c r="AH51" s="479"/>
      <c r="AI51" s="479"/>
      <c r="AJ51" s="474"/>
      <c r="AK51" s="478"/>
      <c r="AL51" s="448"/>
      <c r="AM51" s="480"/>
      <c r="AN51" s="474"/>
      <c r="AO51" s="474"/>
      <c r="AP51" s="480"/>
      <c r="AQ51" s="448"/>
      <c r="AR51" s="474"/>
      <c r="AS51" s="474"/>
      <c r="AT51" s="474"/>
      <c r="AU51" s="448"/>
      <c r="AV51" s="481"/>
      <c r="AW51" s="480"/>
      <c r="AX51" s="480"/>
      <c r="AY51" s="481"/>
      <c r="AZ51" s="481"/>
      <c r="BA51" s="421" t="n">
        <f aca="false">CC51+DF51</f>
        <v>7599</v>
      </c>
      <c r="BB51" s="422" t="n">
        <f aca="false">BA51/$BA$6</f>
        <v>0.15198</v>
      </c>
      <c r="BC51" s="423"/>
      <c r="BD51" s="424"/>
      <c r="BE51" s="425"/>
      <c r="BF51" s="426" t="n">
        <v>237</v>
      </c>
      <c r="BG51" s="427"/>
      <c r="BH51" s="421"/>
      <c r="BI51" s="423"/>
      <c r="BJ51" s="422"/>
      <c r="BK51" s="428"/>
      <c r="BL51" s="428"/>
      <c r="BM51" s="429"/>
      <c r="BN51" s="423"/>
      <c r="BO51" s="426"/>
      <c r="BP51" s="426"/>
      <c r="BQ51" s="424" t="n">
        <v>4.77</v>
      </c>
      <c r="BR51" s="422" t="n">
        <f aca="false">BQ51/$BQ$6</f>
        <v>0.6625</v>
      </c>
      <c r="BS51" s="410" t="n">
        <f aca="false">BA51</f>
        <v>7599</v>
      </c>
      <c r="BT51" s="430"/>
      <c r="BU51" s="431"/>
      <c r="BV51" s="431" t="n">
        <f aca="false">BF51</f>
        <v>237</v>
      </c>
      <c r="BW51" s="431"/>
      <c r="BX51" s="431"/>
      <c r="BY51" s="431"/>
      <c r="BZ51" s="431"/>
      <c r="CA51" s="432"/>
      <c r="CB51" s="431"/>
      <c r="CC51" s="433"/>
      <c r="CD51" s="412"/>
      <c r="CE51" s="422" t="n">
        <f aca="false">CC51/25000</f>
        <v>0</v>
      </c>
      <c r="CF51" s="434"/>
      <c r="CG51" s="435"/>
      <c r="CH51" s="428"/>
      <c r="CI51" s="436"/>
      <c r="CJ51" s="437"/>
      <c r="CK51" s="437"/>
      <c r="CL51" s="424"/>
      <c r="CM51" s="424"/>
      <c r="CN51" s="424"/>
      <c r="CO51" s="518"/>
      <c r="CP51" s="433"/>
      <c r="CQ51" s="438"/>
      <c r="CR51" s="438"/>
      <c r="CS51" s="482"/>
      <c r="CT51" s="434"/>
      <c r="CU51" s="423"/>
      <c r="CV51" s="439"/>
      <c r="CW51" s="440"/>
      <c r="CX51" s="441"/>
      <c r="CY51" s="442"/>
      <c r="CZ51" s="443"/>
      <c r="DA51" s="443"/>
      <c r="DB51" s="443"/>
      <c r="DC51" s="443"/>
      <c r="DD51" s="444"/>
      <c r="DE51" s="441"/>
      <c r="DF51" s="445" t="n">
        <v>7599</v>
      </c>
      <c r="DG51" s="446" t="n">
        <f aca="false">DF51</f>
        <v>7599</v>
      </c>
      <c r="DH51" s="422" t="n">
        <f aca="false">DF51/25000</f>
        <v>0.30396</v>
      </c>
      <c r="DI51" s="447" t="n">
        <f aca="false">6700/DF51*24</f>
        <v>21.1606790367154</v>
      </c>
      <c r="DJ51" s="435"/>
      <c r="DK51" s="428"/>
      <c r="DL51" s="447" t="n">
        <f aca="false">9500/DF51*24</f>
        <v>30.00394788788</v>
      </c>
      <c r="DM51" s="423" t="n">
        <v>13.9</v>
      </c>
      <c r="DN51" s="423" t="n">
        <v>7.5</v>
      </c>
      <c r="DO51" s="424"/>
      <c r="DP51" s="424"/>
      <c r="DQ51" s="424"/>
      <c r="DR51" s="518"/>
      <c r="DS51" s="433"/>
      <c r="DT51" s="438"/>
      <c r="DU51" s="438" t="n">
        <v>0.15</v>
      </c>
      <c r="DV51" s="482"/>
      <c r="DW51" s="447" t="n">
        <f aca="false">3500/DF51*24</f>
        <v>11.0540860639558</v>
      </c>
      <c r="DX51" s="435" t="n">
        <v>9.75</v>
      </c>
      <c r="DY51" s="439"/>
      <c r="DZ51" s="440"/>
      <c r="EA51" s="441"/>
      <c r="EB51" s="442"/>
      <c r="EC51" s="443"/>
      <c r="ED51" s="443"/>
      <c r="EE51" s="443"/>
      <c r="EF51" s="443"/>
      <c r="EG51" s="444"/>
      <c r="EH51" s="441"/>
      <c r="EI51" s="430"/>
      <c r="EJ51" s="448"/>
      <c r="EK51" s="449"/>
      <c r="EL51" s="418"/>
      <c r="EM51" s="432"/>
      <c r="EN51" s="432"/>
      <c r="EO51" s="432"/>
      <c r="EP51" s="432"/>
      <c r="EQ51" s="431"/>
      <c r="ER51" s="449"/>
      <c r="ES51" s="450" t="n">
        <f aca="false">44000/BA51*24</f>
        <v>138.965653375444</v>
      </c>
      <c r="ET51" s="451" t="n">
        <f aca="false">BB51</f>
        <v>0.15198</v>
      </c>
      <c r="EU51" s="452" t="n">
        <f aca="false">BV51/1000/ES51*24</f>
        <v>0.0409309772727273</v>
      </c>
      <c r="EV51" s="451" t="n">
        <f aca="false">EU51/$EU$6</f>
        <v>0.0757981060606061</v>
      </c>
      <c r="EW51" s="451"/>
      <c r="EX51" s="432"/>
      <c r="EY51" s="451"/>
      <c r="EZ51" s="432"/>
      <c r="FA51" s="451"/>
      <c r="FB51" s="432"/>
      <c r="FC51" s="453"/>
      <c r="FD51" s="432"/>
      <c r="FE51" s="453"/>
      <c r="FF51" s="431"/>
      <c r="FG51" s="406" t="n">
        <v>16800</v>
      </c>
      <c r="FH51" s="444"/>
      <c r="FI51" s="454"/>
      <c r="FJ51" s="455"/>
      <c r="FK51" s="456" t="n">
        <f aca="false">3000/BA51*24</f>
        <v>9.4749309119621</v>
      </c>
      <c r="FL51" s="406"/>
      <c r="FM51" s="456"/>
      <c r="FN51" s="406"/>
      <c r="FO51" s="457"/>
      <c r="FP51" s="450"/>
      <c r="FQ51" s="458"/>
      <c r="FR51" s="459"/>
      <c r="FS51" s="460"/>
      <c r="FT51" s="461"/>
      <c r="FU51" s="441"/>
      <c r="FV51" s="406"/>
      <c r="FW51" s="460"/>
      <c r="FX51" s="406"/>
      <c r="FY51" s="410"/>
      <c r="FZ51" s="410"/>
      <c r="GA51" s="430"/>
      <c r="GB51" s="483"/>
      <c r="GC51" s="484"/>
      <c r="GD51" s="451"/>
      <c r="GE51" s="449"/>
      <c r="GF51" s="462" t="n">
        <f aca="false">4100/BA51*24</f>
        <v>12.9490722463482</v>
      </c>
      <c r="GG51" s="406"/>
      <c r="GH51" s="451"/>
      <c r="GI51" s="406"/>
      <c r="GJ51" s="463"/>
      <c r="GK51" s="464"/>
      <c r="GL51" s="465"/>
      <c r="GM51" s="440"/>
      <c r="GN51" s="406"/>
      <c r="GO51" s="483"/>
      <c r="GP51" s="451"/>
      <c r="GQ51" s="440"/>
      <c r="GR51" s="462" t="n">
        <f aca="false">4300/BA51*24</f>
        <v>13.5807343071457</v>
      </c>
      <c r="GS51" s="407"/>
      <c r="GT51" s="407"/>
      <c r="GU51" s="483"/>
      <c r="GV51" s="451"/>
      <c r="GW51" s="483"/>
      <c r="GX51" s="451"/>
      <c r="GY51" s="463"/>
      <c r="GZ51" s="406" t="n">
        <v>7434</v>
      </c>
      <c r="HA51" s="439"/>
      <c r="HB51" s="452"/>
      <c r="HC51" s="440"/>
      <c r="HD51" s="444"/>
      <c r="HE51" s="464"/>
      <c r="HF51" s="464"/>
      <c r="HG51" s="444"/>
      <c r="HH51" s="409"/>
      <c r="HI51" s="466"/>
      <c r="HJ51" s="407"/>
      <c r="HK51" s="407"/>
      <c r="HL51" s="443"/>
      <c r="HM51" s="466"/>
      <c r="HN51" s="467"/>
      <c r="HO51" s="408"/>
      <c r="HP51" s="468"/>
      <c r="HQ51" s="469"/>
      <c r="HR51" s="470"/>
      <c r="HS51" s="468"/>
      <c r="HT51" s="471"/>
      <c r="HU51" s="450" t="n">
        <f aca="false">72500/BA51*24</f>
        <v>228.977497039084</v>
      </c>
      <c r="HV51" s="483"/>
      <c r="HW51" s="451"/>
      <c r="HX51" s="451"/>
      <c r="HY51" s="472"/>
    </row>
    <row r="52" customFormat="false" ht="15.6" hidden="false" customHeight="false" outlineLevel="0" collapsed="false">
      <c r="A52" s="486" t="n">
        <v>43534</v>
      </c>
      <c r="B52" s="487" t="n">
        <v>6386</v>
      </c>
      <c r="C52" s="488" t="n">
        <f aca="false">B52/$B$6</f>
        <v>0.12772</v>
      </c>
      <c r="D52" s="489"/>
      <c r="E52" s="490"/>
      <c r="F52" s="491"/>
      <c r="G52" s="491"/>
      <c r="H52" s="488"/>
      <c r="I52" s="491"/>
      <c r="J52" s="491"/>
      <c r="K52" s="492"/>
      <c r="L52" s="492"/>
      <c r="M52" s="492"/>
      <c r="N52" s="493"/>
      <c r="O52" s="493"/>
      <c r="P52" s="410"/>
      <c r="Q52" s="410"/>
      <c r="R52" s="410"/>
      <c r="S52" s="410"/>
      <c r="T52" s="411"/>
      <c r="U52" s="412"/>
      <c r="V52" s="410"/>
      <c r="W52" s="410"/>
      <c r="X52" s="413"/>
      <c r="Y52" s="474"/>
      <c r="Z52" s="475"/>
      <c r="AA52" s="476"/>
      <c r="AB52" s="477"/>
      <c r="AC52" s="477"/>
      <c r="AD52" s="475" t="n">
        <v>0.37</v>
      </c>
      <c r="AE52" s="478" t="n">
        <f aca="false">AD52/$AD$6</f>
        <v>0.0513888888888889</v>
      </c>
      <c r="AF52" s="479"/>
      <c r="AG52" s="478"/>
      <c r="AH52" s="479"/>
      <c r="AI52" s="479"/>
      <c r="AJ52" s="474"/>
      <c r="AK52" s="478"/>
      <c r="AL52" s="448"/>
      <c r="AM52" s="480"/>
      <c r="AN52" s="474"/>
      <c r="AO52" s="474"/>
      <c r="AP52" s="480"/>
      <c r="AQ52" s="448"/>
      <c r="AR52" s="474"/>
      <c r="AS52" s="474"/>
      <c r="AT52" s="474"/>
      <c r="AU52" s="448"/>
      <c r="AV52" s="481"/>
      <c r="AW52" s="480"/>
      <c r="AX52" s="480"/>
      <c r="AY52" s="481"/>
      <c r="AZ52" s="481"/>
      <c r="BA52" s="421" t="n">
        <f aca="false">CC52+DF52</f>
        <v>7808</v>
      </c>
      <c r="BB52" s="422" t="n">
        <f aca="false">BA52/$BA$6</f>
        <v>0.15616</v>
      </c>
      <c r="BC52" s="423"/>
      <c r="BD52" s="424"/>
      <c r="BE52" s="425"/>
      <c r="BF52" s="426" t="n">
        <v>237</v>
      </c>
      <c r="BG52" s="427"/>
      <c r="BH52" s="421"/>
      <c r="BI52" s="423"/>
      <c r="BJ52" s="422"/>
      <c r="BK52" s="428"/>
      <c r="BL52" s="428"/>
      <c r="BM52" s="429"/>
      <c r="BN52" s="423"/>
      <c r="BO52" s="426"/>
      <c r="BP52" s="426"/>
      <c r="BQ52" s="424" t="n">
        <v>4.72</v>
      </c>
      <c r="BR52" s="422" t="n">
        <f aca="false">BQ52/$BQ$6</f>
        <v>0.655555555555556</v>
      </c>
      <c r="BS52" s="410" t="n">
        <f aca="false">BA52</f>
        <v>7808</v>
      </c>
      <c r="BT52" s="430"/>
      <c r="BU52" s="431"/>
      <c r="BV52" s="431" t="n">
        <f aca="false">BF52</f>
        <v>237</v>
      </c>
      <c r="BW52" s="431"/>
      <c r="BX52" s="431"/>
      <c r="BY52" s="431"/>
      <c r="BZ52" s="431"/>
      <c r="CA52" s="432"/>
      <c r="CB52" s="431"/>
      <c r="CC52" s="433"/>
      <c r="CD52" s="412"/>
      <c r="CE52" s="422" t="n">
        <f aca="false">CC52/25000</f>
        <v>0</v>
      </c>
      <c r="CF52" s="434"/>
      <c r="CG52" s="435"/>
      <c r="CH52" s="428"/>
      <c r="CI52" s="436"/>
      <c r="CJ52" s="437"/>
      <c r="CK52" s="437"/>
      <c r="CL52" s="424"/>
      <c r="CM52" s="424"/>
      <c r="CN52" s="424"/>
      <c r="CO52" s="433"/>
      <c r="CP52" s="433"/>
      <c r="CQ52" s="438"/>
      <c r="CR52" s="438"/>
      <c r="CS52" s="482"/>
      <c r="CT52" s="434"/>
      <c r="CU52" s="435"/>
      <c r="CV52" s="494"/>
      <c r="CW52" s="495"/>
      <c r="CX52" s="496"/>
      <c r="CY52" s="497"/>
      <c r="CZ52" s="498"/>
      <c r="DA52" s="498"/>
      <c r="DB52" s="498"/>
      <c r="DC52" s="498"/>
      <c r="DD52" s="499"/>
      <c r="DE52" s="499"/>
      <c r="DF52" s="433" t="n">
        <v>7808</v>
      </c>
      <c r="DG52" s="446" t="n">
        <f aca="false">DF52</f>
        <v>7808</v>
      </c>
      <c r="DH52" s="422" t="n">
        <f aca="false">DF52/25000</f>
        <v>0.31232</v>
      </c>
      <c r="DI52" s="433" t="n">
        <f aca="false">6700/DF52*24</f>
        <v>20.594262295082</v>
      </c>
      <c r="DJ52" s="435"/>
      <c r="DK52" s="428"/>
      <c r="DL52" s="433" t="n">
        <f aca="false">9500/DF52*24</f>
        <v>29.2008196721311</v>
      </c>
      <c r="DM52" s="423" t="n">
        <v>15</v>
      </c>
      <c r="DN52" s="423" t="n">
        <v>4.2</v>
      </c>
      <c r="DO52" s="424"/>
      <c r="DP52" s="424"/>
      <c r="DQ52" s="424"/>
      <c r="DR52" s="433"/>
      <c r="DS52" s="433"/>
      <c r="DT52" s="438"/>
      <c r="DU52" s="438" t="n">
        <v>0.16</v>
      </c>
      <c r="DV52" s="482"/>
      <c r="DW52" s="433" t="n">
        <f aca="false">3500/DF52*24</f>
        <v>10.7581967213115</v>
      </c>
      <c r="DX52" s="435" t="n">
        <v>7.5</v>
      </c>
      <c r="DY52" s="494"/>
      <c r="DZ52" s="495"/>
      <c r="EA52" s="496"/>
      <c r="EB52" s="497"/>
      <c r="EC52" s="498"/>
      <c r="ED52" s="498"/>
      <c r="EE52" s="498"/>
      <c r="EF52" s="498"/>
      <c r="EG52" s="499"/>
      <c r="EH52" s="496"/>
      <c r="EI52" s="430"/>
      <c r="EJ52" s="448"/>
      <c r="EK52" s="449"/>
      <c r="EL52" s="418"/>
      <c r="EM52" s="432"/>
      <c r="EN52" s="432"/>
      <c r="EO52" s="432"/>
      <c r="EP52" s="432"/>
      <c r="EQ52" s="431"/>
      <c r="ER52" s="449"/>
      <c r="ES52" s="497" t="n">
        <f aca="false">44000/BA52*24</f>
        <v>135.245901639344</v>
      </c>
      <c r="ET52" s="500" t="n">
        <f aca="false">BB52</f>
        <v>0.15616</v>
      </c>
      <c r="EU52" s="452" t="n">
        <f aca="false">BV52/1000/ES52*24</f>
        <v>0.0420567272727273</v>
      </c>
      <c r="EV52" s="500" t="n">
        <f aca="false">EU52/$EU$6</f>
        <v>0.0778828282828283</v>
      </c>
      <c r="EW52" s="501"/>
      <c r="EX52" s="484"/>
      <c r="EY52" s="501"/>
      <c r="EZ52" s="484"/>
      <c r="FA52" s="500"/>
      <c r="FB52" s="432"/>
      <c r="FC52" s="453"/>
      <c r="FD52" s="432"/>
      <c r="FE52" s="453"/>
      <c r="FF52" s="431"/>
      <c r="FG52" s="491" t="n">
        <v>16800</v>
      </c>
      <c r="FH52" s="499"/>
      <c r="FI52" s="502"/>
      <c r="FJ52" s="488"/>
      <c r="FK52" s="503" t="n">
        <f aca="false">3000/BA52*24</f>
        <v>9.22131147540984</v>
      </c>
      <c r="FL52" s="491"/>
      <c r="FM52" s="503"/>
      <c r="FN52" s="491"/>
      <c r="FO52" s="457"/>
      <c r="FP52" s="497"/>
      <c r="FQ52" s="504"/>
      <c r="FR52" s="492"/>
      <c r="FS52" s="505"/>
      <c r="FT52" s="506"/>
      <c r="FU52" s="496"/>
      <c r="FV52" s="491"/>
      <c r="FW52" s="505"/>
      <c r="FX52" s="491"/>
      <c r="FY52" s="410"/>
      <c r="FZ52" s="410"/>
      <c r="GA52" s="430"/>
      <c r="GB52" s="501"/>
      <c r="GC52" s="484"/>
      <c r="GD52" s="500"/>
      <c r="GE52" s="449"/>
      <c r="GF52" s="507" t="n">
        <f aca="false">4100/BA52*24</f>
        <v>12.6024590163934</v>
      </c>
      <c r="GG52" s="491"/>
      <c r="GH52" s="500"/>
      <c r="GI52" s="491"/>
      <c r="GJ52" s="498"/>
      <c r="GK52" s="498"/>
      <c r="GL52" s="508"/>
      <c r="GM52" s="495"/>
      <c r="GN52" s="491"/>
      <c r="GO52" s="501"/>
      <c r="GP52" s="500"/>
      <c r="GQ52" s="495"/>
      <c r="GR52" s="507" t="n">
        <f aca="false">4300/BA52*24</f>
        <v>13.2172131147541</v>
      </c>
      <c r="GS52" s="491"/>
      <c r="GT52" s="491"/>
      <c r="GU52" s="501"/>
      <c r="GV52" s="501"/>
      <c r="GW52" s="501"/>
      <c r="GX52" s="500"/>
      <c r="GY52" s="498"/>
      <c r="GZ52" s="491" t="n">
        <v>8450</v>
      </c>
      <c r="HA52" s="494"/>
      <c r="HB52" s="494"/>
      <c r="HC52" s="495"/>
      <c r="HD52" s="499"/>
      <c r="HE52" s="499"/>
      <c r="HF52" s="499"/>
      <c r="HG52" s="499"/>
      <c r="HH52" s="493"/>
      <c r="HI52" s="509"/>
      <c r="HJ52" s="491"/>
      <c r="HK52" s="491"/>
      <c r="HL52" s="498"/>
      <c r="HM52" s="509"/>
      <c r="HN52" s="509"/>
      <c r="HO52" s="492"/>
      <c r="HP52" s="510"/>
      <c r="HQ52" s="511"/>
      <c r="HR52" s="510"/>
      <c r="HS52" s="510"/>
      <c r="HT52" s="512"/>
      <c r="HU52" s="497" t="n">
        <f aca="false">72500/BA52*24</f>
        <v>222.848360655738</v>
      </c>
      <c r="HV52" s="501"/>
      <c r="HW52" s="500"/>
      <c r="HX52" s="500"/>
      <c r="HY52" s="513"/>
    </row>
    <row r="53" customFormat="false" ht="15.6" hidden="false" customHeight="false" outlineLevel="0" collapsed="false">
      <c r="A53" s="401" t="n">
        <v>43535</v>
      </c>
      <c r="B53" s="516" t="n">
        <v>7676</v>
      </c>
      <c r="C53" s="403" t="n">
        <f aca="false">B53/$B$6</f>
        <v>0.15352</v>
      </c>
      <c r="D53" s="404"/>
      <c r="E53" s="405"/>
      <c r="F53" s="406"/>
      <c r="G53" s="407"/>
      <c r="H53" s="403"/>
      <c r="I53" s="406"/>
      <c r="J53" s="407"/>
      <c r="K53" s="408"/>
      <c r="L53" s="408"/>
      <c r="M53" s="408"/>
      <c r="N53" s="409"/>
      <c r="O53" s="409"/>
      <c r="P53" s="410"/>
      <c r="Q53" s="410"/>
      <c r="R53" s="410"/>
      <c r="S53" s="410"/>
      <c r="T53" s="411"/>
      <c r="U53" s="412"/>
      <c r="V53" s="410"/>
      <c r="W53" s="410"/>
      <c r="X53" s="517"/>
      <c r="Y53" s="474"/>
      <c r="Z53" s="475"/>
      <c r="AA53" s="476"/>
      <c r="AB53" s="477"/>
      <c r="AC53" s="477"/>
      <c r="AD53" s="475" t="n">
        <v>0.35</v>
      </c>
      <c r="AE53" s="478" t="n">
        <f aca="false">AD53/$AD$6</f>
        <v>0.0486111111111111</v>
      </c>
      <c r="AF53" s="479"/>
      <c r="AG53" s="478"/>
      <c r="AH53" s="479"/>
      <c r="AI53" s="479"/>
      <c r="AJ53" s="474"/>
      <c r="AK53" s="478"/>
      <c r="AL53" s="448"/>
      <c r="AM53" s="480"/>
      <c r="AN53" s="474"/>
      <c r="AO53" s="474"/>
      <c r="AP53" s="480"/>
      <c r="AQ53" s="448"/>
      <c r="AR53" s="474"/>
      <c r="AS53" s="474"/>
      <c r="AT53" s="474"/>
      <c r="AU53" s="448"/>
      <c r="AV53" s="481"/>
      <c r="AW53" s="480"/>
      <c r="AX53" s="480"/>
      <c r="AY53" s="481"/>
      <c r="AZ53" s="481"/>
      <c r="BA53" s="421" t="n">
        <f aca="false">CC53+DF53</f>
        <v>9390</v>
      </c>
      <c r="BB53" s="422" t="n">
        <f aca="false">BA53/$BA$6</f>
        <v>0.1878</v>
      </c>
      <c r="BC53" s="423"/>
      <c r="BD53" s="424"/>
      <c r="BE53" s="425"/>
      <c r="BF53" s="426" t="n">
        <v>237</v>
      </c>
      <c r="BG53" s="427"/>
      <c r="BH53" s="421"/>
      <c r="BI53" s="423"/>
      <c r="BJ53" s="422"/>
      <c r="BK53" s="428"/>
      <c r="BL53" s="428"/>
      <c r="BM53" s="429"/>
      <c r="BN53" s="423"/>
      <c r="BO53" s="426"/>
      <c r="BP53" s="426"/>
      <c r="BQ53" s="424" t="n">
        <v>4.07</v>
      </c>
      <c r="BR53" s="422" t="n">
        <f aca="false">BQ53/$BQ$6</f>
        <v>0.565277777777778</v>
      </c>
      <c r="BS53" s="410" t="n">
        <f aca="false">BA53</f>
        <v>9390</v>
      </c>
      <c r="BT53" s="430"/>
      <c r="BU53" s="431"/>
      <c r="BV53" s="431" t="n">
        <f aca="false">BF53</f>
        <v>237</v>
      </c>
      <c r="BW53" s="431"/>
      <c r="BX53" s="431"/>
      <c r="BY53" s="431"/>
      <c r="BZ53" s="431"/>
      <c r="CA53" s="432"/>
      <c r="CB53" s="431"/>
      <c r="CC53" s="433"/>
      <c r="CD53" s="412"/>
      <c r="CE53" s="422" t="n">
        <f aca="false">CC53/25000</f>
        <v>0</v>
      </c>
      <c r="CF53" s="434"/>
      <c r="CG53" s="435"/>
      <c r="CH53" s="428"/>
      <c r="CI53" s="436"/>
      <c r="CJ53" s="437"/>
      <c r="CK53" s="437"/>
      <c r="CL53" s="424"/>
      <c r="CM53" s="424"/>
      <c r="CN53" s="424"/>
      <c r="CO53" s="518"/>
      <c r="CP53" s="433"/>
      <c r="CQ53" s="438"/>
      <c r="CR53" s="438"/>
      <c r="CS53" s="482"/>
      <c r="CT53" s="434"/>
      <c r="CU53" s="423"/>
      <c r="CV53" s="439"/>
      <c r="CW53" s="440"/>
      <c r="CX53" s="441"/>
      <c r="CY53" s="442"/>
      <c r="CZ53" s="443"/>
      <c r="DA53" s="443"/>
      <c r="DB53" s="443"/>
      <c r="DC53" s="443"/>
      <c r="DD53" s="444"/>
      <c r="DE53" s="441"/>
      <c r="DF53" s="445" t="n">
        <v>9390</v>
      </c>
      <c r="DG53" s="446" t="n">
        <f aca="false">DF53</f>
        <v>9390</v>
      </c>
      <c r="DH53" s="422" t="n">
        <f aca="false">DF53/25000</f>
        <v>0.3756</v>
      </c>
      <c r="DI53" s="447" t="n">
        <f aca="false">6700/DF53*24</f>
        <v>17.1246006389776</v>
      </c>
      <c r="DJ53" s="435"/>
      <c r="DK53" s="428"/>
      <c r="DL53" s="447" t="n">
        <f aca="false">9500/DF53*24</f>
        <v>24.2811501597444</v>
      </c>
      <c r="DM53" s="423" t="n">
        <v>16.8</v>
      </c>
      <c r="DN53" s="423" t="n">
        <v>3.6</v>
      </c>
      <c r="DO53" s="424"/>
      <c r="DP53" s="424"/>
      <c r="DQ53" s="424"/>
      <c r="DR53" s="518"/>
      <c r="DS53" s="433"/>
      <c r="DT53" s="438"/>
      <c r="DU53" s="438" t="n">
        <v>0.16</v>
      </c>
      <c r="DV53" s="482"/>
      <c r="DW53" s="447" t="n">
        <f aca="false">3500/DF53*24</f>
        <v>8.94568690095847</v>
      </c>
      <c r="DX53" s="435" t="n">
        <v>7.5</v>
      </c>
      <c r="DY53" s="439"/>
      <c r="DZ53" s="440"/>
      <c r="EA53" s="441"/>
      <c r="EB53" s="442"/>
      <c r="EC53" s="443"/>
      <c r="ED53" s="443"/>
      <c r="EE53" s="443"/>
      <c r="EF53" s="443"/>
      <c r="EG53" s="444"/>
      <c r="EH53" s="441"/>
      <c r="EI53" s="430"/>
      <c r="EJ53" s="448"/>
      <c r="EK53" s="449"/>
      <c r="EL53" s="418"/>
      <c r="EM53" s="432"/>
      <c r="EN53" s="432"/>
      <c r="EO53" s="432"/>
      <c r="EP53" s="432"/>
      <c r="EQ53" s="431"/>
      <c r="ER53" s="449"/>
      <c r="ES53" s="450" t="n">
        <f aca="false">44000/BA53*24</f>
        <v>112.460063897764</v>
      </c>
      <c r="ET53" s="451" t="n">
        <f aca="false">BB53</f>
        <v>0.1878</v>
      </c>
      <c r="EU53" s="452" t="n">
        <f aca="false">BV53/1000/ES53*24</f>
        <v>0.0505779545454545</v>
      </c>
      <c r="EV53" s="451" t="n">
        <f aca="false">EU53/$EU$6</f>
        <v>0.0936628787878788</v>
      </c>
      <c r="EW53" s="451"/>
      <c r="EX53" s="432"/>
      <c r="EY53" s="451"/>
      <c r="EZ53" s="432"/>
      <c r="FA53" s="451"/>
      <c r="FB53" s="432"/>
      <c r="FC53" s="453"/>
      <c r="FD53" s="432"/>
      <c r="FE53" s="453"/>
      <c r="FF53" s="431"/>
      <c r="FG53" s="406" t="n">
        <v>16800</v>
      </c>
      <c r="FH53" s="444"/>
      <c r="FI53" s="454"/>
      <c r="FJ53" s="455"/>
      <c r="FK53" s="456" t="n">
        <f aca="false">3000/BA53*24</f>
        <v>7.66773162939297</v>
      </c>
      <c r="FL53" s="406"/>
      <c r="FM53" s="456"/>
      <c r="FN53" s="406"/>
      <c r="FO53" s="457"/>
      <c r="FP53" s="450"/>
      <c r="FQ53" s="458"/>
      <c r="FR53" s="459"/>
      <c r="FS53" s="460"/>
      <c r="FT53" s="461"/>
      <c r="FU53" s="441"/>
      <c r="FV53" s="406"/>
      <c r="FW53" s="460"/>
      <c r="FX53" s="406"/>
      <c r="FY53" s="410"/>
      <c r="FZ53" s="410"/>
      <c r="GA53" s="430"/>
      <c r="GB53" s="483"/>
      <c r="GC53" s="484"/>
      <c r="GD53" s="451"/>
      <c r="GE53" s="449"/>
      <c r="GF53" s="462" t="n">
        <f aca="false">4100/BA53*24</f>
        <v>10.4792332268371</v>
      </c>
      <c r="GG53" s="406"/>
      <c r="GH53" s="451"/>
      <c r="GI53" s="406"/>
      <c r="GJ53" s="463"/>
      <c r="GK53" s="464"/>
      <c r="GL53" s="465"/>
      <c r="GM53" s="440"/>
      <c r="GN53" s="406"/>
      <c r="GO53" s="483"/>
      <c r="GP53" s="451"/>
      <c r="GQ53" s="440"/>
      <c r="GR53" s="462" t="n">
        <f aca="false">4300/BA53*24</f>
        <v>10.9904153354633</v>
      </c>
      <c r="GS53" s="407"/>
      <c r="GT53" s="407"/>
      <c r="GU53" s="483"/>
      <c r="GV53" s="451"/>
      <c r="GW53" s="483"/>
      <c r="GX53" s="451"/>
      <c r="GY53" s="463"/>
      <c r="GZ53" s="406" t="n">
        <v>9186</v>
      </c>
      <c r="HA53" s="439"/>
      <c r="HB53" s="452"/>
      <c r="HC53" s="440"/>
      <c r="HD53" s="444"/>
      <c r="HE53" s="464"/>
      <c r="HF53" s="464"/>
      <c r="HG53" s="444"/>
      <c r="HH53" s="409"/>
      <c r="HI53" s="466"/>
      <c r="HJ53" s="407"/>
      <c r="HK53" s="407"/>
      <c r="HL53" s="443"/>
      <c r="HM53" s="466"/>
      <c r="HN53" s="467"/>
      <c r="HO53" s="408"/>
      <c r="HP53" s="468"/>
      <c r="HQ53" s="519"/>
      <c r="HR53" s="520"/>
      <c r="HS53" s="521"/>
      <c r="HT53" s="522"/>
      <c r="HU53" s="523" t="n">
        <f aca="false">72500/BA53*24</f>
        <v>185.303514376997</v>
      </c>
      <c r="HV53" s="514"/>
      <c r="HW53" s="514"/>
      <c r="HX53" s="514"/>
      <c r="HY53" s="472"/>
    </row>
    <row r="54" customFormat="false" ht="15.6" hidden="false" customHeight="false" outlineLevel="0" collapsed="false">
      <c r="A54" s="401" t="n">
        <v>43536</v>
      </c>
      <c r="B54" s="402" t="n">
        <v>13806</v>
      </c>
      <c r="C54" s="403" t="n">
        <f aca="false">B54/$B$6</f>
        <v>0.27612</v>
      </c>
      <c r="D54" s="404" t="n">
        <v>7.77</v>
      </c>
      <c r="E54" s="405"/>
      <c r="F54" s="406" t="n">
        <v>278</v>
      </c>
      <c r="G54" s="407" t="n">
        <f aca="false">F54*B54/1000</f>
        <v>3838.068</v>
      </c>
      <c r="H54" s="403" t="n">
        <f aca="false">G54/$G$6</f>
        <v>0.15352272</v>
      </c>
      <c r="I54" s="406" t="n">
        <v>7200</v>
      </c>
      <c r="J54" s="407" t="n">
        <f aca="false">I54*0.67</f>
        <v>4824</v>
      </c>
      <c r="K54" s="408"/>
      <c r="L54" s="408"/>
      <c r="M54" s="408"/>
      <c r="N54" s="409"/>
      <c r="O54" s="409"/>
      <c r="P54" s="410"/>
      <c r="Q54" s="410"/>
      <c r="R54" s="410"/>
      <c r="S54" s="410"/>
      <c r="T54" s="411"/>
      <c r="U54" s="412"/>
      <c r="V54" s="410"/>
      <c r="W54" s="410"/>
      <c r="X54" s="413"/>
      <c r="Y54" s="474"/>
      <c r="Z54" s="475"/>
      <c r="AA54" s="476"/>
      <c r="AB54" s="477"/>
      <c r="AC54" s="477"/>
      <c r="AD54" s="475" t="n">
        <v>0.32</v>
      </c>
      <c r="AE54" s="478" t="n">
        <f aca="false">AD54/$AD$6</f>
        <v>0.0444444444444444</v>
      </c>
      <c r="AF54" s="479"/>
      <c r="AG54" s="478"/>
      <c r="AH54" s="479"/>
      <c r="AI54" s="479"/>
      <c r="AJ54" s="474"/>
      <c r="AK54" s="478"/>
      <c r="AL54" s="448"/>
      <c r="AM54" s="480"/>
      <c r="AN54" s="474"/>
      <c r="AO54" s="474"/>
      <c r="AP54" s="480"/>
      <c r="AQ54" s="448"/>
      <c r="AR54" s="474"/>
      <c r="AS54" s="474"/>
      <c r="AT54" s="474"/>
      <c r="AU54" s="448"/>
      <c r="AV54" s="481"/>
      <c r="AW54" s="480"/>
      <c r="AX54" s="480"/>
      <c r="AY54" s="481"/>
      <c r="AZ54" s="481"/>
      <c r="BA54" s="421" t="n">
        <f aca="false">CC54+DF54</f>
        <v>10455</v>
      </c>
      <c r="BB54" s="422" t="n">
        <f aca="false">BA54/$BA$6</f>
        <v>0.2091</v>
      </c>
      <c r="BC54" s="423"/>
      <c r="BD54" s="424" t="n">
        <v>7.97</v>
      </c>
      <c r="BE54" s="425"/>
      <c r="BF54" s="426" t="n">
        <v>236</v>
      </c>
      <c r="BG54" s="427" t="n">
        <v>6870</v>
      </c>
      <c r="BH54" s="421" t="n">
        <f aca="false">BG54*0.67</f>
        <v>4602.9</v>
      </c>
      <c r="BI54" s="423"/>
      <c r="BJ54" s="422"/>
      <c r="BK54" s="428"/>
      <c r="BL54" s="428"/>
      <c r="BM54" s="429"/>
      <c r="BN54" s="423"/>
      <c r="BO54" s="426"/>
      <c r="BP54" s="426"/>
      <c r="BQ54" s="424" t="n">
        <v>4.57</v>
      </c>
      <c r="BR54" s="422" t="n">
        <f aca="false">BQ54/$BQ$6</f>
        <v>0.634722222222222</v>
      </c>
      <c r="BS54" s="410" t="n">
        <f aca="false">BA54</f>
        <v>10455</v>
      </c>
      <c r="BT54" s="430" t="n">
        <f aca="false">BD54</f>
        <v>7.97</v>
      </c>
      <c r="BU54" s="431"/>
      <c r="BV54" s="431" t="n">
        <f aca="false">BF54</f>
        <v>236</v>
      </c>
      <c r="BW54" s="431" t="n">
        <f aca="false">BG54</f>
        <v>6870</v>
      </c>
      <c r="BX54" s="431" t="n">
        <f aca="false">BW54*0.65</f>
        <v>4465.5</v>
      </c>
      <c r="BY54" s="431"/>
      <c r="BZ54" s="431"/>
      <c r="CA54" s="432"/>
      <c r="CB54" s="431"/>
      <c r="CC54" s="433"/>
      <c r="CD54" s="412"/>
      <c r="CE54" s="422" t="n">
        <f aca="false">CC54/25000</f>
        <v>0</v>
      </c>
      <c r="CF54" s="434"/>
      <c r="CG54" s="435"/>
      <c r="CH54" s="428"/>
      <c r="CI54" s="436"/>
      <c r="CJ54" s="437"/>
      <c r="CK54" s="437"/>
      <c r="CL54" s="424"/>
      <c r="CM54" s="424"/>
      <c r="CN54" s="424"/>
      <c r="CO54" s="518"/>
      <c r="CP54" s="433"/>
      <c r="CQ54" s="438"/>
      <c r="CR54" s="438"/>
      <c r="CS54" s="482"/>
      <c r="CT54" s="434"/>
      <c r="CU54" s="423"/>
      <c r="CV54" s="439"/>
      <c r="CW54" s="440"/>
      <c r="CX54" s="441"/>
      <c r="CY54" s="442"/>
      <c r="CZ54" s="443"/>
      <c r="DA54" s="443"/>
      <c r="DB54" s="443"/>
      <c r="DC54" s="443"/>
      <c r="DD54" s="444"/>
      <c r="DE54" s="441"/>
      <c r="DF54" s="445" t="n">
        <v>10455</v>
      </c>
      <c r="DG54" s="446" t="n">
        <f aca="false">DF54</f>
        <v>10455</v>
      </c>
      <c r="DH54" s="422" t="n">
        <f aca="false">DF54/25000</f>
        <v>0.4182</v>
      </c>
      <c r="DI54" s="447" t="n">
        <f aca="false">6700/DF54*24</f>
        <v>15.3802008608321</v>
      </c>
      <c r="DJ54" s="435" t="n">
        <v>7.66</v>
      </c>
      <c r="DK54" s="428"/>
      <c r="DL54" s="447" t="n">
        <f aca="false">9500/DF54*24</f>
        <v>21.8077474892396</v>
      </c>
      <c r="DM54" s="423" t="n">
        <v>17</v>
      </c>
      <c r="DN54" s="423" t="n">
        <v>3.8</v>
      </c>
      <c r="DO54" s="424"/>
      <c r="DP54" s="424"/>
      <c r="DQ54" s="424"/>
      <c r="DR54" s="518"/>
      <c r="DS54" s="433"/>
      <c r="DT54" s="438"/>
      <c r="DU54" s="438" t="n">
        <v>0.18</v>
      </c>
      <c r="DV54" s="482"/>
      <c r="DW54" s="447" t="n">
        <f aca="false">3500/DF54*24</f>
        <v>8.03443328550933</v>
      </c>
      <c r="DX54" s="435" t="n">
        <v>7.3</v>
      </c>
      <c r="DY54" s="439" t="n">
        <v>7.7</v>
      </c>
      <c r="DZ54" s="440"/>
      <c r="EA54" s="441" t="n">
        <v>82</v>
      </c>
      <c r="EB54" s="442" t="n">
        <v>5280</v>
      </c>
      <c r="EC54" s="443"/>
      <c r="ED54" s="443"/>
      <c r="EE54" s="443"/>
      <c r="EF54" s="443"/>
      <c r="EG54" s="444"/>
      <c r="EH54" s="441"/>
      <c r="EI54" s="430" t="n">
        <f aca="false">(DY54*DG54+CV54*CD54)/(DG54+CD54)</f>
        <v>7.7</v>
      </c>
      <c r="EJ54" s="448"/>
      <c r="EK54" s="449" t="n">
        <f aca="false">EA54</f>
        <v>82</v>
      </c>
      <c r="EL54" s="418" t="n">
        <f aca="false">EB54</f>
        <v>5280</v>
      </c>
      <c r="EM54" s="432"/>
      <c r="EN54" s="432"/>
      <c r="EO54" s="432"/>
      <c r="EP54" s="432"/>
      <c r="EQ54" s="431"/>
      <c r="ER54" s="449"/>
      <c r="ES54" s="450" t="n">
        <f aca="false">44000/BA54*24</f>
        <v>101.004304160689</v>
      </c>
      <c r="ET54" s="451" t="n">
        <f aca="false">BB54</f>
        <v>0.2091</v>
      </c>
      <c r="EU54" s="452" t="n">
        <f aca="false">BV54/1000/ES54*24</f>
        <v>0.0560768181818182</v>
      </c>
      <c r="EV54" s="451" t="n">
        <f aca="false">EU54/$EU$6</f>
        <v>0.10384595959596</v>
      </c>
      <c r="EW54" s="451"/>
      <c r="EX54" s="432"/>
      <c r="EY54" s="451"/>
      <c r="EZ54" s="432"/>
      <c r="FA54" s="451" t="n">
        <f aca="false">1-EK54/BV54</f>
        <v>0.652542372881356</v>
      </c>
      <c r="FB54" s="432" t="n">
        <f aca="false">BV54-EK54</f>
        <v>154</v>
      </c>
      <c r="FC54" s="453"/>
      <c r="FD54" s="432"/>
      <c r="FE54" s="453"/>
      <c r="FF54" s="431"/>
      <c r="FG54" s="406" t="n">
        <v>16800</v>
      </c>
      <c r="FH54" s="444"/>
      <c r="FI54" s="454"/>
      <c r="FJ54" s="455"/>
      <c r="FK54" s="456" t="n">
        <f aca="false">3000/BA54*24</f>
        <v>6.88665710186514</v>
      </c>
      <c r="FL54" s="406"/>
      <c r="FM54" s="456"/>
      <c r="FN54" s="406"/>
      <c r="FO54" s="457"/>
      <c r="FP54" s="450"/>
      <c r="FQ54" s="458"/>
      <c r="FR54" s="459"/>
      <c r="FS54" s="460"/>
      <c r="FT54" s="461"/>
      <c r="FU54" s="441"/>
      <c r="FV54" s="406"/>
      <c r="FW54" s="460"/>
      <c r="FX54" s="406"/>
      <c r="FY54" s="410"/>
      <c r="FZ54" s="410"/>
      <c r="GA54" s="430"/>
      <c r="GB54" s="483"/>
      <c r="GC54" s="484"/>
      <c r="GD54" s="451"/>
      <c r="GE54" s="449"/>
      <c r="GF54" s="462" t="n">
        <f aca="false">4100/BA54*24</f>
        <v>9.41176470588235</v>
      </c>
      <c r="GG54" s="406"/>
      <c r="GH54" s="451"/>
      <c r="GI54" s="406"/>
      <c r="GJ54" s="463"/>
      <c r="GK54" s="464"/>
      <c r="GL54" s="465"/>
      <c r="GM54" s="440"/>
      <c r="GN54" s="406"/>
      <c r="GO54" s="483"/>
      <c r="GP54" s="451"/>
      <c r="GQ54" s="440"/>
      <c r="GR54" s="462" t="n">
        <f aca="false">4300/BA54*24</f>
        <v>9.87087517934003</v>
      </c>
      <c r="GS54" s="407"/>
      <c r="GT54" s="407"/>
      <c r="GU54" s="483"/>
      <c r="GV54" s="451"/>
      <c r="GW54" s="483"/>
      <c r="GX54" s="451"/>
      <c r="GY54" s="463"/>
      <c r="GZ54" s="406" t="n">
        <v>12974</v>
      </c>
      <c r="HA54" s="439" t="n">
        <v>8.45</v>
      </c>
      <c r="HB54" s="452"/>
      <c r="HC54" s="440"/>
      <c r="HD54" s="444" t="n">
        <v>66</v>
      </c>
      <c r="HE54" s="464"/>
      <c r="HF54" s="464"/>
      <c r="HG54" s="444"/>
      <c r="HH54" s="409"/>
      <c r="HI54" s="466" t="n">
        <v>4510</v>
      </c>
      <c r="HJ54" s="407"/>
      <c r="HK54" s="407"/>
      <c r="HL54" s="443"/>
      <c r="HM54" s="466"/>
      <c r="HN54" s="467"/>
      <c r="HO54" s="408"/>
      <c r="HP54" s="468"/>
      <c r="HQ54" s="519"/>
      <c r="HR54" s="520"/>
      <c r="HS54" s="521"/>
      <c r="HT54" s="522"/>
      <c r="HU54" s="523" t="n">
        <f aca="false">72500/BA54*24</f>
        <v>166.427546628407</v>
      </c>
      <c r="HV54" s="514"/>
      <c r="HW54" s="514" t="n">
        <f aca="false">1-HD54/BF54</f>
        <v>0.720338983050848</v>
      </c>
      <c r="HX54" s="514"/>
      <c r="HY54" s="472"/>
    </row>
    <row r="55" customFormat="false" ht="15.6" hidden="false" customHeight="false" outlineLevel="0" collapsed="false">
      <c r="A55" s="401" t="n">
        <v>43537</v>
      </c>
      <c r="B55" s="402" t="n">
        <v>9379</v>
      </c>
      <c r="C55" s="403" t="n">
        <f aca="false">B55/$B$6</f>
        <v>0.18758</v>
      </c>
      <c r="D55" s="404" t="n">
        <v>7.8</v>
      </c>
      <c r="E55" s="405"/>
      <c r="F55" s="406" t="n">
        <v>227</v>
      </c>
      <c r="G55" s="407" t="n">
        <f aca="false">F55*B55/1000</f>
        <v>2129.033</v>
      </c>
      <c r="H55" s="403" t="n">
        <f aca="false">G55/$G$6</f>
        <v>0.08516132</v>
      </c>
      <c r="I55" s="406" t="n">
        <v>5810</v>
      </c>
      <c r="J55" s="407" t="n">
        <f aca="false">I55*0.67</f>
        <v>3892.7</v>
      </c>
      <c r="K55" s="408"/>
      <c r="L55" s="408"/>
      <c r="M55" s="408"/>
      <c r="N55" s="409"/>
      <c r="O55" s="409"/>
      <c r="P55" s="410"/>
      <c r="Q55" s="410"/>
      <c r="R55" s="410"/>
      <c r="S55" s="410"/>
      <c r="T55" s="411"/>
      <c r="U55" s="412"/>
      <c r="V55" s="410"/>
      <c r="W55" s="410"/>
      <c r="X55" s="413"/>
      <c r="Y55" s="474"/>
      <c r="Z55" s="475"/>
      <c r="AA55" s="476"/>
      <c r="AB55" s="477"/>
      <c r="AC55" s="477"/>
      <c r="AD55" s="475" t="n">
        <v>0.4</v>
      </c>
      <c r="AE55" s="478" t="n">
        <f aca="false">AD55/$AD$6</f>
        <v>0.0555555555555556</v>
      </c>
      <c r="AF55" s="479"/>
      <c r="AG55" s="478"/>
      <c r="AH55" s="479"/>
      <c r="AI55" s="479"/>
      <c r="AJ55" s="474"/>
      <c r="AK55" s="478"/>
      <c r="AL55" s="448"/>
      <c r="AM55" s="480"/>
      <c r="AN55" s="474"/>
      <c r="AO55" s="474"/>
      <c r="AP55" s="480"/>
      <c r="AQ55" s="448"/>
      <c r="AR55" s="474"/>
      <c r="AS55" s="474"/>
      <c r="AT55" s="474"/>
      <c r="AU55" s="448"/>
      <c r="AV55" s="481"/>
      <c r="AW55" s="480"/>
      <c r="AX55" s="480"/>
      <c r="AY55" s="481"/>
      <c r="AZ55" s="481"/>
      <c r="BA55" s="421" t="n">
        <f aca="false">CC55+DF55</f>
        <v>10557</v>
      </c>
      <c r="BB55" s="422" t="n">
        <f aca="false">BA55/$BA$6</f>
        <v>0.21114</v>
      </c>
      <c r="BC55" s="423"/>
      <c r="BD55" s="424" t="n">
        <v>7.85</v>
      </c>
      <c r="BE55" s="425"/>
      <c r="BF55" s="426" t="n">
        <v>206</v>
      </c>
      <c r="BG55" s="427" t="n">
        <v>7530</v>
      </c>
      <c r="BH55" s="421" t="n">
        <f aca="false">BG55*0.67</f>
        <v>5045.1</v>
      </c>
      <c r="BI55" s="423"/>
      <c r="BJ55" s="422"/>
      <c r="BK55" s="428"/>
      <c r="BL55" s="428"/>
      <c r="BM55" s="429"/>
      <c r="BN55" s="423"/>
      <c r="BO55" s="426"/>
      <c r="BP55" s="426"/>
      <c r="BQ55" s="424" t="n">
        <v>2.79</v>
      </c>
      <c r="BR55" s="422" t="n">
        <f aca="false">BQ55/$BQ$6</f>
        <v>0.3875</v>
      </c>
      <c r="BS55" s="410" t="n">
        <f aca="false">BA55</f>
        <v>10557</v>
      </c>
      <c r="BT55" s="430" t="n">
        <f aca="false">BD55</f>
        <v>7.85</v>
      </c>
      <c r="BU55" s="431"/>
      <c r="BV55" s="431" t="n">
        <f aca="false">BF55</f>
        <v>206</v>
      </c>
      <c r="BW55" s="431" t="n">
        <f aca="false">BG55</f>
        <v>7530</v>
      </c>
      <c r="BX55" s="431" t="n">
        <f aca="false">BW55*0.65</f>
        <v>4894.5</v>
      </c>
      <c r="BY55" s="431"/>
      <c r="BZ55" s="431"/>
      <c r="CA55" s="432"/>
      <c r="CB55" s="431"/>
      <c r="CC55" s="433"/>
      <c r="CD55" s="412"/>
      <c r="CE55" s="422" t="n">
        <f aca="false">CC55/25000</f>
        <v>0</v>
      </c>
      <c r="CF55" s="434"/>
      <c r="CG55" s="435"/>
      <c r="CH55" s="428"/>
      <c r="CI55" s="436"/>
      <c r="CJ55" s="437"/>
      <c r="CK55" s="437"/>
      <c r="CL55" s="424"/>
      <c r="CM55" s="424"/>
      <c r="CN55" s="424"/>
      <c r="CO55" s="518"/>
      <c r="CP55" s="433"/>
      <c r="CQ55" s="438"/>
      <c r="CR55" s="438"/>
      <c r="CS55" s="482"/>
      <c r="CT55" s="434"/>
      <c r="CU55" s="423"/>
      <c r="CV55" s="439"/>
      <c r="CW55" s="440"/>
      <c r="CX55" s="441"/>
      <c r="CY55" s="442"/>
      <c r="CZ55" s="443"/>
      <c r="DA55" s="443"/>
      <c r="DB55" s="443"/>
      <c r="DC55" s="443"/>
      <c r="DD55" s="444"/>
      <c r="DE55" s="441"/>
      <c r="DF55" s="445" t="n">
        <v>10557</v>
      </c>
      <c r="DG55" s="446" t="n">
        <f aca="false">DF55</f>
        <v>10557</v>
      </c>
      <c r="DH55" s="422" t="n">
        <f aca="false">DF55/25000</f>
        <v>0.42228</v>
      </c>
      <c r="DI55" s="447" t="n">
        <f aca="false">6700/DF55*24</f>
        <v>15.2315998863313</v>
      </c>
      <c r="DJ55" s="435" t="n">
        <v>7.67</v>
      </c>
      <c r="DK55" s="428"/>
      <c r="DL55" s="447" t="n">
        <f aca="false">9500/DF55*24</f>
        <v>21.5970446149474</v>
      </c>
      <c r="DM55" s="423" t="n">
        <v>17</v>
      </c>
      <c r="DN55" s="423" t="n">
        <v>3.72</v>
      </c>
      <c r="DO55" s="424"/>
      <c r="DP55" s="424"/>
      <c r="DQ55" s="424"/>
      <c r="DR55" s="518"/>
      <c r="DS55" s="433"/>
      <c r="DT55" s="438"/>
      <c r="DU55" s="438" t="n">
        <v>0.18</v>
      </c>
      <c r="DV55" s="482"/>
      <c r="DW55" s="447" t="n">
        <f aca="false">3500/DF55*24</f>
        <v>7.95680591077011</v>
      </c>
      <c r="DX55" s="435" t="n">
        <v>7.54</v>
      </c>
      <c r="DY55" s="439" t="n">
        <v>7.77</v>
      </c>
      <c r="DZ55" s="440"/>
      <c r="EA55" s="441" t="n">
        <v>80</v>
      </c>
      <c r="EB55" s="442" t="n">
        <v>5900</v>
      </c>
      <c r="EC55" s="443"/>
      <c r="ED55" s="443"/>
      <c r="EE55" s="443"/>
      <c r="EF55" s="443"/>
      <c r="EG55" s="444"/>
      <c r="EH55" s="441"/>
      <c r="EI55" s="430" t="n">
        <f aca="false">(DY55*DG55+CV55*CD55)/(DG55+CD55)</f>
        <v>7.77</v>
      </c>
      <c r="EJ55" s="448"/>
      <c r="EK55" s="449" t="n">
        <f aca="false">EA55</f>
        <v>80</v>
      </c>
      <c r="EL55" s="418" t="n">
        <f aca="false">EB55</f>
        <v>5900</v>
      </c>
      <c r="EM55" s="432"/>
      <c r="EN55" s="432"/>
      <c r="EO55" s="432"/>
      <c r="EP55" s="432"/>
      <c r="EQ55" s="431"/>
      <c r="ER55" s="449"/>
      <c r="ES55" s="450" t="n">
        <f aca="false">44000/BA55*24</f>
        <v>100.028417163967</v>
      </c>
      <c r="ET55" s="451" t="n">
        <f aca="false">BB55</f>
        <v>0.21114</v>
      </c>
      <c r="EU55" s="452" t="n">
        <f aca="false">BV55/1000/ES55*24</f>
        <v>0.0494259545454546</v>
      </c>
      <c r="EV55" s="451" t="n">
        <f aca="false">EU55/$EU$6</f>
        <v>0.0915295454545455</v>
      </c>
      <c r="EW55" s="483"/>
      <c r="EX55" s="484"/>
      <c r="EY55" s="483"/>
      <c r="EZ55" s="484"/>
      <c r="FA55" s="451" t="n">
        <f aca="false">1-EK55/BV55</f>
        <v>0.611650485436893</v>
      </c>
      <c r="FB55" s="432" t="n">
        <f aca="false">BV55-EK55</f>
        <v>126</v>
      </c>
      <c r="FC55" s="453"/>
      <c r="FD55" s="432"/>
      <c r="FE55" s="453"/>
      <c r="FF55" s="431"/>
      <c r="FG55" s="406" t="n">
        <v>16800</v>
      </c>
      <c r="FH55" s="444"/>
      <c r="FI55" s="454"/>
      <c r="FJ55" s="455"/>
      <c r="FK55" s="456" t="n">
        <f aca="false">3000/BA55*24</f>
        <v>6.82011935208866</v>
      </c>
      <c r="FL55" s="406"/>
      <c r="FM55" s="456"/>
      <c r="FN55" s="406"/>
      <c r="FO55" s="457"/>
      <c r="FP55" s="450"/>
      <c r="FQ55" s="458"/>
      <c r="FR55" s="459"/>
      <c r="FS55" s="460"/>
      <c r="FT55" s="461"/>
      <c r="FU55" s="441"/>
      <c r="FV55" s="406"/>
      <c r="FW55" s="460"/>
      <c r="FX55" s="406"/>
      <c r="FY55" s="410"/>
      <c r="FZ55" s="410"/>
      <c r="GA55" s="430"/>
      <c r="GB55" s="483"/>
      <c r="GC55" s="484"/>
      <c r="GD55" s="451"/>
      <c r="GE55" s="449"/>
      <c r="GF55" s="462" t="n">
        <f aca="false">4100/BA55*24</f>
        <v>9.32082978118784</v>
      </c>
      <c r="GG55" s="406"/>
      <c r="GH55" s="451"/>
      <c r="GI55" s="406"/>
      <c r="GJ55" s="463"/>
      <c r="GK55" s="464"/>
      <c r="GL55" s="465"/>
      <c r="GM55" s="440"/>
      <c r="GN55" s="406"/>
      <c r="GO55" s="483"/>
      <c r="GP55" s="451"/>
      <c r="GQ55" s="440"/>
      <c r="GR55" s="462" t="n">
        <f aca="false">4300/BA55*24</f>
        <v>9.77550440466041</v>
      </c>
      <c r="GS55" s="407"/>
      <c r="GT55" s="407"/>
      <c r="GU55" s="483"/>
      <c r="GV55" s="451"/>
      <c r="GW55" s="483"/>
      <c r="GX55" s="451"/>
      <c r="GY55" s="463"/>
      <c r="GZ55" s="406" t="n">
        <v>11574</v>
      </c>
      <c r="HA55" s="439" t="n">
        <v>8.38</v>
      </c>
      <c r="HB55" s="452"/>
      <c r="HC55" s="440"/>
      <c r="HD55" s="444" t="n">
        <v>61</v>
      </c>
      <c r="HE55" s="464"/>
      <c r="HF55" s="464"/>
      <c r="HG55" s="444"/>
      <c r="HH55" s="409"/>
      <c r="HI55" s="466" t="n">
        <v>4800</v>
      </c>
      <c r="HJ55" s="407"/>
      <c r="HK55" s="407"/>
      <c r="HL55" s="443"/>
      <c r="HM55" s="466"/>
      <c r="HN55" s="467"/>
      <c r="HO55" s="408"/>
      <c r="HP55" s="468"/>
      <c r="HQ55" s="519"/>
      <c r="HR55" s="520"/>
      <c r="HS55" s="521"/>
      <c r="HT55" s="522"/>
      <c r="HU55" s="523" t="n">
        <f aca="false">72500/BA55*24</f>
        <v>164.819551008809</v>
      </c>
      <c r="HV55" s="514"/>
      <c r="HW55" s="514" t="n">
        <f aca="false">1-HD55/BF55</f>
        <v>0.703883495145631</v>
      </c>
      <c r="HX55" s="514"/>
      <c r="HY55" s="472"/>
    </row>
    <row r="56" customFormat="false" ht="15.6" hidden="false" customHeight="false" outlineLevel="0" collapsed="false">
      <c r="A56" s="401" t="n">
        <v>43538</v>
      </c>
      <c r="B56" s="402" t="n">
        <v>12843</v>
      </c>
      <c r="C56" s="403" t="n">
        <f aca="false">B56/$B$6</f>
        <v>0.25686</v>
      </c>
      <c r="D56" s="404" t="n">
        <v>7.85</v>
      </c>
      <c r="E56" s="405"/>
      <c r="F56" s="406" t="n">
        <v>263</v>
      </c>
      <c r="G56" s="407" t="n">
        <f aca="false">F56*B56/1000</f>
        <v>3377.709</v>
      </c>
      <c r="H56" s="403" t="n">
        <f aca="false">G56/$G$6</f>
        <v>0.13510836</v>
      </c>
      <c r="I56" s="406" t="n">
        <v>5240</v>
      </c>
      <c r="J56" s="407" t="n">
        <f aca="false">I56*0.67</f>
        <v>3510.8</v>
      </c>
      <c r="K56" s="408"/>
      <c r="L56" s="408"/>
      <c r="M56" s="408"/>
      <c r="N56" s="409"/>
      <c r="O56" s="409"/>
      <c r="P56" s="410"/>
      <c r="Q56" s="410"/>
      <c r="R56" s="410"/>
      <c r="S56" s="410"/>
      <c r="T56" s="411"/>
      <c r="U56" s="412"/>
      <c r="V56" s="410"/>
      <c r="W56" s="410"/>
      <c r="X56" s="413"/>
      <c r="Y56" s="474"/>
      <c r="Z56" s="475"/>
      <c r="AA56" s="476"/>
      <c r="AB56" s="477"/>
      <c r="AC56" s="477"/>
      <c r="AD56" s="475" t="n">
        <v>0.41</v>
      </c>
      <c r="AE56" s="478" t="n">
        <f aca="false">AD56/$AD$6</f>
        <v>0.0569444444444444</v>
      </c>
      <c r="AF56" s="479"/>
      <c r="AG56" s="478"/>
      <c r="AH56" s="479"/>
      <c r="AI56" s="479"/>
      <c r="AJ56" s="474"/>
      <c r="AK56" s="478"/>
      <c r="AL56" s="448"/>
      <c r="AM56" s="480"/>
      <c r="AN56" s="474"/>
      <c r="AO56" s="474"/>
      <c r="AP56" s="480"/>
      <c r="AQ56" s="448"/>
      <c r="AR56" s="474"/>
      <c r="AS56" s="474"/>
      <c r="AT56" s="474"/>
      <c r="AU56" s="448"/>
      <c r="AV56" s="481"/>
      <c r="AW56" s="480"/>
      <c r="AX56" s="480"/>
      <c r="AY56" s="481"/>
      <c r="AZ56" s="481"/>
      <c r="BA56" s="421" t="n">
        <f aca="false">CC56+DF56</f>
        <v>11411</v>
      </c>
      <c r="BB56" s="422" t="n">
        <f aca="false">BA56/$BA$6</f>
        <v>0.22822</v>
      </c>
      <c r="BC56" s="423"/>
      <c r="BD56" s="424" t="n">
        <v>8.01</v>
      </c>
      <c r="BE56" s="425"/>
      <c r="BF56" s="426" t="n">
        <v>188</v>
      </c>
      <c r="BG56" s="427" t="n">
        <v>8520</v>
      </c>
      <c r="BH56" s="421" t="n">
        <f aca="false">BG56*0.67</f>
        <v>5708.4</v>
      </c>
      <c r="BI56" s="423"/>
      <c r="BJ56" s="422"/>
      <c r="BK56" s="428"/>
      <c r="BL56" s="428"/>
      <c r="BM56" s="429"/>
      <c r="BN56" s="423"/>
      <c r="BO56" s="426"/>
      <c r="BP56" s="426"/>
      <c r="BQ56" s="424" t="n">
        <v>3.66</v>
      </c>
      <c r="BR56" s="422" t="n">
        <f aca="false">BQ56/$BQ$6</f>
        <v>0.508333333333333</v>
      </c>
      <c r="BS56" s="410" t="n">
        <f aca="false">BA56</f>
        <v>11411</v>
      </c>
      <c r="BT56" s="430" t="n">
        <f aca="false">BD56</f>
        <v>8.01</v>
      </c>
      <c r="BU56" s="431"/>
      <c r="BV56" s="431" t="n">
        <f aca="false">BF56</f>
        <v>188</v>
      </c>
      <c r="BW56" s="431" t="n">
        <f aca="false">BG56</f>
        <v>8520</v>
      </c>
      <c r="BX56" s="431" t="n">
        <f aca="false">BW56*0.65</f>
        <v>5538</v>
      </c>
      <c r="BY56" s="431"/>
      <c r="BZ56" s="431"/>
      <c r="CA56" s="432"/>
      <c r="CB56" s="431"/>
      <c r="CC56" s="433"/>
      <c r="CD56" s="412"/>
      <c r="CE56" s="422" t="n">
        <f aca="false">CC56/25000</f>
        <v>0</v>
      </c>
      <c r="CF56" s="434"/>
      <c r="CG56" s="435"/>
      <c r="CH56" s="428"/>
      <c r="CI56" s="436"/>
      <c r="CJ56" s="437"/>
      <c r="CK56" s="437"/>
      <c r="CL56" s="424"/>
      <c r="CM56" s="424"/>
      <c r="CN56" s="424"/>
      <c r="CO56" s="518"/>
      <c r="CP56" s="433"/>
      <c r="CQ56" s="438"/>
      <c r="CR56" s="438"/>
      <c r="CS56" s="482"/>
      <c r="CT56" s="434"/>
      <c r="CU56" s="423"/>
      <c r="CV56" s="439"/>
      <c r="CW56" s="440"/>
      <c r="CX56" s="441"/>
      <c r="CY56" s="442"/>
      <c r="CZ56" s="443"/>
      <c r="DA56" s="443"/>
      <c r="DB56" s="443"/>
      <c r="DC56" s="443"/>
      <c r="DD56" s="444"/>
      <c r="DE56" s="441"/>
      <c r="DF56" s="445" t="n">
        <v>11411</v>
      </c>
      <c r="DG56" s="446" t="n">
        <f aca="false">DF56</f>
        <v>11411</v>
      </c>
      <c r="DH56" s="422" t="n">
        <f aca="false">DF56/25000</f>
        <v>0.45644</v>
      </c>
      <c r="DI56" s="447" t="n">
        <f aca="false">6700/DF56*24</f>
        <v>14.0916659363772</v>
      </c>
      <c r="DJ56" s="435" t="n">
        <v>7.74</v>
      </c>
      <c r="DK56" s="428"/>
      <c r="DL56" s="447" t="n">
        <f aca="false">9500/DF56*24</f>
        <v>19.9807203575497</v>
      </c>
      <c r="DM56" s="423" t="n">
        <v>17.1</v>
      </c>
      <c r="DN56" s="423" t="n">
        <v>7.7</v>
      </c>
      <c r="DO56" s="424"/>
      <c r="DP56" s="424"/>
      <c r="DQ56" s="424"/>
      <c r="DR56" s="518"/>
      <c r="DS56" s="433"/>
      <c r="DT56" s="438"/>
      <c r="DU56" s="438" t="n">
        <v>0.16</v>
      </c>
      <c r="DV56" s="482"/>
      <c r="DW56" s="447" t="n">
        <f aca="false">3500/DF56*24</f>
        <v>7.36131802646569</v>
      </c>
      <c r="DX56" s="435" t="n">
        <v>8.4</v>
      </c>
      <c r="DY56" s="439" t="n">
        <v>7.8</v>
      </c>
      <c r="DZ56" s="440"/>
      <c r="EA56" s="441" t="n">
        <v>80</v>
      </c>
      <c r="EB56" s="442" t="n">
        <v>6110</v>
      </c>
      <c r="EC56" s="443"/>
      <c r="ED56" s="443"/>
      <c r="EE56" s="443"/>
      <c r="EF56" s="443"/>
      <c r="EG56" s="444"/>
      <c r="EH56" s="441"/>
      <c r="EI56" s="430" t="n">
        <f aca="false">(DY56*DG56+CV56*CD56)/(DG56+CD56)</f>
        <v>7.8</v>
      </c>
      <c r="EJ56" s="448"/>
      <c r="EK56" s="449" t="n">
        <f aca="false">EA56</f>
        <v>80</v>
      </c>
      <c r="EL56" s="418" t="n">
        <f aca="false">EB56</f>
        <v>6110</v>
      </c>
      <c r="EM56" s="432"/>
      <c r="EN56" s="432"/>
      <c r="EO56" s="432"/>
      <c r="EP56" s="432"/>
      <c r="EQ56" s="431"/>
      <c r="ER56" s="449"/>
      <c r="ES56" s="450" t="n">
        <f aca="false">44000/BA56*24</f>
        <v>92.542283761283</v>
      </c>
      <c r="ET56" s="451" t="n">
        <f aca="false">BB56</f>
        <v>0.22822</v>
      </c>
      <c r="EU56" s="452" t="n">
        <f aca="false">BV56/1000/ES56*24</f>
        <v>0.0487560909090909</v>
      </c>
      <c r="EV56" s="451" t="n">
        <f aca="false">EU56/$EU$6</f>
        <v>0.0902890572390572</v>
      </c>
      <c r="EW56" s="483"/>
      <c r="EX56" s="484"/>
      <c r="EY56" s="483"/>
      <c r="EZ56" s="484"/>
      <c r="FA56" s="451" t="n">
        <f aca="false">1-EK56/BV56</f>
        <v>0.574468085106383</v>
      </c>
      <c r="FB56" s="432" t="n">
        <f aca="false">BV56-EK56</f>
        <v>108</v>
      </c>
      <c r="FC56" s="453"/>
      <c r="FD56" s="432"/>
      <c r="FE56" s="453"/>
      <c r="FF56" s="431"/>
      <c r="FG56" s="406" t="n">
        <v>16800</v>
      </c>
      <c r="FH56" s="444"/>
      <c r="FI56" s="454"/>
      <c r="FJ56" s="455"/>
      <c r="FK56" s="456" t="n">
        <f aca="false">3000/BA56*24</f>
        <v>6.30970116554202</v>
      </c>
      <c r="FL56" s="406"/>
      <c r="FM56" s="456"/>
      <c r="FN56" s="406"/>
      <c r="FO56" s="457"/>
      <c r="FP56" s="450"/>
      <c r="FQ56" s="458"/>
      <c r="FR56" s="459"/>
      <c r="FS56" s="460"/>
      <c r="FT56" s="461"/>
      <c r="FU56" s="441"/>
      <c r="FV56" s="406"/>
      <c r="FW56" s="460"/>
      <c r="FX56" s="406"/>
      <c r="FY56" s="410"/>
      <c r="FZ56" s="410"/>
      <c r="GA56" s="430"/>
      <c r="GB56" s="483"/>
      <c r="GC56" s="484"/>
      <c r="GD56" s="451"/>
      <c r="GE56" s="449"/>
      <c r="GF56" s="462" t="n">
        <f aca="false">4100/BA56*24</f>
        <v>8.62325825957409</v>
      </c>
      <c r="GG56" s="406"/>
      <c r="GH56" s="451"/>
      <c r="GI56" s="406"/>
      <c r="GJ56" s="463"/>
      <c r="GK56" s="464"/>
      <c r="GL56" s="465"/>
      <c r="GM56" s="440"/>
      <c r="GN56" s="406"/>
      <c r="GO56" s="483"/>
      <c r="GP56" s="451"/>
      <c r="GQ56" s="440"/>
      <c r="GR56" s="462" t="n">
        <f aca="false">4300/BA56*24</f>
        <v>9.04390500394356</v>
      </c>
      <c r="GS56" s="407"/>
      <c r="GT56" s="407"/>
      <c r="GU56" s="483"/>
      <c r="GV56" s="451"/>
      <c r="GW56" s="483"/>
      <c r="GX56" s="451"/>
      <c r="GY56" s="463"/>
      <c r="GZ56" s="406" t="n">
        <v>10150</v>
      </c>
      <c r="HA56" s="439" t="n">
        <v>8.51</v>
      </c>
      <c r="HB56" s="452"/>
      <c r="HC56" s="440"/>
      <c r="HD56" s="444" t="n">
        <v>71</v>
      </c>
      <c r="HE56" s="464"/>
      <c r="HF56" s="464"/>
      <c r="HG56" s="444"/>
      <c r="HH56" s="409"/>
      <c r="HI56" s="466" t="n">
        <v>5180</v>
      </c>
      <c r="HJ56" s="407"/>
      <c r="HK56" s="407"/>
      <c r="HL56" s="443"/>
      <c r="HM56" s="466"/>
      <c r="HN56" s="467"/>
      <c r="HO56" s="408"/>
      <c r="HP56" s="468"/>
      <c r="HQ56" s="519"/>
      <c r="HR56" s="520"/>
      <c r="HS56" s="521"/>
      <c r="HT56" s="522"/>
      <c r="HU56" s="523" t="n">
        <f aca="false">72500/BA56*24</f>
        <v>152.484444833932</v>
      </c>
      <c r="HV56" s="514"/>
      <c r="HW56" s="514" t="n">
        <f aca="false">1-HD56/BF56</f>
        <v>0.622340425531915</v>
      </c>
      <c r="HX56" s="514"/>
      <c r="HY56" s="472"/>
    </row>
    <row r="57" customFormat="false" ht="15.6" hidden="false" customHeight="false" outlineLevel="0" collapsed="false">
      <c r="A57" s="401" t="n">
        <v>43539</v>
      </c>
      <c r="B57" s="402" t="n">
        <v>27014</v>
      </c>
      <c r="C57" s="403" t="n">
        <f aca="false">B57/$B$6</f>
        <v>0.54028</v>
      </c>
      <c r="D57" s="404" t="n">
        <v>7.94</v>
      </c>
      <c r="E57" s="405"/>
      <c r="F57" s="406" t="n">
        <v>170</v>
      </c>
      <c r="G57" s="407" t="n">
        <f aca="false">F57*B57/1000</f>
        <v>4592.38</v>
      </c>
      <c r="H57" s="403" t="n">
        <f aca="false">G57/$G$6</f>
        <v>0.1836952</v>
      </c>
      <c r="I57" s="406" t="n">
        <v>6930</v>
      </c>
      <c r="J57" s="407" t="n">
        <f aca="false">I57*0.67</f>
        <v>4643.1</v>
      </c>
      <c r="K57" s="408"/>
      <c r="L57" s="408"/>
      <c r="M57" s="408"/>
      <c r="N57" s="409"/>
      <c r="O57" s="409"/>
      <c r="P57" s="410"/>
      <c r="Q57" s="410"/>
      <c r="R57" s="410"/>
      <c r="S57" s="410"/>
      <c r="T57" s="411"/>
      <c r="U57" s="412"/>
      <c r="V57" s="410"/>
      <c r="W57" s="410"/>
      <c r="X57" s="413"/>
      <c r="Y57" s="474"/>
      <c r="Z57" s="475"/>
      <c r="AA57" s="476"/>
      <c r="AB57" s="477"/>
      <c r="AC57" s="477"/>
      <c r="AD57" s="475" t="n">
        <v>0.35</v>
      </c>
      <c r="AE57" s="478" t="n">
        <f aca="false">AD57/$AD$6</f>
        <v>0.0486111111111111</v>
      </c>
      <c r="AF57" s="479"/>
      <c r="AG57" s="478"/>
      <c r="AH57" s="479"/>
      <c r="AI57" s="479"/>
      <c r="AJ57" s="474"/>
      <c r="AK57" s="478"/>
      <c r="AL57" s="448"/>
      <c r="AM57" s="480"/>
      <c r="AN57" s="474"/>
      <c r="AO57" s="474"/>
      <c r="AP57" s="480"/>
      <c r="AQ57" s="448"/>
      <c r="AR57" s="474"/>
      <c r="AS57" s="474"/>
      <c r="AT57" s="474"/>
      <c r="AU57" s="448"/>
      <c r="AV57" s="481"/>
      <c r="AW57" s="480"/>
      <c r="AX57" s="480"/>
      <c r="AY57" s="481"/>
      <c r="AZ57" s="481"/>
      <c r="BA57" s="421" t="n">
        <f aca="false">CC57+DF57</f>
        <v>20689</v>
      </c>
      <c r="BB57" s="422" t="n">
        <f aca="false">BA57/$BA$6</f>
        <v>0.41378</v>
      </c>
      <c r="BC57" s="423"/>
      <c r="BD57" s="424" t="n">
        <v>8.27</v>
      </c>
      <c r="BE57" s="425"/>
      <c r="BF57" s="426" t="n">
        <v>164</v>
      </c>
      <c r="BG57" s="427" t="n">
        <v>7880</v>
      </c>
      <c r="BH57" s="421" t="n">
        <f aca="false">BG57*0.67</f>
        <v>5279.6</v>
      </c>
      <c r="BI57" s="423"/>
      <c r="BJ57" s="422"/>
      <c r="BK57" s="428"/>
      <c r="BL57" s="428"/>
      <c r="BM57" s="429"/>
      <c r="BN57" s="423"/>
      <c r="BO57" s="426"/>
      <c r="BP57" s="426"/>
      <c r="BQ57" s="424" t="n">
        <v>5.11</v>
      </c>
      <c r="BR57" s="422" t="n">
        <f aca="false">BQ57/$BQ$6</f>
        <v>0.709722222222222</v>
      </c>
      <c r="BS57" s="410" t="n">
        <f aca="false">BA57</f>
        <v>20689</v>
      </c>
      <c r="BT57" s="430" t="n">
        <f aca="false">BD57</f>
        <v>8.27</v>
      </c>
      <c r="BU57" s="431"/>
      <c r="BV57" s="431" t="n">
        <f aca="false">BF57</f>
        <v>164</v>
      </c>
      <c r="BW57" s="431" t="n">
        <f aca="false">BG57</f>
        <v>7880</v>
      </c>
      <c r="BX57" s="431" t="n">
        <f aca="false">BW57*0.65</f>
        <v>5122</v>
      </c>
      <c r="BY57" s="431"/>
      <c r="BZ57" s="431"/>
      <c r="CA57" s="432"/>
      <c r="CB57" s="431"/>
      <c r="CC57" s="433"/>
      <c r="CD57" s="412"/>
      <c r="CE57" s="422" t="n">
        <f aca="false">CC57/25000</f>
        <v>0</v>
      </c>
      <c r="CF57" s="434"/>
      <c r="CG57" s="435"/>
      <c r="CH57" s="428"/>
      <c r="CI57" s="436"/>
      <c r="CJ57" s="437"/>
      <c r="CK57" s="437"/>
      <c r="CL57" s="424"/>
      <c r="CM57" s="424"/>
      <c r="CN57" s="424"/>
      <c r="CO57" s="433"/>
      <c r="CP57" s="433"/>
      <c r="CQ57" s="438"/>
      <c r="CR57" s="438"/>
      <c r="CS57" s="482"/>
      <c r="CT57" s="434"/>
      <c r="CU57" s="435"/>
      <c r="CV57" s="439"/>
      <c r="CW57" s="440"/>
      <c r="CX57" s="441"/>
      <c r="CY57" s="442"/>
      <c r="CZ57" s="443"/>
      <c r="DA57" s="443"/>
      <c r="DB57" s="443"/>
      <c r="DC57" s="443"/>
      <c r="DD57" s="444"/>
      <c r="DE57" s="441"/>
      <c r="DF57" s="445" t="n">
        <v>20689</v>
      </c>
      <c r="DG57" s="446" t="n">
        <f aca="false">DF57</f>
        <v>20689</v>
      </c>
      <c r="DH57" s="422" t="n">
        <f aca="false">DF57/25000</f>
        <v>0.82756</v>
      </c>
      <c r="DI57" s="447" t="n">
        <f aca="false">6700/DF57*24</f>
        <v>7.77224612112717</v>
      </c>
      <c r="DJ57" s="435" t="n">
        <v>7.8</v>
      </c>
      <c r="DK57" s="428"/>
      <c r="DL57" s="447" t="n">
        <f aca="false">9500/DF57*24</f>
        <v>11.0203489777176</v>
      </c>
      <c r="DM57" s="423" t="n">
        <v>16</v>
      </c>
      <c r="DN57" s="423" t="n">
        <v>7.81</v>
      </c>
      <c r="DO57" s="424"/>
      <c r="DP57" s="424"/>
      <c r="DQ57" s="424"/>
      <c r="DR57" s="433"/>
      <c r="DS57" s="433"/>
      <c r="DT57" s="438"/>
      <c r="DU57" s="438" t="n">
        <v>0.13</v>
      </c>
      <c r="DV57" s="482"/>
      <c r="DW57" s="447" t="n">
        <f aca="false">3500/DF57*24</f>
        <v>4.06012857073807</v>
      </c>
      <c r="DX57" s="435" t="n">
        <v>8.63</v>
      </c>
      <c r="DY57" s="439" t="n">
        <v>7.88</v>
      </c>
      <c r="DZ57" s="440"/>
      <c r="EA57" s="441" t="n">
        <v>71</v>
      </c>
      <c r="EB57" s="442" t="n">
        <v>6470</v>
      </c>
      <c r="EC57" s="443"/>
      <c r="ED57" s="443"/>
      <c r="EE57" s="443"/>
      <c r="EF57" s="443"/>
      <c r="EG57" s="444"/>
      <c r="EH57" s="441"/>
      <c r="EI57" s="430" t="n">
        <f aca="false">(DY57*DG57+CV57*CD57)/(DG57+CD57)</f>
        <v>7.88</v>
      </c>
      <c r="EJ57" s="448"/>
      <c r="EK57" s="449" t="n">
        <f aca="false">EA57</f>
        <v>71</v>
      </c>
      <c r="EL57" s="418" t="n">
        <f aca="false">EB57</f>
        <v>6470</v>
      </c>
      <c r="EM57" s="432"/>
      <c r="EN57" s="432"/>
      <c r="EO57" s="432"/>
      <c r="EP57" s="432"/>
      <c r="EQ57" s="431"/>
      <c r="ER57" s="449"/>
      <c r="ES57" s="450" t="n">
        <f aca="false">44000/BA57*24</f>
        <v>51.0416163178501</v>
      </c>
      <c r="ET57" s="451" t="n">
        <f aca="false">BB57</f>
        <v>0.41378</v>
      </c>
      <c r="EU57" s="452" t="n">
        <f aca="false">BV57/1000/ES57*24</f>
        <v>0.0771135454545455</v>
      </c>
      <c r="EV57" s="451" t="n">
        <f aca="false">EU57/$EU$6</f>
        <v>0.142802861952862</v>
      </c>
      <c r="EW57" s="483"/>
      <c r="EX57" s="484"/>
      <c r="EY57" s="483"/>
      <c r="EZ57" s="484"/>
      <c r="FA57" s="451" t="n">
        <f aca="false">1-EK57/BV57</f>
        <v>0.567073170731707</v>
      </c>
      <c r="FB57" s="432" t="n">
        <f aca="false">BV57-EK57</f>
        <v>93</v>
      </c>
      <c r="FC57" s="453"/>
      <c r="FD57" s="432"/>
      <c r="FE57" s="453"/>
      <c r="FF57" s="431"/>
      <c r="FG57" s="406" t="n">
        <v>16800</v>
      </c>
      <c r="FH57" s="444"/>
      <c r="FI57" s="454"/>
      <c r="FJ57" s="455"/>
      <c r="FK57" s="456" t="n">
        <f aca="false">3000/BA57*24</f>
        <v>3.48011020348978</v>
      </c>
      <c r="FL57" s="406"/>
      <c r="FM57" s="456"/>
      <c r="FN57" s="406"/>
      <c r="FO57" s="457"/>
      <c r="FP57" s="450"/>
      <c r="FQ57" s="458"/>
      <c r="FR57" s="459"/>
      <c r="FS57" s="460"/>
      <c r="FT57" s="461"/>
      <c r="FU57" s="441"/>
      <c r="FV57" s="406"/>
      <c r="FW57" s="460"/>
      <c r="FX57" s="406"/>
      <c r="FY57" s="410"/>
      <c r="FZ57" s="410"/>
      <c r="GA57" s="430"/>
      <c r="GB57" s="483"/>
      <c r="GC57" s="484"/>
      <c r="GD57" s="451"/>
      <c r="GE57" s="449"/>
      <c r="GF57" s="462" t="n">
        <f aca="false">4100/BA57*24</f>
        <v>4.75615061143603</v>
      </c>
      <c r="GG57" s="406"/>
      <c r="GH57" s="451"/>
      <c r="GI57" s="406"/>
      <c r="GJ57" s="463"/>
      <c r="GK57" s="464"/>
      <c r="GL57" s="465"/>
      <c r="GM57" s="440"/>
      <c r="GN57" s="406"/>
      <c r="GO57" s="483"/>
      <c r="GP57" s="451"/>
      <c r="GQ57" s="440"/>
      <c r="GR57" s="462" t="n">
        <f aca="false">4300/BA57*24</f>
        <v>4.98815795833535</v>
      </c>
      <c r="GS57" s="407"/>
      <c r="GT57" s="407"/>
      <c r="GU57" s="483"/>
      <c r="GV57" s="451"/>
      <c r="GW57" s="483"/>
      <c r="GX57" s="451"/>
      <c r="GY57" s="463"/>
      <c r="GZ57" s="406" t="n">
        <v>19156</v>
      </c>
      <c r="HA57" s="439" t="n">
        <v>8.47</v>
      </c>
      <c r="HB57" s="452"/>
      <c r="HC57" s="440"/>
      <c r="HD57" s="444" t="n">
        <v>67</v>
      </c>
      <c r="HE57" s="464"/>
      <c r="HF57" s="464"/>
      <c r="HG57" s="444"/>
      <c r="HH57" s="409"/>
      <c r="HI57" s="466" t="n">
        <v>5790</v>
      </c>
      <c r="HJ57" s="407"/>
      <c r="HK57" s="407"/>
      <c r="HL57" s="443"/>
      <c r="HM57" s="466"/>
      <c r="HN57" s="467"/>
      <c r="HO57" s="408"/>
      <c r="HP57" s="468"/>
      <c r="HQ57" s="519"/>
      <c r="HR57" s="520"/>
      <c r="HS57" s="521"/>
      <c r="HT57" s="522"/>
      <c r="HU57" s="523" t="n">
        <f aca="false">72500/BA57*24</f>
        <v>84.102663251003</v>
      </c>
      <c r="HV57" s="514"/>
      <c r="HW57" s="514" t="n">
        <f aca="false">1-HD57/BF57</f>
        <v>0.591463414634146</v>
      </c>
      <c r="HX57" s="514"/>
      <c r="HY57" s="472"/>
    </row>
    <row r="58" customFormat="false" ht="15.6" hidden="false" customHeight="false" outlineLevel="0" collapsed="false">
      <c r="A58" s="401" t="n">
        <v>43540</v>
      </c>
      <c r="B58" s="402" t="n">
        <v>14434</v>
      </c>
      <c r="C58" s="403" t="n">
        <f aca="false">B58/$B$6</f>
        <v>0.28868</v>
      </c>
      <c r="D58" s="404" t="n">
        <v>7.96</v>
      </c>
      <c r="E58" s="405"/>
      <c r="F58" s="406" t="n">
        <v>227</v>
      </c>
      <c r="G58" s="407" t="n">
        <f aca="false">F58*B58/1000</f>
        <v>3276.518</v>
      </c>
      <c r="H58" s="403" t="n">
        <f aca="false">G58/$G$6</f>
        <v>0.13106072</v>
      </c>
      <c r="I58" s="406" t="n">
        <v>8470</v>
      </c>
      <c r="J58" s="407" t="n">
        <f aca="false">I58*0.67</f>
        <v>5674.9</v>
      </c>
      <c r="K58" s="408"/>
      <c r="L58" s="408"/>
      <c r="M58" s="408"/>
      <c r="N58" s="409"/>
      <c r="O58" s="409"/>
      <c r="P58" s="410"/>
      <c r="Q58" s="410"/>
      <c r="R58" s="410"/>
      <c r="S58" s="410"/>
      <c r="T58" s="411"/>
      <c r="U58" s="412"/>
      <c r="V58" s="410"/>
      <c r="W58" s="410"/>
      <c r="X58" s="413"/>
      <c r="Y58" s="474"/>
      <c r="Z58" s="475"/>
      <c r="AA58" s="476"/>
      <c r="AB58" s="477"/>
      <c r="AC58" s="477"/>
      <c r="AD58" s="475" t="n">
        <v>0.38</v>
      </c>
      <c r="AE58" s="478" t="n">
        <f aca="false">AD58/$AD$6</f>
        <v>0.0527777777777778</v>
      </c>
      <c r="AF58" s="479"/>
      <c r="AG58" s="478"/>
      <c r="AH58" s="479"/>
      <c r="AI58" s="479"/>
      <c r="AJ58" s="474"/>
      <c r="AK58" s="478"/>
      <c r="AL58" s="448"/>
      <c r="AM58" s="480"/>
      <c r="AN58" s="474"/>
      <c r="AO58" s="474"/>
      <c r="AP58" s="480"/>
      <c r="AQ58" s="448"/>
      <c r="AR58" s="474"/>
      <c r="AS58" s="474"/>
      <c r="AT58" s="474"/>
      <c r="AU58" s="448"/>
      <c r="AV58" s="481"/>
      <c r="AW58" s="480"/>
      <c r="AX58" s="480"/>
      <c r="AY58" s="481"/>
      <c r="AZ58" s="481"/>
      <c r="BA58" s="421" t="n">
        <f aca="false">CC58+DF58</f>
        <v>20185</v>
      </c>
      <c r="BB58" s="422" t="n">
        <f aca="false">BA58/$BA$6</f>
        <v>0.4037</v>
      </c>
      <c r="BC58" s="423"/>
      <c r="BD58" s="424" t="n">
        <v>7.94</v>
      </c>
      <c r="BE58" s="425"/>
      <c r="BF58" s="426" t="n">
        <v>235</v>
      </c>
      <c r="BG58" s="427" t="n">
        <v>8950</v>
      </c>
      <c r="BH58" s="421" t="n">
        <f aca="false">BG58*0.67</f>
        <v>5996.5</v>
      </c>
      <c r="BI58" s="423"/>
      <c r="BJ58" s="422"/>
      <c r="BK58" s="428"/>
      <c r="BL58" s="428"/>
      <c r="BM58" s="429"/>
      <c r="BN58" s="423"/>
      <c r="BO58" s="426"/>
      <c r="BP58" s="426"/>
      <c r="BQ58" s="424" t="n">
        <v>3.98</v>
      </c>
      <c r="BR58" s="422" t="n">
        <f aca="false">BQ58/$BQ$6</f>
        <v>0.552777777777778</v>
      </c>
      <c r="BS58" s="410" t="n">
        <f aca="false">BA58</f>
        <v>20185</v>
      </c>
      <c r="BT58" s="430" t="n">
        <f aca="false">BD58</f>
        <v>7.94</v>
      </c>
      <c r="BU58" s="431"/>
      <c r="BV58" s="431" t="n">
        <f aca="false">BF58</f>
        <v>235</v>
      </c>
      <c r="BW58" s="431" t="n">
        <f aca="false">BG58</f>
        <v>8950</v>
      </c>
      <c r="BX58" s="431" t="n">
        <f aca="false">BW58*0.65</f>
        <v>5817.5</v>
      </c>
      <c r="BY58" s="431"/>
      <c r="BZ58" s="431"/>
      <c r="CA58" s="432"/>
      <c r="CB58" s="431"/>
      <c r="CC58" s="433"/>
      <c r="CD58" s="412"/>
      <c r="CE58" s="422" t="n">
        <f aca="false">CC58/25000</f>
        <v>0</v>
      </c>
      <c r="CF58" s="434"/>
      <c r="CG58" s="435"/>
      <c r="CH58" s="428"/>
      <c r="CI58" s="436"/>
      <c r="CJ58" s="437"/>
      <c r="CK58" s="437"/>
      <c r="CL58" s="424"/>
      <c r="CM58" s="424"/>
      <c r="CN58" s="424"/>
      <c r="CO58" s="433"/>
      <c r="CP58" s="433"/>
      <c r="CQ58" s="438"/>
      <c r="CR58" s="438"/>
      <c r="CS58" s="482"/>
      <c r="CT58" s="434"/>
      <c r="CU58" s="435"/>
      <c r="CV58" s="439"/>
      <c r="CW58" s="440"/>
      <c r="CX58" s="441"/>
      <c r="CY58" s="442"/>
      <c r="CZ58" s="443"/>
      <c r="DA58" s="443"/>
      <c r="DB58" s="443"/>
      <c r="DC58" s="443"/>
      <c r="DD58" s="444"/>
      <c r="DE58" s="441"/>
      <c r="DF58" s="445" t="n">
        <v>20185</v>
      </c>
      <c r="DG58" s="446" t="n">
        <f aca="false">DF58</f>
        <v>20185</v>
      </c>
      <c r="DH58" s="422" t="n">
        <f aca="false">DF58/25000</f>
        <v>0.8074</v>
      </c>
      <c r="DI58" s="447" t="n">
        <f aca="false">6700/DF58*24</f>
        <v>7.96631161753778</v>
      </c>
      <c r="DJ58" s="435" t="n">
        <v>7.7</v>
      </c>
      <c r="DK58" s="428"/>
      <c r="DL58" s="447" t="n">
        <f aca="false">9500/DF58*24</f>
        <v>11.2955164726282</v>
      </c>
      <c r="DM58" s="423" t="n">
        <v>17.4</v>
      </c>
      <c r="DN58" s="423" t="n">
        <v>4.2</v>
      </c>
      <c r="DO58" s="424" t="n">
        <v>7.66</v>
      </c>
      <c r="DP58" s="424"/>
      <c r="DQ58" s="424"/>
      <c r="DR58" s="433"/>
      <c r="DS58" s="433"/>
      <c r="DT58" s="438"/>
      <c r="DU58" s="438" t="n">
        <v>0.14</v>
      </c>
      <c r="DV58" s="482"/>
      <c r="DW58" s="447" t="n">
        <f aca="false">3500/DF58*24</f>
        <v>4.16150606886302</v>
      </c>
      <c r="DX58" s="435" t="n">
        <v>8.44</v>
      </c>
      <c r="DY58" s="439" t="n">
        <v>7.85</v>
      </c>
      <c r="DZ58" s="440"/>
      <c r="EA58" s="441" t="n">
        <v>69</v>
      </c>
      <c r="EB58" s="442" t="n">
        <v>6170</v>
      </c>
      <c r="EC58" s="443"/>
      <c r="ED58" s="443"/>
      <c r="EE58" s="443"/>
      <c r="EF58" s="443"/>
      <c r="EG58" s="444"/>
      <c r="EH58" s="441"/>
      <c r="EI58" s="430" t="n">
        <f aca="false">(DY58*DG58+CV58*CD58)/(DG58+CD58)</f>
        <v>7.85</v>
      </c>
      <c r="EJ58" s="448"/>
      <c r="EK58" s="449" t="n">
        <f aca="false">EA58</f>
        <v>69</v>
      </c>
      <c r="EL58" s="418" t="n">
        <f aca="false">EB58</f>
        <v>6170</v>
      </c>
      <c r="EM58" s="432"/>
      <c r="EN58" s="432"/>
      <c r="EO58" s="432"/>
      <c r="EP58" s="432"/>
      <c r="EQ58" s="431"/>
      <c r="ER58" s="449"/>
      <c r="ES58" s="450" t="n">
        <f aca="false">44000/BA58*24</f>
        <v>52.3160762942779</v>
      </c>
      <c r="ET58" s="451" t="n">
        <f aca="false">BB58</f>
        <v>0.4037</v>
      </c>
      <c r="EU58" s="452" t="n">
        <f aca="false">BV58/1000/ES58*24</f>
        <v>0.10780625</v>
      </c>
      <c r="EV58" s="451" t="n">
        <f aca="false">EU58/$EU$6</f>
        <v>0.199641203703704</v>
      </c>
      <c r="EW58" s="483"/>
      <c r="EX58" s="484"/>
      <c r="EY58" s="483"/>
      <c r="EZ58" s="484"/>
      <c r="FA58" s="451" t="n">
        <f aca="false">1-EK58/BV58</f>
        <v>0.706382978723404</v>
      </c>
      <c r="FB58" s="432" t="n">
        <f aca="false">BV58-EK58</f>
        <v>166</v>
      </c>
      <c r="FC58" s="453"/>
      <c r="FD58" s="432"/>
      <c r="FE58" s="453"/>
      <c r="FF58" s="431"/>
      <c r="FG58" s="406" t="n">
        <v>16800</v>
      </c>
      <c r="FH58" s="444"/>
      <c r="FI58" s="454"/>
      <c r="FJ58" s="455"/>
      <c r="FK58" s="456" t="n">
        <f aca="false">3000/BA58*24</f>
        <v>3.56700520188259</v>
      </c>
      <c r="FL58" s="406"/>
      <c r="FM58" s="456"/>
      <c r="FN58" s="406"/>
      <c r="FO58" s="457"/>
      <c r="FP58" s="450"/>
      <c r="FQ58" s="458"/>
      <c r="FR58" s="459"/>
      <c r="FS58" s="460"/>
      <c r="FT58" s="461"/>
      <c r="FU58" s="441"/>
      <c r="FV58" s="406"/>
      <c r="FW58" s="460"/>
      <c r="FX58" s="406"/>
      <c r="FY58" s="410"/>
      <c r="FZ58" s="410"/>
      <c r="GA58" s="430"/>
      <c r="GB58" s="483"/>
      <c r="GC58" s="484"/>
      <c r="GD58" s="451"/>
      <c r="GE58" s="449"/>
      <c r="GF58" s="462" t="n">
        <f aca="false">4100/BA58*24</f>
        <v>4.87490710923953</v>
      </c>
      <c r="GG58" s="406"/>
      <c r="GH58" s="451"/>
      <c r="GI58" s="406"/>
      <c r="GJ58" s="463"/>
      <c r="GK58" s="464"/>
      <c r="GL58" s="465"/>
      <c r="GM58" s="440"/>
      <c r="GN58" s="406"/>
      <c r="GO58" s="483"/>
      <c r="GP58" s="451"/>
      <c r="GQ58" s="440"/>
      <c r="GR58" s="462" t="n">
        <f aca="false">4300/BA58*24</f>
        <v>5.11270745603171</v>
      </c>
      <c r="GS58" s="407"/>
      <c r="GT58" s="407"/>
      <c r="GU58" s="483"/>
      <c r="GV58" s="451"/>
      <c r="GW58" s="483"/>
      <c r="GX58" s="451"/>
      <c r="GY58" s="463"/>
      <c r="GZ58" s="406" t="n">
        <v>20743</v>
      </c>
      <c r="HA58" s="439" t="n">
        <v>8.41</v>
      </c>
      <c r="HB58" s="452"/>
      <c r="HC58" s="440"/>
      <c r="HD58" s="444" t="n">
        <v>58</v>
      </c>
      <c r="HE58" s="464"/>
      <c r="HF58" s="464"/>
      <c r="HG58" s="444"/>
      <c r="HH58" s="409"/>
      <c r="HI58" s="466" t="n">
        <v>5560</v>
      </c>
      <c r="HJ58" s="407"/>
      <c r="HK58" s="407"/>
      <c r="HL58" s="443"/>
      <c r="HM58" s="466"/>
      <c r="HN58" s="467"/>
      <c r="HO58" s="408"/>
      <c r="HP58" s="468"/>
      <c r="HQ58" s="519"/>
      <c r="HR58" s="520"/>
      <c r="HS58" s="521"/>
      <c r="HT58" s="522"/>
      <c r="HU58" s="523" t="n">
        <f aca="false">72500/BA58*24</f>
        <v>86.2026257121625</v>
      </c>
      <c r="HV58" s="514"/>
      <c r="HW58" s="514" t="n">
        <f aca="false">1-HD58/BF58</f>
        <v>0.753191489361702</v>
      </c>
      <c r="HX58" s="514"/>
      <c r="HY58" s="472"/>
    </row>
    <row r="59" customFormat="false" ht="15.6" hidden="false" customHeight="false" outlineLevel="0" collapsed="false">
      <c r="A59" s="486" t="n">
        <v>43541</v>
      </c>
      <c r="B59" s="487" t="n">
        <v>27409</v>
      </c>
      <c r="C59" s="488" t="n">
        <f aca="false">B59/$B$6</f>
        <v>0.54818</v>
      </c>
      <c r="D59" s="489" t="n">
        <v>7.96</v>
      </c>
      <c r="E59" s="490"/>
      <c r="F59" s="491" t="n">
        <v>207</v>
      </c>
      <c r="G59" s="491" t="n">
        <f aca="false">F59*B59/1000</f>
        <v>5673.663</v>
      </c>
      <c r="H59" s="488" t="n">
        <f aca="false">G59/$G$6</f>
        <v>0.22694652</v>
      </c>
      <c r="I59" s="491" t="n">
        <v>7610</v>
      </c>
      <c r="J59" s="491" t="n">
        <f aca="false">I59*0.67</f>
        <v>5098.7</v>
      </c>
      <c r="K59" s="492"/>
      <c r="L59" s="492"/>
      <c r="M59" s="492"/>
      <c r="N59" s="493"/>
      <c r="O59" s="493"/>
      <c r="P59" s="410"/>
      <c r="Q59" s="410"/>
      <c r="R59" s="410"/>
      <c r="S59" s="410"/>
      <c r="T59" s="411"/>
      <c r="U59" s="412"/>
      <c r="V59" s="410"/>
      <c r="W59" s="410"/>
      <c r="X59" s="413"/>
      <c r="Y59" s="474"/>
      <c r="Z59" s="475"/>
      <c r="AA59" s="476"/>
      <c r="AB59" s="477"/>
      <c r="AC59" s="477"/>
      <c r="AD59" s="475" t="n">
        <v>0.39</v>
      </c>
      <c r="AE59" s="478" t="n">
        <f aca="false">AD59/$AD$6</f>
        <v>0.0541666666666667</v>
      </c>
      <c r="AF59" s="479"/>
      <c r="AG59" s="478"/>
      <c r="AH59" s="479"/>
      <c r="AI59" s="479"/>
      <c r="AJ59" s="474"/>
      <c r="AK59" s="478"/>
      <c r="AL59" s="448"/>
      <c r="AM59" s="480"/>
      <c r="AN59" s="474"/>
      <c r="AO59" s="474"/>
      <c r="AP59" s="480"/>
      <c r="AQ59" s="448"/>
      <c r="AR59" s="474"/>
      <c r="AS59" s="474"/>
      <c r="AT59" s="474"/>
      <c r="AU59" s="448"/>
      <c r="AV59" s="481"/>
      <c r="AW59" s="480"/>
      <c r="AX59" s="480"/>
      <c r="AY59" s="481"/>
      <c r="AZ59" s="481"/>
      <c r="BA59" s="421" t="n">
        <f aca="false">CC59+DF59</f>
        <v>22445</v>
      </c>
      <c r="BB59" s="422" t="n">
        <f aca="false">BA59/$BA$6</f>
        <v>0.4489</v>
      </c>
      <c r="BC59" s="423"/>
      <c r="BD59" s="424" t="n">
        <v>8</v>
      </c>
      <c r="BE59" s="425"/>
      <c r="BF59" s="426" t="n">
        <v>240</v>
      </c>
      <c r="BG59" s="427" t="n">
        <v>9870</v>
      </c>
      <c r="BH59" s="421" t="n">
        <f aca="false">BG59*0.67</f>
        <v>6612.9</v>
      </c>
      <c r="BI59" s="423"/>
      <c r="BJ59" s="422"/>
      <c r="BK59" s="428"/>
      <c r="BL59" s="428"/>
      <c r="BM59" s="429"/>
      <c r="BN59" s="423"/>
      <c r="BO59" s="426"/>
      <c r="BP59" s="426"/>
      <c r="BQ59" s="424" t="n">
        <v>5.67</v>
      </c>
      <c r="BR59" s="422" t="n">
        <f aca="false">BQ59/$BQ$6</f>
        <v>0.7875</v>
      </c>
      <c r="BS59" s="410" t="n">
        <f aca="false">BA59</f>
        <v>22445</v>
      </c>
      <c r="BT59" s="430" t="n">
        <f aca="false">BD59</f>
        <v>8</v>
      </c>
      <c r="BU59" s="431"/>
      <c r="BV59" s="431" t="n">
        <f aca="false">BF59</f>
        <v>240</v>
      </c>
      <c r="BW59" s="431" t="n">
        <f aca="false">BG59</f>
        <v>9870</v>
      </c>
      <c r="BX59" s="431" t="n">
        <f aca="false">BW59*0.65</f>
        <v>6415.5</v>
      </c>
      <c r="BY59" s="431"/>
      <c r="BZ59" s="431"/>
      <c r="CA59" s="432"/>
      <c r="CB59" s="431"/>
      <c r="CC59" s="433"/>
      <c r="CD59" s="412"/>
      <c r="CE59" s="422" t="n">
        <f aca="false">CC59/25000</f>
        <v>0</v>
      </c>
      <c r="CF59" s="434"/>
      <c r="CG59" s="435"/>
      <c r="CH59" s="428"/>
      <c r="CI59" s="436"/>
      <c r="CJ59" s="437"/>
      <c r="CK59" s="437"/>
      <c r="CL59" s="424"/>
      <c r="CM59" s="424"/>
      <c r="CN59" s="424"/>
      <c r="CO59" s="433"/>
      <c r="CP59" s="433"/>
      <c r="CQ59" s="438"/>
      <c r="CR59" s="438"/>
      <c r="CS59" s="482"/>
      <c r="CT59" s="434"/>
      <c r="CU59" s="435"/>
      <c r="CV59" s="494"/>
      <c r="CW59" s="495"/>
      <c r="CX59" s="496"/>
      <c r="CY59" s="497"/>
      <c r="CZ59" s="498"/>
      <c r="DA59" s="498"/>
      <c r="DB59" s="498"/>
      <c r="DC59" s="498"/>
      <c r="DD59" s="499"/>
      <c r="DE59" s="499"/>
      <c r="DF59" s="433" t="n">
        <v>22445</v>
      </c>
      <c r="DG59" s="446" t="n">
        <f aca="false">DF59</f>
        <v>22445</v>
      </c>
      <c r="DH59" s="422" t="n">
        <f aca="false">DF59/25000</f>
        <v>0.8978</v>
      </c>
      <c r="DI59" s="433" t="n">
        <f aca="false">6700/DF59*24</f>
        <v>7.16417910447761</v>
      </c>
      <c r="DJ59" s="435" t="n">
        <v>7.68</v>
      </c>
      <c r="DK59" s="428"/>
      <c r="DL59" s="433" t="n">
        <f aca="false">9500/DF59*24</f>
        <v>10.1581644018712</v>
      </c>
      <c r="DM59" s="423" t="n">
        <v>17.5</v>
      </c>
      <c r="DN59" s="423" t="n">
        <v>7</v>
      </c>
      <c r="DO59" s="424" t="n">
        <v>7.69</v>
      </c>
      <c r="DP59" s="424"/>
      <c r="DQ59" s="424"/>
      <c r="DR59" s="433"/>
      <c r="DS59" s="433"/>
      <c r="DT59" s="438"/>
      <c r="DU59" s="438" t="n">
        <v>0.12</v>
      </c>
      <c r="DV59" s="482"/>
      <c r="DW59" s="433" t="n">
        <f aca="false">3500/DF59*24</f>
        <v>3.74248162174204</v>
      </c>
      <c r="DX59" s="435" t="n">
        <v>7.76</v>
      </c>
      <c r="DY59" s="494" t="n">
        <v>7.79</v>
      </c>
      <c r="DZ59" s="495"/>
      <c r="EA59" s="496" t="n">
        <v>93</v>
      </c>
      <c r="EB59" s="497" t="n">
        <v>7245</v>
      </c>
      <c r="EC59" s="498"/>
      <c r="ED59" s="498"/>
      <c r="EE59" s="498"/>
      <c r="EF59" s="498"/>
      <c r="EG59" s="499"/>
      <c r="EH59" s="496"/>
      <c r="EI59" s="430" t="n">
        <f aca="false">(DY59*DG59+CV59*CD59)/(DG59+CD59)</f>
        <v>7.79</v>
      </c>
      <c r="EJ59" s="448"/>
      <c r="EK59" s="449" t="n">
        <f aca="false">EA59</f>
        <v>93</v>
      </c>
      <c r="EL59" s="418" t="n">
        <f aca="false">EB59</f>
        <v>7245</v>
      </c>
      <c r="EM59" s="432"/>
      <c r="EN59" s="432"/>
      <c r="EO59" s="432"/>
      <c r="EP59" s="432"/>
      <c r="EQ59" s="431"/>
      <c r="ER59" s="449"/>
      <c r="ES59" s="497" t="n">
        <f aca="false">44000/BA59*24</f>
        <v>47.0483403876142</v>
      </c>
      <c r="ET59" s="500" t="n">
        <f aca="false">BB59</f>
        <v>0.4489</v>
      </c>
      <c r="EU59" s="452" t="n">
        <f aca="false">BV59/1000/ES59*24</f>
        <v>0.122427272727273</v>
      </c>
      <c r="EV59" s="500" t="n">
        <f aca="false">EU59/$EU$6</f>
        <v>0.226717171717172</v>
      </c>
      <c r="EW59" s="501"/>
      <c r="EX59" s="484"/>
      <c r="EY59" s="501"/>
      <c r="EZ59" s="484"/>
      <c r="FA59" s="451" t="n">
        <f aca="false">1-EK59/BV59</f>
        <v>0.6125</v>
      </c>
      <c r="FB59" s="432" t="n">
        <f aca="false">BV59-EK59</f>
        <v>147</v>
      </c>
      <c r="FC59" s="453"/>
      <c r="FD59" s="432"/>
      <c r="FE59" s="453"/>
      <c r="FF59" s="431"/>
      <c r="FG59" s="491" t="n">
        <v>16800</v>
      </c>
      <c r="FH59" s="499"/>
      <c r="FI59" s="502"/>
      <c r="FJ59" s="488"/>
      <c r="FK59" s="503" t="n">
        <f aca="false">3000/BA59*24</f>
        <v>3.2078413900646</v>
      </c>
      <c r="FL59" s="491"/>
      <c r="FM59" s="503"/>
      <c r="FN59" s="491"/>
      <c r="FO59" s="457"/>
      <c r="FP59" s="497"/>
      <c r="FQ59" s="504"/>
      <c r="FR59" s="492"/>
      <c r="FS59" s="505"/>
      <c r="FT59" s="506"/>
      <c r="FU59" s="496"/>
      <c r="FV59" s="491"/>
      <c r="FW59" s="505"/>
      <c r="FX59" s="491"/>
      <c r="FY59" s="410"/>
      <c r="FZ59" s="410"/>
      <c r="GA59" s="430"/>
      <c r="GB59" s="501"/>
      <c r="GC59" s="484"/>
      <c r="GD59" s="500"/>
      <c r="GE59" s="449"/>
      <c r="GF59" s="507" t="n">
        <f aca="false">4100/BA59*24</f>
        <v>4.38404989975496</v>
      </c>
      <c r="GG59" s="491"/>
      <c r="GH59" s="500"/>
      <c r="GI59" s="491"/>
      <c r="GJ59" s="498"/>
      <c r="GK59" s="498"/>
      <c r="GL59" s="508"/>
      <c r="GM59" s="495"/>
      <c r="GN59" s="491"/>
      <c r="GO59" s="501"/>
      <c r="GP59" s="500"/>
      <c r="GQ59" s="495"/>
      <c r="GR59" s="507" t="n">
        <f aca="false">4300/BA59*24</f>
        <v>4.59790599242593</v>
      </c>
      <c r="GS59" s="491"/>
      <c r="GT59" s="491"/>
      <c r="GU59" s="501"/>
      <c r="GV59" s="501"/>
      <c r="GW59" s="501"/>
      <c r="GX59" s="500"/>
      <c r="GY59" s="498"/>
      <c r="GZ59" s="491" t="n">
        <v>21945</v>
      </c>
      <c r="HA59" s="494" t="n">
        <v>8.39</v>
      </c>
      <c r="HB59" s="494"/>
      <c r="HC59" s="495"/>
      <c r="HD59" s="499" t="n">
        <v>81</v>
      </c>
      <c r="HE59" s="499"/>
      <c r="HF59" s="499"/>
      <c r="HG59" s="499"/>
      <c r="HH59" s="493"/>
      <c r="HI59" s="509" t="n">
        <v>6580</v>
      </c>
      <c r="HJ59" s="491"/>
      <c r="HK59" s="491"/>
      <c r="HL59" s="498"/>
      <c r="HM59" s="509"/>
      <c r="HN59" s="509"/>
      <c r="HO59" s="492"/>
      <c r="HP59" s="510"/>
      <c r="HQ59" s="524"/>
      <c r="HR59" s="525"/>
      <c r="HS59" s="525"/>
      <c r="HT59" s="512"/>
      <c r="HU59" s="526" t="n">
        <f aca="false">72500/BA59*24</f>
        <v>77.5228335932279</v>
      </c>
      <c r="HV59" s="527"/>
      <c r="HW59" s="527" t="n">
        <f aca="false">1-HD59/BF59</f>
        <v>0.6625</v>
      </c>
      <c r="HX59" s="527"/>
      <c r="HY59" s="513"/>
    </row>
    <row r="60" customFormat="false" ht="15.6" hidden="false" customHeight="false" outlineLevel="0" collapsed="false">
      <c r="A60" s="401" t="n">
        <v>43542</v>
      </c>
      <c r="B60" s="516" t="n">
        <v>11553</v>
      </c>
      <c r="C60" s="403" t="n">
        <f aca="false">B60/$B$6</f>
        <v>0.23106</v>
      </c>
      <c r="D60" s="404" t="n">
        <v>7.91</v>
      </c>
      <c r="E60" s="405"/>
      <c r="F60" s="406" t="n">
        <v>236</v>
      </c>
      <c r="G60" s="407" t="n">
        <f aca="false">F60*B60/1000</f>
        <v>2726.508</v>
      </c>
      <c r="H60" s="403" t="n">
        <f aca="false">G60/$G$6</f>
        <v>0.10906032</v>
      </c>
      <c r="I60" s="406" t="n">
        <v>8590</v>
      </c>
      <c r="J60" s="407" t="n">
        <f aca="false">I60*0.67</f>
        <v>5755.3</v>
      </c>
      <c r="K60" s="408"/>
      <c r="L60" s="408"/>
      <c r="M60" s="408"/>
      <c r="N60" s="409"/>
      <c r="O60" s="409"/>
      <c r="P60" s="410"/>
      <c r="Q60" s="410"/>
      <c r="R60" s="410"/>
      <c r="S60" s="410"/>
      <c r="T60" s="411"/>
      <c r="U60" s="412"/>
      <c r="V60" s="410"/>
      <c r="W60" s="410"/>
      <c r="X60" s="517"/>
      <c r="Y60" s="474"/>
      <c r="Z60" s="475"/>
      <c r="AA60" s="476"/>
      <c r="AB60" s="477"/>
      <c r="AC60" s="477"/>
      <c r="AD60" s="475" t="n">
        <v>0.42</v>
      </c>
      <c r="AE60" s="478" t="n">
        <f aca="false">AD60/$AD$6</f>
        <v>0.0583333333333333</v>
      </c>
      <c r="AF60" s="479"/>
      <c r="AG60" s="478"/>
      <c r="AH60" s="479"/>
      <c r="AI60" s="479"/>
      <c r="AJ60" s="474"/>
      <c r="AK60" s="478"/>
      <c r="AL60" s="448"/>
      <c r="AM60" s="480"/>
      <c r="AN60" s="474"/>
      <c r="AO60" s="474"/>
      <c r="AP60" s="480"/>
      <c r="AQ60" s="448"/>
      <c r="AR60" s="474"/>
      <c r="AS60" s="474"/>
      <c r="AT60" s="474"/>
      <c r="AU60" s="448"/>
      <c r="AV60" s="481"/>
      <c r="AW60" s="480"/>
      <c r="AX60" s="480"/>
      <c r="AY60" s="481"/>
      <c r="AZ60" s="481"/>
      <c r="BA60" s="421" t="n">
        <f aca="false">CC60+DF60</f>
        <v>20798</v>
      </c>
      <c r="BB60" s="422" t="n">
        <f aca="false">BA60/$BA$6</f>
        <v>0.41596</v>
      </c>
      <c r="BC60" s="423"/>
      <c r="BD60" s="424" t="n">
        <v>7.9</v>
      </c>
      <c r="BE60" s="425"/>
      <c r="BF60" s="426" t="n">
        <v>207</v>
      </c>
      <c r="BG60" s="427" t="n">
        <v>8230</v>
      </c>
      <c r="BH60" s="421" t="n">
        <f aca="false">BG60*0.67</f>
        <v>5514.1</v>
      </c>
      <c r="BI60" s="423"/>
      <c r="BJ60" s="422"/>
      <c r="BK60" s="428"/>
      <c r="BL60" s="428"/>
      <c r="BM60" s="429"/>
      <c r="BN60" s="423"/>
      <c r="BO60" s="426"/>
      <c r="BP60" s="426"/>
      <c r="BQ60" s="424" t="n">
        <v>4.06</v>
      </c>
      <c r="BR60" s="422" t="n">
        <f aca="false">BQ60/$BQ$6</f>
        <v>0.563888888888889</v>
      </c>
      <c r="BS60" s="410" t="n">
        <f aca="false">BA60</f>
        <v>20798</v>
      </c>
      <c r="BT60" s="430" t="n">
        <f aca="false">BD60</f>
        <v>7.9</v>
      </c>
      <c r="BU60" s="431"/>
      <c r="BV60" s="431" t="n">
        <f aca="false">BF60</f>
        <v>207</v>
      </c>
      <c r="BW60" s="431" t="n">
        <f aca="false">BG60</f>
        <v>8230</v>
      </c>
      <c r="BX60" s="431" t="n">
        <f aca="false">BW60*0.65</f>
        <v>5349.5</v>
      </c>
      <c r="BY60" s="431"/>
      <c r="BZ60" s="431"/>
      <c r="CA60" s="432"/>
      <c r="CB60" s="431"/>
      <c r="CC60" s="433"/>
      <c r="CD60" s="412"/>
      <c r="CE60" s="422" t="n">
        <f aca="false">CC60/25000</f>
        <v>0</v>
      </c>
      <c r="CF60" s="434"/>
      <c r="CG60" s="435"/>
      <c r="CH60" s="428"/>
      <c r="CI60" s="436"/>
      <c r="CJ60" s="437"/>
      <c r="CK60" s="437"/>
      <c r="CL60" s="424"/>
      <c r="CM60" s="424"/>
      <c r="CN60" s="424"/>
      <c r="CO60" s="518"/>
      <c r="CP60" s="433"/>
      <c r="CQ60" s="438"/>
      <c r="CR60" s="438"/>
      <c r="CS60" s="482"/>
      <c r="CT60" s="434"/>
      <c r="CU60" s="423"/>
      <c r="CV60" s="439"/>
      <c r="CW60" s="440"/>
      <c r="CX60" s="441"/>
      <c r="CY60" s="442"/>
      <c r="CZ60" s="443"/>
      <c r="DA60" s="443"/>
      <c r="DB60" s="443"/>
      <c r="DC60" s="443"/>
      <c r="DD60" s="444"/>
      <c r="DE60" s="441"/>
      <c r="DF60" s="445" t="n">
        <v>20798</v>
      </c>
      <c r="DG60" s="446" t="n">
        <f aca="false">DF60</f>
        <v>20798</v>
      </c>
      <c r="DH60" s="422" t="n">
        <f aca="false">DF60/25000</f>
        <v>0.83192</v>
      </c>
      <c r="DI60" s="447" t="n">
        <f aca="false">6700/DF60*24</f>
        <v>7.73151264544668</v>
      </c>
      <c r="DJ60" s="435" t="n">
        <v>7.67</v>
      </c>
      <c r="DK60" s="428"/>
      <c r="DL60" s="447" t="n">
        <f aca="false">9500/DF60*24</f>
        <v>10.9625925569766</v>
      </c>
      <c r="DM60" s="423" t="n">
        <v>19.5</v>
      </c>
      <c r="DN60" s="423" t="n">
        <v>3</v>
      </c>
      <c r="DO60" s="424" t="n">
        <v>7.69</v>
      </c>
      <c r="DP60" s="424"/>
      <c r="DQ60" s="424"/>
      <c r="DR60" s="518"/>
      <c r="DS60" s="433"/>
      <c r="DT60" s="438"/>
      <c r="DU60" s="438" t="n">
        <v>0.13</v>
      </c>
      <c r="DV60" s="482"/>
      <c r="DW60" s="447" t="n">
        <f aca="false">3500/DF60*24</f>
        <v>4.03884988941244</v>
      </c>
      <c r="DX60" s="435" t="n">
        <v>6.43</v>
      </c>
      <c r="DY60" s="439" t="n">
        <v>7.8</v>
      </c>
      <c r="DZ60" s="440"/>
      <c r="EA60" s="441" t="n">
        <v>103</v>
      </c>
      <c r="EB60" s="442" t="n">
        <v>7970</v>
      </c>
      <c r="EC60" s="443"/>
      <c r="ED60" s="443"/>
      <c r="EE60" s="443"/>
      <c r="EF60" s="443"/>
      <c r="EG60" s="444"/>
      <c r="EH60" s="441"/>
      <c r="EI60" s="430" t="n">
        <f aca="false">(DY60*DG60+CV60*CD60)/(DG60+CD60)</f>
        <v>7.8</v>
      </c>
      <c r="EJ60" s="448"/>
      <c r="EK60" s="449" t="n">
        <f aca="false">EA60</f>
        <v>103</v>
      </c>
      <c r="EL60" s="418" t="n">
        <f aca="false">EB60</f>
        <v>7970</v>
      </c>
      <c r="EM60" s="432"/>
      <c r="EN60" s="432"/>
      <c r="EO60" s="432"/>
      <c r="EP60" s="432"/>
      <c r="EQ60" s="431"/>
      <c r="ER60" s="449"/>
      <c r="ES60" s="450" t="n">
        <f aca="false">44000/BA60*24</f>
        <v>50.7741128954707</v>
      </c>
      <c r="ET60" s="451" t="n">
        <f aca="false">BB60</f>
        <v>0.41596</v>
      </c>
      <c r="EU60" s="452" t="n">
        <f aca="false">BV60/1000/ES60*24</f>
        <v>0.0978451363636364</v>
      </c>
      <c r="EV60" s="451" t="n">
        <f aca="false">EU60/$EU$6</f>
        <v>0.181194696969697</v>
      </c>
      <c r="EW60" s="451"/>
      <c r="EX60" s="432"/>
      <c r="EY60" s="451"/>
      <c r="EZ60" s="432"/>
      <c r="FA60" s="451" t="n">
        <f aca="false">1-EK60/BV60</f>
        <v>0.502415458937198</v>
      </c>
      <c r="FB60" s="432" t="n">
        <f aca="false">BV60-EK60</f>
        <v>104</v>
      </c>
      <c r="FC60" s="453"/>
      <c r="FD60" s="432"/>
      <c r="FE60" s="453"/>
      <c r="FF60" s="431"/>
      <c r="FG60" s="406" t="n">
        <v>16800</v>
      </c>
      <c r="FH60" s="444"/>
      <c r="FI60" s="454"/>
      <c r="FJ60" s="455"/>
      <c r="FK60" s="456" t="n">
        <f aca="false">3000/BA60*24</f>
        <v>3.46187133378209</v>
      </c>
      <c r="FL60" s="406"/>
      <c r="FM60" s="456"/>
      <c r="FN60" s="406"/>
      <c r="FO60" s="457"/>
      <c r="FP60" s="450"/>
      <c r="FQ60" s="458"/>
      <c r="FR60" s="459"/>
      <c r="FS60" s="460" t="n">
        <v>7.75</v>
      </c>
      <c r="FT60" s="461"/>
      <c r="FU60" s="441" t="n">
        <v>112</v>
      </c>
      <c r="FV60" s="406"/>
      <c r="FW60" s="460"/>
      <c r="FX60" s="406"/>
      <c r="FY60" s="410"/>
      <c r="FZ60" s="410"/>
      <c r="GA60" s="430"/>
      <c r="GB60" s="483"/>
      <c r="GC60" s="484"/>
      <c r="GD60" s="451"/>
      <c r="GE60" s="528" t="n">
        <f aca="false">CX60+EA60-FU60</f>
        <v>-9</v>
      </c>
      <c r="GF60" s="462" t="n">
        <f aca="false">4100/BA60*24</f>
        <v>4.73122415616886</v>
      </c>
      <c r="GG60" s="406"/>
      <c r="GH60" s="451"/>
      <c r="GI60" s="406"/>
      <c r="GJ60" s="463"/>
      <c r="GK60" s="464"/>
      <c r="GL60" s="465"/>
      <c r="GM60" s="440"/>
      <c r="GN60" s="406"/>
      <c r="GO60" s="483"/>
      <c r="GP60" s="451"/>
      <c r="GQ60" s="440"/>
      <c r="GR60" s="462" t="n">
        <f aca="false">4300/BA60*24</f>
        <v>4.962015578421</v>
      </c>
      <c r="GS60" s="407"/>
      <c r="GT60" s="407"/>
      <c r="GU60" s="483"/>
      <c r="GV60" s="451"/>
      <c r="GW60" s="483"/>
      <c r="GX60" s="451"/>
      <c r="GY60" s="463"/>
      <c r="GZ60" s="406" t="n">
        <v>21813</v>
      </c>
      <c r="HA60" s="439" t="n">
        <v>8.4</v>
      </c>
      <c r="HB60" s="452"/>
      <c r="HC60" s="440"/>
      <c r="HD60" s="444" t="n">
        <v>88</v>
      </c>
      <c r="HE60" s="464"/>
      <c r="HF60" s="464"/>
      <c r="HG60" s="444"/>
      <c r="HH60" s="409"/>
      <c r="HI60" s="466" t="n">
        <v>7610</v>
      </c>
      <c r="HJ60" s="407"/>
      <c r="HK60" s="407"/>
      <c r="HL60" s="443"/>
      <c r="HM60" s="466"/>
      <c r="HN60" s="467"/>
      <c r="HO60" s="408"/>
      <c r="HP60" s="468"/>
      <c r="HQ60" s="519"/>
      <c r="HR60" s="520"/>
      <c r="HS60" s="521"/>
      <c r="HT60" s="522"/>
      <c r="HU60" s="523" t="n">
        <f aca="false">72500/BA60*24</f>
        <v>83.6618905664006</v>
      </c>
      <c r="HV60" s="514"/>
      <c r="HW60" s="514" t="n">
        <f aca="false">1-HD60/BF60</f>
        <v>0.57487922705314</v>
      </c>
      <c r="HX60" s="514"/>
      <c r="HY60" s="472"/>
    </row>
    <row r="61" customFormat="false" ht="15.6" hidden="false" customHeight="false" outlineLevel="0" collapsed="false">
      <c r="A61" s="401" t="n">
        <v>43543</v>
      </c>
      <c r="B61" s="402" t="n">
        <v>29557</v>
      </c>
      <c r="C61" s="403" t="n">
        <f aca="false">B61/$B$6</f>
        <v>0.59114</v>
      </c>
      <c r="D61" s="404" t="n">
        <v>8.13</v>
      </c>
      <c r="E61" s="405"/>
      <c r="F61" s="406" t="n">
        <v>317</v>
      </c>
      <c r="G61" s="407" t="n">
        <f aca="false">F61*B61/1000</f>
        <v>9369.569</v>
      </c>
      <c r="H61" s="403" t="n">
        <f aca="false">G61/$G$6</f>
        <v>0.37478276</v>
      </c>
      <c r="I61" s="406" t="n">
        <v>15340</v>
      </c>
      <c r="J61" s="407" t="n">
        <f aca="false">I61*0.67</f>
        <v>10277.8</v>
      </c>
      <c r="K61" s="408"/>
      <c r="L61" s="408" t="n">
        <v>9.6</v>
      </c>
      <c r="M61" s="408"/>
      <c r="N61" s="409" t="n">
        <v>51</v>
      </c>
      <c r="O61" s="409" t="n">
        <v>16</v>
      </c>
      <c r="P61" s="410"/>
      <c r="Q61" s="410"/>
      <c r="R61" s="410"/>
      <c r="S61" s="410"/>
      <c r="T61" s="411"/>
      <c r="U61" s="412"/>
      <c r="V61" s="410"/>
      <c r="W61" s="410"/>
      <c r="X61" s="413"/>
      <c r="Y61" s="474"/>
      <c r="Z61" s="475"/>
      <c r="AA61" s="476"/>
      <c r="AB61" s="477"/>
      <c r="AC61" s="477"/>
      <c r="AD61" s="475" t="n">
        <v>0.39</v>
      </c>
      <c r="AE61" s="478" t="n">
        <f aca="false">AD61/$AD$6</f>
        <v>0.0541666666666667</v>
      </c>
      <c r="AF61" s="479"/>
      <c r="AG61" s="478"/>
      <c r="AH61" s="479"/>
      <c r="AI61" s="479"/>
      <c r="AJ61" s="474"/>
      <c r="AK61" s="478"/>
      <c r="AL61" s="448"/>
      <c r="AM61" s="480"/>
      <c r="AN61" s="474"/>
      <c r="AO61" s="474"/>
      <c r="AP61" s="480"/>
      <c r="AQ61" s="448"/>
      <c r="AR61" s="474"/>
      <c r="AS61" s="474"/>
      <c r="AT61" s="474"/>
      <c r="AU61" s="448"/>
      <c r="AV61" s="481"/>
      <c r="AW61" s="480"/>
      <c r="AX61" s="480"/>
      <c r="AY61" s="481"/>
      <c r="AZ61" s="481"/>
      <c r="BA61" s="421" t="n">
        <f aca="false">CC61+DF61</f>
        <v>21129</v>
      </c>
      <c r="BB61" s="422" t="n">
        <f aca="false">BA61/$BA$6</f>
        <v>0.42258</v>
      </c>
      <c r="BC61" s="423"/>
      <c r="BD61" s="424" t="n">
        <v>7.86</v>
      </c>
      <c r="BE61" s="425"/>
      <c r="BF61" s="426" t="n">
        <v>285</v>
      </c>
      <c r="BG61" s="427" t="n">
        <v>9230</v>
      </c>
      <c r="BH61" s="421" t="n">
        <f aca="false">BG61*0.67</f>
        <v>6184.1</v>
      </c>
      <c r="BI61" s="423"/>
      <c r="BJ61" s="422"/>
      <c r="BK61" s="428"/>
      <c r="BL61" s="428"/>
      <c r="BM61" s="429"/>
      <c r="BN61" s="423"/>
      <c r="BO61" s="426"/>
      <c r="BP61" s="426"/>
      <c r="BQ61" s="424" t="n">
        <v>3.7</v>
      </c>
      <c r="BR61" s="422" t="n">
        <f aca="false">BQ61/$BQ$6</f>
        <v>0.513888888888889</v>
      </c>
      <c r="BS61" s="410" t="n">
        <f aca="false">BA61</f>
        <v>21129</v>
      </c>
      <c r="BT61" s="430" t="n">
        <f aca="false">BD61</f>
        <v>7.86</v>
      </c>
      <c r="BU61" s="431"/>
      <c r="BV61" s="431" t="n">
        <f aca="false">BF61</f>
        <v>285</v>
      </c>
      <c r="BW61" s="431" t="n">
        <f aca="false">BG61</f>
        <v>9230</v>
      </c>
      <c r="BX61" s="431" t="n">
        <f aca="false">BW61*0.65</f>
        <v>5999.5</v>
      </c>
      <c r="BY61" s="431"/>
      <c r="BZ61" s="431"/>
      <c r="CA61" s="432"/>
      <c r="CB61" s="431"/>
      <c r="CC61" s="433"/>
      <c r="CD61" s="412"/>
      <c r="CE61" s="422" t="n">
        <f aca="false">CC61/25000</f>
        <v>0</v>
      </c>
      <c r="CF61" s="434"/>
      <c r="CG61" s="435"/>
      <c r="CH61" s="428"/>
      <c r="CI61" s="436"/>
      <c r="CJ61" s="437"/>
      <c r="CK61" s="437"/>
      <c r="CL61" s="424"/>
      <c r="CM61" s="424"/>
      <c r="CN61" s="424"/>
      <c r="CO61" s="518"/>
      <c r="CP61" s="433"/>
      <c r="CQ61" s="438"/>
      <c r="CR61" s="438"/>
      <c r="CS61" s="482"/>
      <c r="CT61" s="434"/>
      <c r="CU61" s="423"/>
      <c r="CV61" s="439"/>
      <c r="CW61" s="440"/>
      <c r="CX61" s="441"/>
      <c r="CY61" s="442"/>
      <c r="CZ61" s="443"/>
      <c r="DA61" s="443"/>
      <c r="DB61" s="443"/>
      <c r="DC61" s="443"/>
      <c r="DD61" s="444"/>
      <c r="DE61" s="441"/>
      <c r="DF61" s="445" t="n">
        <v>21129</v>
      </c>
      <c r="DG61" s="446" t="n">
        <f aca="false">DF61</f>
        <v>21129</v>
      </c>
      <c r="DH61" s="422" t="n">
        <f aca="false">DF61/25000</f>
        <v>0.84516</v>
      </c>
      <c r="DI61" s="447" t="n">
        <f aca="false">6700/DF61*24</f>
        <v>7.61039329831038</v>
      </c>
      <c r="DJ61" s="435" t="n">
        <v>7.7</v>
      </c>
      <c r="DK61" s="428"/>
      <c r="DL61" s="447" t="n">
        <f aca="false">9500/DF61*24</f>
        <v>10.7908561692461</v>
      </c>
      <c r="DM61" s="423" t="n">
        <v>19.7</v>
      </c>
      <c r="DN61" s="423" t="n">
        <v>2.6</v>
      </c>
      <c r="DO61" s="424" t="n">
        <v>7.63</v>
      </c>
      <c r="DP61" s="424"/>
      <c r="DQ61" s="424"/>
      <c r="DR61" s="433" t="n">
        <v>1254</v>
      </c>
      <c r="DS61" s="433" t="n">
        <v>909</v>
      </c>
      <c r="DT61" s="438" t="n">
        <f aca="false">DS61/DR61</f>
        <v>0.72488038277512</v>
      </c>
      <c r="DU61" s="438" t="n">
        <v>0.115</v>
      </c>
      <c r="DV61" s="482"/>
      <c r="DW61" s="447" t="n">
        <f aca="false">3500/DF61*24</f>
        <v>3.9755785886696</v>
      </c>
      <c r="DX61" s="435" t="n">
        <v>6.09</v>
      </c>
      <c r="DY61" s="439" t="n">
        <v>7.84</v>
      </c>
      <c r="DZ61" s="440"/>
      <c r="EA61" s="441" t="n">
        <v>104</v>
      </c>
      <c r="EB61" s="442" t="n">
        <v>7925</v>
      </c>
      <c r="EC61" s="443"/>
      <c r="ED61" s="443" t="n">
        <v>7.6</v>
      </c>
      <c r="EE61" s="443"/>
      <c r="EF61" s="443"/>
      <c r="EG61" s="444" t="n">
        <v>15</v>
      </c>
      <c r="EH61" s="441"/>
      <c r="EI61" s="430" t="n">
        <f aca="false">(DY61*DG61+CV61*CD61)/(DG61+CD61)</f>
        <v>7.84</v>
      </c>
      <c r="EJ61" s="448"/>
      <c r="EK61" s="449" t="n">
        <f aca="false">EA61</f>
        <v>104</v>
      </c>
      <c r="EL61" s="418" t="n">
        <f aca="false">EB61</f>
        <v>7925</v>
      </c>
      <c r="EM61" s="432"/>
      <c r="EN61" s="432" t="n">
        <f aca="false">ED61</f>
        <v>7.6</v>
      </c>
      <c r="EO61" s="432"/>
      <c r="EP61" s="432"/>
      <c r="EQ61" s="431" t="n">
        <f aca="false">EG61</f>
        <v>15</v>
      </c>
      <c r="ER61" s="449"/>
      <c r="ES61" s="450" t="n">
        <f aca="false">44000/BA61*24</f>
        <v>49.9787022575607</v>
      </c>
      <c r="ET61" s="451" t="n">
        <f aca="false">BB61</f>
        <v>0.42258</v>
      </c>
      <c r="EU61" s="452" t="n">
        <f aca="false">BV61/1000/ES61*24</f>
        <v>0.136858295454545</v>
      </c>
      <c r="EV61" s="451" t="n">
        <f aca="false">EU61/$EU$6</f>
        <v>0.253441287878788</v>
      </c>
      <c r="EW61" s="451"/>
      <c r="EX61" s="432"/>
      <c r="EY61" s="451"/>
      <c r="EZ61" s="432"/>
      <c r="FA61" s="451" t="n">
        <f aca="false">1-EK61/BV61</f>
        <v>0.635087719298246</v>
      </c>
      <c r="FB61" s="432" t="n">
        <f aca="false">BV61-EK61</f>
        <v>181</v>
      </c>
      <c r="FC61" s="453"/>
      <c r="FD61" s="432"/>
      <c r="FE61" s="453"/>
      <c r="FF61" s="431"/>
      <c r="FG61" s="406" t="n">
        <v>16800</v>
      </c>
      <c r="FH61" s="444"/>
      <c r="FI61" s="454"/>
      <c r="FJ61" s="455"/>
      <c r="FK61" s="456" t="n">
        <f aca="false">3000/BA61*24</f>
        <v>3.40763879028823</v>
      </c>
      <c r="FL61" s="406"/>
      <c r="FM61" s="456"/>
      <c r="FN61" s="406"/>
      <c r="FO61" s="457"/>
      <c r="FP61" s="450"/>
      <c r="FQ61" s="458"/>
      <c r="FR61" s="459"/>
      <c r="FS61" s="460"/>
      <c r="FT61" s="461"/>
      <c r="FU61" s="441"/>
      <c r="FV61" s="406"/>
      <c r="FW61" s="460"/>
      <c r="FX61" s="406"/>
      <c r="FY61" s="410"/>
      <c r="FZ61" s="410"/>
      <c r="GA61" s="430"/>
      <c r="GB61" s="483"/>
      <c r="GC61" s="484"/>
      <c r="GD61" s="451"/>
      <c r="GE61" s="449"/>
      <c r="GF61" s="462" t="n">
        <f aca="false">4100/BA61*24</f>
        <v>4.65710634672725</v>
      </c>
      <c r="GG61" s="406"/>
      <c r="GH61" s="451"/>
      <c r="GI61" s="406"/>
      <c r="GJ61" s="463"/>
      <c r="GK61" s="464"/>
      <c r="GL61" s="465"/>
      <c r="GM61" s="440"/>
      <c r="GN61" s="406"/>
      <c r="GO61" s="483"/>
      <c r="GP61" s="451"/>
      <c r="GQ61" s="440"/>
      <c r="GR61" s="462" t="n">
        <f aca="false">4300/BA61*24</f>
        <v>4.8842822660798</v>
      </c>
      <c r="GS61" s="407"/>
      <c r="GT61" s="407"/>
      <c r="GU61" s="483"/>
      <c r="GV61" s="451"/>
      <c r="GW61" s="483"/>
      <c r="GX61" s="451"/>
      <c r="GY61" s="463"/>
      <c r="GZ61" s="406" t="n">
        <v>21256</v>
      </c>
      <c r="HA61" s="439" t="n">
        <v>8.44</v>
      </c>
      <c r="HB61" s="452"/>
      <c r="HC61" s="440"/>
      <c r="HD61" s="444" t="n">
        <v>75</v>
      </c>
      <c r="HE61" s="464"/>
      <c r="HF61" s="464"/>
      <c r="HG61" s="444"/>
      <c r="HH61" s="409" t="n">
        <v>15</v>
      </c>
      <c r="HI61" s="466" t="n">
        <v>7890</v>
      </c>
      <c r="HJ61" s="407"/>
      <c r="HK61" s="407"/>
      <c r="HL61" s="443"/>
      <c r="HM61" s="466"/>
      <c r="HN61" s="467"/>
      <c r="HO61" s="408" t="n">
        <v>7.2</v>
      </c>
      <c r="HP61" s="468"/>
      <c r="HQ61" s="519"/>
      <c r="HR61" s="520"/>
      <c r="HS61" s="521"/>
      <c r="HT61" s="522" t="n">
        <v>4</v>
      </c>
      <c r="HU61" s="523" t="n">
        <f aca="false">72500/BA61*24</f>
        <v>82.3512707652989</v>
      </c>
      <c r="HV61" s="514"/>
      <c r="HW61" s="514" t="n">
        <f aca="false">1-HD61/BF61</f>
        <v>0.736842105263158</v>
      </c>
      <c r="HX61" s="514"/>
      <c r="HY61" s="472"/>
    </row>
    <row r="62" customFormat="false" ht="19.2" hidden="false" customHeight="false" outlineLevel="0" collapsed="false">
      <c r="A62" s="401" t="n">
        <v>43544</v>
      </c>
      <c r="B62" s="402" t="n">
        <v>7031</v>
      </c>
      <c r="C62" s="403" t="n">
        <f aca="false">B62/$B$6</f>
        <v>0.14062</v>
      </c>
      <c r="D62" s="404" t="n">
        <v>7.86</v>
      </c>
      <c r="E62" s="405"/>
      <c r="F62" s="406" t="n">
        <v>283</v>
      </c>
      <c r="G62" s="407" t="n">
        <f aca="false">F62*B62/1000</f>
        <v>1989.773</v>
      </c>
      <c r="H62" s="403" t="n">
        <f aca="false">G62/$G$6</f>
        <v>0.07959092</v>
      </c>
      <c r="I62" s="406" t="n">
        <v>9960</v>
      </c>
      <c r="J62" s="407" t="n">
        <f aca="false">I62*0.67</f>
        <v>6673.2</v>
      </c>
      <c r="K62" s="408"/>
      <c r="L62" s="408" t="n">
        <v>21.4</v>
      </c>
      <c r="M62" s="408" t="n">
        <v>6.8</v>
      </c>
      <c r="N62" s="409" t="n">
        <v>112</v>
      </c>
      <c r="O62" s="409" t="n">
        <v>16</v>
      </c>
      <c r="P62" s="410"/>
      <c r="Q62" s="410"/>
      <c r="R62" s="410"/>
      <c r="S62" s="410"/>
      <c r="T62" s="411"/>
      <c r="U62" s="412"/>
      <c r="V62" s="410"/>
      <c r="W62" s="410"/>
      <c r="X62" s="413"/>
      <c r="Y62" s="474"/>
      <c r="Z62" s="475"/>
      <c r="AA62" s="476"/>
      <c r="AB62" s="477"/>
      <c r="AC62" s="477"/>
      <c r="AD62" s="475" t="n">
        <v>0.4</v>
      </c>
      <c r="AE62" s="478" t="n">
        <f aca="false">AD62/$AD$6</f>
        <v>0.0555555555555556</v>
      </c>
      <c r="AF62" s="479"/>
      <c r="AG62" s="478"/>
      <c r="AH62" s="479"/>
      <c r="AI62" s="479"/>
      <c r="AJ62" s="474"/>
      <c r="AK62" s="478"/>
      <c r="AL62" s="448"/>
      <c r="AM62" s="480"/>
      <c r="AN62" s="474"/>
      <c r="AO62" s="474"/>
      <c r="AP62" s="480"/>
      <c r="AQ62" s="448"/>
      <c r="AR62" s="474"/>
      <c r="AS62" s="474"/>
      <c r="AT62" s="474"/>
      <c r="AU62" s="448"/>
      <c r="AV62" s="481"/>
      <c r="AW62" s="480"/>
      <c r="AX62" s="480"/>
      <c r="AY62" s="481"/>
      <c r="AZ62" s="481"/>
      <c r="BA62" s="421" t="n">
        <f aca="false">CC62+DF62</f>
        <v>8760</v>
      </c>
      <c r="BB62" s="422" t="n">
        <f aca="false">BA62/$BA$6</f>
        <v>0.1752</v>
      </c>
      <c r="BC62" s="423"/>
      <c r="BD62" s="424" t="n">
        <v>7.96</v>
      </c>
      <c r="BE62" s="425"/>
      <c r="BF62" s="426" t="n">
        <v>271</v>
      </c>
      <c r="BG62" s="427" t="n">
        <v>10000</v>
      </c>
      <c r="BH62" s="421" t="n">
        <f aca="false">BG62*0.67</f>
        <v>6700</v>
      </c>
      <c r="BI62" s="423"/>
      <c r="BJ62" s="422"/>
      <c r="BK62" s="428"/>
      <c r="BL62" s="428" t="n">
        <v>18.4</v>
      </c>
      <c r="BM62" s="429"/>
      <c r="BN62" s="423"/>
      <c r="BO62" s="426" t="n">
        <v>100</v>
      </c>
      <c r="BP62" s="426" t="n">
        <v>8</v>
      </c>
      <c r="BQ62" s="424" t="n">
        <v>6.33</v>
      </c>
      <c r="BR62" s="422" t="n">
        <f aca="false">BQ62/$BQ$6</f>
        <v>0.879166666666667</v>
      </c>
      <c r="BS62" s="410" t="n">
        <f aca="false">BA62</f>
        <v>8760</v>
      </c>
      <c r="BT62" s="430" t="n">
        <f aca="false">BD62</f>
        <v>7.96</v>
      </c>
      <c r="BU62" s="431"/>
      <c r="BV62" s="431" t="n">
        <f aca="false">BF62</f>
        <v>271</v>
      </c>
      <c r="BW62" s="431" t="n">
        <f aca="false">BG62</f>
        <v>10000</v>
      </c>
      <c r="BX62" s="431" t="n">
        <f aca="false">BW62*0.65</f>
        <v>6500</v>
      </c>
      <c r="BY62" s="431"/>
      <c r="BZ62" s="431" t="n">
        <f aca="false">BL62</f>
        <v>18.4</v>
      </c>
      <c r="CA62" s="432"/>
      <c r="CB62" s="431" t="n">
        <f aca="false">BO62</f>
        <v>100</v>
      </c>
      <c r="CC62" s="433"/>
      <c r="CD62" s="412"/>
      <c r="CE62" s="422" t="n">
        <f aca="false">CC62/25000</f>
        <v>0</v>
      </c>
      <c r="CF62" s="434"/>
      <c r="CG62" s="435"/>
      <c r="CH62" s="428"/>
      <c r="CI62" s="436"/>
      <c r="CJ62" s="437"/>
      <c r="CK62" s="437"/>
      <c r="CL62" s="424"/>
      <c r="CM62" s="424"/>
      <c r="CN62" s="424"/>
      <c r="CO62" s="518"/>
      <c r="CP62" s="433"/>
      <c r="CQ62" s="438"/>
      <c r="CR62" s="438"/>
      <c r="CS62" s="482"/>
      <c r="CT62" s="434"/>
      <c r="CU62" s="423"/>
      <c r="CV62" s="439"/>
      <c r="CW62" s="440"/>
      <c r="CX62" s="441"/>
      <c r="CY62" s="442"/>
      <c r="CZ62" s="443"/>
      <c r="DA62" s="443"/>
      <c r="DB62" s="443"/>
      <c r="DC62" s="443"/>
      <c r="DD62" s="444"/>
      <c r="DE62" s="441"/>
      <c r="DF62" s="445" t="n">
        <v>8760</v>
      </c>
      <c r="DG62" s="446" t="n">
        <f aca="false">DF62</f>
        <v>8760</v>
      </c>
      <c r="DH62" s="422" t="n">
        <f aca="false">DF62/25000</f>
        <v>0.3504</v>
      </c>
      <c r="DI62" s="447" t="n">
        <f aca="false">6700/DF62*24</f>
        <v>18.3561643835616</v>
      </c>
      <c r="DJ62" s="435" t="n">
        <v>7.73</v>
      </c>
      <c r="DK62" s="428"/>
      <c r="DL62" s="447" t="n">
        <f aca="false">9500/DF62*24</f>
        <v>26.027397260274</v>
      </c>
      <c r="DM62" s="423" t="n">
        <v>21</v>
      </c>
      <c r="DN62" s="423" t="n">
        <v>4.6</v>
      </c>
      <c r="DO62" s="424" t="n">
        <v>7.71</v>
      </c>
      <c r="DP62" s="424"/>
      <c r="DQ62" s="424"/>
      <c r="DR62" s="518"/>
      <c r="DS62" s="433"/>
      <c r="DT62" s="438"/>
      <c r="DU62" s="438" t="n">
        <v>0.13</v>
      </c>
      <c r="DV62" s="482"/>
      <c r="DW62" s="447" t="n">
        <f aca="false">3500/DF62*24</f>
        <v>9.58904109589041</v>
      </c>
      <c r="DX62" s="435" t="n">
        <v>7.01</v>
      </c>
      <c r="DY62" s="439" t="n">
        <v>7.92</v>
      </c>
      <c r="DZ62" s="440"/>
      <c r="EA62" s="441" t="n">
        <v>124</v>
      </c>
      <c r="EB62" s="442" t="n">
        <v>8320</v>
      </c>
      <c r="EC62" s="443"/>
      <c r="ED62" s="443" t="n">
        <v>8.3</v>
      </c>
      <c r="EE62" s="443"/>
      <c r="EF62" s="443"/>
      <c r="EG62" s="444" t="n">
        <v>14</v>
      </c>
      <c r="EH62" s="441"/>
      <c r="EI62" s="430" t="n">
        <f aca="false">(DY62*DG62+CV62*CD62)/(DG62+CD62)</f>
        <v>7.92</v>
      </c>
      <c r="EJ62" s="448"/>
      <c r="EK62" s="449" t="n">
        <f aca="false">EA62</f>
        <v>124</v>
      </c>
      <c r="EL62" s="418" t="n">
        <f aca="false">EB62</f>
        <v>8320</v>
      </c>
      <c r="EM62" s="432"/>
      <c r="EN62" s="432" t="n">
        <f aca="false">ED62</f>
        <v>8.3</v>
      </c>
      <c r="EO62" s="432"/>
      <c r="EP62" s="432"/>
      <c r="EQ62" s="431" t="n">
        <f aca="false">EG62</f>
        <v>14</v>
      </c>
      <c r="ER62" s="449"/>
      <c r="ES62" s="450" t="n">
        <f aca="false">44000/BA62*24</f>
        <v>120.547945205479</v>
      </c>
      <c r="ET62" s="451" t="n">
        <f aca="false">BB62</f>
        <v>0.1752</v>
      </c>
      <c r="EU62" s="452" t="n">
        <f aca="false">BV62/1000/ES62*24</f>
        <v>0.0539536363636364</v>
      </c>
      <c r="EV62" s="451" t="n">
        <f aca="false">EU62/$EU$6</f>
        <v>0.0999141414141414</v>
      </c>
      <c r="EW62" s="483"/>
      <c r="EX62" s="484"/>
      <c r="EY62" s="483"/>
      <c r="EZ62" s="484"/>
      <c r="FA62" s="451" t="n">
        <f aca="false">1-EK62/BV62</f>
        <v>0.542435424354244</v>
      </c>
      <c r="FB62" s="432" t="n">
        <f aca="false">BV62-EK62</f>
        <v>147</v>
      </c>
      <c r="FC62" s="453"/>
      <c r="FD62" s="432"/>
      <c r="FE62" s="453" t="n">
        <f aca="false">1-EQ62/CB62</f>
        <v>0.86</v>
      </c>
      <c r="FF62" s="431" t="n">
        <f aca="false">CB62-EQ62</f>
        <v>86</v>
      </c>
      <c r="FG62" s="406" t="n">
        <v>16800</v>
      </c>
      <c r="FH62" s="444"/>
      <c r="FI62" s="454"/>
      <c r="FJ62" s="455"/>
      <c r="FK62" s="456" t="n">
        <f aca="false">3000/BA62*24</f>
        <v>8.21917808219178</v>
      </c>
      <c r="FL62" s="406"/>
      <c r="FM62" s="456"/>
      <c r="FN62" s="406"/>
      <c r="FO62" s="457"/>
      <c r="FP62" s="450"/>
      <c r="FQ62" s="458"/>
      <c r="FR62" s="459"/>
      <c r="FS62" s="460"/>
      <c r="FT62" s="461"/>
      <c r="FU62" s="441"/>
      <c r="FV62" s="406"/>
      <c r="FW62" s="460"/>
      <c r="FX62" s="406"/>
      <c r="FY62" s="410"/>
      <c r="FZ62" s="410"/>
      <c r="GA62" s="430"/>
      <c r="GB62" s="483"/>
      <c r="GC62" s="484"/>
      <c r="GD62" s="451"/>
      <c r="GE62" s="449"/>
      <c r="GF62" s="462" t="n">
        <f aca="false">4100/BA62*24</f>
        <v>11.2328767123288</v>
      </c>
      <c r="GG62" s="406"/>
      <c r="GH62" s="451"/>
      <c r="GI62" s="406"/>
      <c r="GJ62" s="463"/>
      <c r="GK62" s="464"/>
      <c r="GL62" s="465"/>
      <c r="GM62" s="440"/>
      <c r="GN62" s="406"/>
      <c r="GO62" s="483"/>
      <c r="GP62" s="451"/>
      <c r="GQ62" s="440"/>
      <c r="GR62" s="462" t="n">
        <f aca="false">4300/BA62*24</f>
        <v>11.7808219178082</v>
      </c>
      <c r="GS62" s="407"/>
      <c r="GT62" s="407"/>
      <c r="GU62" s="483"/>
      <c r="GV62" s="451"/>
      <c r="GW62" s="483"/>
      <c r="GX62" s="451"/>
      <c r="GY62" s="463"/>
      <c r="GZ62" s="406" t="n">
        <v>7283</v>
      </c>
      <c r="HA62" s="439" t="n">
        <v>8.46</v>
      </c>
      <c r="HB62" s="452"/>
      <c r="HC62" s="440"/>
      <c r="HD62" s="444" t="n">
        <v>125</v>
      </c>
      <c r="HE62" s="464"/>
      <c r="HF62" s="464"/>
      <c r="HG62" s="444"/>
      <c r="HH62" s="409" t="n">
        <v>14</v>
      </c>
      <c r="HI62" s="466" t="n">
        <v>8110</v>
      </c>
      <c r="HJ62" s="407"/>
      <c r="HK62" s="407"/>
      <c r="HL62" s="443"/>
      <c r="HM62" s="466"/>
      <c r="HN62" s="467"/>
      <c r="HO62" s="408" t="n">
        <v>8.1</v>
      </c>
      <c r="HP62" s="468"/>
      <c r="HQ62" s="519"/>
      <c r="HR62" s="520"/>
      <c r="HS62" s="521"/>
      <c r="HT62" s="522" t="n">
        <v>8</v>
      </c>
      <c r="HU62" s="523" t="n">
        <f aca="false">72500/BA62*24</f>
        <v>198.630136986301</v>
      </c>
      <c r="HV62" s="514"/>
      <c r="HW62" s="514" t="n">
        <f aca="false">1-HD62/BF62</f>
        <v>0.538745387453875</v>
      </c>
      <c r="HX62" s="514"/>
      <c r="HY62" s="472" t="s">
        <v>170</v>
      </c>
    </row>
    <row r="63" customFormat="false" ht="15.6" hidden="false" customHeight="false" outlineLevel="0" collapsed="false">
      <c r="A63" s="401" t="n">
        <v>43545</v>
      </c>
      <c r="B63" s="402" t="n">
        <v>22730</v>
      </c>
      <c r="C63" s="403" t="n">
        <f aca="false">B63/$B$6</f>
        <v>0.4546</v>
      </c>
      <c r="D63" s="404" t="n">
        <v>7.81</v>
      </c>
      <c r="E63" s="405"/>
      <c r="F63" s="406" t="n">
        <v>270</v>
      </c>
      <c r="G63" s="407" t="n">
        <f aca="false">F63*B63/1000</f>
        <v>6137.1</v>
      </c>
      <c r="H63" s="403" t="n">
        <f aca="false">G63/$G$6</f>
        <v>0.245484</v>
      </c>
      <c r="I63" s="406" t="n">
        <v>8180</v>
      </c>
      <c r="J63" s="407" t="n">
        <f aca="false">I63*0.67</f>
        <v>5480.6</v>
      </c>
      <c r="K63" s="408"/>
      <c r="L63" s="408" t="n">
        <v>23.2</v>
      </c>
      <c r="M63" s="408"/>
      <c r="N63" s="409" t="n">
        <v>217</v>
      </c>
      <c r="O63" s="409"/>
      <c r="P63" s="410"/>
      <c r="Q63" s="410"/>
      <c r="R63" s="410"/>
      <c r="S63" s="410"/>
      <c r="T63" s="411"/>
      <c r="U63" s="412"/>
      <c r="V63" s="410"/>
      <c r="W63" s="410"/>
      <c r="X63" s="413"/>
      <c r="Y63" s="474"/>
      <c r="Z63" s="475"/>
      <c r="AA63" s="476"/>
      <c r="AB63" s="477"/>
      <c r="AC63" s="477"/>
      <c r="AD63" s="475" t="n">
        <v>0.44</v>
      </c>
      <c r="AE63" s="478" t="n">
        <f aca="false">AD63/$AD$6</f>
        <v>0.0611111111111111</v>
      </c>
      <c r="AF63" s="479"/>
      <c r="AG63" s="478"/>
      <c r="AH63" s="479"/>
      <c r="AI63" s="479"/>
      <c r="AJ63" s="474"/>
      <c r="AK63" s="478"/>
      <c r="AL63" s="448"/>
      <c r="AM63" s="480"/>
      <c r="AN63" s="474"/>
      <c r="AO63" s="474"/>
      <c r="AP63" s="480"/>
      <c r="AQ63" s="448"/>
      <c r="AR63" s="474"/>
      <c r="AS63" s="474"/>
      <c r="AT63" s="474"/>
      <c r="AU63" s="448"/>
      <c r="AV63" s="481"/>
      <c r="AW63" s="480"/>
      <c r="AX63" s="480"/>
      <c r="AY63" s="481"/>
      <c r="AZ63" s="481"/>
      <c r="BA63" s="421" t="n">
        <f aca="false">CC63+DF63</f>
        <v>20396</v>
      </c>
      <c r="BB63" s="422" t="n">
        <f aca="false">BA63/$BA$6</f>
        <v>0.40792</v>
      </c>
      <c r="BC63" s="423"/>
      <c r="BD63" s="424" t="n">
        <v>8.01</v>
      </c>
      <c r="BE63" s="425"/>
      <c r="BF63" s="426" t="n">
        <v>234</v>
      </c>
      <c r="BG63" s="427" t="n">
        <v>9280</v>
      </c>
      <c r="BH63" s="421" t="n">
        <f aca="false">BG63*0.67</f>
        <v>6217.6</v>
      </c>
      <c r="BI63" s="423"/>
      <c r="BJ63" s="422"/>
      <c r="BK63" s="428"/>
      <c r="BL63" s="428" t="n">
        <v>18.7</v>
      </c>
      <c r="BM63" s="429"/>
      <c r="BN63" s="423" t="n">
        <v>7.1</v>
      </c>
      <c r="BO63" s="426" t="n">
        <v>86</v>
      </c>
      <c r="BP63" s="426"/>
      <c r="BQ63" s="424" t="n">
        <v>5.58</v>
      </c>
      <c r="BR63" s="422" t="n">
        <f aca="false">BQ63/$BQ$6</f>
        <v>0.775</v>
      </c>
      <c r="BS63" s="410" t="n">
        <f aca="false">BA63</f>
        <v>20396</v>
      </c>
      <c r="BT63" s="430" t="n">
        <f aca="false">BD63</f>
        <v>8.01</v>
      </c>
      <c r="BU63" s="431"/>
      <c r="BV63" s="431" t="n">
        <f aca="false">BF63</f>
        <v>234</v>
      </c>
      <c r="BW63" s="431" t="n">
        <f aca="false">BG63</f>
        <v>9280</v>
      </c>
      <c r="BX63" s="431" t="n">
        <f aca="false">BW63*0.65</f>
        <v>6032</v>
      </c>
      <c r="BY63" s="431"/>
      <c r="BZ63" s="431" t="n">
        <f aca="false">BL63</f>
        <v>18.7</v>
      </c>
      <c r="CA63" s="432" t="n">
        <f aca="false">BN63</f>
        <v>7.1</v>
      </c>
      <c r="CB63" s="431" t="n">
        <f aca="false">BO63</f>
        <v>86</v>
      </c>
      <c r="CC63" s="433"/>
      <c r="CD63" s="412"/>
      <c r="CE63" s="422" t="n">
        <f aca="false">CC63/25000</f>
        <v>0</v>
      </c>
      <c r="CF63" s="434"/>
      <c r="CG63" s="435"/>
      <c r="CH63" s="428"/>
      <c r="CI63" s="436"/>
      <c r="CJ63" s="437"/>
      <c r="CK63" s="437"/>
      <c r="CL63" s="424"/>
      <c r="CM63" s="424"/>
      <c r="CN63" s="424"/>
      <c r="CO63" s="518"/>
      <c r="CP63" s="433"/>
      <c r="CQ63" s="438"/>
      <c r="CR63" s="438"/>
      <c r="CS63" s="482"/>
      <c r="CT63" s="434"/>
      <c r="CU63" s="423"/>
      <c r="CV63" s="439"/>
      <c r="CW63" s="440"/>
      <c r="CX63" s="441"/>
      <c r="CY63" s="442"/>
      <c r="CZ63" s="443"/>
      <c r="DA63" s="443"/>
      <c r="DB63" s="443"/>
      <c r="DC63" s="443"/>
      <c r="DD63" s="444"/>
      <c r="DE63" s="441"/>
      <c r="DF63" s="445" t="n">
        <v>20396</v>
      </c>
      <c r="DG63" s="446" t="n">
        <f aca="false">DF63</f>
        <v>20396</v>
      </c>
      <c r="DH63" s="422" t="n">
        <f aca="false">DF63/25000</f>
        <v>0.81584</v>
      </c>
      <c r="DI63" s="447" t="n">
        <f aca="false">6700/DF63*24</f>
        <v>7.883898803687</v>
      </c>
      <c r="DJ63" s="435" t="n">
        <v>7.71</v>
      </c>
      <c r="DK63" s="428"/>
      <c r="DL63" s="447" t="n">
        <f aca="false">9500/DF63*24</f>
        <v>11.1786624828398</v>
      </c>
      <c r="DM63" s="423" t="n">
        <v>19.8</v>
      </c>
      <c r="DN63" s="423" t="n">
        <v>5.3</v>
      </c>
      <c r="DO63" s="424" t="n">
        <v>7.73</v>
      </c>
      <c r="DP63" s="424"/>
      <c r="DQ63" s="424"/>
      <c r="DR63" s="518"/>
      <c r="DS63" s="433"/>
      <c r="DT63" s="438"/>
      <c r="DU63" s="438" t="n">
        <v>0.14</v>
      </c>
      <c r="DV63" s="482"/>
      <c r="DW63" s="447" t="n">
        <f aca="false">3500/DF63*24</f>
        <v>4.11845459894097</v>
      </c>
      <c r="DX63" s="435" t="n">
        <v>6.36</v>
      </c>
      <c r="DY63" s="439" t="n">
        <v>7.93</v>
      </c>
      <c r="DZ63" s="440"/>
      <c r="EA63" s="441" t="n">
        <v>139</v>
      </c>
      <c r="EB63" s="442" t="n">
        <v>8260</v>
      </c>
      <c r="EC63" s="443"/>
      <c r="ED63" s="443" t="n">
        <v>5.5</v>
      </c>
      <c r="EE63" s="443"/>
      <c r="EF63" s="443" t="n">
        <v>5.6</v>
      </c>
      <c r="EG63" s="444" t="n">
        <v>8</v>
      </c>
      <c r="EH63" s="441"/>
      <c r="EI63" s="430" t="n">
        <f aca="false">(DY63*DG63+CV63*CD63)/(DG63+CD63)</f>
        <v>7.93</v>
      </c>
      <c r="EJ63" s="448"/>
      <c r="EK63" s="449" t="n">
        <f aca="false">EA63</f>
        <v>139</v>
      </c>
      <c r="EL63" s="418" t="n">
        <f aca="false">EB63</f>
        <v>8260</v>
      </c>
      <c r="EM63" s="432"/>
      <c r="EN63" s="432" t="n">
        <f aca="false">ED63</f>
        <v>5.5</v>
      </c>
      <c r="EO63" s="432"/>
      <c r="EP63" s="432" t="n">
        <f aca="false">EF63</f>
        <v>5.6</v>
      </c>
      <c r="EQ63" s="431" t="n">
        <f aca="false">EG63</f>
        <v>8</v>
      </c>
      <c r="ER63" s="449"/>
      <c r="ES63" s="450" t="n">
        <f aca="false">44000/BA63*24</f>
        <v>51.7748578152579</v>
      </c>
      <c r="ET63" s="451" t="n">
        <f aca="false">BB63</f>
        <v>0.40792</v>
      </c>
      <c r="EU63" s="452" t="n">
        <f aca="false">BV63/1000/ES63*24</f>
        <v>0.108469636363636</v>
      </c>
      <c r="EV63" s="451" t="n">
        <f aca="false">EU63/$EU$6</f>
        <v>0.200869696969697</v>
      </c>
      <c r="EW63" s="483"/>
      <c r="EX63" s="484"/>
      <c r="EY63" s="483"/>
      <c r="EZ63" s="484"/>
      <c r="FA63" s="451" t="n">
        <f aca="false">1-EK63/BV63</f>
        <v>0.405982905982906</v>
      </c>
      <c r="FB63" s="432" t="n">
        <f aca="false">BV63-EK63</f>
        <v>95</v>
      </c>
      <c r="FC63" s="453" t="n">
        <f aca="false">1-EP63/CA63</f>
        <v>0.211267605633803</v>
      </c>
      <c r="FD63" s="432" t="n">
        <f aca="false">CA63-EP63</f>
        <v>1.5</v>
      </c>
      <c r="FE63" s="453" t="n">
        <f aca="false">1-EQ63/CB63</f>
        <v>0.906976744186047</v>
      </c>
      <c r="FF63" s="431" t="n">
        <f aca="false">CB63-EQ63</f>
        <v>78</v>
      </c>
      <c r="FG63" s="406" t="n">
        <v>16800</v>
      </c>
      <c r="FH63" s="444"/>
      <c r="FI63" s="454"/>
      <c r="FJ63" s="455"/>
      <c r="FK63" s="456" t="n">
        <f aca="false">3000/BA63*24</f>
        <v>3.5301039419494</v>
      </c>
      <c r="FL63" s="406"/>
      <c r="FM63" s="456"/>
      <c r="FN63" s="406"/>
      <c r="FO63" s="457"/>
      <c r="FP63" s="450"/>
      <c r="FQ63" s="458"/>
      <c r="FR63" s="459"/>
      <c r="FS63" s="460"/>
      <c r="FT63" s="461"/>
      <c r="FU63" s="441"/>
      <c r="FV63" s="406"/>
      <c r="FW63" s="460"/>
      <c r="FX63" s="406"/>
      <c r="FY63" s="410"/>
      <c r="FZ63" s="410"/>
      <c r="GA63" s="430"/>
      <c r="GB63" s="483"/>
      <c r="GC63" s="484"/>
      <c r="GD63" s="451"/>
      <c r="GE63" s="449"/>
      <c r="GF63" s="462" t="n">
        <f aca="false">4100/BA63*24</f>
        <v>4.82447538733085</v>
      </c>
      <c r="GG63" s="406"/>
      <c r="GH63" s="451"/>
      <c r="GI63" s="406"/>
      <c r="GJ63" s="463"/>
      <c r="GK63" s="464"/>
      <c r="GL63" s="465"/>
      <c r="GM63" s="440"/>
      <c r="GN63" s="406"/>
      <c r="GO63" s="483"/>
      <c r="GP63" s="451"/>
      <c r="GQ63" s="440"/>
      <c r="GR63" s="462" t="n">
        <f aca="false">4300/BA63*24</f>
        <v>5.05981565012748</v>
      </c>
      <c r="GS63" s="407"/>
      <c r="GT63" s="407"/>
      <c r="GU63" s="483"/>
      <c r="GV63" s="451"/>
      <c r="GW63" s="483"/>
      <c r="GX63" s="451"/>
      <c r="GY63" s="463"/>
      <c r="GZ63" s="406" t="n">
        <v>19397</v>
      </c>
      <c r="HA63" s="439" t="n">
        <v>8.5</v>
      </c>
      <c r="HB63" s="452"/>
      <c r="HC63" s="440"/>
      <c r="HD63" s="444" t="n">
        <v>133</v>
      </c>
      <c r="HE63" s="464"/>
      <c r="HF63" s="464"/>
      <c r="HG63" s="444"/>
      <c r="HH63" s="409" t="n">
        <v>18</v>
      </c>
      <c r="HI63" s="466" t="n">
        <v>7870</v>
      </c>
      <c r="HJ63" s="407"/>
      <c r="HK63" s="407"/>
      <c r="HL63" s="443"/>
      <c r="HM63" s="466"/>
      <c r="HN63" s="467"/>
      <c r="HO63" s="408" t="n">
        <v>8.2</v>
      </c>
      <c r="HP63" s="468"/>
      <c r="HQ63" s="519"/>
      <c r="HR63" s="520" t="n">
        <v>4.7</v>
      </c>
      <c r="HS63" s="521"/>
      <c r="HT63" s="522"/>
      <c r="HU63" s="523" t="n">
        <f aca="false">72500/BA63*24</f>
        <v>85.3108452637772</v>
      </c>
      <c r="HV63" s="514"/>
      <c r="HW63" s="514" t="n">
        <f aca="false">1-HD63/BF63</f>
        <v>0.431623931623932</v>
      </c>
      <c r="HX63" s="514"/>
      <c r="HY63" s="472"/>
    </row>
    <row r="64" customFormat="false" ht="15.6" hidden="false" customHeight="false" outlineLevel="0" collapsed="false">
      <c r="A64" s="401" t="n">
        <v>43546</v>
      </c>
      <c r="B64" s="402" t="n">
        <v>19012</v>
      </c>
      <c r="C64" s="403" t="n">
        <f aca="false">B64/$B$6</f>
        <v>0.38024</v>
      </c>
      <c r="D64" s="404" t="n">
        <v>7.9</v>
      </c>
      <c r="E64" s="405"/>
      <c r="F64" s="406" t="n">
        <v>214</v>
      </c>
      <c r="G64" s="407" t="n">
        <f aca="false">F64*B64/1000</f>
        <v>4068.568</v>
      </c>
      <c r="H64" s="403" t="n">
        <f aca="false">G64/$G$6</f>
        <v>0.16274272</v>
      </c>
      <c r="I64" s="406" t="n">
        <v>7695</v>
      </c>
      <c r="J64" s="407" t="n">
        <f aca="false">I64*0.67</f>
        <v>5155.65</v>
      </c>
      <c r="K64" s="408"/>
      <c r="L64" s="408" t="n">
        <v>20.1</v>
      </c>
      <c r="M64" s="408"/>
      <c r="N64" s="409" t="n">
        <v>103</v>
      </c>
      <c r="O64" s="409" t="n">
        <v>16</v>
      </c>
      <c r="P64" s="410"/>
      <c r="Q64" s="410"/>
      <c r="R64" s="410"/>
      <c r="S64" s="410"/>
      <c r="T64" s="411"/>
      <c r="U64" s="412"/>
      <c r="V64" s="410"/>
      <c r="W64" s="410"/>
      <c r="X64" s="413"/>
      <c r="Y64" s="474"/>
      <c r="Z64" s="475"/>
      <c r="AA64" s="476"/>
      <c r="AB64" s="477"/>
      <c r="AC64" s="477"/>
      <c r="AD64" s="475" t="n">
        <v>0.43</v>
      </c>
      <c r="AE64" s="478" t="n">
        <f aca="false">AD64/$AD$6</f>
        <v>0.0597222222222222</v>
      </c>
      <c r="AF64" s="479"/>
      <c r="AG64" s="478"/>
      <c r="AH64" s="479"/>
      <c r="AI64" s="479"/>
      <c r="AJ64" s="474"/>
      <c r="AK64" s="478"/>
      <c r="AL64" s="448"/>
      <c r="AM64" s="480"/>
      <c r="AN64" s="474"/>
      <c r="AO64" s="474"/>
      <c r="AP64" s="480"/>
      <c r="AQ64" s="448"/>
      <c r="AR64" s="474"/>
      <c r="AS64" s="474"/>
      <c r="AT64" s="474"/>
      <c r="AU64" s="448"/>
      <c r="AV64" s="481"/>
      <c r="AW64" s="480"/>
      <c r="AX64" s="480"/>
      <c r="AY64" s="481"/>
      <c r="AZ64" s="481"/>
      <c r="BA64" s="421" t="n">
        <f aca="false">CC64+DF64</f>
        <v>19499</v>
      </c>
      <c r="BB64" s="422" t="n">
        <f aca="false">BA64/$BA$6</f>
        <v>0.38998</v>
      </c>
      <c r="BC64" s="423"/>
      <c r="BD64" s="424" t="n">
        <v>7.81</v>
      </c>
      <c r="BE64" s="425"/>
      <c r="BF64" s="426" t="n">
        <v>226</v>
      </c>
      <c r="BG64" s="427" t="n">
        <v>8920</v>
      </c>
      <c r="BH64" s="421" t="n">
        <f aca="false">BG64*0.67</f>
        <v>5976.4</v>
      </c>
      <c r="BI64" s="423"/>
      <c r="BJ64" s="422"/>
      <c r="BK64" s="428"/>
      <c r="BL64" s="428" t="n">
        <v>20.5</v>
      </c>
      <c r="BM64" s="429"/>
      <c r="BN64" s="423" t="n">
        <v>7.1</v>
      </c>
      <c r="BO64" s="426" t="n">
        <v>93</v>
      </c>
      <c r="BP64" s="426" t="n">
        <v>16</v>
      </c>
      <c r="BQ64" s="424" t="n">
        <v>4.5</v>
      </c>
      <c r="BR64" s="422" t="n">
        <f aca="false">BQ64/$BQ$6</f>
        <v>0.625</v>
      </c>
      <c r="BS64" s="410" t="n">
        <f aca="false">BA64</f>
        <v>19499</v>
      </c>
      <c r="BT64" s="430" t="n">
        <f aca="false">BD64</f>
        <v>7.81</v>
      </c>
      <c r="BU64" s="431"/>
      <c r="BV64" s="431" t="n">
        <f aca="false">BF64</f>
        <v>226</v>
      </c>
      <c r="BW64" s="431" t="n">
        <f aca="false">BG64</f>
        <v>8920</v>
      </c>
      <c r="BX64" s="431" t="n">
        <f aca="false">BW64*0.65</f>
        <v>5798</v>
      </c>
      <c r="BY64" s="431"/>
      <c r="BZ64" s="431" t="n">
        <f aca="false">BL64</f>
        <v>20.5</v>
      </c>
      <c r="CA64" s="432" t="n">
        <f aca="false">BN64</f>
        <v>7.1</v>
      </c>
      <c r="CB64" s="431" t="n">
        <f aca="false">BO64</f>
        <v>93</v>
      </c>
      <c r="CC64" s="433"/>
      <c r="CD64" s="412"/>
      <c r="CE64" s="422" t="n">
        <f aca="false">CC64/25000</f>
        <v>0</v>
      </c>
      <c r="CF64" s="434"/>
      <c r="CG64" s="435"/>
      <c r="CH64" s="428"/>
      <c r="CI64" s="436"/>
      <c r="CJ64" s="437"/>
      <c r="CK64" s="437"/>
      <c r="CL64" s="424"/>
      <c r="CM64" s="424"/>
      <c r="CN64" s="424"/>
      <c r="CO64" s="433"/>
      <c r="CP64" s="433"/>
      <c r="CQ64" s="438"/>
      <c r="CR64" s="438"/>
      <c r="CS64" s="482"/>
      <c r="CT64" s="434"/>
      <c r="CU64" s="435"/>
      <c r="CV64" s="439"/>
      <c r="CW64" s="440"/>
      <c r="CX64" s="441"/>
      <c r="CY64" s="442"/>
      <c r="CZ64" s="443"/>
      <c r="DA64" s="443"/>
      <c r="DB64" s="443"/>
      <c r="DC64" s="443"/>
      <c r="DD64" s="444"/>
      <c r="DE64" s="441"/>
      <c r="DF64" s="445" t="n">
        <v>19499</v>
      </c>
      <c r="DG64" s="446" t="n">
        <f aca="false">DF64</f>
        <v>19499</v>
      </c>
      <c r="DH64" s="422" t="n">
        <f aca="false">DF64/25000</f>
        <v>0.77996</v>
      </c>
      <c r="DI64" s="447" t="n">
        <f aca="false">6700/DF64*24</f>
        <v>8.24657674752551</v>
      </c>
      <c r="DJ64" s="435" t="n">
        <v>7.63</v>
      </c>
      <c r="DK64" s="428"/>
      <c r="DL64" s="447" t="n">
        <f aca="false">9500/DF64*24</f>
        <v>11.692907328581</v>
      </c>
      <c r="DM64" s="423" t="n">
        <v>19.6</v>
      </c>
      <c r="DN64" s="423" t="n">
        <v>2.6</v>
      </c>
      <c r="DO64" s="424" t="n">
        <v>7.67</v>
      </c>
      <c r="DP64" s="424"/>
      <c r="DQ64" s="424"/>
      <c r="DR64" s="433"/>
      <c r="DS64" s="433"/>
      <c r="DT64" s="438"/>
      <c r="DU64" s="438" t="n">
        <v>0.15</v>
      </c>
      <c r="DV64" s="482"/>
      <c r="DW64" s="447" t="n">
        <f aca="false">3500/DF64*24</f>
        <v>4.3079132263193</v>
      </c>
      <c r="DX64" s="435" t="n">
        <v>5.99</v>
      </c>
      <c r="DY64" s="439" t="n">
        <v>7.87</v>
      </c>
      <c r="DZ64" s="440"/>
      <c r="EA64" s="441" t="n">
        <v>127</v>
      </c>
      <c r="EB64" s="442" t="n">
        <v>9200</v>
      </c>
      <c r="EC64" s="443"/>
      <c r="ED64" s="443" t="n">
        <v>3.9</v>
      </c>
      <c r="EE64" s="443"/>
      <c r="EF64" s="443" t="n">
        <v>5.7</v>
      </c>
      <c r="EG64" s="444" t="n">
        <v>13</v>
      </c>
      <c r="EH64" s="441"/>
      <c r="EI64" s="430" t="n">
        <f aca="false">(DY64*DG64+CV64*CD64)/(DG64+CD64)</f>
        <v>7.87</v>
      </c>
      <c r="EJ64" s="448"/>
      <c r="EK64" s="449" t="n">
        <f aca="false">EA64</f>
        <v>127</v>
      </c>
      <c r="EL64" s="418" t="n">
        <f aca="false">EB64</f>
        <v>9200</v>
      </c>
      <c r="EM64" s="432"/>
      <c r="EN64" s="432" t="n">
        <f aca="false">ED64</f>
        <v>3.9</v>
      </c>
      <c r="EO64" s="432"/>
      <c r="EP64" s="432" t="n">
        <f aca="false">EF64</f>
        <v>5.7</v>
      </c>
      <c r="EQ64" s="431" t="n">
        <f aca="false">EG64</f>
        <v>13</v>
      </c>
      <c r="ER64" s="449"/>
      <c r="ES64" s="450" t="n">
        <f aca="false">44000/BA64*24</f>
        <v>54.1566234165855</v>
      </c>
      <c r="ET64" s="451" t="n">
        <f aca="false">BB64</f>
        <v>0.38998</v>
      </c>
      <c r="EU64" s="452" t="n">
        <f aca="false">BV64/1000/ES64*24</f>
        <v>0.100153954545455</v>
      </c>
      <c r="EV64" s="451" t="n">
        <f aca="false">EU64/$EU$6</f>
        <v>0.185470286195286</v>
      </c>
      <c r="EW64" s="483"/>
      <c r="EX64" s="484"/>
      <c r="EY64" s="483"/>
      <c r="EZ64" s="484"/>
      <c r="FA64" s="451" t="n">
        <f aca="false">1-EK64/BV64</f>
        <v>0.438053097345133</v>
      </c>
      <c r="FB64" s="432" t="n">
        <f aca="false">BV64-EK64</f>
        <v>99</v>
      </c>
      <c r="FC64" s="453" t="n">
        <f aca="false">1-EP64/CA64</f>
        <v>0.197183098591549</v>
      </c>
      <c r="FD64" s="432" t="n">
        <f aca="false">CA64-EP64</f>
        <v>1.4</v>
      </c>
      <c r="FE64" s="453" t="n">
        <f aca="false">1-EQ64/CB64</f>
        <v>0.860215053763441</v>
      </c>
      <c r="FF64" s="431" t="n">
        <f aca="false">CB64-EQ64</f>
        <v>80</v>
      </c>
      <c r="FG64" s="406" t="n">
        <v>16800</v>
      </c>
      <c r="FH64" s="444"/>
      <c r="FI64" s="454"/>
      <c r="FJ64" s="455"/>
      <c r="FK64" s="456" t="n">
        <f aca="false">3000/BA64*24</f>
        <v>3.69249705113083</v>
      </c>
      <c r="FL64" s="406"/>
      <c r="FM64" s="456"/>
      <c r="FN64" s="406"/>
      <c r="FO64" s="457"/>
      <c r="FP64" s="450"/>
      <c r="FQ64" s="458"/>
      <c r="FR64" s="459"/>
      <c r="FS64" s="460"/>
      <c r="FT64" s="461"/>
      <c r="FU64" s="441"/>
      <c r="FV64" s="406"/>
      <c r="FW64" s="460"/>
      <c r="FX64" s="406"/>
      <c r="FY64" s="410"/>
      <c r="FZ64" s="410"/>
      <c r="GA64" s="430"/>
      <c r="GB64" s="483"/>
      <c r="GC64" s="484"/>
      <c r="GD64" s="451"/>
      <c r="GE64" s="449"/>
      <c r="GF64" s="462" t="n">
        <f aca="false">4100/BA64*24</f>
        <v>5.04641263654546</v>
      </c>
      <c r="GG64" s="406"/>
      <c r="GH64" s="451"/>
      <c r="GI64" s="406"/>
      <c r="GJ64" s="463"/>
      <c r="GK64" s="464"/>
      <c r="GL64" s="465"/>
      <c r="GM64" s="440"/>
      <c r="GN64" s="406"/>
      <c r="GO64" s="483"/>
      <c r="GP64" s="451"/>
      <c r="GQ64" s="440"/>
      <c r="GR64" s="462" t="n">
        <f aca="false">4300/BA64*24</f>
        <v>5.29257910662085</v>
      </c>
      <c r="GS64" s="407"/>
      <c r="GT64" s="407"/>
      <c r="GU64" s="483"/>
      <c r="GV64" s="451"/>
      <c r="GW64" s="483"/>
      <c r="GX64" s="451"/>
      <c r="GY64" s="463"/>
      <c r="GZ64" s="406" t="n">
        <v>19069</v>
      </c>
      <c r="HA64" s="439" t="n">
        <v>8.44</v>
      </c>
      <c r="HB64" s="452"/>
      <c r="HC64" s="440"/>
      <c r="HD64" s="444" t="n">
        <v>130</v>
      </c>
      <c r="HE64" s="464"/>
      <c r="HF64" s="464"/>
      <c r="HG64" s="444"/>
      <c r="HH64" s="409" t="n">
        <v>14</v>
      </c>
      <c r="HI64" s="466" t="n">
        <v>9050</v>
      </c>
      <c r="HJ64" s="407"/>
      <c r="HK64" s="407"/>
      <c r="HL64" s="443"/>
      <c r="HM64" s="466"/>
      <c r="HN64" s="467"/>
      <c r="HO64" s="408" t="n">
        <v>5.4</v>
      </c>
      <c r="HP64" s="468"/>
      <c r="HQ64" s="519"/>
      <c r="HR64" s="520"/>
      <c r="HS64" s="521"/>
      <c r="HT64" s="522" t="n">
        <v>8</v>
      </c>
      <c r="HU64" s="523" t="n">
        <f aca="false">72500/BA64*24</f>
        <v>89.2353454023283</v>
      </c>
      <c r="HV64" s="514"/>
      <c r="HW64" s="514" t="n">
        <f aca="false">1-HD64/BF64</f>
        <v>0.424778761061947</v>
      </c>
      <c r="HX64" s="514"/>
      <c r="HY64" s="472"/>
    </row>
    <row r="65" customFormat="false" ht="15.6" hidden="false" customHeight="false" outlineLevel="0" collapsed="false">
      <c r="A65" s="401" t="n">
        <v>43547</v>
      </c>
      <c r="B65" s="402" t="n">
        <v>14966</v>
      </c>
      <c r="C65" s="403" t="n">
        <f aca="false">B65/$B$6</f>
        <v>0.29932</v>
      </c>
      <c r="D65" s="404" t="n">
        <v>8.05</v>
      </c>
      <c r="E65" s="405"/>
      <c r="F65" s="406" t="n">
        <v>207</v>
      </c>
      <c r="G65" s="407" t="n">
        <f aca="false">F65*B65/1000</f>
        <v>3097.962</v>
      </c>
      <c r="H65" s="403" t="n">
        <f aca="false">G65/$G$6</f>
        <v>0.12391848</v>
      </c>
      <c r="I65" s="406" t="n">
        <v>7470</v>
      </c>
      <c r="J65" s="407" t="n">
        <f aca="false">I65*0.67</f>
        <v>5004.9</v>
      </c>
      <c r="K65" s="408"/>
      <c r="L65" s="408" t="n">
        <v>16</v>
      </c>
      <c r="M65" s="408"/>
      <c r="N65" s="409" t="n">
        <v>165</v>
      </c>
      <c r="O65" s="409" t="n">
        <v>16</v>
      </c>
      <c r="P65" s="410"/>
      <c r="Q65" s="410"/>
      <c r="R65" s="410"/>
      <c r="S65" s="410"/>
      <c r="T65" s="411"/>
      <c r="U65" s="412"/>
      <c r="V65" s="410"/>
      <c r="W65" s="410"/>
      <c r="X65" s="413"/>
      <c r="Y65" s="474"/>
      <c r="Z65" s="475"/>
      <c r="AA65" s="476"/>
      <c r="AB65" s="477"/>
      <c r="AC65" s="477"/>
      <c r="AD65" s="475" t="n">
        <v>0.4</v>
      </c>
      <c r="AE65" s="478" t="n">
        <f aca="false">AD65/$AD$6</f>
        <v>0.0555555555555556</v>
      </c>
      <c r="AF65" s="479"/>
      <c r="AG65" s="478"/>
      <c r="AH65" s="479"/>
      <c r="AI65" s="479"/>
      <c r="AJ65" s="474"/>
      <c r="AK65" s="478"/>
      <c r="AL65" s="448"/>
      <c r="AM65" s="480"/>
      <c r="AN65" s="474"/>
      <c r="AO65" s="474"/>
      <c r="AP65" s="480"/>
      <c r="AQ65" s="448"/>
      <c r="AR65" s="474"/>
      <c r="AS65" s="474"/>
      <c r="AT65" s="474"/>
      <c r="AU65" s="448"/>
      <c r="AV65" s="481"/>
      <c r="AW65" s="480"/>
      <c r="AX65" s="480"/>
      <c r="AY65" s="481"/>
      <c r="AZ65" s="481"/>
      <c r="BA65" s="421" t="n">
        <f aca="false">CC65+DF65</f>
        <v>19131</v>
      </c>
      <c r="BB65" s="422" t="n">
        <f aca="false">BA65/$BA$6</f>
        <v>0.38262</v>
      </c>
      <c r="BC65" s="423"/>
      <c r="BD65" s="424" t="n">
        <v>7.95</v>
      </c>
      <c r="BE65" s="425"/>
      <c r="BF65" s="426" t="n">
        <v>211</v>
      </c>
      <c r="BG65" s="427" t="n">
        <v>7920</v>
      </c>
      <c r="BH65" s="421" t="n">
        <f aca="false">BG65*0.67</f>
        <v>5306.4</v>
      </c>
      <c r="BI65" s="423"/>
      <c r="BJ65" s="422"/>
      <c r="BK65" s="428"/>
      <c r="BL65" s="428" t="n">
        <v>16.9</v>
      </c>
      <c r="BM65" s="429"/>
      <c r="BN65" s="423" t="n">
        <v>6.8</v>
      </c>
      <c r="BO65" s="426" t="n">
        <v>88</v>
      </c>
      <c r="BP65" s="426" t="n">
        <v>16</v>
      </c>
      <c r="BQ65" s="424" t="n">
        <v>4.7</v>
      </c>
      <c r="BR65" s="422" t="n">
        <f aca="false">BQ65/$BQ$6</f>
        <v>0.652777777777778</v>
      </c>
      <c r="BS65" s="410" t="n">
        <f aca="false">BA65</f>
        <v>19131</v>
      </c>
      <c r="BT65" s="430" t="n">
        <f aca="false">BD65</f>
        <v>7.95</v>
      </c>
      <c r="BU65" s="431"/>
      <c r="BV65" s="431" t="n">
        <f aca="false">BF65</f>
        <v>211</v>
      </c>
      <c r="BW65" s="431" t="n">
        <f aca="false">BG65</f>
        <v>7920</v>
      </c>
      <c r="BX65" s="431" t="n">
        <f aca="false">BW65*0.65</f>
        <v>5148</v>
      </c>
      <c r="BY65" s="431"/>
      <c r="BZ65" s="431" t="n">
        <f aca="false">BL65</f>
        <v>16.9</v>
      </c>
      <c r="CA65" s="432" t="n">
        <f aca="false">BN65</f>
        <v>6.8</v>
      </c>
      <c r="CB65" s="431" t="n">
        <f aca="false">BO65</f>
        <v>88</v>
      </c>
      <c r="CC65" s="433"/>
      <c r="CD65" s="412"/>
      <c r="CE65" s="422" t="n">
        <f aca="false">CC65/25000</f>
        <v>0</v>
      </c>
      <c r="CF65" s="434"/>
      <c r="CG65" s="435"/>
      <c r="CH65" s="428"/>
      <c r="CI65" s="436"/>
      <c r="CJ65" s="437"/>
      <c r="CK65" s="437"/>
      <c r="CL65" s="424"/>
      <c r="CM65" s="424"/>
      <c r="CN65" s="424"/>
      <c r="CO65" s="433"/>
      <c r="CP65" s="433"/>
      <c r="CQ65" s="438"/>
      <c r="CR65" s="438"/>
      <c r="CS65" s="482"/>
      <c r="CT65" s="434"/>
      <c r="CU65" s="435"/>
      <c r="CV65" s="439"/>
      <c r="CW65" s="440"/>
      <c r="CX65" s="441"/>
      <c r="CY65" s="442"/>
      <c r="CZ65" s="443"/>
      <c r="DA65" s="443"/>
      <c r="DB65" s="443"/>
      <c r="DC65" s="443"/>
      <c r="DD65" s="444"/>
      <c r="DE65" s="441"/>
      <c r="DF65" s="445" t="n">
        <v>19131</v>
      </c>
      <c r="DG65" s="446" t="n">
        <f aca="false">DF65</f>
        <v>19131</v>
      </c>
      <c r="DH65" s="422" t="n">
        <f aca="false">DF65/25000</f>
        <v>0.76524</v>
      </c>
      <c r="DI65" s="447" t="n">
        <f aca="false">6700/DF65*24</f>
        <v>8.40520620981653</v>
      </c>
      <c r="DJ65" s="435" t="n">
        <v>7.64</v>
      </c>
      <c r="DK65" s="428"/>
      <c r="DL65" s="447" t="n">
        <f aca="false">9500/DF65*24</f>
        <v>11.9178297004861</v>
      </c>
      <c r="DM65" s="423" t="n">
        <v>20.3</v>
      </c>
      <c r="DN65" s="423" t="n">
        <v>3.8</v>
      </c>
      <c r="DO65" s="424" t="n">
        <v>7.71</v>
      </c>
      <c r="DP65" s="424"/>
      <c r="DQ65" s="424"/>
      <c r="DR65" s="433"/>
      <c r="DS65" s="433"/>
      <c r="DT65" s="438"/>
      <c r="DU65" s="438" t="n">
        <v>0.15</v>
      </c>
      <c r="DV65" s="482"/>
      <c r="DW65" s="447" t="n">
        <f aca="false">3500/DF65*24</f>
        <v>4.39077936333699</v>
      </c>
      <c r="DX65" s="435" t="n">
        <v>6.84</v>
      </c>
      <c r="DY65" s="439" t="n">
        <v>7.84</v>
      </c>
      <c r="DZ65" s="440"/>
      <c r="EA65" s="441" t="n">
        <v>116</v>
      </c>
      <c r="EB65" s="442" t="n">
        <v>8490</v>
      </c>
      <c r="EC65" s="443"/>
      <c r="ED65" s="443" t="n">
        <v>3.6</v>
      </c>
      <c r="EE65" s="443"/>
      <c r="EF65" s="443" t="n">
        <v>6</v>
      </c>
      <c r="EG65" s="444" t="n">
        <v>9</v>
      </c>
      <c r="EH65" s="441"/>
      <c r="EI65" s="430" t="n">
        <f aca="false">(DY65*DG65+CV65*CD65)/(DG65+CD65)</f>
        <v>7.84</v>
      </c>
      <c r="EJ65" s="448"/>
      <c r="EK65" s="449" t="n">
        <f aca="false">EA65</f>
        <v>116</v>
      </c>
      <c r="EL65" s="418" t="n">
        <f aca="false">EB65</f>
        <v>8490</v>
      </c>
      <c r="EM65" s="432"/>
      <c r="EN65" s="432" t="n">
        <f aca="false">ED65</f>
        <v>3.6</v>
      </c>
      <c r="EO65" s="432"/>
      <c r="EP65" s="432" t="n">
        <f aca="false">EF65</f>
        <v>6</v>
      </c>
      <c r="EQ65" s="431" t="n">
        <f aca="false">EG65</f>
        <v>9</v>
      </c>
      <c r="ER65" s="449"/>
      <c r="ES65" s="450" t="n">
        <f aca="false">44000/BA65*24</f>
        <v>55.1983691390936</v>
      </c>
      <c r="ET65" s="451" t="n">
        <f aca="false">BB65</f>
        <v>0.38262</v>
      </c>
      <c r="EU65" s="452" t="n">
        <f aca="false">BV65/1000/ES65*24</f>
        <v>0.0917418409090909</v>
      </c>
      <c r="EV65" s="451" t="n">
        <f aca="false">EU65/$EU$6</f>
        <v>0.169892297979798</v>
      </c>
      <c r="EW65" s="483"/>
      <c r="EX65" s="484"/>
      <c r="EY65" s="483"/>
      <c r="EZ65" s="484"/>
      <c r="FA65" s="451" t="n">
        <f aca="false">1-EK65/BV65</f>
        <v>0.450236966824645</v>
      </c>
      <c r="FB65" s="432" t="n">
        <f aca="false">BV65-EK65</f>
        <v>95</v>
      </c>
      <c r="FC65" s="453" t="n">
        <f aca="false">1-EP65/CA65</f>
        <v>0.117647058823529</v>
      </c>
      <c r="FD65" s="432" t="n">
        <f aca="false">CA65-EP65</f>
        <v>0.8</v>
      </c>
      <c r="FE65" s="453" t="n">
        <f aca="false">1-EQ65/CB65</f>
        <v>0.897727272727273</v>
      </c>
      <c r="FF65" s="431" t="n">
        <f aca="false">CB65-EQ65</f>
        <v>79</v>
      </c>
      <c r="FG65" s="406" t="n">
        <v>16800</v>
      </c>
      <c r="FH65" s="444"/>
      <c r="FI65" s="454"/>
      <c r="FJ65" s="455"/>
      <c r="FK65" s="456" t="n">
        <f aca="false">3000/BA65*24</f>
        <v>3.76352516857456</v>
      </c>
      <c r="FL65" s="406"/>
      <c r="FM65" s="456"/>
      <c r="FN65" s="406"/>
      <c r="FO65" s="457"/>
      <c r="FP65" s="450"/>
      <c r="FQ65" s="458"/>
      <c r="FR65" s="459"/>
      <c r="FS65" s="460"/>
      <c r="FT65" s="461"/>
      <c r="FU65" s="441"/>
      <c r="FV65" s="406"/>
      <c r="FW65" s="460"/>
      <c r="FX65" s="406"/>
      <c r="FY65" s="410"/>
      <c r="FZ65" s="410"/>
      <c r="GA65" s="430"/>
      <c r="GB65" s="483"/>
      <c r="GC65" s="484"/>
      <c r="GD65" s="451"/>
      <c r="GE65" s="449"/>
      <c r="GF65" s="462" t="n">
        <f aca="false">4100/BA65*24</f>
        <v>5.14348439705191</v>
      </c>
      <c r="GG65" s="406"/>
      <c r="GH65" s="451"/>
      <c r="GI65" s="406"/>
      <c r="GJ65" s="463"/>
      <c r="GK65" s="464"/>
      <c r="GL65" s="465"/>
      <c r="GM65" s="440"/>
      <c r="GN65" s="406"/>
      <c r="GO65" s="483"/>
      <c r="GP65" s="451"/>
      <c r="GQ65" s="440"/>
      <c r="GR65" s="462" t="n">
        <f aca="false">4300/BA65*24</f>
        <v>5.39438607495688</v>
      </c>
      <c r="GS65" s="407"/>
      <c r="GT65" s="407"/>
      <c r="GU65" s="483"/>
      <c r="GV65" s="451"/>
      <c r="GW65" s="483"/>
      <c r="GX65" s="451"/>
      <c r="GY65" s="463"/>
      <c r="GZ65" s="406" t="n">
        <v>17753</v>
      </c>
      <c r="HA65" s="439" t="n">
        <v>8.43</v>
      </c>
      <c r="HB65" s="452"/>
      <c r="HC65" s="440"/>
      <c r="HD65" s="444" t="n">
        <v>107</v>
      </c>
      <c r="HE65" s="464"/>
      <c r="HF65" s="464"/>
      <c r="HG65" s="444"/>
      <c r="HH65" s="409" t="n">
        <v>12</v>
      </c>
      <c r="HI65" s="466" t="n">
        <v>8690</v>
      </c>
      <c r="HJ65" s="407"/>
      <c r="HK65" s="407"/>
      <c r="HL65" s="443"/>
      <c r="HM65" s="466"/>
      <c r="HN65" s="467"/>
      <c r="HO65" s="408" t="n">
        <v>4.5</v>
      </c>
      <c r="HP65" s="468"/>
      <c r="HQ65" s="519"/>
      <c r="HR65" s="520"/>
      <c r="HS65" s="521"/>
      <c r="HT65" s="522" t="n">
        <v>8</v>
      </c>
      <c r="HU65" s="523" t="n">
        <f aca="false">72500/BA65*24</f>
        <v>90.951858240552</v>
      </c>
      <c r="HV65" s="514"/>
      <c r="HW65" s="514" t="n">
        <f aca="false">1-HD65/BF65</f>
        <v>0.492890995260663</v>
      </c>
      <c r="HX65" s="514"/>
      <c r="HY65" s="472"/>
    </row>
    <row r="66" customFormat="false" ht="15.6" hidden="false" customHeight="false" outlineLevel="0" collapsed="false">
      <c r="A66" s="486" t="n">
        <v>43548</v>
      </c>
      <c r="B66" s="487" t="n">
        <v>16120</v>
      </c>
      <c r="C66" s="488" t="n">
        <f aca="false">B66/$B$6</f>
        <v>0.3224</v>
      </c>
      <c r="D66" s="489" t="n">
        <v>8.07</v>
      </c>
      <c r="E66" s="490"/>
      <c r="F66" s="491" t="n">
        <v>433</v>
      </c>
      <c r="G66" s="491" t="n">
        <f aca="false">F66*B66/1000</f>
        <v>6979.96</v>
      </c>
      <c r="H66" s="488" t="n">
        <f aca="false">G66/$G$6</f>
        <v>0.2791984</v>
      </c>
      <c r="I66" s="491" t="n">
        <v>10685</v>
      </c>
      <c r="J66" s="491" t="n">
        <f aca="false">I66*0.67</f>
        <v>7158.95</v>
      </c>
      <c r="K66" s="492"/>
      <c r="L66" s="492" t="n">
        <v>11.9</v>
      </c>
      <c r="M66" s="492"/>
      <c r="N66" s="493" t="n">
        <v>173</v>
      </c>
      <c r="O66" s="493" t="n">
        <v>32</v>
      </c>
      <c r="P66" s="410"/>
      <c r="Q66" s="410"/>
      <c r="R66" s="410"/>
      <c r="S66" s="410"/>
      <c r="T66" s="411"/>
      <c r="U66" s="412"/>
      <c r="V66" s="410"/>
      <c r="W66" s="410"/>
      <c r="X66" s="413"/>
      <c r="Y66" s="474"/>
      <c r="Z66" s="475"/>
      <c r="AA66" s="476"/>
      <c r="AB66" s="477"/>
      <c r="AC66" s="477"/>
      <c r="AD66" s="475" t="n">
        <v>0.4</v>
      </c>
      <c r="AE66" s="478" t="n">
        <f aca="false">AD66/$AD$6</f>
        <v>0.0555555555555556</v>
      </c>
      <c r="AF66" s="479"/>
      <c r="AG66" s="478"/>
      <c r="AH66" s="479"/>
      <c r="AI66" s="479"/>
      <c r="AJ66" s="474"/>
      <c r="AK66" s="478"/>
      <c r="AL66" s="448"/>
      <c r="AM66" s="480"/>
      <c r="AN66" s="474"/>
      <c r="AO66" s="474"/>
      <c r="AP66" s="480"/>
      <c r="AQ66" s="448"/>
      <c r="AR66" s="474"/>
      <c r="AS66" s="474"/>
      <c r="AT66" s="474"/>
      <c r="AU66" s="448"/>
      <c r="AV66" s="481"/>
      <c r="AW66" s="480"/>
      <c r="AX66" s="480"/>
      <c r="AY66" s="481"/>
      <c r="AZ66" s="481"/>
      <c r="BA66" s="421" t="n">
        <f aca="false">CC66+DF66</f>
        <v>18052</v>
      </c>
      <c r="BB66" s="422" t="n">
        <f aca="false">BA66/$BA$6</f>
        <v>0.36104</v>
      </c>
      <c r="BC66" s="423"/>
      <c r="BD66" s="424" t="n">
        <v>7.99</v>
      </c>
      <c r="BE66" s="425"/>
      <c r="BF66" s="426" t="n">
        <v>232</v>
      </c>
      <c r="BG66" s="427" t="n">
        <v>8010</v>
      </c>
      <c r="BH66" s="421" t="n">
        <f aca="false">BG66*0.67</f>
        <v>5366.7</v>
      </c>
      <c r="BI66" s="423"/>
      <c r="BJ66" s="422"/>
      <c r="BK66" s="428"/>
      <c r="BL66" s="428" t="n">
        <v>17.2</v>
      </c>
      <c r="BM66" s="429"/>
      <c r="BN66" s="423" t="n">
        <v>7.2</v>
      </c>
      <c r="BO66" s="426" t="n">
        <v>83</v>
      </c>
      <c r="BP66" s="426" t="n">
        <v>16</v>
      </c>
      <c r="BQ66" s="424" t="n">
        <v>4.24</v>
      </c>
      <c r="BR66" s="422" t="n">
        <f aca="false">BQ66/$BQ$6</f>
        <v>0.588888888888889</v>
      </c>
      <c r="BS66" s="410" t="n">
        <f aca="false">BA66</f>
        <v>18052</v>
      </c>
      <c r="BT66" s="430" t="n">
        <f aca="false">BD66</f>
        <v>7.99</v>
      </c>
      <c r="BU66" s="431"/>
      <c r="BV66" s="431" t="n">
        <f aca="false">BF66</f>
        <v>232</v>
      </c>
      <c r="BW66" s="431" t="n">
        <f aca="false">BG66</f>
        <v>8010</v>
      </c>
      <c r="BX66" s="431" t="n">
        <f aca="false">BW66*0.65</f>
        <v>5206.5</v>
      </c>
      <c r="BY66" s="431"/>
      <c r="BZ66" s="431" t="n">
        <f aca="false">BL66</f>
        <v>17.2</v>
      </c>
      <c r="CA66" s="432" t="n">
        <f aca="false">BN66</f>
        <v>7.2</v>
      </c>
      <c r="CB66" s="431" t="n">
        <f aca="false">BO66</f>
        <v>83</v>
      </c>
      <c r="CC66" s="433"/>
      <c r="CD66" s="412"/>
      <c r="CE66" s="422" t="n">
        <f aca="false">CC66/25000</f>
        <v>0</v>
      </c>
      <c r="CF66" s="434"/>
      <c r="CG66" s="435"/>
      <c r="CH66" s="428"/>
      <c r="CI66" s="436"/>
      <c r="CJ66" s="437"/>
      <c r="CK66" s="437"/>
      <c r="CL66" s="424"/>
      <c r="CM66" s="424"/>
      <c r="CN66" s="424"/>
      <c r="CO66" s="433"/>
      <c r="CP66" s="433"/>
      <c r="CQ66" s="438"/>
      <c r="CR66" s="438"/>
      <c r="CS66" s="482"/>
      <c r="CT66" s="434"/>
      <c r="CU66" s="435"/>
      <c r="CV66" s="494"/>
      <c r="CW66" s="495"/>
      <c r="CX66" s="496"/>
      <c r="CY66" s="497"/>
      <c r="CZ66" s="498"/>
      <c r="DA66" s="498"/>
      <c r="DB66" s="498"/>
      <c r="DC66" s="498"/>
      <c r="DD66" s="499"/>
      <c r="DE66" s="499"/>
      <c r="DF66" s="433" t="n">
        <v>18052</v>
      </c>
      <c r="DG66" s="446" t="n">
        <f aca="false">DF66</f>
        <v>18052</v>
      </c>
      <c r="DH66" s="422" t="n">
        <f aca="false">DF66/25000</f>
        <v>0.72208</v>
      </c>
      <c r="DI66" s="433" t="n">
        <f aca="false">6700/DF66*24</f>
        <v>8.90760026589852</v>
      </c>
      <c r="DJ66" s="435" t="n">
        <v>7.69</v>
      </c>
      <c r="DK66" s="428"/>
      <c r="DL66" s="433" t="n">
        <f aca="false">9500/DF66*24</f>
        <v>12.6301794814979</v>
      </c>
      <c r="DM66" s="423" t="n">
        <v>20.2</v>
      </c>
      <c r="DN66" s="423" t="n">
        <v>3.6</v>
      </c>
      <c r="DO66" s="424" t="n">
        <v>7.73</v>
      </c>
      <c r="DP66" s="424"/>
      <c r="DQ66" s="424"/>
      <c r="DR66" s="433"/>
      <c r="DS66" s="433"/>
      <c r="DT66" s="438"/>
      <c r="DU66" s="438" t="n">
        <v>0.13</v>
      </c>
      <c r="DV66" s="482"/>
      <c r="DW66" s="433" t="n">
        <f aca="false">3500/DF66*24</f>
        <v>4.65322401949923</v>
      </c>
      <c r="DX66" s="435" t="n">
        <v>6.97</v>
      </c>
      <c r="DY66" s="494" t="n">
        <v>7.79</v>
      </c>
      <c r="DZ66" s="495"/>
      <c r="EA66" s="496" t="n">
        <v>116</v>
      </c>
      <c r="EB66" s="497" t="n">
        <v>8120</v>
      </c>
      <c r="EC66" s="498"/>
      <c r="ED66" s="498" t="n">
        <v>3.2</v>
      </c>
      <c r="EE66" s="498"/>
      <c r="EF66" s="498" t="n">
        <v>5.8</v>
      </c>
      <c r="EG66" s="499" t="n">
        <v>8</v>
      </c>
      <c r="EH66" s="496"/>
      <c r="EI66" s="430" t="n">
        <f aca="false">(DY66*DG66+CV66*CD66)/(DG66+CD66)</f>
        <v>7.79</v>
      </c>
      <c r="EJ66" s="448"/>
      <c r="EK66" s="449" t="n">
        <f aca="false">EA66</f>
        <v>116</v>
      </c>
      <c r="EL66" s="418" t="n">
        <f aca="false">EB66</f>
        <v>8120</v>
      </c>
      <c r="EM66" s="432"/>
      <c r="EN66" s="432" t="n">
        <f aca="false">ED66</f>
        <v>3.2</v>
      </c>
      <c r="EO66" s="432"/>
      <c r="EP66" s="432" t="n">
        <f aca="false">EF66</f>
        <v>5.8</v>
      </c>
      <c r="EQ66" s="431" t="n">
        <f aca="false">EG66</f>
        <v>8</v>
      </c>
      <c r="ER66" s="449"/>
      <c r="ES66" s="497" t="n">
        <f aca="false">44000/BA66*24</f>
        <v>58.4976733879902</v>
      </c>
      <c r="ET66" s="500" t="n">
        <f aca="false">BB66</f>
        <v>0.36104</v>
      </c>
      <c r="EU66" s="452" t="n">
        <f aca="false">BV66/1000/ES66*24</f>
        <v>0.0951832727272727</v>
      </c>
      <c r="EV66" s="500" t="n">
        <f aca="false">EU66/$EU$6</f>
        <v>0.17626531986532</v>
      </c>
      <c r="EW66" s="501"/>
      <c r="EX66" s="484"/>
      <c r="EY66" s="501"/>
      <c r="EZ66" s="484"/>
      <c r="FA66" s="451" t="n">
        <f aca="false">1-EK66/BV66</f>
        <v>0.5</v>
      </c>
      <c r="FB66" s="432" t="n">
        <f aca="false">BV66-EK66</f>
        <v>116</v>
      </c>
      <c r="FC66" s="453" t="n">
        <f aca="false">1-EP66/CA66</f>
        <v>0.194444444444445</v>
      </c>
      <c r="FD66" s="432" t="n">
        <f aca="false">CA66-EP66</f>
        <v>1.4</v>
      </c>
      <c r="FE66" s="453" t="n">
        <f aca="false">1-EQ66/CB66</f>
        <v>0.903614457831325</v>
      </c>
      <c r="FF66" s="431" t="n">
        <f aca="false">CB66-EQ66</f>
        <v>75</v>
      </c>
      <c r="FG66" s="491" t="n">
        <v>16800</v>
      </c>
      <c r="FH66" s="499"/>
      <c r="FI66" s="502"/>
      <c r="FJ66" s="488"/>
      <c r="FK66" s="503" t="n">
        <f aca="false">3000/BA66*24</f>
        <v>3.98847773099934</v>
      </c>
      <c r="FL66" s="491"/>
      <c r="FM66" s="503"/>
      <c r="FN66" s="491"/>
      <c r="FO66" s="457"/>
      <c r="FP66" s="497"/>
      <c r="FQ66" s="504"/>
      <c r="FR66" s="492"/>
      <c r="FS66" s="505"/>
      <c r="FT66" s="506"/>
      <c r="FU66" s="496"/>
      <c r="FV66" s="491"/>
      <c r="FW66" s="505"/>
      <c r="FX66" s="491"/>
      <c r="FY66" s="410"/>
      <c r="FZ66" s="410"/>
      <c r="GA66" s="430"/>
      <c r="GB66" s="501"/>
      <c r="GC66" s="484"/>
      <c r="GD66" s="500"/>
      <c r="GE66" s="449"/>
      <c r="GF66" s="507" t="n">
        <f aca="false">4100/BA66*24</f>
        <v>5.45091956569909</v>
      </c>
      <c r="GG66" s="491"/>
      <c r="GH66" s="500"/>
      <c r="GI66" s="491"/>
      <c r="GJ66" s="498"/>
      <c r="GK66" s="498"/>
      <c r="GL66" s="508"/>
      <c r="GM66" s="495"/>
      <c r="GN66" s="491"/>
      <c r="GO66" s="501"/>
      <c r="GP66" s="500"/>
      <c r="GQ66" s="495"/>
      <c r="GR66" s="507" t="n">
        <f aca="false">4300/BA66*24</f>
        <v>5.71681808109905</v>
      </c>
      <c r="GS66" s="491"/>
      <c r="GT66" s="491"/>
      <c r="GU66" s="501"/>
      <c r="GV66" s="501"/>
      <c r="GW66" s="501"/>
      <c r="GX66" s="500"/>
      <c r="GY66" s="498"/>
      <c r="GZ66" s="491" t="n">
        <v>17908</v>
      </c>
      <c r="HA66" s="494" t="n">
        <v>8.44</v>
      </c>
      <c r="HB66" s="494"/>
      <c r="HC66" s="495"/>
      <c r="HD66" s="499" t="n">
        <v>106</v>
      </c>
      <c r="HE66" s="499"/>
      <c r="HF66" s="499"/>
      <c r="HG66" s="499"/>
      <c r="HH66" s="493" t="n">
        <v>5</v>
      </c>
      <c r="HI66" s="509" t="n">
        <v>8350</v>
      </c>
      <c r="HJ66" s="491"/>
      <c r="HK66" s="491"/>
      <c r="HL66" s="498"/>
      <c r="HM66" s="509"/>
      <c r="HN66" s="509"/>
      <c r="HO66" s="492" t="n">
        <v>3.9</v>
      </c>
      <c r="HP66" s="510"/>
      <c r="HQ66" s="524"/>
      <c r="HR66" s="525"/>
      <c r="HS66" s="525"/>
      <c r="HT66" s="512" t="n">
        <v>8</v>
      </c>
      <c r="HU66" s="526" t="n">
        <f aca="false">72500/BA66*24</f>
        <v>96.3882118324839</v>
      </c>
      <c r="HV66" s="527"/>
      <c r="HW66" s="527" t="n">
        <f aca="false">1-HD66/BF66</f>
        <v>0.543103448275862</v>
      </c>
      <c r="HX66" s="527"/>
      <c r="HY66" s="513" t="s">
        <v>171</v>
      </c>
    </row>
    <row r="67" customFormat="false" ht="15.6" hidden="false" customHeight="false" outlineLevel="0" collapsed="false">
      <c r="A67" s="401" t="n">
        <v>43549</v>
      </c>
      <c r="B67" s="516" t="n">
        <v>25679</v>
      </c>
      <c r="C67" s="403" t="n">
        <f aca="false">B67/$B$6</f>
        <v>0.51358</v>
      </c>
      <c r="D67" s="404" t="n">
        <v>7.97</v>
      </c>
      <c r="E67" s="405"/>
      <c r="F67" s="406" t="n">
        <v>217</v>
      </c>
      <c r="G67" s="407" t="n">
        <f aca="false">F67*B67/1000</f>
        <v>5572.343</v>
      </c>
      <c r="H67" s="403" t="n">
        <f aca="false">G67/$G$6</f>
        <v>0.22289372</v>
      </c>
      <c r="I67" s="406" t="n">
        <v>8105</v>
      </c>
      <c r="J67" s="407" t="n">
        <f aca="false">I67*0.67</f>
        <v>5430.35</v>
      </c>
      <c r="K67" s="408"/>
      <c r="L67" s="408" t="n">
        <v>7.9</v>
      </c>
      <c r="M67" s="408"/>
      <c r="N67" s="409" t="n">
        <v>113</v>
      </c>
      <c r="O67" s="409" t="n">
        <v>32</v>
      </c>
      <c r="P67" s="410"/>
      <c r="Q67" s="410"/>
      <c r="R67" s="410"/>
      <c r="S67" s="410"/>
      <c r="T67" s="411"/>
      <c r="U67" s="412"/>
      <c r="V67" s="410"/>
      <c r="W67" s="410"/>
      <c r="X67" s="517"/>
      <c r="Y67" s="474"/>
      <c r="Z67" s="475"/>
      <c r="AA67" s="476"/>
      <c r="AB67" s="477"/>
      <c r="AC67" s="477"/>
      <c r="AD67" s="475" t="n">
        <v>0.41</v>
      </c>
      <c r="AE67" s="478" t="n">
        <f aca="false">AD67/$AD$6</f>
        <v>0.0569444444444444</v>
      </c>
      <c r="AF67" s="479"/>
      <c r="AG67" s="478"/>
      <c r="AH67" s="479"/>
      <c r="AI67" s="479"/>
      <c r="AJ67" s="474"/>
      <c r="AK67" s="478"/>
      <c r="AL67" s="448"/>
      <c r="AM67" s="480"/>
      <c r="AN67" s="474"/>
      <c r="AO67" s="474"/>
      <c r="AP67" s="480"/>
      <c r="AQ67" s="448"/>
      <c r="AR67" s="474"/>
      <c r="AS67" s="474"/>
      <c r="AT67" s="474"/>
      <c r="AU67" s="448"/>
      <c r="AV67" s="481"/>
      <c r="AW67" s="480"/>
      <c r="AX67" s="480"/>
      <c r="AY67" s="481"/>
      <c r="AZ67" s="481"/>
      <c r="BA67" s="421" t="n">
        <f aca="false">CC67+DF67</f>
        <v>18848</v>
      </c>
      <c r="BB67" s="422" t="n">
        <f aca="false">BA67/$BA$6</f>
        <v>0.37696</v>
      </c>
      <c r="BC67" s="423"/>
      <c r="BD67" s="424" t="n">
        <v>8</v>
      </c>
      <c r="BE67" s="425"/>
      <c r="BF67" s="426" t="n">
        <v>280</v>
      </c>
      <c r="BG67" s="427" t="n">
        <v>7710</v>
      </c>
      <c r="BH67" s="421" t="n">
        <f aca="false">BG67*0.67</f>
        <v>5165.7</v>
      </c>
      <c r="BI67" s="423"/>
      <c r="BJ67" s="422"/>
      <c r="BK67" s="428"/>
      <c r="BL67" s="428" t="n">
        <v>19.7</v>
      </c>
      <c r="BM67" s="429"/>
      <c r="BN67" s="423"/>
      <c r="BO67" s="426" t="n">
        <v>167</v>
      </c>
      <c r="BP67" s="426"/>
      <c r="BQ67" s="424" t="n">
        <v>4.88</v>
      </c>
      <c r="BR67" s="422" t="n">
        <f aca="false">BQ67/$BQ$6</f>
        <v>0.677777777777778</v>
      </c>
      <c r="BS67" s="410" t="n">
        <f aca="false">BA67</f>
        <v>18848</v>
      </c>
      <c r="BT67" s="430" t="n">
        <f aca="false">BD67</f>
        <v>8</v>
      </c>
      <c r="BU67" s="431"/>
      <c r="BV67" s="431" t="n">
        <f aca="false">BF67</f>
        <v>280</v>
      </c>
      <c r="BW67" s="431" t="n">
        <f aca="false">BG67</f>
        <v>7710</v>
      </c>
      <c r="BX67" s="431" t="n">
        <f aca="false">BW67*0.65</f>
        <v>5011.5</v>
      </c>
      <c r="BY67" s="431"/>
      <c r="BZ67" s="431" t="n">
        <f aca="false">BL67</f>
        <v>19.7</v>
      </c>
      <c r="CA67" s="432"/>
      <c r="CB67" s="431" t="n">
        <f aca="false">BO67</f>
        <v>167</v>
      </c>
      <c r="CC67" s="433"/>
      <c r="CD67" s="412"/>
      <c r="CE67" s="422" t="n">
        <f aca="false">CC67/25000</f>
        <v>0</v>
      </c>
      <c r="CF67" s="434"/>
      <c r="CG67" s="435"/>
      <c r="CH67" s="428"/>
      <c r="CI67" s="436"/>
      <c r="CJ67" s="437"/>
      <c r="CK67" s="437"/>
      <c r="CL67" s="424"/>
      <c r="CM67" s="424"/>
      <c r="CN67" s="424"/>
      <c r="CO67" s="518"/>
      <c r="CP67" s="433"/>
      <c r="CQ67" s="438"/>
      <c r="CR67" s="438"/>
      <c r="CS67" s="482"/>
      <c r="CT67" s="434"/>
      <c r="CU67" s="423"/>
      <c r="CV67" s="439"/>
      <c r="CW67" s="440"/>
      <c r="CX67" s="441"/>
      <c r="CY67" s="442"/>
      <c r="CZ67" s="443"/>
      <c r="DA67" s="443"/>
      <c r="DB67" s="443"/>
      <c r="DC67" s="443"/>
      <c r="DD67" s="444"/>
      <c r="DE67" s="441"/>
      <c r="DF67" s="445" t="n">
        <v>18848</v>
      </c>
      <c r="DG67" s="446" t="n">
        <f aca="false">DF67</f>
        <v>18848</v>
      </c>
      <c r="DH67" s="422" t="n">
        <f aca="false">DF67/25000</f>
        <v>0.75392</v>
      </c>
      <c r="DI67" s="447" t="n">
        <f aca="false">6700/DF67*24</f>
        <v>8.53140916808149</v>
      </c>
      <c r="DJ67" s="435" t="n">
        <v>7.68</v>
      </c>
      <c r="DK67" s="428"/>
      <c r="DL67" s="447" t="n">
        <f aca="false">9500/DF67*24</f>
        <v>12.0967741935484</v>
      </c>
      <c r="DM67" s="423" t="n">
        <v>19.8</v>
      </c>
      <c r="DN67" s="423" t="n">
        <v>2.1</v>
      </c>
      <c r="DO67" s="424" t="n">
        <v>7.66</v>
      </c>
      <c r="DP67" s="424"/>
      <c r="DQ67" s="424"/>
      <c r="DR67" s="518"/>
      <c r="DS67" s="433"/>
      <c r="DT67" s="438"/>
      <c r="DU67" s="438" t="n">
        <v>0.12</v>
      </c>
      <c r="DV67" s="482"/>
      <c r="DW67" s="447" t="n">
        <f aca="false">3500/DF67*24</f>
        <v>4.45670628183362</v>
      </c>
      <c r="DX67" s="435" t="n">
        <v>5.21</v>
      </c>
      <c r="DY67" s="439" t="n">
        <v>7.8</v>
      </c>
      <c r="DZ67" s="440"/>
      <c r="EA67" s="441" t="n">
        <v>111</v>
      </c>
      <c r="EB67" s="442" t="n">
        <v>8030</v>
      </c>
      <c r="EC67" s="443"/>
      <c r="ED67" s="443" t="n">
        <v>3.1</v>
      </c>
      <c r="EE67" s="443"/>
      <c r="EF67" s="443" t="n">
        <v>4.5</v>
      </c>
      <c r="EG67" s="444" t="n">
        <v>10</v>
      </c>
      <c r="EH67" s="441"/>
      <c r="EI67" s="430" t="n">
        <f aca="false">(DY67*DG67+CV67*CD67)/(DG67+CD67)</f>
        <v>7.8</v>
      </c>
      <c r="EJ67" s="448"/>
      <c r="EK67" s="449" t="n">
        <f aca="false">EA67</f>
        <v>111</v>
      </c>
      <c r="EL67" s="418" t="n">
        <f aca="false">EB67</f>
        <v>8030</v>
      </c>
      <c r="EM67" s="432"/>
      <c r="EN67" s="432" t="n">
        <f aca="false">ED67</f>
        <v>3.1</v>
      </c>
      <c r="EO67" s="432"/>
      <c r="EP67" s="432" t="n">
        <f aca="false">EF67</f>
        <v>4.5</v>
      </c>
      <c r="EQ67" s="431" t="n">
        <f aca="false">EG67</f>
        <v>10</v>
      </c>
      <c r="ER67" s="449"/>
      <c r="ES67" s="450" t="n">
        <f aca="false">44000/BA67*24</f>
        <v>56.0271646859083</v>
      </c>
      <c r="ET67" s="451" t="n">
        <f aca="false">BB67</f>
        <v>0.37696</v>
      </c>
      <c r="EU67" s="452" t="n">
        <f aca="false">BV67/1000/ES67*24</f>
        <v>0.119941818181818</v>
      </c>
      <c r="EV67" s="451" t="n">
        <f aca="false">EU67/$EU$6</f>
        <v>0.222114478114478</v>
      </c>
      <c r="EW67" s="451"/>
      <c r="EX67" s="432"/>
      <c r="EY67" s="451"/>
      <c r="EZ67" s="432"/>
      <c r="FA67" s="451" t="n">
        <f aca="false">1-EK67/BV67</f>
        <v>0.603571428571429</v>
      </c>
      <c r="FB67" s="432" t="n">
        <f aca="false">BV67-EK67</f>
        <v>169</v>
      </c>
      <c r="FC67" s="453"/>
      <c r="FD67" s="432"/>
      <c r="FE67" s="453" t="n">
        <f aca="false">1-EQ67/CB67</f>
        <v>0.940119760479042</v>
      </c>
      <c r="FF67" s="431" t="n">
        <f aca="false">CB67-EQ67</f>
        <v>157</v>
      </c>
      <c r="FG67" s="406" t="n">
        <v>16800</v>
      </c>
      <c r="FH67" s="444"/>
      <c r="FI67" s="454"/>
      <c r="FJ67" s="455"/>
      <c r="FK67" s="456" t="n">
        <f aca="false">3000/BA67*24</f>
        <v>3.82003395585739</v>
      </c>
      <c r="FL67" s="406"/>
      <c r="FM67" s="456"/>
      <c r="FN67" s="406"/>
      <c r="FO67" s="457"/>
      <c r="FP67" s="450"/>
      <c r="FQ67" s="458"/>
      <c r="FR67" s="459"/>
      <c r="FS67" s="460"/>
      <c r="FT67" s="461"/>
      <c r="FU67" s="441" t="n">
        <v>111</v>
      </c>
      <c r="FV67" s="406"/>
      <c r="FW67" s="460"/>
      <c r="FX67" s="406"/>
      <c r="FY67" s="410"/>
      <c r="FZ67" s="410"/>
      <c r="GA67" s="430"/>
      <c r="GB67" s="483"/>
      <c r="GC67" s="484"/>
      <c r="GD67" s="451"/>
      <c r="GE67" s="528" t="n">
        <f aca="false">CX67+EA67-FU67</f>
        <v>0</v>
      </c>
      <c r="GF67" s="462" t="n">
        <f aca="false">4100/BA67*24</f>
        <v>5.22071307300509</v>
      </c>
      <c r="GG67" s="406" t="n">
        <v>24</v>
      </c>
      <c r="GH67" s="451" t="n">
        <f aca="false">GG67/80</f>
        <v>0.3</v>
      </c>
      <c r="GI67" s="406" t="n">
        <v>134</v>
      </c>
      <c r="GJ67" s="463" t="n">
        <f aca="false">GI67/GG67</f>
        <v>5.58333333333333</v>
      </c>
      <c r="GK67" s="464" t="n">
        <f aca="false">GG67/(BA67/24)*1000</f>
        <v>30.5602716468591</v>
      </c>
      <c r="GL67" s="465" t="n">
        <v>8.15</v>
      </c>
      <c r="GM67" s="440"/>
      <c r="GN67" s="406" t="n">
        <v>98</v>
      </c>
      <c r="GO67" s="514"/>
      <c r="GP67" s="451" t="n">
        <f aca="false">1-GN67/FU67</f>
        <v>0.117117117117117</v>
      </c>
      <c r="GQ67" s="440"/>
      <c r="GR67" s="462" t="n">
        <f aca="false">4300/BA67*24</f>
        <v>5.47538200339559</v>
      </c>
      <c r="GS67" s="407"/>
      <c r="GT67" s="407" t="n">
        <f aca="false">HD67</f>
        <v>107</v>
      </c>
      <c r="GU67" s="483"/>
      <c r="GV67" s="451"/>
      <c r="GW67" s="483"/>
      <c r="GX67" s="451" t="n">
        <f aca="false">1-HD67/FU67</f>
        <v>0.036036036036036</v>
      </c>
      <c r="GY67" s="463" t="n">
        <f aca="false">GK67/(FU67-GN67)</f>
        <v>2.35079012668147</v>
      </c>
      <c r="GZ67" s="406" t="n">
        <v>17704</v>
      </c>
      <c r="HA67" s="439" t="n">
        <v>8.45</v>
      </c>
      <c r="HB67" s="452"/>
      <c r="HC67" s="440"/>
      <c r="HD67" s="444" t="n">
        <v>107</v>
      </c>
      <c r="HE67" s="464"/>
      <c r="HF67" s="464"/>
      <c r="HG67" s="444"/>
      <c r="HH67" s="409" t="n">
        <v>1</v>
      </c>
      <c r="HI67" s="466" t="n">
        <v>8080</v>
      </c>
      <c r="HJ67" s="407"/>
      <c r="HK67" s="407"/>
      <c r="HL67" s="443"/>
      <c r="HM67" s="466"/>
      <c r="HN67" s="467"/>
      <c r="HO67" s="408" t="n">
        <v>1.9</v>
      </c>
      <c r="HP67" s="468"/>
      <c r="HQ67" s="519"/>
      <c r="HR67" s="520"/>
      <c r="HS67" s="521"/>
      <c r="HT67" s="522" t="n">
        <v>4</v>
      </c>
      <c r="HU67" s="523" t="n">
        <f aca="false">72500/BA67*24</f>
        <v>92.3174872665535</v>
      </c>
      <c r="HV67" s="514"/>
      <c r="HW67" s="514" t="n">
        <f aca="false">1-HD67/BF67</f>
        <v>0.617857142857143</v>
      </c>
      <c r="HX67" s="514"/>
      <c r="HY67" s="472"/>
    </row>
    <row r="68" customFormat="false" ht="15.6" hidden="false" customHeight="false" outlineLevel="0" collapsed="false">
      <c r="A68" s="401" t="n">
        <v>43550</v>
      </c>
      <c r="B68" s="402" t="n">
        <v>20044</v>
      </c>
      <c r="C68" s="403" t="n">
        <f aca="false">B68/$B$6</f>
        <v>0.40088</v>
      </c>
      <c r="D68" s="404" t="n">
        <v>8.03</v>
      </c>
      <c r="E68" s="405"/>
      <c r="F68" s="406" t="n">
        <v>269</v>
      </c>
      <c r="G68" s="407" t="n">
        <f aca="false">F68*B68/1000</f>
        <v>5391.836</v>
      </c>
      <c r="H68" s="403" t="n">
        <f aca="false">G68/$G$6</f>
        <v>0.21567344</v>
      </c>
      <c r="I68" s="406" t="n">
        <v>8935</v>
      </c>
      <c r="J68" s="407" t="n">
        <f aca="false">I68*0.67</f>
        <v>5986.45</v>
      </c>
      <c r="K68" s="408"/>
      <c r="L68" s="408" t="n">
        <v>12.8</v>
      </c>
      <c r="M68" s="408"/>
      <c r="N68" s="409" t="n">
        <v>108</v>
      </c>
      <c r="O68" s="409" t="n">
        <v>16</v>
      </c>
      <c r="P68" s="410"/>
      <c r="Q68" s="410"/>
      <c r="R68" s="410"/>
      <c r="S68" s="410"/>
      <c r="T68" s="411"/>
      <c r="U68" s="412"/>
      <c r="V68" s="410"/>
      <c r="W68" s="410"/>
      <c r="X68" s="413"/>
      <c r="Y68" s="474"/>
      <c r="Z68" s="475"/>
      <c r="AA68" s="476"/>
      <c r="AB68" s="477"/>
      <c r="AC68" s="477"/>
      <c r="AD68" s="475" t="n">
        <v>0.4</v>
      </c>
      <c r="AE68" s="478" t="n">
        <f aca="false">AD68/$AD$6</f>
        <v>0.0555555555555556</v>
      </c>
      <c r="AF68" s="479"/>
      <c r="AG68" s="478"/>
      <c r="AH68" s="479"/>
      <c r="AI68" s="479"/>
      <c r="AJ68" s="474"/>
      <c r="AK68" s="478"/>
      <c r="AL68" s="448"/>
      <c r="AM68" s="480"/>
      <c r="AN68" s="474"/>
      <c r="AO68" s="474"/>
      <c r="AP68" s="480"/>
      <c r="AQ68" s="448"/>
      <c r="AR68" s="474"/>
      <c r="AS68" s="474"/>
      <c r="AT68" s="474"/>
      <c r="AU68" s="448"/>
      <c r="AV68" s="481"/>
      <c r="AW68" s="480"/>
      <c r="AX68" s="480"/>
      <c r="AY68" s="481"/>
      <c r="AZ68" s="481"/>
      <c r="BA68" s="421" t="n">
        <f aca="false">CC68+DF68</f>
        <v>21911</v>
      </c>
      <c r="BB68" s="422" t="n">
        <f aca="false">BA68/$BA$6</f>
        <v>0.43822</v>
      </c>
      <c r="BC68" s="423"/>
      <c r="BD68" s="424" t="n">
        <v>7.97</v>
      </c>
      <c r="BE68" s="425"/>
      <c r="BF68" s="426" t="n">
        <v>251</v>
      </c>
      <c r="BG68" s="427" t="n">
        <v>8930</v>
      </c>
      <c r="BH68" s="421" t="n">
        <f aca="false">BG68*0.67</f>
        <v>5983.1</v>
      </c>
      <c r="BI68" s="423"/>
      <c r="BJ68" s="422"/>
      <c r="BK68" s="428"/>
      <c r="BL68" s="428" t="n">
        <v>16.9</v>
      </c>
      <c r="BM68" s="429"/>
      <c r="BN68" s="423"/>
      <c r="BO68" s="426" t="n">
        <v>97</v>
      </c>
      <c r="BP68" s="426" t="n">
        <v>16</v>
      </c>
      <c r="BQ68" s="424" t="n">
        <v>4.8</v>
      </c>
      <c r="BR68" s="422" t="n">
        <f aca="false">BQ68/$BQ$6</f>
        <v>0.666666666666667</v>
      </c>
      <c r="BS68" s="410" t="n">
        <f aca="false">BA68</f>
        <v>21911</v>
      </c>
      <c r="BT68" s="430" t="n">
        <f aca="false">BD68</f>
        <v>7.97</v>
      </c>
      <c r="BU68" s="431"/>
      <c r="BV68" s="431" t="n">
        <f aca="false">BF68</f>
        <v>251</v>
      </c>
      <c r="BW68" s="431" t="n">
        <f aca="false">BG68</f>
        <v>8930</v>
      </c>
      <c r="BX68" s="431" t="n">
        <f aca="false">BW68*0.65</f>
        <v>5804.5</v>
      </c>
      <c r="BY68" s="431"/>
      <c r="BZ68" s="431" t="n">
        <f aca="false">BL68</f>
        <v>16.9</v>
      </c>
      <c r="CA68" s="432"/>
      <c r="CB68" s="431" t="n">
        <f aca="false">BO68</f>
        <v>97</v>
      </c>
      <c r="CC68" s="433" t="n">
        <v>10906</v>
      </c>
      <c r="CD68" s="412" t="n">
        <f aca="false">CC68</f>
        <v>10906</v>
      </c>
      <c r="CE68" s="422" t="n">
        <f aca="false">CC68/25000</f>
        <v>0.43624</v>
      </c>
      <c r="CF68" s="434" t="n">
        <f aca="false">6700/CC68*24</f>
        <v>14.7441775169631</v>
      </c>
      <c r="CG68" s="435"/>
      <c r="CH68" s="428"/>
      <c r="CI68" s="447" t="n">
        <f aca="false">9500/CC68*24</f>
        <v>20.9059233449477</v>
      </c>
      <c r="CJ68" s="437" t="n">
        <v>20.1</v>
      </c>
      <c r="CK68" s="437" t="n">
        <v>2.1</v>
      </c>
      <c r="CL68" s="424"/>
      <c r="CM68" s="424"/>
      <c r="CN68" s="424"/>
      <c r="CO68" s="518"/>
      <c r="CP68" s="433"/>
      <c r="CQ68" s="438"/>
      <c r="CR68" s="438"/>
      <c r="CS68" s="482"/>
      <c r="CT68" s="529" t="n">
        <f aca="false">3500/CC68*24</f>
        <v>7.70218228498075</v>
      </c>
      <c r="CU68" s="435" t="n">
        <v>4.99</v>
      </c>
      <c r="CV68" s="439"/>
      <c r="CW68" s="440"/>
      <c r="CX68" s="441"/>
      <c r="CY68" s="442"/>
      <c r="CZ68" s="443"/>
      <c r="DA68" s="443"/>
      <c r="DB68" s="443"/>
      <c r="DC68" s="443"/>
      <c r="DD68" s="444"/>
      <c r="DE68" s="441"/>
      <c r="DF68" s="445" t="n">
        <v>11005</v>
      </c>
      <c r="DG68" s="446" t="n">
        <f aca="false">DF68</f>
        <v>11005</v>
      </c>
      <c r="DH68" s="422" t="n">
        <f aca="false">DF68/25000</f>
        <v>0.4402</v>
      </c>
      <c r="DI68" s="447" t="n">
        <f aca="false">6700/DF68*24</f>
        <v>14.6115402089959</v>
      </c>
      <c r="DJ68" s="435" t="n">
        <v>7.68</v>
      </c>
      <c r="DK68" s="428"/>
      <c r="DL68" s="447" t="n">
        <f aca="false">9500/DF68*24</f>
        <v>20.7178555202181</v>
      </c>
      <c r="DM68" s="423" t="n">
        <v>20.3</v>
      </c>
      <c r="DN68" s="423" t="n">
        <v>2.4</v>
      </c>
      <c r="DO68" s="424" t="n">
        <v>7.59</v>
      </c>
      <c r="DP68" s="424"/>
      <c r="DQ68" s="424"/>
      <c r="DR68" s="518"/>
      <c r="DS68" s="433"/>
      <c r="DT68" s="438"/>
      <c r="DU68" s="438" t="n">
        <v>0.12</v>
      </c>
      <c r="DV68" s="482"/>
      <c r="DW68" s="447" t="n">
        <f aca="false">3500/DF68*24</f>
        <v>7.63289413902771</v>
      </c>
      <c r="DX68" s="435" t="n">
        <v>5.15</v>
      </c>
      <c r="DY68" s="439" t="n">
        <v>7.73</v>
      </c>
      <c r="DZ68" s="440"/>
      <c r="EA68" s="441" t="n">
        <v>132</v>
      </c>
      <c r="EB68" s="442" t="n">
        <v>8280</v>
      </c>
      <c r="EC68" s="443"/>
      <c r="ED68" s="443" t="n">
        <v>3.5</v>
      </c>
      <c r="EE68" s="443"/>
      <c r="EF68" s="443"/>
      <c r="EG68" s="444" t="n">
        <v>9</v>
      </c>
      <c r="EH68" s="441"/>
      <c r="EI68" s="430" t="n">
        <f aca="false">DY68</f>
        <v>7.73</v>
      </c>
      <c r="EJ68" s="448"/>
      <c r="EK68" s="449" t="n">
        <f aca="false">EA68</f>
        <v>132</v>
      </c>
      <c r="EL68" s="418" t="n">
        <f aca="false">EB68</f>
        <v>8280</v>
      </c>
      <c r="EM68" s="432"/>
      <c r="EN68" s="432" t="n">
        <f aca="false">ED68</f>
        <v>3.5</v>
      </c>
      <c r="EO68" s="432"/>
      <c r="EP68" s="432"/>
      <c r="EQ68" s="431" t="n">
        <f aca="false">EG68</f>
        <v>9</v>
      </c>
      <c r="ER68" s="449"/>
      <c r="ES68" s="450" t="n">
        <f aca="false">44000/BA68*24</f>
        <v>48.1949705627311</v>
      </c>
      <c r="ET68" s="451" t="n">
        <f aca="false">BB68</f>
        <v>0.43822</v>
      </c>
      <c r="EU68" s="452" t="n">
        <f aca="false">BV68/1000/ES68*24</f>
        <v>0.124992295454545</v>
      </c>
      <c r="EV68" s="451" t="n">
        <f aca="false">EU68/$EU$6</f>
        <v>0.231467213804714</v>
      </c>
      <c r="EW68" s="451"/>
      <c r="EX68" s="432"/>
      <c r="EY68" s="451"/>
      <c r="EZ68" s="432"/>
      <c r="FA68" s="451" t="n">
        <f aca="false">1-EK68/BV68</f>
        <v>0.474103585657371</v>
      </c>
      <c r="FB68" s="432" t="n">
        <f aca="false">BV68-EK68</f>
        <v>119</v>
      </c>
      <c r="FC68" s="453"/>
      <c r="FD68" s="432"/>
      <c r="FE68" s="453" t="n">
        <f aca="false">1-EQ68/CB68</f>
        <v>0.907216494845361</v>
      </c>
      <c r="FF68" s="431" t="n">
        <f aca="false">CB68-EQ68</f>
        <v>88</v>
      </c>
      <c r="FG68" s="406" t="n">
        <v>38400</v>
      </c>
      <c r="FH68" s="444"/>
      <c r="FI68" s="454"/>
      <c r="FJ68" s="455"/>
      <c r="FK68" s="456" t="n">
        <f aca="false">3000/BA68*24</f>
        <v>3.28602072018621</v>
      </c>
      <c r="FL68" s="406"/>
      <c r="FM68" s="456"/>
      <c r="FN68" s="406"/>
      <c r="FO68" s="457"/>
      <c r="FP68" s="450"/>
      <c r="FQ68" s="458"/>
      <c r="FR68" s="459"/>
      <c r="FS68" s="460"/>
      <c r="FT68" s="461"/>
      <c r="FU68" s="441" t="n">
        <v>132</v>
      </c>
      <c r="FV68" s="406"/>
      <c r="FW68" s="460"/>
      <c r="FX68" s="406"/>
      <c r="FY68" s="410"/>
      <c r="FZ68" s="410"/>
      <c r="GA68" s="430"/>
      <c r="GB68" s="483"/>
      <c r="GC68" s="484"/>
      <c r="GD68" s="451"/>
      <c r="GE68" s="528" t="n">
        <f aca="false">CX68+EA68-FU68</f>
        <v>0</v>
      </c>
      <c r="GF68" s="462" t="n">
        <f aca="false">4100/BA68*24</f>
        <v>4.49089498425448</v>
      </c>
      <c r="GG68" s="406" t="n">
        <v>78</v>
      </c>
      <c r="GH68" s="451" t="n">
        <f aca="false">GG68/80</f>
        <v>0.975</v>
      </c>
      <c r="GI68" s="406" t="n">
        <v>468</v>
      </c>
      <c r="GJ68" s="463" t="n">
        <f aca="false">GI68/GG68</f>
        <v>6</v>
      </c>
      <c r="GK68" s="464" t="n">
        <f aca="false">GG68/(BA68/24)*1000</f>
        <v>85.4365387248414</v>
      </c>
      <c r="GL68" s="465" t="n">
        <v>8.13</v>
      </c>
      <c r="GM68" s="440"/>
      <c r="GN68" s="406" t="n">
        <v>118</v>
      </c>
      <c r="GO68" s="514"/>
      <c r="GP68" s="451" t="n">
        <f aca="false">1-GN68/FU68</f>
        <v>0.106060606060606</v>
      </c>
      <c r="GQ68" s="440" t="n">
        <v>4</v>
      </c>
      <c r="GR68" s="462" t="n">
        <f aca="false">4300/BA68*24</f>
        <v>4.7099630322669</v>
      </c>
      <c r="GS68" s="407"/>
      <c r="GT68" s="407" t="n">
        <f aca="false">HD68</f>
        <v>113</v>
      </c>
      <c r="GU68" s="483"/>
      <c r="GV68" s="451" t="n">
        <f aca="false">1-GT68/GN68</f>
        <v>0.0423728813559322</v>
      </c>
      <c r="GW68" s="483"/>
      <c r="GX68" s="451" t="n">
        <f aca="false">1-HD68/FU68</f>
        <v>0.143939393939394</v>
      </c>
      <c r="GY68" s="463" t="n">
        <f aca="false">GK68/(FU68-GN68)</f>
        <v>6.10260990891724</v>
      </c>
      <c r="GZ68" s="406" t="n">
        <v>22050</v>
      </c>
      <c r="HA68" s="439" t="n">
        <v>8.4</v>
      </c>
      <c r="HB68" s="452"/>
      <c r="HC68" s="440"/>
      <c r="HD68" s="444" t="n">
        <v>113</v>
      </c>
      <c r="HE68" s="464"/>
      <c r="HF68" s="464"/>
      <c r="HG68" s="444"/>
      <c r="HH68" s="409" t="n">
        <v>2</v>
      </c>
      <c r="HI68" s="466" t="n">
        <v>8110</v>
      </c>
      <c r="HJ68" s="407"/>
      <c r="HK68" s="407"/>
      <c r="HL68" s="443"/>
      <c r="HM68" s="466"/>
      <c r="HN68" s="467"/>
      <c r="HO68" s="408" t="n">
        <v>1.9</v>
      </c>
      <c r="HP68" s="468"/>
      <c r="HQ68" s="519"/>
      <c r="HR68" s="520"/>
      <c r="HS68" s="521"/>
      <c r="HT68" s="522" t="n">
        <v>4</v>
      </c>
      <c r="HU68" s="523" t="n">
        <f aca="false">72500/BA68*24</f>
        <v>79.4121674045</v>
      </c>
      <c r="HV68" s="514"/>
      <c r="HW68" s="514" t="n">
        <f aca="false">1-HD68/BF68</f>
        <v>0.549800796812749</v>
      </c>
      <c r="HX68" s="514"/>
      <c r="HY68" s="472"/>
    </row>
    <row r="69" customFormat="false" ht="19.2" hidden="false" customHeight="false" outlineLevel="0" collapsed="false">
      <c r="A69" s="401" t="n">
        <v>43551</v>
      </c>
      <c r="B69" s="402" t="n">
        <v>28052</v>
      </c>
      <c r="C69" s="403" t="n">
        <f aca="false">B69/$B$6</f>
        <v>0.56104</v>
      </c>
      <c r="D69" s="404" t="n">
        <v>8.05</v>
      </c>
      <c r="E69" s="405"/>
      <c r="F69" s="406" t="n">
        <v>228</v>
      </c>
      <c r="G69" s="407" t="n">
        <f aca="false">F69*B69/1000</f>
        <v>6395.856</v>
      </c>
      <c r="H69" s="403" t="n">
        <f aca="false">G69/$G$6</f>
        <v>0.25583424</v>
      </c>
      <c r="I69" s="406" t="n">
        <v>7540</v>
      </c>
      <c r="J69" s="407" t="n">
        <f aca="false">I69*0.67</f>
        <v>5051.8</v>
      </c>
      <c r="K69" s="408"/>
      <c r="L69" s="408" t="n">
        <v>16.9</v>
      </c>
      <c r="M69" s="408" t="n">
        <v>2.2</v>
      </c>
      <c r="N69" s="409" t="n">
        <v>139</v>
      </c>
      <c r="O69" s="409" t="n">
        <v>32</v>
      </c>
      <c r="P69" s="410"/>
      <c r="Q69" s="410"/>
      <c r="R69" s="410"/>
      <c r="S69" s="410"/>
      <c r="T69" s="411"/>
      <c r="U69" s="412"/>
      <c r="V69" s="410"/>
      <c r="W69" s="410"/>
      <c r="X69" s="413"/>
      <c r="Y69" s="474"/>
      <c r="Z69" s="475"/>
      <c r="AA69" s="476"/>
      <c r="AB69" s="477"/>
      <c r="AC69" s="477"/>
      <c r="AD69" s="475" t="n">
        <v>0.4</v>
      </c>
      <c r="AE69" s="478" t="n">
        <f aca="false">AD69/$AD$6</f>
        <v>0.0555555555555556</v>
      </c>
      <c r="AF69" s="479"/>
      <c r="AG69" s="478"/>
      <c r="AH69" s="479"/>
      <c r="AI69" s="479"/>
      <c r="AJ69" s="474"/>
      <c r="AK69" s="478"/>
      <c r="AL69" s="448"/>
      <c r="AM69" s="480"/>
      <c r="AN69" s="474"/>
      <c r="AO69" s="474"/>
      <c r="AP69" s="480"/>
      <c r="AQ69" s="448"/>
      <c r="AR69" s="474"/>
      <c r="AS69" s="474"/>
      <c r="AT69" s="474"/>
      <c r="AU69" s="448"/>
      <c r="AV69" s="481"/>
      <c r="AW69" s="480"/>
      <c r="AX69" s="480"/>
      <c r="AY69" s="481"/>
      <c r="AZ69" s="481"/>
      <c r="BA69" s="421" t="n">
        <f aca="false">CC69+DF69</f>
        <v>24476</v>
      </c>
      <c r="BB69" s="422" t="n">
        <f aca="false">BA69/$BA$6</f>
        <v>0.48952</v>
      </c>
      <c r="BC69" s="423"/>
      <c r="BD69" s="424" t="n">
        <v>8.01</v>
      </c>
      <c r="BE69" s="425"/>
      <c r="BF69" s="426" t="n">
        <v>230</v>
      </c>
      <c r="BG69" s="427" t="n">
        <v>9130</v>
      </c>
      <c r="BH69" s="421" t="n">
        <f aca="false">BG69*0.67</f>
        <v>6117.1</v>
      </c>
      <c r="BI69" s="423"/>
      <c r="BJ69" s="422"/>
      <c r="BK69" s="428"/>
      <c r="BL69" s="428" t="n">
        <v>16.8</v>
      </c>
      <c r="BM69" s="429"/>
      <c r="BN69" s="423" t="n">
        <v>2.6</v>
      </c>
      <c r="BO69" s="426" t="n">
        <v>88</v>
      </c>
      <c r="BP69" s="426" t="n">
        <v>16</v>
      </c>
      <c r="BQ69" s="424" t="n">
        <v>5.83</v>
      </c>
      <c r="BR69" s="422" t="n">
        <f aca="false">BQ69/$BQ$6</f>
        <v>0.809722222222222</v>
      </c>
      <c r="BS69" s="410" t="n">
        <f aca="false">BA69</f>
        <v>24476</v>
      </c>
      <c r="BT69" s="430" t="n">
        <f aca="false">BD69</f>
        <v>8.01</v>
      </c>
      <c r="BU69" s="431"/>
      <c r="BV69" s="431" t="n">
        <f aca="false">BF69</f>
        <v>230</v>
      </c>
      <c r="BW69" s="431" t="n">
        <f aca="false">BG69</f>
        <v>9130</v>
      </c>
      <c r="BX69" s="431" t="n">
        <f aca="false">BW69*0.65</f>
        <v>5934.5</v>
      </c>
      <c r="BY69" s="431"/>
      <c r="BZ69" s="431" t="n">
        <f aca="false">BL69</f>
        <v>16.8</v>
      </c>
      <c r="CA69" s="432" t="n">
        <f aca="false">BN69</f>
        <v>2.6</v>
      </c>
      <c r="CB69" s="431" t="n">
        <f aca="false">BO69</f>
        <v>88</v>
      </c>
      <c r="CC69" s="433" t="n">
        <v>12161</v>
      </c>
      <c r="CD69" s="412" t="n">
        <f aca="false">CC69</f>
        <v>12161</v>
      </c>
      <c r="CE69" s="422" t="n">
        <f aca="false">CC69/25000</f>
        <v>0.48644</v>
      </c>
      <c r="CF69" s="434" t="n">
        <f aca="false">6700/CC69*24</f>
        <v>13.2225968259189</v>
      </c>
      <c r="CG69" s="435" t="n">
        <v>7.66</v>
      </c>
      <c r="CH69" s="428"/>
      <c r="CI69" s="447" t="n">
        <f aca="false">9500/CC69*24</f>
        <v>18.7484581860044</v>
      </c>
      <c r="CJ69" s="437" t="n">
        <v>21</v>
      </c>
      <c r="CK69" s="437" t="n">
        <v>3.2</v>
      </c>
      <c r="CL69" s="424" t="n">
        <v>7.65</v>
      </c>
      <c r="CM69" s="424"/>
      <c r="CN69" s="424"/>
      <c r="CO69" s="518"/>
      <c r="CP69" s="433"/>
      <c r="CQ69" s="438"/>
      <c r="CR69" s="438" t="n">
        <v>0.13</v>
      </c>
      <c r="CS69" s="482"/>
      <c r="CT69" s="529" t="n">
        <f aca="false">3500/CC69*24</f>
        <v>6.9073267001069</v>
      </c>
      <c r="CU69" s="435" t="n">
        <v>6.68</v>
      </c>
      <c r="CV69" s="439" t="n">
        <v>7.77</v>
      </c>
      <c r="CW69" s="440"/>
      <c r="CX69" s="441" t="n">
        <v>124</v>
      </c>
      <c r="CY69" s="442" t="n">
        <v>7930</v>
      </c>
      <c r="CZ69" s="443"/>
      <c r="DA69" s="443" t="n">
        <v>3.9</v>
      </c>
      <c r="DB69" s="443" t="n">
        <v>15.3</v>
      </c>
      <c r="DC69" s="443" t="n">
        <v>1.9</v>
      </c>
      <c r="DD69" s="444" t="n">
        <v>6</v>
      </c>
      <c r="DE69" s="441"/>
      <c r="DF69" s="445" t="n">
        <v>12315</v>
      </c>
      <c r="DG69" s="446" t="n">
        <f aca="false">DF69</f>
        <v>12315</v>
      </c>
      <c r="DH69" s="422" t="n">
        <f aca="false">DF69/25000</f>
        <v>0.4926</v>
      </c>
      <c r="DI69" s="447" t="n">
        <f aca="false">6700/DF69*24</f>
        <v>13.0572472594397</v>
      </c>
      <c r="DJ69" s="435" t="n">
        <v>7.67</v>
      </c>
      <c r="DK69" s="428"/>
      <c r="DL69" s="447" t="n">
        <f aca="false">9500/DF69*24</f>
        <v>18.5140073081608</v>
      </c>
      <c r="DM69" s="423" t="n">
        <v>20.9</v>
      </c>
      <c r="DN69" s="423" t="n">
        <v>2.4</v>
      </c>
      <c r="DO69" s="424" t="n">
        <v>7.69</v>
      </c>
      <c r="DP69" s="424"/>
      <c r="DQ69" s="424"/>
      <c r="DR69" s="518"/>
      <c r="DS69" s="433"/>
      <c r="DT69" s="438"/>
      <c r="DU69" s="438" t="n">
        <v>0.14</v>
      </c>
      <c r="DV69" s="482"/>
      <c r="DW69" s="447" t="n">
        <f aca="false">3500/DF69*24</f>
        <v>6.82095006090134</v>
      </c>
      <c r="DX69" s="435" t="n">
        <v>7.01</v>
      </c>
      <c r="DY69" s="439" t="n">
        <v>7.85</v>
      </c>
      <c r="DZ69" s="440"/>
      <c r="EA69" s="441" t="n">
        <v>125</v>
      </c>
      <c r="EB69" s="442" t="n">
        <v>7920</v>
      </c>
      <c r="EC69" s="443"/>
      <c r="ED69" s="443" t="n">
        <v>3.6</v>
      </c>
      <c r="EE69" s="443" t="n">
        <v>15.6</v>
      </c>
      <c r="EF69" s="443" t="n">
        <v>2.1</v>
      </c>
      <c r="EG69" s="444" t="n">
        <v>9</v>
      </c>
      <c r="EH69" s="441"/>
      <c r="EI69" s="430" t="n">
        <f aca="false">(DY69*DG69+CV69*CD69)/(DG69+CD69)</f>
        <v>7.81025167511031</v>
      </c>
      <c r="EJ69" s="448"/>
      <c r="EK69" s="449" t="n">
        <f aca="false">(EA69*DG69+CX69*CD69)/(DG69+CD69)</f>
        <v>124.503145938879</v>
      </c>
      <c r="EL69" s="449" t="n">
        <f aca="false">(EB69*DG69+CY69*CD69)/(DG69+CD69)</f>
        <v>7924.96854061121</v>
      </c>
      <c r="EM69" s="432"/>
      <c r="EN69" s="432" t="n">
        <f aca="false">(ED69*DG69+DA69*CD69)/(DG69+CD69)</f>
        <v>3.74905621833633</v>
      </c>
      <c r="EO69" s="432" t="n">
        <f aca="false">(EE69*DG69+DB69*CD69)/(DG69+CD69)</f>
        <v>15.4509437816637</v>
      </c>
      <c r="EP69" s="432" t="n">
        <f aca="false">(EF69*DG69+DC69*CD69)/(DG69+CD69)</f>
        <v>2.00062918777578</v>
      </c>
      <c r="EQ69" s="432" t="n">
        <f aca="false">(EG69*DG69+DD69*CD69)/(DG69+CD69)</f>
        <v>7.50943781663671</v>
      </c>
      <c r="ER69" s="449"/>
      <c r="ES69" s="450" t="n">
        <f aca="false">44000/BA69*24</f>
        <v>43.1443046249387</v>
      </c>
      <c r="ET69" s="451" t="n">
        <f aca="false">BB69</f>
        <v>0.48952</v>
      </c>
      <c r="EU69" s="452" t="n">
        <f aca="false">BV69/1000/ES69*24</f>
        <v>0.127942727272727</v>
      </c>
      <c r="EV69" s="451" t="n">
        <f aca="false">EU69/$EU$6</f>
        <v>0.236930976430976</v>
      </c>
      <c r="EW69" s="483"/>
      <c r="EX69" s="484"/>
      <c r="EY69" s="483"/>
      <c r="EZ69" s="484"/>
      <c r="FA69" s="451" t="n">
        <f aca="false">1-EK69/BV69</f>
        <v>0.458681974178787</v>
      </c>
      <c r="FB69" s="432" t="n">
        <f aca="false">BV69-EK69</f>
        <v>105.496854061121</v>
      </c>
      <c r="FC69" s="453" t="n">
        <f aca="false">1-EP69/CA69</f>
        <v>0.230527235470854</v>
      </c>
      <c r="FD69" s="432" t="n">
        <f aca="false">CA69-EP69</f>
        <v>0.59937081222422</v>
      </c>
      <c r="FE69" s="453" t="n">
        <f aca="false">1-EQ69/CB69</f>
        <v>0.914665479356401</v>
      </c>
      <c r="FF69" s="431" t="n">
        <f aca="false">CB69-EQ69</f>
        <v>80.4905621833633</v>
      </c>
      <c r="FG69" s="406" t="n">
        <v>38400</v>
      </c>
      <c r="FH69" s="444"/>
      <c r="FI69" s="454"/>
      <c r="FJ69" s="455"/>
      <c r="FK69" s="456" t="n">
        <f aca="false">3000/BA69*24</f>
        <v>2.94165713351855</v>
      </c>
      <c r="FL69" s="406"/>
      <c r="FM69" s="456"/>
      <c r="FN69" s="406"/>
      <c r="FO69" s="457"/>
      <c r="FP69" s="450"/>
      <c r="FQ69" s="458"/>
      <c r="FR69" s="459"/>
      <c r="FS69" s="460" t="n">
        <v>7.83</v>
      </c>
      <c r="FT69" s="461"/>
      <c r="FU69" s="441" t="n">
        <v>125</v>
      </c>
      <c r="FV69" s="406" t="n">
        <v>5</v>
      </c>
      <c r="FW69" s="460" t="n">
        <v>1.83</v>
      </c>
      <c r="FX69" s="406" t="n">
        <v>8</v>
      </c>
      <c r="FY69" s="453" t="n">
        <f aca="false">1-FV69/(EG69+DD69)</f>
        <v>0.666666666666667</v>
      </c>
      <c r="FZ69" s="453" t="n">
        <f aca="false">1-FW69/(EF69+DC69)*2</f>
        <v>0.085</v>
      </c>
      <c r="GA69" s="430" t="n">
        <f aca="false">(DC69+EF69)/2-FW69</f>
        <v>0.17</v>
      </c>
      <c r="GB69" s="514"/>
      <c r="GC69" s="515"/>
      <c r="GD69" s="514"/>
      <c r="GE69" s="528" t="n">
        <f aca="false">(CX69+EA69)/2-FU69</f>
        <v>-0.5</v>
      </c>
      <c r="GF69" s="462" t="n">
        <f aca="false">4100/BA69*24</f>
        <v>4.02026474914202</v>
      </c>
      <c r="GG69" s="406"/>
      <c r="GH69" s="451"/>
      <c r="GI69" s="406"/>
      <c r="GJ69" s="463"/>
      <c r="GK69" s="464"/>
      <c r="GL69" s="465" t="n">
        <v>8.06</v>
      </c>
      <c r="GM69" s="440"/>
      <c r="GN69" s="406" t="n">
        <v>120</v>
      </c>
      <c r="GO69" s="514"/>
      <c r="GP69" s="451" t="n">
        <f aca="false">1-GN69/FU69</f>
        <v>0.04</v>
      </c>
      <c r="GQ69" s="440" t="n">
        <v>8</v>
      </c>
      <c r="GR69" s="462" t="n">
        <f aca="false">4300/BA69*24</f>
        <v>4.21637522470992</v>
      </c>
      <c r="GS69" s="407"/>
      <c r="GT69" s="407" t="n">
        <f aca="false">HD69</f>
        <v>107</v>
      </c>
      <c r="GU69" s="483"/>
      <c r="GV69" s="451" t="n">
        <f aca="false">1-GT69/GN69</f>
        <v>0.108333333333333</v>
      </c>
      <c r="GW69" s="483"/>
      <c r="GX69" s="451" t="n">
        <f aca="false">1-HD69/FU69</f>
        <v>0.144</v>
      </c>
      <c r="GY69" s="463"/>
      <c r="GZ69" s="406" t="n">
        <v>24988</v>
      </c>
      <c r="HA69" s="439" t="n">
        <v>8.45</v>
      </c>
      <c r="HB69" s="452"/>
      <c r="HC69" s="440"/>
      <c r="HD69" s="444" t="n">
        <v>107</v>
      </c>
      <c r="HE69" s="464"/>
      <c r="HF69" s="464"/>
      <c r="HG69" s="444"/>
      <c r="HH69" s="409" t="n">
        <v>3</v>
      </c>
      <c r="HI69" s="466" t="n">
        <v>7670</v>
      </c>
      <c r="HJ69" s="407"/>
      <c r="HK69" s="407"/>
      <c r="HL69" s="443"/>
      <c r="HM69" s="466"/>
      <c r="HN69" s="467"/>
      <c r="HO69" s="408" t="n">
        <v>2.7</v>
      </c>
      <c r="HP69" s="468"/>
      <c r="HQ69" s="519"/>
      <c r="HR69" s="520" t="n">
        <v>1.85</v>
      </c>
      <c r="HS69" s="521"/>
      <c r="HT69" s="522" t="n">
        <v>4</v>
      </c>
      <c r="HU69" s="523" t="n">
        <f aca="false">72500/BA69*24</f>
        <v>71.0900473933649</v>
      </c>
      <c r="HV69" s="514"/>
      <c r="HW69" s="514" t="n">
        <f aca="false">1-HD69/BF69</f>
        <v>0.534782608695652</v>
      </c>
      <c r="HX69" s="514"/>
      <c r="HY69" s="472" t="s">
        <v>172</v>
      </c>
    </row>
    <row r="70" customFormat="false" ht="15.6" hidden="false" customHeight="false" outlineLevel="0" collapsed="false">
      <c r="A70" s="401" t="n">
        <v>43552</v>
      </c>
      <c r="B70" s="402" t="n">
        <v>24709</v>
      </c>
      <c r="C70" s="403" t="n">
        <f aca="false">B70/$B$6</f>
        <v>0.49418</v>
      </c>
      <c r="D70" s="404" t="n">
        <v>8.02</v>
      </c>
      <c r="E70" s="405"/>
      <c r="F70" s="406" t="n">
        <v>187</v>
      </c>
      <c r="G70" s="407" t="n">
        <f aca="false">F70*B70/1000</f>
        <v>4620.583</v>
      </c>
      <c r="H70" s="403" t="n">
        <f aca="false">G70/$G$6</f>
        <v>0.18482332</v>
      </c>
      <c r="I70" s="406" t="n">
        <v>8420</v>
      </c>
      <c r="J70" s="407" t="n">
        <f aca="false">I70*0.67</f>
        <v>5641.4</v>
      </c>
      <c r="K70" s="408"/>
      <c r="L70" s="408" t="n">
        <v>17.4</v>
      </c>
      <c r="M70" s="408" t="n">
        <v>1.7</v>
      </c>
      <c r="N70" s="409" t="n">
        <v>103</v>
      </c>
      <c r="O70" s="409" t="n">
        <v>16</v>
      </c>
      <c r="P70" s="410"/>
      <c r="Q70" s="410"/>
      <c r="R70" s="410"/>
      <c r="S70" s="410"/>
      <c r="T70" s="411"/>
      <c r="U70" s="412"/>
      <c r="V70" s="410"/>
      <c r="W70" s="410"/>
      <c r="X70" s="413"/>
      <c r="Y70" s="474"/>
      <c r="Z70" s="475"/>
      <c r="AA70" s="476"/>
      <c r="AB70" s="477"/>
      <c r="AC70" s="477"/>
      <c r="AD70" s="475" t="n">
        <v>0.43</v>
      </c>
      <c r="AE70" s="478" t="n">
        <f aca="false">AD70/$AD$6</f>
        <v>0.0597222222222222</v>
      </c>
      <c r="AF70" s="479"/>
      <c r="AG70" s="478"/>
      <c r="AH70" s="479"/>
      <c r="AI70" s="479"/>
      <c r="AJ70" s="474"/>
      <c r="AK70" s="478"/>
      <c r="AL70" s="448"/>
      <c r="AM70" s="480"/>
      <c r="AN70" s="474"/>
      <c r="AO70" s="474"/>
      <c r="AP70" s="480"/>
      <c r="AQ70" s="448"/>
      <c r="AR70" s="474"/>
      <c r="AS70" s="474"/>
      <c r="AT70" s="474"/>
      <c r="AU70" s="448"/>
      <c r="AV70" s="481"/>
      <c r="AW70" s="480"/>
      <c r="AX70" s="480"/>
      <c r="AY70" s="481"/>
      <c r="AZ70" s="481"/>
      <c r="BA70" s="421" t="n">
        <f aca="false">CC70+DF70</f>
        <v>24459</v>
      </c>
      <c r="BB70" s="422" t="n">
        <f aca="false">BA70/$BA$6</f>
        <v>0.48918</v>
      </c>
      <c r="BC70" s="423"/>
      <c r="BD70" s="424" t="n">
        <v>8</v>
      </c>
      <c r="BE70" s="425"/>
      <c r="BF70" s="426" t="n">
        <v>189</v>
      </c>
      <c r="BG70" s="427" t="n">
        <v>8810</v>
      </c>
      <c r="BH70" s="421" t="n">
        <f aca="false">BG70*0.67</f>
        <v>5902.7</v>
      </c>
      <c r="BI70" s="423"/>
      <c r="BJ70" s="422"/>
      <c r="BK70" s="428"/>
      <c r="BL70" s="428" t="n">
        <v>18.4</v>
      </c>
      <c r="BM70" s="429" t="n">
        <v>5.48</v>
      </c>
      <c r="BN70" s="423" t="n">
        <v>2.4</v>
      </c>
      <c r="BO70" s="426" t="n">
        <v>86</v>
      </c>
      <c r="BP70" s="426" t="n">
        <v>16</v>
      </c>
      <c r="BQ70" s="424" t="n">
        <v>6.53</v>
      </c>
      <c r="BR70" s="422" t="n">
        <f aca="false">BQ70/$BQ$6</f>
        <v>0.906944444444444</v>
      </c>
      <c r="BS70" s="410" t="n">
        <f aca="false">BA70</f>
        <v>24459</v>
      </c>
      <c r="BT70" s="430" t="n">
        <f aca="false">BD70</f>
        <v>8</v>
      </c>
      <c r="BU70" s="431"/>
      <c r="BV70" s="431" t="n">
        <f aca="false">BF70</f>
        <v>189</v>
      </c>
      <c r="BW70" s="431" t="n">
        <f aca="false">BG70</f>
        <v>8810</v>
      </c>
      <c r="BX70" s="431" t="n">
        <f aca="false">BW70*0.65</f>
        <v>5726.5</v>
      </c>
      <c r="BY70" s="431"/>
      <c r="BZ70" s="431" t="n">
        <f aca="false">BL70</f>
        <v>18.4</v>
      </c>
      <c r="CA70" s="432" t="n">
        <f aca="false">BN70</f>
        <v>2.4</v>
      </c>
      <c r="CB70" s="431" t="n">
        <f aca="false">BO70</f>
        <v>86</v>
      </c>
      <c r="CC70" s="433" t="n">
        <v>12215</v>
      </c>
      <c r="CD70" s="412" t="n">
        <f aca="false">CC70</f>
        <v>12215</v>
      </c>
      <c r="CE70" s="422" t="n">
        <f aca="false">CC70/25000</f>
        <v>0.4886</v>
      </c>
      <c r="CF70" s="434" t="n">
        <f aca="false">6700/CC70*24</f>
        <v>13.1641424478101</v>
      </c>
      <c r="CG70" s="435" t="n">
        <v>7.67</v>
      </c>
      <c r="CH70" s="428" t="n">
        <v>15.27</v>
      </c>
      <c r="CI70" s="447" t="n">
        <f aca="false">9500/CC70*24</f>
        <v>18.6655751125665</v>
      </c>
      <c r="CJ70" s="437" t="n">
        <v>20.9</v>
      </c>
      <c r="CK70" s="437" t="n">
        <v>3.41</v>
      </c>
      <c r="CL70" s="424" t="n">
        <v>7.65</v>
      </c>
      <c r="CM70" s="424"/>
      <c r="CN70" s="424"/>
      <c r="CO70" s="518"/>
      <c r="CP70" s="433"/>
      <c r="CQ70" s="438"/>
      <c r="CR70" s="438" t="n">
        <v>0.11</v>
      </c>
      <c r="CS70" s="482"/>
      <c r="CT70" s="529" t="n">
        <f aca="false">3500/CC70*24</f>
        <v>6.87679083094556</v>
      </c>
      <c r="CU70" s="435" t="n">
        <v>6.7</v>
      </c>
      <c r="CV70" s="439" t="n">
        <v>7.78</v>
      </c>
      <c r="CW70" s="440"/>
      <c r="CX70" s="441" t="n">
        <v>128</v>
      </c>
      <c r="CY70" s="442" t="n">
        <v>7950</v>
      </c>
      <c r="CZ70" s="443"/>
      <c r="DA70" s="443" t="n">
        <v>5.4</v>
      </c>
      <c r="DB70" s="443" t="n">
        <v>14.47</v>
      </c>
      <c r="DC70" s="443" t="n">
        <v>2</v>
      </c>
      <c r="DD70" s="444" t="n">
        <v>10</v>
      </c>
      <c r="DE70" s="441"/>
      <c r="DF70" s="445" t="n">
        <v>12244</v>
      </c>
      <c r="DG70" s="446" t="n">
        <f aca="false">DF70</f>
        <v>12244</v>
      </c>
      <c r="DH70" s="422" t="n">
        <f aca="false">DF70/25000</f>
        <v>0.48976</v>
      </c>
      <c r="DI70" s="447" t="n">
        <f aca="false">6700/DF70*24</f>
        <v>13.1329630839595</v>
      </c>
      <c r="DJ70" s="435" t="n">
        <v>7.76</v>
      </c>
      <c r="DK70" s="428" t="n">
        <v>13.5</v>
      </c>
      <c r="DL70" s="447" t="n">
        <f aca="false">9500/DF70*24</f>
        <v>18.6213655668082</v>
      </c>
      <c r="DM70" s="423" t="n">
        <v>21</v>
      </c>
      <c r="DN70" s="423" t="n">
        <v>3.94</v>
      </c>
      <c r="DO70" s="424" t="n">
        <v>7.78</v>
      </c>
      <c r="DP70" s="424"/>
      <c r="DQ70" s="424"/>
      <c r="DR70" s="518"/>
      <c r="DS70" s="433"/>
      <c r="DT70" s="438"/>
      <c r="DU70" s="438" t="n">
        <v>0.13</v>
      </c>
      <c r="DV70" s="482"/>
      <c r="DW70" s="447" t="n">
        <f aca="false">3500/DF70*24</f>
        <v>6.86050310356093</v>
      </c>
      <c r="DX70" s="435" t="n">
        <v>6.7</v>
      </c>
      <c r="DY70" s="439" t="n">
        <v>7.96</v>
      </c>
      <c r="DZ70" s="440"/>
      <c r="EA70" s="441" t="n">
        <v>123</v>
      </c>
      <c r="EB70" s="442" t="n">
        <v>7930</v>
      </c>
      <c r="EC70" s="443"/>
      <c r="ED70" s="443" t="n">
        <v>3.2</v>
      </c>
      <c r="EE70" s="443" t="n">
        <v>15.81</v>
      </c>
      <c r="EF70" s="443" t="n">
        <v>2</v>
      </c>
      <c r="EG70" s="444" t="n">
        <v>12</v>
      </c>
      <c r="EH70" s="441"/>
      <c r="EI70" s="430" t="n">
        <f aca="false">(DY70*DG70+CV70*CD70)/(DG70+CD70)</f>
        <v>7.8701067091868</v>
      </c>
      <c r="EJ70" s="448"/>
      <c r="EK70" s="449" t="n">
        <f aca="false">(EA70*DG70+CX70*CD70)/(DG70+CD70)</f>
        <v>125.497035855922</v>
      </c>
      <c r="EL70" s="449" t="n">
        <f aca="false">(EB70*DG70+CY70*CD70)/(DG70+CD70)</f>
        <v>7939.98814342369</v>
      </c>
      <c r="EM70" s="432"/>
      <c r="EN70" s="432" t="n">
        <f aca="false">(ED70*DG70+DA70*CD70)/(DG70+CD70)</f>
        <v>4.29869577660575</v>
      </c>
      <c r="EO70" s="432" t="n">
        <f aca="false">(EE70*DG70+DB70*CD70)/(DG70+CD70)</f>
        <v>15.1407943906129</v>
      </c>
      <c r="EP70" s="432" t="n">
        <f aca="false">(EF70*DG70+DC70*CD70)/(DG70+CD70)</f>
        <v>2</v>
      </c>
      <c r="EQ70" s="432" t="n">
        <f aca="false">(EG70*DG70+DD70*CD70)/(DG70+CD70)</f>
        <v>11.0011856576311</v>
      </c>
      <c r="ER70" s="449"/>
      <c r="ES70" s="450" t="n">
        <f aca="false">44000/BA70*24</f>
        <v>43.1742916717773</v>
      </c>
      <c r="ET70" s="451" t="n">
        <f aca="false">BB70</f>
        <v>0.48918</v>
      </c>
      <c r="EU70" s="452" t="n">
        <f aca="false">BV70/1000/ES70*24</f>
        <v>0.105062522727273</v>
      </c>
      <c r="EV70" s="451" t="n">
        <f aca="false">EU70/$EU$6</f>
        <v>0.194560227272727</v>
      </c>
      <c r="EW70" s="483"/>
      <c r="EX70" s="484"/>
      <c r="EY70" s="483"/>
      <c r="EZ70" s="484"/>
      <c r="FA70" s="451" t="n">
        <f aca="false">1-EK70/BV70</f>
        <v>0.335994519280835</v>
      </c>
      <c r="FB70" s="432" t="n">
        <f aca="false">BV70-EK70</f>
        <v>63.5029641440779</v>
      </c>
      <c r="FC70" s="453" t="n">
        <f aca="false">1-EP70/CA70</f>
        <v>0.166666666666667</v>
      </c>
      <c r="FD70" s="432" t="n">
        <f aca="false">CA70-EP70</f>
        <v>0.4</v>
      </c>
      <c r="FE70" s="453" t="n">
        <f aca="false">1-EQ70/CB70</f>
        <v>0.872079236539173</v>
      </c>
      <c r="FF70" s="431" t="n">
        <f aca="false">CB70-EQ70</f>
        <v>74.9988143423689</v>
      </c>
      <c r="FG70" s="406" t="n">
        <v>38400</v>
      </c>
      <c r="FH70" s="444"/>
      <c r="FI70" s="454"/>
      <c r="FJ70" s="455"/>
      <c r="FK70" s="456" t="n">
        <f aca="false">3000/BA70*24</f>
        <v>2.9437017048939</v>
      </c>
      <c r="FL70" s="406"/>
      <c r="FM70" s="456"/>
      <c r="FN70" s="406"/>
      <c r="FO70" s="457"/>
      <c r="FP70" s="450"/>
      <c r="FQ70" s="458"/>
      <c r="FR70" s="459"/>
      <c r="FS70" s="460" t="n">
        <v>7.84</v>
      </c>
      <c r="FT70" s="461"/>
      <c r="FU70" s="441" t="n">
        <v>134</v>
      </c>
      <c r="FV70" s="406" t="n">
        <v>13</v>
      </c>
      <c r="FW70" s="460" t="n">
        <v>2</v>
      </c>
      <c r="FX70" s="406" t="n">
        <v>8</v>
      </c>
      <c r="FY70" s="453" t="n">
        <f aca="false">1-FV70/(EG70+DD70)*2</f>
        <v>-0.181818181818182</v>
      </c>
      <c r="FZ70" s="453" t="n">
        <f aca="false">1-FW70/(EF70+DC70)*2</f>
        <v>0</v>
      </c>
      <c r="GA70" s="430" t="n">
        <f aca="false">(DC70+EF70)/2-FW70</f>
        <v>0</v>
      </c>
      <c r="GB70" s="514"/>
      <c r="GC70" s="515"/>
      <c r="GD70" s="514"/>
      <c r="GE70" s="528" t="n">
        <f aca="false">(CX70+EA70)/2-FU70</f>
        <v>-8.5</v>
      </c>
      <c r="GF70" s="462" t="n">
        <f aca="false">4100/BA70*24</f>
        <v>4.02305899668834</v>
      </c>
      <c r="GG70" s="406"/>
      <c r="GH70" s="451"/>
      <c r="GI70" s="406"/>
      <c r="GJ70" s="463"/>
      <c r="GK70" s="464"/>
      <c r="GL70" s="465" t="n">
        <v>8.16</v>
      </c>
      <c r="GM70" s="530"/>
      <c r="GN70" s="531" t="n">
        <v>139</v>
      </c>
      <c r="GO70" s="514"/>
      <c r="GP70" s="451"/>
      <c r="GQ70" s="530" t="n">
        <v>8</v>
      </c>
      <c r="GR70" s="456" t="n">
        <f aca="false">4300/BA70*24</f>
        <v>4.2193057770146</v>
      </c>
      <c r="GS70" s="532"/>
      <c r="GT70" s="532" t="n">
        <f aca="false">HD70</f>
        <v>128</v>
      </c>
      <c r="GU70" s="514"/>
      <c r="GV70" s="514" t="n">
        <f aca="false">1-GT70/GN70</f>
        <v>0.079136690647482</v>
      </c>
      <c r="GW70" s="514"/>
      <c r="GX70" s="514" t="n">
        <f aca="false">1-HD70/FU70</f>
        <v>0.0447761194029851</v>
      </c>
      <c r="GY70" s="463"/>
      <c r="GZ70" s="406" t="n">
        <v>24272</v>
      </c>
      <c r="HA70" s="439" t="n">
        <v>8.46</v>
      </c>
      <c r="HB70" s="452"/>
      <c r="HC70" s="440"/>
      <c r="HD70" s="444" t="n">
        <v>128</v>
      </c>
      <c r="HE70" s="464"/>
      <c r="HF70" s="464"/>
      <c r="HG70" s="444"/>
      <c r="HH70" s="409" t="n">
        <v>10</v>
      </c>
      <c r="HI70" s="466" t="n">
        <v>7840</v>
      </c>
      <c r="HJ70" s="407"/>
      <c r="HK70" s="407"/>
      <c r="HL70" s="443"/>
      <c r="HM70" s="466"/>
      <c r="HN70" s="467"/>
      <c r="HO70" s="408" t="n">
        <v>3.9</v>
      </c>
      <c r="HP70" s="468"/>
      <c r="HQ70" s="519" t="n">
        <v>15.29</v>
      </c>
      <c r="HR70" s="520" t="n">
        <v>2</v>
      </c>
      <c r="HS70" s="521"/>
      <c r="HT70" s="522" t="n">
        <v>4</v>
      </c>
      <c r="HU70" s="523" t="n">
        <f aca="false">72500/BA70*24</f>
        <v>71.1394578682693</v>
      </c>
      <c r="HV70" s="514"/>
      <c r="HW70" s="514" t="n">
        <f aca="false">1-HD70/BF70</f>
        <v>0.322751322751323</v>
      </c>
      <c r="HX70" s="514"/>
      <c r="HY70" s="472"/>
    </row>
    <row r="71" customFormat="false" ht="15.6" hidden="false" customHeight="false" outlineLevel="0" collapsed="false">
      <c r="A71" s="401" t="n">
        <v>43553</v>
      </c>
      <c r="B71" s="402" t="n">
        <v>21460</v>
      </c>
      <c r="C71" s="403" t="n">
        <f aca="false">B71/$B$6</f>
        <v>0.4292</v>
      </c>
      <c r="D71" s="404" t="n">
        <v>8.03</v>
      </c>
      <c r="E71" s="405"/>
      <c r="F71" s="406" t="n">
        <v>215</v>
      </c>
      <c r="G71" s="407" t="n">
        <f aca="false">F71*B71/1000</f>
        <v>4613.9</v>
      </c>
      <c r="H71" s="403" t="n">
        <f aca="false">G71/$G$6</f>
        <v>0.184556</v>
      </c>
      <c r="I71" s="406" t="n">
        <v>8325</v>
      </c>
      <c r="J71" s="407" t="n">
        <f aca="false">I71*0.67</f>
        <v>5577.75</v>
      </c>
      <c r="K71" s="408"/>
      <c r="L71" s="408" t="n">
        <v>16.7</v>
      </c>
      <c r="M71" s="408" t="n">
        <v>2.3</v>
      </c>
      <c r="N71" s="409" t="n">
        <v>95</v>
      </c>
      <c r="O71" s="409" t="n">
        <v>16</v>
      </c>
      <c r="P71" s="410"/>
      <c r="Q71" s="410"/>
      <c r="R71" s="410"/>
      <c r="S71" s="410"/>
      <c r="T71" s="411"/>
      <c r="U71" s="412"/>
      <c r="V71" s="410"/>
      <c r="W71" s="410"/>
      <c r="X71" s="413"/>
      <c r="Y71" s="474"/>
      <c r="Z71" s="475"/>
      <c r="AA71" s="476"/>
      <c r="AB71" s="477"/>
      <c r="AC71" s="477"/>
      <c r="AD71" s="475" t="n">
        <v>0.4</v>
      </c>
      <c r="AE71" s="478" t="n">
        <f aca="false">AD71/$AD$6</f>
        <v>0.0555555555555556</v>
      </c>
      <c r="AF71" s="479"/>
      <c r="AG71" s="478"/>
      <c r="AH71" s="479"/>
      <c r="AI71" s="479"/>
      <c r="AJ71" s="474"/>
      <c r="AK71" s="478"/>
      <c r="AL71" s="448"/>
      <c r="AM71" s="480"/>
      <c r="AN71" s="474"/>
      <c r="AO71" s="474"/>
      <c r="AP71" s="480"/>
      <c r="AQ71" s="448"/>
      <c r="AR71" s="474"/>
      <c r="AS71" s="474"/>
      <c r="AT71" s="474"/>
      <c r="AU71" s="448"/>
      <c r="AV71" s="481"/>
      <c r="AW71" s="480"/>
      <c r="AX71" s="480"/>
      <c r="AY71" s="481"/>
      <c r="AZ71" s="481"/>
      <c r="BA71" s="421" t="n">
        <f aca="false">CC71+DF71</f>
        <v>25317</v>
      </c>
      <c r="BB71" s="422" t="n">
        <f aca="false">BA71/$BA$6</f>
        <v>0.50634</v>
      </c>
      <c r="BC71" s="423"/>
      <c r="BD71" s="424" t="n">
        <v>7.96</v>
      </c>
      <c r="BE71" s="425"/>
      <c r="BF71" s="426" t="n">
        <v>197</v>
      </c>
      <c r="BG71" s="427" t="n">
        <v>8640</v>
      </c>
      <c r="BH71" s="421" t="n">
        <f aca="false">BG71*0.67</f>
        <v>5788.8</v>
      </c>
      <c r="BI71" s="423"/>
      <c r="BJ71" s="422"/>
      <c r="BK71" s="428"/>
      <c r="BL71" s="428" t="n">
        <v>17</v>
      </c>
      <c r="BM71" s="429" t="n">
        <v>6.3</v>
      </c>
      <c r="BN71" s="423" t="n">
        <v>2.2</v>
      </c>
      <c r="BO71" s="426" t="n">
        <v>74</v>
      </c>
      <c r="BP71" s="426" t="n">
        <v>16</v>
      </c>
      <c r="BQ71" s="424" t="n">
        <v>6.38</v>
      </c>
      <c r="BR71" s="422" t="n">
        <f aca="false">BQ71/$BQ$6</f>
        <v>0.886111111111111</v>
      </c>
      <c r="BS71" s="410" t="n">
        <f aca="false">BA71</f>
        <v>25317</v>
      </c>
      <c r="BT71" s="430" t="n">
        <f aca="false">BD71</f>
        <v>7.96</v>
      </c>
      <c r="BU71" s="431"/>
      <c r="BV71" s="431" t="n">
        <f aca="false">BF71</f>
        <v>197</v>
      </c>
      <c r="BW71" s="431" t="n">
        <f aca="false">BG71</f>
        <v>8640</v>
      </c>
      <c r="BX71" s="431" t="n">
        <f aca="false">BW71*0.65</f>
        <v>5616</v>
      </c>
      <c r="BY71" s="431"/>
      <c r="BZ71" s="431" t="n">
        <f aca="false">BL71</f>
        <v>17</v>
      </c>
      <c r="CA71" s="432" t="n">
        <f aca="false">BN71</f>
        <v>2.2</v>
      </c>
      <c r="CB71" s="431" t="n">
        <f aca="false">BO71</f>
        <v>74</v>
      </c>
      <c r="CC71" s="433" t="n">
        <v>12650</v>
      </c>
      <c r="CD71" s="412" t="n">
        <f aca="false">CC71</f>
        <v>12650</v>
      </c>
      <c r="CE71" s="422" t="n">
        <f aca="false">CC71/25000</f>
        <v>0.506</v>
      </c>
      <c r="CF71" s="434" t="n">
        <f aca="false">6700/CC71*24</f>
        <v>12.7114624505929</v>
      </c>
      <c r="CG71" s="435" t="n">
        <v>7.76</v>
      </c>
      <c r="CH71" s="428" t="n">
        <v>16.3</v>
      </c>
      <c r="CI71" s="447" t="n">
        <f aca="false">9500/CC71*24</f>
        <v>18.0237154150198</v>
      </c>
      <c r="CJ71" s="437" t="n">
        <v>20.9</v>
      </c>
      <c r="CK71" s="437" t="n">
        <v>3.35</v>
      </c>
      <c r="CL71" s="424" t="n">
        <v>7.6</v>
      </c>
      <c r="CM71" s="424"/>
      <c r="CN71" s="424"/>
      <c r="CO71" s="433"/>
      <c r="CP71" s="433"/>
      <c r="CQ71" s="438"/>
      <c r="CR71" s="438" t="n">
        <v>0.16</v>
      </c>
      <c r="CS71" s="482"/>
      <c r="CT71" s="529" t="n">
        <f aca="false">3500/CC71*24</f>
        <v>6.6403162055336</v>
      </c>
      <c r="CU71" s="435" t="n">
        <v>7.25</v>
      </c>
      <c r="CV71" s="439" t="n">
        <v>7.89</v>
      </c>
      <c r="CW71" s="440"/>
      <c r="CX71" s="441" t="n">
        <v>150</v>
      </c>
      <c r="CY71" s="442" t="n">
        <v>8300</v>
      </c>
      <c r="CZ71" s="443"/>
      <c r="DA71" s="443" t="n">
        <v>3.6</v>
      </c>
      <c r="DB71" s="443" t="n">
        <v>16.03</v>
      </c>
      <c r="DC71" s="443" t="n">
        <v>1.75</v>
      </c>
      <c r="DD71" s="444" t="n">
        <v>17</v>
      </c>
      <c r="DE71" s="441"/>
      <c r="DF71" s="445" t="n">
        <v>12667</v>
      </c>
      <c r="DG71" s="446" t="n">
        <f aca="false">DF71</f>
        <v>12667</v>
      </c>
      <c r="DH71" s="422" t="n">
        <f aca="false">DF71/25000</f>
        <v>0.50668</v>
      </c>
      <c r="DI71" s="447" t="n">
        <f aca="false">6700/DF71*24</f>
        <v>12.6944027788742</v>
      </c>
      <c r="DJ71" s="435" t="n">
        <v>7.7</v>
      </c>
      <c r="DK71" s="428" t="n">
        <v>14.09</v>
      </c>
      <c r="DL71" s="447" t="n">
        <f aca="false">9500/DF71*24</f>
        <v>17.9995263282545</v>
      </c>
      <c r="DM71" s="423" t="n">
        <v>20.8</v>
      </c>
      <c r="DN71" s="423" t="n">
        <v>4.17</v>
      </c>
      <c r="DO71" s="424" t="n">
        <v>7.59</v>
      </c>
      <c r="DP71" s="424"/>
      <c r="DQ71" s="424"/>
      <c r="DR71" s="433"/>
      <c r="DS71" s="433"/>
      <c r="DT71" s="438"/>
      <c r="DU71" s="438" t="n">
        <v>0.17</v>
      </c>
      <c r="DV71" s="482"/>
      <c r="DW71" s="447" t="n">
        <f aca="false">3500/DF71*24</f>
        <v>6.63140443672535</v>
      </c>
      <c r="DX71" s="435" t="n">
        <v>6.73</v>
      </c>
      <c r="DY71" s="439" t="n">
        <v>8.14</v>
      </c>
      <c r="DZ71" s="440"/>
      <c r="EA71" s="441" t="n">
        <v>113</v>
      </c>
      <c r="EB71" s="442" t="n">
        <v>8310</v>
      </c>
      <c r="EC71" s="443"/>
      <c r="ED71" s="443" t="n">
        <v>2.7</v>
      </c>
      <c r="EE71" s="443" t="n">
        <v>16.87</v>
      </c>
      <c r="EF71" s="443" t="n">
        <v>1.35</v>
      </c>
      <c r="EG71" s="444" t="n">
        <v>28</v>
      </c>
      <c r="EH71" s="441"/>
      <c r="EI71" s="430" t="n">
        <f aca="false">(DY71*DG71+CV71*CD71)/(DG71+CD71)</f>
        <v>8.01508393569538</v>
      </c>
      <c r="EJ71" s="448"/>
      <c r="EK71" s="449" t="n">
        <f aca="false">(EA71*DG71+CX71*CD71)/(DG71+CD71)</f>
        <v>131.487577517083</v>
      </c>
      <c r="EL71" s="449" t="n">
        <f aca="false">(EB71*DG71+CY71*CD71)/(DG71+CD71)</f>
        <v>8305.00335742781</v>
      </c>
      <c r="EM71" s="432"/>
      <c r="EN71" s="432" t="n">
        <f aca="false">(ED71*DG71+DA71*CD71)/(DG71+CD71)</f>
        <v>3.14969783149662</v>
      </c>
      <c r="EO71" s="432" t="n">
        <f aca="false">(EE71*DG71+DB71*CD71)/(DG71+CD71)</f>
        <v>16.4502820239365</v>
      </c>
      <c r="EP71" s="432" t="n">
        <f aca="false">(EF71*DG71+DC71*CD71)/(DG71+CD71)</f>
        <v>1.54986570288739</v>
      </c>
      <c r="EQ71" s="432" t="n">
        <f aca="false">(EG71*DG71+DD71*CD71)/(DG71+CD71)</f>
        <v>22.5036931705968</v>
      </c>
      <c r="ER71" s="449"/>
      <c r="ES71" s="450" t="n">
        <f aca="false">44000/BA71*24</f>
        <v>41.711103211281</v>
      </c>
      <c r="ET71" s="451" t="n">
        <f aca="false">BB71</f>
        <v>0.50634</v>
      </c>
      <c r="EU71" s="452" t="n">
        <f aca="false">BV71/1000/ES71*24</f>
        <v>0.113351113636364</v>
      </c>
      <c r="EV71" s="451" t="n">
        <f aca="false">EU71/$EU$6</f>
        <v>0.20990946969697</v>
      </c>
      <c r="EW71" s="483"/>
      <c r="EX71" s="484"/>
      <c r="EY71" s="483"/>
      <c r="EZ71" s="484"/>
      <c r="FA71" s="451" t="n">
        <f aca="false">1-EK71/BV71</f>
        <v>0.332550367933587</v>
      </c>
      <c r="FB71" s="432" t="n">
        <f aca="false">BV71-EK71</f>
        <v>65.5124224829166</v>
      </c>
      <c r="FC71" s="453" t="n">
        <f aca="false">1-EP71/CA71</f>
        <v>0.295515589596642</v>
      </c>
      <c r="FD71" s="432" t="n">
        <f aca="false">CA71-EP71</f>
        <v>0.650134297112612</v>
      </c>
      <c r="FE71" s="453" t="n">
        <f aca="false">1-EQ71/CB71</f>
        <v>0.695896038235178</v>
      </c>
      <c r="FF71" s="431" t="n">
        <f aca="false">CB71-EQ71</f>
        <v>51.4963068294032</v>
      </c>
      <c r="FG71" s="406" t="n">
        <v>38400</v>
      </c>
      <c r="FH71" s="444"/>
      <c r="FI71" s="454"/>
      <c r="FJ71" s="455"/>
      <c r="FK71" s="456" t="n">
        <f aca="false">3000/BA71*24</f>
        <v>2.84393885531461</v>
      </c>
      <c r="FL71" s="406"/>
      <c r="FM71" s="456"/>
      <c r="FN71" s="406" t="n">
        <v>8062</v>
      </c>
      <c r="FO71" s="533" t="n">
        <f aca="false">FN71/11.15/1.2/1000</f>
        <v>0.60254110612855</v>
      </c>
      <c r="FP71" s="450" t="n">
        <f aca="false">FN71/BA71*1000</f>
        <v>318.4421534937</v>
      </c>
      <c r="FQ71" s="458" t="n">
        <v>24</v>
      </c>
      <c r="FR71" s="459" t="n">
        <f aca="false">FQ71/BA71*1000</f>
        <v>0.947979618438204</v>
      </c>
      <c r="FS71" s="460" t="n">
        <v>7.56</v>
      </c>
      <c r="FT71" s="461"/>
      <c r="FU71" s="441" t="n">
        <v>113</v>
      </c>
      <c r="FV71" s="406" t="n">
        <v>4.5</v>
      </c>
      <c r="FW71" s="460" t="n">
        <v>0.2</v>
      </c>
      <c r="FX71" s="406" t="n">
        <v>8</v>
      </c>
      <c r="FY71" s="453" t="n">
        <f aca="false">1-FV71/(EG71+DD71)*2</f>
        <v>0.8</v>
      </c>
      <c r="FZ71" s="453" t="n">
        <f aca="false">1-FW71/(EF71+DC71)*2</f>
        <v>0.870967741935484</v>
      </c>
      <c r="GA71" s="430" t="n">
        <f aca="false">(DC71+EF71)/2-FW71</f>
        <v>1.35</v>
      </c>
      <c r="GB71" s="514"/>
      <c r="GC71" s="515"/>
      <c r="GD71" s="514"/>
      <c r="GE71" s="528" t="n">
        <f aca="false">(CX71+EA71)/2-FU71</f>
        <v>18.5</v>
      </c>
      <c r="GF71" s="462" t="n">
        <f aca="false">4100/BA71*24</f>
        <v>3.88671643559663</v>
      </c>
      <c r="GG71" s="406"/>
      <c r="GH71" s="451"/>
      <c r="GI71" s="406"/>
      <c r="GJ71" s="463"/>
      <c r="GK71" s="464"/>
      <c r="GL71" s="465" t="n">
        <v>8</v>
      </c>
      <c r="GM71" s="530"/>
      <c r="GN71" s="531" t="n">
        <v>135</v>
      </c>
      <c r="GO71" s="514"/>
      <c r="GP71" s="451"/>
      <c r="GQ71" s="530" t="n">
        <v>8</v>
      </c>
      <c r="GR71" s="456" t="n">
        <f aca="false">4300/BA71*24</f>
        <v>4.07631235928428</v>
      </c>
      <c r="GS71" s="532"/>
      <c r="GT71" s="532" t="n">
        <f aca="false">HD71</f>
        <v>116</v>
      </c>
      <c r="GU71" s="514"/>
      <c r="GV71" s="514" t="n">
        <f aca="false">1-GT71/GN71</f>
        <v>0.140740740740741</v>
      </c>
      <c r="GW71" s="514"/>
      <c r="GX71" s="514"/>
      <c r="GY71" s="463"/>
      <c r="GZ71" s="406" t="n">
        <v>25762</v>
      </c>
      <c r="HA71" s="439" t="n">
        <v>8.39</v>
      </c>
      <c r="HB71" s="452"/>
      <c r="HC71" s="440"/>
      <c r="HD71" s="444" t="n">
        <v>116</v>
      </c>
      <c r="HE71" s="464"/>
      <c r="HF71" s="464"/>
      <c r="HG71" s="444"/>
      <c r="HH71" s="409" t="n">
        <v>4</v>
      </c>
      <c r="HI71" s="466" t="n">
        <v>8340</v>
      </c>
      <c r="HJ71" s="407"/>
      <c r="HK71" s="407"/>
      <c r="HL71" s="443"/>
      <c r="HM71" s="466"/>
      <c r="HN71" s="467"/>
      <c r="HO71" s="408" t="n">
        <v>4.1</v>
      </c>
      <c r="HP71" s="468"/>
      <c r="HQ71" s="519" t="n">
        <v>16.44</v>
      </c>
      <c r="HR71" s="520" t="n">
        <v>0.5</v>
      </c>
      <c r="HS71" s="521"/>
      <c r="HT71" s="522" t="n">
        <v>4</v>
      </c>
      <c r="HU71" s="523" t="n">
        <f aca="false">72500/BA71*24</f>
        <v>68.7285223367698</v>
      </c>
      <c r="HV71" s="514"/>
      <c r="HW71" s="514" t="n">
        <f aca="false">1-HD71/BF71</f>
        <v>0.411167512690355</v>
      </c>
      <c r="HX71" s="514"/>
      <c r="HY71" s="472"/>
    </row>
    <row r="72" customFormat="false" ht="57.6" hidden="false" customHeight="false" outlineLevel="0" collapsed="false">
      <c r="A72" s="401" t="n">
        <v>43554</v>
      </c>
      <c r="B72" s="402" t="n">
        <v>17157</v>
      </c>
      <c r="C72" s="403" t="n">
        <f aca="false">B72/$B$6</f>
        <v>0.34314</v>
      </c>
      <c r="D72" s="404" t="n">
        <v>7.92</v>
      </c>
      <c r="E72" s="405"/>
      <c r="F72" s="406" t="n">
        <v>223</v>
      </c>
      <c r="G72" s="407" t="n">
        <f aca="false">F72*B72/1000</f>
        <v>3826.011</v>
      </c>
      <c r="H72" s="403" t="n">
        <f aca="false">G72/$G$6</f>
        <v>0.15304044</v>
      </c>
      <c r="I72" s="406" t="n">
        <v>9750</v>
      </c>
      <c r="J72" s="407" t="n">
        <f aca="false">I72*0.67</f>
        <v>6532.5</v>
      </c>
      <c r="K72" s="408"/>
      <c r="L72" s="408" t="n">
        <v>16.1</v>
      </c>
      <c r="M72" s="408" t="n">
        <v>2</v>
      </c>
      <c r="N72" s="409" t="n">
        <v>80</v>
      </c>
      <c r="O72" s="409" t="n">
        <v>32</v>
      </c>
      <c r="P72" s="410"/>
      <c r="Q72" s="410"/>
      <c r="R72" s="410"/>
      <c r="S72" s="410"/>
      <c r="T72" s="411"/>
      <c r="U72" s="412"/>
      <c r="V72" s="410"/>
      <c r="W72" s="410"/>
      <c r="X72" s="413"/>
      <c r="Y72" s="474"/>
      <c r="Z72" s="475"/>
      <c r="AA72" s="476"/>
      <c r="AB72" s="477"/>
      <c r="AC72" s="477"/>
      <c r="AD72" s="475" t="n">
        <v>0.4</v>
      </c>
      <c r="AE72" s="478" t="n">
        <f aca="false">AD72/$AD$6</f>
        <v>0.0555555555555556</v>
      </c>
      <c r="AF72" s="479"/>
      <c r="AG72" s="478"/>
      <c r="AH72" s="479"/>
      <c r="AI72" s="479"/>
      <c r="AJ72" s="474"/>
      <c r="AK72" s="478"/>
      <c r="AL72" s="448"/>
      <c r="AM72" s="480"/>
      <c r="AN72" s="474"/>
      <c r="AO72" s="474"/>
      <c r="AP72" s="480"/>
      <c r="AQ72" s="448"/>
      <c r="AR72" s="474"/>
      <c r="AS72" s="474"/>
      <c r="AT72" s="474"/>
      <c r="AU72" s="448"/>
      <c r="AV72" s="481"/>
      <c r="AW72" s="480"/>
      <c r="AX72" s="480"/>
      <c r="AY72" s="481"/>
      <c r="AZ72" s="481"/>
      <c r="BA72" s="421" t="n">
        <f aca="false">CC72+DF72</f>
        <v>13490</v>
      </c>
      <c r="BB72" s="422" t="n">
        <f aca="false">BA72/$BA$6</f>
        <v>0.2698</v>
      </c>
      <c r="BC72" s="423"/>
      <c r="BD72" s="424" t="n">
        <v>8.04</v>
      </c>
      <c r="BE72" s="425"/>
      <c r="BF72" s="426" t="n">
        <v>200</v>
      </c>
      <c r="BG72" s="427" t="n">
        <v>8810</v>
      </c>
      <c r="BH72" s="421" t="n">
        <f aca="false">BG72*0.67</f>
        <v>5902.7</v>
      </c>
      <c r="BI72" s="423"/>
      <c r="BJ72" s="422"/>
      <c r="BK72" s="428"/>
      <c r="BL72" s="428" t="n">
        <v>15.8</v>
      </c>
      <c r="BM72" s="429" t="n">
        <v>8.7</v>
      </c>
      <c r="BN72" s="423" t="n">
        <v>2.1</v>
      </c>
      <c r="BO72" s="426" t="n">
        <v>63</v>
      </c>
      <c r="BP72" s="426" t="n">
        <v>16</v>
      </c>
      <c r="BQ72" s="424" t="n">
        <v>5.63</v>
      </c>
      <c r="BR72" s="422" t="n">
        <f aca="false">BQ72/$BQ$6</f>
        <v>0.781944444444444</v>
      </c>
      <c r="BS72" s="410" t="n">
        <f aca="false">BA72</f>
        <v>13490</v>
      </c>
      <c r="BT72" s="430" t="n">
        <f aca="false">BD72</f>
        <v>8.04</v>
      </c>
      <c r="BU72" s="431"/>
      <c r="BV72" s="431" t="n">
        <f aca="false">BF72</f>
        <v>200</v>
      </c>
      <c r="BW72" s="431" t="n">
        <f aca="false">BG72</f>
        <v>8810</v>
      </c>
      <c r="BX72" s="431" t="n">
        <f aca="false">BW72*0.65</f>
        <v>5726.5</v>
      </c>
      <c r="BY72" s="431"/>
      <c r="BZ72" s="431" t="n">
        <f aca="false">BL72</f>
        <v>15.8</v>
      </c>
      <c r="CA72" s="432" t="n">
        <f aca="false">BN72</f>
        <v>2.1</v>
      </c>
      <c r="CB72" s="431" t="n">
        <f aca="false">BO72</f>
        <v>63</v>
      </c>
      <c r="CC72" s="433" t="n">
        <v>12520</v>
      </c>
      <c r="CD72" s="412" t="n">
        <f aca="false">CC72</f>
        <v>12520</v>
      </c>
      <c r="CE72" s="422" t="n">
        <f aca="false">CC72/25000</f>
        <v>0.5008</v>
      </c>
      <c r="CF72" s="434" t="n">
        <f aca="false">6700/CC72*24</f>
        <v>12.8434504792332</v>
      </c>
      <c r="CG72" s="435" t="n">
        <v>7.72</v>
      </c>
      <c r="CH72" s="428" t="n">
        <v>20.86</v>
      </c>
      <c r="CI72" s="447" t="n">
        <f aca="false">9500/CC72*24</f>
        <v>18.2108626198083</v>
      </c>
      <c r="CJ72" s="437" t="n">
        <v>21</v>
      </c>
      <c r="CK72" s="437" t="n">
        <v>2.68</v>
      </c>
      <c r="CL72" s="424" t="n">
        <v>7.67</v>
      </c>
      <c r="CM72" s="424"/>
      <c r="CN72" s="424"/>
      <c r="CO72" s="433"/>
      <c r="CP72" s="433"/>
      <c r="CQ72" s="438"/>
      <c r="CR72" s="438" t="n">
        <v>0.16</v>
      </c>
      <c r="CS72" s="482"/>
      <c r="CT72" s="529" t="n">
        <f aca="false">3500/CC72*24</f>
        <v>6.70926517571885</v>
      </c>
      <c r="CU72" s="435" t="n">
        <v>6.48</v>
      </c>
      <c r="CV72" s="439" t="n">
        <v>7.91</v>
      </c>
      <c r="CW72" s="440"/>
      <c r="CX72" s="441" t="n">
        <v>113</v>
      </c>
      <c r="CY72" s="442" t="n">
        <v>8040</v>
      </c>
      <c r="CZ72" s="443"/>
      <c r="DA72" s="443" t="n">
        <v>2.5</v>
      </c>
      <c r="DB72" s="443"/>
      <c r="DC72" s="443" t="n">
        <v>1.5</v>
      </c>
      <c r="DD72" s="444" t="n">
        <v>15</v>
      </c>
      <c r="DE72" s="441"/>
      <c r="DF72" s="445" t="n">
        <v>970</v>
      </c>
      <c r="DG72" s="446" t="n">
        <f aca="false">DF72</f>
        <v>970</v>
      </c>
      <c r="DH72" s="422" t="n">
        <f aca="false">DF72/25000</f>
        <v>0.0388</v>
      </c>
      <c r="DI72" s="447"/>
      <c r="DJ72" s="435" t="n">
        <v>7.76</v>
      </c>
      <c r="DK72" s="428" t="n">
        <v>16.72</v>
      </c>
      <c r="DL72" s="447"/>
      <c r="DM72" s="423" t="n">
        <v>21</v>
      </c>
      <c r="DN72" s="423" t="n">
        <v>5.8</v>
      </c>
      <c r="DO72" s="424" t="n">
        <v>7.64</v>
      </c>
      <c r="DP72" s="424"/>
      <c r="DQ72" s="424"/>
      <c r="DR72" s="433"/>
      <c r="DS72" s="433"/>
      <c r="DT72" s="438"/>
      <c r="DU72" s="438" t="n">
        <v>0.16</v>
      </c>
      <c r="DV72" s="482"/>
      <c r="DW72" s="447"/>
      <c r="DX72" s="435" t="n">
        <v>8.8</v>
      </c>
      <c r="DY72" s="439" t="n">
        <v>8.17</v>
      </c>
      <c r="DZ72" s="440"/>
      <c r="EA72" s="441" t="n">
        <v>126</v>
      </c>
      <c r="EB72" s="442" t="n">
        <v>8010</v>
      </c>
      <c r="EC72" s="443"/>
      <c r="ED72" s="443" t="n">
        <v>2</v>
      </c>
      <c r="EE72" s="443"/>
      <c r="EF72" s="443" t="n">
        <v>1.25</v>
      </c>
      <c r="EG72" s="444" t="n">
        <v>25</v>
      </c>
      <c r="EH72" s="441"/>
      <c r="EI72" s="430" t="n">
        <f aca="false">(DY72*DG72+CV72*CD72)/(DG72+CD72)</f>
        <v>7.92869532987398</v>
      </c>
      <c r="EJ72" s="448"/>
      <c r="EK72" s="449" t="n">
        <f aca="false">(EA72*DG72+CX72*CD72)/(DG72+CD72)</f>
        <v>113.934766493699</v>
      </c>
      <c r="EL72" s="449" t="n">
        <f aca="false">(EB72*DG72+CY72*CD72)/(DG72+CD72)</f>
        <v>8037.842846553</v>
      </c>
      <c r="EM72" s="432"/>
      <c r="EN72" s="432" t="n">
        <f aca="false">(ED72*DG72+DA72*CD72)/(DG72+CD72)</f>
        <v>2.46404744255004</v>
      </c>
      <c r="EO72" s="432"/>
      <c r="EP72" s="432" t="n">
        <f aca="false">(EF72*DG72+DC72*CD72)/(DG72+CD72)</f>
        <v>1.48202372127502</v>
      </c>
      <c r="EQ72" s="432" t="n">
        <f aca="false">(EG72*DG72+DD72*CD72)/(DG72+CD72)</f>
        <v>15.7190511489993</v>
      </c>
      <c r="ER72" s="449"/>
      <c r="ES72" s="450" t="n">
        <f aca="false">44000/BA72*24</f>
        <v>78.2802075611564</v>
      </c>
      <c r="ET72" s="451" t="n">
        <f aca="false">BB72</f>
        <v>0.2698</v>
      </c>
      <c r="EU72" s="452" t="n">
        <f aca="false">BV72/1000/ES72*24</f>
        <v>0.0613181818181818</v>
      </c>
      <c r="EV72" s="451" t="n">
        <f aca="false">EU72/$EU$6</f>
        <v>0.113552188552189</v>
      </c>
      <c r="EW72" s="483"/>
      <c r="EX72" s="484"/>
      <c r="EY72" s="483"/>
      <c r="EZ72" s="484"/>
      <c r="FA72" s="451" t="n">
        <f aca="false">1-EK72/BV72</f>
        <v>0.430326167531505</v>
      </c>
      <c r="FB72" s="432" t="n">
        <f aca="false">BV72-EK72</f>
        <v>86.065233506301</v>
      </c>
      <c r="FC72" s="453" t="n">
        <f aca="false">1-EP72/CA72</f>
        <v>0.294274418440467</v>
      </c>
      <c r="FD72" s="432" t="n">
        <f aca="false">CA72-EP72</f>
        <v>0.617976278724982</v>
      </c>
      <c r="FE72" s="453" t="n">
        <f aca="false">1-EQ72/CB72</f>
        <v>0.750491251603186</v>
      </c>
      <c r="FF72" s="431" t="n">
        <f aca="false">CB72-EQ72</f>
        <v>47.2809488510007</v>
      </c>
      <c r="FG72" s="406" t="n">
        <v>38400</v>
      </c>
      <c r="FH72" s="444"/>
      <c r="FI72" s="454"/>
      <c r="FJ72" s="455"/>
      <c r="FK72" s="456" t="n">
        <f aca="false">3000/BA72*24</f>
        <v>5.33728687916976</v>
      </c>
      <c r="FL72" s="406"/>
      <c r="FM72" s="456"/>
      <c r="FN72" s="406" t="n">
        <v>6116</v>
      </c>
      <c r="FO72" s="533" t="n">
        <f aca="false">FN72/11.15/1.2/1000</f>
        <v>0.457100149476831</v>
      </c>
      <c r="FP72" s="450" t="n">
        <f aca="false">FN72/BA72*1000</f>
        <v>453.372868791698</v>
      </c>
      <c r="FQ72" s="458" t="n">
        <v>14.4</v>
      </c>
      <c r="FR72" s="459" t="n">
        <f aca="false">FQ72/BA72*1000</f>
        <v>1.06745737583395</v>
      </c>
      <c r="FS72" s="460" t="n">
        <v>7.81</v>
      </c>
      <c r="FT72" s="461"/>
      <c r="FU72" s="441" t="n">
        <v>112</v>
      </c>
      <c r="FV72" s="406" t="n">
        <v>2</v>
      </c>
      <c r="FW72" s="460" t="n">
        <v>0.2</v>
      </c>
      <c r="FX72" s="406" t="n">
        <v>8</v>
      </c>
      <c r="FY72" s="453" t="n">
        <f aca="false">1-FV72/(EG72+DD72)*2</f>
        <v>0.9</v>
      </c>
      <c r="FZ72" s="453" t="n">
        <f aca="false">1-FW72/(EF72+DC72)*2</f>
        <v>0.854545454545455</v>
      </c>
      <c r="GA72" s="430" t="n">
        <f aca="false">(DC72+EF72)/2-FW72</f>
        <v>1.175</v>
      </c>
      <c r="GB72" s="514"/>
      <c r="GC72" s="515"/>
      <c r="GD72" s="514" t="n">
        <f aca="false">1-FU72/EA72</f>
        <v>0.111111111111111</v>
      </c>
      <c r="GE72" s="528" t="n">
        <f aca="false">(CX72+EA72)/2-FU72</f>
        <v>7.5</v>
      </c>
      <c r="GF72" s="462" t="n">
        <f aca="false">4100/BA72*24</f>
        <v>7.29429206819867</v>
      </c>
      <c r="GG72" s="406"/>
      <c r="GH72" s="451"/>
      <c r="GI72" s="406"/>
      <c r="GJ72" s="463"/>
      <c r="GK72" s="464"/>
      <c r="GL72" s="465" t="n">
        <v>8.13</v>
      </c>
      <c r="GM72" s="530"/>
      <c r="GN72" s="531" t="n">
        <v>105</v>
      </c>
      <c r="GO72" s="514"/>
      <c r="GP72" s="451" t="n">
        <f aca="false">1-GN72/FU72</f>
        <v>0.0625</v>
      </c>
      <c r="GQ72" s="530" t="n">
        <v>8</v>
      </c>
      <c r="GR72" s="456" t="n">
        <f aca="false">4300/BA72*24</f>
        <v>7.65011119347665</v>
      </c>
      <c r="GS72" s="532"/>
      <c r="GT72" s="532" t="n">
        <f aca="false">HD72</f>
        <v>113</v>
      </c>
      <c r="GU72" s="514"/>
      <c r="GV72" s="514"/>
      <c r="GW72" s="514"/>
      <c r="GX72" s="514"/>
      <c r="GY72" s="463"/>
      <c r="GZ72" s="406" t="n">
        <v>13098</v>
      </c>
      <c r="HA72" s="439" t="n">
        <v>8.43</v>
      </c>
      <c r="HB72" s="452"/>
      <c r="HC72" s="440"/>
      <c r="HD72" s="444" t="n">
        <v>113</v>
      </c>
      <c r="HE72" s="464"/>
      <c r="HF72" s="464"/>
      <c r="HG72" s="444"/>
      <c r="HH72" s="409" t="n">
        <v>3</v>
      </c>
      <c r="HI72" s="466" t="n">
        <v>8040</v>
      </c>
      <c r="HJ72" s="407"/>
      <c r="HK72" s="407"/>
      <c r="HL72" s="443"/>
      <c r="HM72" s="466"/>
      <c r="HN72" s="467"/>
      <c r="HO72" s="408" t="n">
        <v>2.6</v>
      </c>
      <c r="HP72" s="468"/>
      <c r="HQ72" s="519" t="n">
        <v>21.18</v>
      </c>
      <c r="HR72" s="520" t="n">
        <v>0.2</v>
      </c>
      <c r="HS72" s="521"/>
      <c r="HT72" s="522" t="n">
        <v>4</v>
      </c>
      <c r="HU72" s="523" t="n">
        <f aca="false">72500/BA72*24</f>
        <v>128.984432913269</v>
      </c>
      <c r="HV72" s="514"/>
      <c r="HW72" s="514" t="n">
        <f aca="false">1-HD72/BF72</f>
        <v>0.435</v>
      </c>
      <c r="HX72" s="514"/>
      <c r="HY72" s="472" t="s">
        <v>173</v>
      </c>
    </row>
    <row r="73" customFormat="false" ht="48" hidden="false" customHeight="false" outlineLevel="0" collapsed="false">
      <c r="A73" s="486" t="n">
        <v>43555</v>
      </c>
      <c r="B73" s="487" t="n">
        <v>17986</v>
      </c>
      <c r="C73" s="488" t="n">
        <f aca="false">B73/$B$6</f>
        <v>0.35972</v>
      </c>
      <c r="D73" s="489" t="n">
        <v>7.85</v>
      </c>
      <c r="E73" s="490"/>
      <c r="F73" s="491" t="n">
        <v>204</v>
      </c>
      <c r="G73" s="491" t="n">
        <f aca="false">F73*B73/1000</f>
        <v>3669.144</v>
      </c>
      <c r="H73" s="488" t="n">
        <f aca="false">G73/$G$6</f>
        <v>0.14676576</v>
      </c>
      <c r="I73" s="491" t="n">
        <v>10325</v>
      </c>
      <c r="J73" s="491" t="n">
        <f aca="false">I73*0.67</f>
        <v>6917.75</v>
      </c>
      <c r="K73" s="492"/>
      <c r="L73" s="492" t="n">
        <v>17.8</v>
      </c>
      <c r="M73" s="492" t="n">
        <v>2.1</v>
      </c>
      <c r="N73" s="493" t="n">
        <v>79</v>
      </c>
      <c r="O73" s="493" t="n">
        <v>32</v>
      </c>
      <c r="P73" s="410"/>
      <c r="Q73" s="410"/>
      <c r="R73" s="410"/>
      <c r="S73" s="410"/>
      <c r="T73" s="411"/>
      <c r="U73" s="412"/>
      <c r="V73" s="410"/>
      <c r="W73" s="410"/>
      <c r="X73" s="413"/>
      <c r="Y73" s="474"/>
      <c r="Z73" s="475"/>
      <c r="AA73" s="476"/>
      <c r="AB73" s="477"/>
      <c r="AC73" s="477"/>
      <c r="AD73" s="475" t="n">
        <v>0.41</v>
      </c>
      <c r="AE73" s="478" t="n">
        <f aca="false">AD73/$AD$6</f>
        <v>0.0569444444444444</v>
      </c>
      <c r="AF73" s="479"/>
      <c r="AG73" s="478"/>
      <c r="AH73" s="479"/>
      <c r="AI73" s="479"/>
      <c r="AJ73" s="474"/>
      <c r="AK73" s="478"/>
      <c r="AL73" s="448"/>
      <c r="AM73" s="480"/>
      <c r="AN73" s="474"/>
      <c r="AO73" s="474"/>
      <c r="AP73" s="480"/>
      <c r="AQ73" s="448"/>
      <c r="AR73" s="474"/>
      <c r="AS73" s="474"/>
      <c r="AT73" s="474"/>
      <c r="AU73" s="448"/>
      <c r="AV73" s="481"/>
      <c r="AW73" s="480"/>
      <c r="AX73" s="480"/>
      <c r="AY73" s="481"/>
      <c r="AZ73" s="481"/>
      <c r="BA73" s="421" t="n">
        <f aca="false">CC73+DF73</f>
        <v>20429</v>
      </c>
      <c r="BB73" s="422" t="n">
        <f aca="false">BA73/$BA$6</f>
        <v>0.40858</v>
      </c>
      <c r="BC73" s="423"/>
      <c r="BD73" s="424" t="n">
        <v>7.94</v>
      </c>
      <c r="BE73" s="425"/>
      <c r="BF73" s="426" t="n">
        <v>195</v>
      </c>
      <c r="BG73" s="427" t="n">
        <v>9070</v>
      </c>
      <c r="BH73" s="421" t="n">
        <f aca="false">BG73*0.67</f>
        <v>6076.9</v>
      </c>
      <c r="BI73" s="423"/>
      <c r="BJ73" s="422"/>
      <c r="BK73" s="428"/>
      <c r="BL73" s="428" t="n">
        <v>19.7</v>
      </c>
      <c r="BM73" s="429" t="n">
        <v>7.8</v>
      </c>
      <c r="BN73" s="423" t="n">
        <v>1.6</v>
      </c>
      <c r="BO73" s="426" t="n">
        <v>73</v>
      </c>
      <c r="BP73" s="426" t="n">
        <v>16</v>
      </c>
      <c r="BQ73" s="424" t="n">
        <v>3.76</v>
      </c>
      <c r="BR73" s="422" t="n">
        <f aca="false">BQ73/$BQ$6</f>
        <v>0.522222222222222</v>
      </c>
      <c r="BS73" s="410" t="n">
        <f aca="false">BA73</f>
        <v>20429</v>
      </c>
      <c r="BT73" s="430" t="n">
        <f aca="false">BD73</f>
        <v>7.94</v>
      </c>
      <c r="BU73" s="431"/>
      <c r="BV73" s="431" t="n">
        <f aca="false">BF73</f>
        <v>195</v>
      </c>
      <c r="BW73" s="431" t="n">
        <f aca="false">BG73</f>
        <v>9070</v>
      </c>
      <c r="BX73" s="431" t="n">
        <f aca="false">BW73*0.65</f>
        <v>5895.5</v>
      </c>
      <c r="BY73" s="431"/>
      <c r="BZ73" s="431" t="n">
        <f aca="false">BL73</f>
        <v>19.7</v>
      </c>
      <c r="CA73" s="432" t="n">
        <f aca="false">BN73</f>
        <v>1.6</v>
      </c>
      <c r="CB73" s="431" t="n">
        <f aca="false">BO73</f>
        <v>73</v>
      </c>
      <c r="CC73" s="433" t="n">
        <v>12130</v>
      </c>
      <c r="CD73" s="412" t="n">
        <f aca="false">CC73</f>
        <v>12130</v>
      </c>
      <c r="CE73" s="422" t="n">
        <f aca="false">CC73/25000</f>
        <v>0.4852</v>
      </c>
      <c r="CF73" s="534" t="n">
        <f aca="false">6700/CC73*24</f>
        <v>13.2563891178895</v>
      </c>
      <c r="CG73" s="435" t="n">
        <v>7.7</v>
      </c>
      <c r="CH73" s="428" t="n">
        <v>22.46</v>
      </c>
      <c r="CI73" s="535" t="n">
        <f aca="false">9500/CC73*24</f>
        <v>18.7963726298434</v>
      </c>
      <c r="CJ73" s="437" t="n">
        <v>20.8</v>
      </c>
      <c r="CK73" s="437" t="n">
        <v>3.3</v>
      </c>
      <c r="CL73" s="424" t="n">
        <v>7.73</v>
      </c>
      <c r="CM73" s="424"/>
      <c r="CN73" s="424"/>
      <c r="CO73" s="433"/>
      <c r="CP73" s="433"/>
      <c r="CQ73" s="438"/>
      <c r="CR73" s="438" t="n">
        <v>0.15</v>
      </c>
      <c r="CS73" s="482"/>
      <c r="CT73" s="425" t="n">
        <f aca="false">3500/CC73*24</f>
        <v>6.92497938994229</v>
      </c>
      <c r="CU73" s="435" t="n">
        <v>7.77</v>
      </c>
      <c r="CV73" s="494" t="n">
        <v>7.97</v>
      </c>
      <c r="CW73" s="495"/>
      <c r="CX73" s="496" t="n">
        <v>110</v>
      </c>
      <c r="CY73" s="497" t="n">
        <v>8120</v>
      </c>
      <c r="CZ73" s="498"/>
      <c r="DA73" s="498" t="n">
        <v>1.5</v>
      </c>
      <c r="DB73" s="498"/>
      <c r="DC73" s="498" t="n">
        <v>1.5</v>
      </c>
      <c r="DD73" s="499" t="n">
        <v>12</v>
      </c>
      <c r="DE73" s="499"/>
      <c r="DF73" s="433" t="n">
        <v>8299</v>
      </c>
      <c r="DG73" s="446" t="n">
        <f aca="false">DF73</f>
        <v>8299</v>
      </c>
      <c r="DH73" s="422" t="n">
        <f aca="false">DF73/25000</f>
        <v>0.33196</v>
      </c>
      <c r="DI73" s="433" t="n">
        <f aca="false">6700/DF73*24</f>
        <v>19.3758284130618</v>
      </c>
      <c r="DJ73" s="435" t="n">
        <v>8.02</v>
      </c>
      <c r="DK73" s="428" t="n">
        <v>24.9</v>
      </c>
      <c r="DL73" s="433" t="n">
        <f aca="false">9500/DF73*24</f>
        <v>27.4731895409085</v>
      </c>
      <c r="DM73" s="423" t="n">
        <v>20.5</v>
      </c>
      <c r="DN73" s="423" t="n">
        <v>7.18</v>
      </c>
      <c r="DO73" s="424" t="n">
        <v>8.01</v>
      </c>
      <c r="DP73" s="424"/>
      <c r="DQ73" s="424"/>
      <c r="DR73" s="433"/>
      <c r="DS73" s="433"/>
      <c r="DT73" s="438"/>
      <c r="DU73" s="438" t="n">
        <v>0.15</v>
      </c>
      <c r="DV73" s="482"/>
      <c r="DW73" s="433" t="n">
        <f aca="false">3500/DF73*24</f>
        <v>10.1217014098084</v>
      </c>
      <c r="DX73" s="435" t="n">
        <v>9.23</v>
      </c>
      <c r="DY73" s="494" t="n">
        <v>8.15</v>
      </c>
      <c r="DZ73" s="495"/>
      <c r="EA73" s="496" t="n">
        <v>118</v>
      </c>
      <c r="EB73" s="497" t="n">
        <v>8030</v>
      </c>
      <c r="EC73" s="498"/>
      <c r="ED73" s="498" t="n">
        <v>1.2</v>
      </c>
      <c r="EE73" s="498"/>
      <c r="EF73" s="498" t="n">
        <v>1.3</v>
      </c>
      <c r="EG73" s="499" t="n">
        <v>11</v>
      </c>
      <c r="EH73" s="496"/>
      <c r="EI73" s="430" t="n">
        <f aca="false">(DY73*DG73+CV73*CD73)/(DG73+CD73)</f>
        <v>8.04312252190513</v>
      </c>
      <c r="EJ73" s="448"/>
      <c r="EK73" s="449" t="n">
        <f aca="false">(EA73*DG73+CX73*CD73)/(DG73+CD73)</f>
        <v>113.24988986245</v>
      </c>
      <c r="EL73" s="449" t="n">
        <f aca="false">(EB73*DG73+CY73*CD73)/(DG73+CD73)</f>
        <v>8083.43873904743</v>
      </c>
      <c r="EM73" s="432"/>
      <c r="EN73" s="432" t="n">
        <f aca="false">(ED73*DG73+DA73*CD73)/(DG73+CD73)</f>
        <v>1.37812913015811</v>
      </c>
      <c r="EO73" s="432"/>
      <c r="EP73" s="432" t="n">
        <f aca="false">(EF73*DG73+DC73*CD73)/(DG73+CD73)</f>
        <v>1.41875275343874</v>
      </c>
      <c r="EQ73" s="432" t="n">
        <f aca="false">(EG73*DG73+DD73*CD73)/(DG73+CD73)</f>
        <v>11.5937637671937</v>
      </c>
      <c r="ER73" s="449"/>
      <c r="ES73" s="497" t="n">
        <f aca="false">44000/BA73*24</f>
        <v>51.6912232610505</v>
      </c>
      <c r="ET73" s="500" t="n">
        <f aca="false">BB73</f>
        <v>0.40858</v>
      </c>
      <c r="EU73" s="452" t="n">
        <f aca="false">BV73/1000/ES73*24</f>
        <v>0.0905376136363637</v>
      </c>
      <c r="EV73" s="500" t="n">
        <f aca="false">EU73/$EU$6</f>
        <v>0.167662247474747</v>
      </c>
      <c r="EW73" s="501"/>
      <c r="EX73" s="484"/>
      <c r="EY73" s="501"/>
      <c r="EZ73" s="484"/>
      <c r="FA73" s="451" t="n">
        <f aca="false">1-EK73/BV73</f>
        <v>0.419231334038716</v>
      </c>
      <c r="FB73" s="432" t="n">
        <f aca="false">BV73-EK73</f>
        <v>81.7501101375496</v>
      </c>
      <c r="FC73" s="453" t="n">
        <f aca="false">1-EP73/CA73</f>
        <v>0.113279529100788</v>
      </c>
      <c r="FD73" s="432" t="n">
        <f aca="false">CA73-EP73</f>
        <v>0.181247246561261</v>
      </c>
      <c r="FE73" s="453" t="n">
        <f aca="false">1-EQ73/CB73</f>
        <v>0.841181318257621</v>
      </c>
      <c r="FF73" s="431" t="n">
        <f aca="false">CB73-EQ73</f>
        <v>61.4062362328063</v>
      </c>
      <c r="FG73" s="491" t="n">
        <v>38400</v>
      </c>
      <c r="FH73" s="499"/>
      <c r="FI73" s="502"/>
      <c r="FJ73" s="488"/>
      <c r="FK73" s="503" t="n">
        <f aca="false">3000/BA73*24</f>
        <v>3.52440158598071</v>
      </c>
      <c r="FL73" s="491"/>
      <c r="FM73" s="503"/>
      <c r="FN73" s="491" t="n">
        <v>5699</v>
      </c>
      <c r="FO73" s="533" t="n">
        <f aca="false">FN73/11.15/1.2/1000</f>
        <v>0.42593423019432</v>
      </c>
      <c r="FP73" s="497" t="n">
        <f aca="false">FN73/BA73*1000</f>
        <v>278.966175534779</v>
      </c>
      <c r="FQ73" s="504" t="n">
        <v>19.4</v>
      </c>
      <c r="FR73" s="492" t="n">
        <f aca="false">FQ73/BA73*1000</f>
        <v>0.949630427333692</v>
      </c>
      <c r="FS73" s="505" t="n">
        <v>7.65</v>
      </c>
      <c r="FT73" s="506"/>
      <c r="FU73" s="496" t="n">
        <v>113</v>
      </c>
      <c r="FV73" s="491" t="n">
        <v>1</v>
      </c>
      <c r="FW73" s="505" t="n">
        <v>0.2</v>
      </c>
      <c r="FX73" s="491" t="n">
        <v>8</v>
      </c>
      <c r="FY73" s="453" t="n">
        <f aca="false">1-FV73/(EG73+DD73)*2</f>
        <v>0.91304347826087</v>
      </c>
      <c r="FZ73" s="453" t="n">
        <f aca="false">1-FW73/(EF73+DC73)*2</f>
        <v>0.857142857142857</v>
      </c>
      <c r="GA73" s="430" t="n">
        <f aca="false">(DC73+EF73)/2-FW73</f>
        <v>1.2</v>
      </c>
      <c r="GB73" s="500"/>
      <c r="GC73" s="432"/>
      <c r="GD73" s="500" t="n">
        <f aca="false">1-FU73/EA73</f>
        <v>0.0423728813559322</v>
      </c>
      <c r="GE73" s="528" t="n">
        <f aca="false">(CX73+EA73)/2-FU73</f>
        <v>1</v>
      </c>
      <c r="GF73" s="507" t="n">
        <f aca="false">4100/BA73*24</f>
        <v>4.81668216750698</v>
      </c>
      <c r="GG73" s="491"/>
      <c r="GH73" s="491"/>
      <c r="GI73" s="491"/>
      <c r="GJ73" s="491"/>
      <c r="GK73" s="498"/>
      <c r="GL73" s="508" t="n">
        <v>8.09</v>
      </c>
      <c r="GM73" s="536"/>
      <c r="GN73" s="537" t="n">
        <v>108</v>
      </c>
      <c r="GO73" s="501"/>
      <c r="GP73" s="527" t="n">
        <f aca="false">1-GN73/FU73</f>
        <v>0.0442477876106194</v>
      </c>
      <c r="GQ73" s="536" t="n">
        <v>4</v>
      </c>
      <c r="GR73" s="503" t="n">
        <f aca="false">4300/BA73*24</f>
        <v>5.05164227323902</v>
      </c>
      <c r="GS73" s="537"/>
      <c r="GT73" s="537" t="n">
        <f aca="false">HD73</f>
        <v>101</v>
      </c>
      <c r="GU73" s="527"/>
      <c r="GV73" s="527" t="n">
        <f aca="false">1-GT73/GN73</f>
        <v>0.0648148148148148</v>
      </c>
      <c r="GW73" s="527"/>
      <c r="GX73" s="527" t="n">
        <f aca="false">1-HD73/FU73</f>
        <v>0.106194690265487</v>
      </c>
      <c r="GY73" s="498"/>
      <c r="GZ73" s="491" t="n">
        <v>18807</v>
      </c>
      <c r="HA73" s="494" t="n">
        <v>8.45</v>
      </c>
      <c r="HB73" s="494"/>
      <c r="HC73" s="495"/>
      <c r="HD73" s="499" t="n">
        <v>101</v>
      </c>
      <c r="HE73" s="499"/>
      <c r="HF73" s="499"/>
      <c r="HG73" s="499"/>
      <c r="HH73" s="493" t="n">
        <v>2</v>
      </c>
      <c r="HI73" s="509" t="n">
        <v>7940</v>
      </c>
      <c r="HJ73" s="491"/>
      <c r="HK73" s="491"/>
      <c r="HL73" s="498"/>
      <c r="HM73" s="509"/>
      <c r="HN73" s="509"/>
      <c r="HO73" s="492" t="n">
        <v>1.6</v>
      </c>
      <c r="HP73" s="510"/>
      <c r="HQ73" s="524" t="n">
        <v>21.85</v>
      </c>
      <c r="HR73" s="525" t="n">
        <v>0.2</v>
      </c>
      <c r="HS73" s="525"/>
      <c r="HT73" s="512" t="n">
        <v>4</v>
      </c>
      <c r="HU73" s="526" t="n">
        <f aca="false">72500/BA73*24</f>
        <v>85.1730383278673</v>
      </c>
      <c r="HV73" s="527"/>
      <c r="HW73" s="527" t="n">
        <f aca="false">1-HD73/BF73</f>
        <v>0.482051282051282</v>
      </c>
      <c r="HX73" s="527"/>
      <c r="HY73" s="513" t="s">
        <v>174</v>
      </c>
    </row>
    <row r="74" customFormat="false" ht="19.2" hidden="false" customHeight="false" outlineLevel="0" collapsed="false">
      <c r="A74" s="401" t="n">
        <v>43556</v>
      </c>
      <c r="B74" s="516" t="n">
        <v>20211</v>
      </c>
      <c r="C74" s="403" t="n">
        <f aca="false">B74/$B$6</f>
        <v>0.40422</v>
      </c>
      <c r="D74" s="404" t="n">
        <v>8.01</v>
      </c>
      <c r="E74" s="405"/>
      <c r="F74" s="406" t="n">
        <v>245</v>
      </c>
      <c r="G74" s="407" t="n">
        <f aca="false">F74*B74/1000</f>
        <v>4951.695</v>
      </c>
      <c r="H74" s="403" t="n">
        <f aca="false">G74/$G$6</f>
        <v>0.1980678</v>
      </c>
      <c r="I74" s="406" t="n">
        <v>12005</v>
      </c>
      <c r="J74" s="407" t="n">
        <f aca="false">I74*0.67</f>
        <v>8043.35</v>
      </c>
      <c r="K74" s="408"/>
      <c r="L74" s="408" t="n">
        <v>24.1</v>
      </c>
      <c r="M74" s="408" t="n">
        <v>3.2</v>
      </c>
      <c r="N74" s="409" t="n">
        <v>213</v>
      </c>
      <c r="O74" s="409" t="n">
        <v>32</v>
      </c>
      <c r="P74" s="410"/>
      <c r="Q74" s="410"/>
      <c r="R74" s="410"/>
      <c r="S74" s="410"/>
      <c r="T74" s="411"/>
      <c r="U74" s="412"/>
      <c r="V74" s="410"/>
      <c r="W74" s="410"/>
      <c r="X74" s="517"/>
      <c r="Y74" s="474"/>
      <c r="Z74" s="475"/>
      <c r="AA74" s="476"/>
      <c r="AB74" s="477"/>
      <c r="AC74" s="477"/>
      <c r="AD74" s="475" t="n">
        <v>0.85</v>
      </c>
      <c r="AE74" s="478" t="n">
        <f aca="false">AD74/$AD$6</f>
        <v>0.118055555555556</v>
      </c>
      <c r="AF74" s="479"/>
      <c r="AG74" s="478"/>
      <c r="AH74" s="479"/>
      <c r="AI74" s="479"/>
      <c r="AJ74" s="474"/>
      <c r="AK74" s="478"/>
      <c r="AL74" s="448"/>
      <c r="AM74" s="480"/>
      <c r="AN74" s="474"/>
      <c r="AO74" s="474"/>
      <c r="AP74" s="480"/>
      <c r="AQ74" s="448"/>
      <c r="AR74" s="474"/>
      <c r="AS74" s="474"/>
      <c r="AT74" s="474"/>
      <c r="AU74" s="448"/>
      <c r="AV74" s="481"/>
      <c r="AW74" s="480"/>
      <c r="AX74" s="480"/>
      <c r="AY74" s="481"/>
      <c r="AZ74" s="481"/>
      <c r="BA74" s="421" t="n">
        <f aca="false">CC74+DF74</f>
        <v>25479</v>
      </c>
      <c r="BB74" s="422" t="n">
        <f aca="false">BA74/$BA$6</f>
        <v>0.50958</v>
      </c>
      <c r="BC74" s="423"/>
      <c r="BD74" s="424" t="n">
        <v>7.98</v>
      </c>
      <c r="BE74" s="425"/>
      <c r="BF74" s="426" t="n">
        <v>223</v>
      </c>
      <c r="BG74" s="427" t="n">
        <v>9940</v>
      </c>
      <c r="BH74" s="421" t="n">
        <f aca="false">BG74*0.67</f>
        <v>6659.8</v>
      </c>
      <c r="BI74" s="423"/>
      <c r="BJ74" s="422"/>
      <c r="BK74" s="428"/>
      <c r="BL74" s="428" t="n">
        <v>20.9</v>
      </c>
      <c r="BM74" s="429" t="n">
        <v>24.3</v>
      </c>
      <c r="BN74" s="423" t="n">
        <v>2.8</v>
      </c>
      <c r="BO74" s="426" t="n">
        <v>103</v>
      </c>
      <c r="BP74" s="426" t="n">
        <v>32</v>
      </c>
      <c r="BQ74" s="424" t="n">
        <v>1.96</v>
      </c>
      <c r="BR74" s="422" t="n">
        <f aca="false">BQ74/$BQ$6</f>
        <v>0.272222222222222</v>
      </c>
      <c r="BS74" s="410" t="n">
        <f aca="false">BA74</f>
        <v>25479</v>
      </c>
      <c r="BT74" s="430" t="n">
        <f aca="false">BD74</f>
        <v>7.98</v>
      </c>
      <c r="BU74" s="431"/>
      <c r="BV74" s="431" t="n">
        <f aca="false">BF74</f>
        <v>223</v>
      </c>
      <c r="BW74" s="431" t="n">
        <f aca="false">BG74</f>
        <v>9940</v>
      </c>
      <c r="BX74" s="431" t="n">
        <f aca="false">BW74*0.65</f>
        <v>6461</v>
      </c>
      <c r="BY74" s="431"/>
      <c r="BZ74" s="431" t="n">
        <f aca="false">BL74</f>
        <v>20.9</v>
      </c>
      <c r="CA74" s="432" t="n">
        <f aca="false">BN74</f>
        <v>2.8</v>
      </c>
      <c r="CB74" s="431" t="n">
        <f aca="false">BO74</f>
        <v>103</v>
      </c>
      <c r="CC74" s="433" t="n">
        <v>12696</v>
      </c>
      <c r="CD74" s="412" t="n">
        <f aca="false">CC74</f>
        <v>12696</v>
      </c>
      <c r="CE74" s="422" t="n">
        <f aca="false">CC74/25000</f>
        <v>0.50784</v>
      </c>
      <c r="CF74" s="434" t="n">
        <f aca="false">6700/CC74*24</f>
        <v>12.6654064272212</v>
      </c>
      <c r="CG74" s="435" t="n">
        <v>7.78</v>
      </c>
      <c r="CH74" s="428" t="n">
        <v>25.16</v>
      </c>
      <c r="CI74" s="447" t="n">
        <f aca="false">9500/CC74*24</f>
        <v>17.9584120982987</v>
      </c>
      <c r="CJ74" s="437" t="n">
        <v>21</v>
      </c>
      <c r="CK74" s="437" t="n">
        <v>5.43</v>
      </c>
      <c r="CL74" s="424" t="n">
        <v>7.74</v>
      </c>
      <c r="CM74" s="424"/>
      <c r="CN74" s="424"/>
      <c r="CO74" s="518"/>
      <c r="CP74" s="433"/>
      <c r="CQ74" s="438"/>
      <c r="CR74" s="438" t="n">
        <v>0.21</v>
      </c>
      <c r="CS74" s="482"/>
      <c r="CT74" s="529" t="n">
        <f aca="false">3500/CC74*24</f>
        <v>6.61625708884688</v>
      </c>
      <c r="CU74" s="435" t="n">
        <v>7.69</v>
      </c>
      <c r="CV74" s="439" t="n">
        <v>7.95</v>
      </c>
      <c r="CW74" s="440"/>
      <c r="CX74" s="441" t="n">
        <v>106</v>
      </c>
      <c r="CY74" s="442" t="n">
        <v>8520</v>
      </c>
      <c r="CZ74" s="443"/>
      <c r="DA74" s="443" t="n">
        <v>1.25</v>
      </c>
      <c r="DB74" s="443" t="n">
        <v>30.22</v>
      </c>
      <c r="DC74" s="443" t="n">
        <v>1.5</v>
      </c>
      <c r="DD74" s="444" t="n">
        <v>15</v>
      </c>
      <c r="DE74" s="441"/>
      <c r="DF74" s="445" t="n">
        <v>12783</v>
      </c>
      <c r="DG74" s="446" t="n">
        <f aca="false">DF74</f>
        <v>12783</v>
      </c>
      <c r="DH74" s="422" t="n">
        <f aca="false">DF74/25000</f>
        <v>0.51132</v>
      </c>
      <c r="DI74" s="447" t="n">
        <f aca="false">6700/DF74*24</f>
        <v>12.5792067589768</v>
      </c>
      <c r="DJ74" s="435" t="n">
        <v>7.77</v>
      </c>
      <c r="DK74" s="428" t="n">
        <v>26.69</v>
      </c>
      <c r="DL74" s="447" t="n">
        <f aca="false">9500/DF74*24</f>
        <v>17.8361886881014</v>
      </c>
      <c r="DM74" s="423" t="n">
        <v>20.6</v>
      </c>
      <c r="DN74" s="423" t="n">
        <v>5.25</v>
      </c>
      <c r="DO74" s="424" t="n">
        <v>7.68</v>
      </c>
      <c r="DP74" s="424"/>
      <c r="DQ74" s="424"/>
      <c r="DR74" s="518"/>
      <c r="DS74" s="433"/>
      <c r="DT74" s="438"/>
      <c r="DU74" s="438" t="n">
        <v>0.21</v>
      </c>
      <c r="DV74" s="482"/>
      <c r="DW74" s="447" t="n">
        <f aca="false">3500/DF74*24</f>
        <v>6.57122741140577</v>
      </c>
      <c r="DX74" s="435" t="n">
        <v>9.1</v>
      </c>
      <c r="DY74" s="439" t="n">
        <v>8.28</v>
      </c>
      <c r="DZ74" s="440"/>
      <c r="EA74" s="441" t="n">
        <v>117</v>
      </c>
      <c r="EB74" s="442" t="n">
        <v>8170</v>
      </c>
      <c r="EC74" s="443"/>
      <c r="ED74" s="443" t="n">
        <v>0.85</v>
      </c>
      <c r="EE74" s="443" t="n">
        <v>23.06</v>
      </c>
      <c r="EF74" s="443" t="n">
        <v>1.65</v>
      </c>
      <c r="EG74" s="444" t="n">
        <v>19</v>
      </c>
      <c r="EH74" s="441"/>
      <c r="EI74" s="430" t="n">
        <f aca="false">(DY74*DG74+CV74*CD74)/(DG74+CD74)</f>
        <v>8.11556340515719</v>
      </c>
      <c r="EJ74" s="448"/>
      <c r="EK74" s="449" t="n">
        <f aca="false">(EA74*DG74+CX74*CD74)/(DG74+CD74)</f>
        <v>111.518780171906</v>
      </c>
      <c r="EL74" s="449" t="n">
        <f aca="false">(EB74*DG74+CY74*CD74)/(DG74+CD74)</f>
        <v>8344.40244907571</v>
      </c>
      <c r="EM74" s="432"/>
      <c r="EN74" s="432" t="n">
        <f aca="false">(ED74*DG74+DA74*CD74)/(DG74+CD74)</f>
        <v>1.04931708465795</v>
      </c>
      <c r="EO74" s="432" t="n">
        <f aca="false">(EE74*DG74+DB74*CD74)/(DG74+CD74)</f>
        <v>26.6277758153774</v>
      </c>
      <c r="EP74" s="432" t="n">
        <f aca="false">(EF74*DG74+DC74*CD74)/(DG74+CD74)</f>
        <v>1.57525609325327</v>
      </c>
      <c r="EQ74" s="432" t="n">
        <f aca="false">(EG74*DG74+DD74*CD74)/(DG74+CD74)</f>
        <v>17.0068291534205</v>
      </c>
      <c r="ER74" s="449"/>
      <c r="ES74" s="450" t="n">
        <f aca="false">44000/BA74*24</f>
        <v>41.4458966207465</v>
      </c>
      <c r="ET74" s="451" t="n">
        <f aca="false">BB74</f>
        <v>0.50958</v>
      </c>
      <c r="EU74" s="452" t="n">
        <f aca="false">BV74/1000/ES74*24</f>
        <v>0.129132204545455</v>
      </c>
      <c r="EV74" s="451" t="n">
        <f aca="false">EU74/$EU$6</f>
        <v>0.239133712121212</v>
      </c>
      <c r="EW74" s="514"/>
      <c r="EX74" s="515"/>
      <c r="EY74" s="514"/>
      <c r="EZ74" s="515"/>
      <c r="FA74" s="451" t="n">
        <f aca="false">1-EK74/BV74</f>
        <v>0.499915783982483</v>
      </c>
      <c r="FB74" s="432" t="n">
        <f aca="false">BV74-EK74</f>
        <v>111.481219828094</v>
      </c>
      <c r="FC74" s="453" t="n">
        <f aca="false">1-EP74/CA74</f>
        <v>0.437408538123833</v>
      </c>
      <c r="FD74" s="432" t="n">
        <f aca="false">CA74-EP74</f>
        <v>1.22474390674673</v>
      </c>
      <c r="FE74" s="453" t="n">
        <f aca="false">1-EQ74/CB74</f>
        <v>0.834885153850287</v>
      </c>
      <c r="FF74" s="431" t="n">
        <f aca="false">CB74-EQ74</f>
        <v>85.9931708465795</v>
      </c>
      <c r="FG74" s="406" t="n">
        <v>38400</v>
      </c>
      <c r="FH74" s="444"/>
      <c r="FI74" s="454"/>
      <c r="FJ74" s="455"/>
      <c r="FK74" s="456" t="n">
        <f aca="false">3000/BA74*24</f>
        <v>2.82585658777817</v>
      </c>
      <c r="FL74" s="406"/>
      <c r="FM74" s="456"/>
      <c r="FN74" s="406" t="n">
        <v>5143</v>
      </c>
      <c r="FO74" s="533" t="n">
        <f aca="false">FN74/11.15/1.2/1000</f>
        <v>0.384379671150972</v>
      </c>
      <c r="FP74" s="450" t="n">
        <f aca="false">FN74/BA74*1000</f>
        <v>201.852505985321</v>
      </c>
      <c r="FQ74" s="458" t="n">
        <v>19.4</v>
      </c>
      <c r="FR74" s="459" t="n">
        <f aca="false">FQ74/BA74*1000</f>
        <v>0.761411358373563</v>
      </c>
      <c r="FS74" s="460" t="n">
        <v>7.83</v>
      </c>
      <c r="FT74" s="530"/>
      <c r="FU74" s="538" t="n">
        <v>113</v>
      </c>
      <c r="FV74" s="531" t="n">
        <v>2</v>
      </c>
      <c r="FW74" s="539" t="n">
        <v>0.25</v>
      </c>
      <c r="FX74" s="531" t="n">
        <v>8</v>
      </c>
      <c r="FY74" s="453" t="n">
        <f aca="false">1-FV74/(EG74+DD74)*2</f>
        <v>0.882352941176471</v>
      </c>
      <c r="FZ74" s="453" t="n">
        <f aca="false">1-FW74/(EF74+DC74)*2</f>
        <v>0.841269841269841</v>
      </c>
      <c r="GA74" s="430" t="n">
        <f aca="false">(DC74+EF74)/2-FW74</f>
        <v>1.325</v>
      </c>
      <c r="GB74" s="514"/>
      <c r="GC74" s="515"/>
      <c r="GD74" s="514" t="n">
        <f aca="false">1-FU74/EA74</f>
        <v>0.0341880341880342</v>
      </c>
      <c r="GE74" s="528" t="n">
        <f aca="false">(CX74+EA74)/2-FU74</f>
        <v>-1.5</v>
      </c>
      <c r="GF74" s="462" t="n">
        <f aca="false">4100/BA74*24</f>
        <v>3.86200400329683</v>
      </c>
      <c r="GG74" s="406"/>
      <c r="GH74" s="451"/>
      <c r="GI74" s="406"/>
      <c r="GJ74" s="463"/>
      <c r="GK74" s="464"/>
      <c r="GL74" s="465" t="n">
        <v>8.11</v>
      </c>
      <c r="GM74" s="530"/>
      <c r="GN74" s="531" t="n">
        <v>118</v>
      </c>
      <c r="GO74" s="514"/>
      <c r="GP74" s="451"/>
      <c r="GQ74" s="530" t="n">
        <v>8</v>
      </c>
      <c r="GR74" s="456" t="n">
        <f aca="false">4300/BA74*24</f>
        <v>4.05039444248204</v>
      </c>
      <c r="GS74" s="532"/>
      <c r="GT74" s="532" t="n">
        <f aca="false">HD74</f>
        <v>108</v>
      </c>
      <c r="GU74" s="514"/>
      <c r="GV74" s="514" t="n">
        <f aca="false">1-GT74/GN74</f>
        <v>0.0847457627118644</v>
      </c>
      <c r="GW74" s="514"/>
      <c r="GX74" s="514" t="n">
        <f aca="false">1-HD74/FU74</f>
        <v>0.0442477876106194</v>
      </c>
      <c r="GY74" s="463"/>
      <c r="GZ74" s="406" t="n">
        <v>25840</v>
      </c>
      <c r="HA74" s="439" t="n">
        <v>8.36</v>
      </c>
      <c r="HB74" s="452"/>
      <c r="HC74" s="440"/>
      <c r="HD74" s="444" t="n">
        <v>108</v>
      </c>
      <c r="HE74" s="464"/>
      <c r="HF74" s="464"/>
      <c r="HG74" s="444"/>
      <c r="HH74" s="409" t="n">
        <v>3</v>
      </c>
      <c r="HI74" s="466" t="n">
        <v>8070</v>
      </c>
      <c r="HJ74" s="407" t="n">
        <f aca="false">HI74*0.67</f>
        <v>5406.9</v>
      </c>
      <c r="HK74" s="407"/>
      <c r="HL74" s="443"/>
      <c r="HM74" s="466"/>
      <c r="HN74" s="467"/>
      <c r="HO74" s="408" t="n">
        <v>1.3</v>
      </c>
      <c r="HP74" s="468"/>
      <c r="HQ74" s="519" t="n">
        <v>18.3</v>
      </c>
      <c r="HR74" s="520" t="n">
        <v>0.2</v>
      </c>
      <c r="HS74" s="521"/>
      <c r="HT74" s="522" t="n">
        <v>8</v>
      </c>
      <c r="HU74" s="523" t="n">
        <f aca="false">72500/BA74*24</f>
        <v>68.2915342046391</v>
      </c>
      <c r="HV74" s="514"/>
      <c r="HW74" s="514" t="n">
        <f aca="false">1-HD74/BF74</f>
        <v>0.515695067264574</v>
      </c>
      <c r="HX74" s="514"/>
      <c r="HY74" s="472" t="s">
        <v>175</v>
      </c>
    </row>
    <row r="75" customFormat="false" ht="15.6" hidden="false" customHeight="false" outlineLevel="0" collapsed="false">
      <c r="A75" s="401" t="n">
        <v>43557</v>
      </c>
      <c r="B75" s="402" t="n">
        <v>29517</v>
      </c>
      <c r="C75" s="403" t="n">
        <f aca="false">B75/$B$6</f>
        <v>0.59034</v>
      </c>
      <c r="D75" s="404" t="n">
        <v>8.06</v>
      </c>
      <c r="E75" s="405"/>
      <c r="F75" s="406" t="n">
        <v>220</v>
      </c>
      <c r="G75" s="407" t="n">
        <f aca="false">F75*B75/1000</f>
        <v>6493.74</v>
      </c>
      <c r="H75" s="403" t="n">
        <f aca="false">G75/$G$6</f>
        <v>0.2597496</v>
      </c>
      <c r="I75" s="406" t="n">
        <v>10115</v>
      </c>
      <c r="J75" s="407" t="n">
        <f aca="false">I75*0.67</f>
        <v>6777.05</v>
      </c>
      <c r="K75" s="408"/>
      <c r="L75" s="408" t="n">
        <v>17.7</v>
      </c>
      <c r="M75" s="408" t="n">
        <v>2.3</v>
      </c>
      <c r="N75" s="409" t="n">
        <v>119</v>
      </c>
      <c r="O75" s="409" t="n">
        <v>32</v>
      </c>
      <c r="P75" s="410"/>
      <c r="Q75" s="410"/>
      <c r="R75" s="410"/>
      <c r="S75" s="410"/>
      <c r="T75" s="411"/>
      <c r="U75" s="412"/>
      <c r="V75" s="410"/>
      <c r="W75" s="410"/>
      <c r="X75" s="413"/>
      <c r="Y75" s="474"/>
      <c r="Z75" s="475"/>
      <c r="AA75" s="476"/>
      <c r="AB75" s="477"/>
      <c r="AC75" s="477"/>
      <c r="AD75" s="475" t="n">
        <v>0.95</v>
      </c>
      <c r="AE75" s="478" t="n">
        <f aca="false">AD75/$AD$6</f>
        <v>0.131944444444444</v>
      </c>
      <c r="AF75" s="479"/>
      <c r="AG75" s="478"/>
      <c r="AH75" s="479"/>
      <c r="AI75" s="479"/>
      <c r="AJ75" s="474"/>
      <c r="AK75" s="478"/>
      <c r="AL75" s="448"/>
      <c r="AM75" s="480"/>
      <c r="AN75" s="474"/>
      <c r="AO75" s="474"/>
      <c r="AP75" s="480"/>
      <c r="AQ75" s="448"/>
      <c r="AR75" s="474"/>
      <c r="AS75" s="474"/>
      <c r="AT75" s="474"/>
      <c r="AU75" s="448"/>
      <c r="AV75" s="481"/>
      <c r="AW75" s="480"/>
      <c r="AX75" s="480"/>
      <c r="AY75" s="481"/>
      <c r="AZ75" s="481"/>
      <c r="BA75" s="421" t="n">
        <f aca="false">CC75+DF75</f>
        <v>28371</v>
      </c>
      <c r="BB75" s="422" t="n">
        <f aca="false">BA75/$BA$6</f>
        <v>0.56742</v>
      </c>
      <c r="BC75" s="423"/>
      <c r="BD75" s="424" t="n">
        <v>7.92</v>
      </c>
      <c r="BE75" s="425"/>
      <c r="BF75" s="426" t="n">
        <v>298</v>
      </c>
      <c r="BG75" s="427" t="n">
        <v>10060</v>
      </c>
      <c r="BH75" s="421" t="n">
        <f aca="false">BG75*0.67</f>
        <v>6740.2</v>
      </c>
      <c r="BI75" s="423"/>
      <c r="BJ75" s="422"/>
      <c r="BK75" s="428"/>
      <c r="BL75" s="428" t="n">
        <v>23.2</v>
      </c>
      <c r="BM75" s="429" t="n">
        <v>7.99</v>
      </c>
      <c r="BN75" s="423" t="n">
        <v>2.3</v>
      </c>
      <c r="BO75" s="426" t="n">
        <v>90</v>
      </c>
      <c r="BP75" s="426" t="n">
        <v>32</v>
      </c>
      <c r="BQ75" s="424" t="n">
        <v>3.06</v>
      </c>
      <c r="BR75" s="422" t="n">
        <f aca="false">BQ75/$BQ$6</f>
        <v>0.425</v>
      </c>
      <c r="BS75" s="410" t="n">
        <f aca="false">BA75</f>
        <v>28371</v>
      </c>
      <c r="BT75" s="430" t="n">
        <f aca="false">BD75</f>
        <v>7.92</v>
      </c>
      <c r="BU75" s="431"/>
      <c r="BV75" s="431" t="n">
        <f aca="false">BF75</f>
        <v>298</v>
      </c>
      <c r="BW75" s="431" t="n">
        <f aca="false">BG75</f>
        <v>10060</v>
      </c>
      <c r="BX75" s="431" t="n">
        <f aca="false">BW75*0.65</f>
        <v>6539</v>
      </c>
      <c r="BY75" s="431"/>
      <c r="BZ75" s="431" t="n">
        <f aca="false">BL75</f>
        <v>23.2</v>
      </c>
      <c r="CA75" s="432" t="n">
        <f aca="false">BN75</f>
        <v>2.3</v>
      </c>
      <c r="CB75" s="431" t="n">
        <f aca="false">BO75</f>
        <v>90</v>
      </c>
      <c r="CC75" s="433" t="n">
        <v>14802</v>
      </c>
      <c r="CD75" s="412" t="n">
        <f aca="false">CC75</f>
        <v>14802</v>
      </c>
      <c r="CE75" s="422" t="n">
        <f aca="false">CC75/25000</f>
        <v>0.59208</v>
      </c>
      <c r="CF75" s="434" t="n">
        <f aca="false">6700/CC75*24</f>
        <v>10.8633968382651</v>
      </c>
      <c r="CG75" s="435" t="n">
        <v>7.71</v>
      </c>
      <c r="CH75" s="428" t="n">
        <v>24.2</v>
      </c>
      <c r="CI75" s="447" t="n">
        <f aca="false">9500/CC75*24</f>
        <v>15.403323875152</v>
      </c>
      <c r="CJ75" s="437" t="n">
        <v>20.3</v>
      </c>
      <c r="CK75" s="437" t="n">
        <v>3.89</v>
      </c>
      <c r="CL75" s="424" t="n">
        <v>7.65</v>
      </c>
      <c r="CM75" s="424"/>
      <c r="CN75" s="424"/>
      <c r="CO75" s="433" t="n">
        <v>1608</v>
      </c>
      <c r="CP75" s="433" t="n">
        <v>1045</v>
      </c>
      <c r="CQ75" s="438" t="n">
        <f aca="false">CP75/CO75</f>
        <v>0.649875621890547</v>
      </c>
      <c r="CR75" s="438" t="n">
        <v>0.2</v>
      </c>
      <c r="CS75" s="425" t="n">
        <f aca="false">CR75/CO75*1000*1000</f>
        <v>124.378109452736</v>
      </c>
      <c r="CT75" s="529" t="n">
        <f aca="false">3500/CC75*24</f>
        <v>5.67490879610863</v>
      </c>
      <c r="CU75" s="435" t="n">
        <v>7.88</v>
      </c>
      <c r="CV75" s="439" t="n">
        <v>7.94</v>
      </c>
      <c r="CW75" s="440"/>
      <c r="CX75" s="441" t="n">
        <v>121</v>
      </c>
      <c r="CY75" s="442" t="n">
        <v>9050</v>
      </c>
      <c r="CZ75" s="443"/>
      <c r="DA75" s="443" t="n">
        <v>2.2</v>
      </c>
      <c r="DB75" s="443" t="n">
        <v>27</v>
      </c>
      <c r="DC75" s="443" t="n">
        <v>1.7</v>
      </c>
      <c r="DD75" s="444" t="n">
        <v>15</v>
      </c>
      <c r="DE75" s="441"/>
      <c r="DF75" s="445" t="n">
        <v>13569</v>
      </c>
      <c r="DG75" s="446" t="n">
        <f aca="false">DF75</f>
        <v>13569</v>
      </c>
      <c r="DH75" s="422" t="n">
        <f aca="false">DF75/25000</f>
        <v>0.54276</v>
      </c>
      <c r="DI75" s="447" t="n">
        <f aca="false">6700/DF75*24</f>
        <v>11.8505416758788</v>
      </c>
      <c r="DJ75" s="435" t="n">
        <v>7.72</v>
      </c>
      <c r="DK75" s="428" t="n">
        <v>20</v>
      </c>
      <c r="DL75" s="447" t="n">
        <f aca="false">9500/DF75*24</f>
        <v>16.8030068538581</v>
      </c>
      <c r="DM75" s="423" t="n">
        <v>20.5</v>
      </c>
      <c r="DN75" s="423" t="n">
        <v>4.67</v>
      </c>
      <c r="DO75" s="424" t="n">
        <v>7.6</v>
      </c>
      <c r="DP75" s="424"/>
      <c r="DQ75" s="424"/>
      <c r="DR75" s="433" t="n">
        <v>1525</v>
      </c>
      <c r="DS75" s="433" t="n">
        <v>1040</v>
      </c>
      <c r="DT75" s="438" t="n">
        <f aca="false">DS75/DR75</f>
        <v>0.681967213114754</v>
      </c>
      <c r="DU75" s="438" t="n">
        <v>0.23</v>
      </c>
      <c r="DV75" s="425" t="n">
        <f aca="false">DU75/DR75*1000*1000</f>
        <v>150.819672131148</v>
      </c>
      <c r="DW75" s="447" t="n">
        <f aca="false">3500/DF75*24</f>
        <v>6.19058147247402</v>
      </c>
      <c r="DX75" s="435" t="n">
        <v>8.62</v>
      </c>
      <c r="DY75" s="439" t="n">
        <v>8.13</v>
      </c>
      <c r="DZ75" s="440"/>
      <c r="EA75" s="441" t="n">
        <v>110</v>
      </c>
      <c r="EB75" s="442" t="n">
        <v>9090</v>
      </c>
      <c r="EC75" s="443"/>
      <c r="ED75" s="443" t="n">
        <v>1.7</v>
      </c>
      <c r="EE75" s="443" t="n">
        <v>27.1</v>
      </c>
      <c r="EF75" s="443" t="n">
        <v>1.6</v>
      </c>
      <c r="EG75" s="444" t="n">
        <v>24</v>
      </c>
      <c r="EH75" s="441"/>
      <c r="EI75" s="430" t="n">
        <f aca="false">(DY75*DG75+CV75*CD75)/(DG75+CD75)</f>
        <v>8.03087131225547</v>
      </c>
      <c r="EJ75" s="448"/>
      <c r="EK75" s="449" t="n">
        <f aca="false">(EA75*DG75+CX75*CD75)/(DG75+CD75)</f>
        <v>115.739029290473</v>
      </c>
      <c r="EL75" s="449" t="n">
        <f aca="false">(EB75*DG75+CY75*CD75)/(DG75+CD75)</f>
        <v>9069.1308025801</v>
      </c>
      <c r="EM75" s="432"/>
      <c r="EN75" s="432" t="n">
        <f aca="false">(ED75*DG75+DA75*CD75)/(DG75+CD75)</f>
        <v>1.96086496774876</v>
      </c>
      <c r="EO75" s="432" t="n">
        <f aca="false">(EE75*DG75+DB75*CD75)/(DG75+CD75)</f>
        <v>27.0478270064502</v>
      </c>
      <c r="EP75" s="432" t="n">
        <f aca="false">(EF75*DG75+DC75*CD75)/(DG75+CD75)</f>
        <v>1.65217299354975</v>
      </c>
      <c r="EQ75" s="432" t="n">
        <f aca="false">(EG75*DG75+DD75*CD75)/(DG75+CD75)</f>
        <v>19.3044305805224</v>
      </c>
      <c r="ER75" s="449"/>
      <c r="ES75" s="450" t="n">
        <f aca="false">44000/BA75*24</f>
        <v>37.2211060590039</v>
      </c>
      <c r="ET75" s="451" t="n">
        <f aca="false">BB75</f>
        <v>0.56742</v>
      </c>
      <c r="EU75" s="452" t="n">
        <f aca="false">BV75/1000/ES75*24</f>
        <v>0.192149045454545</v>
      </c>
      <c r="EV75" s="451" t="n">
        <f aca="false">EU75/$EU$6</f>
        <v>0.355831565656566</v>
      </c>
      <c r="EW75" s="514"/>
      <c r="EX75" s="515"/>
      <c r="EY75" s="514"/>
      <c r="EZ75" s="515"/>
      <c r="FA75" s="451" t="n">
        <f aca="false">1-EK75/BV75</f>
        <v>0.611613995669555</v>
      </c>
      <c r="FB75" s="432" t="n">
        <f aca="false">BV75-EK75</f>
        <v>182.260970709527</v>
      </c>
      <c r="FC75" s="453" t="n">
        <f aca="false">1-EP75/CA75</f>
        <v>0.281663915847934</v>
      </c>
      <c r="FD75" s="432" t="n">
        <f aca="false">CA75-EP75</f>
        <v>0.647827006450248</v>
      </c>
      <c r="FE75" s="453" t="n">
        <f aca="false">1-EQ75/CB75</f>
        <v>0.785506326883085</v>
      </c>
      <c r="FF75" s="431" t="n">
        <f aca="false">CB75-EQ75</f>
        <v>70.6955694194776</v>
      </c>
      <c r="FG75" s="406" t="n">
        <v>38400</v>
      </c>
      <c r="FH75" s="444"/>
      <c r="FI75" s="454"/>
      <c r="FJ75" s="455"/>
      <c r="FK75" s="456" t="n">
        <f aca="false">3000/BA75*24</f>
        <v>2.53780268584118</v>
      </c>
      <c r="FL75" s="406"/>
      <c r="FM75" s="456"/>
      <c r="FN75" s="406" t="n">
        <v>2085</v>
      </c>
      <c r="FO75" s="533" t="n">
        <f aca="false">FN75/11.15/1.2/1000</f>
        <v>0.155829596412556</v>
      </c>
      <c r="FP75" s="450" t="n">
        <f aca="false">FN75/BA75*1000</f>
        <v>73.4905361108174</v>
      </c>
      <c r="FQ75" s="458" t="n">
        <v>19.4</v>
      </c>
      <c r="FR75" s="459" t="n">
        <f aca="false">FQ75/BA75*1000</f>
        <v>0.683796834796095</v>
      </c>
      <c r="FS75" s="460" t="n">
        <v>7.91</v>
      </c>
      <c r="FT75" s="530"/>
      <c r="FU75" s="538" t="n">
        <v>123</v>
      </c>
      <c r="FV75" s="531" t="n">
        <v>3</v>
      </c>
      <c r="FW75" s="539" t="n">
        <v>0.34</v>
      </c>
      <c r="FX75" s="531" t="n">
        <v>8</v>
      </c>
      <c r="FY75" s="453" t="n">
        <f aca="false">1-FV75/(EG75+DD75)*2</f>
        <v>0.846153846153846</v>
      </c>
      <c r="FZ75" s="453" t="n">
        <f aca="false">1-FW75/(EF75+DC75)*2</f>
        <v>0.793939393939394</v>
      </c>
      <c r="GA75" s="430" t="n">
        <f aca="false">(DC75+EF75)/2-FW75</f>
        <v>1.31</v>
      </c>
      <c r="GB75" s="514"/>
      <c r="GC75" s="515"/>
      <c r="GD75" s="514"/>
      <c r="GE75" s="528" t="n">
        <f aca="false">(CX75+EA75)/2-FU75</f>
        <v>-7.5</v>
      </c>
      <c r="GF75" s="462" t="n">
        <f aca="false">4100/BA75*24</f>
        <v>3.46833033731627</v>
      </c>
      <c r="GG75" s="406"/>
      <c r="GH75" s="451"/>
      <c r="GI75" s="406"/>
      <c r="GJ75" s="463"/>
      <c r="GK75" s="464"/>
      <c r="GL75" s="465" t="n">
        <v>8.14</v>
      </c>
      <c r="GM75" s="530"/>
      <c r="GN75" s="531" t="n">
        <v>114</v>
      </c>
      <c r="GO75" s="514"/>
      <c r="GP75" s="451" t="n">
        <f aca="false">1-GN75/FU75</f>
        <v>0.073170731707317</v>
      </c>
      <c r="GQ75" s="530" t="n">
        <v>8</v>
      </c>
      <c r="GR75" s="456" t="n">
        <f aca="false">4300/BA75*24</f>
        <v>3.63751718303902</v>
      </c>
      <c r="GS75" s="532"/>
      <c r="GT75" s="532" t="n">
        <f aca="false">HD75</f>
        <v>106</v>
      </c>
      <c r="GU75" s="514"/>
      <c r="GV75" s="514" t="n">
        <f aca="false">1-GT75/GN75</f>
        <v>0.0701754385964912</v>
      </c>
      <c r="GW75" s="514"/>
      <c r="GX75" s="514" t="n">
        <f aca="false">1-HD75/FU75</f>
        <v>0.138211382113821</v>
      </c>
      <c r="GY75" s="463"/>
      <c r="GZ75" s="406" t="n">
        <v>28874</v>
      </c>
      <c r="HA75" s="439" t="n">
        <v>8.36</v>
      </c>
      <c r="HB75" s="452"/>
      <c r="HC75" s="440"/>
      <c r="HD75" s="444" t="n">
        <v>106</v>
      </c>
      <c r="HE75" s="464"/>
      <c r="HF75" s="464"/>
      <c r="HG75" s="444"/>
      <c r="HH75" s="409" t="n">
        <v>5</v>
      </c>
      <c r="HI75" s="466" t="n">
        <v>8950</v>
      </c>
      <c r="HJ75" s="407" t="n">
        <f aca="false">HI75*0.67</f>
        <v>5996.5</v>
      </c>
      <c r="HK75" s="407"/>
      <c r="HL75" s="443"/>
      <c r="HM75" s="466"/>
      <c r="HN75" s="467"/>
      <c r="HO75" s="408" t="n">
        <v>1.7</v>
      </c>
      <c r="HP75" s="468"/>
      <c r="HQ75" s="519" t="n">
        <v>27.3</v>
      </c>
      <c r="HR75" s="520" t="n">
        <v>0.26</v>
      </c>
      <c r="HS75" s="521"/>
      <c r="HT75" s="522" t="n">
        <v>8</v>
      </c>
      <c r="HU75" s="523" t="n">
        <f aca="false">72500/BA75*24</f>
        <v>61.3302315744951</v>
      </c>
      <c r="HV75" s="514"/>
      <c r="HW75" s="514" t="n">
        <f aca="false">1-HD75/BF75</f>
        <v>0.644295302013423</v>
      </c>
      <c r="HX75" s="514"/>
      <c r="HY75" s="472"/>
    </row>
    <row r="76" customFormat="false" ht="15.6" hidden="false" customHeight="false" outlineLevel="0" collapsed="false">
      <c r="A76" s="401" t="n">
        <v>43558</v>
      </c>
      <c r="B76" s="402" t="n">
        <v>25476</v>
      </c>
      <c r="C76" s="403" t="n">
        <f aca="false">B76/$B$6</f>
        <v>0.50952</v>
      </c>
      <c r="D76" s="404" t="n">
        <v>8.07</v>
      </c>
      <c r="E76" s="405" t="n">
        <v>70.05</v>
      </c>
      <c r="F76" s="406" t="n">
        <v>284</v>
      </c>
      <c r="G76" s="407" t="n">
        <f aca="false">F76*B76/1000</f>
        <v>7235.184</v>
      </c>
      <c r="H76" s="403" t="n">
        <f aca="false">G76/$G$6</f>
        <v>0.28940736</v>
      </c>
      <c r="I76" s="406" t="n">
        <v>10230</v>
      </c>
      <c r="J76" s="407" t="n">
        <f aca="false">I76*0.67</f>
        <v>6854.1</v>
      </c>
      <c r="K76" s="408" t="n">
        <v>20.75</v>
      </c>
      <c r="L76" s="408" t="n">
        <v>13.9</v>
      </c>
      <c r="M76" s="408" t="n">
        <v>1.8</v>
      </c>
      <c r="N76" s="409" t="n">
        <v>145</v>
      </c>
      <c r="O76" s="409" t="n">
        <v>32</v>
      </c>
      <c r="P76" s="410"/>
      <c r="Q76" s="410"/>
      <c r="R76" s="410"/>
      <c r="S76" s="410"/>
      <c r="T76" s="411"/>
      <c r="U76" s="412"/>
      <c r="V76" s="410"/>
      <c r="W76" s="410"/>
      <c r="X76" s="413"/>
      <c r="Y76" s="474"/>
      <c r="Z76" s="475"/>
      <c r="AA76" s="476"/>
      <c r="AB76" s="477"/>
      <c r="AC76" s="477"/>
      <c r="AD76" s="475" t="n">
        <v>1.25</v>
      </c>
      <c r="AE76" s="478" t="n">
        <f aca="false">AD76/$AD$6</f>
        <v>0.173611111111111</v>
      </c>
      <c r="AF76" s="479"/>
      <c r="AG76" s="478"/>
      <c r="AH76" s="479"/>
      <c r="AI76" s="479"/>
      <c r="AJ76" s="474"/>
      <c r="AK76" s="478"/>
      <c r="AL76" s="448"/>
      <c r="AM76" s="480"/>
      <c r="AN76" s="474"/>
      <c r="AO76" s="474"/>
      <c r="AP76" s="480"/>
      <c r="AQ76" s="448"/>
      <c r="AR76" s="474"/>
      <c r="AS76" s="474"/>
      <c r="AT76" s="474"/>
      <c r="AU76" s="448"/>
      <c r="AV76" s="481"/>
      <c r="AW76" s="480"/>
      <c r="AX76" s="480"/>
      <c r="AY76" s="481"/>
      <c r="AZ76" s="481"/>
      <c r="BA76" s="421" t="n">
        <f aca="false">CC76+DF76</f>
        <v>27150</v>
      </c>
      <c r="BB76" s="422" t="n">
        <f aca="false">BA76/$BA$6</f>
        <v>0.543</v>
      </c>
      <c r="BC76" s="423"/>
      <c r="BD76" s="424" t="n">
        <v>8.11</v>
      </c>
      <c r="BE76" s="425" t="n">
        <v>62.52</v>
      </c>
      <c r="BF76" s="426" t="n">
        <v>202</v>
      </c>
      <c r="BG76" s="427" t="n">
        <v>7900</v>
      </c>
      <c r="BH76" s="421" t="n">
        <f aca="false">BG76*0.67</f>
        <v>5293</v>
      </c>
      <c r="BI76" s="423"/>
      <c r="BJ76" s="422"/>
      <c r="BK76" s="428" t="n">
        <v>29.31</v>
      </c>
      <c r="BL76" s="428" t="n">
        <v>19.8</v>
      </c>
      <c r="BM76" s="429" t="n">
        <v>7.29</v>
      </c>
      <c r="BN76" s="423" t="n">
        <v>2.4</v>
      </c>
      <c r="BO76" s="426" t="n">
        <v>96</v>
      </c>
      <c r="BP76" s="426" t="n">
        <v>32</v>
      </c>
      <c r="BQ76" s="424" t="n">
        <v>2.59</v>
      </c>
      <c r="BR76" s="422" t="n">
        <f aca="false">BQ76/$BQ$6</f>
        <v>0.359722222222222</v>
      </c>
      <c r="BS76" s="410" t="n">
        <f aca="false">BA76</f>
        <v>27150</v>
      </c>
      <c r="BT76" s="430" t="n">
        <f aca="false">BD76</f>
        <v>8.11</v>
      </c>
      <c r="BU76" s="431" t="n">
        <f aca="false">BE76</f>
        <v>62.52</v>
      </c>
      <c r="BV76" s="431" t="n">
        <f aca="false">BF76</f>
        <v>202</v>
      </c>
      <c r="BW76" s="431" t="n">
        <f aca="false">BG76</f>
        <v>7900</v>
      </c>
      <c r="BX76" s="431" t="n">
        <f aca="false">BW76*0.65</f>
        <v>5135</v>
      </c>
      <c r="BY76" s="431" t="n">
        <f aca="false">BK76</f>
        <v>29.31</v>
      </c>
      <c r="BZ76" s="431" t="n">
        <f aca="false">BL76</f>
        <v>19.8</v>
      </c>
      <c r="CA76" s="432" t="n">
        <f aca="false">BN76</f>
        <v>2.4</v>
      </c>
      <c r="CB76" s="431" t="n">
        <f aca="false">BO76</f>
        <v>96</v>
      </c>
      <c r="CC76" s="433" t="n">
        <v>13168</v>
      </c>
      <c r="CD76" s="412" t="n">
        <f aca="false">CC76</f>
        <v>13168</v>
      </c>
      <c r="CE76" s="422" t="n">
        <f aca="false">CC76/25000</f>
        <v>0.52672</v>
      </c>
      <c r="CF76" s="434" t="n">
        <f aca="false">6700/CC76*24</f>
        <v>12.2114216281896</v>
      </c>
      <c r="CG76" s="435" t="n">
        <v>7.7</v>
      </c>
      <c r="CH76" s="428" t="n">
        <v>23.98</v>
      </c>
      <c r="CI76" s="447" t="n">
        <f aca="false">9500/CC76*24</f>
        <v>17.314702308627</v>
      </c>
      <c r="CJ76" s="437" t="n">
        <v>20</v>
      </c>
      <c r="CK76" s="437" t="n">
        <v>4.32</v>
      </c>
      <c r="CL76" s="424" t="n">
        <v>7.65</v>
      </c>
      <c r="CM76" s="424"/>
      <c r="CN76" s="424"/>
      <c r="CO76" s="540"/>
      <c r="CP76" s="433"/>
      <c r="CQ76" s="438"/>
      <c r="CR76" s="438" t="n">
        <v>0.24</v>
      </c>
      <c r="CS76" s="425"/>
      <c r="CT76" s="529" t="n">
        <f aca="false">3500/CC76*24</f>
        <v>6.37910085054678</v>
      </c>
      <c r="CU76" s="435" t="n">
        <v>7.81</v>
      </c>
      <c r="CV76" s="439" t="n">
        <v>7.88</v>
      </c>
      <c r="CW76" s="440" t="n">
        <v>42.55</v>
      </c>
      <c r="CX76" s="441" t="n">
        <v>139</v>
      </c>
      <c r="CY76" s="442" t="n">
        <v>9150</v>
      </c>
      <c r="CZ76" s="443" t="n">
        <v>22.8</v>
      </c>
      <c r="DA76" s="443" t="n">
        <v>1.28</v>
      </c>
      <c r="DB76" s="443" t="n">
        <v>23.4</v>
      </c>
      <c r="DC76" s="443" t="n">
        <v>1.9</v>
      </c>
      <c r="DD76" s="444" t="n">
        <v>17</v>
      </c>
      <c r="DE76" s="441"/>
      <c r="DF76" s="445" t="n">
        <v>13982</v>
      </c>
      <c r="DG76" s="446" t="n">
        <f aca="false">DF76</f>
        <v>13982</v>
      </c>
      <c r="DH76" s="422" t="n">
        <f aca="false">DF76/25000</f>
        <v>0.55928</v>
      </c>
      <c r="DI76" s="447" t="n">
        <f aca="false">6700/DF76*24</f>
        <v>11.5005006436847</v>
      </c>
      <c r="DJ76" s="435" t="n">
        <v>7.71</v>
      </c>
      <c r="DK76" s="428" t="n">
        <v>19.39</v>
      </c>
      <c r="DL76" s="447" t="n">
        <f aca="false">9500/DF76*24</f>
        <v>16.3066800171649</v>
      </c>
      <c r="DM76" s="423" t="n">
        <v>20.9</v>
      </c>
      <c r="DN76" s="423" t="n">
        <v>5.09</v>
      </c>
      <c r="DO76" s="424" t="n">
        <v>7.39</v>
      </c>
      <c r="DP76" s="424"/>
      <c r="DQ76" s="424"/>
      <c r="DR76" s="518"/>
      <c r="DS76" s="433"/>
      <c r="DT76" s="438"/>
      <c r="DU76" s="438" t="n">
        <v>0.23</v>
      </c>
      <c r="DV76" s="425"/>
      <c r="DW76" s="447" t="n">
        <f aca="false">3500/DF76*24</f>
        <v>6.00772421685024</v>
      </c>
      <c r="DX76" s="435" t="n">
        <v>8.67</v>
      </c>
      <c r="DY76" s="439" t="n">
        <v>8.12</v>
      </c>
      <c r="DZ76" s="440" t="n">
        <v>30.28</v>
      </c>
      <c r="EA76" s="441" t="n">
        <v>114</v>
      </c>
      <c r="EB76" s="442" t="n">
        <v>9080</v>
      </c>
      <c r="EC76" s="443" t="n">
        <v>22.8</v>
      </c>
      <c r="ED76" s="443" t="n">
        <v>1.28</v>
      </c>
      <c r="EE76" s="443" t="n">
        <v>23.4</v>
      </c>
      <c r="EF76" s="443" t="n">
        <v>1.9</v>
      </c>
      <c r="EG76" s="444" t="n">
        <v>25</v>
      </c>
      <c r="EH76" s="441"/>
      <c r="EI76" s="430" t="n">
        <f aca="false">(DY76*DG76+CV76*CD76)/(DG76+CD76)</f>
        <v>8.00359779005525</v>
      </c>
      <c r="EJ76" s="430" t="n">
        <f aca="false">(DZ76*DG76+CW76*CD76)/(DG76+CD76)</f>
        <v>36.2310629834254</v>
      </c>
      <c r="EK76" s="449" t="n">
        <f aca="false">(EA76*DG76+CX76*CD76)/(DG76+CD76)</f>
        <v>126.125230202578</v>
      </c>
      <c r="EL76" s="449" t="n">
        <f aca="false">(EB76*DG76+CY76*CD76)/(DG76+CD76)</f>
        <v>9113.95064456722</v>
      </c>
      <c r="EM76" s="430" t="n">
        <f aca="false">(EC76*DG76+CZ76*CD76)/(DG76+CD76)</f>
        <v>22.8</v>
      </c>
      <c r="EN76" s="432" t="n">
        <f aca="false">(ED76*DG76+DA76*CD76)/(DG76+CD76)</f>
        <v>1.28</v>
      </c>
      <c r="EO76" s="432" t="n">
        <f aca="false">(EE76*DG76+DB76*CD76)/(DG76+CD76)</f>
        <v>23.4</v>
      </c>
      <c r="EP76" s="432" t="n">
        <f aca="false">(EF76*DG76+DC76*CD76)/(DG76+CD76)</f>
        <v>1.9</v>
      </c>
      <c r="EQ76" s="432" t="n">
        <f aca="false">(EG76*DG76+DD76*CD76)/(DG76+CD76)</f>
        <v>21.119926335175</v>
      </c>
      <c r="ER76" s="449"/>
      <c r="ES76" s="450" t="n">
        <f aca="false">44000/BA76*24</f>
        <v>38.8950276243094</v>
      </c>
      <c r="ET76" s="451" t="n">
        <f aca="false">BB76</f>
        <v>0.543</v>
      </c>
      <c r="EU76" s="452" t="n">
        <f aca="false">BV76/1000/ES76*24</f>
        <v>0.124643181818182</v>
      </c>
      <c r="EV76" s="451" t="n">
        <f aca="false">EU76/$EU$6</f>
        <v>0.230820707070707</v>
      </c>
      <c r="EW76" s="514" t="n">
        <f aca="false">1-EM76/BY76</f>
        <v>0.222108495394063</v>
      </c>
      <c r="EX76" s="515" t="n">
        <f aca="false">BY76-EM76</f>
        <v>6.51</v>
      </c>
      <c r="EY76" s="514" t="n">
        <f aca="false">1-EJ76/BU76</f>
        <v>0.420488435965684</v>
      </c>
      <c r="EZ76" s="515" t="n">
        <f aca="false">BU76-EJ76</f>
        <v>26.2889370165746</v>
      </c>
      <c r="FA76" s="451" t="n">
        <f aca="false">1-EK76/BV76</f>
        <v>0.375617672264464</v>
      </c>
      <c r="FB76" s="432" t="n">
        <f aca="false">BV76-EK76</f>
        <v>75.8747697974217</v>
      </c>
      <c r="FC76" s="453" t="n">
        <f aca="false">1-EP76/CA76</f>
        <v>0.208333333333333</v>
      </c>
      <c r="FD76" s="432" t="n">
        <f aca="false">CA76-EP76</f>
        <v>0.5</v>
      </c>
      <c r="FE76" s="453" t="n">
        <f aca="false">1-EQ76/CB76</f>
        <v>0.780000767341928</v>
      </c>
      <c r="FF76" s="431" t="n">
        <f aca="false">CB76-EQ76</f>
        <v>74.880073664825</v>
      </c>
      <c r="FG76" s="406" t="n">
        <v>38400</v>
      </c>
      <c r="FH76" s="444"/>
      <c r="FI76" s="454"/>
      <c r="FJ76" s="455"/>
      <c r="FK76" s="456" t="n">
        <f aca="false">3000/BA76*24</f>
        <v>2.65193370165746</v>
      </c>
      <c r="FL76" s="406"/>
      <c r="FM76" s="456"/>
      <c r="FN76" s="406" t="n">
        <v>1807</v>
      </c>
      <c r="FO76" s="533" t="n">
        <f aca="false">FN76/11.15/1.2/1000</f>
        <v>0.135052316890882</v>
      </c>
      <c r="FP76" s="450" t="n">
        <f aca="false">FN76/BA76*1000</f>
        <v>66.5561694290976</v>
      </c>
      <c r="FQ76" s="458" t="n">
        <v>19.4</v>
      </c>
      <c r="FR76" s="459" t="n">
        <f aca="false">FQ76/BA76*1000</f>
        <v>0.714548802946593</v>
      </c>
      <c r="FS76" s="460" t="n">
        <v>7.92</v>
      </c>
      <c r="FT76" s="530" t="n">
        <v>40.26</v>
      </c>
      <c r="FU76" s="538" t="n">
        <v>135</v>
      </c>
      <c r="FV76" s="531" t="n">
        <v>3</v>
      </c>
      <c r="FW76" s="539" t="n">
        <v>0.5</v>
      </c>
      <c r="FX76" s="531" t="n">
        <v>16</v>
      </c>
      <c r="FY76" s="453" t="n">
        <f aca="false">1-FV76/(EG76+DD76)*2</f>
        <v>0.857142857142857</v>
      </c>
      <c r="FZ76" s="453" t="n">
        <f aca="false">1-FW76/(EF76+DC76)*2</f>
        <v>0.736842105263158</v>
      </c>
      <c r="GA76" s="430" t="n">
        <f aca="false">(DC76+EF76)/2-FW76</f>
        <v>1.4</v>
      </c>
      <c r="GB76" s="514"/>
      <c r="GC76" s="515" t="n">
        <f aca="false">(CW76+DZ76)/2-FT76</f>
        <v>-3.845</v>
      </c>
      <c r="GD76" s="514"/>
      <c r="GE76" s="528" t="n">
        <f aca="false">(CX76+EA76)/2-FU76</f>
        <v>-8.5</v>
      </c>
      <c r="GF76" s="462" t="n">
        <f aca="false">4100/BA76*24</f>
        <v>3.62430939226519</v>
      </c>
      <c r="GG76" s="406"/>
      <c r="GH76" s="451"/>
      <c r="GI76" s="406"/>
      <c r="GJ76" s="463"/>
      <c r="GK76" s="464"/>
      <c r="GL76" s="465" t="n">
        <v>8.19</v>
      </c>
      <c r="GM76" s="530" t="n">
        <v>39.83</v>
      </c>
      <c r="GN76" s="531" t="n">
        <v>130</v>
      </c>
      <c r="GO76" s="514" t="n">
        <f aca="false">1-GM76/FT76</f>
        <v>0.0106805762543467</v>
      </c>
      <c r="GP76" s="451" t="n">
        <f aca="false">1-GN76/FU76</f>
        <v>0.0370370370370371</v>
      </c>
      <c r="GQ76" s="530" t="n">
        <v>8</v>
      </c>
      <c r="GR76" s="456" t="n">
        <f aca="false">4300/BA76*24</f>
        <v>3.80110497237569</v>
      </c>
      <c r="GS76" s="532" t="n">
        <f aca="false">HC76</f>
        <v>39.23</v>
      </c>
      <c r="GT76" s="532" t="n">
        <f aca="false">HD76</f>
        <v>130</v>
      </c>
      <c r="GU76" s="514" t="n">
        <f aca="false">1-GS76/GM76</f>
        <v>0.0150640220938991</v>
      </c>
      <c r="GV76" s="514"/>
      <c r="GW76" s="514" t="n">
        <f aca="false">1-HC76/FT76</f>
        <v>0.0255837059115748</v>
      </c>
      <c r="GX76" s="514" t="n">
        <f aca="false">1-HD76/FU76</f>
        <v>0.0370370370370371</v>
      </c>
      <c r="GY76" s="463"/>
      <c r="GZ76" s="406" t="n">
        <v>26118</v>
      </c>
      <c r="HA76" s="439" t="n">
        <v>8.39</v>
      </c>
      <c r="HB76" s="452"/>
      <c r="HC76" s="440" t="n">
        <v>39.23</v>
      </c>
      <c r="HD76" s="444" t="n">
        <v>130</v>
      </c>
      <c r="HE76" s="464"/>
      <c r="HF76" s="464"/>
      <c r="HG76" s="444"/>
      <c r="HH76" s="409" t="n">
        <v>4</v>
      </c>
      <c r="HI76" s="466" t="n">
        <v>9140</v>
      </c>
      <c r="HJ76" s="407" t="n">
        <f aca="false">HI76*0.67</f>
        <v>6123.8</v>
      </c>
      <c r="HK76" s="407"/>
      <c r="HL76" s="443"/>
      <c r="HM76" s="541" t="n">
        <v>22.52</v>
      </c>
      <c r="HN76" s="467"/>
      <c r="HO76" s="408" t="n">
        <v>1.03</v>
      </c>
      <c r="HP76" s="468"/>
      <c r="HQ76" s="519" t="n">
        <v>24.87</v>
      </c>
      <c r="HR76" s="520" t="n">
        <v>0.4</v>
      </c>
      <c r="HS76" s="521"/>
      <c r="HT76" s="522" t="n">
        <v>8</v>
      </c>
      <c r="HU76" s="523" t="n">
        <f aca="false">72500/BA76*24</f>
        <v>64.0883977900553</v>
      </c>
      <c r="HV76" s="514" t="n">
        <f aca="false">1-HC76/BE76</f>
        <v>0.372520793346129</v>
      </c>
      <c r="HW76" s="514" t="n">
        <f aca="false">1-HD76/BF76</f>
        <v>0.356435643564356</v>
      </c>
      <c r="HX76" s="514" t="n">
        <f aca="false">1-HM76/BK76</f>
        <v>0.231661548959399</v>
      </c>
      <c r="HY76" s="472"/>
    </row>
    <row r="77" customFormat="false" ht="15.6" hidden="false" customHeight="false" outlineLevel="0" collapsed="false">
      <c r="A77" s="401" t="n">
        <v>43559</v>
      </c>
      <c r="B77" s="402" t="n">
        <v>30817</v>
      </c>
      <c r="C77" s="403" t="n">
        <f aca="false">B77/$B$6</f>
        <v>0.61634</v>
      </c>
      <c r="D77" s="404" t="n">
        <v>7.93</v>
      </c>
      <c r="E77" s="405" t="n">
        <v>54.59</v>
      </c>
      <c r="F77" s="406" t="n">
        <v>263</v>
      </c>
      <c r="G77" s="407" t="n">
        <f aca="false">F77*B77/1000</f>
        <v>8104.871</v>
      </c>
      <c r="H77" s="403" t="n">
        <f aca="false">G77/$G$6</f>
        <v>0.32419484</v>
      </c>
      <c r="I77" s="406" t="n">
        <v>4820</v>
      </c>
      <c r="J77" s="407" t="n">
        <f aca="false">I77*0.67</f>
        <v>3229.4</v>
      </c>
      <c r="K77" s="408" t="n">
        <v>37.66</v>
      </c>
      <c r="L77" s="408" t="n">
        <v>30.4</v>
      </c>
      <c r="M77" s="408" t="n">
        <v>3.6</v>
      </c>
      <c r="N77" s="409" t="n">
        <v>487</v>
      </c>
      <c r="O77" s="409" t="n">
        <v>64</v>
      </c>
      <c r="P77" s="410"/>
      <c r="Q77" s="410"/>
      <c r="R77" s="410"/>
      <c r="S77" s="410"/>
      <c r="T77" s="411"/>
      <c r="U77" s="412"/>
      <c r="V77" s="410"/>
      <c r="W77" s="410"/>
      <c r="X77" s="413"/>
      <c r="Y77" s="474"/>
      <c r="Z77" s="475"/>
      <c r="AA77" s="476"/>
      <c r="AB77" s="477"/>
      <c r="AC77" s="477"/>
      <c r="AD77" s="475" t="n">
        <v>1.54</v>
      </c>
      <c r="AE77" s="478" t="n">
        <f aca="false">AD77/$AD$6</f>
        <v>0.213888888888889</v>
      </c>
      <c r="AF77" s="479"/>
      <c r="AG77" s="478"/>
      <c r="AH77" s="479"/>
      <c r="AI77" s="479"/>
      <c r="AJ77" s="474"/>
      <c r="AK77" s="478"/>
      <c r="AL77" s="448"/>
      <c r="AM77" s="480"/>
      <c r="AN77" s="474"/>
      <c r="AO77" s="474"/>
      <c r="AP77" s="480"/>
      <c r="AQ77" s="448"/>
      <c r="AR77" s="474"/>
      <c r="AS77" s="474"/>
      <c r="AT77" s="474"/>
      <c r="AU77" s="448"/>
      <c r="AV77" s="481"/>
      <c r="AW77" s="480"/>
      <c r="AX77" s="480"/>
      <c r="AY77" s="481"/>
      <c r="AZ77" s="481"/>
      <c r="BA77" s="421" t="n">
        <f aca="false">CC77+DF77</f>
        <v>27805</v>
      </c>
      <c r="BB77" s="422" t="n">
        <f aca="false">BA77/$BA$6</f>
        <v>0.5561</v>
      </c>
      <c r="BC77" s="423"/>
      <c r="BD77" s="424" t="n">
        <v>8.01</v>
      </c>
      <c r="BE77" s="425" t="n">
        <v>70.5</v>
      </c>
      <c r="BF77" s="426" t="n">
        <v>248</v>
      </c>
      <c r="BG77" s="427" t="n">
        <v>6310</v>
      </c>
      <c r="BH77" s="421" t="n">
        <f aca="false">BG77*0.67</f>
        <v>4227.7</v>
      </c>
      <c r="BI77" s="423"/>
      <c r="BJ77" s="422"/>
      <c r="BK77" s="428" t="n">
        <v>32.19</v>
      </c>
      <c r="BL77" s="428" t="n">
        <v>23.3</v>
      </c>
      <c r="BM77" s="429" t="n">
        <v>8.7</v>
      </c>
      <c r="BN77" s="423" t="n">
        <v>2.8</v>
      </c>
      <c r="BO77" s="426" t="n">
        <v>146</v>
      </c>
      <c r="BP77" s="426" t="n">
        <v>32</v>
      </c>
      <c r="BQ77" s="424" t="n">
        <v>3.99</v>
      </c>
      <c r="BR77" s="422" t="n">
        <f aca="false">BQ77/$BQ$6</f>
        <v>0.554166666666667</v>
      </c>
      <c r="BS77" s="410" t="n">
        <f aca="false">BA77</f>
        <v>27805</v>
      </c>
      <c r="BT77" s="430" t="n">
        <f aca="false">BD77</f>
        <v>8.01</v>
      </c>
      <c r="BU77" s="431" t="n">
        <f aca="false">BE77</f>
        <v>70.5</v>
      </c>
      <c r="BV77" s="431" t="n">
        <f aca="false">BF77</f>
        <v>248</v>
      </c>
      <c r="BW77" s="431" t="n">
        <f aca="false">BG77</f>
        <v>6310</v>
      </c>
      <c r="BX77" s="431" t="n">
        <f aca="false">BW77*0.65</f>
        <v>4101.5</v>
      </c>
      <c r="BY77" s="431" t="n">
        <f aca="false">BK77</f>
        <v>32.19</v>
      </c>
      <c r="BZ77" s="431" t="n">
        <f aca="false">BL77</f>
        <v>23.3</v>
      </c>
      <c r="CA77" s="432" t="n">
        <f aca="false">BN77</f>
        <v>2.8</v>
      </c>
      <c r="CB77" s="431" t="n">
        <f aca="false">BO77</f>
        <v>146</v>
      </c>
      <c r="CC77" s="433" t="n">
        <v>13735</v>
      </c>
      <c r="CD77" s="412" t="n">
        <f aca="false">CC77</f>
        <v>13735</v>
      </c>
      <c r="CE77" s="422" t="n">
        <f aca="false">CC77/25000</f>
        <v>0.5494</v>
      </c>
      <c r="CF77" s="434" t="n">
        <f aca="false">6700/CC77*24</f>
        <v>11.7073170731707</v>
      </c>
      <c r="CG77" s="435" t="n">
        <v>7.8</v>
      </c>
      <c r="CH77" s="428" t="n">
        <v>24.79</v>
      </c>
      <c r="CI77" s="447" t="n">
        <f aca="false">9500/CC77*24</f>
        <v>16.5999271933018</v>
      </c>
      <c r="CJ77" s="437" t="n">
        <v>21.6</v>
      </c>
      <c r="CK77" s="437" t="n">
        <v>3.5</v>
      </c>
      <c r="CL77" s="424" t="n">
        <v>7.87</v>
      </c>
      <c r="CM77" s="424"/>
      <c r="CN77" s="424"/>
      <c r="CO77" s="540"/>
      <c r="CP77" s="433"/>
      <c r="CQ77" s="438"/>
      <c r="CR77" s="438" t="n">
        <v>0.2</v>
      </c>
      <c r="CS77" s="425"/>
      <c r="CT77" s="529" t="n">
        <f aca="false">3500/CC77*24</f>
        <v>6.11576265016382</v>
      </c>
      <c r="CU77" s="435" t="n">
        <v>7.5</v>
      </c>
      <c r="CV77" s="439" t="n">
        <v>7.97</v>
      </c>
      <c r="CW77" s="440" t="n">
        <v>30.02</v>
      </c>
      <c r="CX77" s="441" t="n">
        <v>118</v>
      </c>
      <c r="CY77" s="442" t="n">
        <v>8980</v>
      </c>
      <c r="CZ77" s="443" t="n">
        <v>24.59</v>
      </c>
      <c r="DA77" s="443" t="n">
        <v>0.92</v>
      </c>
      <c r="DB77" s="443" t="n">
        <v>28.14</v>
      </c>
      <c r="DC77" s="443" t="n">
        <v>1.72</v>
      </c>
      <c r="DD77" s="444" t="n">
        <v>13</v>
      </c>
      <c r="DE77" s="441"/>
      <c r="DF77" s="445" t="n">
        <v>14070</v>
      </c>
      <c r="DG77" s="446" t="n">
        <f aca="false">DF77</f>
        <v>14070</v>
      </c>
      <c r="DH77" s="422" t="n">
        <f aca="false">DF77/25000</f>
        <v>0.5628</v>
      </c>
      <c r="DI77" s="447" t="n">
        <f aca="false">6700/DF77*24</f>
        <v>11.4285714285714</v>
      </c>
      <c r="DJ77" s="435" t="n">
        <v>7.89</v>
      </c>
      <c r="DK77" s="428" t="n">
        <v>19.85</v>
      </c>
      <c r="DL77" s="447" t="n">
        <f aca="false">9500/DF77*24</f>
        <v>16.2046908315565</v>
      </c>
      <c r="DM77" s="423" t="n">
        <v>21.4</v>
      </c>
      <c r="DN77" s="423" t="n">
        <v>5.2</v>
      </c>
      <c r="DO77" s="424" t="n">
        <v>7.62</v>
      </c>
      <c r="DP77" s="424"/>
      <c r="DQ77" s="424"/>
      <c r="DR77" s="518"/>
      <c r="DS77" s="433"/>
      <c r="DT77" s="438"/>
      <c r="DU77" s="438" t="n">
        <v>0.23</v>
      </c>
      <c r="DV77" s="425"/>
      <c r="DW77" s="447" t="n">
        <f aca="false">3500/DF77*24</f>
        <v>5.97014925373134</v>
      </c>
      <c r="DX77" s="435" t="n">
        <v>8.8</v>
      </c>
      <c r="DY77" s="439" t="n">
        <v>8.22</v>
      </c>
      <c r="DZ77" s="440" t="n">
        <v>30.33</v>
      </c>
      <c r="EA77" s="441" t="n">
        <v>129</v>
      </c>
      <c r="EB77" s="442" t="n">
        <v>8980</v>
      </c>
      <c r="EC77" s="443" t="n">
        <v>24.38</v>
      </c>
      <c r="ED77" s="443" t="n">
        <v>0.49</v>
      </c>
      <c r="EE77" s="443" t="n">
        <v>27.9</v>
      </c>
      <c r="EF77" s="443" t="n">
        <v>1.66</v>
      </c>
      <c r="EG77" s="444" t="n">
        <v>24</v>
      </c>
      <c r="EH77" s="441"/>
      <c r="EI77" s="430" t="n">
        <f aca="false">(DY77*DG77+CV77*CD77)/(DG77+CD77)</f>
        <v>8.09650602409639</v>
      </c>
      <c r="EJ77" s="430" t="n">
        <f aca="false">(DZ77*DG77+CW77*CD77)/(DG77+CD77)</f>
        <v>30.1768674698795</v>
      </c>
      <c r="EK77" s="449" t="n">
        <f aca="false">(EA77*DG77+CX77*CD77)/(DG77+CD77)</f>
        <v>123.566265060241</v>
      </c>
      <c r="EL77" s="449" t="n">
        <f aca="false">(EB77*DG77+CY77*CD77)/(DG77+CD77)</f>
        <v>8980</v>
      </c>
      <c r="EM77" s="430" t="n">
        <f aca="false">(EC77*DG77+CZ77*CD77)/(DG77+CD77)</f>
        <v>24.483734939759</v>
      </c>
      <c r="EN77" s="432" t="n">
        <f aca="false">(ED77*DG77+DA77*CD77)/(DG77+CD77)</f>
        <v>0.702409638554217</v>
      </c>
      <c r="EO77" s="432" t="n">
        <f aca="false">(EE77*DG77+DB77*CD77)/(DG77+CD77)</f>
        <v>28.0185542168675</v>
      </c>
      <c r="EP77" s="432" t="n">
        <f aca="false">(EF77*DG77+DC77*CD77)/(DG77+CD77)</f>
        <v>1.68963855421687</v>
      </c>
      <c r="EQ77" s="432" t="n">
        <f aca="false">(EG77*DG77+DD77*CD77)/(DG77+CD77)</f>
        <v>18.566265060241</v>
      </c>
      <c r="ER77" s="449"/>
      <c r="ES77" s="450" t="n">
        <f aca="false">44000/BA77*24</f>
        <v>37.9787807948211</v>
      </c>
      <c r="ET77" s="451" t="n">
        <f aca="false">BB77</f>
        <v>0.5561</v>
      </c>
      <c r="EU77" s="452" t="n">
        <f aca="false">BV77/1000/ES77*24</f>
        <v>0.156719090909091</v>
      </c>
      <c r="EV77" s="451" t="n">
        <f aca="false">EU77/$EU$6</f>
        <v>0.290220538720539</v>
      </c>
      <c r="EW77" s="514" t="n">
        <f aca="false">1-EM77/BY77</f>
        <v>0.239399349494904</v>
      </c>
      <c r="EX77" s="515" t="n">
        <f aca="false">BY77-EM77</f>
        <v>7.70626506024096</v>
      </c>
      <c r="EY77" s="514" t="n">
        <f aca="false">1-EJ77/BU77</f>
        <v>0.571959326668376</v>
      </c>
      <c r="EZ77" s="515" t="n">
        <f aca="false">BU77-EJ77</f>
        <v>40.3231325301205</v>
      </c>
      <c r="FA77" s="451" t="n">
        <f aca="false">1-EK77/BV77</f>
        <v>0.501748931208706</v>
      </c>
      <c r="FB77" s="432" t="n">
        <f aca="false">BV77-EK77</f>
        <v>124.433734939759</v>
      </c>
      <c r="FC77" s="453" t="n">
        <f aca="false">1-EP77/CA77</f>
        <v>0.396557659208262</v>
      </c>
      <c r="FD77" s="432" t="n">
        <f aca="false">CA77-EP77</f>
        <v>1.11036144578313</v>
      </c>
      <c r="FE77" s="453" t="n">
        <f aca="false">1-EQ77/CB77</f>
        <v>0.872833800957254</v>
      </c>
      <c r="FF77" s="431" t="n">
        <f aca="false">CB77-EQ77</f>
        <v>127.433734939759</v>
      </c>
      <c r="FG77" s="406" t="n">
        <v>38400</v>
      </c>
      <c r="FH77" s="444"/>
      <c r="FI77" s="454"/>
      <c r="FJ77" s="455"/>
      <c r="FK77" s="456" t="n">
        <f aca="false">3000/BA77*24</f>
        <v>2.58946232691962</v>
      </c>
      <c r="FL77" s="406"/>
      <c r="FM77" s="456"/>
      <c r="FN77" s="406" t="n">
        <v>3892</v>
      </c>
      <c r="FO77" s="533" t="n">
        <f aca="false">FN77/11.15/1.2/1000</f>
        <v>0.290881913303438</v>
      </c>
      <c r="FP77" s="450" t="n">
        <f aca="false">FN77/BA77*1000</f>
        <v>139.974824671822</v>
      </c>
      <c r="FQ77" s="458" t="n">
        <v>19.4</v>
      </c>
      <c r="FR77" s="459" t="n">
        <f aca="false">FQ77/BA77*1000</f>
        <v>0.697716238086675</v>
      </c>
      <c r="FS77" s="460" t="n">
        <v>7.92</v>
      </c>
      <c r="FT77" s="530" t="n">
        <v>28.58</v>
      </c>
      <c r="FU77" s="538" t="n">
        <v>113</v>
      </c>
      <c r="FV77" s="531" t="n">
        <v>2</v>
      </c>
      <c r="FW77" s="539" t="n">
        <v>0.56</v>
      </c>
      <c r="FX77" s="531" t="n">
        <v>16</v>
      </c>
      <c r="FY77" s="453" t="n">
        <f aca="false">1-FV77/(EG77+DD77)*2</f>
        <v>0.891891891891892</v>
      </c>
      <c r="FZ77" s="453" t="n">
        <f aca="false">1-FW77/(EF77+DC77)*2</f>
        <v>0.668639053254438</v>
      </c>
      <c r="GA77" s="430" t="n">
        <f aca="false">(DC77+EF77)/2-FW77</f>
        <v>1.13</v>
      </c>
      <c r="GB77" s="514" t="n">
        <f aca="false">1-FT77/DZ77</f>
        <v>0.0576986482030992</v>
      </c>
      <c r="GC77" s="515" t="n">
        <f aca="false">(CW77+DZ77)/2-FT77</f>
        <v>1.595</v>
      </c>
      <c r="GD77" s="514" t="n">
        <f aca="false">1-FU77/EA77</f>
        <v>0.124031007751938</v>
      </c>
      <c r="GE77" s="528" t="n">
        <f aca="false">(CX77+EA77)/2-FU77</f>
        <v>10.5</v>
      </c>
      <c r="GF77" s="462" t="n">
        <f aca="false">4100/BA77*24</f>
        <v>3.53893184679015</v>
      </c>
      <c r="GG77" s="406"/>
      <c r="GH77" s="451"/>
      <c r="GI77" s="406"/>
      <c r="GJ77" s="463"/>
      <c r="GK77" s="464"/>
      <c r="GL77" s="465" t="n">
        <v>8.23</v>
      </c>
      <c r="GM77" s="530" t="n">
        <v>29.92</v>
      </c>
      <c r="GN77" s="531" t="n">
        <v>114</v>
      </c>
      <c r="GO77" s="514"/>
      <c r="GP77" s="451"/>
      <c r="GQ77" s="530" t="n">
        <v>8</v>
      </c>
      <c r="GR77" s="456" t="n">
        <f aca="false">4300/BA77*24</f>
        <v>3.71156266858479</v>
      </c>
      <c r="GS77" s="532" t="n">
        <f aca="false">HC77</f>
        <v>27.09</v>
      </c>
      <c r="GT77" s="532" t="n">
        <f aca="false">HD77</f>
        <v>96</v>
      </c>
      <c r="GU77" s="514" t="n">
        <f aca="false">1-GS77/GM77</f>
        <v>0.0945855614973262</v>
      </c>
      <c r="GV77" s="514" t="n">
        <f aca="false">1-GT77/GN77</f>
        <v>0.157894736842105</v>
      </c>
      <c r="GW77" s="514" t="n">
        <f aca="false">1-HC77/FT77</f>
        <v>0.0521343596920923</v>
      </c>
      <c r="GX77" s="514" t="n">
        <f aca="false">1-HD77/FU77</f>
        <v>0.150442477876106</v>
      </c>
      <c r="GY77" s="463"/>
      <c r="GZ77" s="406" t="n">
        <v>26602</v>
      </c>
      <c r="HA77" s="439" t="n">
        <v>8.38</v>
      </c>
      <c r="HB77" s="452"/>
      <c r="HC77" s="440" t="n">
        <v>27.09</v>
      </c>
      <c r="HD77" s="444" t="n">
        <v>96</v>
      </c>
      <c r="HE77" s="464"/>
      <c r="HF77" s="464"/>
      <c r="HG77" s="444"/>
      <c r="HH77" s="409" t="n">
        <v>5</v>
      </c>
      <c r="HI77" s="466" t="n">
        <v>9410</v>
      </c>
      <c r="HJ77" s="407" t="n">
        <f aca="false">HI77*0.67</f>
        <v>6304.7</v>
      </c>
      <c r="HK77" s="407"/>
      <c r="HL77" s="443"/>
      <c r="HM77" s="541" t="n">
        <v>23.52</v>
      </c>
      <c r="HN77" s="467"/>
      <c r="HO77" s="408" t="n">
        <v>0.77</v>
      </c>
      <c r="HP77" s="468"/>
      <c r="HQ77" s="519" t="n">
        <v>26.6</v>
      </c>
      <c r="HR77" s="520" t="n">
        <v>0.5</v>
      </c>
      <c r="HS77" s="521"/>
      <c r="HT77" s="522" t="n">
        <v>8</v>
      </c>
      <c r="HU77" s="523" t="n">
        <f aca="false">72500/BA77*24</f>
        <v>62.5786729005575</v>
      </c>
      <c r="HV77" s="514" t="n">
        <f aca="false">1-HC77/BE77</f>
        <v>0.615744680851064</v>
      </c>
      <c r="HW77" s="514" t="n">
        <f aca="false">1-HD77/BF77</f>
        <v>0.612903225806452</v>
      </c>
      <c r="HX77" s="514" t="n">
        <f aca="false">1-HM77/BK77</f>
        <v>0.269338303821062</v>
      </c>
      <c r="HY77" s="472"/>
    </row>
    <row r="78" customFormat="false" ht="15.6" hidden="false" customHeight="false" outlineLevel="0" collapsed="false">
      <c r="A78" s="401" t="n">
        <v>43560</v>
      </c>
      <c r="B78" s="402" t="n">
        <v>29794</v>
      </c>
      <c r="C78" s="403" t="n">
        <f aca="false">B78/$B$6</f>
        <v>0.59588</v>
      </c>
      <c r="D78" s="404" t="n">
        <v>8.16</v>
      </c>
      <c r="E78" s="405" t="n">
        <v>42.6</v>
      </c>
      <c r="F78" s="406" t="n">
        <v>162</v>
      </c>
      <c r="G78" s="407" t="n">
        <f aca="false">F78*B78/1000</f>
        <v>4826.628</v>
      </c>
      <c r="H78" s="403" t="n">
        <f aca="false">G78/$G$6</f>
        <v>0.19306512</v>
      </c>
      <c r="I78" s="406" t="n">
        <v>10485</v>
      </c>
      <c r="J78" s="407" t="n">
        <f aca="false">I78*0.67</f>
        <v>7024.95</v>
      </c>
      <c r="K78" s="408" t="n">
        <v>27.14</v>
      </c>
      <c r="L78" s="408" t="n">
        <v>16.6</v>
      </c>
      <c r="M78" s="408" t="n">
        <v>3.3</v>
      </c>
      <c r="N78" s="409" t="n">
        <v>301</v>
      </c>
      <c r="O78" s="409" t="n">
        <v>32</v>
      </c>
      <c r="P78" s="410"/>
      <c r="Q78" s="410"/>
      <c r="R78" s="410"/>
      <c r="S78" s="410"/>
      <c r="T78" s="411"/>
      <c r="U78" s="412"/>
      <c r="V78" s="410"/>
      <c r="W78" s="410"/>
      <c r="X78" s="413"/>
      <c r="Y78" s="474"/>
      <c r="Z78" s="475"/>
      <c r="AA78" s="476"/>
      <c r="AB78" s="477"/>
      <c r="AC78" s="477"/>
      <c r="AD78" s="475" t="n">
        <v>1.67</v>
      </c>
      <c r="AE78" s="478" t="n">
        <f aca="false">AD78/$AD$6</f>
        <v>0.231944444444444</v>
      </c>
      <c r="AF78" s="479"/>
      <c r="AG78" s="478"/>
      <c r="AH78" s="479"/>
      <c r="AI78" s="479"/>
      <c r="AJ78" s="474"/>
      <c r="AK78" s="478"/>
      <c r="AL78" s="448"/>
      <c r="AM78" s="480"/>
      <c r="AN78" s="474"/>
      <c r="AO78" s="474"/>
      <c r="AP78" s="480"/>
      <c r="AQ78" s="448"/>
      <c r="AR78" s="474"/>
      <c r="AS78" s="474"/>
      <c r="AT78" s="474"/>
      <c r="AU78" s="448"/>
      <c r="AV78" s="481"/>
      <c r="AW78" s="480"/>
      <c r="AX78" s="480"/>
      <c r="AY78" s="481"/>
      <c r="AZ78" s="481"/>
      <c r="BA78" s="421" t="n">
        <f aca="false">CC78+DF78</f>
        <v>26918</v>
      </c>
      <c r="BB78" s="422" t="n">
        <f aca="false">BA78/$BA$6</f>
        <v>0.53836</v>
      </c>
      <c r="BC78" s="423"/>
      <c r="BD78" s="424" t="n">
        <v>8.18</v>
      </c>
      <c r="BE78" s="425" t="n">
        <v>48.6</v>
      </c>
      <c r="BF78" s="426" t="n">
        <v>180</v>
      </c>
      <c r="BG78" s="427" t="n">
        <v>8620</v>
      </c>
      <c r="BH78" s="421" t="n">
        <f aca="false">BG78*0.67</f>
        <v>5775.4</v>
      </c>
      <c r="BI78" s="423"/>
      <c r="BJ78" s="422"/>
      <c r="BK78" s="428" t="n">
        <v>27.17</v>
      </c>
      <c r="BL78" s="428" t="n">
        <v>18.4</v>
      </c>
      <c r="BM78" s="429" t="n">
        <v>8.28</v>
      </c>
      <c r="BN78" s="423" t="n">
        <v>3.9</v>
      </c>
      <c r="BO78" s="426" t="n">
        <v>133</v>
      </c>
      <c r="BP78" s="426" t="n">
        <v>32</v>
      </c>
      <c r="BQ78" s="424" t="n">
        <v>4.48</v>
      </c>
      <c r="BR78" s="422" t="n">
        <f aca="false">BQ78/$BQ$6</f>
        <v>0.622222222222222</v>
      </c>
      <c r="BS78" s="410" t="n">
        <f aca="false">BA78</f>
        <v>26918</v>
      </c>
      <c r="BT78" s="430" t="n">
        <f aca="false">BD78</f>
        <v>8.18</v>
      </c>
      <c r="BU78" s="431" t="n">
        <f aca="false">BE78</f>
        <v>48.6</v>
      </c>
      <c r="BV78" s="431" t="n">
        <f aca="false">BF78</f>
        <v>180</v>
      </c>
      <c r="BW78" s="431" t="n">
        <f aca="false">BG78</f>
        <v>8620</v>
      </c>
      <c r="BX78" s="431" t="n">
        <f aca="false">BW78*0.65</f>
        <v>5603</v>
      </c>
      <c r="BY78" s="431" t="n">
        <f aca="false">BK78</f>
        <v>27.17</v>
      </c>
      <c r="BZ78" s="431" t="n">
        <f aca="false">BL78</f>
        <v>18.4</v>
      </c>
      <c r="CA78" s="432" t="n">
        <f aca="false">BN78</f>
        <v>3.9</v>
      </c>
      <c r="CB78" s="431" t="n">
        <f aca="false">BO78</f>
        <v>133</v>
      </c>
      <c r="CC78" s="433" t="n">
        <v>13317</v>
      </c>
      <c r="CD78" s="412" t="n">
        <f aca="false">CC78</f>
        <v>13317</v>
      </c>
      <c r="CE78" s="422" t="n">
        <f aca="false">CC78/25000</f>
        <v>0.53268</v>
      </c>
      <c r="CF78" s="434" t="n">
        <f aca="false">6700/CC78*24</f>
        <v>12.0747916197342</v>
      </c>
      <c r="CG78" s="435" t="n">
        <v>7.74</v>
      </c>
      <c r="CH78" s="428" t="n">
        <v>23.9</v>
      </c>
      <c r="CI78" s="447" t="n">
        <f aca="false">9500/CC78*24</f>
        <v>17.1209731921604</v>
      </c>
      <c r="CJ78" s="437" t="n">
        <v>21.5</v>
      </c>
      <c r="CK78" s="437" t="n">
        <v>3.93</v>
      </c>
      <c r="CL78" s="424" t="n">
        <v>7.67</v>
      </c>
      <c r="CM78" s="424"/>
      <c r="CN78" s="424"/>
      <c r="CO78" s="433"/>
      <c r="CP78" s="433"/>
      <c r="CQ78" s="438"/>
      <c r="CR78" s="438" t="n">
        <v>0.22</v>
      </c>
      <c r="CS78" s="425"/>
      <c r="CT78" s="529" t="n">
        <f aca="false">3500/CC78*24</f>
        <v>6.30772696553278</v>
      </c>
      <c r="CU78" s="435" t="n">
        <v>7.52</v>
      </c>
      <c r="CV78" s="439" t="n">
        <v>7.86</v>
      </c>
      <c r="CW78" s="440" t="n">
        <v>29.45</v>
      </c>
      <c r="CX78" s="441" t="n">
        <v>87</v>
      </c>
      <c r="CY78" s="442" t="n">
        <v>8140</v>
      </c>
      <c r="CZ78" s="443" t="n">
        <v>26.02</v>
      </c>
      <c r="DA78" s="443" t="n">
        <v>0.9</v>
      </c>
      <c r="DB78" s="443" t="n">
        <v>27.17</v>
      </c>
      <c r="DC78" s="443" t="n">
        <v>1.75</v>
      </c>
      <c r="DD78" s="444" t="n">
        <v>13</v>
      </c>
      <c r="DE78" s="441"/>
      <c r="DF78" s="445" t="n">
        <v>13601</v>
      </c>
      <c r="DG78" s="446" t="n">
        <f aca="false">DF78</f>
        <v>13601</v>
      </c>
      <c r="DH78" s="422" t="n">
        <f aca="false">DF78/25000</f>
        <v>0.54404</v>
      </c>
      <c r="DI78" s="447" t="n">
        <f aca="false">6700/DF78*24</f>
        <v>11.8226600985222</v>
      </c>
      <c r="DJ78" s="435" t="n">
        <v>7.76</v>
      </c>
      <c r="DK78" s="428" t="n">
        <v>18.69</v>
      </c>
      <c r="DL78" s="447" t="n">
        <f aca="false">9500/DF78*24</f>
        <v>16.763473274024</v>
      </c>
      <c r="DM78" s="423" t="n">
        <v>21.9</v>
      </c>
      <c r="DN78" s="423" t="n">
        <v>3.8</v>
      </c>
      <c r="DO78" s="424" t="n">
        <v>7.6</v>
      </c>
      <c r="DP78" s="424"/>
      <c r="DQ78" s="424"/>
      <c r="DR78" s="433"/>
      <c r="DS78" s="433"/>
      <c r="DT78" s="438"/>
      <c r="DU78" s="438" t="n">
        <v>0.23</v>
      </c>
      <c r="DV78" s="425"/>
      <c r="DW78" s="447" t="n">
        <f aca="false">3500/DF78*24</f>
        <v>6.17601646937725</v>
      </c>
      <c r="DX78" s="435" t="n">
        <v>8.65</v>
      </c>
      <c r="DY78" s="439" t="n">
        <v>8.11</v>
      </c>
      <c r="DZ78" s="440" t="n">
        <v>29.36</v>
      </c>
      <c r="EA78" s="441" t="n">
        <v>102</v>
      </c>
      <c r="EB78" s="442" t="n">
        <v>8160</v>
      </c>
      <c r="EC78" s="443" t="n">
        <v>24.32</v>
      </c>
      <c r="ED78" s="443" t="n">
        <v>0.9</v>
      </c>
      <c r="EE78" s="443" t="n">
        <v>26.39</v>
      </c>
      <c r="EF78" s="443" t="n">
        <v>1.8</v>
      </c>
      <c r="EG78" s="444" t="n">
        <v>19</v>
      </c>
      <c r="EH78" s="441"/>
      <c r="EI78" s="430" t="n">
        <f aca="false">(DY78*DG78+CV78*CD78)/(DG78+CD78)</f>
        <v>7.98631882012037</v>
      </c>
      <c r="EJ78" s="430" t="n">
        <f aca="false">(DZ78*DG78+CW78*CD78)/(DG78+CD78)</f>
        <v>29.4045252247567</v>
      </c>
      <c r="EK78" s="449" t="n">
        <f aca="false">(EA78*DG78+CX78*CD78)/(DG78+CD78)</f>
        <v>94.5791292072219</v>
      </c>
      <c r="EL78" s="449" t="n">
        <f aca="false">(EB78*DG78+CY78*CD78)/(DG78+CD78)</f>
        <v>8150.10550560963</v>
      </c>
      <c r="EM78" s="430" t="n">
        <f aca="false">(EC78*DG78+CZ78*CD78)/(DG78+CD78)</f>
        <v>25.1610320231815</v>
      </c>
      <c r="EN78" s="432" t="n">
        <f aca="false">(ED78*DG78+DA78*CD78)/(DG78+CD78)</f>
        <v>0.9</v>
      </c>
      <c r="EO78" s="432" t="n">
        <f aca="false">(EE78*DG78+DB78*CD78)/(DG78+CD78)</f>
        <v>26.7758852812245</v>
      </c>
      <c r="EP78" s="432" t="n">
        <f aca="false">(EF78*DG78+DC78*CD78)/(DG78+CD78)</f>
        <v>1.77526376402407</v>
      </c>
      <c r="EQ78" s="432" t="n">
        <f aca="false">(EG78*DG78+DD78*CD78)/(DG78+CD78)</f>
        <v>16.0316516828888</v>
      </c>
      <c r="ER78" s="449"/>
      <c r="ES78" s="450" t="n">
        <f aca="false">44000/BA78*24</f>
        <v>39.2302548480571</v>
      </c>
      <c r="ET78" s="451" t="n">
        <f aca="false">BB78</f>
        <v>0.53836</v>
      </c>
      <c r="EU78" s="452" t="n">
        <f aca="false">BV78/1000/ES78*24</f>
        <v>0.110119090909091</v>
      </c>
      <c r="EV78" s="451" t="n">
        <f aca="false">EU78/$EU$6</f>
        <v>0.203924242424242</v>
      </c>
      <c r="EW78" s="514" t="n">
        <f aca="false">1-EM78/BY78</f>
        <v>0.0739406690032569</v>
      </c>
      <c r="EX78" s="515" t="n">
        <f aca="false">BY78-EM78</f>
        <v>2.00896797681849</v>
      </c>
      <c r="EY78" s="514" t="n">
        <f aca="false">1-EJ78/BU78</f>
        <v>0.394968616774554</v>
      </c>
      <c r="EZ78" s="515" t="n">
        <f aca="false">BU78-EJ78</f>
        <v>19.1954747752433</v>
      </c>
      <c r="FA78" s="451" t="n">
        <f aca="false">1-EK78/BV78</f>
        <v>0.474560393293211</v>
      </c>
      <c r="FB78" s="432" t="n">
        <f aca="false">BV78-EK78</f>
        <v>85.4208707927781</v>
      </c>
      <c r="FC78" s="453" t="n">
        <f aca="false">1-EP78/CA78</f>
        <v>0.544804163070751</v>
      </c>
      <c r="FD78" s="432" t="n">
        <f aca="false">CA78-EP78</f>
        <v>2.12473623597593</v>
      </c>
      <c r="FE78" s="453" t="n">
        <f aca="false">1-EQ78/CB78</f>
        <v>0.87946126554219</v>
      </c>
      <c r="FF78" s="431" t="n">
        <f aca="false">CB78-EQ78</f>
        <v>116.968348317111</v>
      </c>
      <c r="FG78" s="406" t="n">
        <v>38400</v>
      </c>
      <c r="FH78" s="444"/>
      <c r="FI78" s="454"/>
      <c r="FJ78" s="455"/>
      <c r="FK78" s="456" t="n">
        <f aca="false">3000/BA78*24</f>
        <v>2.67479010327662</v>
      </c>
      <c r="FL78" s="406"/>
      <c r="FM78" s="456"/>
      <c r="FN78" s="406" t="n">
        <v>3892</v>
      </c>
      <c r="FO78" s="533" t="n">
        <f aca="false">FN78/11.15/1.2/1000</f>
        <v>0.290881913303438</v>
      </c>
      <c r="FP78" s="450" t="n">
        <f aca="false">FN78/BA78*1000</f>
        <v>144.587265027119</v>
      </c>
      <c r="FQ78" s="458" t="n">
        <v>19.4</v>
      </c>
      <c r="FR78" s="459" t="n">
        <f aca="false">FQ78/BA78*1000</f>
        <v>0.720707333382866</v>
      </c>
      <c r="FS78" s="460" t="n">
        <v>7.91</v>
      </c>
      <c r="FT78" s="530" t="n">
        <v>26.23</v>
      </c>
      <c r="FU78" s="538" t="n">
        <v>88</v>
      </c>
      <c r="FV78" s="531" t="n">
        <v>2</v>
      </c>
      <c r="FW78" s="539" t="n">
        <v>0.46</v>
      </c>
      <c r="FX78" s="531" t="n">
        <v>16</v>
      </c>
      <c r="FY78" s="453" t="n">
        <f aca="false">1-FV78/(EG78+DD78)*2</f>
        <v>0.875</v>
      </c>
      <c r="FZ78" s="453" t="n">
        <f aca="false">1-FW78/(EF78+DC78)*2</f>
        <v>0.740845070422535</v>
      </c>
      <c r="GA78" s="430" t="n">
        <f aca="false">(DC78+EF78)/2-FW78</f>
        <v>1.315</v>
      </c>
      <c r="GB78" s="514" t="n">
        <f aca="false">1-FT78/DZ78</f>
        <v>0.106607629427793</v>
      </c>
      <c r="GC78" s="515" t="n">
        <f aca="false">(CW78+DZ78)/2-FT78</f>
        <v>3.175</v>
      </c>
      <c r="GD78" s="514" t="n">
        <f aca="false">1-FU78/EA78</f>
        <v>0.137254901960784</v>
      </c>
      <c r="GE78" s="528" t="n">
        <f aca="false">(CX78+EA78)/2-FU78</f>
        <v>6.5</v>
      </c>
      <c r="GF78" s="462" t="n">
        <f aca="false">4100/BA78*24</f>
        <v>3.65554647447804</v>
      </c>
      <c r="GG78" s="406"/>
      <c r="GH78" s="451"/>
      <c r="GI78" s="406"/>
      <c r="GJ78" s="463"/>
      <c r="GK78" s="464"/>
      <c r="GL78" s="465" t="n">
        <v>8.14</v>
      </c>
      <c r="GM78" s="530" t="n">
        <v>26.76</v>
      </c>
      <c r="GN78" s="531" t="n">
        <v>83</v>
      </c>
      <c r="GO78" s="514"/>
      <c r="GP78" s="451" t="n">
        <f aca="false">1-GN78/FU78</f>
        <v>0.0568181818181818</v>
      </c>
      <c r="GQ78" s="530" t="n">
        <v>8</v>
      </c>
      <c r="GR78" s="456" t="n">
        <f aca="false">4300/BA78*24</f>
        <v>3.83386581469649</v>
      </c>
      <c r="GS78" s="532" t="n">
        <f aca="false">HC78</f>
        <v>26.64</v>
      </c>
      <c r="GT78" s="532" t="n">
        <f aca="false">HD78</f>
        <v>86</v>
      </c>
      <c r="GU78" s="514"/>
      <c r="GV78" s="514"/>
      <c r="GW78" s="514"/>
      <c r="GX78" s="514" t="n">
        <f aca="false">1-HD78/FU78</f>
        <v>0.0227272727272727</v>
      </c>
      <c r="GY78" s="463"/>
      <c r="GZ78" s="406" t="n">
        <v>26874</v>
      </c>
      <c r="HA78" s="439" t="n">
        <v>8.34</v>
      </c>
      <c r="HB78" s="452"/>
      <c r="HC78" s="440" t="n">
        <v>26.64</v>
      </c>
      <c r="HD78" s="444" t="n">
        <v>86</v>
      </c>
      <c r="HE78" s="464"/>
      <c r="HF78" s="464"/>
      <c r="HG78" s="444"/>
      <c r="HH78" s="409" t="n">
        <v>1</v>
      </c>
      <c r="HI78" s="466" t="n">
        <v>8550</v>
      </c>
      <c r="HJ78" s="407" t="n">
        <f aca="false">HI78*0.67</f>
        <v>5728.5</v>
      </c>
      <c r="HK78" s="407"/>
      <c r="HL78" s="443"/>
      <c r="HM78" s="541" t="n">
        <v>24.36</v>
      </c>
      <c r="HN78" s="467"/>
      <c r="HO78" s="408" t="n">
        <v>0.7</v>
      </c>
      <c r="HP78" s="468"/>
      <c r="HQ78" s="519" t="n">
        <v>26.49</v>
      </c>
      <c r="HR78" s="520" t="n">
        <v>0.46</v>
      </c>
      <c r="HS78" s="521"/>
      <c r="HT78" s="522" t="n">
        <v>8</v>
      </c>
      <c r="HU78" s="523" t="n">
        <f aca="false">72500/BA78*24</f>
        <v>64.6407608291849</v>
      </c>
      <c r="HV78" s="514" t="n">
        <f aca="false">1-HC78/BE78</f>
        <v>0.451851851851852</v>
      </c>
      <c r="HW78" s="514" t="n">
        <f aca="false">1-HD78/BF78</f>
        <v>0.522222222222222</v>
      </c>
      <c r="HX78" s="514" t="n">
        <f aca="false">1-HM78/BK78</f>
        <v>0.103422892896577</v>
      </c>
      <c r="HY78" s="472"/>
    </row>
    <row r="79" customFormat="false" ht="15.6" hidden="false" customHeight="false" outlineLevel="0" collapsed="false">
      <c r="A79" s="401" t="n">
        <v>43561</v>
      </c>
      <c r="B79" s="402" t="n">
        <v>26710</v>
      </c>
      <c r="C79" s="403" t="n">
        <f aca="false">B79/$B$6</f>
        <v>0.5342</v>
      </c>
      <c r="D79" s="404" t="n">
        <v>8.27</v>
      </c>
      <c r="E79" s="405" t="n">
        <v>50</v>
      </c>
      <c r="F79" s="406" t="n">
        <v>182</v>
      </c>
      <c r="G79" s="407" t="n">
        <f aca="false">F79*B79/1000</f>
        <v>4861.22</v>
      </c>
      <c r="H79" s="403" t="n">
        <f aca="false">G79/$G$6</f>
        <v>0.1944488</v>
      </c>
      <c r="I79" s="406" t="n">
        <v>9280</v>
      </c>
      <c r="J79" s="407" t="n">
        <f aca="false">I79*0.67</f>
        <v>6217.6</v>
      </c>
      <c r="K79" s="408" t="n">
        <v>23.97</v>
      </c>
      <c r="L79" s="408" t="n">
        <v>13.8</v>
      </c>
      <c r="M79" s="408" t="n">
        <v>1.8</v>
      </c>
      <c r="N79" s="409" t="n">
        <v>193</v>
      </c>
      <c r="O79" s="409" t="n">
        <v>32</v>
      </c>
      <c r="P79" s="410"/>
      <c r="Q79" s="410"/>
      <c r="R79" s="410"/>
      <c r="S79" s="410"/>
      <c r="T79" s="411"/>
      <c r="U79" s="412"/>
      <c r="V79" s="410"/>
      <c r="W79" s="410"/>
      <c r="X79" s="413"/>
      <c r="Y79" s="474"/>
      <c r="Z79" s="475"/>
      <c r="AA79" s="476"/>
      <c r="AB79" s="477"/>
      <c r="AC79" s="477"/>
      <c r="AD79" s="475" t="n">
        <v>1.81</v>
      </c>
      <c r="AE79" s="478" t="n">
        <f aca="false">AD79/$AD$6</f>
        <v>0.251388888888889</v>
      </c>
      <c r="AF79" s="479"/>
      <c r="AG79" s="478"/>
      <c r="AH79" s="479"/>
      <c r="AI79" s="479"/>
      <c r="AJ79" s="474"/>
      <c r="AK79" s="478"/>
      <c r="AL79" s="448"/>
      <c r="AM79" s="480"/>
      <c r="AN79" s="474"/>
      <c r="AO79" s="474"/>
      <c r="AP79" s="480"/>
      <c r="AQ79" s="448"/>
      <c r="AR79" s="474"/>
      <c r="AS79" s="474"/>
      <c r="AT79" s="474"/>
      <c r="AU79" s="448"/>
      <c r="AV79" s="481"/>
      <c r="AW79" s="480"/>
      <c r="AX79" s="480"/>
      <c r="AY79" s="481"/>
      <c r="AZ79" s="481"/>
      <c r="BA79" s="421" t="n">
        <f aca="false">CC79+DF79</f>
        <v>28424</v>
      </c>
      <c r="BB79" s="422" t="n">
        <f aca="false">BA79/$BA$6</f>
        <v>0.56848</v>
      </c>
      <c r="BC79" s="423"/>
      <c r="BD79" s="424" t="n">
        <v>8.23</v>
      </c>
      <c r="BE79" s="425" t="n">
        <v>50.6</v>
      </c>
      <c r="BF79" s="426" t="n">
        <v>174</v>
      </c>
      <c r="BG79" s="427" t="n">
        <v>8490</v>
      </c>
      <c r="BH79" s="421" t="n">
        <f aca="false">BG79*0.67</f>
        <v>5688.3</v>
      </c>
      <c r="BI79" s="423"/>
      <c r="BJ79" s="422"/>
      <c r="BK79" s="428" t="n">
        <v>27.6</v>
      </c>
      <c r="BL79" s="428" t="n">
        <v>18</v>
      </c>
      <c r="BM79" s="429" t="n">
        <v>5.92</v>
      </c>
      <c r="BN79" s="423" t="n">
        <v>2</v>
      </c>
      <c r="BO79" s="426" t="n">
        <v>122</v>
      </c>
      <c r="BP79" s="426" t="n">
        <v>32</v>
      </c>
      <c r="BQ79" s="424" t="n">
        <v>6.25</v>
      </c>
      <c r="BR79" s="422" t="n">
        <f aca="false">BQ79/$BQ$6</f>
        <v>0.868055555555556</v>
      </c>
      <c r="BS79" s="410" t="n">
        <f aca="false">BA79</f>
        <v>28424</v>
      </c>
      <c r="BT79" s="430" t="n">
        <f aca="false">BD79</f>
        <v>8.23</v>
      </c>
      <c r="BU79" s="431" t="n">
        <f aca="false">BE79</f>
        <v>50.6</v>
      </c>
      <c r="BV79" s="431" t="n">
        <f aca="false">BF79</f>
        <v>174</v>
      </c>
      <c r="BW79" s="431" t="n">
        <f aca="false">BG79</f>
        <v>8490</v>
      </c>
      <c r="BX79" s="431" t="n">
        <f aca="false">BW79*0.65</f>
        <v>5518.5</v>
      </c>
      <c r="BY79" s="431" t="n">
        <f aca="false">BK79</f>
        <v>27.6</v>
      </c>
      <c r="BZ79" s="431" t="n">
        <f aca="false">BL79</f>
        <v>18</v>
      </c>
      <c r="CA79" s="432" t="n">
        <f aca="false">BN79</f>
        <v>2</v>
      </c>
      <c r="CB79" s="431" t="n">
        <f aca="false">BO79</f>
        <v>122</v>
      </c>
      <c r="CC79" s="433" t="n">
        <v>14193</v>
      </c>
      <c r="CD79" s="412" t="n">
        <f aca="false">CC79</f>
        <v>14193</v>
      </c>
      <c r="CE79" s="422" t="n">
        <f aca="false">CC79/25000</f>
        <v>0.56772</v>
      </c>
      <c r="CF79" s="434" t="n">
        <f aca="false">6700/CC79*24</f>
        <v>11.3295286408793</v>
      </c>
      <c r="CG79" s="435" t="n">
        <v>7.83</v>
      </c>
      <c r="CH79" s="428" t="n">
        <v>22.48</v>
      </c>
      <c r="CI79" s="447" t="n">
        <f aca="false">9500/CC79*24</f>
        <v>16.0642570281125</v>
      </c>
      <c r="CJ79" s="437" t="n">
        <v>22.7</v>
      </c>
      <c r="CK79" s="437" t="n">
        <v>3.75</v>
      </c>
      <c r="CL79" s="424" t="n">
        <v>7.76</v>
      </c>
      <c r="CM79" s="424"/>
      <c r="CN79" s="424"/>
      <c r="CO79" s="433"/>
      <c r="CP79" s="433"/>
      <c r="CQ79" s="438"/>
      <c r="CR79" s="438" t="n">
        <v>0.24</v>
      </c>
      <c r="CS79" s="425"/>
      <c r="CT79" s="529" t="n">
        <f aca="false">3500/CC79*24</f>
        <v>5.91841048404143</v>
      </c>
      <c r="CU79" s="435" t="n">
        <v>6.79</v>
      </c>
      <c r="CV79" s="439" t="n">
        <v>7.79</v>
      </c>
      <c r="CW79" s="440" t="n">
        <v>29.32</v>
      </c>
      <c r="CX79" s="441" t="n">
        <v>95</v>
      </c>
      <c r="CY79" s="442" t="n">
        <v>7660</v>
      </c>
      <c r="CZ79" s="443" t="n">
        <v>25.18</v>
      </c>
      <c r="DA79" s="443" t="n">
        <v>0.58</v>
      </c>
      <c r="DB79" s="443" t="n">
        <v>26.41</v>
      </c>
      <c r="DC79" s="443" t="n">
        <v>1.8</v>
      </c>
      <c r="DD79" s="444" t="n">
        <v>12</v>
      </c>
      <c r="DE79" s="441"/>
      <c r="DF79" s="445" t="n">
        <v>14231</v>
      </c>
      <c r="DG79" s="446" t="n">
        <f aca="false">DF79</f>
        <v>14231</v>
      </c>
      <c r="DH79" s="422" t="n">
        <f aca="false">DF79/25000</f>
        <v>0.56924</v>
      </c>
      <c r="DI79" s="447" t="n">
        <f aca="false">6700/DF79*24</f>
        <v>11.2992762279531</v>
      </c>
      <c r="DJ79" s="435" t="n">
        <v>7.85</v>
      </c>
      <c r="DK79" s="428" t="n">
        <v>21.66</v>
      </c>
      <c r="DL79" s="447" t="n">
        <f aca="false">9500/DF79*24</f>
        <v>16.0213618157543</v>
      </c>
      <c r="DM79" s="423" t="n">
        <v>22.5</v>
      </c>
      <c r="DN79" s="423" t="n">
        <v>4.17</v>
      </c>
      <c r="DO79" s="424" t="n">
        <v>7.65</v>
      </c>
      <c r="DP79" s="424"/>
      <c r="DQ79" s="424"/>
      <c r="DR79" s="433"/>
      <c r="DS79" s="433"/>
      <c r="DT79" s="438"/>
      <c r="DU79" s="438" t="n">
        <v>0.23</v>
      </c>
      <c r="DV79" s="425"/>
      <c r="DW79" s="447" t="n">
        <f aca="false">3500/DF79*24</f>
        <v>5.9026069847516</v>
      </c>
      <c r="DX79" s="435" t="n">
        <v>8.11</v>
      </c>
      <c r="DY79" s="439" t="n">
        <v>7.9</v>
      </c>
      <c r="DZ79" s="440" t="n">
        <v>28.82</v>
      </c>
      <c r="EA79" s="441" t="n">
        <v>94</v>
      </c>
      <c r="EB79" s="442" t="n">
        <v>8080</v>
      </c>
      <c r="EC79" s="443" t="n">
        <v>24.32</v>
      </c>
      <c r="ED79" s="443" t="n">
        <v>0.55</v>
      </c>
      <c r="EE79" s="443" t="n">
        <v>25.74</v>
      </c>
      <c r="EF79" s="443" t="n">
        <v>1.85</v>
      </c>
      <c r="EG79" s="444" t="n">
        <v>23</v>
      </c>
      <c r="EH79" s="441"/>
      <c r="EI79" s="430" t="n">
        <f aca="false">(DY79*DG79+CV79*CD79)/(DG79+CD79)</f>
        <v>7.84507352941176</v>
      </c>
      <c r="EJ79" s="430" t="n">
        <f aca="false">(DZ79*DG79+CW79*CD79)/(DG79+CD79)</f>
        <v>29.0696657754011</v>
      </c>
      <c r="EK79" s="449" t="n">
        <f aca="false">(EA79*DG79+CX79*CD79)/(DG79+CD79)</f>
        <v>94.4993315508021</v>
      </c>
      <c r="EL79" s="449" t="n">
        <f aca="false">(EB79*DG79+CY79*CD79)/(DG79+CD79)</f>
        <v>7870.2807486631</v>
      </c>
      <c r="EM79" s="430" t="n">
        <f aca="false">(EC79*DG79+CZ79*CD79)/(DG79+CD79)</f>
        <v>24.7494251336898</v>
      </c>
      <c r="EN79" s="432" t="n">
        <f aca="false">(ED79*DG79+DA79*CD79)/(DG79+CD79)</f>
        <v>0.564979946524064</v>
      </c>
      <c r="EO79" s="432" t="n">
        <f aca="false">(EE79*DG79+DB79*CD79)/(DG79+CD79)</f>
        <v>26.0745521390374</v>
      </c>
      <c r="EP79" s="432" t="n">
        <f aca="false">(EF79*DG79+DC79*CD79)/(DG79+CD79)</f>
        <v>1.82503342245989</v>
      </c>
      <c r="EQ79" s="432" t="n">
        <f aca="false">(EG79*DG79+DD79*CD79)/(DG79+CD79)</f>
        <v>17.5073529411765</v>
      </c>
      <c r="ER79" s="449"/>
      <c r="ES79" s="450" t="n">
        <f aca="false">44000/BA79*24</f>
        <v>37.1517027863777</v>
      </c>
      <c r="ET79" s="451" t="n">
        <f aca="false">BB79</f>
        <v>0.56848</v>
      </c>
      <c r="EU79" s="452" t="n">
        <f aca="false">BV79/1000/ES79*24</f>
        <v>0.112404</v>
      </c>
      <c r="EV79" s="451" t="n">
        <f aca="false">EU79/$EU$6</f>
        <v>0.208155555555556</v>
      </c>
      <c r="EW79" s="514" t="n">
        <f aca="false">1-EM79/BY79</f>
        <v>0.103281698054716</v>
      </c>
      <c r="EX79" s="515" t="n">
        <f aca="false">BY79-EM79</f>
        <v>2.85057486631016</v>
      </c>
      <c r="EY79" s="514" t="n">
        <f aca="false">1-EJ79/BU79</f>
        <v>0.425500676375473</v>
      </c>
      <c r="EZ79" s="515" t="n">
        <f aca="false">BU79-EJ79</f>
        <v>21.5303342245989</v>
      </c>
      <c r="FA79" s="451" t="n">
        <f aca="false">1-EK79/BV79</f>
        <v>0.456900393386195</v>
      </c>
      <c r="FB79" s="432" t="n">
        <f aca="false">BV79-EK79</f>
        <v>79.5006684491979</v>
      </c>
      <c r="FC79" s="453" t="n">
        <f aca="false">1-EP79/CA79</f>
        <v>0.0874832887700535</v>
      </c>
      <c r="FD79" s="432" t="n">
        <f aca="false">CA79-EP79</f>
        <v>0.174966577540107</v>
      </c>
      <c r="FE79" s="453" t="n">
        <f aca="false">1-EQ79/CB79</f>
        <v>0.856497107039537</v>
      </c>
      <c r="FF79" s="431" t="n">
        <f aca="false">CB79-EQ79</f>
        <v>104.492647058824</v>
      </c>
      <c r="FG79" s="406" t="n">
        <v>38400</v>
      </c>
      <c r="FH79" s="444"/>
      <c r="FI79" s="454"/>
      <c r="FJ79" s="455"/>
      <c r="FK79" s="456" t="n">
        <f aca="false">3000/BA79*24</f>
        <v>2.53307064452575</v>
      </c>
      <c r="FL79" s="406"/>
      <c r="FM79" s="456"/>
      <c r="FN79" s="406" t="n">
        <v>3058</v>
      </c>
      <c r="FO79" s="533" t="n">
        <f aca="false">FN79/11.15/1.2/1000</f>
        <v>0.228550074738416</v>
      </c>
      <c r="FP79" s="450" t="n">
        <f aca="false">FN79/BA79*1000</f>
        <v>107.585139318885</v>
      </c>
      <c r="FQ79" s="458" t="n">
        <v>19.4</v>
      </c>
      <c r="FR79" s="459" t="n">
        <f aca="false">FQ79/BA79*1000</f>
        <v>0.682521812552772</v>
      </c>
      <c r="FS79" s="460" t="n">
        <v>7.98</v>
      </c>
      <c r="FT79" s="530" t="n">
        <v>26.63</v>
      </c>
      <c r="FU79" s="538" t="n">
        <v>85</v>
      </c>
      <c r="FV79" s="531" t="n">
        <v>2</v>
      </c>
      <c r="FW79" s="539" t="n">
        <v>0.48</v>
      </c>
      <c r="FX79" s="531" t="n">
        <v>16</v>
      </c>
      <c r="FY79" s="453" t="n">
        <f aca="false">1-FV79/(EG79+DD79)*2</f>
        <v>0.885714285714286</v>
      </c>
      <c r="FZ79" s="453" t="n">
        <f aca="false">1-FW79/(EF79+DC79)*2</f>
        <v>0.736986301369863</v>
      </c>
      <c r="GA79" s="430" t="n">
        <f aca="false">(DC79+EF79)/2-FW79</f>
        <v>1.345</v>
      </c>
      <c r="GB79" s="514" t="n">
        <f aca="false">1-FT79/DZ79</f>
        <v>0.0759888965995836</v>
      </c>
      <c r="GC79" s="515" t="n">
        <f aca="false">(CW79+DZ79)/2-FT79</f>
        <v>2.44</v>
      </c>
      <c r="GD79" s="514" t="n">
        <f aca="false">1-FU79/EA79</f>
        <v>0.0957446808510638</v>
      </c>
      <c r="GE79" s="528" t="n">
        <f aca="false">(CX79+EA79)/2-FU79</f>
        <v>9.5</v>
      </c>
      <c r="GF79" s="462" t="n">
        <f aca="false">4100/BA79*24</f>
        <v>3.4618632141852</v>
      </c>
      <c r="GG79" s="406"/>
      <c r="GH79" s="451"/>
      <c r="GI79" s="406"/>
      <c r="GJ79" s="463"/>
      <c r="GK79" s="464"/>
      <c r="GL79" s="465" t="n">
        <v>8.21</v>
      </c>
      <c r="GM79" s="530" t="n">
        <v>27.01</v>
      </c>
      <c r="GN79" s="531" t="n">
        <v>84</v>
      </c>
      <c r="GO79" s="514"/>
      <c r="GP79" s="451" t="n">
        <f aca="false">1-GN79/FU79</f>
        <v>0.0117647058823529</v>
      </c>
      <c r="GQ79" s="530" t="n">
        <v>16</v>
      </c>
      <c r="GR79" s="456" t="n">
        <f aca="false">4300/BA79*24</f>
        <v>3.63073459048691</v>
      </c>
      <c r="GS79" s="532" t="n">
        <f aca="false">HC79</f>
        <v>26.47</v>
      </c>
      <c r="GT79" s="532" t="n">
        <f aca="false">HD79</f>
        <v>94</v>
      </c>
      <c r="GU79" s="514" t="n">
        <f aca="false">1-GS79/GM79</f>
        <v>0.0199925953350611</v>
      </c>
      <c r="GV79" s="514"/>
      <c r="GW79" s="514" t="n">
        <f aca="false">1-HC79/FT79</f>
        <v>0.00600826135936916</v>
      </c>
      <c r="GX79" s="514"/>
      <c r="GY79" s="463"/>
      <c r="GZ79" s="406" t="n">
        <v>27316</v>
      </c>
      <c r="HA79" s="439" t="n">
        <v>8.32</v>
      </c>
      <c r="HB79" s="452"/>
      <c r="HC79" s="440" t="n">
        <v>26.47</v>
      </c>
      <c r="HD79" s="444" t="n">
        <v>94</v>
      </c>
      <c r="HE79" s="464"/>
      <c r="HF79" s="464"/>
      <c r="HG79" s="444"/>
      <c r="HH79" s="409" t="n">
        <v>2</v>
      </c>
      <c r="HI79" s="466" t="n">
        <v>7730</v>
      </c>
      <c r="HJ79" s="407" t="n">
        <f aca="false">HI79*0.67</f>
        <v>5179.1</v>
      </c>
      <c r="HK79" s="407"/>
      <c r="HL79" s="443"/>
      <c r="HM79" s="541" t="n">
        <v>24.95</v>
      </c>
      <c r="HN79" s="467"/>
      <c r="HO79" s="408" t="n">
        <v>0.58</v>
      </c>
      <c r="HP79" s="468"/>
      <c r="HQ79" s="519" t="n">
        <v>26.22</v>
      </c>
      <c r="HR79" s="520" t="n">
        <v>0.48</v>
      </c>
      <c r="HS79" s="521"/>
      <c r="HT79" s="522" t="n">
        <v>8</v>
      </c>
      <c r="HU79" s="523" t="n">
        <f aca="false">72500/BA79*24</f>
        <v>61.2158739093724</v>
      </c>
      <c r="HV79" s="514" t="n">
        <f aca="false">1-HC79/BE79</f>
        <v>0.476877470355731</v>
      </c>
      <c r="HW79" s="514" t="n">
        <f aca="false">1-HD79/BF79</f>
        <v>0.459770114942529</v>
      </c>
      <c r="HX79" s="514" t="n">
        <f aca="false">1-HM79/BK79</f>
        <v>0.0960144927536233</v>
      </c>
      <c r="HY79" s="472"/>
    </row>
    <row r="80" customFormat="false" ht="15.6" hidden="false" customHeight="false" outlineLevel="0" collapsed="false">
      <c r="A80" s="486" t="n">
        <v>43562</v>
      </c>
      <c r="B80" s="487" t="n">
        <v>27297</v>
      </c>
      <c r="C80" s="488" t="n">
        <f aca="false">B80/$B$6</f>
        <v>0.54594</v>
      </c>
      <c r="D80" s="489" t="n">
        <v>8.26</v>
      </c>
      <c r="E80" s="490" t="n">
        <v>51.4</v>
      </c>
      <c r="F80" s="491" t="n">
        <v>183</v>
      </c>
      <c r="G80" s="491" t="n">
        <f aca="false">F80*B80/1000</f>
        <v>4995.351</v>
      </c>
      <c r="H80" s="488" t="n">
        <f aca="false">G80/$G$6</f>
        <v>0.19981404</v>
      </c>
      <c r="I80" s="491" t="n">
        <v>11360</v>
      </c>
      <c r="J80" s="491" t="n">
        <f aca="false">I80*0.67</f>
        <v>7611.2</v>
      </c>
      <c r="K80" s="492" t="n">
        <v>24.46</v>
      </c>
      <c r="L80" s="492" t="n">
        <v>12</v>
      </c>
      <c r="M80" s="492" t="n">
        <v>2.3</v>
      </c>
      <c r="N80" s="493" t="n">
        <v>93</v>
      </c>
      <c r="O80" s="493" t="n">
        <v>32</v>
      </c>
      <c r="P80" s="410"/>
      <c r="Q80" s="410"/>
      <c r="R80" s="410"/>
      <c r="S80" s="410"/>
      <c r="T80" s="411"/>
      <c r="U80" s="412"/>
      <c r="V80" s="410"/>
      <c r="W80" s="410"/>
      <c r="X80" s="413"/>
      <c r="Y80" s="474"/>
      <c r="Z80" s="475"/>
      <c r="AA80" s="476"/>
      <c r="AB80" s="477"/>
      <c r="AC80" s="477"/>
      <c r="AD80" s="475" t="n">
        <v>2.02</v>
      </c>
      <c r="AE80" s="478" t="n">
        <f aca="false">AD80/$AD$6</f>
        <v>0.280555555555556</v>
      </c>
      <c r="AF80" s="479"/>
      <c r="AG80" s="478"/>
      <c r="AH80" s="479"/>
      <c r="AI80" s="479"/>
      <c r="AJ80" s="474"/>
      <c r="AK80" s="478"/>
      <c r="AL80" s="448"/>
      <c r="AM80" s="480"/>
      <c r="AN80" s="474"/>
      <c r="AO80" s="474"/>
      <c r="AP80" s="480"/>
      <c r="AQ80" s="448"/>
      <c r="AR80" s="474"/>
      <c r="AS80" s="474"/>
      <c r="AT80" s="474"/>
      <c r="AU80" s="448"/>
      <c r="AV80" s="481"/>
      <c r="AW80" s="480"/>
      <c r="AX80" s="480"/>
      <c r="AY80" s="481"/>
      <c r="AZ80" s="481"/>
      <c r="BA80" s="421" t="n">
        <f aca="false">CC80+DF80</f>
        <v>27768</v>
      </c>
      <c r="BB80" s="422" t="n">
        <f aca="false">BA80/$BA$6</f>
        <v>0.55536</v>
      </c>
      <c r="BC80" s="423"/>
      <c r="BD80" s="424" t="n">
        <v>8.19</v>
      </c>
      <c r="BE80" s="425" t="n">
        <v>54.7</v>
      </c>
      <c r="BF80" s="426" t="n">
        <v>189</v>
      </c>
      <c r="BG80" s="427" t="n">
        <v>9230</v>
      </c>
      <c r="BH80" s="421" t="n">
        <f aca="false">BG80*0.67</f>
        <v>6184.1</v>
      </c>
      <c r="BI80" s="423"/>
      <c r="BJ80" s="422"/>
      <c r="BK80" s="428" t="n">
        <v>26.46</v>
      </c>
      <c r="BL80" s="428" t="n">
        <v>16.5</v>
      </c>
      <c r="BM80" s="429" t="n">
        <v>6.12</v>
      </c>
      <c r="BN80" s="423" t="n">
        <v>3</v>
      </c>
      <c r="BO80" s="426" t="n">
        <v>91</v>
      </c>
      <c r="BP80" s="426" t="n">
        <v>16</v>
      </c>
      <c r="BQ80" s="424" t="n">
        <v>4.88</v>
      </c>
      <c r="BR80" s="422" t="n">
        <f aca="false">BQ80/$BQ$6</f>
        <v>0.677777777777778</v>
      </c>
      <c r="BS80" s="410" t="n">
        <f aca="false">BA80</f>
        <v>27768</v>
      </c>
      <c r="BT80" s="430" t="n">
        <f aca="false">BD80</f>
        <v>8.19</v>
      </c>
      <c r="BU80" s="431" t="n">
        <f aca="false">BE80</f>
        <v>54.7</v>
      </c>
      <c r="BV80" s="431" t="n">
        <f aca="false">BF80</f>
        <v>189</v>
      </c>
      <c r="BW80" s="431" t="n">
        <f aca="false">BG80</f>
        <v>9230</v>
      </c>
      <c r="BX80" s="431" t="n">
        <f aca="false">BW80*0.65</f>
        <v>5999.5</v>
      </c>
      <c r="BY80" s="431" t="n">
        <f aca="false">BK80</f>
        <v>26.46</v>
      </c>
      <c r="BZ80" s="431" t="n">
        <f aca="false">BL80</f>
        <v>16.5</v>
      </c>
      <c r="CA80" s="432" t="n">
        <f aca="false">BN80</f>
        <v>3</v>
      </c>
      <c r="CB80" s="431" t="n">
        <f aca="false">BO80</f>
        <v>91</v>
      </c>
      <c r="CC80" s="433" t="n">
        <v>13985</v>
      </c>
      <c r="CD80" s="412" t="n">
        <f aca="false">CC80</f>
        <v>13985</v>
      </c>
      <c r="CE80" s="422" t="n">
        <f aca="false">CC80/25000</f>
        <v>0.5594</v>
      </c>
      <c r="CF80" s="534" t="n">
        <f aca="false">6700/CC80*24</f>
        <v>11.4980336074365</v>
      </c>
      <c r="CG80" s="435" t="n">
        <v>7.92</v>
      </c>
      <c r="CH80" s="428" t="n">
        <v>20.74</v>
      </c>
      <c r="CI80" s="535" t="n">
        <f aca="false">9500/CC80*24</f>
        <v>16.3031819806936</v>
      </c>
      <c r="CJ80" s="437" t="n">
        <v>22.3</v>
      </c>
      <c r="CK80" s="437" t="n">
        <v>3.36</v>
      </c>
      <c r="CL80" s="424" t="n">
        <v>7.67</v>
      </c>
      <c r="CM80" s="424"/>
      <c r="CN80" s="424"/>
      <c r="CO80" s="433"/>
      <c r="CP80" s="433"/>
      <c r="CQ80" s="438"/>
      <c r="CR80" s="438" t="n">
        <v>0.21</v>
      </c>
      <c r="CS80" s="482"/>
      <c r="CT80" s="425" t="n">
        <f aca="false">3500/CC80*24</f>
        <v>6.00643546657133</v>
      </c>
      <c r="CU80" s="435" t="n">
        <v>7.46</v>
      </c>
      <c r="CV80" s="494" t="n">
        <v>7.91</v>
      </c>
      <c r="CW80" s="495" t="n">
        <v>27.63</v>
      </c>
      <c r="CX80" s="496" t="n">
        <v>98</v>
      </c>
      <c r="CY80" s="497" t="n">
        <v>7720</v>
      </c>
      <c r="CZ80" s="498" t="n">
        <v>23.08</v>
      </c>
      <c r="DA80" s="498" t="n">
        <v>0.38</v>
      </c>
      <c r="DB80" s="498" t="n">
        <v>23.84</v>
      </c>
      <c r="DC80" s="498" t="n">
        <v>1.98</v>
      </c>
      <c r="DD80" s="499" t="n">
        <v>15</v>
      </c>
      <c r="DE80" s="499"/>
      <c r="DF80" s="433" t="n">
        <v>13783</v>
      </c>
      <c r="DG80" s="446" t="n">
        <f aca="false">DF80</f>
        <v>13783</v>
      </c>
      <c r="DH80" s="422" t="n">
        <f aca="false">DF80/25000</f>
        <v>0.55132</v>
      </c>
      <c r="DI80" s="433" t="n">
        <f aca="false">6700/DF80*24</f>
        <v>11.666545744758</v>
      </c>
      <c r="DJ80" s="435" t="n">
        <v>7.96</v>
      </c>
      <c r="DK80" s="428" t="n">
        <v>19.4</v>
      </c>
      <c r="DL80" s="433" t="n">
        <f aca="false">9500/DF80*24</f>
        <v>16.5421171007763</v>
      </c>
      <c r="DM80" s="542" t="n">
        <v>22.6</v>
      </c>
      <c r="DN80" s="542" t="n">
        <v>4.01</v>
      </c>
      <c r="DO80" s="543" t="n">
        <v>7.78</v>
      </c>
      <c r="DP80" s="543"/>
      <c r="DQ80" s="543"/>
      <c r="DR80" s="433"/>
      <c r="DS80" s="433"/>
      <c r="DT80" s="438"/>
      <c r="DU80" s="438" t="n">
        <v>0.23</v>
      </c>
      <c r="DV80" s="482"/>
      <c r="DW80" s="433" t="n">
        <f aca="false">3500/DF80*24</f>
        <v>6.09446419502285</v>
      </c>
      <c r="DX80" s="435" t="n">
        <v>8.33</v>
      </c>
      <c r="DY80" s="494" t="n">
        <v>8.27</v>
      </c>
      <c r="DZ80" s="495" t="n">
        <v>28.21</v>
      </c>
      <c r="EA80" s="496" t="n">
        <v>92</v>
      </c>
      <c r="EB80" s="497" t="n">
        <v>7700</v>
      </c>
      <c r="EC80" s="498" t="n">
        <v>21.17</v>
      </c>
      <c r="ED80" s="498" t="n">
        <v>0.31</v>
      </c>
      <c r="EE80" s="498" t="n">
        <v>24.25</v>
      </c>
      <c r="EF80" s="498" t="n">
        <v>2.01</v>
      </c>
      <c r="EG80" s="499" t="n">
        <v>20</v>
      </c>
      <c r="EH80" s="496"/>
      <c r="EI80" s="430" t="n">
        <f aca="false">(DY80*DG80+CV80*CD80)/(DG80+CD80)</f>
        <v>8.08869057908384</v>
      </c>
      <c r="EJ80" s="430" t="n">
        <f aca="false">(DZ80*DG80+CW80*CD80)/(DG80+CD80)</f>
        <v>27.9178903774128</v>
      </c>
      <c r="EK80" s="449" t="n">
        <f aca="false">(EA80*DG80+CX80*CD80)/(DG80+CD80)</f>
        <v>95.0218236819361</v>
      </c>
      <c r="EL80" s="449" t="n">
        <f aca="false">(EB80*DG80+CY80*CD80)/(DG80+CD80)</f>
        <v>7710.07274560645</v>
      </c>
      <c r="EM80" s="430" t="n">
        <f aca="false">(EC80*DG80+CZ80*CD80)/(DG80+CD80)</f>
        <v>22.1319472054163</v>
      </c>
      <c r="EN80" s="432" t="n">
        <f aca="false">(ED80*DG80+DA80*CD80)/(DG80+CD80)</f>
        <v>0.345254609622587</v>
      </c>
      <c r="EO80" s="432" t="n">
        <f aca="false">(EE80*DG80+DB80*CD80)/(DG80+CD80)</f>
        <v>24.0435087150677</v>
      </c>
      <c r="EP80" s="432" t="n">
        <f aca="false">(EF80*DG80+DC80*CD80)/(DG80+CD80)</f>
        <v>1.99489088159032</v>
      </c>
      <c r="EQ80" s="432" t="n">
        <f aca="false">(EG80*DG80+DD80*CD80)/(DG80+CD80)</f>
        <v>17.4818135983866</v>
      </c>
      <c r="ER80" s="449"/>
      <c r="ES80" s="497" t="n">
        <f aca="false">44000/BA80*24</f>
        <v>38.0293863439931</v>
      </c>
      <c r="ET80" s="500" t="n">
        <f aca="false">BB80</f>
        <v>0.55536</v>
      </c>
      <c r="EU80" s="452" t="n">
        <f aca="false">BV80/1000/ES80*24</f>
        <v>0.119276181818182</v>
      </c>
      <c r="EV80" s="500" t="n">
        <f aca="false">EU80/$EU$6</f>
        <v>0.220881818181818</v>
      </c>
      <c r="EW80" s="514" t="n">
        <f aca="false">1-EM80/BY80</f>
        <v>0.16356964454209</v>
      </c>
      <c r="EX80" s="515" t="n">
        <f aca="false">BY80-EM80</f>
        <v>4.32805279458369</v>
      </c>
      <c r="EY80" s="514" t="n">
        <f aca="false">1-EJ80/BU80</f>
        <v>0.489618091820606</v>
      </c>
      <c r="EZ80" s="515" t="n">
        <f aca="false">BU80-EJ80</f>
        <v>26.7821096225872</v>
      </c>
      <c r="FA80" s="451" t="n">
        <f aca="false">1-EK80/BV80</f>
        <v>0.497239028137905</v>
      </c>
      <c r="FB80" s="432" t="n">
        <f aca="false">BV80-EK80</f>
        <v>93.978176318064</v>
      </c>
      <c r="FC80" s="453" t="n">
        <f aca="false">1-EP80/CA80</f>
        <v>0.335036372803227</v>
      </c>
      <c r="FD80" s="432" t="n">
        <f aca="false">CA80-EP80</f>
        <v>1.00510911840968</v>
      </c>
      <c r="FE80" s="453" t="n">
        <f aca="false">1-EQ80/CB80</f>
        <v>0.807892158259488</v>
      </c>
      <c r="FF80" s="431" t="n">
        <f aca="false">CB80-EQ80</f>
        <v>73.5181864016134</v>
      </c>
      <c r="FG80" s="491" t="n">
        <v>38400</v>
      </c>
      <c r="FH80" s="499"/>
      <c r="FI80" s="502"/>
      <c r="FJ80" s="488"/>
      <c r="FK80" s="503" t="n">
        <f aca="false">3000/BA80*24</f>
        <v>2.59291270527226</v>
      </c>
      <c r="FL80" s="491"/>
      <c r="FM80" s="503"/>
      <c r="FN80" s="491" t="n">
        <v>3753</v>
      </c>
      <c r="FO80" s="533" t="n">
        <f aca="false">FN80/11.15/1.2/1000</f>
        <v>0.280493273542601</v>
      </c>
      <c r="FP80" s="497" t="n">
        <f aca="false">FN80/BA80*1000</f>
        <v>135.155574762316</v>
      </c>
      <c r="FQ80" s="504" t="n">
        <v>19.4</v>
      </c>
      <c r="FR80" s="492" t="n">
        <f aca="false">FQ80/BA80*1000</f>
        <v>0.698645923365024</v>
      </c>
      <c r="FS80" s="505" t="n">
        <v>7.96</v>
      </c>
      <c r="FT80" s="536" t="n">
        <v>29.15</v>
      </c>
      <c r="FU80" s="496" t="n">
        <v>90</v>
      </c>
      <c r="FV80" s="491" t="n">
        <v>2</v>
      </c>
      <c r="FW80" s="505" t="n">
        <v>0.76</v>
      </c>
      <c r="FX80" s="491" t="n">
        <v>16</v>
      </c>
      <c r="FY80" s="453" t="n">
        <f aca="false">1-FV80/(EG80+DD80)*2</f>
        <v>0.885714285714286</v>
      </c>
      <c r="FZ80" s="453" t="n">
        <f aca="false">1-FW80/(EF80+DC80)*2</f>
        <v>0.619047619047619</v>
      </c>
      <c r="GA80" s="430" t="n">
        <f aca="false">(DC80+EF80)/2-FW80</f>
        <v>1.235</v>
      </c>
      <c r="GB80" s="500"/>
      <c r="GC80" s="515" t="n">
        <f aca="false">(CW80+DZ80)/2-FT80</f>
        <v>-1.23</v>
      </c>
      <c r="GD80" s="500" t="n">
        <f aca="false">1-FU80/EA80</f>
        <v>0.0217391304347826</v>
      </c>
      <c r="GE80" s="528" t="n">
        <f aca="false">(CX80+EA80)/2-FU80</f>
        <v>5</v>
      </c>
      <c r="GF80" s="507" t="n">
        <f aca="false">4100/BA80*24</f>
        <v>3.54364736387208</v>
      </c>
      <c r="GG80" s="491"/>
      <c r="GH80" s="491"/>
      <c r="GI80" s="491"/>
      <c r="GJ80" s="491"/>
      <c r="GK80" s="498"/>
      <c r="GL80" s="508" t="n">
        <v>8.32</v>
      </c>
      <c r="GM80" s="536" t="n">
        <v>27.24</v>
      </c>
      <c r="GN80" s="537" t="n">
        <v>91</v>
      </c>
      <c r="GO80" s="527" t="n">
        <f aca="false">1-GM80/FT80</f>
        <v>0.0655231560891938</v>
      </c>
      <c r="GP80" s="527"/>
      <c r="GQ80" s="536" t="n">
        <v>8</v>
      </c>
      <c r="GR80" s="503" t="n">
        <f aca="false">4300/BA80*24</f>
        <v>3.71650821089023</v>
      </c>
      <c r="GS80" s="537" t="n">
        <f aca="false">HC80</f>
        <v>28.31</v>
      </c>
      <c r="GT80" s="537" t="n">
        <f aca="false">HD80</f>
        <v>92</v>
      </c>
      <c r="GU80" s="527"/>
      <c r="GV80" s="527"/>
      <c r="GW80" s="527" t="n">
        <f aca="false">1-HC80/FT80</f>
        <v>0.0288164665523156</v>
      </c>
      <c r="GX80" s="527"/>
      <c r="GY80" s="498"/>
      <c r="GZ80" s="491" t="n">
        <v>27651</v>
      </c>
      <c r="HA80" s="494" t="n">
        <v>8.42</v>
      </c>
      <c r="HB80" s="494"/>
      <c r="HC80" s="495" t="n">
        <v>28.31</v>
      </c>
      <c r="HD80" s="499" t="n">
        <v>92</v>
      </c>
      <c r="HE80" s="499"/>
      <c r="HF80" s="499"/>
      <c r="HG80" s="499"/>
      <c r="HH80" s="493" t="n">
        <v>2</v>
      </c>
      <c r="HI80" s="509" t="n">
        <v>7590</v>
      </c>
      <c r="HJ80" s="491" t="n">
        <f aca="false">HI80*0.67</f>
        <v>5085.3</v>
      </c>
      <c r="HK80" s="491"/>
      <c r="HL80" s="498"/>
      <c r="HM80" s="544" t="n">
        <v>24.56</v>
      </c>
      <c r="HN80" s="509"/>
      <c r="HO80" s="492" t="n">
        <v>0.36</v>
      </c>
      <c r="HP80" s="510"/>
      <c r="HQ80" s="524" t="n">
        <v>24.57</v>
      </c>
      <c r="HR80" s="525" t="n">
        <v>0.62</v>
      </c>
      <c r="HS80" s="525"/>
      <c r="HT80" s="512" t="n">
        <v>8</v>
      </c>
      <c r="HU80" s="526" t="n">
        <f aca="false">72500/BA80*24</f>
        <v>62.6620570440795</v>
      </c>
      <c r="HV80" s="527" t="n">
        <f aca="false">1-HC80/BE80</f>
        <v>0.482449725776965</v>
      </c>
      <c r="HW80" s="527" t="n">
        <f aca="false">1-HD80/BF80</f>
        <v>0.513227513227513</v>
      </c>
      <c r="HX80" s="527" t="n">
        <f aca="false">1-HM80/BK80</f>
        <v>0.071806500377929</v>
      </c>
      <c r="HY80" s="513"/>
    </row>
    <row r="81" customFormat="false" ht="15.6" hidden="false" customHeight="false" outlineLevel="0" collapsed="false">
      <c r="A81" s="401" t="n">
        <v>43563</v>
      </c>
      <c r="B81" s="516" t="n">
        <v>30312</v>
      </c>
      <c r="C81" s="403" t="n">
        <f aca="false">B81/$B$6</f>
        <v>0.60624</v>
      </c>
      <c r="D81" s="404" t="n">
        <v>8.1</v>
      </c>
      <c r="E81" s="405" t="n">
        <v>46</v>
      </c>
      <c r="F81" s="406" t="n">
        <v>180.5</v>
      </c>
      <c r="G81" s="407" t="n">
        <f aca="false">F81*B81/1000</f>
        <v>5471.316</v>
      </c>
      <c r="H81" s="403" t="n">
        <f aca="false">G81/$G$6</f>
        <v>0.21885264</v>
      </c>
      <c r="I81" s="406" t="n">
        <v>9370</v>
      </c>
      <c r="J81" s="407" t="n">
        <f aca="false">I81*0.67</f>
        <v>6277.9</v>
      </c>
      <c r="K81" s="408" t="n">
        <v>29.7</v>
      </c>
      <c r="L81" s="408" t="n">
        <v>18</v>
      </c>
      <c r="M81" s="408" t="n">
        <v>2.84</v>
      </c>
      <c r="N81" s="409" t="n">
        <v>119</v>
      </c>
      <c r="O81" s="409" t="n">
        <v>32</v>
      </c>
      <c r="P81" s="410"/>
      <c r="Q81" s="410"/>
      <c r="R81" s="410"/>
      <c r="S81" s="410"/>
      <c r="T81" s="411"/>
      <c r="U81" s="412"/>
      <c r="V81" s="410"/>
      <c r="W81" s="410"/>
      <c r="X81" s="517"/>
      <c r="Y81" s="474"/>
      <c r="Z81" s="475"/>
      <c r="AA81" s="476"/>
      <c r="AB81" s="477"/>
      <c r="AC81" s="477"/>
      <c r="AD81" s="475" t="n">
        <v>2.39</v>
      </c>
      <c r="AE81" s="478" t="n">
        <f aca="false">AD81/$AD$6</f>
        <v>0.331944444444444</v>
      </c>
      <c r="AF81" s="479"/>
      <c r="AG81" s="478"/>
      <c r="AH81" s="479"/>
      <c r="AI81" s="479"/>
      <c r="AJ81" s="474"/>
      <c r="AK81" s="478"/>
      <c r="AL81" s="448"/>
      <c r="AM81" s="480"/>
      <c r="AN81" s="474"/>
      <c r="AO81" s="474"/>
      <c r="AP81" s="480"/>
      <c r="AQ81" s="448"/>
      <c r="AR81" s="474"/>
      <c r="AS81" s="474"/>
      <c r="AT81" s="474"/>
      <c r="AU81" s="448"/>
      <c r="AV81" s="481"/>
      <c r="AW81" s="480"/>
      <c r="AX81" s="480"/>
      <c r="AY81" s="481"/>
      <c r="AZ81" s="481"/>
      <c r="BA81" s="421" t="n">
        <f aca="false">CC81+DF81</f>
        <v>29481</v>
      </c>
      <c r="BB81" s="422" t="n">
        <f aca="false">BA81/$BA$6</f>
        <v>0.58962</v>
      </c>
      <c r="BC81" s="423"/>
      <c r="BD81" s="424" t="n">
        <v>8.11</v>
      </c>
      <c r="BE81" s="425" t="n">
        <v>69</v>
      </c>
      <c r="BF81" s="426" t="n">
        <v>285</v>
      </c>
      <c r="BG81" s="427" t="n">
        <v>10450</v>
      </c>
      <c r="BH81" s="421" t="n">
        <f aca="false">BG81*0.67</f>
        <v>7001.5</v>
      </c>
      <c r="BI81" s="423"/>
      <c r="BJ81" s="422"/>
      <c r="BK81" s="428" t="n">
        <v>33.15</v>
      </c>
      <c r="BL81" s="428" t="n">
        <v>21.7</v>
      </c>
      <c r="BM81" s="429" t="n">
        <v>3.9</v>
      </c>
      <c r="BN81" s="423" t="n">
        <v>2.7</v>
      </c>
      <c r="BO81" s="426" t="n">
        <v>140</v>
      </c>
      <c r="BP81" s="426" t="n">
        <v>16</v>
      </c>
      <c r="BQ81" s="424" t="n">
        <v>4.55</v>
      </c>
      <c r="BR81" s="422" t="n">
        <f aca="false">BQ81/$BQ$6</f>
        <v>0.631944444444444</v>
      </c>
      <c r="BS81" s="410" t="n">
        <f aca="false">BA81</f>
        <v>29481</v>
      </c>
      <c r="BT81" s="430" t="n">
        <f aca="false">BD81</f>
        <v>8.11</v>
      </c>
      <c r="BU81" s="431" t="n">
        <f aca="false">BE81</f>
        <v>69</v>
      </c>
      <c r="BV81" s="431" t="n">
        <f aca="false">BF81</f>
        <v>285</v>
      </c>
      <c r="BW81" s="431" t="n">
        <f aca="false">BG81</f>
        <v>10450</v>
      </c>
      <c r="BX81" s="431" t="n">
        <f aca="false">BW81*0.65</f>
        <v>6792.5</v>
      </c>
      <c r="BY81" s="431" t="n">
        <f aca="false">BK81</f>
        <v>33.15</v>
      </c>
      <c r="BZ81" s="431" t="n">
        <f aca="false">BL81</f>
        <v>21.7</v>
      </c>
      <c r="CA81" s="432" t="n">
        <f aca="false">BN81</f>
        <v>2.7</v>
      </c>
      <c r="CB81" s="431" t="n">
        <f aca="false">BO81</f>
        <v>140</v>
      </c>
      <c r="CC81" s="433" t="n">
        <v>14746</v>
      </c>
      <c r="CD81" s="412" t="n">
        <f aca="false">CC81</f>
        <v>14746</v>
      </c>
      <c r="CE81" s="422" t="n">
        <f aca="false">CC81/25000</f>
        <v>0.58984</v>
      </c>
      <c r="CF81" s="434" t="n">
        <f aca="false">6700/CC81*24</f>
        <v>10.9046521090465</v>
      </c>
      <c r="CG81" s="435" t="n">
        <v>7.96</v>
      </c>
      <c r="CH81" s="428" t="n">
        <v>20.63</v>
      </c>
      <c r="CI81" s="447" t="n">
        <f aca="false">9500/CC81*24</f>
        <v>15.4618201546182</v>
      </c>
      <c r="CJ81" s="437" t="n">
        <v>22.4</v>
      </c>
      <c r="CK81" s="437" t="n">
        <v>2.59</v>
      </c>
      <c r="CL81" s="424" t="n">
        <v>7.85</v>
      </c>
      <c r="CM81" s="424"/>
      <c r="CN81" s="424"/>
      <c r="CO81" s="540"/>
      <c r="CP81" s="433"/>
      <c r="CQ81" s="438"/>
      <c r="CR81" s="438" t="n">
        <v>0.23</v>
      </c>
      <c r="CS81" s="425"/>
      <c r="CT81" s="529" t="n">
        <f aca="false">3500/CC81*24</f>
        <v>5.6964600569646</v>
      </c>
      <c r="CU81" s="435" t="n">
        <v>6.61</v>
      </c>
      <c r="CV81" s="439" t="n">
        <v>8.08</v>
      </c>
      <c r="CW81" s="440" t="n">
        <v>27.98</v>
      </c>
      <c r="CX81" s="441" t="n">
        <v>81</v>
      </c>
      <c r="CY81" s="442" t="n">
        <v>8690</v>
      </c>
      <c r="CZ81" s="443" t="n">
        <v>22.86</v>
      </c>
      <c r="DA81" s="443" t="n">
        <v>0.38</v>
      </c>
      <c r="DB81" s="443" t="n">
        <v>26.2</v>
      </c>
      <c r="DC81" s="443" t="n">
        <v>2.6</v>
      </c>
      <c r="DD81" s="444" t="n">
        <v>14</v>
      </c>
      <c r="DE81" s="441"/>
      <c r="DF81" s="445" t="n">
        <v>14735</v>
      </c>
      <c r="DG81" s="446" t="n">
        <f aca="false">DF81</f>
        <v>14735</v>
      </c>
      <c r="DH81" s="422" t="n">
        <f aca="false">DF81/25000</f>
        <v>0.5894</v>
      </c>
      <c r="DI81" s="447" t="n">
        <f aca="false">6700/DF81*24</f>
        <v>10.9127926705124</v>
      </c>
      <c r="DJ81" s="435" t="n">
        <v>7.91</v>
      </c>
      <c r="DK81" s="428" t="n">
        <v>16.64</v>
      </c>
      <c r="DL81" s="447" t="n">
        <f aca="false">9500/DF81*24</f>
        <v>15.4733627417713</v>
      </c>
      <c r="DM81" s="423" t="n">
        <v>22.8</v>
      </c>
      <c r="DN81" s="423" t="n">
        <v>3.12</v>
      </c>
      <c r="DO81" s="424" t="n">
        <v>7.75</v>
      </c>
      <c r="DP81" s="424"/>
      <c r="DQ81" s="424"/>
      <c r="DR81" s="518"/>
      <c r="DS81" s="433"/>
      <c r="DT81" s="438"/>
      <c r="DU81" s="438" t="n">
        <v>0.27</v>
      </c>
      <c r="DV81" s="425"/>
      <c r="DW81" s="447" t="n">
        <f aca="false">3500/DF81*24</f>
        <v>5.70071258907363</v>
      </c>
      <c r="DX81" s="435" t="n">
        <v>8.3</v>
      </c>
      <c r="DY81" s="439" t="n">
        <v>8.28</v>
      </c>
      <c r="DZ81" s="440" t="n">
        <v>27.97</v>
      </c>
      <c r="EA81" s="441" t="n">
        <v>95</v>
      </c>
      <c r="EB81" s="442" t="n">
        <v>8710</v>
      </c>
      <c r="EC81" s="443" t="n">
        <v>21.95</v>
      </c>
      <c r="ED81" s="443" t="n">
        <v>0.31</v>
      </c>
      <c r="EE81" s="443" t="n">
        <v>23.23</v>
      </c>
      <c r="EF81" s="443" t="n">
        <v>2.9</v>
      </c>
      <c r="EG81" s="444" t="n">
        <v>28</v>
      </c>
      <c r="EH81" s="441"/>
      <c r="EI81" s="430" t="n">
        <f aca="false">(DY81*DG81+CV81*CD81)/(DG81+CD81)</f>
        <v>8.17996268783284</v>
      </c>
      <c r="EJ81" s="430" t="n">
        <f aca="false">(DZ81*DG81+CW81*CD81)/(DG81+CD81)</f>
        <v>27.9750018656084</v>
      </c>
      <c r="EK81" s="449" t="n">
        <f aca="false">(EA81*DG81+CX81*CD81)/(DG81+CD81)</f>
        <v>87.9973881482989</v>
      </c>
      <c r="EL81" s="449" t="n">
        <f aca="false">(EB81*DG81+CY81*CD81)/(DG81+CD81)</f>
        <v>8699.99626878328</v>
      </c>
      <c r="EM81" s="430" t="n">
        <f aca="false">(EC81*DG81+CZ81*CD81)/(DG81+CD81)</f>
        <v>22.4051697703606</v>
      </c>
      <c r="EN81" s="432" t="n">
        <f aca="false">(ED81*DG81+DA81*CD81)/(DG81+CD81)</f>
        <v>0.345013059258506</v>
      </c>
      <c r="EO81" s="432" t="n">
        <f aca="false">(EE81*DG81+DB81*CD81)/(DG81+CD81)</f>
        <v>24.7155540856823</v>
      </c>
      <c r="EP81" s="432" t="n">
        <f aca="false">(EF81*DG81+DC81*CD81)/(DG81+CD81)</f>
        <v>2.74994403174926</v>
      </c>
      <c r="EQ81" s="432" t="n">
        <f aca="false">(EG81*DG81+DD81*CD81)/(DG81+CD81)</f>
        <v>20.9973881482989</v>
      </c>
      <c r="ER81" s="449"/>
      <c r="ES81" s="450" t="n">
        <f aca="false">44000/BA81*24</f>
        <v>35.8196804721685</v>
      </c>
      <c r="ET81" s="451" t="n">
        <f aca="false">BB81</f>
        <v>0.58962</v>
      </c>
      <c r="EU81" s="452" t="n">
        <f aca="false">BV81/1000/ES81*24</f>
        <v>0.190956477272727</v>
      </c>
      <c r="EV81" s="451" t="n">
        <f aca="false">EU81/$EU$6</f>
        <v>0.353623106060606</v>
      </c>
      <c r="EW81" s="514" t="n">
        <f aca="false">1-EM81/BY81</f>
        <v>0.324127608737238</v>
      </c>
      <c r="EX81" s="515" t="n">
        <f aca="false">BY81-EM81</f>
        <v>10.7448302296394</v>
      </c>
      <c r="EY81" s="514" t="n">
        <f aca="false">1-EJ81/BU81</f>
        <v>0.594565190353502</v>
      </c>
      <c r="EZ81" s="515" t="n">
        <f aca="false">BU81-EJ81</f>
        <v>41.0249981343916</v>
      </c>
      <c r="FA81" s="451" t="n">
        <f aca="false">1-EK81/BV81</f>
        <v>0.691237234567372</v>
      </c>
      <c r="FB81" s="432" t="n">
        <f aca="false">BV81-EK81</f>
        <v>197.002611851701</v>
      </c>
      <c r="FC81" s="453" t="n">
        <f aca="false">1-EP81/CA81</f>
        <v>-0.0184977895367637</v>
      </c>
      <c r="FD81" s="432" t="n">
        <f aca="false">CA81-EP81</f>
        <v>-0.0499440317492623</v>
      </c>
      <c r="FE81" s="453" t="n">
        <f aca="false">1-EQ81/CB81</f>
        <v>0.850018656083579</v>
      </c>
      <c r="FF81" s="431" t="n">
        <f aca="false">CB81-EQ81</f>
        <v>119.002611851701</v>
      </c>
      <c r="FG81" s="406" t="n">
        <v>38400</v>
      </c>
      <c r="FH81" s="444"/>
      <c r="FI81" s="454"/>
      <c r="FJ81" s="455"/>
      <c r="FK81" s="456" t="n">
        <f aca="false">3000/BA81*24</f>
        <v>2.44225094128422</v>
      </c>
      <c r="FL81" s="406"/>
      <c r="FM81" s="456"/>
      <c r="FN81" s="406" t="n">
        <v>3753</v>
      </c>
      <c r="FO81" s="533" t="n">
        <f aca="false">FN81/11.15/1.2/1000</f>
        <v>0.280493273542601</v>
      </c>
      <c r="FP81" s="450" t="n">
        <f aca="false">FN81/BA81*1000</f>
        <v>127.30233031444</v>
      </c>
      <c r="FQ81" s="458" t="n">
        <v>19.4</v>
      </c>
      <c r="FR81" s="459" t="n">
        <f aca="false">FQ81/BA81*1000</f>
        <v>0.658050948068247</v>
      </c>
      <c r="FS81" s="460" t="n">
        <v>8.07</v>
      </c>
      <c r="FT81" s="530" t="n">
        <v>28.92</v>
      </c>
      <c r="FU81" s="538" t="n">
        <v>80</v>
      </c>
      <c r="FV81" s="531" t="n">
        <v>8</v>
      </c>
      <c r="FW81" s="539" t="n">
        <v>0.86</v>
      </c>
      <c r="FX81" s="531" t="n">
        <v>8</v>
      </c>
      <c r="FY81" s="453" t="n">
        <f aca="false">1-FV81/(EG81+DD81)*2</f>
        <v>0.619047619047619</v>
      </c>
      <c r="FZ81" s="453" t="n">
        <f aca="false">1-FW81/(EF81+DC81)*2</f>
        <v>0.687272727272727</v>
      </c>
      <c r="GA81" s="430" t="n">
        <f aca="false">(DC81+EF81)/2-FW81</f>
        <v>1.89</v>
      </c>
      <c r="GB81" s="514"/>
      <c r="GC81" s="515" t="n">
        <f aca="false">(CW81+DZ81)/2-FT81</f>
        <v>-0.945</v>
      </c>
      <c r="GD81" s="514" t="n">
        <f aca="false">1-FU81/EA81</f>
        <v>0.157894736842105</v>
      </c>
      <c r="GE81" s="528" t="n">
        <f aca="false">(CX81+EA81)/2-FU81</f>
        <v>8</v>
      </c>
      <c r="GF81" s="462" t="n">
        <f aca="false">4100/BA81*24</f>
        <v>3.33774295308843</v>
      </c>
      <c r="GG81" s="406"/>
      <c r="GH81" s="451"/>
      <c r="GI81" s="406"/>
      <c r="GJ81" s="463"/>
      <c r="GK81" s="464"/>
      <c r="GL81" s="465" t="n">
        <v>8.25</v>
      </c>
      <c r="GM81" s="530" t="n">
        <v>26.43</v>
      </c>
      <c r="GN81" s="531" t="n">
        <v>81</v>
      </c>
      <c r="GO81" s="514" t="n">
        <f aca="false">1-GM81/FT81</f>
        <v>0.0860995850622407</v>
      </c>
      <c r="GP81" s="451"/>
      <c r="GQ81" s="530" t="n">
        <v>8</v>
      </c>
      <c r="GR81" s="456" t="n">
        <f aca="false">4300/BA81*24</f>
        <v>3.50055968250738</v>
      </c>
      <c r="GS81" s="532" t="n">
        <f aca="false">HC81</f>
        <v>30.03</v>
      </c>
      <c r="GT81" s="532" t="n">
        <f aca="false">HD81</f>
        <v>81</v>
      </c>
      <c r="GU81" s="514"/>
      <c r="GV81" s="514"/>
      <c r="GW81" s="514"/>
      <c r="GX81" s="514"/>
      <c r="GY81" s="463"/>
      <c r="GZ81" s="406" t="n">
        <v>28738</v>
      </c>
      <c r="HA81" s="439" t="n">
        <v>8.35</v>
      </c>
      <c r="HB81" s="452"/>
      <c r="HC81" s="440" t="n">
        <v>30.03</v>
      </c>
      <c r="HD81" s="444" t="n">
        <v>81</v>
      </c>
      <c r="HE81" s="464"/>
      <c r="HF81" s="464"/>
      <c r="HG81" s="444"/>
      <c r="HH81" s="409" t="n">
        <v>1</v>
      </c>
      <c r="HI81" s="466" t="n">
        <v>8580</v>
      </c>
      <c r="HJ81" s="407" t="n">
        <f aca="false">HI81*0.67</f>
        <v>5748.6</v>
      </c>
      <c r="HK81" s="407"/>
      <c r="HL81" s="443"/>
      <c r="HM81" s="541" t="n">
        <v>22.5</v>
      </c>
      <c r="HN81" s="467"/>
      <c r="HO81" s="408" t="n">
        <v>0.39</v>
      </c>
      <c r="HP81" s="468"/>
      <c r="HQ81" s="519" t="n">
        <v>22.73</v>
      </c>
      <c r="HR81" s="520" t="n">
        <v>0.7</v>
      </c>
      <c r="HS81" s="521"/>
      <c r="HT81" s="522" t="n">
        <v>8</v>
      </c>
      <c r="HU81" s="523" t="n">
        <f aca="false">72500/BA81*24</f>
        <v>59.0210644143686</v>
      </c>
      <c r="HV81" s="514" t="n">
        <f aca="false">1-HC81/BE81</f>
        <v>0.564782608695652</v>
      </c>
      <c r="HW81" s="514" t="n">
        <f aca="false">1-HD81/BF81</f>
        <v>0.715789473684211</v>
      </c>
      <c r="HX81" s="514" t="n">
        <f aca="false">1-HM81/BK81</f>
        <v>0.321266968325792</v>
      </c>
      <c r="HY81" s="472"/>
    </row>
    <row r="82" customFormat="false" ht="15.6" hidden="false" customHeight="false" outlineLevel="0" collapsed="false">
      <c r="A82" s="401" t="n">
        <v>43564</v>
      </c>
      <c r="B82" s="516" t="n">
        <v>35957</v>
      </c>
      <c r="C82" s="403" t="n">
        <f aca="false">B82/$B$6</f>
        <v>0.71914</v>
      </c>
      <c r="D82" s="404" t="n">
        <v>7.95</v>
      </c>
      <c r="E82" s="405" t="n">
        <v>62</v>
      </c>
      <c r="F82" s="406" t="n">
        <v>296</v>
      </c>
      <c r="G82" s="407" t="n">
        <f aca="false">F82*B82/1000</f>
        <v>10643.272</v>
      </c>
      <c r="H82" s="403" t="n">
        <f aca="false">G82/$G$6</f>
        <v>0.42573088</v>
      </c>
      <c r="I82" s="406" t="n">
        <v>7840</v>
      </c>
      <c r="J82" s="407" t="n">
        <f aca="false">I82*0.67</f>
        <v>5252.8</v>
      </c>
      <c r="K82" s="408" t="n">
        <v>37.2</v>
      </c>
      <c r="L82" s="408" t="n">
        <v>24.1</v>
      </c>
      <c r="M82" s="408" t="n">
        <v>2.6</v>
      </c>
      <c r="N82" s="409" t="n">
        <v>218</v>
      </c>
      <c r="O82" s="409" t="n">
        <v>32</v>
      </c>
      <c r="P82" s="410"/>
      <c r="Q82" s="410"/>
      <c r="R82" s="410"/>
      <c r="S82" s="410"/>
      <c r="T82" s="411"/>
      <c r="U82" s="412"/>
      <c r="V82" s="410"/>
      <c r="W82" s="410"/>
      <c r="X82" s="517"/>
      <c r="Y82" s="474"/>
      <c r="Z82" s="475"/>
      <c r="AA82" s="476"/>
      <c r="AB82" s="477"/>
      <c r="AC82" s="477"/>
      <c r="AD82" s="475" t="n">
        <v>2.4</v>
      </c>
      <c r="AE82" s="478" t="n">
        <f aca="false">AD82/$AD$6</f>
        <v>0.333333333333333</v>
      </c>
      <c r="AF82" s="479"/>
      <c r="AG82" s="478"/>
      <c r="AH82" s="479"/>
      <c r="AI82" s="479"/>
      <c r="AJ82" s="474"/>
      <c r="AK82" s="478"/>
      <c r="AL82" s="448"/>
      <c r="AM82" s="480"/>
      <c r="AN82" s="474"/>
      <c r="AO82" s="474"/>
      <c r="AP82" s="480"/>
      <c r="AQ82" s="448"/>
      <c r="AR82" s="474"/>
      <c r="AS82" s="474"/>
      <c r="AT82" s="474"/>
      <c r="AU82" s="448"/>
      <c r="AV82" s="481"/>
      <c r="AW82" s="480"/>
      <c r="AX82" s="480"/>
      <c r="AY82" s="481"/>
      <c r="AZ82" s="481"/>
      <c r="BA82" s="421" t="n">
        <f aca="false">CC82+DF82</f>
        <v>29078</v>
      </c>
      <c r="BB82" s="422" t="n">
        <f aca="false">BA82/$BA$6</f>
        <v>0.58156</v>
      </c>
      <c r="BC82" s="423"/>
      <c r="BD82" s="424" t="n">
        <v>8.09</v>
      </c>
      <c r="BE82" s="425" t="n">
        <v>54</v>
      </c>
      <c r="BF82" s="426" t="n">
        <v>204</v>
      </c>
      <c r="BG82" s="427" t="n">
        <v>9690</v>
      </c>
      <c r="BH82" s="421" t="n">
        <f aca="false">BG82*0.67</f>
        <v>6492.3</v>
      </c>
      <c r="BI82" s="423"/>
      <c r="BJ82" s="422"/>
      <c r="BK82" s="428" t="n">
        <v>26.6</v>
      </c>
      <c r="BL82" s="428" t="n">
        <v>17.8</v>
      </c>
      <c r="BM82" s="429" t="n">
        <v>9.2</v>
      </c>
      <c r="BN82" s="423" t="n">
        <v>2.5</v>
      </c>
      <c r="BO82" s="426" t="n">
        <v>137</v>
      </c>
      <c r="BP82" s="426" t="n">
        <v>16</v>
      </c>
      <c r="BQ82" s="424" t="n">
        <v>4.9</v>
      </c>
      <c r="BR82" s="422" t="n">
        <f aca="false">BQ82/$BQ$6</f>
        <v>0.680555555555556</v>
      </c>
      <c r="BS82" s="410" t="n">
        <f aca="false">BA82</f>
        <v>29078</v>
      </c>
      <c r="BT82" s="430" t="n">
        <f aca="false">BD82</f>
        <v>8.09</v>
      </c>
      <c r="BU82" s="431" t="n">
        <f aca="false">BE82</f>
        <v>54</v>
      </c>
      <c r="BV82" s="431" t="n">
        <f aca="false">BF82</f>
        <v>204</v>
      </c>
      <c r="BW82" s="431" t="n">
        <f aca="false">BG82</f>
        <v>9690</v>
      </c>
      <c r="BX82" s="431" t="n">
        <f aca="false">BW82*0.65</f>
        <v>6298.5</v>
      </c>
      <c r="BY82" s="431" t="n">
        <f aca="false">BK82</f>
        <v>26.6</v>
      </c>
      <c r="BZ82" s="431" t="n">
        <f aca="false">BL82</f>
        <v>17.8</v>
      </c>
      <c r="CA82" s="432" t="n">
        <f aca="false">BN82</f>
        <v>2.5</v>
      </c>
      <c r="CB82" s="431" t="n">
        <f aca="false">BO82</f>
        <v>137</v>
      </c>
      <c r="CC82" s="433" t="n">
        <v>14451</v>
      </c>
      <c r="CD82" s="412" t="n">
        <f aca="false">CC82</f>
        <v>14451</v>
      </c>
      <c r="CE82" s="422" t="n">
        <f aca="false">CC82/25000</f>
        <v>0.57804</v>
      </c>
      <c r="CF82" s="434" t="n">
        <f aca="false">6700/CC82*24</f>
        <v>11.1272576292298</v>
      </c>
      <c r="CG82" s="435" t="n">
        <v>7.92</v>
      </c>
      <c r="CH82" s="428" t="n">
        <v>24.7</v>
      </c>
      <c r="CI82" s="447" t="n">
        <f aca="false">9500/CC82*24</f>
        <v>15.7774548474154</v>
      </c>
      <c r="CJ82" s="437" t="n">
        <v>24.7</v>
      </c>
      <c r="CK82" s="437" t="n">
        <v>3.75</v>
      </c>
      <c r="CL82" s="424" t="n">
        <v>7.8</v>
      </c>
      <c r="CM82" s="424"/>
      <c r="CN82" s="424"/>
      <c r="CO82" s="433" t="n">
        <v>1824</v>
      </c>
      <c r="CP82" s="433" t="n">
        <v>1117</v>
      </c>
      <c r="CQ82" s="438" t="n">
        <f aca="false">CP82/CO82</f>
        <v>0.612390350877193</v>
      </c>
      <c r="CR82" s="438" t="n">
        <v>0.27</v>
      </c>
      <c r="CS82" s="425" t="n">
        <f aca="false">CR82/CO82*1000*1000</f>
        <v>148.026315789474</v>
      </c>
      <c r="CT82" s="529" t="n">
        <f aca="false">3500/CC82*24</f>
        <v>5.81274652273199</v>
      </c>
      <c r="CU82" s="435" t="n">
        <v>6.68</v>
      </c>
      <c r="CV82" s="439" t="n">
        <v>8.06</v>
      </c>
      <c r="CW82" s="440" t="n">
        <v>28.31</v>
      </c>
      <c r="CX82" s="441" t="n">
        <v>81</v>
      </c>
      <c r="CY82" s="442" t="n">
        <v>9140</v>
      </c>
      <c r="CZ82" s="443" t="n">
        <v>23.2</v>
      </c>
      <c r="DA82" s="443" t="n">
        <v>0.3</v>
      </c>
      <c r="DB82" s="443" t="n">
        <v>29.5</v>
      </c>
      <c r="DC82" s="443" t="n">
        <v>2.3</v>
      </c>
      <c r="DD82" s="444" t="n">
        <v>9</v>
      </c>
      <c r="DE82" s="441"/>
      <c r="DF82" s="445" t="n">
        <v>14627</v>
      </c>
      <c r="DG82" s="446" t="n">
        <f aca="false">DF82</f>
        <v>14627</v>
      </c>
      <c r="DH82" s="422" t="n">
        <f aca="false">DF82/25000</f>
        <v>0.58508</v>
      </c>
      <c r="DI82" s="447" t="n">
        <f aca="false">6700/DF82*24</f>
        <v>10.9933684282491</v>
      </c>
      <c r="DJ82" s="435" t="n">
        <v>7.87</v>
      </c>
      <c r="DK82" s="428" t="n">
        <v>20.5</v>
      </c>
      <c r="DL82" s="447" t="n">
        <f aca="false">9500/DF82*24</f>
        <v>15.5876119505025</v>
      </c>
      <c r="DM82" s="423" t="n">
        <v>24.6</v>
      </c>
      <c r="DN82" s="423" t="n">
        <v>4.32</v>
      </c>
      <c r="DO82" s="424" t="n">
        <v>7.76</v>
      </c>
      <c r="DP82" s="424"/>
      <c r="DQ82" s="424"/>
      <c r="DR82" s="433" t="n">
        <v>1887</v>
      </c>
      <c r="DS82" s="433" t="n">
        <v>1164</v>
      </c>
      <c r="DT82" s="438" t="n">
        <f aca="false">DS82/DR82</f>
        <v>0.616852146263911</v>
      </c>
      <c r="DU82" s="438" t="n">
        <v>0.3</v>
      </c>
      <c r="DV82" s="425" t="n">
        <f aca="false">DU82/DR82*1000*1000</f>
        <v>158.982511923688</v>
      </c>
      <c r="DW82" s="447" t="n">
        <f aca="false">3500/DF82*24</f>
        <v>5.74280440281671</v>
      </c>
      <c r="DX82" s="435" t="n">
        <v>8</v>
      </c>
      <c r="DY82" s="439" t="n">
        <v>8.28</v>
      </c>
      <c r="DZ82" s="440" t="n">
        <v>27.5</v>
      </c>
      <c r="EA82" s="441" t="n">
        <v>90</v>
      </c>
      <c r="EB82" s="442" t="n">
        <v>9150</v>
      </c>
      <c r="EC82" s="443" t="n">
        <v>22.9</v>
      </c>
      <c r="ED82" s="443" t="n">
        <v>0.3</v>
      </c>
      <c r="EE82" s="443" t="n">
        <v>29.5</v>
      </c>
      <c r="EF82" s="443" t="n">
        <v>2.4</v>
      </c>
      <c r="EG82" s="444" t="n">
        <v>16</v>
      </c>
      <c r="EH82" s="441"/>
      <c r="EI82" s="430" t="n">
        <f aca="false">(DY82*DG82+CV82*CD82)/(DG82+CD82)</f>
        <v>8.17066579544673</v>
      </c>
      <c r="EJ82" s="430" t="n">
        <f aca="false">(DZ82*DG82+CW82*CD82)/(DG82+CD82)</f>
        <v>27.9025486622189</v>
      </c>
      <c r="EK82" s="449" t="n">
        <f aca="false">(EA82*DG82+CX82*CD82)/(DG82+CD82)</f>
        <v>85.5272370864571</v>
      </c>
      <c r="EL82" s="449" t="n">
        <f aca="false">(EB82*DG82+CY82*CD82)/(DG82+CD82)</f>
        <v>9145.0302634294</v>
      </c>
      <c r="EM82" s="430" t="n">
        <f aca="false">(EC82*DG82+CZ82*CD82)/(DG82+CD82)</f>
        <v>23.0490920971181</v>
      </c>
      <c r="EN82" s="432" t="n">
        <f aca="false">(ED82*DG82+DA82*CD82)/(DG82+CD82)</f>
        <v>0.3</v>
      </c>
      <c r="EO82" s="432" t="n">
        <f aca="false">(EE82*DG82+DB82*CD82)/(DG82+CD82)</f>
        <v>29.5</v>
      </c>
      <c r="EP82" s="432" t="n">
        <f aca="false">(EF82*DG82+DC82*CD82)/(DG82+CD82)</f>
        <v>2.35030263429397</v>
      </c>
      <c r="EQ82" s="432" t="n">
        <f aca="false">(EG82*DG82+DD82*CD82)/(DG82+CD82)</f>
        <v>12.5211844005778</v>
      </c>
      <c r="ER82" s="449"/>
      <c r="ES82" s="450" t="n">
        <f aca="false">44000/BA82*24</f>
        <v>36.3161152761538</v>
      </c>
      <c r="ET82" s="451" t="n">
        <f aca="false">BB82</f>
        <v>0.58156</v>
      </c>
      <c r="EU82" s="452" t="n">
        <f aca="false">BV82/1000/ES82*24</f>
        <v>0.134816181818182</v>
      </c>
      <c r="EV82" s="451" t="n">
        <f aca="false">EU82/$EU$6</f>
        <v>0.249659595959596</v>
      </c>
      <c r="EW82" s="514" t="n">
        <f aca="false">1-EM82/BY82</f>
        <v>0.133492778303831</v>
      </c>
      <c r="EX82" s="515" t="n">
        <f aca="false">BY82-EM82</f>
        <v>3.55090790288191</v>
      </c>
      <c r="EY82" s="514" t="n">
        <f aca="false">1-EJ82/BU82</f>
        <v>0.483286135884836</v>
      </c>
      <c r="EZ82" s="515" t="n">
        <f aca="false">BU82-EJ82</f>
        <v>26.0974513377811</v>
      </c>
      <c r="FA82" s="451" t="n">
        <f aca="false">1-EK82/BV82</f>
        <v>0.580748837811485</v>
      </c>
      <c r="FB82" s="432" t="n">
        <f aca="false">BV82-EK82</f>
        <v>118.472762913543</v>
      </c>
      <c r="FC82" s="453" t="n">
        <f aca="false">1-EP82/CA82</f>
        <v>0.059878946282413</v>
      </c>
      <c r="FD82" s="432" t="n">
        <f aca="false">CA82-EP82</f>
        <v>0.149697365706032</v>
      </c>
      <c r="FE82" s="453" t="n">
        <f aca="false">1-EQ82/CB82</f>
        <v>0.90860449342644</v>
      </c>
      <c r="FF82" s="431" t="n">
        <f aca="false">CB82-EQ82</f>
        <v>124.478815599422</v>
      </c>
      <c r="FG82" s="406" t="n">
        <v>38400</v>
      </c>
      <c r="FH82" s="444"/>
      <c r="FI82" s="454"/>
      <c r="FJ82" s="455"/>
      <c r="FK82" s="456" t="n">
        <f aca="false">3000/BA82*24</f>
        <v>2.47609876882867</v>
      </c>
      <c r="FL82" s="531"/>
      <c r="FM82" s="456"/>
      <c r="FN82" s="531" t="n">
        <v>3475</v>
      </c>
      <c r="FO82" s="533" t="n">
        <f aca="false">FN82/11.15/1.2/1000</f>
        <v>0.259715994020927</v>
      </c>
      <c r="FP82" s="450" t="n">
        <f aca="false">FN82/BA82*1000</f>
        <v>119.506155856661</v>
      </c>
      <c r="FQ82" s="458" t="n">
        <v>19.4</v>
      </c>
      <c r="FR82" s="459" t="n">
        <f aca="false">FQ82/BA82*1000</f>
        <v>0.667171057156613</v>
      </c>
      <c r="FS82" s="460" t="n">
        <v>8.13</v>
      </c>
      <c r="FT82" s="530" t="n">
        <v>27.2</v>
      </c>
      <c r="FU82" s="538" t="n">
        <v>86</v>
      </c>
      <c r="FV82" s="531" t="n">
        <v>2</v>
      </c>
      <c r="FW82" s="539" t="n">
        <v>0.9</v>
      </c>
      <c r="FX82" s="531" t="n">
        <v>8</v>
      </c>
      <c r="FY82" s="453" t="n">
        <f aca="false">1-FV82/(EG82+DD82)*2</f>
        <v>0.84</v>
      </c>
      <c r="FZ82" s="453" t="n">
        <f aca="false">1-FW82/(EF82+DC82)*2</f>
        <v>0.617021276595745</v>
      </c>
      <c r="GA82" s="430" t="n">
        <f aca="false">(DC82+EF82)/2-FW82</f>
        <v>1.45</v>
      </c>
      <c r="GB82" s="514" t="n">
        <f aca="false">1-FT82/DZ82</f>
        <v>0.010909090909091</v>
      </c>
      <c r="GC82" s="515" t="n">
        <f aca="false">(CW82+DZ82)/2-FT82</f>
        <v>0.705000000000002</v>
      </c>
      <c r="GD82" s="514" t="n">
        <f aca="false">1-FU82/EA82</f>
        <v>0.0444444444444444</v>
      </c>
      <c r="GE82" s="528" t="n">
        <f aca="false">(CX82+EA82)/2-FU82</f>
        <v>-0.5</v>
      </c>
      <c r="GF82" s="462" t="n">
        <f aca="false">4100/BA82*24</f>
        <v>3.38400165073251</v>
      </c>
      <c r="GG82" s="406"/>
      <c r="GH82" s="451"/>
      <c r="GI82" s="406"/>
      <c r="GJ82" s="463"/>
      <c r="GK82" s="464"/>
      <c r="GL82" s="465" t="n">
        <v>8.29</v>
      </c>
      <c r="GM82" s="530" t="n">
        <v>26</v>
      </c>
      <c r="GN82" s="531" t="n">
        <v>80</v>
      </c>
      <c r="GO82" s="514" t="n">
        <f aca="false">1-GM82/FT82</f>
        <v>0.0441176470588235</v>
      </c>
      <c r="GP82" s="451" t="n">
        <f aca="false">1-GN82/FU82</f>
        <v>0.0697674418604651</v>
      </c>
      <c r="GQ82" s="530" t="n">
        <v>8</v>
      </c>
      <c r="GR82" s="456" t="n">
        <f aca="false">4300/BA82*24</f>
        <v>3.54907490198776</v>
      </c>
      <c r="GS82" s="532" t="n">
        <f aca="false">HC82</f>
        <v>25.8</v>
      </c>
      <c r="GT82" s="532" t="n">
        <f aca="false">HD82</f>
        <v>95</v>
      </c>
      <c r="GU82" s="514" t="n">
        <f aca="false">1-GS82/GM82</f>
        <v>0.00769230769230767</v>
      </c>
      <c r="GV82" s="514"/>
      <c r="GW82" s="514" t="n">
        <f aca="false">1-HC82/FT82</f>
        <v>0.0514705882352941</v>
      </c>
      <c r="GX82" s="514"/>
      <c r="GY82" s="463"/>
      <c r="GZ82" s="406" t="n">
        <v>28141</v>
      </c>
      <c r="HA82" s="439" t="n">
        <v>8.38</v>
      </c>
      <c r="HB82" s="452"/>
      <c r="HC82" s="440" t="n">
        <v>25.8</v>
      </c>
      <c r="HD82" s="444" t="n">
        <v>95</v>
      </c>
      <c r="HE82" s="464"/>
      <c r="HF82" s="464"/>
      <c r="HG82" s="444"/>
      <c r="HH82" s="409" t="n">
        <v>1</v>
      </c>
      <c r="HI82" s="466" t="n">
        <v>9110</v>
      </c>
      <c r="HJ82" s="407" t="n">
        <f aca="false">HI82*0.67</f>
        <v>6103.7</v>
      </c>
      <c r="HK82" s="407"/>
      <c r="HL82" s="443"/>
      <c r="HM82" s="541" t="n">
        <v>22.8</v>
      </c>
      <c r="HN82" s="467"/>
      <c r="HO82" s="408" t="n">
        <v>0.37</v>
      </c>
      <c r="HP82" s="468"/>
      <c r="HQ82" s="519" t="n">
        <v>28.4</v>
      </c>
      <c r="HR82" s="520" t="n">
        <v>0.82</v>
      </c>
      <c r="HS82" s="521"/>
      <c r="HT82" s="522" t="n">
        <v>8</v>
      </c>
      <c r="HU82" s="523" t="n">
        <f aca="false">72500/BA82*24</f>
        <v>59.8390535800261</v>
      </c>
      <c r="HV82" s="514" t="n">
        <f aca="false">1-HC82/BE82</f>
        <v>0.522222222222222</v>
      </c>
      <c r="HW82" s="514" t="n">
        <f aca="false">1-HD82/BF82</f>
        <v>0.534313725490196</v>
      </c>
      <c r="HX82" s="514" t="n">
        <f aca="false">1-HM82/BK82</f>
        <v>0.142857142857143</v>
      </c>
      <c r="HY82" s="472"/>
    </row>
    <row r="83" customFormat="false" ht="15.6" hidden="false" customHeight="false" outlineLevel="0" collapsed="false">
      <c r="A83" s="401" t="n">
        <v>43565</v>
      </c>
      <c r="B83" s="516" t="n">
        <v>36813</v>
      </c>
      <c r="C83" s="403" t="n">
        <f aca="false">B83/$B$6</f>
        <v>0.73626</v>
      </c>
      <c r="D83" s="404" t="n">
        <v>8.21</v>
      </c>
      <c r="E83" s="405" t="n">
        <v>56</v>
      </c>
      <c r="F83" s="406" t="n">
        <v>267</v>
      </c>
      <c r="G83" s="407" t="n">
        <f aca="false">F83*B83/1000</f>
        <v>9829.071</v>
      </c>
      <c r="H83" s="403" t="n">
        <f aca="false">G83/$G$6</f>
        <v>0.39316284</v>
      </c>
      <c r="I83" s="406" t="n">
        <v>8500</v>
      </c>
      <c r="J83" s="407" t="n">
        <f aca="false">I83*0.67</f>
        <v>5695</v>
      </c>
      <c r="K83" s="408" t="n">
        <v>24.85</v>
      </c>
      <c r="L83" s="408" t="n">
        <v>18.6</v>
      </c>
      <c r="M83" s="408" t="n">
        <v>2.4</v>
      </c>
      <c r="N83" s="409" t="n">
        <v>193</v>
      </c>
      <c r="O83" s="409" t="n">
        <v>32</v>
      </c>
      <c r="P83" s="410"/>
      <c r="Q83" s="410"/>
      <c r="R83" s="410"/>
      <c r="S83" s="410"/>
      <c r="T83" s="411"/>
      <c r="U83" s="412"/>
      <c r="V83" s="410"/>
      <c r="W83" s="410"/>
      <c r="X83" s="517"/>
      <c r="Y83" s="474"/>
      <c r="Z83" s="475"/>
      <c r="AA83" s="476"/>
      <c r="AB83" s="477"/>
      <c r="AC83" s="477"/>
      <c r="AD83" s="475" t="n">
        <v>2.52</v>
      </c>
      <c r="AE83" s="478" t="n">
        <f aca="false">AD83/$AD$6</f>
        <v>0.35</v>
      </c>
      <c r="AF83" s="479"/>
      <c r="AG83" s="478"/>
      <c r="AH83" s="479"/>
      <c r="AI83" s="479"/>
      <c r="AJ83" s="474"/>
      <c r="AK83" s="478"/>
      <c r="AL83" s="448"/>
      <c r="AM83" s="480"/>
      <c r="AN83" s="474"/>
      <c r="AO83" s="474"/>
      <c r="AP83" s="480"/>
      <c r="AQ83" s="448"/>
      <c r="AR83" s="474"/>
      <c r="AS83" s="474"/>
      <c r="AT83" s="474"/>
      <c r="AU83" s="448"/>
      <c r="AV83" s="481"/>
      <c r="AW83" s="480"/>
      <c r="AX83" s="480"/>
      <c r="AY83" s="481"/>
      <c r="AZ83" s="481"/>
      <c r="BA83" s="421" t="n">
        <f aca="false">CC83+DF83</f>
        <v>36687</v>
      </c>
      <c r="BB83" s="422" t="n">
        <f aca="false">BA83/$BA$6</f>
        <v>0.73374</v>
      </c>
      <c r="BC83" s="423"/>
      <c r="BD83" s="424" t="n">
        <v>7.93</v>
      </c>
      <c r="BE83" s="425" t="n">
        <v>98.7</v>
      </c>
      <c r="BF83" s="426" t="n">
        <v>378</v>
      </c>
      <c r="BG83" s="427" t="n">
        <v>7890</v>
      </c>
      <c r="BH83" s="421" t="n">
        <f aca="false">BG83*0.67</f>
        <v>5286.3</v>
      </c>
      <c r="BI83" s="423"/>
      <c r="BJ83" s="422"/>
      <c r="BK83" s="428" t="n">
        <v>32.9</v>
      </c>
      <c r="BL83" s="428" t="n">
        <v>29.5</v>
      </c>
      <c r="BM83" s="429" t="n">
        <v>4.2</v>
      </c>
      <c r="BN83" s="423" t="n">
        <v>3</v>
      </c>
      <c r="BO83" s="426" t="n">
        <v>146</v>
      </c>
      <c r="BP83" s="426" t="n">
        <v>32</v>
      </c>
      <c r="BQ83" s="424" t="n">
        <v>6.47</v>
      </c>
      <c r="BR83" s="422" t="n">
        <f aca="false">BQ83/$BQ$6</f>
        <v>0.898611111111111</v>
      </c>
      <c r="BS83" s="410" t="n">
        <f aca="false">BA83</f>
        <v>36687</v>
      </c>
      <c r="BT83" s="430" t="n">
        <f aca="false">BD83</f>
        <v>7.93</v>
      </c>
      <c r="BU83" s="431" t="n">
        <f aca="false">BE83</f>
        <v>98.7</v>
      </c>
      <c r="BV83" s="431" t="n">
        <f aca="false">BF83</f>
        <v>378</v>
      </c>
      <c r="BW83" s="431" t="n">
        <f aca="false">BG83</f>
        <v>7890</v>
      </c>
      <c r="BX83" s="431" t="n">
        <f aca="false">BW83*0.65</f>
        <v>5128.5</v>
      </c>
      <c r="BY83" s="431" t="n">
        <f aca="false">BK83</f>
        <v>32.9</v>
      </c>
      <c r="BZ83" s="431" t="n">
        <f aca="false">BL83</f>
        <v>29.5</v>
      </c>
      <c r="CA83" s="432" t="n">
        <f aca="false">BN83</f>
        <v>3</v>
      </c>
      <c r="CB83" s="431" t="n">
        <f aca="false">BO83</f>
        <v>146</v>
      </c>
      <c r="CC83" s="433" t="n">
        <v>18399</v>
      </c>
      <c r="CD83" s="412" t="n">
        <f aca="false">CC83</f>
        <v>18399</v>
      </c>
      <c r="CE83" s="422" t="n">
        <f aca="false">CC83/25000</f>
        <v>0.73596</v>
      </c>
      <c r="CF83" s="434" t="n">
        <f aca="false">6700/CC83*24</f>
        <v>8.73960541333768</v>
      </c>
      <c r="CG83" s="435" t="n">
        <v>7.79</v>
      </c>
      <c r="CH83" s="428" t="n">
        <v>16.1</v>
      </c>
      <c r="CI83" s="447" t="n">
        <f aca="false">9500/CC83*24</f>
        <v>12.3919778248818</v>
      </c>
      <c r="CJ83" s="437" t="n">
        <v>23.4</v>
      </c>
      <c r="CK83" s="437" t="n">
        <v>3.3</v>
      </c>
      <c r="CL83" s="424" t="n">
        <v>7.68</v>
      </c>
      <c r="CM83" s="424"/>
      <c r="CN83" s="424"/>
      <c r="CO83" s="433"/>
      <c r="CP83" s="433"/>
      <c r="CQ83" s="438"/>
      <c r="CR83" s="438" t="n">
        <v>0.29</v>
      </c>
      <c r="CS83" s="425"/>
      <c r="CT83" s="529" t="n">
        <f aca="false">3500/CC83*24</f>
        <v>4.56546551443013</v>
      </c>
      <c r="CU83" s="435" t="n">
        <v>7.49</v>
      </c>
      <c r="CV83" s="439" t="n">
        <v>8.25</v>
      </c>
      <c r="CW83" s="440" t="n">
        <v>28.6</v>
      </c>
      <c r="CX83" s="441" t="n">
        <v>88</v>
      </c>
      <c r="CY83" s="442" t="n">
        <v>9790</v>
      </c>
      <c r="CZ83" s="443" t="n">
        <v>21.5</v>
      </c>
      <c r="DA83" s="443" t="n">
        <v>0.22</v>
      </c>
      <c r="DB83" s="443" t="n">
        <v>23.8</v>
      </c>
      <c r="DC83" s="443" t="n">
        <v>2.5</v>
      </c>
      <c r="DD83" s="444" t="n">
        <v>17</v>
      </c>
      <c r="DE83" s="441"/>
      <c r="DF83" s="445" t="n">
        <v>18288</v>
      </c>
      <c r="DG83" s="446" t="n">
        <f aca="false">DF83</f>
        <v>18288</v>
      </c>
      <c r="DH83" s="422" t="n">
        <f aca="false">DF83/25000</f>
        <v>0.73152</v>
      </c>
      <c r="DI83" s="447" t="n">
        <f aca="false">6700/DF83*24</f>
        <v>8.79265091863517</v>
      </c>
      <c r="DJ83" s="435" t="n">
        <v>7.82</v>
      </c>
      <c r="DK83" s="428" t="n">
        <v>16.2</v>
      </c>
      <c r="DL83" s="447" t="n">
        <f aca="false">9500/DF83*24</f>
        <v>12.4671916010499</v>
      </c>
      <c r="DM83" s="423" t="n">
        <v>23.5</v>
      </c>
      <c r="DN83" s="423" t="n">
        <v>2.8</v>
      </c>
      <c r="DO83" s="424" t="n">
        <v>7.67</v>
      </c>
      <c r="DP83" s="424"/>
      <c r="DQ83" s="424"/>
      <c r="DR83" s="433"/>
      <c r="DS83" s="433"/>
      <c r="DT83" s="438"/>
      <c r="DU83" s="438" t="n">
        <v>0.39</v>
      </c>
      <c r="DV83" s="425"/>
      <c r="DW83" s="447" t="n">
        <f aca="false">3500/DF83*24</f>
        <v>4.59317585301837</v>
      </c>
      <c r="DX83" s="435" t="n">
        <v>8.33</v>
      </c>
      <c r="DY83" s="439" t="n">
        <v>8.27</v>
      </c>
      <c r="DZ83" s="440" t="n">
        <v>32.5</v>
      </c>
      <c r="EA83" s="441" t="n">
        <v>92</v>
      </c>
      <c r="EB83" s="442" t="n">
        <v>9780</v>
      </c>
      <c r="EC83" s="443" t="n">
        <v>24.5</v>
      </c>
      <c r="ED83" s="443" t="n">
        <v>0.25</v>
      </c>
      <c r="EE83" s="443" t="n">
        <v>22.8</v>
      </c>
      <c r="EF83" s="443" t="n">
        <v>2.7</v>
      </c>
      <c r="EG83" s="444" t="n">
        <v>20</v>
      </c>
      <c r="EH83" s="441"/>
      <c r="EI83" s="430" t="n">
        <f aca="false">(DY83*DG83+CV83*CD83)/(DG83+CD83)</f>
        <v>8.25996974405103</v>
      </c>
      <c r="EJ83" s="430" t="n">
        <f aca="false">(DZ83*DG83+CW83*CD83)/(DG83+CD83)</f>
        <v>30.5441000899501</v>
      </c>
      <c r="EK83" s="449" t="n">
        <f aca="false">(EA83*DG83+CX83*CD83)/(DG83+CD83)</f>
        <v>89.9939488102052</v>
      </c>
      <c r="EL83" s="449" t="n">
        <f aca="false">(EB83*DG83+CY83*CD83)/(DG83+CD83)</f>
        <v>9785.01512797449</v>
      </c>
      <c r="EM83" s="430" t="n">
        <f aca="false">(EC83*DG83+CZ83*CD83)/(DG83+CD83)</f>
        <v>22.9954616076539</v>
      </c>
      <c r="EN83" s="432" t="n">
        <f aca="false">(ED83*DG83+DA83*CD83)/(DG83+CD83)</f>
        <v>0.234954616076539</v>
      </c>
      <c r="EO83" s="432" t="n">
        <f aca="false">(EE83*DG83+DB83*CD83)/(DG83+CD83)</f>
        <v>23.3015127974487</v>
      </c>
      <c r="EP83" s="432" t="n">
        <f aca="false">(EF83*DG83+DC83*CD83)/(DG83+CD83)</f>
        <v>2.59969744051026</v>
      </c>
      <c r="EQ83" s="432" t="n">
        <f aca="false">(EG83*DG83+DD83*CD83)/(DG83+CD83)</f>
        <v>18.4954616076539</v>
      </c>
      <c r="ER83" s="449"/>
      <c r="ES83" s="450" t="n">
        <f aca="false">44000/BA83*24</f>
        <v>28.7840379425955</v>
      </c>
      <c r="ET83" s="451" t="n">
        <f aca="false">BB83</f>
        <v>0.73374</v>
      </c>
      <c r="EU83" s="452" t="n">
        <f aca="false">BV83/1000/ES83*24</f>
        <v>0.315174681818182</v>
      </c>
      <c r="EV83" s="451" t="n">
        <f aca="false">EU83/$EU$6</f>
        <v>0.583656818181818</v>
      </c>
      <c r="EW83" s="514" t="n">
        <f aca="false">1-EM83/BY83</f>
        <v>0.301049799159455</v>
      </c>
      <c r="EX83" s="515" t="n">
        <f aca="false">BY83-EM83</f>
        <v>9.90453839234606</v>
      </c>
      <c r="EY83" s="514" t="n">
        <f aca="false">1-EJ83/BU83</f>
        <v>0.690535966667172</v>
      </c>
      <c r="EZ83" s="515" t="n">
        <f aca="false">BU83-EJ83</f>
        <v>68.1558999100499</v>
      </c>
      <c r="FA83" s="451" t="n">
        <f aca="false">1-EK83/BV83</f>
        <v>0.761920770343372</v>
      </c>
      <c r="FB83" s="432" t="n">
        <f aca="false">BV83-EK83</f>
        <v>288.006051189795</v>
      </c>
      <c r="FC83" s="453" t="n">
        <f aca="false">1-EP83/CA83</f>
        <v>0.133434186496579</v>
      </c>
      <c r="FD83" s="432" t="n">
        <f aca="false">CA83-EP83</f>
        <v>0.400302559489737</v>
      </c>
      <c r="FE83" s="453" t="n">
        <f aca="false">1-EQ83/CB83</f>
        <v>0.873318756111959</v>
      </c>
      <c r="FF83" s="431" t="n">
        <f aca="false">CB83-EQ83</f>
        <v>127.504538392346</v>
      </c>
      <c r="FG83" s="406" t="n">
        <v>38400</v>
      </c>
      <c r="FH83" s="444"/>
      <c r="FI83" s="454"/>
      <c r="FJ83" s="455"/>
      <c r="FK83" s="456" t="n">
        <f aca="false">3000/BA83*24</f>
        <v>1.9625480415406</v>
      </c>
      <c r="FL83" s="531"/>
      <c r="FM83" s="456"/>
      <c r="FN83" s="531" t="n">
        <v>3475</v>
      </c>
      <c r="FO83" s="533" t="n">
        <f aca="false">FN83/11.15/1.2/1000</f>
        <v>0.259715994020927</v>
      </c>
      <c r="FP83" s="450" t="n">
        <f aca="false">FN83/BA83*1000</f>
        <v>94.720200616022</v>
      </c>
      <c r="FQ83" s="458" t="n">
        <v>19.4</v>
      </c>
      <c r="FR83" s="459" t="n">
        <f aca="false">FQ83/BA83*1000</f>
        <v>0.528797666748439</v>
      </c>
      <c r="FS83" s="460" t="n">
        <v>8.14</v>
      </c>
      <c r="FT83" s="530" t="n">
        <v>29.9</v>
      </c>
      <c r="FU83" s="538" t="n">
        <v>80</v>
      </c>
      <c r="FV83" s="531" t="n">
        <v>2</v>
      </c>
      <c r="FW83" s="539" t="n">
        <v>0.92</v>
      </c>
      <c r="FX83" s="531" t="n">
        <v>16</v>
      </c>
      <c r="FY83" s="453" t="n">
        <f aca="false">1-FV83/(EG83+DD83)*2</f>
        <v>0.891891891891892</v>
      </c>
      <c r="FZ83" s="453" t="n">
        <f aca="false">1-FW83/(EF83+DC83)*2</f>
        <v>0.646153846153846</v>
      </c>
      <c r="GA83" s="430" t="n">
        <f aca="false">(DC83+EF83)/2-FW83</f>
        <v>1.68</v>
      </c>
      <c r="GB83" s="514" t="n">
        <f aca="false">1-FT83/DZ83</f>
        <v>0.0800000000000001</v>
      </c>
      <c r="GC83" s="515" t="n">
        <f aca="false">(CW83+DZ83)/2-FT83</f>
        <v>0.650000000000002</v>
      </c>
      <c r="GD83" s="514" t="n">
        <f aca="false">1-FU83/EA83</f>
        <v>0.130434782608696</v>
      </c>
      <c r="GE83" s="528" t="n">
        <f aca="false">(CX83+EA83)/2-FU83</f>
        <v>10</v>
      </c>
      <c r="GF83" s="462" t="n">
        <f aca="false">4100/BA83*24</f>
        <v>2.68214899010549</v>
      </c>
      <c r="GG83" s="406"/>
      <c r="GH83" s="451"/>
      <c r="GI83" s="406"/>
      <c r="GJ83" s="463"/>
      <c r="GK83" s="464"/>
      <c r="GL83" s="465" t="n">
        <v>8.21</v>
      </c>
      <c r="GM83" s="530" t="n">
        <v>26.4</v>
      </c>
      <c r="GN83" s="531" t="n">
        <v>84</v>
      </c>
      <c r="GO83" s="514" t="n">
        <f aca="false">1-GM83/FT83</f>
        <v>0.117056856187291</v>
      </c>
      <c r="GP83" s="451"/>
      <c r="GQ83" s="530"/>
      <c r="GR83" s="456" t="n">
        <f aca="false">4300/BA83*24</f>
        <v>2.81298552620819</v>
      </c>
      <c r="GS83" s="532" t="n">
        <f aca="false">HC83</f>
        <v>25</v>
      </c>
      <c r="GT83" s="532" t="n">
        <f aca="false">HD83</f>
        <v>90</v>
      </c>
      <c r="GU83" s="514" t="n">
        <f aca="false">1-GS83/GM83</f>
        <v>0.053030303030303</v>
      </c>
      <c r="GV83" s="514"/>
      <c r="GW83" s="514" t="n">
        <f aca="false">1-HC83/FT83</f>
        <v>0.163879598662207</v>
      </c>
      <c r="GX83" s="514"/>
      <c r="GY83" s="463"/>
      <c r="GZ83" s="406" t="n">
        <v>36261</v>
      </c>
      <c r="HA83" s="439" t="n">
        <v>8.45</v>
      </c>
      <c r="HB83" s="452"/>
      <c r="HC83" s="440" t="n">
        <v>25</v>
      </c>
      <c r="HD83" s="444" t="n">
        <v>90</v>
      </c>
      <c r="HE83" s="464"/>
      <c r="HF83" s="464"/>
      <c r="HG83" s="444"/>
      <c r="HH83" s="409" t="n">
        <v>5</v>
      </c>
      <c r="HI83" s="466" t="n">
        <v>9940</v>
      </c>
      <c r="HJ83" s="407" t="n">
        <f aca="false">HI83*0.67</f>
        <v>6659.8</v>
      </c>
      <c r="HK83" s="407"/>
      <c r="HL83" s="443"/>
      <c r="HM83" s="541" t="n">
        <v>20.8</v>
      </c>
      <c r="HN83" s="467"/>
      <c r="HO83" s="408" t="n">
        <v>0.31</v>
      </c>
      <c r="HP83" s="468"/>
      <c r="HQ83" s="519" t="n">
        <v>23.1</v>
      </c>
      <c r="HR83" s="520" t="n">
        <v>0.88</v>
      </c>
      <c r="HS83" s="521"/>
      <c r="HT83" s="522" t="n">
        <v>16</v>
      </c>
      <c r="HU83" s="523" t="n">
        <f aca="false">72500/BA83*24</f>
        <v>47.4282443372312</v>
      </c>
      <c r="HV83" s="514" t="n">
        <f aca="false">1-HC83/BE83</f>
        <v>0.746707193515704</v>
      </c>
      <c r="HW83" s="514" t="n">
        <f aca="false">1-HD83/BF83</f>
        <v>0.761904761904762</v>
      </c>
      <c r="HX83" s="514" t="n">
        <f aca="false">1-HM83/BK83</f>
        <v>0.367781155015197</v>
      </c>
      <c r="HY83" s="472"/>
    </row>
    <row r="84" customFormat="false" ht="15.6" hidden="false" customHeight="false" outlineLevel="0" collapsed="false">
      <c r="A84" s="401" t="n">
        <v>43566</v>
      </c>
      <c r="B84" s="516" t="n">
        <v>30458</v>
      </c>
      <c r="C84" s="403" t="n">
        <f aca="false">B84/$B$6</f>
        <v>0.60916</v>
      </c>
      <c r="D84" s="404" t="n">
        <v>8</v>
      </c>
      <c r="E84" s="405" t="n">
        <v>53.55</v>
      </c>
      <c r="F84" s="406" t="n">
        <v>273</v>
      </c>
      <c r="G84" s="407" t="n">
        <f aca="false">F84*B84/1000</f>
        <v>8315.034</v>
      </c>
      <c r="H84" s="403" t="n">
        <f aca="false">G84/$G$6</f>
        <v>0.33260136</v>
      </c>
      <c r="I84" s="406" t="n">
        <v>7615</v>
      </c>
      <c r="J84" s="407" t="n">
        <f aca="false">I84*0.67</f>
        <v>5102.05</v>
      </c>
      <c r="K84" s="408" t="n">
        <v>31.05</v>
      </c>
      <c r="L84" s="408" t="n">
        <v>20.4</v>
      </c>
      <c r="M84" s="408" t="n">
        <v>2.75</v>
      </c>
      <c r="N84" s="409" t="n">
        <v>207</v>
      </c>
      <c r="O84" s="409" t="n">
        <v>32</v>
      </c>
      <c r="P84" s="410"/>
      <c r="Q84" s="410"/>
      <c r="R84" s="410"/>
      <c r="S84" s="410"/>
      <c r="T84" s="411"/>
      <c r="U84" s="412"/>
      <c r="V84" s="410"/>
      <c r="W84" s="410"/>
      <c r="X84" s="517"/>
      <c r="Y84" s="474"/>
      <c r="Z84" s="475"/>
      <c r="AA84" s="476"/>
      <c r="AB84" s="477"/>
      <c r="AC84" s="477"/>
      <c r="AD84" s="475" t="n">
        <v>3.18</v>
      </c>
      <c r="AE84" s="478" t="n">
        <f aca="false">AD84/$AD$6</f>
        <v>0.441666666666667</v>
      </c>
      <c r="AF84" s="479"/>
      <c r="AG84" s="478"/>
      <c r="AH84" s="479"/>
      <c r="AI84" s="479"/>
      <c r="AJ84" s="474"/>
      <c r="AK84" s="478"/>
      <c r="AL84" s="448"/>
      <c r="AM84" s="480"/>
      <c r="AN84" s="474"/>
      <c r="AO84" s="474"/>
      <c r="AP84" s="480"/>
      <c r="AQ84" s="448"/>
      <c r="AR84" s="474"/>
      <c r="AS84" s="474"/>
      <c r="AT84" s="474"/>
      <c r="AU84" s="448"/>
      <c r="AV84" s="481"/>
      <c r="AW84" s="480"/>
      <c r="AX84" s="480"/>
      <c r="AY84" s="481"/>
      <c r="AZ84" s="481"/>
      <c r="BA84" s="421" t="n">
        <f aca="false">CC84+DF84</f>
        <v>32772</v>
      </c>
      <c r="BB84" s="422" t="n">
        <f aca="false">BA84/$BA$6</f>
        <v>0.65544</v>
      </c>
      <c r="BC84" s="423"/>
      <c r="BD84" s="424" t="n">
        <v>7.93</v>
      </c>
      <c r="BE84" s="425" t="n">
        <v>48.1</v>
      </c>
      <c r="BF84" s="426" t="n">
        <v>286</v>
      </c>
      <c r="BG84" s="427" t="n">
        <v>7980</v>
      </c>
      <c r="BH84" s="421" t="n">
        <f aca="false">BG84*0.67</f>
        <v>5346.6</v>
      </c>
      <c r="BI84" s="423"/>
      <c r="BJ84" s="422"/>
      <c r="BK84" s="428" t="n">
        <v>24.36</v>
      </c>
      <c r="BL84" s="428" t="n">
        <v>19</v>
      </c>
      <c r="BM84" s="429" t="n">
        <v>4.62</v>
      </c>
      <c r="BN84" s="423" t="n">
        <v>2.5</v>
      </c>
      <c r="BO84" s="426" t="n">
        <v>113</v>
      </c>
      <c r="BP84" s="426" t="n">
        <v>32</v>
      </c>
      <c r="BQ84" s="424" t="n">
        <v>6.06</v>
      </c>
      <c r="BR84" s="422" t="n">
        <f aca="false">BQ84/$BQ$6</f>
        <v>0.841666666666666</v>
      </c>
      <c r="BS84" s="410" t="n">
        <f aca="false">BA84</f>
        <v>32772</v>
      </c>
      <c r="BT84" s="430" t="n">
        <f aca="false">BD84</f>
        <v>7.93</v>
      </c>
      <c r="BU84" s="431" t="n">
        <f aca="false">BE84</f>
        <v>48.1</v>
      </c>
      <c r="BV84" s="431" t="n">
        <f aca="false">BF84</f>
        <v>286</v>
      </c>
      <c r="BW84" s="431" t="n">
        <f aca="false">BG84</f>
        <v>7980</v>
      </c>
      <c r="BX84" s="431" t="n">
        <f aca="false">BW84*0.65</f>
        <v>5187</v>
      </c>
      <c r="BY84" s="431" t="n">
        <f aca="false">BK84</f>
        <v>24.36</v>
      </c>
      <c r="BZ84" s="431" t="n">
        <f aca="false">BL84</f>
        <v>19</v>
      </c>
      <c r="CA84" s="432" t="n">
        <f aca="false">BN84</f>
        <v>2.5</v>
      </c>
      <c r="CB84" s="431" t="n">
        <f aca="false">BO84</f>
        <v>113</v>
      </c>
      <c r="CC84" s="433" t="n">
        <v>14295</v>
      </c>
      <c r="CD84" s="412" t="n">
        <f aca="false">CC84</f>
        <v>14295</v>
      </c>
      <c r="CE84" s="422" t="n">
        <f aca="false">CC84/25000</f>
        <v>0.5718</v>
      </c>
      <c r="CF84" s="434" t="n">
        <f aca="false">6700/CC84*24</f>
        <v>11.2486883525708</v>
      </c>
      <c r="CG84" s="435" t="n">
        <v>7.76</v>
      </c>
      <c r="CH84" s="428" t="n">
        <v>14.44</v>
      </c>
      <c r="CI84" s="447" t="n">
        <f aca="false">9500/CC84*24</f>
        <v>15.9496327387198</v>
      </c>
      <c r="CJ84" s="437" t="n">
        <v>22.7</v>
      </c>
      <c r="CK84" s="437" t="n">
        <v>2.9</v>
      </c>
      <c r="CL84" s="424" t="n">
        <v>7.66</v>
      </c>
      <c r="CM84" s="424"/>
      <c r="CN84" s="424"/>
      <c r="CO84" s="433"/>
      <c r="CP84" s="433"/>
      <c r="CQ84" s="438"/>
      <c r="CR84" s="438" t="n">
        <v>0.26</v>
      </c>
      <c r="CS84" s="425"/>
      <c r="CT84" s="529" t="n">
        <f aca="false">3500/CC84*24</f>
        <v>5.87618048268625</v>
      </c>
      <c r="CU84" s="435" t="n">
        <v>7.8</v>
      </c>
      <c r="CV84" s="439" t="n">
        <v>8.09</v>
      </c>
      <c r="CW84" s="440" t="n">
        <v>27.1</v>
      </c>
      <c r="CX84" s="441"/>
      <c r="CY84" s="442" t="n">
        <v>8210</v>
      </c>
      <c r="CZ84" s="443" t="n">
        <v>19</v>
      </c>
      <c r="DA84" s="443" t="n">
        <v>0.23</v>
      </c>
      <c r="DB84" s="443" t="n">
        <v>24.54</v>
      </c>
      <c r="DC84" s="443" t="n">
        <v>2.2</v>
      </c>
      <c r="DD84" s="444" t="n">
        <v>16</v>
      </c>
      <c r="DE84" s="441"/>
      <c r="DF84" s="445" t="n">
        <v>18477</v>
      </c>
      <c r="DG84" s="446" t="n">
        <f aca="false">DF84</f>
        <v>18477</v>
      </c>
      <c r="DH84" s="422" t="n">
        <f aca="false">DF84/25000</f>
        <v>0.73908</v>
      </c>
      <c r="DI84" s="447" t="n">
        <f aca="false">6700/DF84*24</f>
        <v>8.70271147913622</v>
      </c>
      <c r="DJ84" s="435" t="n">
        <v>7.76</v>
      </c>
      <c r="DK84" s="428" t="n">
        <v>15.44</v>
      </c>
      <c r="DL84" s="447" t="n">
        <f aca="false">9500/DF84*24</f>
        <v>12.3396655301185</v>
      </c>
      <c r="DM84" s="423" t="n">
        <v>23</v>
      </c>
      <c r="DN84" s="423" t="n">
        <v>2.2</v>
      </c>
      <c r="DO84" s="424" t="n">
        <v>7.66</v>
      </c>
      <c r="DP84" s="424"/>
      <c r="DQ84" s="424"/>
      <c r="DR84" s="433"/>
      <c r="DS84" s="433"/>
      <c r="DT84" s="438"/>
      <c r="DU84" s="438" t="n">
        <v>0.33</v>
      </c>
      <c r="DV84" s="425"/>
      <c r="DW84" s="447" t="n">
        <f aca="false">3500/DF84*24</f>
        <v>4.54619256372788</v>
      </c>
      <c r="DX84" s="435" t="n">
        <v>8.32</v>
      </c>
      <c r="DY84" s="439" t="n">
        <v>8.2</v>
      </c>
      <c r="DZ84" s="440" t="n">
        <v>27</v>
      </c>
      <c r="EA84" s="441"/>
      <c r="EB84" s="442" t="n">
        <v>8210</v>
      </c>
      <c r="EC84" s="443" t="n">
        <v>19.6</v>
      </c>
      <c r="ED84" s="443" t="n">
        <v>0.25</v>
      </c>
      <c r="EE84" s="443" t="n">
        <v>22.92</v>
      </c>
      <c r="EF84" s="443" t="n">
        <v>2.4</v>
      </c>
      <c r="EG84" s="444" t="n">
        <v>23</v>
      </c>
      <c r="EH84" s="441"/>
      <c r="EI84" s="430" t="n">
        <f aca="false">(DY84*DG84+CV84*CD84)/(DG84+CD84)</f>
        <v>8.15201849139509</v>
      </c>
      <c r="EJ84" s="430" t="n">
        <f aca="false">(DZ84*DG84+CW84*CD84)/(DG84+CD84)</f>
        <v>27.0436195532772</v>
      </c>
      <c r="EK84" s="449"/>
      <c r="EL84" s="449" t="n">
        <f aca="false">(EB84*DG84+CY84*CD84)/(DG84+CD84)</f>
        <v>8210</v>
      </c>
      <c r="EM84" s="430" t="n">
        <f aca="false">(EC84*DG84+CZ84*CD84)/(DG84+CD84)</f>
        <v>19.3382826803369</v>
      </c>
      <c r="EN84" s="432" t="n">
        <f aca="false">(ED84*DG84+DA84*CD84)/(DG84+CD84)</f>
        <v>0.241276089344562</v>
      </c>
      <c r="EO84" s="432" t="n">
        <f aca="false">(EE84*DG84+DB84*CD84)/(DG84+CD84)</f>
        <v>23.6266367630904</v>
      </c>
      <c r="EP84" s="432" t="n">
        <f aca="false">(EF84*DG84+DC84*CD84)/(DG84+CD84)</f>
        <v>2.31276089344562</v>
      </c>
      <c r="EQ84" s="432" t="n">
        <f aca="false">(EG84*DG84+DD84*CD84)/(DG84+CD84)</f>
        <v>19.9466312705969</v>
      </c>
      <c r="ER84" s="449"/>
      <c r="ES84" s="450" t="n">
        <f aca="false">44000/BA84*24</f>
        <v>32.2226290735994</v>
      </c>
      <c r="ET84" s="451" t="n">
        <f aca="false">BB84</f>
        <v>0.65544</v>
      </c>
      <c r="EU84" s="452" t="n">
        <f aca="false">BV84/1000/ES84*24</f>
        <v>0.213018</v>
      </c>
      <c r="EV84" s="451" t="n">
        <f aca="false">EU84/$EU$6</f>
        <v>0.394477777777778</v>
      </c>
      <c r="EW84" s="514" t="n">
        <f aca="false">1-EM84/BY84</f>
        <v>0.206146031184858</v>
      </c>
      <c r="EX84" s="515" t="n">
        <f aca="false">BY84-EM84</f>
        <v>5.02171731966313</v>
      </c>
      <c r="EY84" s="514" t="n">
        <f aca="false">1-EJ84/BU84</f>
        <v>0.437762587249955</v>
      </c>
      <c r="EZ84" s="515" t="n">
        <f aca="false">BU84-EJ84</f>
        <v>21.0563804467228</v>
      </c>
      <c r="FA84" s="451"/>
      <c r="FB84" s="432"/>
      <c r="FC84" s="453" t="n">
        <f aca="false">1-EP84/CA84</f>
        <v>0.0748956426217502</v>
      </c>
      <c r="FD84" s="432" t="n">
        <f aca="false">CA84-EP84</f>
        <v>0.187239106554375</v>
      </c>
      <c r="FE84" s="453" t="n">
        <f aca="false">1-EQ84/CB84</f>
        <v>0.823481139198258</v>
      </c>
      <c r="FF84" s="431" t="n">
        <f aca="false">CB84-EQ84</f>
        <v>93.0533687294031</v>
      </c>
      <c r="FG84" s="406" t="n">
        <v>38400</v>
      </c>
      <c r="FH84" s="444"/>
      <c r="FI84" s="454"/>
      <c r="FJ84" s="455"/>
      <c r="FK84" s="456" t="n">
        <f aca="false">3000/BA84*24</f>
        <v>2.19699743683632</v>
      </c>
      <c r="FL84" s="531"/>
      <c r="FM84" s="456"/>
      <c r="FN84" s="531" t="n">
        <v>2363</v>
      </c>
      <c r="FO84" s="533" t="n">
        <f aca="false">FN84/11.15/1.2/1000</f>
        <v>0.17660687593423</v>
      </c>
      <c r="FP84" s="450" t="n">
        <f aca="false">FN84/BA84*1000</f>
        <v>72.1042353228366</v>
      </c>
      <c r="FQ84" s="458" t="n">
        <v>19.2</v>
      </c>
      <c r="FR84" s="459" t="n">
        <f aca="false">FQ84/BA84*1000</f>
        <v>0.585865983156353</v>
      </c>
      <c r="FS84" s="460" t="n">
        <v>8.09</v>
      </c>
      <c r="FT84" s="530" t="n">
        <v>25.5</v>
      </c>
      <c r="FU84" s="538"/>
      <c r="FV84" s="531" t="n">
        <v>2</v>
      </c>
      <c r="FW84" s="539" t="n">
        <v>1</v>
      </c>
      <c r="FX84" s="531" t="n">
        <v>16</v>
      </c>
      <c r="FY84" s="453" t="n">
        <f aca="false">1-FV84/(EG84+DD84)</f>
        <v>0.948717948717949</v>
      </c>
      <c r="FZ84" s="453" t="n">
        <f aca="false">1-FW84/(EF84+DC84)*2</f>
        <v>0.565217391304348</v>
      </c>
      <c r="GA84" s="430" t="n">
        <f aca="false">(DC84+EF84)/2-FW84</f>
        <v>1.3</v>
      </c>
      <c r="GB84" s="514" t="n">
        <f aca="false">1-FT84/DZ84</f>
        <v>0.0555555555555556</v>
      </c>
      <c r="GC84" s="515" t="n">
        <f aca="false">(CW84+DZ84)/2-FT84</f>
        <v>1.55</v>
      </c>
      <c r="GD84" s="514"/>
      <c r="GE84" s="528"/>
      <c r="GF84" s="462" t="n">
        <f aca="false">4100/BA84*24</f>
        <v>3.00256316367631</v>
      </c>
      <c r="GG84" s="406"/>
      <c r="GH84" s="451"/>
      <c r="GI84" s="406"/>
      <c r="GJ84" s="463"/>
      <c r="GK84" s="464"/>
      <c r="GL84" s="465" t="n">
        <v>8.19</v>
      </c>
      <c r="GM84" s="530" t="n">
        <v>26.1</v>
      </c>
      <c r="GN84" s="531" t="n">
        <v>109</v>
      </c>
      <c r="GO84" s="514"/>
      <c r="GP84" s="451"/>
      <c r="GQ84" s="530" t="n">
        <v>16</v>
      </c>
      <c r="GR84" s="456" t="n">
        <f aca="false">4300/BA84*24</f>
        <v>3.1490296594654</v>
      </c>
      <c r="GS84" s="532" t="n">
        <f aca="false">HC84</f>
        <v>25.6</v>
      </c>
      <c r="GT84" s="532"/>
      <c r="GU84" s="514" t="n">
        <f aca="false">1-GS84/GM84</f>
        <v>0.0191570881226054</v>
      </c>
      <c r="GV84" s="514"/>
      <c r="GW84" s="514"/>
      <c r="GX84" s="514"/>
      <c r="GY84" s="463"/>
      <c r="GZ84" s="406" t="n">
        <v>32607</v>
      </c>
      <c r="HA84" s="439" t="n">
        <v>8.41</v>
      </c>
      <c r="HB84" s="452"/>
      <c r="HC84" s="440" t="n">
        <v>25.6</v>
      </c>
      <c r="HD84" s="444"/>
      <c r="HE84" s="464"/>
      <c r="HF84" s="464"/>
      <c r="HG84" s="444"/>
      <c r="HH84" s="409" t="n">
        <v>2</v>
      </c>
      <c r="HI84" s="466" t="n">
        <v>8460</v>
      </c>
      <c r="HJ84" s="407" t="n">
        <f aca="false">HI84*0.67</f>
        <v>5668.2</v>
      </c>
      <c r="HK84" s="407"/>
      <c r="HL84" s="443"/>
      <c r="HM84" s="541" t="n">
        <v>19.4</v>
      </c>
      <c r="HN84" s="467"/>
      <c r="HO84" s="408" t="n">
        <v>0.27</v>
      </c>
      <c r="HP84" s="468"/>
      <c r="HQ84" s="519" t="n">
        <v>23.76</v>
      </c>
      <c r="HR84" s="520" t="n">
        <v>0.96</v>
      </c>
      <c r="HS84" s="521"/>
      <c r="HT84" s="522" t="n">
        <v>16</v>
      </c>
      <c r="HU84" s="523" t="n">
        <f aca="false">72500/BA84*24</f>
        <v>53.0941047235445</v>
      </c>
      <c r="HV84" s="514" t="n">
        <f aca="false">1-HC84/BE84</f>
        <v>0.467775467775468</v>
      </c>
      <c r="HW84" s="514"/>
      <c r="HX84" s="514" t="n">
        <f aca="false">1-HM84/BK84</f>
        <v>0.203612479474548</v>
      </c>
      <c r="HY84" s="472"/>
    </row>
    <row r="85" customFormat="false" ht="15.6" hidden="false" customHeight="false" outlineLevel="0" collapsed="false">
      <c r="A85" s="401" t="n">
        <v>43567</v>
      </c>
      <c r="B85" s="516" t="n">
        <v>37393</v>
      </c>
      <c r="C85" s="403" t="n">
        <f aca="false">B85/$B$6</f>
        <v>0.74786</v>
      </c>
      <c r="D85" s="404" t="n">
        <v>7.92</v>
      </c>
      <c r="E85" s="405" t="n">
        <v>55.2</v>
      </c>
      <c r="F85" s="406" t="n">
        <v>281</v>
      </c>
      <c r="G85" s="407" t="n">
        <f aca="false">F85*B85/1000</f>
        <v>10507.433</v>
      </c>
      <c r="H85" s="403" t="n">
        <f aca="false">G85/$G$6</f>
        <v>0.42029732</v>
      </c>
      <c r="I85" s="406" t="n">
        <v>9100</v>
      </c>
      <c r="J85" s="407" t="n">
        <f aca="false">I85*0.67</f>
        <v>6097</v>
      </c>
      <c r="K85" s="408" t="n">
        <v>28.37</v>
      </c>
      <c r="L85" s="408" t="n">
        <v>21.95</v>
      </c>
      <c r="M85" s="408" t="n">
        <v>2.9</v>
      </c>
      <c r="N85" s="409" t="n">
        <v>136</v>
      </c>
      <c r="O85" s="409" t="n">
        <v>32</v>
      </c>
      <c r="P85" s="410"/>
      <c r="Q85" s="410"/>
      <c r="R85" s="410"/>
      <c r="S85" s="410"/>
      <c r="T85" s="411"/>
      <c r="U85" s="412"/>
      <c r="V85" s="410"/>
      <c r="W85" s="410"/>
      <c r="X85" s="517"/>
      <c r="Y85" s="474"/>
      <c r="Z85" s="475"/>
      <c r="AA85" s="476"/>
      <c r="AB85" s="477"/>
      <c r="AC85" s="477"/>
      <c r="AD85" s="475" t="n">
        <v>3.49</v>
      </c>
      <c r="AE85" s="478" t="n">
        <f aca="false">AD85/$AD$6</f>
        <v>0.484722222222222</v>
      </c>
      <c r="AF85" s="479"/>
      <c r="AG85" s="478"/>
      <c r="AH85" s="479"/>
      <c r="AI85" s="479"/>
      <c r="AJ85" s="474"/>
      <c r="AK85" s="478"/>
      <c r="AL85" s="448"/>
      <c r="AM85" s="480"/>
      <c r="AN85" s="474"/>
      <c r="AO85" s="474"/>
      <c r="AP85" s="480"/>
      <c r="AQ85" s="448"/>
      <c r="AR85" s="474"/>
      <c r="AS85" s="474"/>
      <c r="AT85" s="474"/>
      <c r="AU85" s="448"/>
      <c r="AV85" s="481"/>
      <c r="AW85" s="480"/>
      <c r="AX85" s="480"/>
      <c r="AY85" s="481"/>
      <c r="AZ85" s="481"/>
      <c r="BA85" s="421" t="n">
        <f aca="false">CC85+DF85</f>
        <v>35547</v>
      </c>
      <c r="BB85" s="422" t="n">
        <f aca="false">BA85/$BA$6</f>
        <v>0.71094</v>
      </c>
      <c r="BC85" s="423"/>
      <c r="BD85" s="424" t="n">
        <v>7.95</v>
      </c>
      <c r="BE85" s="425" t="n">
        <v>71.39</v>
      </c>
      <c r="BF85" s="426" t="n">
        <v>370</v>
      </c>
      <c r="BG85" s="427" t="n">
        <v>8910</v>
      </c>
      <c r="BH85" s="421" t="n">
        <f aca="false">BG85*0.67</f>
        <v>5969.7</v>
      </c>
      <c r="BI85" s="423"/>
      <c r="BJ85" s="422"/>
      <c r="BK85" s="428" t="n">
        <v>29.71</v>
      </c>
      <c r="BL85" s="428" t="n">
        <v>20</v>
      </c>
      <c r="BM85" s="429" t="n">
        <v>6.66</v>
      </c>
      <c r="BN85" s="423" t="n">
        <v>2.7</v>
      </c>
      <c r="BO85" s="426" t="n">
        <v>128</v>
      </c>
      <c r="BP85" s="426" t="n">
        <v>32</v>
      </c>
      <c r="BQ85" s="424" t="n">
        <v>5.77</v>
      </c>
      <c r="BR85" s="422" t="n">
        <f aca="false">BQ85/$BQ$6</f>
        <v>0.801388888888889</v>
      </c>
      <c r="BS85" s="410" t="n">
        <f aca="false">BA85</f>
        <v>35547</v>
      </c>
      <c r="BT85" s="430" t="n">
        <f aca="false">BD85</f>
        <v>7.95</v>
      </c>
      <c r="BU85" s="431" t="n">
        <f aca="false">BE85</f>
        <v>71.39</v>
      </c>
      <c r="BV85" s="431" t="n">
        <f aca="false">BF85</f>
        <v>370</v>
      </c>
      <c r="BW85" s="431" t="n">
        <f aca="false">BG85</f>
        <v>8910</v>
      </c>
      <c r="BX85" s="431" t="n">
        <f aca="false">BW85*0.65</f>
        <v>5791.5</v>
      </c>
      <c r="BY85" s="431" t="n">
        <f aca="false">BK85</f>
        <v>29.71</v>
      </c>
      <c r="BZ85" s="431" t="n">
        <f aca="false">BL85</f>
        <v>20</v>
      </c>
      <c r="CA85" s="432" t="n">
        <f aca="false">BN85</f>
        <v>2.7</v>
      </c>
      <c r="CB85" s="431" t="n">
        <f aca="false">BO85</f>
        <v>128</v>
      </c>
      <c r="CC85" s="433" t="n">
        <v>17806</v>
      </c>
      <c r="CD85" s="412" t="n">
        <f aca="false">CC85</f>
        <v>17806</v>
      </c>
      <c r="CE85" s="422" t="n">
        <f aca="false">CC85/25000</f>
        <v>0.71224</v>
      </c>
      <c r="CF85" s="434" t="n">
        <f aca="false">6700/CC85*24</f>
        <v>9.03066382118387</v>
      </c>
      <c r="CG85" s="435" t="n">
        <v>7.77</v>
      </c>
      <c r="CH85" s="428" t="n">
        <v>15.58</v>
      </c>
      <c r="CI85" s="447" t="n">
        <f aca="false">9500/CC85*24</f>
        <v>12.8046725822756</v>
      </c>
      <c r="CJ85" s="437" t="n">
        <v>23</v>
      </c>
      <c r="CK85" s="437" t="n">
        <v>3.55</v>
      </c>
      <c r="CL85" s="424" t="n">
        <v>7.65</v>
      </c>
      <c r="CM85" s="424"/>
      <c r="CN85" s="424"/>
      <c r="CO85" s="433"/>
      <c r="CP85" s="433"/>
      <c r="CQ85" s="438"/>
      <c r="CR85" s="438" t="n">
        <v>0.29</v>
      </c>
      <c r="CS85" s="425"/>
      <c r="CT85" s="529" t="n">
        <f aca="false">3500/CC85*24</f>
        <v>4.71751095136471</v>
      </c>
      <c r="CU85" s="435" t="n">
        <v>8.04</v>
      </c>
      <c r="CV85" s="439" t="n">
        <v>8.08</v>
      </c>
      <c r="CW85" s="440" t="n">
        <v>27.65</v>
      </c>
      <c r="CX85" s="441"/>
      <c r="CY85" s="442" t="n">
        <v>8510</v>
      </c>
      <c r="CZ85" s="443" t="n">
        <v>18.15</v>
      </c>
      <c r="DA85" s="443" t="n">
        <v>0.24</v>
      </c>
      <c r="DB85" s="443" t="n">
        <v>21.68</v>
      </c>
      <c r="DC85" s="443" t="n">
        <v>2.1</v>
      </c>
      <c r="DD85" s="444" t="n">
        <v>15</v>
      </c>
      <c r="DE85" s="441"/>
      <c r="DF85" s="445" t="n">
        <v>17741</v>
      </c>
      <c r="DG85" s="446" t="n">
        <f aca="false">DF85</f>
        <v>17741</v>
      </c>
      <c r="DH85" s="422" t="n">
        <f aca="false">DF85/25000</f>
        <v>0.70964</v>
      </c>
      <c r="DI85" s="447" t="n">
        <f aca="false">6700/DF85*24</f>
        <v>9.06375063412435</v>
      </c>
      <c r="DJ85" s="435" t="n">
        <v>7.76</v>
      </c>
      <c r="DK85" s="428" t="n">
        <v>16.22</v>
      </c>
      <c r="DL85" s="447" t="n">
        <f aca="false">9500/DF85*24</f>
        <v>12.8515867200271</v>
      </c>
      <c r="DM85" s="423" t="n">
        <v>22.6</v>
      </c>
      <c r="DN85" s="423" t="n">
        <v>3.07</v>
      </c>
      <c r="DO85" s="424" t="n">
        <v>7.66</v>
      </c>
      <c r="DP85" s="424"/>
      <c r="DQ85" s="424"/>
      <c r="DR85" s="433"/>
      <c r="DS85" s="433"/>
      <c r="DT85" s="438"/>
      <c r="DU85" s="438" t="n">
        <v>0.33</v>
      </c>
      <c r="DV85" s="425"/>
      <c r="DW85" s="447" t="n">
        <f aca="false">3500/DF85*24</f>
        <v>4.73479510737839</v>
      </c>
      <c r="DX85" s="435" t="n">
        <v>8.61</v>
      </c>
      <c r="DY85" s="439" t="n">
        <v>8.13</v>
      </c>
      <c r="DZ85" s="440" t="n">
        <v>26.83</v>
      </c>
      <c r="EA85" s="441"/>
      <c r="EB85" s="442" t="n">
        <v>8610</v>
      </c>
      <c r="EC85" s="443" t="n">
        <v>18</v>
      </c>
      <c r="ED85" s="443" t="n">
        <v>0.25</v>
      </c>
      <c r="EE85" s="443" t="n">
        <v>21.53</v>
      </c>
      <c r="EF85" s="443" t="n">
        <v>2.2</v>
      </c>
      <c r="EG85" s="444" t="n">
        <v>29</v>
      </c>
      <c r="EH85" s="441"/>
      <c r="EI85" s="430" t="n">
        <f aca="false">(DY85*DG85+CV85*CD85)/(DG85+CD85)</f>
        <v>8.10495428587504</v>
      </c>
      <c r="EJ85" s="430" t="n">
        <f aca="false">(DZ85*DG85+CW85*CD85)/(DG85+CD85)</f>
        <v>27.2407497116494</v>
      </c>
      <c r="EK85" s="449"/>
      <c r="EL85" s="449" t="n">
        <f aca="false">(EB85*DG85+CY85*CD85)/(DG85+CD85)</f>
        <v>8559.90857175008</v>
      </c>
      <c r="EM85" s="430" t="n">
        <f aca="false">(EC85*DG85+CZ85*CD85)/(DG85+CD85)</f>
        <v>18.0751371423749</v>
      </c>
      <c r="EN85" s="432" t="n">
        <f aca="false">(ED85*DG85+DA85*CD85)/(DG85+CD85)</f>
        <v>0.244990857175008</v>
      </c>
      <c r="EO85" s="432" t="n">
        <f aca="false">(EE85*DG85+DB85*CD85)/(DG85+CD85)</f>
        <v>21.6051371423749</v>
      </c>
      <c r="EP85" s="432" t="n">
        <f aca="false">(EF85*DG85+DC85*CD85)/(DG85+CD85)</f>
        <v>2.14990857175008</v>
      </c>
      <c r="EQ85" s="432" t="n">
        <f aca="false">(EG85*DG85+DD85*CD85)/(DG85+CD85)</f>
        <v>21.9872000450108</v>
      </c>
      <c r="ER85" s="449"/>
      <c r="ES85" s="450" t="n">
        <f aca="false">44000/BA85*24</f>
        <v>29.7071482825555</v>
      </c>
      <c r="ET85" s="451" t="n">
        <f aca="false">BB85</f>
        <v>0.71094</v>
      </c>
      <c r="EU85" s="452" t="n">
        <f aca="false">BV85/1000/ES85*24</f>
        <v>0.298917954545454</v>
      </c>
      <c r="EV85" s="451" t="n">
        <f aca="false">EU85/$EU$6</f>
        <v>0.553551767676767</v>
      </c>
      <c r="EW85" s="514" t="n">
        <f aca="false">1-EM85/BY85</f>
        <v>0.391614367473077</v>
      </c>
      <c r="EX85" s="515" t="n">
        <f aca="false">BY85-EM85</f>
        <v>11.6348628576251</v>
      </c>
      <c r="EY85" s="514" t="n">
        <f aca="false">1-EJ85/BU85</f>
        <v>0.618423452701368</v>
      </c>
      <c r="EZ85" s="515" t="n">
        <f aca="false">BU85-EJ85</f>
        <v>44.1492502883506</v>
      </c>
      <c r="FA85" s="451"/>
      <c r="FB85" s="432"/>
      <c r="FC85" s="453" t="n">
        <f aca="false">1-EP85/CA85</f>
        <v>0.20373756601849</v>
      </c>
      <c r="FD85" s="432" t="n">
        <f aca="false">CA85-EP85</f>
        <v>0.550091428249923</v>
      </c>
      <c r="FE85" s="453" t="n">
        <f aca="false">1-EQ85/CB85</f>
        <v>0.828224999648353</v>
      </c>
      <c r="FF85" s="431" t="n">
        <f aca="false">CB85-EQ85</f>
        <v>106.012799954989</v>
      </c>
      <c r="FG85" s="406" t="n">
        <v>38400</v>
      </c>
      <c r="FH85" s="444"/>
      <c r="FI85" s="454"/>
      <c r="FJ85" s="455"/>
      <c r="FK85" s="456" t="n">
        <f aca="false">3000/BA85*24</f>
        <v>2.02548738290151</v>
      </c>
      <c r="FL85" s="531"/>
      <c r="FM85" s="456"/>
      <c r="FN85" s="531" t="n">
        <v>3752</v>
      </c>
      <c r="FO85" s="533" t="n">
        <f aca="false">FN85/11.15/1.2/1000</f>
        <v>0.280418535127055</v>
      </c>
      <c r="FP85" s="450" t="n">
        <f aca="false">FN85/BA85*1000</f>
        <v>105.550398064534</v>
      </c>
      <c r="FQ85" s="458" t="n">
        <v>31.2</v>
      </c>
      <c r="FR85" s="459" t="n">
        <f aca="false">FQ85/BA85*1000</f>
        <v>0.877711199257321</v>
      </c>
      <c r="FS85" s="460" t="n">
        <v>8.06</v>
      </c>
      <c r="FT85" s="530" t="n">
        <v>25.3</v>
      </c>
      <c r="FU85" s="538"/>
      <c r="FV85" s="531" t="n">
        <v>2</v>
      </c>
      <c r="FW85" s="539" t="n">
        <v>0.8</v>
      </c>
      <c r="FX85" s="531" t="n">
        <v>16</v>
      </c>
      <c r="FY85" s="453" t="n">
        <f aca="false">1-FV85/(EG85+DD85)*2</f>
        <v>0.909090909090909</v>
      </c>
      <c r="FZ85" s="453" t="n">
        <f aca="false">1-FW85/(EF85+DC85)*2</f>
        <v>0.627906976744186</v>
      </c>
      <c r="GA85" s="430" t="n">
        <f aca="false">(DC85+EF85)/2-FW85</f>
        <v>1.35</v>
      </c>
      <c r="GB85" s="514" t="n">
        <f aca="false">1-FT85/DZ85</f>
        <v>0.0570257174804323</v>
      </c>
      <c r="GC85" s="515" t="n">
        <f aca="false">(CW85+DZ85)/2-FT85</f>
        <v>1.94</v>
      </c>
      <c r="GD85" s="514"/>
      <c r="GE85" s="528"/>
      <c r="GF85" s="462" t="n">
        <f aca="false">4100/BA85*24</f>
        <v>2.7681660899654</v>
      </c>
      <c r="GG85" s="406"/>
      <c r="GH85" s="451"/>
      <c r="GI85" s="406"/>
      <c r="GJ85" s="463"/>
      <c r="GK85" s="464"/>
      <c r="GL85" s="465" t="n">
        <v>8.16</v>
      </c>
      <c r="GM85" s="530" t="n">
        <v>25.13</v>
      </c>
      <c r="GN85" s="531" t="n">
        <v>115</v>
      </c>
      <c r="GO85" s="514" t="n">
        <f aca="false">1-GM85/FT85</f>
        <v>0.00671936758893288</v>
      </c>
      <c r="GP85" s="451"/>
      <c r="GQ85" s="530" t="n">
        <v>16</v>
      </c>
      <c r="GR85" s="456" t="n">
        <f aca="false">4300/BA85*24</f>
        <v>2.90319858215883</v>
      </c>
      <c r="GS85" s="532" t="n">
        <f aca="false">HC85</f>
        <v>25.33</v>
      </c>
      <c r="GT85" s="532"/>
      <c r="GU85" s="514"/>
      <c r="GV85" s="514"/>
      <c r="GW85" s="514"/>
      <c r="GX85" s="514"/>
      <c r="GY85" s="463"/>
      <c r="GZ85" s="406" t="n">
        <v>34264</v>
      </c>
      <c r="HA85" s="439" t="n">
        <v>8.34</v>
      </c>
      <c r="HB85" s="452"/>
      <c r="HC85" s="440" t="n">
        <v>25.33</v>
      </c>
      <c r="HD85" s="444"/>
      <c r="HE85" s="464"/>
      <c r="HF85" s="464"/>
      <c r="HG85" s="444"/>
      <c r="HH85" s="409" t="n">
        <v>4</v>
      </c>
      <c r="HI85" s="466" t="n">
        <v>8640</v>
      </c>
      <c r="HJ85" s="407" t="n">
        <f aca="false">HI85*0.67</f>
        <v>5788.8</v>
      </c>
      <c r="HK85" s="407"/>
      <c r="HL85" s="443"/>
      <c r="HM85" s="541" t="n">
        <v>18.1</v>
      </c>
      <c r="HN85" s="467"/>
      <c r="HO85" s="408" t="n">
        <v>0.29</v>
      </c>
      <c r="HP85" s="468"/>
      <c r="HQ85" s="519" t="n">
        <v>21.92</v>
      </c>
      <c r="HR85" s="520" t="n">
        <v>0.8</v>
      </c>
      <c r="HS85" s="521"/>
      <c r="HT85" s="522" t="n">
        <v>16</v>
      </c>
      <c r="HU85" s="523" t="n">
        <f aca="false">72500/BA85*24</f>
        <v>48.9492784201198</v>
      </c>
      <c r="HV85" s="514" t="n">
        <f aca="false">1-HC85/BE85</f>
        <v>0.645188401736938</v>
      </c>
      <c r="HW85" s="514"/>
      <c r="HX85" s="514" t="n">
        <f aca="false">1-HM85/BK85</f>
        <v>0.390777515987883</v>
      </c>
      <c r="HY85" s="472"/>
    </row>
    <row r="86" customFormat="false" ht="15.6" hidden="false" customHeight="false" outlineLevel="0" collapsed="false">
      <c r="A86" s="401" t="n">
        <v>43568</v>
      </c>
      <c r="B86" s="516" t="n">
        <v>36720</v>
      </c>
      <c r="C86" s="403" t="n">
        <f aca="false">B86/$B$6</f>
        <v>0.7344</v>
      </c>
      <c r="D86" s="404" t="n">
        <v>7.88</v>
      </c>
      <c r="E86" s="405" t="n">
        <v>45.55</v>
      </c>
      <c r="F86" s="406" t="n">
        <v>353</v>
      </c>
      <c r="G86" s="407" t="n">
        <f aca="false">F86*B86/1000</f>
        <v>12962.16</v>
      </c>
      <c r="H86" s="403" t="n">
        <f aca="false">G86/$G$6</f>
        <v>0.5184864</v>
      </c>
      <c r="I86" s="406" t="n">
        <v>8915</v>
      </c>
      <c r="J86" s="407" t="n">
        <f aca="false">I86*0.67</f>
        <v>5973.05</v>
      </c>
      <c r="K86" s="408" t="n">
        <v>27.8</v>
      </c>
      <c r="L86" s="408" t="n">
        <v>22.6</v>
      </c>
      <c r="M86" s="408" t="n">
        <v>2.5</v>
      </c>
      <c r="N86" s="409" t="n">
        <v>118</v>
      </c>
      <c r="O86" s="409" t="n">
        <v>32</v>
      </c>
      <c r="P86" s="410"/>
      <c r="Q86" s="410"/>
      <c r="R86" s="410"/>
      <c r="S86" s="410"/>
      <c r="T86" s="411"/>
      <c r="U86" s="412"/>
      <c r="V86" s="410"/>
      <c r="W86" s="410"/>
      <c r="X86" s="517"/>
      <c r="Y86" s="474"/>
      <c r="Z86" s="475"/>
      <c r="AA86" s="476"/>
      <c r="AB86" s="477"/>
      <c r="AC86" s="477"/>
      <c r="AD86" s="475" t="n">
        <v>3.5</v>
      </c>
      <c r="AE86" s="478" t="n">
        <f aca="false">AD86/$AD$6</f>
        <v>0.486111111111111</v>
      </c>
      <c r="AF86" s="479"/>
      <c r="AG86" s="478"/>
      <c r="AH86" s="479"/>
      <c r="AI86" s="479"/>
      <c r="AJ86" s="474"/>
      <c r="AK86" s="478"/>
      <c r="AL86" s="448"/>
      <c r="AM86" s="480"/>
      <c r="AN86" s="474"/>
      <c r="AO86" s="474"/>
      <c r="AP86" s="480"/>
      <c r="AQ86" s="448"/>
      <c r="AR86" s="474"/>
      <c r="AS86" s="474"/>
      <c r="AT86" s="474"/>
      <c r="AU86" s="448"/>
      <c r="AV86" s="481"/>
      <c r="AW86" s="480"/>
      <c r="AX86" s="480"/>
      <c r="AY86" s="481"/>
      <c r="AZ86" s="481"/>
      <c r="BA86" s="421" t="n">
        <f aca="false">CC86+DF86</f>
        <v>35783</v>
      </c>
      <c r="BB86" s="422" t="n">
        <f aca="false">BA86/$BA$6</f>
        <v>0.71566</v>
      </c>
      <c r="BC86" s="423"/>
      <c r="BD86" s="424" t="n">
        <v>8.08</v>
      </c>
      <c r="BE86" s="425" t="n">
        <v>61.2</v>
      </c>
      <c r="BF86" s="426" t="n">
        <v>303</v>
      </c>
      <c r="BG86" s="427" t="n">
        <v>9160</v>
      </c>
      <c r="BH86" s="421" t="n">
        <f aca="false">BG86*0.67</f>
        <v>6137.2</v>
      </c>
      <c r="BI86" s="423"/>
      <c r="BJ86" s="422"/>
      <c r="BK86" s="428" t="n">
        <v>34.7</v>
      </c>
      <c r="BL86" s="428" t="n">
        <v>16.2</v>
      </c>
      <c r="BM86" s="429" t="n">
        <v>8.5</v>
      </c>
      <c r="BN86" s="423" t="n">
        <v>1.9</v>
      </c>
      <c r="BO86" s="426" t="n">
        <v>76</v>
      </c>
      <c r="BP86" s="426" t="n">
        <v>32</v>
      </c>
      <c r="BQ86" s="424" t="n">
        <v>6.78</v>
      </c>
      <c r="BR86" s="422" t="n">
        <f aca="false">BQ86/$BQ$6</f>
        <v>0.941666666666667</v>
      </c>
      <c r="BS86" s="410" t="n">
        <f aca="false">BA86</f>
        <v>35783</v>
      </c>
      <c r="BT86" s="430" t="n">
        <f aca="false">BD86</f>
        <v>8.08</v>
      </c>
      <c r="BU86" s="431" t="n">
        <f aca="false">BE86</f>
        <v>61.2</v>
      </c>
      <c r="BV86" s="431" t="n">
        <f aca="false">BF86</f>
        <v>303</v>
      </c>
      <c r="BW86" s="431" t="n">
        <f aca="false">BG86</f>
        <v>9160</v>
      </c>
      <c r="BX86" s="431" t="n">
        <f aca="false">BW86*0.65</f>
        <v>5954</v>
      </c>
      <c r="BY86" s="431" t="n">
        <f aca="false">BK86</f>
        <v>34.7</v>
      </c>
      <c r="BZ86" s="431" t="n">
        <f aca="false">BL86</f>
        <v>16.2</v>
      </c>
      <c r="CA86" s="432" t="n">
        <f aca="false">BN86</f>
        <v>1.9</v>
      </c>
      <c r="CB86" s="431" t="n">
        <f aca="false">BO86</f>
        <v>76</v>
      </c>
      <c r="CC86" s="433" t="n">
        <v>17859</v>
      </c>
      <c r="CD86" s="412" t="n">
        <f aca="false">CC86</f>
        <v>17859</v>
      </c>
      <c r="CE86" s="422" t="n">
        <f aca="false">CC86/25000</f>
        <v>0.71436</v>
      </c>
      <c r="CF86" s="434" t="n">
        <f aca="false">6700/CC86*24</f>
        <v>9.00386359818579</v>
      </c>
      <c r="CG86" s="435" t="n">
        <v>7.86</v>
      </c>
      <c r="CH86" s="428" t="n">
        <v>16.5</v>
      </c>
      <c r="CI86" s="447" t="n">
        <f aca="false">9500/CC86*24</f>
        <v>12.7666722660843</v>
      </c>
      <c r="CJ86" s="437" t="n">
        <v>23.5</v>
      </c>
      <c r="CK86" s="437" t="n">
        <v>3.64</v>
      </c>
      <c r="CL86" s="424" t="n">
        <v>7.73</v>
      </c>
      <c r="CM86" s="424"/>
      <c r="CN86" s="424"/>
      <c r="CO86" s="433"/>
      <c r="CP86" s="433"/>
      <c r="CQ86" s="438"/>
      <c r="CR86" s="438" t="n">
        <v>0.3</v>
      </c>
      <c r="CS86" s="425"/>
      <c r="CT86" s="529" t="n">
        <f aca="false">3500/CC86*24</f>
        <v>4.70351083487317</v>
      </c>
      <c r="CU86" s="435" t="n">
        <v>8.06</v>
      </c>
      <c r="CV86" s="439" t="n">
        <v>8.05</v>
      </c>
      <c r="CW86" s="440" t="n">
        <v>26.7</v>
      </c>
      <c r="CX86" s="441"/>
      <c r="CY86" s="442" t="n">
        <v>9290</v>
      </c>
      <c r="CZ86" s="443" t="n">
        <v>18.9</v>
      </c>
      <c r="DA86" s="443" t="n">
        <v>0.16</v>
      </c>
      <c r="DB86" s="443" t="n">
        <v>21.4</v>
      </c>
      <c r="DC86" s="443" t="n">
        <v>1.7</v>
      </c>
      <c r="DD86" s="444" t="n">
        <v>15</v>
      </c>
      <c r="DE86" s="441"/>
      <c r="DF86" s="445" t="n">
        <v>17924</v>
      </c>
      <c r="DG86" s="446" t="n">
        <f aca="false">DF86</f>
        <v>17924</v>
      </c>
      <c r="DH86" s="422" t="n">
        <f aca="false">DF86/25000</f>
        <v>0.71696</v>
      </c>
      <c r="DI86" s="447" t="n">
        <f aca="false">6700/DF86*24</f>
        <v>8.97121178308413</v>
      </c>
      <c r="DJ86" s="435" t="n">
        <v>7.8</v>
      </c>
      <c r="DK86" s="428" t="n">
        <v>15.5</v>
      </c>
      <c r="DL86" s="447" t="n">
        <f aca="false">9500/DF86*24</f>
        <v>12.7203749163133</v>
      </c>
      <c r="DM86" s="423" t="n">
        <v>22.9</v>
      </c>
      <c r="DN86" s="423" t="n">
        <v>2.57</v>
      </c>
      <c r="DO86" s="424" t="n">
        <v>7.65</v>
      </c>
      <c r="DP86" s="424"/>
      <c r="DQ86" s="424"/>
      <c r="DR86" s="433"/>
      <c r="DS86" s="433"/>
      <c r="DT86" s="438"/>
      <c r="DU86" s="438" t="n">
        <v>0.34</v>
      </c>
      <c r="DV86" s="425"/>
      <c r="DW86" s="447" t="n">
        <f aca="false">3500/DF86*24</f>
        <v>4.68645391653649</v>
      </c>
      <c r="DX86" s="435" t="n">
        <v>8.27</v>
      </c>
      <c r="DY86" s="439" t="n">
        <v>8.18</v>
      </c>
      <c r="DZ86" s="440" t="n">
        <v>26.6</v>
      </c>
      <c r="EA86" s="441"/>
      <c r="EB86" s="442" t="n">
        <v>9090</v>
      </c>
      <c r="EC86" s="443" t="n">
        <v>18.8</v>
      </c>
      <c r="ED86" s="443" t="n">
        <v>0.2</v>
      </c>
      <c r="EE86" s="443" t="n">
        <v>22.2</v>
      </c>
      <c r="EF86" s="443" t="n">
        <v>1.7</v>
      </c>
      <c r="EG86" s="444" t="n">
        <v>10</v>
      </c>
      <c r="EH86" s="441"/>
      <c r="EI86" s="430" t="n">
        <f aca="false">(DY86*DG86+CV86*CD86)/(DG86+CD86)</f>
        <v>8.11511807282788</v>
      </c>
      <c r="EJ86" s="430" t="n">
        <f aca="false">(DZ86*DG86+CW86*CD86)/(DG86+CD86)</f>
        <v>26.6499091747478</v>
      </c>
      <c r="EK86" s="449"/>
      <c r="EL86" s="449" t="n">
        <f aca="false">(EB86*DG86+CY86*CD86)/(DG86+CD86)</f>
        <v>9189.81834949557</v>
      </c>
      <c r="EM86" s="430" t="n">
        <f aca="false">(EC86*DG86+CZ86*CD86)/(DG86+CD86)</f>
        <v>18.8499091747478</v>
      </c>
      <c r="EN86" s="432" t="n">
        <f aca="false">(ED86*DG86+DA86*CD86)/(DG86+CD86)</f>
        <v>0.180036330100886</v>
      </c>
      <c r="EO86" s="432" t="n">
        <f aca="false">(EE86*DG86+DB86*CD86)/(DG86+CD86)</f>
        <v>21.8007266020177</v>
      </c>
      <c r="EP86" s="432" t="n">
        <f aca="false">(EF86*DG86+DC86*CD86)/(DG86+CD86)</f>
        <v>1.7</v>
      </c>
      <c r="EQ86" s="432" t="n">
        <f aca="false">(EG86*DG86+DD86*CD86)/(DG86+CD86)</f>
        <v>12.4954587373893</v>
      </c>
      <c r="ER86" s="449"/>
      <c r="ES86" s="450" t="n">
        <f aca="false">44000/BA86*24</f>
        <v>29.5112204119274</v>
      </c>
      <c r="ET86" s="451" t="n">
        <f aca="false">BB86</f>
        <v>0.71566</v>
      </c>
      <c r="EU86" s="452" t="n">
        <f aca="false">BV86/1000/ES86*24</f>
        <v>0.24641475</v>
      </c>
      <c r="EV86" s="451" t="n">
        <f aca="false">EU86/$EU$6</f>
        <v>0.456323611111111</v>
      </c>
      <c r="EW86" s="514" t="n">
        <f aca="false">1-EM86/BY86</f>
        <v>0.456774951736375</v>
      </c>
      <c r="EX86" s="515" t="n">
        <f aca="false">BY86-EM86</f>
        <v>15.8500908252522</v>
      </c>
      <c r="EY86" s="514" t="n">
        <f aca="false">1-EJ86/BU86</f>
        <v>0.564543967732879</v>
      </c>
      <c r="EZ86" s="515" t="n">
        <f aca="false">BU86-EJ86</f>
        <v>34.5500908252522</v>
      </c>
      <c r="FA86" s="451"/>
      <c r="FB86" s="432"/>
      <c r="FC86" s="453" t="n">
        <f aca="false">1-EP86/CA86</f>
        <v>0.105263157894737</v>
      </c>
      <c r="FD86" s="432" t="n">
        <f aca="false">CA86-EP86</f>
        <v>0.2</v>
      </c>
      <c r="FE86" s="453" t="n">
        <f aca="false">1-EQ86/CB86</f>
        <v>0.835586069244878</v>
      </c>
      <c r="FF86" s="431" t="n">
        <f aca="false">CB86-EQ86</f>
        <v>63.5045412626107</v>
      </c>
      <c r="FG86" s="406" t="n">
        <v>38400</v>
      </c>
      <c r="FH86" s="444"/>
      <c r="FI86" s="454"/>
      <c r="FJ86" s="455"/>
      <c r="FK86" s="456" t="n">
        <f aca="false">3000/BA86*24</f>
        <v>2.0121286644496</v>
      </c>
      <c r="FL86" s="531"/>
      <c r="FM86" s="456"/>
      <c r="FN86" s="531" t="n">
        <v>3170</v>
      </c>
      <c r="FO86" s="533" t="n">
        <f aca="false">FN86/11.15/1.2/1000</f>
        <v>0.236920777279522</v>
      </c>
      <c r="FP86" s="450" t="n">
        <f aca="false">FN86/BA86*1000</f>
        <v>88.5895536986837</v>
      </c>
      <c r="FQ86" s="458" t="n">
        <v>31.2</v>
      </c>
      <c r="FR86" s="459" t="n">
        <f aca="false">FQ86/BA86*1000</f>
        <v>0.871922421261493</v>
      </c>
      <c r="FS86" s="460" t="n">
        <v>8.05</v>
      </c>
      <c r="FT86" s="530" t="n">
        <v>24.8</v>
      </c>
      <c r="FU86" s="538"/>
      <c r="FV86" s="531" t="n">
        <v>1</v>
      </c>
      <c r="FW86" s="539" t="n">
        <v>0.85</v>
      </c>
      <c r="FX86" s="531" t="n">
        <v>16</v>
      </c>
      <c r="FY86" s="453" t="n">
        <f aca="false">1-FV86/(EG86+DD86)</f>
        <v>0.96</v>
      </c>
      <c r="FZ86" s="453" t="n">
        <f aca="false">1-FW86/(EF86+DC86)*2</f>
        <v>0.5</v>
      </c>
      <c r="GA86" s="430" t="n">
        <f aca="false">(DC86+EF86)/2-FW86</f>
        <v>0.85</v>
      </c>
      <c r="GB86" s="514" t="n">
        <f aca="false">1-FT86/DZ86</f>
        <v>0.0676691729323309</v>
      </c>
      <c r="GC86" s="515" t="n">
        <f aca="false">(CW86+DZ86)/2-FT86</f>
        <v>1.85</v>
      </c>
      <c r="GD86" s="514"/>
      <c r="GE86" s="528"/>
      <c r="GF86" s="462" t="n">
        <f aca="false">4100/BA86*24</f>
        <v>2.74990917474779</v>
      </c>
      <c r="GG86" s="406"/>
      <c r="GH86" s="451"/>
      <c r="GI86" s="406"/>
      <c r="GJ86" s="463"/>
      <c r="GK86" s="464"/>
      <c r="GL86" s="465" t="n">
        <v>8.17</v>
      </c>
      <c r="GM86" s="530" t="n">
        <v>24.7</v>
      </c>
      <c r="GN86" s="531" t="n">
        <v>114</v>
      </c>
      <c r="GO86" s="514"/>
      <c r="GP86" s="451"/>
      <c r="GQ86" s="530" t="n">
        <v>16</v>
      </c>
      <c r="GR86" s="456" t="n">
        <f aca="false">4300/BA86*24</f>
        <v>2.88405108571109</v>
      </c>
      <c r="GS86" s="532" t="n">
        <f aca="false">HC86</f>
        <v>25.1</v>
      </c>
      <c r="GT86" s="532"/>
      <c r="GU86" s="514"/>
      <c r="GV86" s="514"/>
      <c r="GW86" s="514"/>
      <c r="GX86" s="514"/>
      <c r="GY86" s="463"/>
      <c r="GZ86" s="406" t="n">
        <v>35284</v>
      </c>
      <c r="HA86" s="439" t="n">
        <v>8.33</v>
      </c>
      <c r="HB86" s="452"/>
      <c r="HC86" s="440" t="n">
        <v>25.1</v>
      </c>
      <c r="HD86" s="444"/>
      <c r="HE86" s="464"/>
      <c r="HF86" s="464"/>
      <c r="HG86" s="444"/>
      <c r="HH86" s="409" t="n">
        <v>1</v>
      </c>
      <c r="HI86" s="466" t="n">
        <v>9400</v>
      </c>
      <c r="HJ86" s="407" t="n">
        <f aca="false">HI86*0.67</f>
        <v>6298</v>
      </c>
      <c r="HK86" s="407"/>
      <c r="HL86" s="443"/>
      <c r="HM86" s="541" t="n">
        <v>19.4</v>
      </c>
      <c r="HN86" s="467"/>
      <c r="HO86" s="408" t="n">
        <v>0.16</v>
      </c>
      <c r="HP86" s="468"/>
      <c r="HQ86" s="519" t="n">
        <v>21.8</v>
      </c>
      <c r="HR86" s="520" t="n">
        <v>0.8</v>
      </c>
      <c r="HS86" s="521"/>
      <c r="HT86" s="522" t="n">
        <v>8</v>
      </c>
      <c r="HU86" s="523" t="n">
        <f aca="false">72500/BA86*24</f>
        <v>48.6264427241986</v>
      </c>
      <c r="HV86" s="514" t="n">
        <f aca="false">1-HC86/BE86</f>
        <v>0.589869281045752</v>
      </c>
      <c r="HW86" s="514"/>
      <c r="HX86" s="514" t="n">
        <f aca="false">1-HM86/BK86</f>
        <v>0.440922190201729</v>
      </c>
      <c r="HY86" s="472"/>
    </row>
    <row r="87" customFormat="false" ht="15.6" hidden="false" customHeight="false" outlineLevel="0" collapsed="false">
      <c r="A87" s="486" t="n">
        <v>43569</v>
      </c>
      <c r="B87" s="487" t="n">
        <v>37203</v>
      </c>
      <c r="C87" s="488" t="n">
        <f aca="false">B87/$B$6</f>
        <v>0.74406</v>
      </c>
      <c r="D87" s="489" t="n">
        <v>7.93</v>
      </c>
      <c r="E87" s="490" t="n">
        <v>55.56</v>
      </c>
      <c r="F87" s="491" t="n">
        <v>246</v>
      </c>
      <c r="G87" s="491" t="n">
        <f aca="false">F87*B87/1000</f>
        <v>9151.938</v>
      </c>
      <c r="H87" s="488" t="n">
        <f aca="false">G87/$G$6</f>
        <v>0.36607752</v>
      </c>
      <c r="I87" s="491" t="n">
        <v>8440</v>
      </c>
      <c r="J87" s="491" t="n">
        <f aca="false">I87*0.67</f>
        <v>5654.8</v>
      </c>
      <c r="K87" s="492" t="n">
        <v>28.8</v>
      </c>
      <c r="L87" s="492" t="n">
        <v>22.7</v>
      </c>
      <c r="M87" s="492" t="n">
        <v>2.3</v>
      </c>
      <c r="N87" s="493" t="n">
        <v>233</v>
      </c>
      <c r="O87" s="493" t="n">
        <v>32</v>
      </c>
      <c r="P87" s="410"/>
      <c r="Q87" s="410"/>
      <c r="R87" s="410"/>
      <c r="S87" s="410"/>
      <c r="T87" s="411"/>
      <c r="U87" s="412"/>
      <c r="V87" s="410"/>
      <c r="W87" s="410"/>
      <c r="X87" s="413"/>
      <c r="Y87" s="474"/>
      <c r="Z87" s="475"/>
      <c r="AA87" s="476"/>
      <c r="AB87" s="477"/>
      <c r="AC87" s="477"/>
      <c r="AD87" s="475" t="n">
        <v>3.48</v>
      </c>
      <c r="AE87" s="478" t="n">
        <f aca="false">AD87/$AD$6</f>
        <v>0.483333333333333</v>
      </c>
      <c r="AF87" s="479"/>
      <c r="AG87" s="478"/>
      <c r="AH87" s="479"/>
      <c r="AI87" s="479"/>
      <c r="AJ87" s="474"/>
      <c r="AK87" s="478"/>
      <c r="AL87" s="448"/>
      <c r="AM87" s="480"/>
      <c r="AN87" s="474"/>
      <c r="AO87" s="474"/>
      <c r="AP87" s="480"/>
      <c r="AQ87" s="448"/>
      <c r="AR87" s="474"/>
      <c r="AS87" s="474"/>
      <c r="AT87" s="474"/>
      <c r="AU87" s="448"/>
      <c r="AV87" s="481"/>
      <c r="AW87" s="480"/>
      <c r="AX87" s="480"/>
      <c r="AY87" s="481"/>
      <c r="AZ87" s="481"/>
      <c r="BA87" s="421" t="n">
        <f aca="false">CC87+DF87</f>
        <v>37216</v>
      </c>
      <c r="BB87" s="422" t="n">
        <f aca="false">BA87/$BA$6</f>
        <v>0.74432</v>
      </c>
      <c r="BC87" s="423"/>
      <c r="BD87" s="424" t="n">
        <v>7.97</v>
      </c>
      <c r="BE87" s="425" t="n">
        <v>49.66</v>
      </c>
      <c r="BF87" s="426" t="n">
        <v>266</v>
      </c>
      <c r="BG87" s="427" t="n">
        <v>10120</v>
      </c>
      <c r="BH87" s="421" t="n">
        <f aca="false">BG87*0.67</f>
        <v>6780.4</v>
      </c>
      <c r="BI87" s="423"/>
      <c r="BJ87" s="422"/>
      <c r="BK87" s="428" t="n">
        <v>26.53</v>
      </c>
      <c r="BL87" s="428" t="n">
        <v>19.8</v>
      </c>
      <c r="BM87" s="429" t="n">
        <v>6.77</v>
      </c>
      <c r="BN87" s="423" t="n">
        <v>1.9</v>
      </c>
      <c r="BO87" s="426" t="n">
        <v>149</v>
      </c>
      <c r="BP87" s="426" t="n">
        <v>32</v>
      </c>
      <c r="BQ87" s="424" t="n">
        <v>5.49</v>
      </c>
      <c r="BR87" s="422" t="n">
        <f aca="false">BQ87/$BQ$6</f>
        <v>0.7625</v>
      </c>
      <c r="BS87" s="410" t="n">
        <f aca="false">BA87</f>
        <v>37216</v>
      </c>
      <c r="BT87" s="430" t="n">
        <f aca="false">BD87</f>
        <v>7.97</v>
      </c>
      <c r="BU87" s="431" t="n">
        <f aca="false">BE87</f>
        <v>49.66</v>
      </c>
      <c r="BV87" s="431" t="n">
        <f aca="false">BF87</f>
        <v>266</v>
      </c>
      <c r="BW87" s="431" t="n">
        <f aca="false">BG87</f>
        <v>10120</v>
      </c>
      <c r="BX87" s="431" t="n">
        <f aca="false">BW87*0.65</f>
        <v>6578</v>
      </c>
      <c r="BY87" s="431" t="n">
        <f aca="false">BK87</f>
        <v>26.53</v>
      </c>
      <c r="BZ87" s="431" t="n">
        <f aca="false">BL87</f>
        <v>19.8</v>
      </c>
      <c r="CA87" s="432" t="n">
        <f aca="false">BN87</f>
        <v>1.9</v>
      </c>
      <c r="CB87" s="431" t="n">
        <f aca="false">BO87</f>
        <v>149</v>
      </c>
      <c r="CC87" s="433" t="n">
        <v>18521</v>
      </c>
      <c r="CD87" s="412" t="n">
        <f aca="false">CC87</f>
        <v>18521</v>
      </c>
      <c r="CE87" s="422" t="n">
        <f aca="false">CC87/25000</f>
        <v>0.74084</v>
      </c>
      <c r="CF87" s="534" t="n">
        <f aca="false">6700/CC87*24</f>
        <v>8.68203660709465</v>
      </c>
      <c r="CG87" s="435" t="n">
        <v>7.82</v>
      </c>
      <c r="CH87" s="428" t="n">
        <v>16.07</v>
      </c>
      <c r="CI87" s="535" t="n">
        <f aca="false">9500/CC87*24</f>
        <v>12.3103504130447</v>
      </c>
      <c r="CJ87" s="437" t="n">
        <v>23.1</v>
      </c>
      <c r="CK87" s="437" t="n">
        <v>2.86</v>
      </c>
      <c r="CL87" s="424" t="n">
        <v>7.6</v>
      </c>
      <c r="CM87" s="424"/>
      <c r="CN87" s="424"/>
      <c r="CO87" s="433"/>
      <c r="CP87" s="433"/>
      <c r="CQ87" s="438"/>
      <c r="CR87" s="438" t="n">
        <v>0.33</v>
      </c>
      <c r="CS87" s="482"/>
      <c r="CT87" s="425" t="n">
        <f aca="false">3500/CC87*24</f>
        <v>4.5353922574375</v>
      </c>
      <c r="CU87" s="435" t="n">
        <v>8.06</v>
      </c>
      <c r="CV87" s="494" t="n">
        <v>7.97</v>
      </c>
      <c r="CW87" s="495" t="n">
        <v>27.3</v>
      </c>
      <c r="CX87" s="496"/>
      <c r="CY87" s="497" t="n">
        <v>9020</v>
      </c>
      <c r="CZ87" s="498" t="n">
        <v>18.89</v>
      </c>
      <c r="DA87" s="498" t="n">
        <v>0.23</v>
      </c>
      <c r="DB87" s="498" t="n">
        <v>22.05</v>
      </c>
      <c r="DC87" s="498" t="n">
        <v>1.8</v>
      </c>
      <c r="DD87" s="499" t="n">
        <v>12</v>
      </c>
      <c r="DE87" s="499"/>
      <c r="DF87" s="433" t="n">
        <v>18695</v>
      </c>
      <c r="DG87" s="446" t="n">
        <f aca="false">DF87</f>
        <v>18695</v>
      </c>
      <c r="DH87" s="422" t="n">
        <f aca="false">DF87/25000</f>
        <v>0.7478</v>
      </c>
      <c r="DI87" s="433" t="n">
        <f aca="false">6700/DF87*24</f>
        <v>8.60123027547473</v>
      </c>
      <c r="DJ87" s="435" t="n">
        <v>7.76</v>
      </c>
      <c r="DK87" s="428" t="n">
        <v>15.7</v>
      </c>
      <c r="DL87" s="433" t="n">
        <f aca="false">9500/DF87*24</f>
        <v>12.1957742711955</v>
      </c>
      <c r="DM87" s="542" t="n">
        <v>22.9</v>
      </c>
      <c r="DN87" s="542" t="n">
        <v>2.35</v>
      </c>
      <c r="DO87" s="543" t="n">
        <v>7.58</v>
      </c>
      <c r="DP87" s="543"/>
      <c r="DQ87" s="543"/>
      <c r="DR87" s="433"/>
      <c r="DS87" s="433"/>
      <c r="DT87" s="438"/>
      <c r="DU87" s="438" t="n">
        <v>0.32</v>
      </c>
      <c r="DV87" s="482"/>
      <c r="DW87" s="433" t="n">
        <f aca="false">3500/DF87*24</f>
        <v>4.49317999465098</v>
      </c>
      <c r="DX87" s="435" t="n">
        <v>8.23</v>
      </c>
      <c r="DY87" s="494" t="n">
        <v>8.14</v>
      </c>
      <c r="DZ87" s="495" t="n">
        <v>28.04</v>
      </c>
      <c r="EA87" s="496"/>
      <c r="EB87" s="497" t="n">
        <v>9090</v>
      </c>
      <c r="EC87" s="498" t="n">
        <v>18.03</v>
      </c>
      <c r="ED87" s="498" t="n">
        <v>0.2</v>
      </c>
      <c r="EE87" s="498" t="n">
        <v>21.09</v>
      </c>
      <c r="EF87" s="498" t="n">
        <v>1.8</v>
      </c>
      <c r="EG87" s="499" t="n">
        <v>14</v>
      </c>
      <c r="EH87" s="496"/>
      <c r="EI87" s="430" t="n">
        <f aca="false">(DY87*DG87+CV87*CD87)/(DG87+CD87)</f>
        <v>8.05539740971625</v>
      </c>
      <c r="EJ87" s="430" t="n">
        <f aca="false">(DZ87*DG87+CW87*CD87)/(DG87+CD87)</f>
        <v>27.6717299011178</v>
      </c>
      <c r="EK87" s="449"/>
      <c r="EL87" s="449" t="n">
        <f aca="false">(EB87*DG87+CY87*CD87)/(DG87+CD87)</f>
        <v>9055.16363929493</v>
      </c>
      <c r="EM87" s="430" t="n">
        <f aca="false">(EC87*DG87+CZ87*CD87)/(DG87+CD87)</f>
        <v>18.4579895743766</v>
      </c>
      <c r="EN87" s="432" t="n">
        <f aca="false">(ED87*DG87+DA87*CD87)/(DG87+CD87)</f>
        <v>0.214929868873603</v>
      </c>
      <c r="EO87" s="432" t="n">
        <f aca="false">(EE87*DG87+DB87*CD87)/(DG87+CD87)</f>
        <v>21.5677558039553</v>
      </c>
      <c r="EP87" s="432" t="n">
        <f aca="false">(EF87*DG87+DC87*CD87)/(DG87+CD87)</f>
        <v>1.8</v>
      </c>
      <c r="EQ87" s="432" t="n">
        <f aca="false">(EG87*DG87+DD87*CD87)/(DG87+CD87)</f>
        <v>13.0046754084265</v>
      </c>
      <c r="ER87" s="449"/>
      <c r="ES87" s="497" t="n">
        <f aca="false">44000/BA87*24</f>
        <v>28.3748925193465</v>
      </c>
      <c r="ET87" s="500" t="n">
        <f aca="false">BB87</f>
        <v>0.74432</v>
      </c>
      <c r="EU87" s="452" t="n">
        <f aca="false">BV87/1000/ES87*24</f>
        <v>0.224987636363636</v>
      </c>
      <c r="EV87" s="500" t="n">
        <f aca="false">EU87/$EU$6</f>
        <v>0.416643771043771</v>
      </c>
      <c r="EW87" s="514" t="n">
        <f aca="false">1-EM87/BY87</f>
        <v>0.304259722036313</v>
      </c>
      <c r="EX87" s="515" t="n">
        <f aca="false">BY87-EM87</f>
        <v>8.07201042562339</v>
      </c>
      <c r="EY87" s="514" t="n">
        <f aca="false">1-EJ87/BU87</f>
        <v>0.442776280686311</v>
      </c>
      <c r="EZ87" s="515" t="n">
        <f aca="false">BU87-EJ87</f>
        <v>21.9882700988822</v>
      </c>
      <c r="FA87" s="500"/>
      <c r="FB87" s="432"/>
      <c r="FC87" s="453" t="n">
        <f aca="false">1-EP87/CA87</f>
        <v>0.0526315789473684</v>
      </c>
      <c r="FD87" s="432" t="n">
        <f aca="false">CA87-EP87</f>
        <v>0.0999999999999999</v>
      </c>
      <c r="FE87" s="453" t="n">
        <f aca="false">1-EQ87/CB87</f>
        <v>0.912720299272305</v>
      </c>
      <c r="FF87" s="431" t="n">
        <f aca="false">CB87-EQ87</f>
        <v>135.995324591574</v>
      </c>
      <c r="FG87" s="491" t="n">
        <v>38400</v>
      </c>
      <c r="FH87" s="499"/>
      <c r="FI87" s="502"/>
      <c r="FJ87" s="488"/>
      <c r="FK87" s="503" t="n">
        <f aca="false">3000/BA87*24</f>
        <v>1.93465176268272</v>
      </c>
      <c r="FL87" s="491"/>
      <c r="FM87" s="503"/>
      <c r="FN87" s="491" t="n">
        <v>2668</v>
      </c>
      <c r="FO87" s="533" t="n">
        <f aca="false">FN87/11.15/1.2/1000</f>
        <v>0.199402092675635</v>
      </c>
      <c r="FP87" s="497" t="n">
        <f aca="false">FN87/BA87*1000</f>
        <v>71.6895958727429</v>
      </c>
      <c r="FQ87" s="504" t="n">
        <v>24</v>
      </c>
      <c r="FR87" s="492" t="n">
        <f aca="false">FQ87/BA87*1000</f>
        <v>0.644883920894239</v>
      </c>
      <c r="FS87" s="505" t="n">
        <v>7.98</v>
      </c>
      <c r="FT87" s="536" t="n">
        <v>24.52</v>
      </c>
      <c r="FU87" s="496"/>
      <c r="FV87" s="491" t="n">
        <v>2</v>
      </c>
      <c r="FW87" s="505" t="n">
        <v>0.75</v>
      </c>
      <c r="FX87" s="491" t="n">
        <v>8</v>
      </c>
      <c r="FY87" s="453" t="n">
        <f aca="false">1-FV87/(EG87+DD87)*2</f>
        <v>0.846153846153846</v>
      </c>
      <c r="FZ87" s="453" t="n">
        <f aca="false">1-FW87/(EF87+DC87)*2</f>
        <v>0.583333333333333</v>
      </c>
      <c r="GA87" s="430" t="n">
        <f aca="false">(DC87+EF87)/2-FW87</f>
        <v>1.05</v>
      </c>
      <c r="GB87" s="500" t="n">
        <f aca="false">1-FT87/DZ87</f>
        <v>0.125534950071327</v>
      </c>
      <c r="GC87" s="515" t="n">
        <f aca="false">(CW87+DZ87)/2-FT87</f>
        <v>3.15</v>
      </c>
      <c r="GD87" s="500"/>
      <c r="GE87" s="449"/>
      <c r="GF87" s="507" t="n">
        <f aca="false">4100/BA87*24</f>
        <v>2.64402407566638</v>
      </c>
      <c r="GG87" s="491"/>
      <c r="GH87" s="527"/>
      <c r="GI87" s="491"/>
      <c r="GJ87" s="491"/>
      <c r="GK87" s="498"/>
      <c r="GL87" s="508" t="n">
        <v>8.1</v>
      </c>
      <c r="GM87" s="536" t="n">
        <v>23.37</v>
      </c>
      <c r="GN87" s="537" t="n">
        <v>107</v>
      </c>
      <c r="GO87" s="527" t="n">
        <f aca="false">1-GM87/FT87</f>
        <v>0.046900489396411</v>
      </c>
      <c r="GP87" s="527"/>
      <c r="GQ87" s="536" t="n">
        <v>8</v>
      </c>
      <c r="GR87" s="503" t="n">
        <f aca="false">4300/BA87*24</f>
        <v>2.77300085984523</v>
      </c>
      <c r="GS87" s="537" t="n">
        <f aca="false">HC87</f>
        <v>23.5</v>
      </c>
      <c r="GT87" s="537"/>
      <c r="GU87" s="527"/>
      <c r="GV87" s="527"/>
      <c r="GW87" s="527" t="n">
        <f aca="false">1-HC87/FT87</f>
        <v>0.0415986949429037</v>
      </c>
      <c r="GX87" s="527"/>
      <c r="GY87" s="498"/>
      <c r="GZ87" s="491" t="n">
        <v>36928</v>
      </c>
      <c r="HA87" s="494" t="n">
        <v>8.3</v>
      </c>
      <c r="HB87" s="494"/>
      <c r="HC87" s="495" t="n">
        <v>23.5</v>
      </c>
      <c r="HD87" s="499"/>
      <c r="HE87" s="499"/>
      <c r="HF87" s="499"/>
      <c r="HG87" s="499"/>
      <c r="HH87" s="493" t="n">
        <v>1</v>
      </c>
      <c r="HI87" s="509" t="n">
        <v>8750</v>
      </c>
      <c r="HJ87" s="491" t="n">
        <f aca="false">HI87*0.67</f>
        <v>5862.5</v>
      </c>
      <c r="HK87" s="491"/>
      <c r="HL87" s="498"/>
      <c r="HM87" s="544" t="n">
        <v>18.7</v>
      </c>
      <c r="HN87" s="509"/>
      <c r="HO87" s="492" t="n">
        <v>0.13</v>
      </c>
      <c r="HP87" s="510"/>
      <c r="HQ87" s="524" t="n">
        <v>22.27</v>
      </c>
      <c r="HR87" s="525" t="n">
        <v>0.75</v>
      </c>
      <c r="HS87" s="525"/>
      <c r="HT87" s="512" t="n">
        <v>8</v>
      </c>
      <c r="HU87" s="526" t="n">
        <f aca="false">72500/BA87*24</f>
        <v>46.7540842648323</v>
      </c>
      <c r="HV87" s="527" t="n">
        <f aca="false">1-HC87/BE87</f>
        <v>0.526782118405155</v>
      </c>
      <c r="HW87" s="527"/>
      <c r="HX87" s="527" t="n">
        <f aca="false">1-HM87/BK87</f>
        <v>0.295137580098002</v>
      </c>
      <c r="HY87" s="513"/>
    </row>
    <row r="88" customFormat="false" ht="15.6" hidden="false" customHeight="false" outlineLevel="0" collapsed="false">
      <c r="A88" s="401" t="n">
        <v>43570</v>
      </c>
      <c r="B88" s="516" t="n">
        <v>37108</v>
      </c>
      <c r="C88" s="403" t="n">
        <f aca="false">B88/$B$6</f>
        <v>0.74216</v>
      </c>
      <c r="D88" s="404" t="n">
        <v>7.785</v>
      </c>
      <c r="E88" s="405" t="n">
        <v>62.535</v>
      </c>
      <c r="F88" s="406" t="n">
        <v>269</v>
      </c>
      <c r="G88" s="407" t="n">
        <f aca="false">F88*B88/1000</f>
        <v>9982.052</v>
      </c>
      <c r="H88" s="403" t="n">
        <f aca="false">G88/$G$6</f>
        <v>0.39928208</v>
      </c>
      <c r="I88" s="406" t="n">
        <v>10070</v>
      </c>
      <c r="J88" s="407" t="n">
        <f aca="false">I88*0.67</f>
        <v>6746.9</v>
      </c>
      <c r="K88" s="408" t="n">
        <v>36</v>
      </c>
      <c r="L88" s="408" t="n">
        <v>25.9</v>
      </c>
      <c r="M88" s="408" t="n">
        <v>2.4</v>
      </c>
      <c r="N88" s="409" t="n">
        <v>182</v>
      </c>
      <c r="O88" s="409" t="n">
        <v>16</v>
      </c>
      <c r="P88" s="410"/>
      <c r="Q88" s="410"/>
      <c r="R88" s="410"/>
      <c r="S88" s="410"/>
      <c r="T88" s="411"/>
      <c r="U88" s="412"/>
      <c r="V88" s="410"/>
      <c r="W88" s="410"/>
      <c r="X88" s="517"/>
      <c r="Y88" s="474"/>
      <c r="Z88" s="475"/>
      <c r="AA88" s="476"/>
      <c r="AB88" s="477"/>
      <c r="AC88" s="477"/>
      <c r="AD88" s="475" t="n">
        <v>3.48</v>
      </c>
      <c r="AE88" s="478" t="n">
        <f aca="false">AD88/$AD$6</f>
        <v>0.483333333333333</v>
      </c>
      <c r="AF88" s="479"/>
      <c r="AG88" s="478"/>
      <c r="AH88" s="479"/>
      <c r="AI88" s="479"/>
      <c r="AJ88" s="474"/>
      <c r="AK88" s="478"/>
      <c r="AL88" s="448"/>
      <c r="AM88" s="480"/>
      <c r="AN88" s="474"/>
      <c r="AO88" s="474"/>
      <c r="AP88" s="480"/>
      <c r="AQ88" s="448"/>
      <c r="AR88" s="474"/>
      <c r="AS88" s="474"/>
      <c r="AT88" s="474"/>
      <c r="AU88" s="448"/>
      <c r="AV88" s="481"/>
      <c r="AW88" s="480"/>
      <c r="AX88" s="480"/>
      <c r="AY88" s="481"/>
      <c r="AZ88" s="481"/>
      <c r="BA88" s="421" t="n">
        <f aca="false">CC88+DF88</f>
        <v>33176</v>
      </c>
      <c r="BB88" s="422" t="n">
        <f aca="false">BA88/$BA$6</f>
        <v>0.66352</v>
      </c>
      <c r="BC88" s="423"/>
      <c r="BD88" s="424" t="n">
        <v>7.83</v>
      </c>
      <c r="BE88" s="425" t="n">
        <v>56.8</v>
      </c>
      <c r="BF88" s="426" t="n">
        <v>222</v>
      </c>
      <c r="BG88" s="427" t="n">
        <v>9960</v>
      </c>
      <c r="BH88" s="421" t="n">
        <f aca="false">BG88*0.67</f>
        <v>6673.2</v>
      </c>
      <c r="BI88" s="423"/>
      <c r="BJ88" s="422"/>
      <c r="BK88" s="428" t="n">
        <v>26.9</v>
      </c>
      <c r="BL88" s="428" t="n">
        <v>20.8</v>
      </c>
      <c r="BM88" s="429" t="n">
        <v>6.66</v>
      </c>
      <c r="BN88" s="423" t="n">
        <v>2.1</v>
      </c>
      <c r="BO88" s="426" t="n">
        <v>98</v>
      </c>
      <c r="BP88" s="426" t="n">
        <v>16</v>
      </c>
      <c r="BQ88" s="424" t="n">
        <v>6.35</v>
      </c>
      <c r="BR88" s="422" t="n">
        <f aca="false">BQ88/$BQ$6</f>
        <v>0.881944444444444</v>
      </c>
      <c r="BS88" s="410" t="n">
        <f aca="false">BA88</f>
        <v>33176</v>
      </c>
      <c r="BT88" s="430" t="n">
        <f aca="false">BD88</f>
        <v>7.83</v>
      </c>
      <c r="BU88" s="431" t="n">
        <f aca="false">BE88</f>
        <v>56.8</v>
      </c>
      <c r="BV88" s="431" t="n">
        <f aca="false">BF88</f>
        <v>222</v>
      </c>
      <c r="BW88" s="431" t="n">
        <f aca="false">BG88</f>
        <v>9960</v>
      </c>
      <c r="BX88" s="431" t="n">
        <f aca="false">BW88*0.65</f>
        <v>6474</v>
      </c>
      <c r="BY88" s="431" t="n">
        <f aca="false">BK88</f>
        <v>26.9</v>
      </c>
      <c r="BZ88" s="431" t="n">
        <f aca="false">BL88</f>
        <v>20.8</v>
      </c>
      <c r="CA88" s="432" t="n">
        <f aca="false">BN88</f>
        <v>2.1</v>
      </c>
      <c r="CB88" s="431" t="n">
        <f aca="false">BO88</f>
        <v>98</v>
      </c>
      <c r="CC88" s="433" t="n">
        <v>16440</v>
      </c>
      <c r="CD88" s="412" t="n">
        <f aca="false">CC88</f>
        <v>16440</v>
      </c>
      <c r="CE88" s="422" t="n">
        <f aca="false">CC88/25000</f>
        <v>0.6576</v>
      </c>
      <c r="CF88" s="434" t="n">
        <f aca="false">6700/CC88*24</f>
        <v>9.78102189781022</v>
      </c>
      <c r="CG88" s="435" t="n">
        <v>7.64</v>
      </c>
      <c r="CH88" s="428" t="n">
        <v>17.4</v>
      </c>
      <c r="CI88" s="447" t="n">
        <f aca="false">9500/CC88*24</f>
        <v>13.8686131386861</v>
      </c>
      <c r="CJ88" s="437" t="n">
        <v>22.8</v>
      </c>
      <c r="CK88" s="437" t="n">
        <v>2.4</v>
      </c>
      <c r="CL88" s="424" t="n">
        <v>7.45</v>
      </c>
      <c r="CM88" s="424"/>
      <c r="CN88" s="424"/>
      <c r="CO88" s="433"/>
      <c r="CP88" s="433"/>
      <c r="CQ88" s="438"/>
      <c r="CR88" s="438" t="n">
        <v>0.27</v>
      </c>
      <c r="CS88" s="425"/>
      <c r="CT88" s="529" t="n">
        <f aca="false">3500/CC88*24</f>
        <v>5.10948905109489</v>
      </c>
      <c r="CU88" s="435" t="n">
        <v>8.15</v>
      </c>
      <c r="CV88" s="439" t="n">
        <v>7.92</v>
      </c>
      <c r="CW88" s="440" t="n">
        <v>29</v>
      </c>
      <c r="CX88" s="441"/>
      <c r="CY88" s="442" t="n">
        <v>9510</v>
      </c>
      <c r="CZ88" s="443" t="n">
        <v>19.9</v>
      </c>
      <c r="DA88" s="443" t="n">
        <v>0.24</v>
      </c>
      <c r="DB88" s="443" t="n">
        <v>22.3</v>
      </c>
      <c r="DC88" s="443" t="n">
        <v>1.9</v>
      </c>
      <c r="DD88" s="444" t="n">
        <v>14</v>
      </c>
      <c r="DE88" s="441"/>
      <c r="DF88" s="445" t="n">
        <v>16736</v>
      </c>
      <c r="DG88" s="446" t="n">
        <f aca="false">DF88</f>
        <v>16736</v>
      </c>
      <c r="DH88" s="422" t="n">
        <f aca="false">DF88/25000</f>
        <v>0.66944</v>
      </c>
      <c r="DI88" s="447" t="n">
        <f aca="false">6700/DF88*24</f>
        <v>9.60803059273423</v>
      </c>
      <c r="DJ88" s="435" t="n">
        <v>7.67</v>
      </c>
      <c r="DK88" s="428" t="n">
        <v>16.8</v>
      </c>
      <c r="DL88" s="447" t="n">
        <f aca="false">9500/DF88*24</f>
        <v>13.623326959847</v>
      </c>
      <c r="DM88" s="423" t="n">
        <v>23.2</v>
      </c>
      <c r="DN88" s="423" t="n">
        <v>2.2</v>
      </c>
      <c r="DO88" s="424" t="n">
        <v>7.47</v>
      </c>
      <c r="DP88" s="424"/>
      <c r="DQ88" s="424"/>
      <c r="DR88" s="433"/>
      <c r="DS88" s="433"/>
      <c r="DT88" s="438"/>
      <c r="DU88" s="438" t="n">
        <v>0.33</v>
      </c>
      <c r="DV88" s="425"/>
      <c r="DW88" s="447" t="n">
        <f aca="false">3500/DF88*24</f>
        <v>5.01912045889101</v>
      </c>
      <c r="DX88" s="435" t="n">
        <v>8.7</v>
      </c>
      <c r="DY88" s="439" t="n">
        <v>8.07</v>
      </c>
      <c r="DZ88" s="440" t="n">
        <v>29</v>
      </c>
      <c r="EA88" s="441"/>
      <c r="EB88" s="442" t="n">
        <v>9340</v>
      </c>
      <c r="EC88" s="443" t="n">
        <v>19.8</v>
      </c>
      <c r="ED88" s="443" t="n">
        <v>0.2</v>
      </c>
      <c r="EE88" s="443" t="n">
        <v>22.6</v>
      </c>
      <c r="EF88" s="443" t="n">
        <v>1.9</v>
      </c>
      <c r="EG88" s="444" t="n">
        <v>21</v>
      </c>
      <c r="EH88" s="441"/>
      <c r="EI88" s="430" t="n">
        <f aca="false">(DY88*DG88+CV88*CD88)/(DG88+CD88)</f>
        <v>7.99566915842778</v>
      </c>
      <c r="EJ88" s="430" t="n">
        <f aca="false">(DZ88*DG88+CW88*CD88)/(DG88+CD88)</f>
        <v>29</v>
      </c>
      <c r="EK88" s="449"/>
      <c r="EL88" s="449" t="n">
        <f aca="false">(EB88*DG88+CY88*CD88)/(DG88+CD88)</f>
        <v>9424.24162044852</v>
      </c>
      <c r="EM88" s="430" t="n">
        <f aca="false">(EC88*DG88+CZ88*CD88)/(DG88+CD88)</f>
        <v>19.8495538943815</v>
      </c>
      <c r="EN88" s="432" t="n">
        <f aca="false">(ED88*DG88+DA88*CD88)/(DG88+CD88)</f>
        <v>0.219821557752592</v>
      </c>
      <c r="EO88" s="432" t="n">
        <f aca="false">(EE88*DG88+DB88*CD88)/(DG88+CD88)</f>
        <v>22.4513383168556</v>
      </c>
      <c r="EP88" s="432" t="n">
        <f aca="false">(EF88*DG88+DC88*CD88)/(DG88+CD88)</f>
        <v>1.9</v>
      </c>
      <c r="EQ88" s="432" t="n">
        <f aca="false">(EG88*DG88+DD88*CD88)/(DG88+CD88)</f>
        <v>17.5312273932964</v>
      </c>
      <c r="ER88" s="449"/>
      <c r="ES88" s="450" t="n">
        <f aca="false">44000/BA88*24</f>
        <v>31.8302387267904</v>
      </c>
      <c r="ET88" s="451" t="n">
        <f aca="false">BB88</f>
        <v>0.66352</v>
      </c>
      <c r="EU88" s="452" t="n">
        <f aca="false">BV88/1000/ES88*24</f>
        <v>0.167388</v>
      </c>
      <c r="EV88" s="451" t="n">
        <f aca="false">EU88/$EU$6</f>
        <v>0.309977777777778</v>
      </c>
      <c r="EW88" s="514" t="n">
        <f aca="false">1-EM88/BY88</f>
        <v>0.262098368238607</v>
      </c>
      <c r="EX88" s="515" t="n">
        <f aca="false">BY88-EM88</f>
        <v>7.05044610561852</v>
      </c>
      <c r="EY88" s="514" t="n">
        <f aca="false">1-EJ88/BU88</f>
        <v>0.48943661971831</v>
      </c>
      <c r="EZ88" s="515" t="n">
        <f aca="false">BU88-EJ88</f>
        <v>27.8</v>
      </c>
      <c r="FA88" s="451"/>
      <c r="FB88" s="432"/>
      <c r="FC88" s="453" t="n">
        <f aca="false">1-EP88/CA88</f>
        <v>0.0952380952380953</v>
      </c>
      <c r="FD88" s="432" t="n">
        <f aca="false">CA88-EP88</f>
        <v>0.2</v>
      </c>
      <c r="FE88" s="453" t="n">
        <f aca="false">1-EQ88/CB88</f>
        <v>0.8211099245582</v>
      </c>
      <c r="FF88" s="431" t="n">
        <f aca="false">CB88-EQ88</f>
        <v>80.4687726067036</v>
      </c>
      <c r="FG88" s="406" t="n">
        <v>38400</v>
      </c>
      <c r="FH88" s="444"/>
      <c r="FI88" s="454"/>
      <c r="FJ88" s="455"/>
      <c r="FK88" s="456" t="n">
        <f aca="false">3000/BA88*24</f>
        <v>2.17024354955389</v>
      </c>
      <c r="FL88" s="531"/>
      <c r="FM88" s="456"/>
      <c r="FN88" s="531" t="n">
        <v>1946</v>
      </c>
      <c r="FO88" s="533" t="n">
        <f aca="false">FN88/11.15/1.2/1000</f>
        <v>0.145440956651719</v>
      </c>
      <c r="FP88" s="450" t="n">
        <f aca="false">FN88/BA88*1000</f>
        <v>58.6568603809983</v>
      </c>
      <c r="FQ88" s="458" t="n">
        <v>24</v>
      </c>
      <c r="FR88" s="459" t="n">
        <f aca="false">FQ88/BA88*1000</f>
        <v>0.723414516517965</v>
      </c>
      <c r="FS88" s="460" t="n">
        <v>8.01</v>
      </c>
      <c r="FT88" s="530" t="n">
        <v>27.4</v>
      </c>
      <c r="FU88" s="538"/>
      <c r="FV88" s="531" t="n">
        <v>1</v>
      </c>
      <c r="FW88" s="539" t="n">
        <v>1.1</v>
      </c>
      <c r="FX88" s="531" t="n">
        <v>8</v>
      </c>
      <c r="FY88" s="453" t="n">
        <f aca="false">1-FV88/(EG88+DD88)*2</f>
        <v>0.942857142857143</v>
      </c>
      <c r="FZ88" s="453" t="n">
        <f aca="false">1-FW88/(EF88+DC88)*2</f>
        <v>0.421052631578947</v>
      </c>
      <c r="GA88" s="430" t="n">
        <f aca="false">(DC88+EF88)/2-FW88</f>
        <v>0.8</v>
      </c>
      <c r="GB88" s="514" t="n">
        <f aca="false">1-FT88/DZ88</f>
        <v>0.0551724137931034</v>
      </c>
      <c r="GC88" s="515" t="n">
        <f aca="false">(CW88+DZ88)/2-FT88</f>
        <v>1.6</v>
      </c>
      <c r="GD88" s="514"/>
      <c r="GE88" s="528"/>
      <c r="GF88" s="462" t="n">
        <f aca="false">4100/BA88*24</f>
        <v>2.96599951772366</v>
      </c>
      <c r="GG88" s="406"/>
      <c r="GH88" s="451"/>
      <c r="GI88" s="406"/>
      <c r="GJ88" s="463"/>
      <c r="GK88" s="464"/>
      <c r="GL88" s="465" t="n">
        <v>8.22</v>
      </c>
      <c r="GM88" s="530" t="n">
        <v>25.6</v>
      </c>
      <c r="GN88" s="531"/>
      <c r="GO88" s="514" t="n">
        <f aca="false">1-GM88/FT88</f>
        <v>0.0656934306569342</v>
      </c>
      <c r="GP88" s="451"/>
      <c r="GQ88" s="530" t="n">
        <v>8</v>
      </c>
      <c r="GR88" s="456" t="n">
        <f aca="false">4300/BA88*24</f>
        <v>3.11068242102725</v>
      </c>
      <c r="GS88" s="532" t="n">
        <f aca="false">HC88</f>
        <v>25.8</v>
      </c>
      <c r="GT88" s="532"/>
      <c r="GU88" s="514"/>
      <c r="GV88" s="514"/>
      <c r="GW88" s="514" t="n">
        <f aca="false">1-HC88/FT88</f>
        <v>0.0583941605839415</v>
      </c>
      <c r="GX88" s="514"/>
      <c r="GY88" s="463"/>
      <c r="GZ88" s="406" t="n">
        <v>31638</v>
      </c>
      <c r="HA88" s="439" t="n">
        <v>8.37</v>
      </c>
      <c r="HB88" s="452"/>
      <c r="HC88" s="440" t="n">
        <v>25.8</v>
      </c>
      <c r="HD88" s="444"/>
      <c r="HE88" s="464"/>
      <c r="HF88" s="464"/>
      <c r="HG88" s="444"/>
      <c r="HH88" s="409" t="n">
        <v>1</v>
      </c>
      <c r="HI88" s="466" t="n">
        <v>9440</v>
      </c>
      <c r="HJ88" s="407" t="n">
        <f aca="false">HI88*0.67</f>
        <v>6324.8</v>
      </c>
      <c r="HK88" s="407"/>
      <c r="HL88" s="443"/>
      <c r="HM88" s="541" t="n">
        <v>18.3</v>
      </c>
      <c r="HN88" s="467"/>
      <c r="HO88" s="408" t="n">
        <v>0.14</v>
      </c>
      <c r="HP88" s="468"/>
      <c r="HQ88" s="519" t="n">
        <v>22.5</v>
      </c>
      <c r="HR88" s="520" t="n">
        <v>1.1</v>
      </c>
      <c r="HS88" s="521"/>
      <c r="HT88" s="522" t="n">
        <v>8</v>
      </c>
      <c r="HU88" s="523" t="n">
        <f aca="false">72500/BA88*24</f>
        <v>52.4475524475525</v>
      </c>
      <c r="HV88" s="514" t="n">
        <f aca="false">1-HC88/BE88</f>
        <v>0.545774647887324</v>
      </c>
      <c r="HW88" s="514"/>
      <c r="HX88" s="514" t="n">
        <f aca="false">1-HM88/BK88</f>
        <v>0.319702602230483</v>
      </c>
      <c r="HY88" s="472"/>
    </row>
    <row r="89" customFormat="false" ht="15.6" hidden="false" customHeight="false" outlineLevel="0" collapsed="false">
      <c r="A89" s="401" t="n">
        <v>43571</v>
      </c>
      <c r="B89" s="516" t="n">
        <v>36348</v>
      </c>
      <c r="C89" s="403" t="n">
        <f aca="false">B89/$B$6</f>
        <v>0.72696</v>
      </c>
      <c r="D89" s="404" t="n">
        <v>8.11</v>
      </c>
      <c r="E89" s="405" t="n">
        <v>47.6</v>
      </c>
      <c r="F89" s="406" t="n">
        <v>252</v>
      </c>
      <c r="G89" s="407" t="n">
        <f aca="false">F89*B89/1000</f>
        <v>9159.696</v>
      </c>
      <c r="H89" s="403" t="n">
        <f aca="false">G89/$G$6</f>
        <v>0.36638784</v>
      </c>
      <c r="I89" s="406" t="n">
        <v>7125</v>
      </c>
      <c r="J89" s="407" t="n">
        <f aca="false">I89*0.67</f>
        <v>4773.75</v>
      </c>
      <c r="K89" s="408" t="n">
        <v>26.95</v>
      </c>
      <c r="L89" s="408" t="n">
        <v>18.05</v>
      </c>
      <c r="M89" s="408" t="n">
        <v>2.1</v>
      </c>
      <c r="N89" s="409" t="n">
        <v>219</v>
      </c>
      <c r="O89" s="409" t="n">
        <v>32</v>
      </c>
      <c r="P89" s="410"/>
      <c r="Q89" s="410"/>
      <c r="R89" s="410"/>
      <c r="S89" s="410"/>
      <c r="T89" s="411"/>
      <c r="U89" s="412"/>
      <c r="V89" s="410"/>
      <c r="W89" s="410"/>
      <c r="X89" s="517"/>
      <c r="Y89" s="474"/>
      <c r="Z89" s="475"/>
      <c r="AA89" s="476"/>
      <c r="AB89" s="477"/>
      <c r="AC89" s="477"/>
      <c r="AD89" s="475" t="n">
        <v>3.47</v>
      </c>
      <c r="AE89" s="478" t="n">
        <f aca="false">AD89/$AD$6</f>
        <v>0.481944444444444</v>
      </c>
      <c r="AF89" s="479"/>
      <c r="AG89" s="478"/>
      <c r="AH89" s="479"/>
      <c r="AI89" s="479"/>
      <c r="AJ89" s="474"/>
      <c r="AK89" s="478"/>
      <c r="AL89" s="448"/>
      <c r="AM89" s="480"/>
      <c r="AN89" s="474"/>
      <c r="AO89" s="474"/>
      <c r="AP89" s="480"/>
      <c r="AQ89" s="448"/>
      <c r="AR89" s="474"/>
      <c r="AS89" s="474"/>
      <c r="AT89" s="474"/>
      <c r="AU89" s="448"/>
      <c r="AV89" s="481"/>
      <c r="AW89" s="480"/>
      <c r="AX89" s="480"/>
      <c r="AY89" s="481"/>
      <c r="AZ89" s="481"/>
      <c r="BA89" s="421" t="n">
        <f aca="false">CC89+DF89</f>
        <v>37574</v>
      </c>
      <c r="BB89" s="422" t="n">
        <f aca="false">BA89/$BA$6</f>
        <v>0.75148</v>
      </c>
      <c r="BC89" s="423"/>
      <c r="BD89" s="424" t="n">
        <v>7.61</v>
      </c>
      <c r="BE89" s="425" t="n">
        <v>51</v>
      </c>
      <c r="BF89" s="426" t="n">
        <v>257</v>
      </c>
      <c r="BG89" s="427" t="n">
        <v>7400</v>
      </c>
      <c r="BH89" s="421" t="n">
        <f aca="false">BG89*0.67</f>
        <v>4958</v>
      </c>
      <c r="BI89" s="423"/>
      <c r="BJ89" s="422"/>
      <c r="BK89" s="428" t="n">
        <v>31.2</v>
      </c>
      <c r="BL89" s="428" t="n">
        <v>23.6</v>
      </c>
      <c r="BM89" s="429" t="n">
        <v>4.3</v>
      </c>
      <c r="BN89" s="423" t="n">
        <v>1.9</v>
      </c>
      <c r="BO89" s="426" t="n">
        <v>158</v>
      </c>
      <c r="BP89" s="426" t="n">
        <v>32</v>
      </c>
      <c r="BQ89" s="424" t="n">
        <v>7.11</v>
      </c>
      <c r="BR89" s="422" t="n">
        <f aca="false">BQ89/$BQ$6</f>
        <v>0.9875</v>
      </c>
      <c r="BS89" s="410" t="n">
        <f aca="false">BA89</f>
        <v>37574</v>
      </c>
      <c r="BT89" s="430" t="n">
        <f aca="false">BD89</f>
        <v>7.61</v>
      </c>
      <c r="BU89" s="431" t="n">
        <f aca="false">BE89</f>
        <v>51</v>
      </c>
      <c r="BV89" s="431" t="n">
        <f aca="false">BF89</f>
        <v>257</v>
      </c>
      <c r="BW89" s="431" t="n">
        <f aca="false">BG89</f>
        <v>7400</v>
      </c>
      <c r="BX89" s="431" t="n">
        <f aca="false">BW89*0.65</f>
        <v>4810</v>
      </c>
      <c r="BY89" s="431" t="n">
        <f aca="false">BK89</f>
        <v>31.2</v>
      </c>
      <c r="BZ89" s="431" t="n">
        <f aca="false">BL89</f>
        <v>23.6</v>
      </c>
      <c r="CA89" s="432" t="n">
        <f aca="false">BN89</f>
        <v>1.9</v>
      </c>
      <c r="CB89" s="431" t="n">
        <f aca="false">BO89</f>
        <v>158</v>
      </c>
      <c r="CC89" s="433" t="n">
        <v>18787</v>
      </c>
      <c r="CD89" s="412" t="n">
        <f aca="false">CC89</f>
        <v>18787</v>
      </c>
      <c r="CE89" s="422" t="n">
        <f aca="false">CC89/25000</f>
        <v>0.75148</v>
      </c>
      <c r="CF89" s="434" t="n">
        <f aca="false">6700/CC89*24</f>
        <v>8.55911002288817</v>
      </c>
      <c r="CG89" s="435" t="n">
        <v>7.65</v>
      </c>
      <c r="CH89" s="428" t="n">
        <v>17.9</v>
      </c>
      <c r="CI89" s="447" t="n">
        <f aca="false">9500/CC89*24</f>
        <v>12.1360515249907</v>
      </c>
      <c r="CJ89" s="437" t="n">
        <v>23.2</v>
      </c>
      <c r="CK89" s="437" t="n">
        <v>2.2</v>
      </c>
      <c r="CL89" s="424" t="n">
        <v>7.57</v>
      </c>
      <c r="CM89" s="424"/>
      <c r="CN89" s="424"/>
      <c r="CO89" s="433" t="n">
        <v>2496</v>
      </c>
      <c r="CP89" s="433" t="n">
        <v>1428</v>
      </c>
      <c r="CQ89" s="438" t="n">
        <f aca="false">CP89/CO89</f>
        <v>0.572115384615385</v>
      </c>
      <c r="CR89" s="438" t="n">
        <v>0.37</v>
      </c>
      <c r="CS89" s="425" t="n">
        <f aca="false">CR89/CO89*1000*1000</f>
        <v>148.237179487179</v>
      </c>
      <c r="CT89" s="529" t="n">
        <f aca="false">3500/CC89*24</f>
        <v>4.47117687762815</v>
      </c>
      <c r="CU89" s="435" t="n">
        <v>7.95</v>
      </c>
      <c r="CV89" s="439" t="n">
        <v>7.91</v>
      </c>
      <c r="CW89" s="440" t="n">
        <v>28.1</v>
      </c>
      <c r="CX89" s="441"/>
      <c r="CY89" s="442" t="n">
        <v>8780</v>
      </c>
      <c r="CZ89" s="443" t="n">
        <v>20.7</v>
      </c>
      <c r="DA89" s="443" t="n">
        <v>0.22</v>
      </c>
      <c r="DB89" s="443" t="n">
        <v>20.5</v>
      </c>
      <c r="DC89" s="443" t="n">
        <v>1.8</v>
      </c>
      <c r="DD89" s="444" t="n">
        <v>15</v>
      </c>
      <c r="DE89" s="441"/>
      <c r="DF89" s="445" t="n">
        <v>18787</v>
      </c>
      <c r="DG89" s="446" t="n">
        <f aca="false">DF89</f>
        <v>18787</v>
      </c>
      <c r="DH89" s="422" t="n">
        <f aca="false">DF89/25000</f>
        <v>0.75148</v>
      </c>
      <c r="DI89" s="447" t="n">
        <f aca="false">6700/DF89*24</f>
        <v>8.55911002288817</v>
      </c>
      <c r="DJ89" s="435" t="n">
        <v>7.63</v>
      </c>
      <c r="DK89" s="428" t="n">
        <v>18.3</v>
      </c>
      <c r="DL89" s="447" t="n">
        <f aca="false">9500/DF89*24</f>
        <v>12.1360515249907</v>
      </c>
      <c r="DM89" s="423" t="n">
        <v>22.8</v>
      </c>
      <c r="DN89" s="423" t="n">
        <v>3.5</v>
      </c>
      <c r="DO89" s="424" t="n">
        <v>7.43</v>
      </c>
      <c r="DP89" s="424"/>
      <c r="DQ89" s="424"/>
      <c r="DR89" s="433" t="n">
        <v>2488</v>
      </c>
      <c r="DS89" s="433" t="n">
        <v>1494</v>
      </c>
      <c r="DT89" s="438" t="n">
        <f aca="false">DS89/DR89</f>
        <v>0.60048231511254</v>
      </c>
      <c r="DU89" s="438" t="n">
        <v>0.43</v>
      </c>
      <c r="DV89" s="425" t="n">
        <f aca="false">DU89/DR89*1000*1000</f>
        <v>172.829581993569</v>
      </c>
      <c r="DW89" s="447" t="n">
        <f aca="false">3500/DF89*24</f>
        <v>4.47117687762815</v>
      </c>
      <c r="DX89" s="435" t="n">
        <v>8.13</v>
      </c>
      <c r="DY89" s="439" t="n">
        <v>8.07</v>
      </c>
      <c r="DZ89" s="440" t="n">
        <v>28.8</v>
      </c>
      <c r="EA89" s="441"/>
      <c r="EB89" s="442" t="n">
        <v>8790</v>
      </c>
      <c r="EC89" s="443" t="n">
        <v>19</v>
      </c>
      <c r="ED89" s="443" t="n">
        <v>0.3</v>
      </c>
      <c r="EE89" s="443" t="n">
        <v>20.7</v>
      </c>
      <c r="EF89" s="443" t="n">
        <v>1.8</v>
      </c>
      <c r="EG89" s="444" t="n">
        <v>16</v>
      </c>
      <c r="EH89" s="441"/>
      <c r="EI89" s="430" t="n">
        <f aca="false">(DY89*DG89+CV89*CD89)/(DG89+CD89)</f>
        <v>7.99</v>
      </c>
      <c r="EJ89" s="430" t="n">
        <f aca="false">(DZ89*DG89+CW89*CD89)/(DG89+CD89)</f>
        <v>28.45</v>
      </c>
      <c r="EK89" s="449"/>
      <c r="EL89" s="449" t="n">
        <f aca="false">(EB89*DG89+CY89*CD89)/(DG89+CD89)</f>
        <v>8785</v>
      </c>
      <c r="EM89" s="430" t="n">
        <f aca="false">(EC89*DG89+CZ89*CD89)/(DG89+CD89)</f>
        <v>19.85</v>
      </c>
      <c r="EN89" s="432" t="n">
        <f aca="false">(ED89*DG89+DA89*CD89)/(DG89+CD89)</f>
        <v>0.26</v>
      </c>
      <c r="EO89" s="432" t="n">
        <f aca="false">(EE89*DG89+DB89*CD89)/(DG89+CD89)</f>
        <v>20.6</v>
      </c>
      <c r="EP89" s="432" t="n">
        <f aca="false">(EF89*DG89+DC89*CD89)/(DG89+CD89)</f>
        <v>1.8</v>
      </c>
      <c r="EQ89" s="432" t="n">
        <f aca="false">(EG89*DG89+DD89*CD89)/(DG89+CD89)</f>
        <v>15.5</v>
      </c>
      <c r="ER89" s="449"/>
      <c r="ES89" s="450" t="n">
        <f aca="false">44000/BA89*24</f>
        <v>28.1045403736626</v>
      </c>
      <c r="ET89" s="451" t="n">
        <f aca="false">BB89</f>
        <v>0.75148</v>
      </c>
      <c r="EU89" s="452" t="n">
        <f aca="false">BV89/1000/ES89*24</f>
        <v>0.219466318181818</v>
      </c>
      <c r="EV89" s="451" t="n">
        <f aca="false">EU89/$EU$6</f>
        <v>0.406419107744108</v>
      </c>
      <c r="EW89" s="514" t="n">
        <f aca="false">1-EM89/BY89</f>
        <v>0.363782051282051</v>
      </c>
      <c r="EX89" s="515" t="n">
        <f aca="false">BY89-EM89</f>
        <v>11.35</v>
      </c>
      <c r="EY89" s="514" t="n">
        <f aca="false">1-EJ89/BU89</f>
        <v>0.442156862745098</v>
      </c>
      <c r="EZ89" s="515" t="n">
        <f aca="false">BU89-EJ89</f>
        <v>22.55</v>
      </c>
      <c r="FA89" s="451"/>
      <c r="FB89" s="432"/>
      <c r="FC89" s="453" t="n">
        <f aca="false">1-EP89/CA89</f>
        <v>0.0526315789473685</v>
      </c>
      <c r="FD89" s="432" t="n">
        <f aca="false">CA89-EP89</f>
        <v>0.1</v>
      </c>
      <c r="FE89" s="453" t="n">
        <f aca="false">1-EQ89/CB89</f>
        <v>0.901898734177215</v>
      </c>
      <c r="FF89" s="431" t="n">
        <f aca="false">CB89-EQ89</f>
        <v>142.5</v>
      </c>
      <c r="FG89" s="406" t="n">
        <v>38400</v>
      </c>
      <c r="FH89" s="444"/>
      <c r="FI89" s="454"/>
      <c r="FJ89" s="455"/>
      <c r="FK89" s="456" t="n">
        <f aca="false">3000/BA89*24</f>
        <v>1.91621866184063</v>
      </c>
      <c r="FL89" s="531"/>
      <c r="FM89" s="456"/>
      <c r="FN89" s="531" t="n">
        <v>1390</v>
      </c>
      <c r="FO89" s="533" t="n">
        <f aca="false">FN89/11.15/1.2/1000</f>
        <v>0.103886397608371</v>
      </c>
      <c r="FP89" s="450" t="n">
        <f aca="false">FN89/BA89*1000</f>
        <v>36.9936658327567</v>
      </c>
      <c r="FQ89" s="458" t="n">
        <v>24</v>
      </c>
      <c r="FR89" s="459" t="n">
        <f aca="false">FQ89/BA89*1000</f>
        <v>0.638739553946878</v>
      </c>
      <c r="FS89" s="460" t="n">
        <v>8.02</v>
      </c>
      <c r="FT89" s="530" t="n">
        <v>26.4</v>
      </c>
      <c r="FU89" s="538"/>
      <c r="FV89" s="531" t="n">
        <v>2</v>
      </c>
      <c r="FW89" s="539" t="n">
        <v>1.1</v>
      </c>
      <c r="FX89" s="531" t="n">
        <v>16</v>
      </c>
      <c r="FY89" s="453" t="n">
        <f aca="false">1-FV89/(EG89+DD89)*2</f>
        <v>0.870967741935484</v>
      </c>
      <c r="FZ89" s="453" t="n">
        <f aca="false">1-FW89/(EF89+DC89)*2</f>
        <v>0.388888888888889</v>
      </c>
      <c r="GA89" s="430" t="n">
        <f aca="false">(DC89+EF89)/2-FW89</f>
        <v>0.7</v>
      </c>
      <c r="GB89" s="514" t="n">
        <f aca="false">1-FT89/DZ89</f>
        <v>0.0833333333333334</v>
      </c>
      <c r="GC89" s="515" t="n">
        <f aca="false">(CW89+DZ89)/2-FT89</f>
        <v>2.05</v>
      </c>
      <c r="GD89" s="514"/>
      <c r="GE89" s="528"/>
      <c r="GF89" s="462" t="n">
        <f aca="false">4100/BA89*24</f>
        <v>2.6188321711822</v>
      </c>
      <c r="GG89" s="406"/>
      <c r="GH89" s="451"/>
      <c r="GI89" s="406"/>
      <c r="GJ89" s="463"/>
      <c r="GK89" s="464"/>
      <c r="GL89" s="465" t="n">
        <v>8.03</v>
      </c>
      <c r="GM89" s="530" t="n">
        <v>25.3</v>
      </c>
      <c r="GN89" s="531"/>
      <c r="GO89" s="514" t="n">
        <f aca="false">1-GM89/FT89</f>
        <v>0.0416666666666666</v>
      </c>
      <c r="GP89" s="451"/>
      <c r="GQ89" s="530" t="n">
        <v>8</v>
      </c>
      <c r="GR89" s="456" t="n">
        <f aca="false">4300/BA89*24</f>
        <v>2.74658008197158</v>
      </c>
      <c r="GS89" s="532" t="n">
        <f aca="false">HC89</f>
        <v>27.5</v>
      </c>
      <c r="GT89" s="532"/>
      <c r="GU89" s="514"/>
      <c r="GV89" s="514"/>
      <c r="GW89" s="514"/>
      <c r="GX89" s="514"/>
      <c r="GY89" s="463"/>
      <c r="GZ89" s="406" t="n">
        <v>37395</v>
      </c>
      <c r="HA89" s="439" t="n">
        <v>8.34</v>
      </c>
      <c r="HB89" s="452"/>
      <c r="HC89" s="440" t="n">
        <v>27.5</v>
      </c>
      <c r="HD89" s="444"/>
      <c r="HE89" s="464"/>
      <c r="HF89" s="464"/>
      <c r="HG89" s="444"/>
      <c r="HH89" s="409" t="n">
        <v>1</v>
      </c>
      <c r="HI89" s="466" t="n">
        <v>8990</v>
      </c>
      <c r="HJ89" s="407" t="n">
        <f aca="false">HI89*0.67</f>
        <v>6023.3</v>
      </c>
      <c r="HK89" s="407"/>
      <c r="HL89" s="443"/>
      <c r="HM89" s="541" t="n">
        <v>20.3</v>
      </c>
      <c r="HN89" s="467"/>
      <c r="HO89" s="408" t="n">
        <v>0.18</v>
      </c>
      <c r="HP89" s="468"/>
      <c r="HQ89" s="519" t="n">
        <v>20.4</v>
      </c>
      <c r="HR89" s="520" t="n">
        <v>1</v>
      </c>
      <c r="HS89" s="521"/>
      <c r="HT89" s="522" t="n">
        <v>8</v>
      </c>
      <c r="HU89" s="523" t="n">
        <f aca="false">72500/BA89*24</f>
        <v>46.3086176611487</v>
      </c>
      <c r="HV89" s="514" t="n">
        <f aca="false">1-HC89/BE89</f>
        <v>0.46078431372549</v>
      </c>
      <c r="HW89" s="514"/>
      <c r="HX89" s="514" t="n">
        <f aca="false">1-HM89/BK89</f>
        <v>0.349358974358974</v>
      </c>
      <c r="HY89" s="472"/>
    </row>
    <row r="90" customFormat="false" ht="15.6" hidden="false" customHeight="false" outlineLevel="0" collapsed="false">
      <c r="A90" s="401" t="n">
        <v>43572</v>
      </c>
      <c r="B90" s="516" t="n">
        <v>38927</v>
      </c>
      <c r="C90" s="403" t="n">
        <f aca="false">B90/$B$6</f>
        <v>0.77854</v>
      </c>
      <c r="D90" s="404" t="n">
        <v>8.07</v>
      </c>
      <c r="E90" s="405" t="n">
        <v>53.25</v>
      </c>
      <c r="F90" s="406" t="n">
        <v>289</v>
      </c>
      <c r="G90" s="407" t="n">
        <f aca="false">F90*B90/1000</f>
        <v>11249.903</v>
      </c>
      <c r="H90" s="403" t="n">
        <f aca="false">G90/$G$6</f>
        <v>0.44999612</v>
      </c>
      <c r="I90" s="406" t="n">
        <v>8585</v>
      </c>
      <c r="J90" s="407" t="n">
        <f aca="false">I90*0.67</f>
        <v>5751.95</v>
      </c>
      <c r="K90" s="408" t="n">
        <v>33.15</v>
      </c>
      <c r="L90" s="408" t="n">
        <v>22.15</v>
      </c>
      <c r="M90" s="408" t="n">
        <v>2.1</v>
      </c>
      <c r="N90" s="409" t="n">
        <v>167</v>
      </c>
      <c r="O90" s="409" t="n">
        <v>32</v>
      </c>
      <c r="P90" s="410"/>
      <c r="Q90" s="410"/>
      <c r="R90" s="410"/>
      <c r="S90" s="410"/>
      <c r="T90" s="411"/>
      <c r="U90" s="412"/>
      <c r="V90" s="410"/>
      <c r="W90" s="410"/>
      <c r="X90" s="517"/>
      <c r="Y90" s="474"/>
      <c r="Z90" s="475"/>
      <c r="AA90" s="476"/>
      <c r="AB90" s="477"/>
      <c r="AC90" s="477"/>
      <c r="AD90" s="475" t="n">
        <v>3.45</v>
      </c>
      <c r="AE90" s="478" t="n">
        <f aca="false">AD90/$AD$6</f>
        <v>0.479166666666667</v>
      </c>
      <c r="AF90" s="479"/>
      <c r="AG90" s="478"/>
      <c r="AH90" s="479"/>
      <c r="AI90" s="479"/>
      <c r="AJ90" s="474"/>
      <c r="AK90" s="478"/>
      <c r="AL90" s="448"/>
      <c r="AM90" s="480"/>
      <c r="AN90" s="474"/>
      <c r="AO90" s="474"/>
      <c r="AP90" s="480"/>
      <c r="AQ90" s="448"/>
      <c r="AR90" s="474"/>
      <c r="AS90" s="474"/>
      <c r="AT90" s="474"/>
      <c r="AU90" s="448"/>
      <c r="AV90" s="481"/>
      <c r="AW90" s="480"/>
      <c r="AX90" s="480"/>
      <c r="AY90" s="481"/>
      <c r="AZ90" s="481"/>
      <c r="BA90" s="421" t="n">
        <f aca="false">CC90+DF90</f>
        <v>38445</v>
      </c>
      <c r="BB90" s="422" t="n">
        <f aca="false">BA90/$BA$6</f>
        <v>0.7689</v>
      </c>
      <c r="BC90" s="423"/>
      <c r="BD90" s="424" t="n">
        <v>7.86</v>
      </c>
      <c r="BE90" s="425" t="n">
        <v>46.3</v>
      </c>
      <c r="BF90" s="426" t="n">
        <v>172</v>
      </c>
      <c r="BG90" s="427" t="n">
        <v>7280</v>
      </c>
      <c r="BH90" s="421" t="n">
        <f aca="false">BG90*0.67</f>
        <v>4877.6</v>
      </c>
      <c r="BI90" s="423"/>
      <c r="BJ90" s="422"/>
      <c r="BK90" s="428" t="n">
        <v>25.4</v>
      </c>
      <c r="BL90" s="428" t="n">
        <v>20</v>
      </c>
      <c r="BM90" s="429" t="n">
        <v>5.2</v>
      </c>
      <c r="BN90" s="423" t="n">
        <v>2</v>
      </c>
      <c r="BO90" s="426" t="n">
        <v>122</v>
      </c>
      <c r="BP90" s="426" t="n">
        <v>32</v>
      </c>
      <c r="BQ90" s="424" t="n">
        <v>6.9</v>
      </c>
      <c r="BR90" s="422" t="n">
        <f aca="false">BQ90/$BQ$6</f>
        <v>0.958333333333333</v>
      </c>
      <c r="BS90" s="410" t="n">
        <f aca="false">BA90</f>
        <v>38445</v>
      </c>
      <c r="BT90" s="430" t="n">
        <f aca="false">BD90</f>
        <v>7.86</v>
      </c>
      <c r="BU90" s="431" t="n">
        <f aca="false">BE90</f>
        <v>46.3</v>
      </c>
      <c r="BV90" s="431" t="n">
        <f aca="false">BF90</f>
        <v>172</v>
      </c>
      <c r="BW90" s="431" t="n">
        <f aca="false">BG90</f>
        <v>7280</v>
      </c>
      <c r="BX90" s="431" t="n">
        <f aca="false">BW90*0.65</f>
        <v>4732</v>
      </c>
      <c r="BY90" s="431" t="n">
        <f aca="false">BK90</f>
        <v>25.4</v>
      </c>
      <c r="BZ90" s="431" t="n">
        <f aca="false">BL90</f>
        <v>20</v>
      </c>
      <c r="CA90" s="432" t="n">
        <f aca="false">BN90</f>
        <v>2</v>
      </c>
      <c r="CB90" s="431" t="n">
        <f aca="false">BO90</f>
        <v>122</v>
      </c>
      <c r="CC90" s="433" t="n">
        <v>19045</v>
      </c>
      <c r="CD90" s="412" t="n">
        <f aca="false">CC90</f>
        <v>19045</v>
      </c>
      <c r="CE90" s="422" t="n">
        <f aca="false">CC90/25000</f>
        <v>0.7618</v>
      </c>
      <c r="CF90" s="434" t="n">
        <f aca="false">6700/CC90*24</f>
        <v>8.44316093462851</v>
      </c>
      <c r="CG90" s="435" t="n">
        <v>7.73</v>
      </c>
      <c r="CH90" s="428" t="n">
        <v>17.1</v>
      </c>
      <c r="CI90" s="447" t="n">
        <f aca="false">9500/CC90*24</f>
        <v>11.9716461013389</v>
      </c>
      <c r="CJ90" s="437" t="n">
        <v>23.9</v>
      </c>
      <c r="CK90" s="437" t="n">
        <v>3.2</v>
      </c>
      <c r="CL90" s="424" t="n">
        <v>7.57</v>
      </c>
      <c r="CM90" s="424"/>
      <c r="CN90" s="424"/>
      <c r="CO90" s="433"/>
      <c r="CP90" s="433"/>
      <c r="CQ90" s="438"/>
      <c r="CR90" s="438" t="n">
        <v>0.38</v>
      </c>
      <c r="CS90" s="425"/>
      <c r="CT90" s="529" t="n">
        <f aca="false">3500/CC90*24</f>
        <v>4.41060645838803</v>
      </c>
      <c r="CU90" s="435" t="n">
        <v>7.77</v>
      </c>
      <c r="CV90" s="439" t="n">
        <v>7.93</v>
      </c>
      <c r="CW90" s="440" t="n">
        <v>29.2</v>
      </c>
      <c r="CX90" s="441"/>
      <c r="CY90" s="442" t="n">
        <v>7450</v>
      </c>
      <c r="CZ90" s="443" t="n">
        <v>19.7</v>
      </c>
      <c r="DA90" s="443" t="n">
        <v>0.24</v>
      </c>
      <c r="DB90" s="443" t="n">
        <v>21.1</v>
      </c>
      <c r="DC90" s="443" t="n">
        <v>1.9</v>
      </c>
      <c r="DD90" s="444" t="n">
        <v>12</v>
      </c>
      <c r="DE90" s="441"/>
      <c r="DF90" s="445" t="n">
        <v>19400</v>
      </c>
      <c r="DG90" s="446" t="n">
        <f aca="false">DF90</f>
        <v>19400</v>
      </c>
      <c r="DH90" s="422" t="n">
        <f aca="false">DF90/25000</f>
        <v>0.776</v>
      </c>
      <c r="DI90" s="447" t="n">
        <f aca="false">6700/DF90*24</f>
        <v>8.28865979381443</v>
      </c>
      <c r="DJ90" s="435" t="n">
        <v>7.72</v>
      </c>
      <c r="DK90" s="428" t="n">
        <v>17.8</v>
      </c>
      <c r="DL90" s="447" t="n">
        <f aca="false">9500/DF90*24</f>
        <v>11.7525773195876</v>
      </c>
      <c r="DM90" s="423" t="n">
        <v>23.6</v>
      </c>
      <c r="DN90" s="423" t="n">
        <v>3.95</v>
      </c>
      <c r="DO90" s="424" t="n">
        <v>7.51</v>
      </c>
      <c r="DP90" s="424"/>
      <c r="DQ90" s="424"/>
      <c r="DR90" s="433"/>
      <c r="DS90" s="433"/>
      <c r="DT90" s="438"/>
      <c r="DU90" s="438" t="n">
        <v>0.38</v>
      </c>
      <c r="DV90" s="425"/>
      <c r="DW90" s="447" t="n">
        <f aca="false">3500/DF90*24</f>
        <v>4.32989690721649</v>
      </c>
      <c r="DX90" s="435" t="n">
        <v>7.95</v>
      </c>
      <c r="DY90" s="439" t="n">
        <v>8.05</v>
      </c>
      <c r="DZ90" s="440" t="n">
        <v>28.8</v>
      </c>
      <c r="EA90" s="441"/>
      <c r="EB90" s="442" t="n">
        <v>8640</v>
      </c>
      <c r="EC90" s="443" t="n">
        <v>18</v>
      </c>
      <c r="ED90" s="443" t="n">
        <v>0.3</v>
      </c>
      <c r="EE90" s="443" t="n">
        <v>21.9</v>
      </c>
      <c r="EF90" s="443" t="n">
        <v>1.9</v>
      </c>
      <c r="EG90" s="444" t="n">
        <v>21</v>
      </c>
      <c r="EH90" s="441"/>
      <c r="EI90" s="430" t="n">
        <f aca="false">(DY90*DG90+CV90*CD90)/(DG90+CD90)</f>
        <v>7.99055403823644</v>
      </c>
      <c r="EJ90" s="430" t="n">
        <f aca="false">(DZ90*DG90+CW90*CD90)/(DG90+CD90)</f>
        <v>28.9981532058785</v>
      </c>
      <c r="EK90" s="449"/>
      <c r="EL90" s="449" t="n">
        <f aca="false">(EB90*DG90+CY90*CD90)/(DG90+CD90)</f>
        <v>8050.49421251138</v>
      </c>
      <c r="EM90" s="430" t="n">
        <f aca="false">(EC90*DG90+CZ90*CD90)/(DG90+CD90)</f>
        <v>18.8421511249837</v>
      </c>
      <c r="EN90" s="432" t="n">
        <f aca="false">(ED90*DG90+DA90*CD90)/(DG90+CD90)</f>
        <v>0.270277019118221</v>
      </c>
      <c r="EO90" s="432" t="n">
        <f aca="false">(EE90*DG90+DB90*CD90)/(DG90+CD90)</f>
        <v>21.5036935882429</v>
      </c>
      <c r="EP90" s="432" t="n">
        <f aca="false">(EF90*DG90+DC90*CD90)/(DG90+CD90)</f>
        <v>1.9</v>
      </c>
      <c r="EQ90" s="432" t="n">
        <f aca="false">(EG90*DG90+DD90*CD90)/(DG90+CD90)</f>
        <v>16.5415528677331</v>
      </c>
      <c r="ER90" s="449"/>
      <c r="ES90" s="450" t="n">
        <f aca="false">44000/BA90*24</f>
        <v>27.4678111587983</v>
      </c>
      <c r="ET90" s="451" t="n">
        <f aca="false">BB90</f>
        <v>0.7689</v>
      </c>
      <c r="EU90" s="452" t="n">
        <f aca="false">BV90/1000/ES90*24</f>
        <v>0.150285</v>
      </c>
      <c r="EV90" s="451" t="n">
        <f aca="false">EU90/$EU$6</f>
        <v>0.278305555555555</v>
      </c>
      <c r="EW90" s="514" t="n">
        <f aca="false">1-EM90/BY90</f>
        <v>0.258183026575443</v>
      </c>
      <c r="EX90" s="515" t="n">
        <f aca="false">BY90-EM90</f>
        <v>6.55784887501626</v>
      </c>
      <c r="EY90" s="514" t="n">
        <f aca="false">1-EJ90/BU90</f>
        <v>0.37368999555338</v>
      </c>
      <c r="EZ90" s="515" t="n">
        <f aca="false">BU90-EJ90</f>
        <v>17.3018467941215</v>
      </c>
      <c r="FA90" s="451"/>
      <c r="FB90" s="432"/>
      <c r="FC90" s="453" t="n">
        <f aca="false">1-EP90/CA90</f>
        <v>0.05</v>
      </c>
      <c r="FD90" s="432" t="n">
        <f aca="false">CA90-EP90</f>
        <v>0.1</v>
      </c>
      <c r="FE90" s="453" t="n">
        <f aca="false">1-EQ90/CB90</f>
        <v>0.864413501084155</v>
      </c>
      <c r="FF90" s="431" t="n">
        <f aca="false">CB90-EQ90</f>
        <v>105.458447132267</v>
      </c>
      <c r="FG90" s="406" t="n">
        <v>38400</v>
      </c>
      <c r="FH90" s="444"/>
      <c r="FI90" s="454"/>
      <c r="FJ90" s="455"/>
      <c r="FK90" s="456" t="n">
        <f aca="false">3000/BA90*24</f>
        <v>1.8728053062817</v>
      </c>
      <c r="FL90" s="531"/>
      <c r="FM90" s="456"/>
      <c r="FN90" s="531" t="n">
        <v>2502</v>
      </c>
      <c r="FO90" s="533" t="n">
        <f aca="false">FN90/11.15/1.2/1000</f>
        <v>0.186995515695067</v>
      </c>
      <c r="FP90" s="450" t="n">
        <f aca="false">FN90/BA90*1000</f>
        <v>65.0799843932891</v>
      </c>
      <c r="FQ90" s="458" t="n">
        <v>24</v>
      </c>
      <c r="FR90" s="459" t="n">
        <f aca="false">FQ90/BA90*1000</f>
        <v>0.624268435427234</v>
      </c>
      <c r="FS90" s="460" t="n">
        <v>7.98</v>
      </c>
      <c r="FT90" s="530" t="n">
        <v>26</v>
      </c>
      <c r="FU90" s="538"/>
      <c r="FV90" s="531" t="n">
        <v>2</v>
      </c>
      <c r="FW90" s="539" t="n">
        <v>1.15</v>
      </c>
      <c r="FX90" s="531" t="n">
        <v>16</v>
      </c>
      <c r="FY90" s="453" t="n">
        <f aca="false">1-FV90/(EG90+DD90)*2</f>
        <v>0.878787878787879</v>
      </c>
      <c r="FZ90" s="453" t="n">
        <f aca="false">1-FW90/(EF90+DC90)*2</f>
        <v>0.394736842105263</v>
      </c>
      <c r="GA90" s="430" t="n">
        <f aca="false">(DC90+EF90)/2-FW90</f>
        <v>0.75</v>
      </c>
      <c r="GB90" s="514" t="n">
        <f aca="false">1-FT90/DZ90</f>
        <v>0.0972222222222222</v>
      </c>
      <c r="GC90" s="515" t="n">
        <f aca="false">(CW90+DZ90)/2-FT90</f>
        <v>3</v>
      </c>
      <c r="GD90" s="514"/>
      <c r="GE90" s="528"/>
      <c r="GF90" s="462" t="n">
        <f aca="false">4100/BA90*24</f>
        <v>2.55950058525166</v>
      </c>
      <c r="GG90" s="406"/>
      <c r="GH90" s="451"/>
      <c r="GI90" s="406"/>
      <c r="GJ90" s="463"/>
      <c r="GK90" s="464"/>
      <c r="GL90" s="465" t="n">
        <v>8.06</v>
      </c>
      <c r="GM90" s="530" t="n">
        <v>25.7</v>
      </c>
      <c r="GN90" s="531"/>
      <c r="GO90" s="514" t="n">
        <f aca="false">1-GM90/FT90</f>
        <v>0.0115384615384616</v>
      </c>
      <c r="GP90" s="451"/>
      <c r="GQ90" s="530" t="n">
        <v>16</v>
      </c>
      <c r="GR90" s="456" t="n">
        <f aca="false">4300/BA90*24</f>
        <v>2.6843542723371</v>
      </c>
      <c r="GS90" s="532" t="n">
        <f aca="false">HC90</f>
        <v>26.7</v>
      </c>
      <c r="GT90" s="532"/>
      <c r="GU90" s="514"/>
      <c r="GV90" s="514"/>
      <c r="GW90" s="514"/>
      <c r="GX90" s="514"/>
      <c r="GY90" s="463"/>
      <c r="GZ90" s="406" t="n">
        <v>36679</v>
      </c>
      <c r="HA90" s="439" t="n">
        <v>8.39</v>
      </c>
      <c r="HB90" s="452"/>
      <c r="HC90" s="440" t="n">
        <v>26.7</v>
      </c>
      <c r="HD90" s="444"/>
      <c r="HE90" s="464"/>
      <c r="HF90" s="464"/>
      <c r="HG90" s="444"/>
      <c r="HH90" s="409" t="n">
        <v>3</v>
      </c>
      <c r="HI90" s="466" t="n">
        <v>7840</v>
      </c>
      <c r="HJ90" s="407" t="n">
        <f aca="false">HI90*0.67</f>
        <v>5252.8</v>
      </c>
      <c r="HK90" s="407"/>
      <c r="HL90" s="443"/>
      <c r="HM90" s="541" t="n">
        <v>19.6</v>
      </c>
      <c r="HN90" s="467"/>
      <c r="HO90" s="408" t="n">
        <v>0.27</v>
      </c>
      <c r="HP90" s="468"/>
      <c r="HQ90" s="519" t="n">
        <v>21.3</v>
      </c>
      <c r="HR90" s="520" t="n">
        <v>1.1</v>
      </c>
      <c r="HS90" s="521"/>
      <c r="HT90" s="522" t="n">
        <v>8</v>
      </c>
      <c r="HU90" s="523" t="n">
        <f aca="false">72500/BA90*24</f>
        <v>45.2594615684744</v>
      </c>
      <c r="HV90" s="514" t="n">
        <f aca="false">1-HC90/BE90</f>
        <v>0.423326133909287</v>
      </c>
      <c r="HW90" s="514"/>
      <c r="HX90" s="514" t="n">
        <f aca="false">1-HM90/BK90</f>
        <v>0.228346456692913</v>
      </c>
      <c r="HY90" s="472"/>
    </row>
    <row r="91" customFormat="false" ht="15.6" hidden="false" customHeight="false" outlineLevel="0" collapsed="false">
      <c r="A91" s="401" t="n">
        <v>43573</v>
      </c>
      <c r="B91" s="516" t="n">
        <v>39436</v>
      </c>
      <c r="C91" s="403" t="n">
        <f aca="false">B91/$B$6</f>
        <v>0.78872</v>
      </c>
      <c r="D91" s="404" t="n">
        <v>7.92</v>
      </c>
      <c r="E91" s="405" t="n">
        <v>51.7</v>
      </c>
      <c r="F91" s="406" t="n">
        <v>231</v>
      </c>
      <c r="G91" s="407" t="n">
        <f aca="false">F91*B91/1000</f>
        <v>9109.716</v>
      </c>
      <c r="H91" s="403" t="n">
        <f aca="false">G91/$G$6</f>
        <v>0.36438864</v>
      </c>
      <c r="I91" s="406" t="n">
        <v>9590</v>
      </c>
      <c r="J91" s="407" t="n">
        <f aca="false">I91*0.67</f>
        <v>6425.3</v>
      </c>
      <c r="K91" s="408" t="n">
        <v>34.8</v>
      </c>
      <c r="L91" s="408" t="n">
        <v>23.2</v>
      </c>
      <c r="M91" s="408" t="n">
        <v>2.9</v>
      </c>
      <c r="N91" s="409" t="n">
        <v>197</v>
      </c>
      <c r="O91" s="409" t="n">
        <v>32</v>
      </c>
      <c r="P91" s="410"/>
      <c r="Q91" s="410"/>
      <c r="R91" s="410"/>
      <c r="S91" s="410"/>
      <c r="T91" s="411"/>
      <c r="U91" s="412"/>
      <c r="V91" s="410"/>
      <c r="W91" s="410"/>
      <c r="X91" s="517"/>
      <c r="Y91" s="474"/>
      <c r="Z91" s="475"/>
      <c r="AA91" s="476"/>
      <c r="AB91" s="477"/>
      <c r="AC91" s="477"/>
      <c r="AD91" s="475" t="n">
        <v>3.39</v>
      </c>
      <c r="AE91" s="478" t="n">
        <f aca="false">AD91/$AD$6</f>
        <v>0.470833333333333</v>
      </c>
      <c r="AF91" s="479"/>
      <c r="AG91" s="478"/>
      <c r="AH91" s="479"/>
      <c r="AI91" s="479"/>
      <c r="AJ91" s="474"/>
      <c r="AK91" s="478"/>
      <c r="AL91" s="448"/>
      <c r="AM91" s="480"/>
      <c r="AN91" s="474"/>
      <c r="AO91" s="474"/>
      <c r="AP91" s="480"/>
      <c r="AQ91" s="448"/>
      <c r="AR91" s="474"/>
      <c r="AS91" s="474"/>
      <c r="AT91" s="474"/>
      <c r="AU91" s="448"/>
      <c r="AV91" s="481"/>
      <c r="AW91" s="480"/>
      <c r="AX91" s="480"/>
      <c r="AY91" s="481"/>
      <c r="AZ91" s="481"/>
      <c r="BA91" s="421" t="n">
        <f aca="false">CC91+DF91</f>
        <v>38125</v>
      </c>
      <c r="BB91" s="422" t="n">
        <f aca="false">BA91/$BA$6</f>
        <v>0.7625</v>
      </c>
      <c r="BC91" s="423"/>
      <c r="BD91" s="424" t="n">
        <v>7.94</v>
      </c>
      <c r="BE91" s="425" t="n">
        <v>45.1</v>
      </c>
      <c r="BF91" s="426" t="n">
        <v>191</v>
      </c>
      <c r="BG91" s="427" t="n">
        <v>9220</v>
      </c>
      <c r="BH91" s="421" t="n">
        <f aca="false">BG91*0.67</f>
        <v>6177.4</v>
      </c>
      <c r="BI91" s="423"/>
      <c r="BJ91" s="422"/>
      <c r="BK91" s="428" t="n">
        <v>26.9</v>
      </c>
      <c r="BL91" s="428" t="n">
        <v>19</v>
      </c>
      <c r="BM91" s="429" t="n">
        <v>6.5</v>
      </c>
      <c r="BN91" s="423" t="n">
        <v>2.3</v>
      </c>
      <c r="BO91" s="426" t="n">
        <v>101</v>
      </c>
      <c r="BP91" s="426" t="n">
        <v>32</v>
      </c>
      <c r="BQ91" s="424" t="n">
        <v>7.13</v>
      </c>
      <c r="BR91" s="422" t="n">
        <f aca="false">BQ91/$BQ$6</f>
        <v>0.990277777777778</v>
      </c>
      <c r="BS91" s="410" t="n">
        <f aca="false">BA91</f>
        <v>38125</v>
      </c>
      <c r="BT91" s="430" t="n">
        <f aca="false">BD91</f>
        <v>7.94</v>
      </c>
      <c r="BU91" s="431" t="n">
        <f aca="false">BE91</f>
        <v>45.1</v>
      </c>
      <c r="BV91" s="431" t="n">
        <f aca="false">BF91</f>
        <v>191</v>
      </c>
      <c r="BW91" s="431" t="n">
        <f aca="false">BG91</f>
        <v>9220</v>
      </c>
      <c r="BX91" s="431" t="n">
        <f aca="false">BW91*0.65</f>
        <v>5993</v>
      </c>
      <c r="BY91" s="431" t="n">
        <f aca="false">BK91</f>
        <v>26.9</v>
      </c>
      <c r="BZ91" s="431" t="n">
        <f aca="false">BL91</f>
        <v>19</v>
      </c>
      <c r="CA91" s="432" t="n">
        <f aca="false">BN91</f>
        <v>2.3</v>
      </c>
      <c r="CB91" s="431" t="n">
        <f aca="false">BO91</f>
        <v>101</v>
      </c>
      <c r="CC91" s="433" t="n">
        <v>19025</v>
      </c>
      <c r="CD91" s="412" t="n">
        <f aca="false">CC91</f>
        <v>19025</v>
      </c>
      <c r="CE91" s="422" t="n">
        <f aca="false">CC91/25000</f>
        <v>0.761</v>
      </c>
      <c r="CF91" s="434" t="n">
        <f aca="false">6700/CC91*24</f>
        <v>8.45203679369251</v>
      </c>
      <c r="CG91" s="435" t="n">
        <v>7.73</v>
      </c>
      <c r="CH91" s="428" t="n">
        <v>17.9</v>
      </c>
      <c r="CI91" s="447" t="n">
        <f aca="false">9500/CC91*24</f>
        <v>11.9842312746386</v>
      </c>
      <c r="CJ91" s="437" t="n">
        <v>24.5</v>
      </c>
      <c r="CK91" s="437" t="n">
        <v>2.4</v>
      </c>
      <c r="CL91" s="424" t="n">
        <v>7.71</v>
      </c>
      <c r="CM91" s="424"/>
      <c r="CN91" s="424"/>
      <c r="CO91" s="433"/>
      <c r="CP91" s="433"/>
      <c r="CQ91" s="438"/>
      <c r="CR91" s="438" t="n">
        <v>0.45</v>
      </c>
      <c r="CS91" s="425"/>
      <c r="CT91" s="529" t="n">
        <f aca="false">3500/CC91*24</f>
        <v>4.41524310118265</v>
      </c>
      <c r="CU91" s="435" t="n">
        <v>7.58</v>
      </c>
      <c r="CV91" s="439" t="n">
        <v>8.13</v>
      </c>
      <c r="CW91" s="440" t="n">
        <v>29.2</v>
      </c>
      <c r="CX91" s="441"/>
      <c r="CY91" s="442" t="n">
        <v>8600</v>
      </c>
      <c r="CZ91" s="443" t="n">
        <v>19.1</v>
      </c>
      <c r="DA91" s="443" t="n">
        <v>0.25</v>
      </c>
      <c r="DB91" s="443" t="n">
        <v>22.3</v>
      </c>
      <c r="DC91" s="443" t="n">
        <v>1.9</v>
      </c>
      <c r="DD91" s="444" t="n">
        <v>13</v>
      </c>
      <c r="DE91" s="441"/>
      <c r="DF91" s="445" t="n">
        <v>19100</v>
      </c>
      <c r="DG91" s="446" t="n">
        <f aca="false">DF91</f>
        <v>19100</v>
      </c>
      <c r="DH91" s="422" t="n">
        <f aca="false">DF91/25000</f>
        <v>0.764</v>
      </c>
      <c r="DI91" s="447" t="n">
        <f aca="false">6700/DF91*24</f>
        <v>8.41884816753927</v>
      </c>
      <c r="DJ91" s="435" t="n">
        <v>7.76</v>
      </c>
      <c r="DK91" s="428" t="n">
        <v>17.4</v>
      </c>
      <c r="DL91" s="447" t="n">
        <f aca="false">9500/DF91*24</f>
        <v>11.9371727748691</v>
      </c>
      <c r="DM91" s="423" t="n">
        <v>25.6</v>
      </c>
      <c r="DN91" s="423" t="n">
        <v>2.8</v>
      </c>
      <c r="DO91" s="424" t="n">
        <v>7.7</v>
      </c>
      <c r="DP91" s="424"/>
      <c r="DQ91" s="424"/>
      <c r="DR91" s="433"/>
      <c r="DS91" s="433"/>
      <c r="DT91" s="438"/>
      <c r="DU91" s="438" t="n">
        <v>0.49</v>
      </c>
      <c r="DV91" s="425"/>
      <c r="DW91" s="447" t="n">
        <f aca="false">3500/DF91*24</f>
        <v>4.3979057591623</v>
      </c>
      <c r="DX91" s="435" t="n">
        <v>7.87</v>
      </c>
      <c r="DY91" s="439" t="n">
        <v>8.13</v>
      </c>
      <c r="DZ91" s="440" t="n">
        <v>28.8</v>
      </c>
      <c r="EA91" s="441"/>
      <c r="EB91" s="442" t="n">
        <v>8630</v>
      </c>
      <c r="EC91" s="443" t="n">
        <v>18.6</v>
      </c>
      <c r="ED91" s="443" t="n">
        <v>0.2</v>
      </c>
      <c r="EE91" s="443" t="n">
        <v>22.2</v>
      </c>
      <c r="EF91" s="443" t="n">
        <v>1.9</v>
      </c>
      <c r="EG91" s="444" t="n">
        <v>15</v>
      </c>
      <c r="EH91" s="441"/>
      <c r="EI91" s="430" t="n">
        <f aca="false">(DY91*DG91+CV91*CD91)/(DG91+CD91)</f>
        <v>8.13</v>
      </c>
      <c r="EJ91" s="430" t="n">
        <f aca="false">(DZ91*DG91+CW91*CD91)/(DG91+CD91)</f>
        <v>28.999606557377</v>
      </c>
      <c r="EK91" s="449"/>
      <c r="EL91" s="449" t="n">
        <f aca="false">(EB91*DG91+CY91*CD91)/(DG91+CD91)</f>
        <v>8615.02950819672</v>
      </c>
      <c r="EM91" s="430" t="n">
        <f aca="false">(EC91*DG91+CZ91*CD91)/(DG91+CD91)</f>
        <v>18.8495081967213</v>
      </c>
      <c r="EN91" s="432" t="n">
        <f aca="false">(ED91*DG91+DA91*CD91)/(DG91+CD91)</f>
        <v>0.224950819672131</v>
      </c>
      <c r="EO91" s="432" t="n">
        <f aca="false">(EE91*DG91+DB91*CD91)/(DG91+CD91)</f>
        <v>22.2499016393443</v>
      </c>
      <c r="EP91" s="432" t="n">
        <f aca="false">(EF91*DG91+DC91*CD91)/(DG91+CD91)</f>
        <v>1.9</v>
      </c>
      <c r="EQ91" s="432" t="n">
        <f aca="false">(EG91*DG91+DD91*CD91)/(DG91+CD91)</f>
        <v>14.0019672131148</v>
      </c>
      <c r="ER91" s="449"/>
      <c r="ES91" s="450" t="n">
        <f aca="false">44000/BA91*24</f>
        <v>27.6983606557377</v>
      </c>
      <c r="ET91" s="451" t="n">
        <f aca="false">BB91</f>
        <v>0.7625</v>
      </c>
      <c r="EU91" s="452" t="n">
        <f aca="false">BV91/1000/ES91*24</f>
        <v>0.165497159090909</v>
      </c>
      <c r="EV91" s="451" t="n">
        <f aca="false">EU91/$EU$6</f>
        <v>0.30647622053872</v>
      </c>
      <c r="EW91" s="514" t="n">
        <f aca="false">1-EM91/BY91</f>
        <v>0.299274788225973</v>
      </c>
      <c r="EX91" s="515" t="n">
        <f aca="false">BY91-EM91</f>
        <v>8.05049180327869</v>
      </c>
      <c r="EY91" s="514" t="n">
        <f aca="false">1-EJ91/BU91</f>
        <v>0.356993202718912</v>
      </c>
      <c r="EZ91" s="515" t="n">
        <f aca="false">BU91-EJ91</f>
        <v>16.100393442623</v>
      </c>
      <c r="FA91" s="451"/>
      <c r="FB91" s="432"/>
      <c r="FC91" s="453" t="n">
        <f aca="false">1-EP91/CA91</f>
        <v>0.173913043478261</v>
      </c>
      <c r="FD91" s="432" t="n">
        <f aca="false">CA91-EP91</f>
        <v>0.4</v>
      </c>
      <c r="FE91" s="453" t="n">
        <f aca="false">1-EQ91/CB91</f>
        <v>0.86136666125629</v>
      </c>
      <c r="FF91" s="431" t="n">
        <f aca="false">CB91-EQ91</f>
        <v>86.9980327868852</v>
      </c>
      <c r="FG91" s="406" t="n">
        <v>38400</v>
      </c>
      <c r="FH91" s="444"/>
      <c r="FI91" s="454"/>
      <c r="FJ91" s="455"/>
      <c r="FK91" s="456" t="n">
        <f aca="false">3000/BA91*24</f>
        <v>1.88852459016393</v>
      </c>
      <c r="FL91" s="531"/>
      <c r="FM91" s="456"/>
      <c r="FN91" s="531" t="n">
        <v>2641</v>
      </c>
      <c r="FO91" s="533" t="n">
        <f aca="false">FN91/11.15/1.2/1000</f>
        <v>0.197384155455904</v>
      </c>
      <c r="FP91" s="450" t="n">
        <f aca="false">FN91/BA91*1000</f>
        <v>69.272131147541</v>
      </c>
      <c r="FQ91" s="458" t="n">
        <v>24</v>
      </c>
      <c r="FR91" s="459" t="n">
        <f aca="false">FQ91/BA91*1000</f>
        <v>0.629508196721311</v>
      </c>
      <c r="FS91" s="460" t="n">
        <v>8.06</v>
      </c>
      <c r="FT91" s="530" t="n">
        <v>27.1</v>
      </c>
      <c r="FU91" s="538"/>
      <c r="FV91" s="531" t="n">
        <v>2</v>
      </c>
      <c r="FW91" s="539" t="n">
        <v>1.05</v>
      </c>
      <c r="FX91" s="531" t="n">
        <v>16</v>
      </c>
      <c r="FY91" s="453" t="n">
        <f aca="false">1-FV91/(EG91+DD91)*2</f>
        <v>0.857142857142857</v>
      </c>
      <c r="FZ91" s="453" t="n">
        <f aca="false">1-FW91/(EF91+DC91)*2</f>
        <v>0.447368421052632</v>
      </c>
      <c r="GA91" s="430" t="n">
        <f aca="false">(DC91+EF91)/2-FW91</f>
        <v>0.85</v>
      </c>
      <c r="GB91" s="514" t="n">
        <f aca="false">1-FT91/DZ91</f>
        <v>0.0590277777777778</v>
      </c>
      <c r="GC91" s="515" t="n">
        <f aca="false">(CW91+DZ91)/2-FT91</f>
        <v>1.9</v>
      </c>
      <c r="GD91" s="514"/>
      <c r="GE91" s="528"/>
      <c r="GF91" s="462" t="n">
        <f aca="false">4100/BA91*24</f>
        <v>2.58098360655738</v>
      </c>
      <c r="GG91" s="406"/>
      <c r="GH91" s="451"/>
      <c r="GI91" s="406"/>
      <c r="GJ91" s="463"/>
      <c r="GK91" s="464"/>
      <c r="GL91" s="465" t="n">
        <v>8.19</v>
      </c>
      <c r="GM91" s="530" t="n">
        <v>26.9</v>
      </c>
      <c r="GN91" s="531"/>
      <c r="GO91" s="514" t="n">
        <f aca="false">1-GM91/FT91</f>
        <v>0.00738007380073813</v>
      </c>
      <c r="GP91" s="451"/>
      <c r="GQ91" s="530" t="n">
        <v>16</v>
      </c>
      <c r="GR91" s="456" t="n">
        <f aca="false">4300/BA91*24</f>
        <v>2.70688524590164</v>
      </c>
      <c r="GS91" s="532" t="n">
        <f aca="false">HC91</f>
        <v>27.3</v>
      </c>
      <c r="GT91" s="532"/>
      <c r="GU91" s="514"/>
      <c r="GV91" s="514"/>
      <c r="GW91" s="514"/>
      <c r="GX91" s="514"/>
      <c r="GY91" s="463"/>
      <c r="GZ91" s="406" t="n">
        <v>38352</v>
      </c>
      <c r="HA91" s="439" t="n">
        <v>8.44</v>
      </c>
      <c r="HB91" s="452"/>
      <c r="HC91" s="440" t="n">
        <v>27.3</v>
      </c>
      <c r="HD91" s="444"/>
      <c r="HE91" s="464"/>
      <c r="HF91" s="464"/>
      <c r="HG91" s="444"/>
      <c r="HH91" s="409" t="n">
        <v>3</v>
      </c>
      <c r="HI91" s="466" t="n">
        <v>8750</v>
      </c>
      <c r="HJ91" s="407" t="n">
        <f aca="false">HI91*0.67</f>
        <v>5862.5</v>
      </c>
      <c r="HK91" s="407"/>
      <c r="HL91" s="443"/>
      <c r="HM91" s="541" t="n">
        <v>19.5</v>
      </c>
      <c r="HN91" s="467"/>
      <c r="HO91" s="408" t="n">
        <v>0.27</v>
      </c>
      <c r="HP91" s="468"/>
      <c r="HQ91" s="519" t="n">
        <v>22.2</v>
      </c>
      <c r="HR91" s="520" t="n">
        <v>1.1</v>
      </c>
      <c r="HS91" s="521"/>
      <c r="HT91" s="522" t="n">
        <v>8</v>
      </c>
      <c r="HU91" s="523" t="n">
        <f aca="false">72500/BA91*24</f>
        <v>45.6393442622951</v>
      </c>
      <c r="HV91" s="514" t="n">
        <f aca="false">1-HC91/BE91</f>
        <v>0.394678492239468</v>
      </c>
      <c r="HW91" s="514"/>
      <c r="HX91" s="514" t="n">
        <f aca="false">1-HM91/BK91</f>
        <v>0.275092936802974</v>
      </c>
      <c r="HY91" s="472"/>
    </row>
    <row r="92" customFormat="false" ht="15.6" hidden="false" customHeight="false" outlineLevel="0" collapsed="false">
      <c r="A92" s="401" t="n">
        <v>43574</v>
      </c>
      <c r="B92" s="516" t="n">
        <v>39387</v>
      </c>
      <c r="C92" s="403" t="n">
        <f aca="false">B92/$B$6</f>
        <v>0.78774</v>
      </c>
      <c r="D92" s="404" t="n">
        <v>8.01</v>
      </c>
      <c r="E92" s="405" t="n">
        <v>50</v>
      </c>
      <c r="F92" s="406" t="n">
        <v>252</v>
      </c>
      <c r="G92" s="407" t="n">
        <f aca="false">F92*B92/1000</f>
        <v>9925.524</v>
      </c>
      <c r="H92" s="403" t="n">
        <f aca="false">G92/$G$6</f>
        <v>0.39702096</v>
      </c>
      <c r="I92" s="406" t="n">
        <v>9845</v>
      </c>
      <c r="J92" s="407" t="n">
        <f aca="false">I92*0.67</f>
        <v>6596.15</v>
      </c>
      <c r="K92" s="408" t="n">
        <v>36.7</v>
      </c>
      <c r="L92" s="408" t="n">
        <v>21.9</v>
      </c>
      <c r="M92" s="408" t="n">
        <v>2.9</v>
      </c>
      <c r="N92" s="409" t="n">
        <v>170</v>
      </c>
      <c r="O92" s="409" t="n">
        <v>32</v>
      </c>
      <c r="P92" s="410"/>
      <c r="Q92" s="410"/>
      <c r="R92" s="410"/>
      <c r="S92" s="410"/>
      <c r="T92" s="411"/>
      <c r="U92" s="412"/>
      <c r="V92" s="410"/>
      <c r="W92" s="410"/>
      <c r="X92" s="517"/>
      <c r="Y92" s="474"/>
      <c r="Z92" s="475"/>
      <c r="AA92" s="476"/>
      <c r="AB92" s="477"/>
      <c r="AC92" s="477"/>
      <c r="AD92" s="475" t="n">
        <v>3.35</v>
      </c>
      <c r="AE92" s="478" t="n">
        <f aca="false">AD92/$AD$6</f>
        <v>0.465277777777778</v>
      </c>
      <c r="AF92" s="479"/>
      <c r="AG92" s="478"/>
      <c r="AH92" s="479"/>
      <c r="AI92" s="479"/>
      <c r="AJ92" s="474"/>
      <c r="AK92" s="478"/>
      <c r="AL92" s="448"/>
      <c r="AM92" s="480"/>
      <c r="AN92" s="474"/>
      <c r="AO92" s="474"/>
      <c r="AP92" s="480"/>
      <c r="AQ92" s="448"/>
      <c r="AR92" s="474"/>
      <c r="AS92" s="474"/>
      <c r="AT92" s="474"/>
      <c r="AU92" s="448"/>
      <c r="AV92" s="481"/>
      <c r="AW92" s="480"/>
      <c r="AX92" s="480"/>
      <c r="AY92" s="481"/>
      <c r="AZ92" s="481"/>
      <c r="BA92" s="421" t="n">
        <f aca="false">CC92+DF92</f>
        <v>41157</v>
      </c>
      <c r="BB92" s="422" t="n">
        <f aca="false">BA92/$BA$6</f>
        <v>0.82314</v>
      </c>
      <c r="BC92" s="423"/>
      <c r="BD92" s="424" t="n">
        <v>7.89</v>
      </c>
      <c r="BE92" s="425" t="n">
        <v>44.1</v>
      </c>
      <c r="BF92" s="426" t="n">
        <v>238</v>
      </c>
      <c r="BG92" s="427" t="n">
        <v>9120</v>
      </c>
      <c r="BH92" s="421" t="n">
        <f aca="false">BG92*0.67</f>
        <v>6110.4</v>
      </c>
      <c r="BI92" s="423"/>
      <c r="BJ92" s="422"/>
      <c r="BK92" s="428" t="n">
        <v>28.8</v>
      </c>
      <c r="BL92" s="428" t="n">
        <v>20.4</v>
      </c>
      <c r="BM92" s="429" t="n">
        <v>6</v>
      </c>
      <c r="BN92" s="423" t="n">
        <v>2.6</v>
      </c>
      <c r="BO92" s="426" t="n">
        <v>86</v>
      </c>
      <c r="BP92" s="426" t="n">
        <v>32</v>
      </c>
      <c r="BQ92" s="424" t="n">
        <v>6.88</v>
      </c>
      <c r="BR92" s="422" t="n">
        <f aca="false">BQ92/$BQ$6</f>
        <v>0.955555555555555</v>
      </c>
      <c r="BS92" s="410" t="n">
        <f aca="false">BA92</f>
        <v>41157</v>
      </c>
      <c r="BT92" s="430" t="n">
        <f aca="false">BD92</f>
        <v>7.89</v>
      </c>
      <c r="BU92" s="431" t="n">
        <f aca="false">BE92</f>
        <v>44.1</v>
      </c>
      <c r="BV92" s="431" t="n">
        <f aca="false">BF92</f>
        <v>238</v>
      </c>
      <c r="BW92" s="431" t="n">
        <f aca="false">BG92</f>
        <v>9120</v>
      </c>
      <c r="BX92" s="431" t="n">
        <f aca="false">BW92*0.65</f>
        <v>5928</v>
      </c>
      <c r="BY92" s="431" t="n">
        <f aca="false">BK92</f>
        <v>28.8</v>
      </c>
      <c r="BZ92" s="431" t="n">
        <f aca="false">BL92</f>
        <v>20.4</v>
      </c>
      <c r="CA92" s="432" t="n">
        <f aca="false">BN92</f>
        <v>2.6</v>
      </c>
      <c r="CB92" s="431" t="n">
        <f aca="false">BO92</f>
        <v>86</v>
      </c>
      <c r="CC92" s="433" t="n">
        <v>20843</v>
      </c>
      <c r="CD92" s="412" t="n">
        <f aca="false">CC92</f>
        <v>20843</v>
      </c>
      <c r="CE92" s="422" t="n">
        <f aca="false">CC92/25000</f>
        <v>0.83372</v>
      </c>
      <c r="CF92" s="434" t="n">
        <f aca="false">6700/CC92*24</f>
        <v>7.71482032336996</v>
      </c>
      <c r="CG92" s="435" t="n">
        <v>7.72</v>
      </c>
      <c r="CH92" s="428" t="n">
        <v>17.5</v>
      </c>
      <c r="CI92" s="447" t="n">
        <f aca="false">9500/CC92*24</f>
        <v>10.9389243391067</v>
      </c>
      <c r="CJ92" s="437" t="n">
        <v>24.7</v>
      </c>
      <c r="CK92" s="437" t="n">
        <v>4.2</v>
      </c>
      <c r="CL92" s="424" t="n">
        <v>7.51</v>
      </c>
      <c r="CM92" s="424"/>
      <c r="CN92" s="424"/>
      <c r="CO92" s="433"/>
      <c r="CP92" s="433"/>
      <c r="CQ92" s="438"/>
      <c r="CR92" s="438" t="n">
        <v>0.52</v>
      </c>
      <c r="CS92" s="425"/>
      <c r="CT92" s="529" t="n">
        <f aca="false">3500/CC92*24</f>
        <v>4.03013001967087</v>
      </c>
      <c r="CU92" s="435" t="n">
        <v>8.02</v>
      </c>
      <c r="CV92" s="439" t="n">
        <v>8.14</v>
      </c>
      <c r="CW92" s="440" t="n">
        <v>26.1</v>
      </c>
      <c r="CX92" s="441"/>
      <c r="CY92" s="442" t="n">
        <v>8730</v>
      </c>
      <c r="CZ92" s="443" t="n">
        <v>19.6</v>
      </c>
      <c r="DA92" s="443" t="n">
        <v>0.28</v>
      </c>
      <c r="DB92" s="443" t="n">
        <v>20.4</v>
      </c>
      <c r="DC92" s="443" t="n">
        <v>2</v>
      </c>
      <c r="DD92" s="444" t="n">
        <v>19</v>
      </c>
      <c r="DE92" s="441"/>
      <c r="DF92" s="445" t="n">
        <v>20314</v>
      </c>
      <c r="DG92" s="446" t="n">
        <f aca="false">DF92</f>
        <v>20314</v>
      </c>
      <c r="DH92" s="422" t="n">
        <f aca="false">DF92/25000</f>
        <v>0.81256</v>
      </c>
      <c r="DI92" s="447" t="n">
        <f aca="false">6700/DF92*24</f>
        <v>7.9157231465984</v>
      </c>
      <c r="DJ92" s="435" t="n">
        <v>7.8</v>
      </c>
      <c r="DK92" s="428" t="n">
        <v>17.2</v>
      </c>
      <c r="DL92" s="447" t="n">
        <f aca="false">9500/DF92*24</f>
        <v>11.223786551147</v>
      </c>
      <c r="DM92" s="423" t="n">
        <v>25.1</v>
      </c>
      <c r="DN92" s="423" t="n">
        <v>3.3</v>
      </c>
      <c r="DO92" s="424" t="n">
        <v>7.53</v>
      </c>
      <c r="DP92" s="424"/>
      <c r="DQ92" s="424"/>
      <c r="DR92" s="433"/>
      <c r="DS92" s="433"/>
      <c r="DT92" s="438"/>
      <c r="DU92" s="438" t="n">
        <v>0.44</v>
      </c>
      <c r="DV92" s="425"/>
      <c r="DW92" s="447" t="n">
        <f aca="false">3500/DF92*24</f>
        <v>4.13507925568573</v>
      </c>
      <c r="DX92" s="435" t="n">
        <v>8.13</v>
      </c>
      <c r="DY92" s="439" t="n">
        <v>8.13</v>
      </c>
      <c r="DZ92" s="440" t="n">
        <v>27.9</v>
      </c>
      <c r="EA92" s="441"/>
      <c r="EB92" s="442" t="n">
        <v>8730</v>
      </c>
      <c r="EC92" s="443" t="n">
        <v>19.5</v>
      </c>
      <c r="ED92" s="443" t="n">
        <v>0.3</v>
      </c>
      <c r="EE92" s="443" t="n">
        <v>20.2</v>
      </c>
      <c r="EF92" s="443" t="n">
        <v>2</v>
      </c>
      <c r="EG92" s="444" t="n">
        <v>16</v>
      </c>
      <c r="EH92" s="441"/>
      <c r="EI92" s="430" t="n">
        <f aca="false">(DY92*DG92+CV92*CD92)/(DG92+CD92)</f>
        <v>8.13506426610297</v>
      </c>
      <c r="EJ92" s="430" t="n">
        <f aca="false">(DZ92*DG92+CW92*CD92)/(DG92+CD92)</f>
        <v>26.9884321014651</v>
      </c>
      <c r="EK92" s="449"/>
      <c r="EL92" s="449" t="n">
        <f aca="false">(EB92*DG92+CY92*CD92)/(DG92+CD92)</f>
        <v>8730</v>
      </c>
      <c r="EM92" s="430" t="n">
        <f aca="false">(EC92*DG92+CZ92*CD92)/(DG92+CD92)</f>
        <v>19.5506426610297</v>
      </c>
      <c r="EN92" s="432" t="n">
        <f aca="false">(ED92*DG92+DA92*CD92)/(DG92+CD92)</f>
        <v>0.289871467794057</v>
      </c>
      <c r="EO92" s="432" t="n">
        <f aca="false">(EE92*DG92+DB92*CD92)/(DG92+CD92)</f>
        <v>20.3012853220594</v>
      </c>
      <c r="EP92" s="432" t="n">
        <f aca="false">(EF92*DG92+DC92*CD92)/(DG92+CD92)</f>
        <v>2</v>
      </c>
      <c r="EQ92" s="432" t="n">
        <f aca="false">(EG92*DG92+DD92*CD92)/(DG92+CD92)</f>
        <v>17.5192798308915</v>
      </c>
      <c r="ER92" s="449"/>
      <c r="ES92" s="450" t="n">
        <f aca="false">44000/BA92*24</f>
        <v>25.6578467818354</v>
      </c>
      <c r="ET92" s="451" t="n">
        <f aca="false">BB92</f>
        <v>0.82314</v>
      </c>
      <c r="EU92" s="452" t="n">
        <f aca="false">BV92/1000/ES92*24</f>
        <v>0.222621954545454</v>
      </c>
      <c r="EV92" s="451" t="n">
        <f aca="false">EU92/$EU$6</f>
        <v>0.412262878787879</v>
      </c>
      <c r="EW92" s="514" t="n">
        <f aca="false">1-EM92/BY92</f>
        <v>0.321158240936468</v>
      </c>
      <c r="EX92" s="515" t="n">
        <f aca="false">BY92-EM92</f>
        <v>9.24935733897028</v>
      </c>
      <c r="EY92" s="514" t="n">
        <f aca="false">1-EJ92/BU92</f>
        <v>0.38801741266519</v>
      </c>
      <c r="EZ92" s="515" t="n">
        <f aca="false">BU92-EJ92</f>
        <v>17.1115678985349</v>
      </c>
      <c r="FA92" s="451"/>
      <c r="FB92" s="432"/>
      <c r="FC92" s="453" t="n">
        <f aca="false">1-EP92/CA92</f>
        <v>0.230769230769231</v>
      </c>
      <c r="FD92" s="432" t="n">
        <f aca="false">CA92-EP92</f>
        <v>0.6</v>
      </c>
      <c r="FE92" s="453" t="n">
        <f aca="false">1-EQ92/CB92</f>
        <v>0.796287443826843</v>
      </c>
      <c r="FF92" s="431" t="n">
        <f aca="false">CB92-EQ92</f>
        <v>68.4807201691085</v>
      </c>
      <c r="FG92" s="406" t="n">
        <v>38400</v>
      </c>
      <c r="FH92" s="444"/>
      <c r="FI92" s="454"/>
      <c r="FJ92" s="455"/>
      <c r="FK92" s="456" t="n">
        <f aca="false">3000/BA92*24</f>
        <v>1.74939864421605</v>
      </c>
      <c r="FL92" s="531"/>
      <c r="FM92" s="456"/>
      <c r="FN92" s="531" t="n">
        <v>2363</v>
      </c>
      <c r="FO92" s="533" t="n">
        <f aca="false">FN92/11.15/1.2/1000</f>
        <v>0.17660687593423</v>
      </c>
      <c r="FP92" s="450" t="n">
        <f aca="false">FN92/BA92*1000</f>
        <v>57.4142916150351</v>
      </c>
      <c r="FQ92" s="458" t="n">
        <v>24</v>
      </c>
      <c r="FR92" s="459" t="n">
        <f aca="false">FQ92/BA92*1000</f>
        <v>0.58313288140535</v>
      </c>
      <c r="FS92" s="460" t="n">
        <v>8.07</v>
      </c>
      <c r="FT92" s="530" t="n">
        <v>24.4</v>
      </c>
      <c r="FU92" s="538"/>
      <c r="FV92" s="531" t="n">
        <v>2</v>
      </c>
      <c r="FW92" s="539" t="n">
        <v>1.2</v>
      </c>
      <c r="FX92" s="531" t="n">
        <v>16</v>
      </c>
      <c r="FY92" s="453" t="n">
        <f aca="false">1-FV92/(EG92+DD92)*2</f>
        <v>0.885714285714286</v>
      </c>
      <c r="FZ92" s="453" t="n">
        <f aca="false">1-FW92/(EF92+DC92)*2</f>
        <v>0.4</v>
      </c>
      <c r="GA92" s="430" t="n">
        <f aca="false">(DC92+EF92)/2-FW92</f>
        <v>0.8</v>
      </c>
      <c r="GB92" s="514" t="n">
        <f aca="false">1-FT92/DZ92</f>
        <v>0.125448028673835</v>
      </c>
      <c r="GC92" s="515" t="n">
        <f aca="false">(CW92+DZ92)/2-FT92</f>
        <v>2.6</v>
      </c>
      <c r="GD92" s="514"/>
      <c r="GE92" s="528"/>
      <c r="GF92" s="462" t="n">
        <f aca="false">4100/BA92*24</f>
        <v>2.39084481376194</v>
      </c>
      <c r="GG92" s="406"/>
      <c r="GH92" s="451"/>
      <c r="GI92" s="406"/>
      <c r="GJ92" s="463"/>
      <c r="GK92" s="464"/>
      <c r="GL92" s="465" t="n">
        <v>8.2</v>
      </c>
      <c r="GM92" s="530" t="n">
        <v>25.4</v>
      </c>
      <c r="GN92" s="531"/>
      <c r="GO92" s="514"/>
      <c r="GP92" s="451"/>
      <c r="GQ92" s="530" t="n">
        <v>8</v>
      </c>
      <c r="GR92" s="456" t="n">
        <f aca="false">4300/BA92*24</f>
        <v>2.50747139004301</v>
      </c>
      <c r="GS92" s="532" t="n">
        <f aca="false">HC92</f>
        <v>26.7</v>
      </c>
      <c r="GT92" s="532"/>
      <c r="GU92" s="514"/>
      <c r="GV92" s="514"/>
      <c r="GW92" s="514"/>
      <c r="GX92" s="514"/>
      <c r="GY92" s="463"/>
      <c r="GZ92" s="406" t="n">
        <v>41340</v>
      </c>
      <c r="HA92" s="439" t="n">
        <v>8.35</v>
      </c>
      <c r="HB92" s="452"/>
      <c r="HC92" s="440" t="n">
        <v>26.7</v>
      </c>
      <c r="HD92" s="444"/>
      <c r="HE92" s="464"/>
      <c r="HF92" s="464"/>
      <c r="HG92" s="444"/>
      <c r="HH92" s="409" t="n">
        <v>4</v>
      </c>
      <c r="HI92" s="466" t="n">
        <v>8750</v>
      </c>
      <c r="HJ92" s="407" t="n">
        <f aca="false">HI92*0.67</f>
        <v>5862.5</v>
      </c>
      <c r="HK92" s="407"/>
      <c r="HL92" s="443"/>
      <c r="HM92" s="541" t="n">
        <v>19.1</v>
      </c>
      <c r="HN92" s="467"/>
      <c r="HO92" s="408" t="n">
        <v>0.18</v>
      </c>
      <c r="HP92" s="468"/>
      <c r="HQ92" s="519" t="n">
        <v>21.9</v>
      </c>
      <c r="HR92" s="520" t="n">
        <v>1.2</v>
      </c>
      <c r="HS92" s="521"/>
      <c r="HT92" s="522" t="n">
        <v>8</v>
      </c>
      <c r="HU92" s="523" t="n">
        <f aca="false">72500/BA92*24</f>
        <v>42.2771339018879</v>
      </c>
      <c r="HV92" s="514" t="n">
        <f aca="false">1-HC92/BE92</f>
        <v>0.394557823129252</v>
      </c>
      <c r="HW92" s="514"/>
      <c r="HX92" s="514" t="n">
        <f aca="false">1-HM92/BK92</f>
        <v>0.336805555555555</v>
      </c>
      <c r="HY92" s="472"/>
    </row>
    <row r="93" customFormat="false" ht="19.2" hidden="false" customHeight="false" outlineLevel="0" collapsed="false">
      <c r="A93" s="401" t="n">
        <v>43575</v>
      </c>
      <c r="B93" s="516" t="n">
        <v>41155</v>
      </c>
      <c r="C93" s="403" t="n">
        <f aca="false">B93/$B$6</f>
        <v>0.8231</v>
      </c>
      <c r="D93" s="404" t="n">
        <v>7.76</v>
      </c>
      <c r="E93" s="405" t="n">
        <v>46.8</v>
      </c>
      <c r="F93" s="406" t="n">
        <v>259</v>
      </c>
      <c r="G93" s="407" t="n">
        <f aca="false">F93*B93/1000</f>
        <v>10659.145</v>
      </c>
      <c r="H93" s="403" t="n">
        <f aca="false">G93/$G$6</f>
        <v>0.4263658</v>
      </c>
      <c r="I93" s="406" t="n">
        <v>9215</v>
      </c>
      <c r="J93" s="407" t="n">
        <f aca="false">I93*0.67</f>
        <v>6174.05</v>
      </c>
      <c r="K93" s="408" t="n">
        <v>35.05</v>
      </c>
      <c r="L93" s="408" t="n">
        <v>20</v>
      </c>
      <c r="M93" s="408" t="n">
        <v>2.4</v>
      </c>
      <c r="N93" s="409" t="n">
        <v>156</v>
      </c>
      <c r="O93" s="409" t="n">
        <v>32</v>
      </c>
      <c r="P93" s="410"/>
      <c r="Q93" s="410"/>
      <c r="R93" s="410"/>
      <c r="S93" s="410"/>
      <c r="T93" s="411"/>
      <c r="U93" s="412"/>
      <c r="V93" s="410"/>
      <c r="W93" s="410"/>
      <c r="X93" s="517"/>
      <c r="Y93" s="474"/>
      <c r="Z93" s="475"/>
      <c r="AA93" s="476"/>
      <c r="AB93" s="477"/>
      <c r="AC93" s="477"/>
      <c r="AD93" s="475" t="n">
        <v>3.3</v>
      </c>
      <c r="AE93" s="478" t="n">
        <f aca="false">AD93/$AD$6</f>
        <v>0.458333333333333</v>
      </c>
      <c r="AF93" s="479"/>
      <c r="AG93" s="478"/>
      <c r="AH93" s="479"/>
      <c r="AI93" s="479"/>
      <c r="AJ93" s="474"/>
      <c r="AK93" s="478"/>
      <c r="AL93" s="448"/>
      <c r="AM93" s="480"/>
      <c r="AN93" s="474"/>
      <c r="AO93" s="474"/>
      <c r="AP93" s="480"/>
      <c r="AQ93" s="448"/>
      <c r="AR93" s="474"/>
      <c r="AS93" s="474"/>
      <c r="AT93" s="474"/>
      <c r="AU93" s="448"/>
      <c r="AV93" s="481"/>
      <c r="AW93" s="480"/>
      <c r="AX93" s="480"/>
      <c r="AY93" s="481"/>
      <c r="AZ93" s="481"/>
      <c r="BA93" s="421" t="n">
        <f aca="false">CC93+DF93</f>
        <v>38440</v>
      </c>
      <c r="BB93" s="422" t="n">
        <f aca="false">BA93/$BA$6</f>
        <v>0.7688</v>
      </c>
      <c r="BC93" s="423"/>
      <c r="BD93" s="424" t="n">
        <v>7.92</v>
      </c>
      <c r="BE93" s="425" t="n">
        <v>42.2</v>
      </c>
      <c r="BF93" s="426" t="n">
        <v>214</v>
      </c>
      <c r="BG93" s="427" t="n">
        <v>9260</v>
      </c>
      <c r="BH93" s="421" t="n">
        <f aca="false">BG93*0.67</f>
        <v>6204.2</v>
      </c>
      <c r="BI93" s="423"/>
      <c r="BJ93" s="422"/>
      <c r="BK93" s="428" t="n">
        <v>28.8</v>
      </c>
      <c r="BL93" s="428" t="n">
        <v>19.4</v>
      </c>
      <c r="BM93" s="429" t="n">
        <v>6.72</v>
      </c>
      <c r="BN93" s="423" t="n">
        <v>2</v>
      </c>
      <c r="BO93" s="426" t="n">
        <v>156</v>
      </c>
      <c r="BP93" s="426" t="n">
        <v>32</v>
      </c>
      <c r="BQ93" s="424" t="n">
        <v>6.03</v>
      </c>
      <c r="BR93" s="422" t="n">
        <f aca="false">BQ93/$BQ$6</f>
        <v>0.8375</v>
      </c>
      <c r="BS93" s="410" t="n">
        <f aca="false">BA93</f>
        <v>38440</v>
      </c>
      <c r="BT93" s="430" t="n">
        <f aca="false">BD93</f>
        <v>7.92</v>
      </c>
      <c r="BU93" s="431" t="n">
        <f aca="false">BE93</f>
        <v>42.2</v>
      </c>
      <c r="BV93" s="431" t="n">
        <f aca="false">BF93</f>
        <v>214</v>
      </c>
      <c r="BW93" s="431" t="n">
        <f aca="false">BG93</f>
        <v>9260</v>
      </c>
      <c r="BX93" s="431" t="n">
        <f aca="false">BW93*0.65</f>
        <v>6019</v>
      </c>
      <c r="BY93" s="431" t="n">
        <f aca="false">BK93</f>
        <v>28.8</v>
      </c>
      <c r="BZ93" s="431" t="n">
        <f aca="false">BL93</f>
        <v>19.4</v>
      </c>
      <c r="CA93" s="432" t="n">
        <f aca="false">BN93</f>
        <v>2</v>
      </c>
      <c r="CB93" s="431" t="n">
        <f aca="false">BO93</f>
        <v>156</v>
      </c>
      <c r="CC93" s="433" t="n">
        <v>19105</v>
      </c>
      <c r="CD93" s="412" t="n">
        <f aca="false">CC93</f>
        <v>19105</v>
      </c>
      <c r="CE93" s="422" t="n">
        <f aca="false">CC93/25000</f>
        <v>0.7642</v>
      </c>
      <c r="CF93" s="434" t="n">
        <f aca="false">6700/CC93*24</f>
        <v>8.41664485736718</v>
      </c>
      <c r="CG93" s="435" t="n">
        <v>7.78</v>
      </c>
      <c r="CH93" s="428" t="n">
        <v>17.66</v>
      </c>
      <c r="CI93" s="447" t="n">
        <f aca="false">9500/CC93*24</f>
        <v>11.9340486783565</v>
      </c>
      <c r="CJ93" s="437" t="n">
        <v>24.2</v>
      </c>
      <c r="CK93" s="437" t="n">
        <v>4.89</v>
      </c>
      <c r="CL93" s="424" t="n">
        <v>7.72</v>
      </c>
      <c r="CM93" s="424"/>
      <c r="CN93" s="424"/>
      <c r="CO93" s="433"/>
      <c r="CP93" s="433"/>
      <c r="CQ93" s="438"/>
      <c r="CR93" s="438" t="n">
        <v>0.56</v>
      </c>
      <c r="CS93" s="425"/>
      <c r="CT93" s="529" t="n">
        <f aca="false">3500/CC93*24</f>
        <v>4.39675477623659</v>
      </c>
      <c r="CU93" s="435" t="n">
        <v>7.62</v>
      </c>
      <c r="CV93" s="439" t="n">
        <v>8.14</v>
      </c>
      <c r="CW93" s="440" t="n">
        <v>26.7</v>
      </c>
      <c r="CX93" s="441" t="n">
        <v>95</v>
      </c>
      <c r="CY93" s="442" t="n">
        <v>9060</v>
      </c>
      <c r="CZ93" s="443" t="n">
        <v>20.1</v>
      </c>
      <c r="DA93" s="443" t="n">
        <v>0.25</v>
      </c>
      <c r="DB93" s="443" t="n">
        <v>21.44</v>
      </c>
      <c r="DC93" s="443" t="n">
        <v>1.9</v>
      </c>
      <c r="DD93" s="444" t="n">
        <v>15</v>
      </c>
      <c r="DE93" s="441"/>
      <c r="DF93" s="445" t="n">
        <v>19335</v>
      </c>
      <c r="DG93" s="446" t="n">
        <f aca="false">DF93</f>
        <v>19335</v>
      </c>
      <c r="DH93" s="422" t="n">
        <f aca="false">DF93/25000</f>
        <v>0.7734</v>
      </c>
      <c r="DI93" s="447" t="n">
        <f aca="false">6700/DF93*24</f>
        <v>8.31652443754849</v>
      </c>
      <c r="DJ93" s="435" t="n">
        <v>7.67</v>
      </c>
      <c r="DK93" s="428" t="n">
        <v>18.14</v>
      </c>
      <c r="DL93" s="447" t="n">
        <f aca="false">9500/DF93*24</f>
        <v>11.7920868890613</v>
      </c>
      <c r="DM93" s="423" t="n">
        <v>24.7</v>
      </c>
      <c r="DN93" s="423" t="n">
        <v>3.5</v>
      </c>
      <c r="DO93" s="424" t="n">
        <v>7.72</v>
      </c>
      <c r="DP93" s="424"/>
      <c r="DQ93" s="424"/>
      <c r="DR93" s="433"/>
      <c r="DS93" s="433"/>
      <c r="DT93" s="438"/>
      <c r="DU93" s="438" t="n">
        <v>0.58</v>
      </c>
      <c r="DV93" s="425"/>
      <c r="DW93" s="447" t="n">
        <f aca="false">3500/DF93*24</f>
        <v>4.344453064391</v>
      </c>
      <c r="DX93" s="435" t="n">
        <v>8.06</v>
      </c>
      <c r="DY93" s="439" t="n">
        <v>8.18</v>
      </c>
      <c r="DZ93" s="440" t="n">
        <v>26.5</v>
      </c>
      <c r="EA93" s="441" t="n">
        <v>96</v>
      </c>
      <c r="EB93" s="442" t="n">
        <v>9040</v>
      </c>
      <c r="EC93" s="443" t="n">
        <v>20.1</v>
      </c>
      <c r="ED93" s="443" t="n">
        <v>0.3</v>
      </c>
      <c r="EE93" s="443" t="n">
        <v>22.13</v>
      </c>
      <c r="EF93" s="443" t="n">
        <v>1.9</v>
      </c>
      <c r="EG93" s="444" t="n">
        <v>17</v>
      </c>
      <c r="EH93" s="441"/>
      <c r="EI93" s="430" t="n">
        <f aca="false">(DY93*DG93+CV93*CD93)/(DG93+CD93)</f>
        <v>8.16011966701353</v>
      </c>
      <c r="EJ93" s="430" t="n">
        <f aca="false">(DZ93*DG93+CW93*CD93)/(DG93+CD93)</f>
        <v>26.5994016649324</v>
      </c>
      <c r="EK93" s="449" t="n">
        <f aca="false">(EA93*DG93+CX93*CD93)/(DG93+CD93)</f>
        <v>95.5029916753382</v>
      </c>
      <c r="EL93" s="449" t="n">
        <f aca="false">(EB93*DG93+CY93*CD93)/(DG93+CD93)</f>
        <v>9049.94016649324</v>
      </c>
      <c r="EM93" s="430" t="n">
        <f aca="false">(EC93*DG93+CZ93*CD93)/(DG93+CD93)</f>
        <v>20.1</v>
      </c>
      <c r="EN93" s="432" t="n">
        <f aca="false">(ED93*DG93+DA93*CD93)/(DG93+CD93)</f>
        <v>0.275149583766909</v>
      </c>
      <c r="EO93" s="432" t="n">
        <f aca="false">(EE93*DG93+DB93*CD93)/(DG93+CD93)</f>
        <v>21.7870642559833</v>
      </c>
      <c r="EP93" s="432" t="n">
        <f aca="false">(EF93*DG93+DC93*CD93)/(DG93+CD93)</f>
        <v>1.9</v>
      </c>
      <c r="EQ93" s="432" t="n">
        <f aca="false">(EG93*DG93+DD93*CD93)/(DG93+CD93)</f>
        <v>16.0059833506764</v>
      </c>
      <c r="ER93" s="449"/>
      <c r="ES93" s="450" t="n">
        <f aca="false">44000/BA93*24</f>
        <v>27.471383975026</v>
      </c>
      <c r="ET93" s="451" t="n">
        <f aca="false">BB93</f>
        <v>0.7688</v>
      </c>
      <c r="EU93" s="452" t="n">
        <f aca="false">BV93/1000/ES93*24</f>
        <v>0.186958181818182</v>
      </c>
      <c r="EV93" s="451" t="n">
        <f aca="false">EU93/$EU$6</f>
        <v>0.346218855218855</v>
      </c>
      <c r="EW93" s="514" t="n">
        <f aca="false">1-EM93/BY93</f>
        <v>0.302083333333333</v>
      </c>
      <c r="EX93" s="515" t="n">
        <f aca="false">BY93-EM93</f>
        <v>8.7</v>
      </c>
      <c r="EY93" s="514" t="n">
        <f aca="false">1-EJ93/BU93</f>
        <v>0.369682425001603</v>
      </c>
      <c r="EZ93" s="515" t="n">
        <f aca="false">BU93-EJ93</f>
        <v>15.6005983350676</v>
      </c>
      <c r="FA93" s="451" t="n">
        <f aca="false">1-EK93/BV93</f>
        <v>0.553724337965709</v>
      </c>
      <c r="FB93" s="432" t="n">
        <f aca="false">BV93-EK93</f>
        <v>118.497008324662</v>
      </c>
      <c r="FC93" s="453" t="n">
        <f aca="false">1-EP93/CA93</f>
        <v>0.05</v>
      </c>
      <c r="FD93" s="432" t="n">
        <f aca="false">CA93-EP93</f>
        <v>0.1</v>
      </c>
      <c r="FE93" s="453" t="n">
        <f aca="false">1-EQ93/CB93</f>
        <v>0.897397542623869</v>
      </c>
      <c r="FF93" s="431" t="n">
        <f aca="false">CB93-EQ93</f>
        <v>139.994016649324</v>
      </c>
      <c r="FG93" s="406" t="n">
        <v>38400</v>
      </c>
      <c r="FH93" s="444"/>
      <c r="FI93" s="454"/>
      <c r="FJ93" s="455"/>
      <c r="FK93" s="456" t="n">
        <f aca="false">3000/BA93*24</f>
        <v>1.87304890738814</v>
      </c>
      <c r="FL93" s="531"/>
      <c r="FM93" s="456"/>
      <c r="FN93" s="531" t="n">
        <v>1668</v>
      </c>
      <c r="FO93" s="533" t="n">
        <f aca="false">FN93/11.15/1.2/1000</f>
        <v>0.124663677130045</v>
      </c>
      <c r="FP93" s="450" t="n">
        <f aca="false">FN93/BA93*1000</f>
        <v>43.3922996878252</v>
      </c>
      <c r="FQ93" s="458" t="n">
        <v>24</v>
      </c>
      <c r="FR93" s="459" t="n">
        <f aca="false">FQ93/BA93*1000</f>
        <v>0.624349635796046</v>
      </c>
      <c r="FS93" s="460" t="n">
        <v>8.1</v>
      </c>
      <c r="FT93" s="530" t="n">
        <v>25.5</v>
      </c>
      <c r="FU93" s="538" t="n">
        <v>90</v>
      </c>
      <c r="FV93" s="531" t="n">
        <v>4</v>
      </c>
      <c r="FW93" s="539" t="n">
        <v>1.4</v>
      </c>
      <c r="FX93" s="531" t="n">
        <v>8</v>
      </c>
      <c r="FY93" s="453" t="n">
        <f aca="false">1-FV93/(EG93+DD93)*2</f>
        <v>0.75</v>
      </c>
      <c r="FZ93" s="453" t="n">
        <f aca="false">1-FW93/(EF93+DC93)*2</f>
        <v>0.263157894736842</v>
      </c>
      <c r="GA93" s="430" t="n">
        <f aca="false">(DC93+EF93)/2-FW93</f>
        <v>0.5</v>
      </c>
      <c r="GB93" s="514" t="n">
        <f aca="false">1-FT93/DZ93</f>
        <v>0.0377358490566038</v>
      </c>
      <c r="GC93" s="515" t="n">
        <f aca="false">(CW93+DZ93)/2-FT93</f>
        <v>1.1</v>
      </c>
      <c r="GD93" s="514" t="n">
        <f aca="false">1-FU93/EA93</f>
        <v>0.0625</v>
      </c>
      <c r="GE93" s="528" t="n">
        <f aca="false">(CX93+EA93)/2-FU93</f>
        <v>5.5</v>
      </c>
      <c r="GF93" s="462" t="n">
        <f aca="false">4100/BA93*24</f>
        <v>2.55983350676379</v>
      </c>
      <c r="GG93" s="406"/>
      <c r="GH93" s="451"/>
      <c r="GI93" s="406"/>
      <c r="GJ93" s="463"/>
      <c r="GK93" s="464"/>
      <c r="GL93" s="465" t="n">
        <v>8.24</v>
      </c>
      <c r="GM93" s="530" t="n">
        <v>26.7</v>
      </c>
      <c r="GN93" s="531" t="n">
        <v>89</v>
      </c>
      <c r="GO93" s="514"/>
      <c r="GP93" s="451" t="n">
        <f aca="false">1-GN93/FU93</f>
        <v>0.0111111111111111</v>
      </c>
      <c r="GQ93" s="530" t="n">
        <v>8</v>
      </c>
      <c r="GR93" s="456" t="n">
        <f aca="false">4300/BA93*24</f>
        <v>2.684703433923</v>
      </c>
      <c r="GS93" s="532" t="n">
        <f aca="false">HC93</f>
        <v>25.6</v>
      </c>
      <c r="GT93" s="532" t="n">
        <f aca="false">HD93</f>
        <v>90</v>
      </c>
      <c r="GU93" s="514" t="n">
        <f aca="false">1-GS93/GM93</f>
        <v>0.0411985018726591</v>
      </c>
      <c r="GV93" s="514"/>
      <c r="GW93" s="514"/>
      <c r="GX93" s="514"/>
      <c r="GY93" s="463"/>
      <c r="GZ93" s="406" t="n">
        <v>38920</v>
      </c>
      <c r="HA93" s="439" t="n">
        <v>8.4</v>
      </c>
      <c r="HB93" s="452"/>
      <c r="HC93" s="440" t="n">
        <v>25.6</v>
      </c>
      <c r="HD93" s="444" t="n">
        <v>90</v>
      </c>
      <c r="HE93" s="464"/>
      <c r="HF93" s="464"/>
      <c r="HG93" s="444"/>
      <c r="HH93" s="409" t="n">
        <v>4</v>
      </c>
      <c r="HI93" s="466" t="n">
        <v>9100</v>
      </c>
      <c r="HJ93" s="407" t="n">
        <f aca="false">HI93*0.67</f>
        <v>6097</v>
      </c>
      <c r="HK93" s="407"/>
      <c r="HL93" s="443"/>
      <c r="HM93" s="541" t="n">
        <v>20.5</v>
      </c>
      <c r="HN93" s="467"/>
      <c r="HO93" s="408" t="n">
        <v>0.27</v>
      </c>
      <c r="HP93" s="468"/>
      <c r="HQ93" s="519" t="n">
        <v>21.25</v>
      </c>
      <c r="HR93" s="520" t="n">
        <v>1.3</v>
      </c>
      <c r="HS93" s="521"/>
      <c r="HT93" s="522" t="n">
        <v>8</v>
      </c>
      <c r="HU93" s="523" t="n">
        <f aca="false">72500/BA93*24</f>
        <v>45.2653485952133</v>
      </c>
      <c r="HV93" s="514" t="n">
        <f aca="false">1-HC93/BE93</f>
        <v>0.393364928909953</v>
      </c>
      <c r="HW93" s="514" t="n">
        <f aca="false">1-HD93/BF93</f>
        <v>0.579439252336449</v>
      </c>
      <c r="HX93" s="514" t="n">
        <f aca="false">1-HM93/BK93</f>
        <v>0.288194444444444</v>
      </c>
      <c r="HY93" s="472" t="s">
        <v>176</v>
      </c>
    </row>
    <row r="94" customFormat="false" ht="15.6" hidden="false" customHeight="false" outlineLevel="0" collapsed="false">
      <c r="A94" s="486" t="n">
        <v>43576</v>
      </c>
      <c r="B94" s="487" t="n">
        <v>39768</v>
      </c>
      <c r="C94" s="488" t="n">
        <f aca="false">B94/$B$6</f>
        <v>0.79536</v>
      </c>
      <c r="D94" s="489" t="n">
        <v>7.745</v>
      </c>
      <c r="E94" s="490" t="n">
        <v>49.4</v>
      </c>
      <c r="F94" s="491" t="n">
        <v>246</v>
      </c>
      <c r="G94" s="491" t="n">
        <f aca="false">F94*B94/1000</f>
        <v>9782.928</v>
      </c>
      <c r="H94" s="488" t="n">
        <f aca="false">G94/$G$6</f>
        <v>0.39131712</v>
      </c>
      <c r="I94" s="491" t="n">
        <v>7260</v>
      </c>
      <c r="J94" s="491" t="n">
        <f aca="false">I94*0.67</f>
        <v>4864.2</v>
      </c>
      <c r="K94" s="492" t="n">
        <v>33.5</v>
      </c>
      <c r="L94" s="492" t="n">
        <v>21.5</v>
      </c>
      <c r="M94" s="492" t="n">
        <v>2.2</v>
      </c>
      <c r="N94" s="493" t="n">
        <v>98</v>
      </c>
      <c r="O94" s="493" t="n">
        <v>32</v>
      </c>
      <c r="P94" s="410"/>
      <c r="Q94" s="410"/>
      <c r="R94" s="410"/>
      <c r="S94" s="410"/>
      <c r="T94" s="411"/>
      <c r="U94" s="412"/>
      <c r="V94" s="410"/>
      <c r="W94" s="410"/>
      <c r="X94" s="413"/>
      <c r="Y94" s="474"/>
      <c r="Z94" s="475"/>
      <c r="AA94" s="476"/>
      <c r="AB94" s="477"/>
      <c r="AC94" s="477"/>
      <c r="AD94" s="475" t="n">
        <v>3.24</v>
      </c>
      <c r="AE94" s="478" t="n">
        <f aca="false">AD94/$AD$6</f>
        <v>0.45</v>
      </c>
      <c r="AF94" s="479"/>
      <c r="AG94" s="478"/>
      <c r="AH94" s="479"/>
      <c r="AI94" s="479"/>
      <c r="AJ94" s="474"/>
      <c r="AK94" s="478"/>
      <c r="AL94" s="448"/>
      <c r="AM94" s="480"/>
      <c r="AN94" s="474"/>
      <c r="AO94" s="474"/>
      <c r="AP94" s="480"/>
      <c r="AQ94" s="448"/>
      <c r="AR94" s="474"/>
      <c r="AS94" s="474"/>
      <c r="AT94" s="474"/>
      <c r="AU94" s="448"/>
      <c r="AV94" s="481"/>
      <c r="AW94" s="480"/>
      <c r="AX94" s="480"/>
      <c r="AY94" s="481"/>
      <c r="AZ94" s="481"/>
      <c r="BA94" s="421" t="n">
        <f aca="false">CC94+DF94</f>
        <v>39339</v>
      </c>
      <c r="BB94" s="422" t="n">
        <f aca="false">BA94/$BA$6</f>
        <v>0.78678</v>
      </c>
      <c r="BC94" s="423"/>
      <c r="BD94" s="424" t="n">
        <v>7.98</v>
      </c>
      <c r="BE94" s="425" t="n">
        <v>45</v>
      </c>
      <c r="BF94" s="426" t="n">
        <v>237</v>
      </c>
      <c r="BG94" s="427" t="n">
        <v>9010</v>
      </c>
      <c r="BH94" s="421" t="n">
        <f aca="false">BG94*0.67</f>
        <v>6036.7</v>
      </c>
      <c r="BI94" s="421"/>
      <c r="BJ94" s="422"/>
      <c r="BK94" s="428" t="n">
        <v>30.4</v>
      </c>
      <c r="BL94" s="428" t="n">
        <v>18.9</v>
      </c>
      <c r="BM94" s="429" t="n">
        <v>6.67</v>
      </c>
      <c r="BN94" s="423" t="n">
        <v>2.35</v>
      </c>
      <c r="BO94" s="426" t="n">
        <v>68</v>
      </c>
      <c r="BP94" s="426" t="n">
        <v>32</v>
      </c>
      <c r="BQ94" s="424" t="n">
        <v>5.62</v>
      </c>
      <c r="BR94" s="422" t="n">
        <f aca="false">BQ94/$BQ$6</f>
        <v>0.780555555555556</v>
      </c>
      <c r="BS94" s="410" t="n">
        <f aca="false">BA94</f>
        <v>39339</v>
      </c>
      <c r="BT94" s="430" t="n">
        <f aca="false">BD94</f>
        <v>7.98</v>
      </c>
      <c r="BU94" s="431" t="n">
        <f aca="false">BE94</f>
        <v>45</v>
      </c>
      <c r="BV94" s="431" t="n">
        <f aca="false">BF94</f>
        <v>237</v>
      </c>
      <c r="BW94" s="431" t="n">
        <f aca="false">BG94</f>
        <v>9010</v>
      </c>
      <c r="BX94" s="431" t="n">
        <f aca="false">BW94*0.65</f>
        <v>5856.5</v>
      </c>
      <c r="BY94" s="431" t="n">
        <f aca="false">BK94</f>
        <v>30.4</v>
      </c>
      <c r="BZ94" s="431" t="n">
        <f aca="false">BL94</f>
        <v>18.9</v>
      </c>
      <c r="CA94" s="432" t="n">
        <f aca="false">BN94</f>
        <v>2.35</v>
      </c>
      <c r="CB94" s="431" t="n">
        <f aca="false">BO94</f>
        <v>68</v>
      </c>
      <c r="CC94" s="433" t="n">
        <v>19572</v>
      </c>
      <c r="CD94" s="412" t="n">
        <f aca="false">CC94</f>
        <v>19572</v>
      </c>
      <c r="CE94" s="422" t="n">
        <f aca="false">CC94/25000</f>
        <v>0.78288</v>
      </c>
      <c r="CF94" s="534" t="n">
        <f aca="false">6700/CC94*24</f>
        <v>8.2158185162477</v>
      </c>
      <c r="CG94" s="435" t="n">
        <v>7.71</v>
      </c>
      <c r="CH94" s="428" t="n">
        <v>17.58</v>
      </c>
      <c r="CI94" s="535" t="n">
        <f aca="false">9500/CC94*24</f>
        <v>11.6492949110975</v>
      </c>
      <c r="CJ94" s="437" t="n">
        <v>25.2</v>
      </c>
      <c r="CK94" s="437" t="n">
        <v>3.72</v>
      </c>
      <c r="CL94" s="424" t="n">
        <v>7.59</v>
      </c>
      <c r="CM94" s="424"/>
      <c r="CN94" s="424"/>
      <c r="CO94" s="433"/>
      <c r="CP94" s="433"/>
      <c r="CQ94" s="438"/>
      <c r="CR94" s="438" t="n">
        <v>0.53</v>
      </c>
      <c r="CS94" s="482"/>
      <c r="CT94" s="425" t="n">
        <f aca="false">3500/CC94*24</f>
        <v>4.29184549356223</v>
      </c>
      <c r="CU94" s="435" t="n">
        <v>7.72</v>
      </c>
      <c r="CV94" s="494" t="n">
        <v>8.12</v>
      </c>
      <c r="CW94" s="495" t="n">
        <v>26.2</v>
      </c>
      <c r="CX94" s="496" t="n">
        <v>92</v>
      </c>
      <c r="CY94" s="497" t="n">
        <v>8150</v>
      </c>
      <c r="CZ94" s="498" t="n">
        <v>21.8</v>
      </c>
      <c r="DA94" s="498" t="n">
        <v>0.28</v>
      </c>
      <c r="DB94" s="498" t="n">
        <v>23</v>
      </c>
      <c r="DC94" s="498" t="n">
        <v>1.8</v>
      </c>
      <c r="DD94" s="499" t="n">
        <v>17</v>
      </c>
      <c r="DE94" s="499"/>
      <c r="DF94" s="433" t="n">
        <v>19767</v>
      </c>
      <c r="DG94" s="446" t="n">
        <f aca="false">DF94</f>
        <v>19767</v>
      </c>
      <c r="DH94" s="422" t="n">
        <f aca="false">DF94/25000</f>
        <v>0.79068</v>
      </c>
      <c r="DI94" s="433" t="n">
        <f aca="false">6700/DF94*24</f>
        <v>8.13477007133101</v>
      </c>
      <c r="DJ94" s="435" t="n">
        <v>7.67</v>
      </c>
      <c r="DK94" s="428" t="n">
        <v>18.42</v>
      </c>
      <c r="DL94" s="433" t="n">
        <f aca="false">9500/DF94*24</f>
        <v>11.5343754742753</v>
      </c>
      <c r="DM94" s="542" t="n">
        <v>25.5</v>
      </c>
      <c r="DN94" s="542" t="n">
        <v>4</v>
      </c>
      <c r="DO94" s="543" t="n">
        <v>7.57</v>
      </c>
      <c r="DP94" s="543"/>
      <c r="DQ94" s="543"/>
      <c r="DR94" s="433"/>
      <c r="DS94" s="433"/>
      <c r="DT94" s="438"/>
      <c r="DU94" s="438" t="n">
        <v>0.55</v>
      </c>
      <c r="DV94" s="482"/>
      <c r="DW94" s="433" t="n">
        <f aca="false">3500/DF94*24</f>
        <v>4.24950675368038</v>
      </c>
      <c r="DX94" s="435" t="n">
        <v>8.06</v>
      </c>
      <c r="DY94" s="494" t="n">
        <v>8.18</v>
      </c>
      <c r="DZ94" s="495" t="n">
        <v>26.7</v>
      </c>
      <c r="EA94" s="496" t="n">
        <v>95</v>
      </c>
      <c r="EB94" s="497" t="n">
        <v>8210</v>
      </c>
      <c r="EC94" s="498" t="n">
        <v>22.5</v>
      </c>
      <c r="ED94" s="498" t="n">
        <v>0.3</v>
      </c>
      <c r="EE94" s="498" t="n">
        <v>23.62</v>
      </c>
      <c r="EF94" s="498" t="n">
        <v>1.8</v>
      </c>
      <c r="EG94" s="499" t="n">
        <v>11</v>
      </c>
      <c r="EH94" s="496"/>
      <c r="EI94" s="430" t="n">
        <f aca="false">(DY94*DG94+CV94*CD94)/(DG94+CD94)</f>
        <v>8.15014870738961</v>
      </c>
      <c r="EJ94" s="430" t="n">
        <f aca="false">(DZ94*DG94+CW94*CD94)/(DG94+CD94)</f>
        <v>26.4512392282468</v>
      </c>
      <c r="EK94" s="449" t="n">
        <f aca="false">(EA94*DG94+CX94*CD94)/(DG94+CD94)</f>
        <v>93.5074353694807</v>
      </c>
      <c r="EL94" s="449" t="n">
        <f aca="false">(EB94*DG94+CY94*CD94)/(DG94+CD94)</f>
        <v>8180.14870738961</v>
      </c>
      <c r="EM94" s="430" t="n">
        <f aca="false">(EC94*DG94+CZ94*CD94)/(DG94+CD94)</f>
        <v>22.1517349195455</v>
      </c>
      <c r="EN94" s="432" t="n">
        <f aca="false">(ED94*DG94+DA94*CD94)/(DG94+CD94)</f>
        <v>0.290049569129871</v>
      </c>
      <c r="EO94" s="432" t="n">
        <f aca="false">(EE94*DG94+DB94*CD94)/(DG94+CD94)</f>
        <v>23.311536643026</v>
      </c>
      <c r="EP94" s="432" t="n">
        <f aca="false">(EF94*DG94+DC94*CD94)/(DG94+CD94)</f>
        <v>1.8</v>
      </c>
      <c r="EQ94" s="432" t="n">
        <f aca="false">(EG94*DG94+DD94*CD94)/(DG94+CD94)</f>
        <v>13.9851292610387</v>
      </c>
      <c r="ER94" s="449"/>
      <c r="ES94" s="497" t="n">
        <f aca="false">44000/BA94*24</f>
        <v>26.8435903302067</v>
      </c>
      <c r="ET94" s="500" t="n">
        <f aca="false">BB94</f>
        <v>0.78678</v>
      </c>
      <c r="EU94" s="452" t="n">
        <f aca="false">BV94/1000/ES94*24</f>
        <v>0.211894159090909</v>
      </c>
      <c r="EV94" s="500" t="n">
        <f aca="false">EU94/$EU$6</f>
        <v>0.392396590909091</v>
      </c>
      <c r="EW94" s="514" t="n">
        <f aca="false">1-EM94/BY94</f>
        <v>0.271324509225477</v>
      </c>
      <c r="EX94" s="515" t="n">
        <f aca="false">BY94-EM94</f>
        <v>8.24826508045451</v>
      </c>
      <c r="EY94" s="514" t="n">
        <f aca="false">1-EJ94/BU94</f>
        <v>0.412194683816738</v>
      </c>
      <c r="EZ94" s="515" t="n">
        <f aca="false">BU94-EJ94</f>
        <v>18.5487607717532</v>
      </c>
      <c r="FA94" s="451" t="n">
        <f aca="false">1-EK94/BV94</f>
        <v>0.605453859200503</v>
      </c>
      <c r="FB94" s="432" t="n">
        <f aca="false">BV94-EK94</f>
        <v>143.492564630519</v>
      </c>
      <c r="FC94" s="453" t="n">
        <f aca="false">1-EP94/CA94</f>
        <v>0.234042553191489</v>
      </c>
      <c r="FD94" s="432" t="n">
        <f aca="false">CA94-EP94</f>
        <v>0.55</v>
      </c>
      <c r="FE94" s="453" t="n">
        <f aca="false">1-EQ94/CB94</f>
        <v>0.79433633439649</v>
      </c>
      <c r="FF94" s="431" t="n">
        <f aca="false">CB94-EQ94</f>
        <v>54.0148707389613</v>
      </c>
      <c r="FG94" s="491" t="n">
        <v>38400</v>
      </c>
      <c r="FH94" s="499"/>
      <c r="FI94" s="502"/>
      <c r="FJ94" s="488"/>
      <c r="FK94" s="503" t="n">
        <f aca="false">3000/BA94*24</f>
        <v>1.83024479524136</v>
      </c>
      <c r="FL94" s="491"/>
      <c r="FM94" s="503"/>
      <c r="FN94" s="491" t="n">
        <v>2224</v>
      </c>
      <c r="FO94" s="533" t="n">
        <f aca="false">FN94/11.15/1.2/1000</f>
        <v>0.166218236173393</v>
      </c>
      <c r="FP94" s="497" t="n">
        <f aca="false">FN94/BA94*1000</f>
        <v>56.5342281196777</v>
      </c>
      <c r="FQ94" s="504" t="n">
        <v>24</v>
      </c>
      <c r="FR94" s="492" t="n">
        <f aca="false">FQ94/BA94*1000</f>
        <v>0.610081598413788</v>
      </c>
      <c r="FS94" s="505" t="n">
        <v>8.14</v>
      </c>
      <c r="FT94" s="536" t="n">
        <v>25.3</v>
      </c>
      <c r="FU94" s="496" t="n">
        <v>88</v>
      </c>
      <c r="FV94" s="491" t="n">
        <v>2</v>
      </c>
      <c r="FW94" s="505" t="n">
        <v>1.44</v>
      </c>
      <c r="FX94" s="491" t="n">
        <v>8</v>
      </c>
      <c r="FY94" s="453" t="n">
        <f aca="false">1-FV94/(EG94+DD94)*2</f>
        <v>0.857142857142857</v>
      </c>
      <c r="FZ94" s="453" t="n">
        <f aca="false">1-FW94/(EF94+DC94)*2</f>
        <v>0.2</v>
      </c>
      <c r="GA94" s="430" t="n">
        <f aca="false">(DC94+EF94)/2-FW94</f>
        <v>0.36</v>
      </c>
      <c r="GB94" s="500" t="n">
        <f aca="false">1-FT94/DZ94</f>
        <v>0.0524344569288389</v>
      </c>
      <c r="GC94" s="515" t="n">
        <f aca="false">(CW94+DZ94)/2-FT94</f>
        <v>1.15</v>
      </c>
      <c r="GD94" s="500" t="n">
        <f aca="false">1-FU94/EA94</f>
        <v>0.0736842105263158</v>
      </c>
      <c r="GE94" s="528" t="n">
        <f aca="false">(CX94+EA94)/2-FU94</f>
        <v>5.5</v>
      </c>
      <c r="GF94" s="507" t="n">
        <f aca="false">4100/BA94*24</f>
        <v>2.50133455349653</v>
      </c>
      <c r="GG94" s="491" t="n">
        <v>60</v>
      </c>
      <c r="GH94" s="527" t="n">
        <f aca="false">GG94/80</f>
        <v>0.75</v>
      </c>
      <c r="GI94" s="491" t="n">
        <v>420</v>
      </c>
      <c r="GJ94" s="545" t="n">
        <f aca="false">GI94/GG94</f>
        <v>7</v>
      </c>
      <c r="GK94" s="499" t="n">
        <f aca="false">GG94/(BA94/24)*1000</f>
        <v>36.6048959048273</v>
      </c>
      <c r="GL94" s="508" t="n">
        <v>8.27</v>
      </c>
      <c r="GM94" s="536" t="n">
        <v>22.3</v>
      </c>
      <c r="GN94" s="537" t="n">
        <v>79</v>
      </c>
      <c r="GO94" s="527" t="n">
        <f aca="false">1-GM94/FT94</f>
        <v>0.118577075098814</v>
      </c>
      <c r="GP94" s="527" t="n">
        <f aca="false">1-GN94/FU94</f>
        <v>0.102272727272727</v>
      </c>
      <c r="GQ94" s="536" t="n">
        <v>8</v>
      </c>
      <c r="GR94" s="503" t="n">
        <f aca="false">4300/BA94*24</f>
        <v>2.62335087317929</v>
      </c>
      <c r="GS94" s="537" t="n">
        <v>22</v>
      </c>
      <c r="GT94" s="537" t="n">
        <f aca="false">HD94</f>
        <v>76</v>
      </c>
      <c r="GU94" s="527" t="n">
        <f aca="false">1-GS94/GM94</f>
        <v>0.0134529147982063</v>
      </c>
      <c r="GV94" s="527" t="n">
        <f aca="false">1-GT94/GN94</f>
        <v>0.0379746835443038</v>
      </c>
      <c r="GW94" s="527" t="n">
        <f aca="false">1-HC94/FT94</f>
        <v>0.0909090909090909</v>
      </c>
      <c r="GX94" s="527" t="n">
        <f aca="false">1-HD94/FU94</f>
        <v>0.136363636363636</v>
      </c>
      <c r="GY94" s="498" t="n">
        <f aca="false">GK94/(FU94-GN94)</f>
        <v>4.06721065609192</v>
      </c>
      <c r="GZ94" s="491" t="n">
        <v>38836</v>
      </c>
      <c r="HA94" s="494" t="n">
        <v>8.41</v>
      </c>
      <c r="HB94" s="494"/>
      <c r="HC94" s="495" t="n">
        <v>23</v>
      </c>
      <c r="HD94" s="499" t="n">
        <v>76</v>
      </c>
      <c r="HE94" s="499"/>
      <c r="HF94" s="499"/>
      <c r="HG94" s="499"/>
      <c r="HH94" s="493" t="n">
        <v>4</v>
      </c>
      <c r="HI94" s="509" t="n">
        <v>9200</v>
      </c>
      <c r="HJ94" s="491" t="n">
        <f aca="false">HI94*0.67</f>
        <v>6164</v>
      </c>
      <c r="HK94" s="491"/>
      <c r="HL94" s="491"/>
      <c r="HM94" s="544" t="n">
        <v>20.9</v>
      </c>
      <c r="HN94" s="507"/>
      <c r="HO94" s="492" t="n">
        <v>0.14</v>
      </c>
      <c r="HP94" s="546"/>
      <c r="HQ94" s="524" t="n">
        <v>23.07</v>
      </c>
      <c r="HR94" s="525" t="n">
        <v>1.4</v>
      </c>
      <c r="HS94" s="525"/>
      <c r="HT94" s="512" t="n">
        <v>8</v>
      </c>
      <c r="HU94" s="526" t="n">
        <f aca="false">72500/BA94*24</f>
        <v>44.2309158849996</v>
      </c>
      <c r="HV94" s="527" t="n">
        <f aca="false">1-HC94/BE94</f>
        <v>0.488888888888889</v>
      </c>
      <c r="HW94" s="527" t="n">
        <f aca="false">1-HD94/BF94</f>
        <v>0.679324894514768</v>
      </c>
      <c r="HX94" s="527" t="n">
        <f aca="false">1-HM94/BK94</f>
        <v>0.3125</v>
      </c>
      <c r="HY94" s="513"/>
    </row>
    <row r="95" customFormat="false" ht="15.6" hidden="false" customHeight="false" outlineLevel="0" collapsed="false">
      <c r="A95" s="401" t="n">
        <v>43577</v>
      </c>
      <c r="B95" s="516" t="n">
        <v>37997</v>
      </c>
      <c r="C95" s="403" t="n">
        <f aca="false">B95/$B$6</f>
        <v>0.75994</v>
      </c>
      <c r="D95" s="404" t="n">
        <v>8</v>
      </c>
      <c r="E95" s="405" t="n">
        <v>49</v>
      </c>
      <c r="F95" s="406" t="n">
        <v>182</v>
      </c>
      <c r="G95" s="407" t="n">
        <f aca="false">F95*B95/1000</f>
        <v>6915.454</v>
      </c>
      <c r="H95" s="403" t="n">
        <f aca="false">G95/$G$6</f>
        <v>0.27661816</v>
      </c>
      <c r="I95" s="406" t="n">
        <v>8215</v>
      </c>
      <c r="J95" s="407" t="n">
        <f aca="false">I95*0.67</f>
        <v>5504.05</v>
      </c>
      <c r="K95" s="408" t="n">
        <v>31</v>
      </c>
      <c r="L95" s="408" t="n">
        <v>23.6</v>
      </c>
      <c r="M95" s="408" t="n">
        <v>2.8</v>
      </c>
      <c r="N95" s="409" t="n">
        <v>100</v>
      </c>
      <c r="O95" s="409" t="n">
        <v>32</v>
      </c>
      <c r="P95" s="410"/>
      <c r="Q95" s="410"/>
      <c r="R95" s="410"/>
      <c r="S95" s="410"/>
      <c r="T95" s="411"/>
      <c r="U95" s="412"/>
      <c r="V95" s="410"/>
      <c r="W95" s="410"/>
      <c r="X95" s="517"/>
      <c r="Y95" s="474"/>
      <c r="Z95" s="475"/>
      <c r="AA95" s="476"/>
      <c r="AB95" s="477"/>
      <c r="AC95" s="477"/>
      <c r="AD95" s="475" t="n">
        <v>3.17</v>
      </c>
      <c r="AE95" s="478" t="n">
        <f aca="false">AD95/$AD$6</f>
        <v>0.440277777777778</v>
      </c>
      <c r="AF95" s="479"/>
      <c r="AG95" s="478"/>
      <c r="AH95" s="479"/>
      <c r="AI95" s="479"/>
      <c r="AJ95" s="474"/>
      <c r="AK95" s="478"/>
      <c r="AL95" s="448"/>
      <c r="AM95" s="480"/>
      <c r="AN95" s="474"/>
      <c r="AO95" s="474"/>
      <c r="AP95" s="480"/>
      <c r="AQ95" s="448"/>
      <c r="AR95" s="474"/>
      <c r="AS95" s="474"/>
      <c r="AT95" s="474"/>
      <c r="AU95" s="448"/>
      <c r="AV95" s="481"/>
      <c r="AW95" s="480"/>
      <c r="AX95" s="480"/>
      <c r="AY95" s="481"/>
      <c r="AZ95" s="481"/>
      <c r="BA95" s="421" t="n">
        <f aca="false">CC95+DF95</f>
        <v>38996</v>
      </c>
      <c r="BB95" s="422" t="n">
        <f aca="false">BA95/$BA$6</f>
        <v>0.77992</v>
      </c>
      <c r="BC95" s="423"/>
      <c r="BD95" s="424" t="n">
        <v>7.98</v>
      </c>
      <c r="BE95" s="425" t="n">
        <v>44.3</v>
      </c>
      <c r="BF95" s="426" t="n">
        <v>211</v>
      </c>
      <c r="BG95" s="427" t="n">
        <v>7070</v>
      </c>
      <c r="BH95" s="421" t="n">
        <f aca="false">BG95*0.67</f>
        <v>4736.9</v>
      </c>
      <c r="BI95" s="423"/>
      <c r="BJ95" s="422"/>
      <c r="BK95" s="428" t="n">
        <v>32</v>
      </c>
      <c r="BL95" s="428" t="n">
        <v>22.4</v>
      </c>
      <c r="BM95" s="429" t="n">
        <v>4.8</v>
      </c>
      <c r="BN95" s="423" t="n">
        <v>3.3</v>
      </c>
      <c r="BO95" s="426" t="n">
        <v>115</v>
      </c>
      <c r="BP95" s="426" t="n">
        <v>32</v>
      </c>
      <c r="BQ95" s="424" t="n">
        <v>6.35</v>
      </c>
      <c r="BR95" s="422" t="n">
        <f aca="false">BQ95/$BQ$6</f>
        <v>0.881944444444444</v>
      </c>
      <c r="BS95" s="410" t="n">
        <f aca="false">BA95</f>
        <v>38996</v>
      </c>
      <c r="BT95" s="430" t="n">
        <f aca="false">BD95</f>
        <v>7.98</v>
      </c>
      <c r="BU95" s="431" t="n">
        <f aca="false">BE95</f>
        <v>44.3</v>
      </c>
      <c r="BV95" s="431" t="n">
        <f aca="false">BF95</f>
        <v>211</v>
      </c>
      <c r="BW95" s="431" t="n">
        <f aca="false">BG95</f>
        <v>7070</v>
      </c>
      <c r="BX95" s="431" t="n">
        <f aca="false">BW95*0.65</f>
        <v>4595.5</v>
      </c>
      <c r="BY95" s="431" t="n">
        <f aca="false">BK95</f>
        <v>32</v>
      </c>
      <c r="BZ95" s="431" t="n">
        <f aca="false">BL95</f>
        <v>22.4</v>
      </c>
      <c r="CA95" s="432" t="n">
        <f aca="false">BN95</f>
        <v>3.3</v>
      </c>
      <c r="CB95" s="431" t="n">
        <f aca="false">BO95</f>
        <v>115</v>
      </c>
      <c r="CC95" s="433" t="n">
        <v>19505</v>
      </c>
      <c r="CD95" s="412" t="n">
        <f aca="false">CC95</f>
        <v>19505</v>
      </c>
      <c r="CE95" s="422" t="n">
        <f aca="false">CC95/25000</f>
        <v>0.7802</v>
      </c>
      <c r="CF95" s="434" t="n">
        <f aca="false">6700/CC95*24</f>
        <v>8.24403998974622</v>
      </c>
      <c r="CG95" s="435" t="n">
        <v>7.73</v>
      </c>
      <c r="CH95" s="428" t="n">
        <v>17</v>
      </c>
      <c r="CI95" s="447" t="n">
        <f aca="false">9500/CC95*24</f>
        <v>11.6893104332223</v>
      </c>
      <c r="CJ95" s="437" t="n">
        <v>25.2</v>
      </c>
      <c r="CK95" s="437" t="n">
        <v>2.77</v>
      </c>
      <c r="CL95" s="424" t="n">
        <v>7.69</v>
      </c>
      <c r="CM95" s="424"/>
      <c r="CN95" s="424"/>
      <c r="CO95" s="433"/>
      <c r="CP95" s="433"/>
      <c r="CQ95" s="438"/>
      <c r="CR95" s="438" t="n">
        <v>0.55</v>
      </c>
      <c r="CS95" s="425"/>
      <c r="CT95" s="529" t="n">
        <f aca="false">3500/CC95*24</f>
        <v>4.30658805434504</v>
      </c>
      <c r="CU95" s="435" t="n">
        <v>7.99</v>
      </c>
      <c r="CV95" s="439" t="n">
        <v>8.04</v>
      </c>
      <c r="CW95" s="440" t="n">
        <v>24.4</v>
      </c>
      <c r="CX95" s="441" t="n">
        <v>89</v>
      </c>
      <c r="CY95" s="442" t="n">
        <v>9160</v>
      </c>
      <c r="CZ95" s="443" t="n">
        <v>22.7</v>
      </c>
      <c r="DA95" s="443" t="n">
        <v>0.26</v>
      </c>
      <c r="DB95" s="443" t="n">
        <v>23.7</v>
      </c>
      <c r="DC95" s="443" t="n">
        <v>2.2</v>
      </c>
      <c r="DD95" s="444" t="n">
        <v>21</v>
      </c>
      <c r="DE95" s="441"/>
      <c r="DF95" s="445" t="n">
        <v>19491</v>
      </c>
      <c r="DG95" s="446" t="n">
        <f aca="false">DF95</f>
        <v>19491</v>
      </c>
      <c r="DH95" s="422" t="n">
        <f aca="false">DF95/25000</f>
        <v>0.77964</v>
      </c>
      <c r="DI95" s="447" t="n">
        <f aca="false">6700/DF95*24</f>
        <v>8.24996152070186</v>
      </c>
      <c r="DJ95" s="435" t="n">
        <v>7.67</v>
      </c>
      <c r="DK95" s="428" t="n">
        <v>18.4</v>
      </c>
      <c r="DL95" s="447" t="n">
        <f aca="false">9500/DF95*24</f>
        <v>11.697706633831</v>
      </c>
      <c r="DM95" s="423" t="n">
        <v>25.1</v>
      </c>
      <c r="DN95" s="423" t="n">
        <v>3.4</v>
      </c>
      <c r="DO95" s="424" t="n">
        <v>7.7</v>
      </c>
      <c r="DP95" s="424"/>
      <c r="DQ95" s="424"/>
      <c r="DR95" s="433"/>
      <c r="DS95" s="433"/>
      <c r="DT95" s="438"/>
      <c r="DU95" s="438" t="n">
        <v>0.53</v>
      </c>
      <c r="DV95" s="425"/>
      <c r="DW95" s="447" t="n">
        <f aca="false">3500/DF95*24</f>
        <v>4.30968139141142</v>
      </c>
      <c r="DX95" s="435" t="n">
        <v>8.3</v>
      </c>
      <c r="DY95" s="439" t="n">
        <v>8.2</v>
      </c>
      <c r="DZ95" s="440" t="n">
        <v>24.7</v>
      </c>
      <c r="EA95" s="441" t="n">
        <v>86</v>
      </c>
      <c r="EB95" s="442" t="n">
        <v>9150</v>
      </c>
      <c r="EC95" s="443" t="n">
        <v>22</v>
      </c>
      <c r="ED95" s="443" t="n">
        <v>0.26</v>
      </c>
      <c r="EE95" s="443" t="n">
        <v>23.7</v>
      </c>
      <c r="EF95" s="443" t="n">
        <v>2.2</v>
      </c>
      <c r="EG95" s="444" t="n">
        <v>20</v>
      </c>
      <c r="EH95" s="441"/>
      <c r="EI95" s="430" t="n">
        <f aca="false">(DY95*DG95+CV95*CD95)/(DG95+CD95)</f>
        <v>8.11997127910555</v>
      </c>
      <c r="EJ95" s="430" t="n">
        <f aca="false">(DZ95*DG95+CW95*CD95)/(DG95+CD95)</f>
        <v>24.5499461483229</v>
      </c>
      <c r="EK95" s="449" t="n">
        <f aca="false">(EA95*DG95+CX95*CD95)/(DG95+CD95)</f>
        <v>87.5005385167709</v>
      </c>
      <c r="EL95" s="449" t="n">
        <f aca="false">(EB95*DG95+CY95*CD95)/(DG95+CD95)</f>
        <v>9155.0017950559</v>
      </c>
      <c r="EM95" s="430" t="n">
        <f aca="false">(EC95*DG95+CZ95*CD95)/(DG95+CD95)</f>
        <v>22.3501256539132</v>
      </c>
      <c r="EN95" s="432" t="n">
        <f aca="false">(ED95*DG95+DA95*CD95)/(DG95+CD95)</f>
        <v>0.26</v>
      </c>
      <c r="EO95" s="432" t="n">
        <f aca="false">(EE95*DG95+DB95*CD95)/(DG95+CD95)</f>
        <v>23.7</v>
      </c>
      <c r="EP95" s="432" t="n">
        <f aca="false">(EF95*DG95+DC95*CD95)/(DG95+CD95)</f>
        <v>2.2</v>
      </c>
      <c r="EQ95" s="432" t="n">
        <f aca="false">(EG95*DG95+DD95*CD95)/(DG95+CD95)</f>
        <v>20.5001795055903</v>
      </c>
      <c r="ER95" s="449"/>
      <c r="ES95" s="450" t="n">
        <f aca="false">44000/BA95*24</f>
        <v>27.0797004821007</v>
      </c>
      <c r="ET95" s="451" t="n">
        <f aca="false">BB95</f>
        <v>0.77992</v>
      </c>
      <c r="EU95" s="452" t="n">
        <f aca="false">BV95/1000/ES95*24</f>
        <v>0.187003545454545</v>
      </c>
      <c r="EV95" s="451" t="n">
        <f aca="false">EU95/$EU$6</f>
        <v>0.346302861952862</v>
      </c>
      <c r="EW95" s="514" t="n">
        <f aca="false">1-EM95/BY95</f>
        <v>0.301558573315212</v>
      </c>
      <c r="EX95" s="515" t="n">
        <f aca="false">BY95-EM95</f>
        <v>9.64987434608678</v>
      </c>
      <c r="EY95" s="514" t="n">
        <f aca="false">1-EJ95/BU95</f>
        <v>0.445825143378715</v>
      </c>
      <c r="EZ95" s="515" t="n">
        <f aca="false">BU95-EJ95</f>
        <v>19.7500538516771</v>
      </c>
      <c r="FA95" s="451" t="n">
        <f aca="false">1-EK95/BV95</f>
        <v>0.585305504659853</v>
      </c>
      <c r="FB95" s="432" t="n">
        <f aca="false">BV95-EK95</f>
        <v>123.499461483229</v>
      </c>
      <c r="FC95" s="453" t="n">
        <f aca="false">1-EP95/CA95</f>
        <v>0.333333333333333</v>
      </c>
      <c r="FD95" s="432" t="n">
        <f aca="false">CA95-EP95</f>
        <v>1.1</v>
      </c>
      <c r="FE95" s="453" t="n">
        <f aca="false">1-EQ95/CB95</f>
        <v>0.821737569516606</v>
      </c>
      <c r="FF95" s="431" t="n">
        <f aca="false">CB95-EQ95</f>
        <v>94.4998204944097</v>
      </c>
      <c r="FG95" s="406" t="n">
        <v>38400</v>
      </c>
      <c r="FH95" s="444"/>
      <c r="FI95" s="454"/>
      <c r="FJ95" s="455"/>
      <c r="FK95" s="456" t="n">
        <f aca="false">3000/BA95*24</f>
        <v>1.84634321468869</v>
      </c>
      <c r="FL95" s="531"/>
      <c r="FM95" s="456"/>
      <c r="FN95" s="531" t="n">
        <v>2363</v>
      </c>
      <c r="FO95" s="533" t="n">
        <f aca="false">FN95/11.15/1.2/1000</f>
        <v>0.17660687593423</v>
      </c>
      <c r="FP95" s="450" t="n">
        <f aca="false">FN95/BA95*1000</f>
        <v>60.5959585598523</v>
      </c>
      <c r="FQ95" s="458" t="n">
        <v>24</v>
      </c>
      <c r="FR95" s="459" t="n">
        <f aca="false">FQ95/BA95*1000</f>
        <v>0.615447738229562</v>
      </c>
      <c r="FS95" s="460" t="n">
        <v>8.12</v>
      </c>
      <c r="FT95" s="530" t="n">
        <v>23.8</v>
      </c>
      <c r="FU95" s="538" t="n">
        <v>78</v>
      </c>
      <c r="FV95" s="531" t="n">
        <v>2</v>
      </c>
      <c r="FW95" s="539" t="n">
        <v>1.5</v>
      </c>
      <c r="FX95" s="531" t="n">
        <v>8</v>
      </c>
      <c r="FY95" s="453" t="n">
        <f aca="false">1-FV95/(EG95+DD95)*2</f>
        <v>0.902439024390244</v>
      </c>
      <c r="FZ95" s="453" t="n">
        <f aca="false">1-FW95/(EF95+DC95)*2</f>
        <v>0.318181818181818</v>
      </c>
      <c r="GA95" s="430" t="n">
        <f aca="false">(DC95+EF95)/2-FW95</f>
        <v>0.7</v>
      </c>
      <c r="GB95" s="514" t="n">
        <f aca="false">1-FT95/DZ95</f>
        <v>0.0364372469635627</v>
      </c>
      <c r="GC95" s="515" t="n">
        <f aca="false">(CW95+DZ95)/2-FT95</f>
        <v>0.749999999999996</v>
      </c>
      <c r="GD95" s="514" t="n">
        <f aca="false">1-FU95/EA95</f>
        <v>0.0930232558139536</v>
      </c>
      <c r="GE95" s="528" t="n">
        <f aca="false">(CX95+EA95)/2-FU95</f>
        <v>9.5</v>
      </c>
      <c r="GF95" s="462" t="n">
        <f aca="false">4100/BA95*24</f>
        <v>2.5233357267412</v>
      </c>
      <c r="GG95" s="406" t="n">
        <v>80</v>
      </c>
      <c r="GH95" s="451" t="n">
        <f aca="false">GG95/80</f>
        <v>1</v>
      </c>
      <c r="GI95" s="406" t="n">
        <v>520</v>
      </c>
      <c r="GJ95" s="463" t="n">
        <f aca="false">GI95/GG95</f>
        <v>6.5</v>
      </c>
      <c r="GK95" s="464" t="n">
        <f aca="false">GG95/(BA95/24)*1000</f>
        <v>49.235819058365</v>
      </c>
      <c r="GL95" s="465" t="n">
        <v>8.29</v>
      </c>
      <c r="GM95" s="530" t="n">
        <v>21.7</v>
      </c>
      <c r="GN95" s="531" t="n">
        <v>74</v>
      </c>
      <c r="GO95" s="514" t="n">
        <f aca="false">1-GM95/FT95</f>
        <v>0.0882352941176471</v>
      </c>
      <c r="GP95" s="451" t="n">
        <f aca="false">1-GN95/FU95</f>
        <v>0.0512820512820513</v>
      </c>
      <c r="GQ95" s="530" t="n">
        <v>2</v>
      </c>
      <c r="GR95" s="456" t="n">
        <f aca="false">4300/BA95*24</f>
        <v>2.64642527438712</v>
      </c>
      <c r="GS95" s="532" t="n">
        <f aca="false">HC95</f>
        <v>21.8</v>
      </c>
      <c r="GT95" s="532" t="n">
        <f aca="false">HD95</f>
        <v>74</v>
      </c>
      <c r="GU95" s="514"/>
      <c r="GV95" s="514"/>
      <c r="GW95" s="514" t="n">
        <f aca="false">1-HC95/FT95</f>
        <v>0.0840336134453782</v>
      </c>
      <c r="GX95" s="514" t="n">
        <f aca="false">1-HD95/FU95</f>
        <v>0.0512820512820513</v>
      </c>
      <c r="GY95" s="463" t="n">
        <f aca="false">GK95/(FU95-GN95)</f>
        <v>12.3089547645912</v>
      </c>
      <c r="GZ95" s="406" t="n">
        <v>36771</v>
      </c>
      <c r="HA95" s="439" t="n">
        <v>8.68</v>
      </c>
      <c r="HB95" s="452"/>
      <c r="HC95" s="440" t="n">
        <v>21.8</v>
      </c>
      <c r="HD95" s="444" t="n">
        <v>74</v>
      </c>
      <c r="HE95" s="464"/>
      <c r="HF95" s="464"/>
      <c r="HG95" s="444"/>
      <c r="HH95" s="409" t="n">
        <v>3</v>
      </c>
      <c r="HI95" s="466" t="n">
        <v>9320</v>
      </c>
      <c r="HJ95" s="407" t="n">
        <f aca="false">HI95*0.67</f>
        <v>6244.4</v>
      </c>
      <c r="HK95" s="407"/>
      <c r="HL95" s="443"/>
      <c r="HM95" s="541" t="n">
        <v>21.1</v>
      </c>
      <c r="HN95" s="467"/>
      <c r="HO95" s="408" t="n">
        <v>0.09</v>
      </c>
      <c r="HP95" s="468"/>
      <c r="HQ95" s="519" t="n">
        <v>24</v>
      </c>
      <c r="HR95" s="520" t="n">
        <v>1.58</v>
      </c>
      <c r="HS95" s="521"/>
      <c r="HT95" s="522" t="n">
        <v>4</v>
      </c>
      <c r="HU95" s="523" t="n">
        <f aca="false">72500/BA95*24</f>
        <v>44.6199610216432</v>
      </c>
      <c r="HV95" s="514" t="n">
        <f aca="false">1-HC95/BE95</f>
        <v>0.507900677200903</v>
      </c>
      <c r="HW95" s="514" t="n">
        <f aca="false">1-HD95/BF95</f>
        <v>0.649289099526066</v>
      </c>
      <c r="HX95" s="514" t="n">
        <f aca="false">1-HM95/BK95</f>
        <v>0.340625</v>
      </c>
      <c r="HY95" s="472"/>
    </row>
    <row r="96" customFormat="false" ht="15.6" hidden="false" customHeight="false" outlineLevel="0" collapsed="false">
      <c r="A96" s="401" t="n">
        <v>43578</v>
      </c>
      <c r="B96" s="516" t="n">
        <v>40535</v>
      </c>
      <c r="C96" s="403" t="n">
        <f aca="false">B96/$B$6</f>
        <v>0.8107</v>
      </c>
      <c r="D96" s="404" t="n">
        <v>7.72</v>
      </c>
      <c r="E96" s="405" t="n">
        <v>64</v>
      </c>
      <c r="F96" s="406" t="n">
        <v>285</v>
      </c>
      <c r="G96" s="407" t="n">
        <f aca="false">F96*B96/1000</f>
        <v>11552.475</v>
      </c>
      <c r="H96" s="403" t="n">
        <f aca="false">G96/$G$6</f>
        <v>0.462099</v>
      </c>
      <c r="I96" s="406" t="n">
        <v>10135</v>
      </c>
      <c r="J96" s="407" t="n">
        <f aca="false">I96*0.67</f>
        <v>6790.45</v>
      </c>
      <c r="K96" s="408" t="n">
        <v>46.6</v>
      </c>
      <c r="L96" s="408" t="n">
        <v>28</v>
      </c>
      <c r="M96" s="408" t="n">
        <v>3.7</v>
      </c>
      <c r="N96" s="409" t="n">
        <v>246</v>
      </c>
      <c r="O96" s="409" t="n">
        <v>32</v>
      </c>
      <c r="P96" s="410"/>
      <c r="Q96" s="410"/>
      <c r="R96" s="410"/>
      <c r="S96" s="410"/>
      <c r="T96" s="411"/>
      <c r="U96" s="412"/>
      <c r="V96" s="410"/>
      <c r="W96" s="410"/>
      <c r="X96" s="517"/>
      <c r="Y96" s="474"/>
      <c r="Z96" s="475"/>
      <c r="AA96" s="476"/>
      <c r="AB96" s="477"/>
      <c r="AC96" s="477"/>
      <c r="AD96" s="475" t="n">
        <v>3.14</v>
      </c>
      <c r="AE96" s="478" t="n">
        <f aca="false">AD96/$AD$6</f>
        <v>0.436111111111111</v>
      </c>
      <c r="AF96" s="479"/>
      <c r="AG96" s="478"/>
      <c r="AH96" s="479"/>
      <c r="AI96" s="479"/>
      <c r="AJ96" s="474"/>
      <c r="AK96" s="478"/>
      <c r="AL96" s="448"/>
      <c r="AM96" s="480"/>
      <c r="AN96" s="474"/>
      <c r="AO96" s="474"/>
      <c r="AP96" s="480"/>
      <c r="AQ96" s="448"/>
      <c r="AR96" s="474"/>
      <c r="AS96" s="474"/>
      <c r="AT96" s="474"/>
      <c r="AU96" s="448"/>
      <c r="AV96" s="481"/>
      <c r="AW96" s="480"/>
      <c r="AX96" s="480"/>
      <c r="AY96" s="481"/>
      <c r="AZ96" s="481"/>
      <c r="BA96" s="421" t="n">
        <f aca="false">CC96+DF96</f>
        <v>38831</v>
      </c>
      <c r="BB96" s="422" t="n">
        <f aca="false">BA96/$BA$6</f>
        <v>0.77662</v>
      </c>
      <c r="BC96" s="423"/>
      <c r="BD96" s="424" t="n">
        <v>7.78</v>
      </c>
      <c r="BE96" s="425" t="n">
        <v>50.5</v>
      </c>
      <c r="BF96" s="426" t="n">
        <v>219</v>
      </c>
      <c r="BG96" s="427" t="n">
        <v>9600</v>
      </c>
      <c r="BH96" s="421" t="n">
        <f aca="false">BG96*0.67</f>
        <v>6432</v>
      </c>
      <c r="BI96" s="423"/>
      <c r="BJ96" s="422"/>
      <c r="BK96" s="428" t="n">
        <v>36</v>
      </c>
      <c r="BL96" s="428" t="n">
        <v>23.8</v>
      </c>
      <c r="BM96" s="429" t="n">
        <v>5.3</v>
      </c>
      <c r="BN96" s="423" t="n">
        <v>3.5</v>
      </c>
      <c r="BO96" s="426" t="n">
        <v>122</v>
      </c>
      <c r="BP96" s="426" t="n">
        <v>32</v>
      </c>
      <c r="BQ96" s="424" t="n">
        <v>4.92</v>
      </c>
      <c r="BR96" s="422" t="n">
        <f aca="false">BQ96/$BQ$6</f>
        <v>0.683333333333333</v>
      </c>
      <c r="BS96" s="410" t="n">
        <f aca="false">BA96</f>
        <v>38831</v>
      </c>
      <c r="BT96" s="430" t="n">
        <f aca="false">BD96</f>
        <v>7.78</v>
      </c>
      <c r="BU96" s="431" t="n">
        <f aca="false">BE96</f>
        <v>50.5</v>
      </c>
      <c r="BV96" s="431" t="n">
        <f aca="false">BF96</f>
        <v>219</v>
      </c>
      <c r="BW96" s="431" t="n">
        <f aca="false">BG96</f>
        <v>9600</v>
      </c>
      <c r="BX96" s="431" t="n">
        <f aca="false">BW96*0.65</f>
        <v>6240</v>
      </c>
      <c r="BY96" s="431" t="n">
        <f aca="false">BK96</f>
        <v>36</v>
      </c>
      <c r="BZ96" s="431" t="n">
        <f aca="false">BL96</f>
        <v>23.8</v>
      </c>
      <c r="CA96" s="432" t="n">
        <f aca="false">BN96</f>
        <v>3.5</v>
      </c>
      <c r="CB96" s="431" t="n">
        <f aca="false">BO96</f>
        <v>122</v>
      </c>
      <c r="CC96" s="433" t="n">
        <v>19509</v>
      </c>
      <c r="CD96" s="412" t="n">
        <f aca="false">CC96</f>
        <v>19509</v>
      </c>
      <c r="CE96" s="422" t="n">
        <f aca="false">CC96/25000</f>
        <v>0.78036</v>
      </c>
      <c r="CF96" s="434" t="n">
        <f aca="false">6700/CC96*24</f>
        <v>8.24234968476088</v>
      </c>
      <c r="CG96" s="435" t="n">
        <v>7.7</v>
      </c>
      <c r="CH96" s="428" t="n">
        <v>17.6</v>
      </c>
      <c r="CI96" s="447" t="n">
        <f aca="false">9500/CC96*24</f>
        <v>11.6869137321236</v>
      </c>
      <c r="CJ96" s="437" t="n">
        <v>25.8</v>
      </c>
      <c r="CK96" s="437" t="n">
        <v>2.07</v>
      </c>
      <c r="CL96" s="424" t="n">
        <v>7.53</v>
      </c>
      <c r="CM96" s="424"/>
      <c r="CN96" s="424"/>
      <c r="CO96" s="433" t="n">
        <v>3150</v>
      </c>
      <c r="CP96" s="433" t="n">
        <v>1890</v>
      </c>
      <c r="CQ96" s="438" t="n">
        <f aca="false">CP96/CO96</f>
        <v>0.6</v>
      </c>
      <c r="CR96" s="438" t="n">
        <v>0.56</v>
      </c>
      <c r="CS96" s="425" t="n">
        <f aca="false">CR96/CO96*1000*1000</f>
        <v>177.777777777778</v>
      </c>
      <c r="CT96" s="529" t="n">
        <f aca="false">3500/CC96*24</f>
        <v>4.30570505920344</v>
      </c>
      <c r="CU96" s="435" t="n">
        <v>8.21</v>
      </c>
      <c r="CV96" s="439" t="n">
        <v>8.17</v>
      </c>
      <c r="CW96" s="440" t="n">
        <v>26</v>
      </c>
      <c r="CX96" s="441" t="n">
        <v>94</v>
      </c>
      <c r="CY96" s="442" t="n">
        <v>8440</v>
      </c>
      <c r="CZ96" s="443" t="n">
        <v>22.7</v>
      </c>
      <c r="DA96" s="443" t="n">
        <v>0.25</v>
      </c>
      <c r="DB96" s="443" t="n">
        <v>22.7</v>
      </c>
      <c r="DC96" s="443" t="n">
        <v>2.1</v>
      </c>
      <c r="DD96" s="444" t="n">
        <v>12</v>
      </c>
      <c r="DE96" s="441"/>
      <c r="DF96" s="445" t="n">
        <v>19322</v>
      </c>
      <c r="DG96" s="446" t="n">
        <f aca="false">DF96</f>
        <v>19322</v>
      </c>
      <c r="DH96" s="422" t="n">
        <f aca="false">DF96/25000</f>
        <v>0.77288</v>
      </c>
      <c r="DI96" s="447" t="n">
        <f aca="false">6700/DF96*24</f>
        <v>8.32211986336818</v>
      </c>
      <c r="DJ96" s="435" t="n">
        <v>7.7</v>
      </c>
      <c r="DK96" s="428" t="n">
        <v>16.5</v>
      </c>
      <c r="DL96" s="447" t="n">
        <f aca="false">9500/DF96*24</f>
        <v>11.8000207017907</v>
      </c>
      <c r="DM96" s="423" t="n">
        <v>25.7</v>
      </c>
      <c r="DN96" s="423" t="n">
        <v>5.52</v>
      </c>
      <c r="DO96" s="424" t="n">
        <v>7.73</v>
      </c>
      <c r="DP96" s="424"/>
      <c r="DQ96" s="424"/>
      <c r="DR96" s="433" t="n">
        <v>3188</v>
      </c>
      <c r="DS96" s="433" t="n">
        <v>1900</v>
      </c>
      <c r="DT96" s="438" t="n">
        <f aca="false">DS96/DR96</f>
        <v>0.595984943538269</v>
      </c>
      <c r="DU96" s="438" t="n">
        <v>0.6</v>
      </c>
      <c r="DV96" s="425" t="n">
        <f aca="false">DU96/DR96*1000*1000</f>
        <v>188.205771643664</v>
      </c>
      <c r="DW96" s="447" t="n">
        <f aca="false">3500/DF96*24</f>
        <v>4.34737604802815</v>
      </c>
      <c r="DX96" s="435" t="n">
        <v>8.33</v>
      </c>
      <c r="DY96" s="439" t="n">
        <v>8.2</v>
      </c>
      <c r="DZ96" s="440" t="n">
        <v>25.6</v>
      </c>
      <c r="EA96" s="441" t="n">
        <v>92</v>
      </c>
      <c r="EB96" s="442" t="n">
        <v>8440</v>
      </c>
      <c r="EC96" s="443" t="n">
        <v>22.9</v>
      </c>
      <c r="ED96" s="443" t="n">
        <v>0.25</v>
      </c>
      <c r="EE96" s="443" t="n">
        <v>22.6</v>
      </c>
      <c r="EF96" s="443" t="n">
        <v>2.2</v>
      </c>
      <c r="EG96" s="444" t="n">
        <v>13</v>
      </c>
      <c r="EH96" s="441"/>
      <c r="EI96" s="430" t="n">
        <f aca="false">(DY96*DG96+CV96*CD96)/(DG96+CD96)</f>
        <v>8.18492776389998</v>
      </c>
      <c r="EJ96" s="430" t="n">
        <f aca="false">(DZ96*DG96+CW96*CD96)/(DG96+CD96)</f>
        <v>25.8009631480003</v>
      </c>
      <c r="EK96" s="449" t="n">
        <f aca="false">(EA96*DG96+CX96*CD96)/(DG96+CD96)</f>
        <v>93.0048157400016</v>
      </c>
      <c r="EL96" s="449" t="n">
        <f aca="false">(EB96*DG96+CY96*CD96)/(DG96+CD96)</f>
        <v>8440</v>
      </c>
      <c r="EM96" s="430" t="n">
        <f aca="false">(EC96*DG96+CZ96*CD96)/(DG96+CD96)</f>
        <v>22.7995184259998</v>
      </c>
      <c r="EN96" s="432" t="n">
        <f aca="false">(ED96*DG96+DA96*CD96)/(DG96+CD96)</f>
        <v>0.25</v>
      </c>
      <c r="EO96" s="432" t="n">
        <f aca="false">(EE96*DG96+DB96*CD96)/(DG96+CD96)</f>
        <v>22.6502407870001</v>
      </c>
      <c r="EP96" s="432" t="n">
        <f aca="false">(EF96*DG96+DC96*CD96)/(DG96+CD96)</f>
        <v>2.14975921299992</v>
      </c>
      <c r="EQ96" s="432" t="n">
        <f aca="false">(EG96*DG96+DD96*CD96)/(DG96+CD96)</f>
        <v>12.4975921299992</v>
      </c>
      <c r="ER96" s="449"/>
      <c r="ES96" s="450" t="n">
        <f aca="false">44000/BA96*24</f>
        <v>27.1947670675491</v>
      </c>
      <c r="ET96" s="451" t="n">
        <f aca="false">BB96</f>
        <v>0.77662</v>
      </c>
      <c r="EU96" s="452" t="n">
        <f aca="false">BV96/1000/ES96*24</f>
        <v>0.193272477272727</v>
      </c>
      <c r="EV96" s="451" t="n">
        <f aca="false">EU96/$EU$6</f>
        <v>0.357911994949495</v>
      </c>
      <c r="EW96" s="514" t="n">
        <f aca="false">1-EM96/BY96</f>
        <v>0.366680043722226</v>
      </c>
      <c r="EX96" s="515" t="n">
        <f aca="false">BY96-EM96</f>
        <v>13.2004815740002</v>
      </c>
      <c r="EY96" s="514" t="n">
        <f aca="false">1-EJ96/BU96</f>
        <v>0.489089838653459</v>
      </c>
      <c r="EZ96" s="515" t="n">
        <f aca="false">BU96-EJ96</f>
        <v>24.6990368519997</v>
      </c>
      <c r="FA96" s="451" t="n">
        <f aca="false">1-EK96/BV96</f>
        <v>0.575320476073052</v>
      </c>
      <c r="FB96" s="432" t="n">
        <f aca="false">BV96-EK96</f>
        <v>125.995184259998</v>
      </c>
      <c r="FC96" s="453" t="n">
        <f aca="false">1-EP96/CA96</f>
        <v>0.385783082000022</v>
      </c>
      <c r="FD96" s="432" t="n">
        <f aca="false">CA96-EP96</f>
        <v>1.35024078700008</v>
      </c>
      <c r="FE96" s="453" t="n">
        <f aca="false">1-EQ96/CB96</f>
        <v>0.897560720245908</v>
      </c>
      <c r="FF96" s="431" t="n">
        <f aca="false">CB96-EQ96</f>
        <v>109.502407870001</v>
      </c>
      <c r="FG96" s="406" t="n">
        <v>38400</v>
      </c>
      <c r="FH96" s="444"/>
      <c r="FI96" s="454"/>
      <c r="FJ96" s="455"/>
      <c r="FK96" s="456" t="n">
        <f aca="false">3000/BA96*24</f>
        <v>1.85418866369653</v>
      </c>
      <c r="FL96" s="531"/>
      <c r="FM96" s="456"/>
      <c r="FN96" s="531" t="n">
        <v>4726</v>
      </c>
      <c r="FO96" s="533" t="n">
        <f aca="false">FN96/11.15/1.2/1000</f>
        <v>0.35321375186846</v>
      </c>
      <c r="FP96" s="450" t="n">
        <f aca="false">FN96/BA96*1000</f>
        <v>121.706883675414</v>
      </c>
      <c r="FQ96" s="458" t="n">
        <v>24</v>
      </c>
      <c r="FR96" s="459" t="n">
        <f aca="false">FQ96/BA96*1000</f>
        <v>0.618062887898844</v>
      </c>
      <c r="FS96" s="460" t="n">
        <v>8.16</v>
      </c>
      <c r="FT96" s="530" t="n">
        <v>25.1</v>
      </c>
      <c r="FU96" s="538" t="n">
        <v>73</v>
      </c>
      <c r="FV96" s="531" t="n">
        <v>1</v>
      </c>
      <c r="FW96" s="539" t="n">
        <v>1.44</v>
      </c>
      <c r="FX96" s="531" t="n">
        <v>16</v>
      </c>
      <c r="FY96" s="453" t="n">
        <f aca="false">1-FV96/(EG96+DD96)*2</f>
        <v>0.92</v>
      </c>
      <c r="FZ96" s="453" t="n">
        <f aca="false">1-FW96/(EF96+DC96)*2</f>
        <v>0.330232558139535</v>
      </c>
      <c r="GA96" s="430" t="n">
        <f aca="false">(DC96+EF96)/2-FW96</f>
        <v>0.71</v>
      </c>
      <c r="GB96" s="514" t="n">
        <f aca="false">1-FT96/DZ96</f>
        <v>0.01953125</v>
      </c>
      <c r="GC96" s="515" t="n">
        <f aca="false">(CW96+DZ96)/2-FT96</f>
        <v>0.699999999999999</v>
      </c>
      <c r="GD96" s="514" t="n">
        <f aca="false">1-FU96/EA96</f>
        <v>0.206521739130435</v>
      </c>
      <c r="GE96" s="528" t="n">
        <f aca="false">(CX96+EA96)/2-FU96</f>
        <v>20</v>
      </c>
      <c r="GF96" s="462" t="n">
        <f aca="false">4100/BA96*24</f>
        <v>2.53405784038526</v>
      </c>
      <c r="GG96" s="406" t="n">
        <v>80</v>
      </c>
      <c r="GH96" s="451" t="n">
        <f aca="false">GG96/80</f>
        <v>1</v>
      </c>
      <c r="GI96" s="406" t="n">
        <v>520</v>
      </c>
      <c r="GJ96" s="463" t="n">
        <f aca="false">GI96/GG96</f>
        <v>6.5</v>
      </c>
      <c r="GK96" s="464" t="n">
        <f aca="false">GG96/(BA96/24)*1000</f>
        <v>49.4450310319075</v>
      </c>
      <c r="GL96" s="465" t="n">
        <v>8.33</v>
      </c>
      <c r="GM96" s="530" t="n">
        <v>21.6</v>
      </c>
      <c r="GN96" s="531" t="n">
        <v>70</v>
      </c>
      <c r="GO96" s="514" t="n">
        <f aca="false">1-GM96/FT96</f>
        <v>0.139442231075697</v>
      </c>
      <c r="GP96" s="451" t="n">
        <f aca="false">1-GN96/FU96</f>
        <v>0.041095890410959</v>
      </c>
      <c r="GQ96" s="530" t="n">
        <v>2</v>
      </c>
      <c r="GR96" s="456" t="n">
        <f aca="false">4300/BA96*24</f>
        <v>2.65767041796503</v>
      </c>
      <c r="GS96" s="532" t="n">
        <f aca="false">HC96</f>
        <v>22.2</v>
      </c>
      <c r="GT96" s="532" t="n">
        <f aca="false">HD96</f>
        <v>76</v>
      </c>
      <c r="GU96" s="514"/>
      <c r="GV96" s="514"/>
      <c r="GW96" s="514"/>
      <c r="GX96" s="514"/>
      <c r="GY96" s="463" t="n">
        <f aca="false">GK96/(FU96-GN96)</f>
        <v>16.4816770106358</v>
      </c>
      <c r="GZ96" s="406" t="n">
        <v>37764</v>
      </c>
      <c r="HA96" s="439" t="n">
        <v>8.45</v>
      </c>
      <c r="HB96" s="452"/>
      <c r="HC96" s="440" t="n">
        <v>22.2</v>
      </c>
      <c r="HD96" s="444" t="n">
        <v>76</v>
      </c>
      <c r="HE96" s="464"/>
      <c r="HF96" s="464"/>
      <c r="HG96" s="444"/>
      <c r="HH96" s="409" t="n">
        <v>1</v>
      </c>
      <c r="HI96" s="466" t="n">
        <v>8560</v>
      </c>
      <c r="HJ96" s="407" t="n">
        <f aca="false">HI96*0.67</f>
        <v>5735.2</v>
      </c>
      <c r="HK96" s="407"/>
      <c r="HL96" s="443"/>
      <c r="HM96" s="541" t="n">
        <v>21.4</v>
      </c>
      <c r="HN96" s="467"/>
      <c r="HO96" s="408" t="n">
        <v>0.13</v>
      </c>
      <c r="HP96" s="468"/>
      <c r="HQ96" s="519" t="n">
        <v>23.7</v>
      </c>
      <c r="HR96" s="520" t="n">
        <v>1.44</v>
      </c>
      <c r="HS96" s="521"/>
      <c r="HT96" s="522" t="n">
        <v>2</v>
      </c>
      <c r="HU96" s="523" t="n">
        <f aca="false">72500/BA96*24</f>
        <v>44.8095593726662</v>
      </c>
      <c r="HV96" s="514" t="n">
        <f aca="false">1-HC96/BE96</f>
        <v>0.56039603960396</v>
      </c>
      <c r="HW96" s="514" t="n">
        <f aca="false">1-HD96/BF96</f>
        <v>0.65296803652968</v>
      </c>
      <c r="HX96" s="514" t="n">
        <f aca="false">1-HM96/BK96</f>
        <v>0.405555555555556</v>
      </c>
      <c r="HY96" s="472"/>
    </row>
    <row r="97" customFormat="false" ht="15.6" hidden="false" customHeight="false" outlineLevel="0" collapsed="false">
      <c r="A97" s="401" t="n">
        <v>43579</v>
      </c>
      <c r="B97" s="516" t="n">
        <v>39910</v>
      </c>
      <c r="C97" s="403" t="n">
        <f aca="false">B97/$B$6</f>
        <v>0.7982</v>
      </c>
      <c r="D97" s="404" t="n">
        <v>7.52</v>
      </c>
      <c r="E97" s="405" t="n">
        <v>59</v>
      </c>
      <c r="F97" s="406" t="n">
        <v>266</v>
      </c>
      <c r="G97" s="407" t="n">
        <f aca="false">F97*B97/1000</f>
        <v>10616.06</v>
      </c>
      <c r="H97" s="403" t="n">
        <f aca="false">G97/$G$6</f>
        <v>0.4246424</v>
      </c>
      <c r="I97" s="406" t="n">
        <v>9230</v>
      </c>
      <c r="J97" s="407" t="n">
        <f aca="false">I97*0.67</f>
        <v>6184.1</v>
      </c>
      <c r="K97" s="408" t="n">
        <v>52.4</v>
      </c>
      <c r="L97" s="408" t="n">
        <v>34.3</v>
      </c>
      <c r="M97" s="408" t="n">
        <v>3.4</v>
      </c>
      <c r="N97" s="409" t="n">
        <v>200</v>
      </c>
      <c r="O97" s="409" t="n">
        <v>32</v>
      </c>
      <c r="P97" s="410"/>
      <c r="Q97" s="410"/>
      <c r="R97" s="410"/>
      <c r="S97" s="410"/>
      <c r="T97" s="411"/>
      <c r="U97" s="412"/>
      <c r="V97" s="410"/>
      <c r="W97" s="410"/>
      <c r="X97" s="517"/>
      <c r="Y97" s="474"/>
      <c r="Z97" s="475"/>
      <c r="AA97" s="476"/>
      <c r="AB97" s="477"/>
      <c r="AC97" s="477"/>
      <c r="AD97" s="475" t="n">
        <v>3.15</v>
      </c>
      <c r="AE97" s="478" t="n">
        <f aca="false">AD97/$AD$6</f>
        <v>0.4375</v>
      </c>
      <c r="AF97" s="479"/>
      <c r="AG97" s="478"/>
      <c r="AH97" s="479"/>
      <c r="AI97" s="479"/>
      <c r="AJ97" s="474"/>
      <c r="AK97" s="478"/>
      <c r="AL97" s="448"/>
      <c r="AM97" s="480"/>
      <c r="AN97" s="474"/>
      <c r="AO97" s="474"/>
      <c r="AP97" s="480"/>
      <c r="AQ97" s="448"/>
      <c r="AR97" s="474"/>
      <c r="AS97" s="474"/>
      <c r="AT97" s="474"/>
      <c r="AU97" s="448"/>
      <c r="AV97" s="481"/>
      <c r="AW97" s="480"/>
      <c r="AX97" s="480"/>
      <c r="AY97" s="481"/>
      <c r="AZ97" s="481"/>
      <c r="BA97" s="421" t="n">
        <f aca="false">CC97+DF97</f>
        <v>38415</v>
      </c>
      <c r="BB97" s="422" t="n">
        <f aca="false">BA97/$BA$6</f>
        <v>0.7683</v>
      </c>
      <c r="BC97" s="423"/>
      <c r="BD97" s="424" t="n">
        <v>7.74</v>
      </c>
      <c r="BE97" s="425" t="n">
        <v>46.4</v>
      </c>
      <c r="BF97" s="426" t="n">
        <v>208</v>
      </c>
      <c r="BG97" s="427" t="n">
        <v>9310</v>
      </c>
      <c r="BH97" s="421" t="n">
        <f aca="false">BG97*0.67</f>
        <v>6237.7</v>
      </c>
      <c r="BI97" s="423"/>
      <c r="BJ97" s="422"/>
      <c r="BK97" s="428" t="n">
        <v>35.4</v>
      </c>
      <c r="BL97" s="428" t="n">
        <v>25.4</v>
      </c>
      <c r="BM97" s="429" t="n">
        <v>4.4</v>
      </c>
      <c r="BN97" s="423" t="n">
        <v>2.2</v>
      </c>
      <c r="BO97" s="426" t="n">
        <v>175</v>
      </c>
      <c r="BP97" s="426" t="n">
        <v>32</v>
      </c>
      <c r="BQ97" s="424" t="n">
        <v>5.87</v>
      </c>
      <c r="BR97" s="422" t="n">
        <f aca="false">BQ97/$BQ$6</f>
        <v>0.815277777777778</v>
      </c>
      <c r="BS97" s="410" t="n">
        <f aca="false">BA97</f>
        <v>38415</v>
      </c>
      <c r="BT97" s="430" t="n">
        <f aca="false">BD97</f>
        <v>7.74</v>
      </c>
      <c r="BU97" s="431" t="n">
        <f aca="false">BE97</f>
        <v>46.4</v>
      </c>
      <c r="BV97" s="431" t="n">
        <f aca="false">BF97</f>
        <v>208</v>
      </c>
      <c r="BW97" s="431" t="n">
        <f aca="false">BG97</f>
        <v>9310</v>
      </c>
      <c r="BX97" s="431" t="n">
        <f aca="false">BW97*0.65</f>
        <v>6051.5</v>
      </c>
      <c r="BY97" s="431" t="n">
        <f aca="false">BK97</f>
        <v>35.4</v>
      </c>
      <c r="BZ97" s="431" t="n">
        <f aca="false">BL97</f>
        <v>25.4</v>
      </c>
      <c r="CA97" s="432" t="n">
        <f aca="false">BN97</f>
        <v>2.2</v>
      </c>
      <c r="CB97" s="431" t="n">
        <f aca="false">BO97</f>
        <v>175</v>
      </c>
      <c r="CC97" s="433" t="n">
        <v>19275</v>
      </c>
      <c r="CD97" s="412" t="n">
        <f aca="false">CC97</f>
        <v>19275</v>
      </c>
      <c r="CE97" s="422" t="n">
        <f aca="false">CC97/25000</f>
        <v>0.771</v>
      </c>
      <c r="CF97" s="434" t="n">
        <f aca="false">6700/CC97*24</f>
        <v>8.34241245136187</v>
      </c>
      <c r="CG97" s="435" t="n">
        <v>7.64</v>
      </c>
      <c r="CH97" s="428" t="n">
        <v>17.3</v>
      </c>
      <c r="CI97" s="447" t="n">
        <f aca="false">9500/CC97*24</f>
        <v>11.8287937743191</v>
      </c>
      <c r="CJ97" s="437" t="n">
        <v>25.8</v>
      </c>
      <c r="CK97" s="437" t="n">
        <v>3.1</v>
      </c>
      <c r="CL97" s="424" t="n">
        <v>7.42</v>
      </c>
      <c r="CM97" s="424"/>
      <c r="CN97" s="424"/>
      <c r="CO97" s="433"/>
      <c r="CP97" s="433"/>
      <c r="CQ97" s="438"/>
      <c r="CR97" s="438" t="n">
        <v>0.57</v>
      </c>
      <c r="CS97" s="425"/>
      <c r="CT97" s="529" t="n">
        <f aca="false">3500/CC97*24</f>
        <v>4.3579766536965</v>
      </c>
      <c r="CU97" s="435" t="n">
        <v>7.62</v>
      </c>
      <c r="CV97" s="439" t="n">
        <v>7.98</v>
      </c>
      <c r="CW97" s="440" t="n">
        <v>24.1</v>
      </c>
      <c r="CX97" s="441" t="n">
        <v>86</v>
      </c>
      <c r="CY97" s="442" t="n">
        <v>8840</v>
      </c>
      <c r="CZ97" s="443" t="n">
        <v>24.8</v>
      </c>
      <c r="DA97" s="443" t="n">
        <v>0.28</v>
      </c>
      <c r="DB97" s="443" t="n">
        <v>23.7</v>
      </c>
      <c r="DC97" s="443" t="n">
        <v>2.3</v>
      </c>
      <c r="DD97" s="444" t="n">
        <v>18</v>
      </c>
      <c r="DE97" s="441"/>
      <c r="DF97" s="445" t="n">
        <v>19140</v>
      </c>
      <c r="DG97" s="446" t="n">
        <f aca="false">DF97</f>
        <v>19140</v>
      </c>
      <c r="DH97" s="422" t="n">
        <f aca="false">DF97/25000</f>
        <v>0.7656</v>
      </c>
      <c r="DI97" s="447" t="n">
        <f aca="false">6700/DF97*24</f>
        <v>8.4012539184953</v>
      </c>
      <c r="DJ97" s="435" t="n">
        <v>7.61</v>
      </c>
      <c r="DK97" s="428" t="n">
        <v>16.8</v>
      </c>
      <c r="DL97" s="447" t="n">
        <f aca="false">9500/DF97*24</f>
        <v>11.9122257053292</v>
      </c>
      <c r="DM97" s="423" t="n">
        <v>25.8</v>
      </c>
      <c r="DN97" s="423" t="n">
        <v>5.2</v>
      </c>
      <c r="DO97" s="424" t="n">
        <v>7.54</v>
      </c>
      <c r="DP97" s="424"/>
      <c r="DQ97" s="424"/>
      <c r="DR97" s="433"/>
      <c r="DS97" s="433"/>
      <c r="DT97" s="438"/>
      <c r="DU97" s="438" t="n">
        <v>0.65</v>
      </c>
      <c r="DV97" s="482"/>
      <c r="DW97" s="447" t="n">
        <f aca="false">3500/DF97*24</f>
        <v>4.38871473354232</v>
      </c>
      <c r="DX97" s="435" t="n">
        <v>8.46</v>
      </c>
      <c r="DY97" s="439" t="n">
        <v>8.1</v>
      </c>
      <c r="DZ97" s="440" t="n">
        <v>25</v>
      </c>
      <c r="EA97" s="441" t="n">
        <v>84</v>
      </c>
      <c r="EB97" s="442" t="n">
        <v>8800</v>
      </c>
      <c r="EC97" s="443" t="n">
        <v>24.4</v>
      </c>
      <c r="ED97" s="443" t="n">
        <v>0.28</v>
      </c>
      <c r="EE97" s="443" t="n">
        <v>23.5</v>
      </c>
      <c r="EF97" s="443" t="n">
        <v>2.3</v>
      </c>
      <c r="EG97" s="444" t="n">
        <v>17</v>
      </c>
      <c r="EH97" s="441"/>
      <c r="EI97" s="430" t="n">
        <f aca="false">(DY97*DG97+CV97*CD97)/(DG97+CD97)</f>
        <v>8.03978914486529</v>
      </c>
      <c r="EJ97" s="430" t="n">
        <f aca="false">(DZ97*DG97+CW97*CD97)/(DG97+CD97)</f>
        <v>24.5484185864897</v>
      </c>
      <c r="EK97" s="449" t="n">
        <f aca="false">(EA97*DG97+CX97*CD97)/(DG97+CD97)</f>
        <v>85.0035142522452</v>
      </c>
      <c r="EL97" s="449" t="n">
        <f aca="false">(EB97*DG97+CY97*CD97)/(DG97+CD97)</f>
        <v>8820.0702850449</v>
      </c>
      <c r="EM97" s="430" t="n">
        <f aca="false">(EC97*DG97+CZ97*CD97)/(DG97+CD97)</f>
        <v>24.600702850449</v>
      </c>
      <c r="EN97" s="432" t="n">
        <f aca="false">(ED97*DG97+DA97*CD97)/(DG97+CD97)</f>
        <v>0.28</v>
      </c>
      <c r="EO97" s="432" t="n">
        <f aca="false">(EE97*DG97+DB97*CD97)/(DG97+CD97)</f>
        <v>23.6003514252245</v>
      </c>
      <c r="EP97" s="432" t="n">
        <f aca="false">(EF97*DG97+DC97*CD97)/(DG97+CD97)</f>
        <v>2.3</v>
      </c>
      <c r="EQ97" s="432" t="n">
        <f aca="false">(EG97*DG97+DD97*CD97)/(DG97+CD97)</f>
        <v>17.5017571261226</v>
      </c>
      <c r="ER97" s="449"/>
      <c r="ES97" s="450" t="n">
        <f aca="false">44000/BA97*24</f>
        <v>27.4892620070285</v>
      </c>
      <c r="ET97" s="451" t="n">
        <f aca="false">BB97</f>
        <v>0.7683</v>
      </c>
      <c r="EU97" s="452" t="n">
        <f aca="false">BV97/1000/ES97*24</f>
        <v>0.181598181818182</v>
      </c>
      <c r="EV97" s="451" t="n">
        <f aca="false">EU97/$EU$6</f>
        <v>0.336292929292929</v>
      </c>
      <c r="EW97" s="514" t="n">
        <f aca="false">1-EM97/BY97</f>
        <v>0.305064891230253</v>
      </c>
      <c r="EX97" s="515" t="n">
        <f aca="false">BY97-EM97</f>
        <v>10.799297149551</v>
      </c>
      <c r="EY97" s="514" t="n">
        <f aca="false">1-EJ97/BU97</f>
        <v>0.470939254601516</v>
      </c>
      <c r="EZ97" s="515" t="n">
        <f aca="false">BU97-EJ97</f>
        <v>21.8515814135103</v>
      </c>
      <c r="FA97" s="451" t="n">
        <f aca="false">1-EK97/BV97</f>
        <v>0.591329258402667</v>
      </c>
      <c r="FB97" s="432" t="n">
        <f aca="false">BV97-EK97</f>
        <v>122.996485747755</v>
      </c>
      <c r="FC97" s="453" t="n">
        <f aca="false">1-EP97/CA97</f>
        <v>-0.0454545454545452</v>
      </c>
      <c r="FD97" s="432" t="n">
        <f aca="false">CA97-EP97</f>
        <v>-0.0999999999999996</v>
      </c>
      <c r="FE97" s="453" t="n">
        <f aca="false">1-EQ97/CB97</f>
        <v>0.899989959279299</v>
      </c>
      <c r="FF97" s="431" t="n">
        <f aca="false">CB97-EQ97</f>
        <v>157.498242873877</v>
      </c>
      <c r="FG97" s="406" t="n">
        <v>38400</v>
      </c>
      <c r="FH97" s="444"/>
      <c r="FI97" s="454"/>
      <c r="FJ97" s="455"/>
      <c r="FK97" s="456" t="n">
        <f aca="false">3000/BA97*24</f>
        <v>1.87426786411558</v>
      </c>
      <c r="FL97" s="531"/>
      <c r="FM97" s="456"/>
      <c r="FN97" s="531" t="n">
        <v>5838</v>
      </c>
      <c r="FO97" s="533" t="n">
        <f aca="false">FN97/11.15/1.2/1000</f>
        <v>0.436322869955157</v>
      </c>
      <c r="FP97" s="450" t="n">
        <f aca="false">FN97/BA97*1000</f>
        <v>151.971885982038</v>
      </c>
      <c r="FQ97" s="458" t="n">
        <v>24</v>
      </c>
      <c r="FR97" s="459" t="n">
        <f aca="false">FQ97/BA97*1000</f>
        <v>0.624755954705193</v>
      </c>
      <c r="FS97" s="460" t="n">
        <v>8.14</v>
      </c>
      <c r="FT97" s="530" t="n">
        <v>22.1</v>
      </c>
      <c r="FU97" s="538" t="n">
        <v>75</v>
      </c>
      <c r="FV97" s="531" t="n">
        <v>2</v>
      </c>
      <c r="FW97" s="539" t="n">
        <v>0.96</v>
      </c>
      <c r="FX97" s="531" t="n">
        <v>16</v>
      </c>
      <c r="FY97" s="453" t="n">
        <f aca="false">1-FV97/(EG97+DD97)*2</f>
        <v>0.885714285714286</v>
      </c>
      <c r="FZ97" s="453" t="n">
        <f aca="false">1-FW97/(EF97+DC97)*2</f>
        <v>0.582608695652174</v>
      </c>
      <c r="GA97" s="430" t="n">
        <f aca="false">(DC97+EF97)/2-FW97</f>
        <v>1.34</v>
      </c>
      <c r="GB97" s="514" t="n">
        <f aca="false">1-FT97/DZ97</f>
        <v>0.116</v>
      </c>
      <c r="GC97" s="515" t="n">
        <f aca="false">(CW97+DZ97)/2-FT97</f>
        <v>2.45</v>
      </c>
      <c r="GD97" s="514" t="n">
        <f aca="false">1-FU97/EA97</f>
        <v>0.107142857142857</v>
      </c>
      <c r="GE97" s="528" t="n">
        <f aca="false">(CX97+EA97)/2-FU97</f>
        <v>10</v>
      </c>
      <c r="GF97" s="462" t="n">
        <f aca="false">4100/BA97*24</f>
        <v>2.56149941429129</v>
      </c>
      <c r="GG97" s="406" t="n">
        <v>80</v>
      </c>
      <c r="GH97" s="451" t="n">
        <f aca="false">GG97/80</f>
        <v>1</v>
      </c>
      <c r="GI97" s="406" t="n">
        <v>520</v>
      </c>
      <c r="GJ97" s="463" t="n">
        <f aca="false">GI97/GG97</f>
        <v>6.5</v>
      </c>
      <c r="GK97" s="464" t="n">
        <f aca="false">GG97/(BA97/24)*1000</f>
        <v>49.9804763764155</v>
      </c>
      <c r="GL97" s="465" t="n">
        <v>8.23</v>
      </c>
      <c r="GM97" s="530" t="n">
        <v>20.7</v>
      </c>
      <c r="GN97" s="531" t="n">
        <v>71</v>
      </c>
      <c r="GO97" s="514" t="n">
        <f aca="false">1-GM97/FT97</f>
        <v>0.0633484162895929</v>
      </c>
      <c r="GP97" s="451" t="n">
        <f aca="false">1-GN97/FU97</f>
        <v>0.0533333333333333</v>
      </c>
      <c r="GQ97" s="530" t="n">
        <v>2</v>
      </c>
      <c r="GR97" s="456" t="n">
        <f aca="false">4300/BA97*24</f>
        <v>2.68645060523233</v>
      </c>
      <c r="GS97" s="532" t="n">
        <f aca="false">HC97</f>
        <v>21.6</v>
      </c>
      <c r="GT97" s="532" t="n">
        <f aca="false">HD97</f>
        <v>70</v>
      </c>
      <c r="GU97" s="514"/>
      <c r="GV97" s="514" t="n">
        <f aca="false">1-GT97/GN97</f>
        <v>0.0140845070422535</v>
      </c>
      <c r="GW97" s="514" t="n">
        <f aca="false">1-HC97/FT97</f>
        <v>0.0226244343891403</v>
      </c>
      <c r="GX97" s="514" t="n">
        <f aca="false">1-HD97/FU97</f>
        <v>0.0666666666666667</v>
      </c>
      <c r="GY97" s="463" t="n">
        <f aca="false">GK97/(FU97-GN97)</f>
        <v>12.4951190941039</v>
      </c>
      <c r="GZ97" s="406" t="n">
        <v>38357</v>
      </c>
      <c r="HA97" s="439" t="n">
        <v>8.36</v>
      </c>
      <c r="HB97" s="452"/>
      <c r="HC97" s="440" t="n">
        <v>21.6</v>
      </c>
      <c r="HD97" s="444" t="n">
        <v>70</v>
      </c>
      <c r="HE97" s="464"/>
      <c r="HF97" s="464"/>
      <c r="HG97" s="444"/>
      <c r="HH97" s="409" t="n">
        <v>5</v>
      </c>
      <c r="HI97" s="466" t="n">
        <v>8910</v>
      </c>
      <c r="HJ97" s="407" t="n">
        <f aca="false">HI97*0.67</f>
        <v>5969.7</v>
      </c>
      <c r="HK97" s="407"/>
      <c r="HL97" s="443"/>
      <c r="HM97" s="541" t="n">
        <v>24.8</v>
      </c>
      <c r="HN97" s="467"/>
      <c r="HO97" s="408" t="n">
        <v>0.15</v>
      </c>
      <c r="HP97" s="468"/>
      <c r="HQ97" s="519" t="n">
        <v>24.6</v>
      </c>
      <c r="HR97" s="520" t="n">
        <v>0.88</v>
      </c>
      <c r="HS97" s="521"/>
      <c r="HT97" s="522" t="n">
        <v>2</v>
      </c>
      <c r="HU97" s="523" t="n">
        <f aca="false">72500/BA97*24</f>
        <v>45.2948067161265</v>
      </c>
      <c r="HV97" s="514" t="n">
        <f aca="false">1-HC97/BE97</f>
        <v>0.53448275862069</v>
      </c>
      <c r="HW97" s="514" t="n">
        <f aca="false">1-HD97/BF97</f>
        <v>0.663461538461538</v>
      </c>
      <c r="HX97" s="514" t="n">
        <f aca="false">1-HM97/BK97</f>
        <v>0.299435028248587</v>
      </c>
      <c r="HY97" s="472"/>
    </row>
    <row r="98" customFormat="false" ht="15.6" hidden="false" customHeight="false" outlineLevel="0" collapsed="false">
      <c r="A98" s="401" t="n">
        <v>43580</v>
      </c>
      <c r="B98" s="516" t="n">
        <v>40600</v>
      </c>
      <c r="C98" s="403" t="n">
        <f aca="false">B98/$B$6</f>
        <v>0.812</v>
      </c>
      <c r="D98" s="404" t="n">
        <v>7.87</v>
      </c>
      <c r="E98" s="405" t="n">
        <v>58</v>
      </c>
      <c r="F98" s="406" t="n">
        <v>262</v>
      </c>
      <c r="G98" s="407" t="n">
        <f aca="false">F98*B98/1000</f>
        <v>10637.2</v>
      </c>
      <c r="H98" s="403" t="n">
        <f aca="false">G98/$G$6</f>
        <v>0.425488</v>
      </c>
      <c r="I98" s="406" t="n">
        <v>8530</v>
      </c>
      <c r="J98" s="407" t="n">
        <f aca="false">I98*0.67</f>
        <v>5715.1</v>
      </c>
      <c r="K98" s="408" t="n">
        <v>42.2</v>
      </c>
      <c r="L98" s="408" t="n">
        <v>23.6</v>
      </c>
      <c r="M98" s="408" t="n">
        <v>3.2</v>
      </c>
      <c r="N98" s="409" t="n">
        <v>165</v>
      </c>
      <c r="O98" s="409" t="n">
        <v>32</v>
      </c>
      <c r="P98" s="410"/>
      <c r="Q98" s="410"/>
      <c r="R98" s="410"/>
      <c r="S98" s="410"/>
      <c r="T98" s="411"/>
      <c r="U98" s="412"/>
      <c r="V98" s="410"/>
      <c r="W98" s="410"/>
      <c r="X98" s="517"/>
      <c r="Y98" s="474"/>
      <c r="Z98" s="475"/>
      <c r="AA98" s="476"/>
      <c r="AB98" s="477"/>
      <c r="AC98" s="477"/>
      <c r="AD98" s="475" t="n">
        <v>3.39</v>
      </c>
      <c r="AE98" s="478" t="n">
        <f aca="false">AD98/$AD$6</f>
        <v>0.470833333333333</v>
      </c>
      <c r="AF98" s="479"/>
      <c r="AG98" s="478"/>
      <c r="AH98" s="479"/>
      <c r="AI98" s="479"/>
      <c r="AJ98" s="474"/>
      <c r="AK98" s="478"/>
      <c r="AL98" s="448"/>
      <c r="AM98" s="480"/>
      <c r="AN98" s="474"/>
      <c r="AO98" s="474"/>
      <c r="AP98" s="480"/>
      <c r="AQ98" s="448"/>
      <c r="AR98" s="474"/>
      <c r="AS98" s="474"/>
      <c r="AT98" s="474"/>
      <c r="AU98" s="448"/>
      <c r="AV98" s="481"/>
      <c r="AW98" s="480"/>
      <c r="AX98" s="480"/>
      <c r="AY98" s="481"/>
      <c r="AZ98" s="481"/>
      <c r="BA98" s="421" t="n">
        <f aca="false">CC98+DF98</f>
        <v>38029</v>
      </c>
      <c r="BB98" s="422" t="n">
        <f aca="false">BA98/$BA$6</f>
        <v>0.76058</v>
      </c>
      <c r="BC98" s="423"/>
      <c r="BD98" s="424" t="n">
        <v>7.85</v>
      </c>
      <c r="BE98" s="425" t="n">
        <v>42</v>
      </c>
      <c r="BF98" s="426" t="n">
        <v>230</v>
      </c>
      <c r="BG98" s="427" t="n">
        <v>9020</v>
      </c>
      <c r="BH98" s="421" t="n">
        <f aca="false">BG98*0.67</f>
        <v>6043.4</v>
      </c>
      <c r="BI98" s="423"/>
      <c r="BJ98" s="422"/>
      <c r="BK98" s="428" t="n">
        <v>35.3</v>
      </c>
      <c r="BL98" s="428" t="n">
        <v>24.4</v>
      </c>
      <c r="BM98" s="429" t="n">
        <v>6.2</v>
      </c>
      <c r="BN98" s="423" t="n">
        <v>3.5</v>
      </c>
      <c r="BO98" s="426" t="n">
        <v>159</v>
      </c>
      <c r="BP98" s="426" t="n">
        <v>32</v>
      </c>
      <c r="BQ98" s="424" t="n">
        <v>5.31</v>
      </c>
      <c r="BR98" s="422" t="n">
        <f aca="false">BQ98/$BQ$6</f>
        <v>0.7375</v>
      </c>
      <c r="BS98" s="410" t="n">
        <f aca="false">BA98</f>
        <v>38029</v>
      </c>
      <c r="BT98" s="430" t="n">
        <f aca="false">BD98</f>
        <v>7.85</v>
      </c>
      <c r="BU98" s="431" t="n">
        <f aca="false">BE98</f>
        <v>42</v>
      </c>
      <c r="BV98" s="431" t="n">
        <f aca="false">BF98</f>
        <v>230</v>
      </c>
      <c r="BW98" s="431" t="n">
        <f aca="false">BG98</f>
        <v>9020</v>
      </c>
      <c r="BX98" s="431" t="n">
        <f aca="false">BW98*0.65</f>
        <v>5863</v>
      </c>
      <c r="BY98" s="431" t="n">
        <f aca="false">BK98</f>
        <v>35.3</v>
      </c>
      <c r="BZ98" s="431" t="n">
        <f aca="false">BL98</f>
        <v>24.4</v>
      </c>
      <c r="CA98" s="432" t="n">
        <f aca="false">BN98</f>
        <v>3.5</v>
      </c>
      <c r="CB98" s="431" t="n">
        <f aca="false">BO98</f>
        <v>159</v>
      </c>
      <c r="CC98" s="433" t="n">
        <v>19046</v>
      </c>
      <c r="CD98" s="412" t="n">
        <f aca="false">CC98</f>
        <v>19046</v>
      </c>
      <c r="CE98" s="422" t="n">
        <f aca="false">CC98/25000</f>
        <v>0.76184</v>
      </c>
      <c r="CF98" s="434" t="n">
        <f aca="false">6700/CC98*24</f>
        <v>8.44271763099864</v>
      </c>
      <c r="CG98" s="435" t="n">
        <v>7.6</v>
      </c>
      <c r="CH98" s="428" t="n">
        <v>17.6</v>
      </c>
      <c r="CI98" s="447" t="n">
        <f aca="false">9500/CC98*24</f>
        <v>11.9710175364906</v>
      </c>
      <c r="CJ98" s="437" t="n">
        <v>25.2</v>
      </c>
      <c r="CK98" s="437" t="n">
        <v>2.3</v>
      </c>
      <c r="CL98" s="424" t="n">
        <v>7.53</v>
      </c>
      <c r="CM98" s="424"/>
      <c r="CN98" s="424"/>
      <c r="CO98" s="433"/>
      <c r="CP98" s="433"/>
      <c r="CQ98" s="438"/>
      <c r="CR98" s="438" t="n">
        <v>0.68</v>
      </c>
      <c r="CS98" s="425"/>
      <c r="CT98" s="529" t="n">
        <f aca="false">3500/CC98*24</f>
        <v>4.41037488186496</v>
      </c>
      <c r="CU98" s="435" t="n">
        <v>7.34</v>
      </c>
      <c r="CV98" s="439" t="n">
        <v>7.97</v>
      </c>
      <c r="CW98" s="440" t="n">
        <v>22</v>
      </c>
      <c r="CX98" s="441" t="n">
        <v>82</v>
      </c>
      <c r="CY98" s="442" t="n">
        <v>9050</v>
      </c>
      <c r="CZ98" s="443" t="n">
        <v>25.8</v>
      </c>
      <c r="DA98" s="443" t="n">
        <v>0.24</v>
      </c>
      <c r="DB98" s="443" t="n">
        <v>25.2</v>
      </c>
      <c r="DC98" s="443" t="n">
        <v>2.1</v>
      </c>
      <c r="DD98" s="444" t="n">
        <v>11</v>
      </c>
      <c r="DE98" s="441"/>
      <c r="DF98" s="445" t="n">
        <v>18983</v>
      </c>
      <c r="DG98" s="446" t="n">
        <f aca="false">DF98</f>
        <v>18983</v>
      </c>
      <c r="DH98" s="422" t="n">
        <f aca="false">DF98/25000</f>
        <v>0.75932</v>
      </c>
      <c r="DI98" s="447" t="n">
        <f aca="false">6700/DF98*24</f>
        <v>8.47073697518833</v>
      </c>
      <c r="DJ98" s="435" t="n">
        <v>7.54</v>
      </c>
      <c r="DK98" s="428" t="n">
        <v>18.7</v>
      </c>
      <c r="DL98" s="447" t="n">
        <f aca="false">9500/DF98*24</f>
        <v>12.0107464573566</v>
      </c>
      <c r="DM98" s="423" t="n">
        <v>25.5</v>
      </c>
      <c r="DN98" s="423" t="n">
        <v>5.9</v>
      </c>
      <c r="DO98" s="424" t="n">
        <v>7.49</v>
      </c>
      <c r="DP98" s="424"/>
      <c r="DQ98" s="424"/>
      <c r="DR98" s="433"/>
      <c r="DS98" s="433"/>
      <c r="DT98" s="438"/>
      <c r="DU98" s="438" t="n">
        <v>0.62</v>
      </c>
      <c r="DV98" s="482"/>
      <c r="DW98" s="447" t="n">
        <f aca="false">3500/DF98*24</f>
        <v>4.42501185271032</v>
      </c>
      <c r="DX98" s="435" t="n">
        <v>8.26</v>
      </c>
      <c r="DY98" s="439" t="n">
        <v>8.1</v>
      </c>
      <c r="DZ98" s="440" t="n">
        <v>23</v>
      </c>
      <c r="EA98" s="441" t="n">
        <v>82</v>
      </c>
      <c r="EB98" s="442" t="n">
        <v>8980</v>
      </c>
      <c r="EC98" s="443" t="n">
        <v>25.8</v>
      </c>
      <c r="ED98" s="443" t="n">
        <v>0.24</v>
      </c>
      <c r="EE98" s="443" t="n">
        <v>25.6</v>
      </c>
      <c r="EF98" s="443" t="n">
        <v>2.1</v>
      </c>
      <c r="EG98" s="444" t="n">
        <v>13</v>
      </c>
      <c r="EH98" s="441"/>
      <c r="EI98" s="430" t="n">
        <f aca="false">(DY98*DG98+CV98*CD98)/(DG98+CD98)</f>
        <v>8.0348923190197</v>
      </c>
      <c r="EJ98" s="430" t="n">
        <f aca="false">(DZ98*DG98+CW98*CD98)/(DG98+CD98)</f>
        <v>22.4991716847669</v>
      </c>
      <c r="EK98" s="449" t="n">
        <f aca="false">(EA98*DG98+CX98*CD98)/(DG98+CD98)</f>
        <v>82</v>
      </c>
      <c r="EL98" s="449" t="n">
        <f aca="false">(EB98*DG98+CY98*CD98)/(DG98+CD98)</f>
        <v>9015.05798206632</v>
      </c>
      <c r="EM98" s="430" t="n">
        <f aca="false">(EC98*DG98+CZ98*CD98)/(DG98+CD98)</f>
        <v>25.8</v>
      </c>
      <c r="EN98" s="432" t="n">
        <f aca="false">(ED98*DG98+DA98*CD98)/(DG98+CD98)</f>
        <v>0.24</v>
      </c>
      <c r="EO98" s="432" t="n">
        <f aca="false">(EE98*DG98+DB98*CD98)/(DG98+CD98)</f>
        <v>25.3996686739068</v>
      </c>
      <c r="EP98" s="432" t="n">
        <f aca="false">(EF98*DG98+DC98*CD98)/(DG98+CD98)</f>
        <v>2.1</v>
      </c>
      <c r="EQ98" s="432" t="n">
        <f aca="false">(EG98*DG98+DD98*CD98)/(DG98+CD98)</f>
        <v>11.9983433695338</v>
      </c>
      <c r="ER98" s="449"/>
      <c r="ES98" s="450" t="n">
        <f aca="false">44000/BA98*24</f>
        <v>27.7682821005022</v>
      </c>
      <c r="ET98" s="451" t="n">
        <f aca="false">BB98</f>
        <v>0.76058</v>
      </c>
      <c r="EU98" s="452" t="n">
        <f aca="false">BV98/1000/ES98*24</f>
        <v>0.198787954545455</v>
      </c>
      <c r="EV98" s="451" t="n">
        <f aca="false">EU98/$EU$6</f>
        <v>0.368125841750842</v>
      </c>
      <c r="EW98" s="514" t="n">
        <f aca="false">1-EM98/BY98</f>
        <v>0.269121813031161</v>
      </c>
      <c r="EX98" s="515" t="n">
        <f aca="false">BY98-EM98</f>
        <v>9.5</v>
      </c>
      <c r="EY98" s="514" t="n">
        <f aca="false">1-EJ98/BU98</f>
        <v>0.464305436076979</v>
      </c>
      <c r="EZ98" s="515" t="n">
        <f aca="false">BU98-EJ98</f>
        <v>19.5008283152331</v>
      </c>
      <c r="FA98" s="451" t="n">
        <f aca="false">1-EK98/BV98</f>
        <v>0.643478260869565</v>
      </c>
      <c r="FB98" s="432" t="n">
        <f aca="false">BV98-EK98</f>
        <v>148</v>
      </c>
      <c r="FC98" s="453" t="n">
        <f aca="false">1-EP98/CA98</f>
        <v>0.4</v>
      </c>
      <c r="FD98" s="432" t="n">
        <f aca="false">CA98-EP98</f>
        <v>1.4</v>
      </c>
      <c r="FE98" s="453" t="n">
        <f aca="false">1-EQ98/CB98</f>
        <v>0.924538720946329</v>
      </c>
      <c r="FF98" s="431" t="n">
        <f aca="false">CB98-EQ98</f>
        <v>147.001656630466</v>
      </c>
      <c r="FG98" s="406" t="n">
        <v>38400</v>
      </c>
      <c r="FH98" s="444"/>
      <c r="FI98" s="454"/>
      <c r="FJ98" s="455"/>
      <c r="FK98" s="456" t="n">
        <f aca="false">3000/BA98*24</f>
        <v>1.89329196139788</v>
      </c>
      <c r="FL98" s="531"/>
      <c r="FM98" s="456"/>
      <c r="FN98" s="531" t="n">
        <v>4726</v>
      </c>
      <c r="FO98" s="533" t="n">
        <f aca="false">FN98/11.15/1.2/1000</f>
        <v>0.35321375186846</v>
      </c>
      <c r="FP98" s="450" t="n">
        <f aca="false">FN98/BA98*1000</f>
        <v>124.273580688422</v>
      </c>
      <c r="FQ98" s="458" t="n">
        <v>24</v>
      </c>
      <c r="FR98" s="459" t="n">
        <f aca="false">FQ98/BA98*1000</f>
        <v>0.63109732046596</v>
      </c>
      <c r="FS98" s="460" t="n">
        <v>7.91</v>
      </c>
      <c r="FT98" s="530" t="n">
        <v>20</v>
      </c>
      <c r="FU98" s="538" t="n">
        <v>71</v>
      </c>
      <c r="FV98" s="531" t="n">
        <v>1</v>
      </c>
      <c r="FW98" s="539" t="n">
        <v>0.72</v>
      </c>
      <c r="FX98" s="531" t="n">
        <v>16</v>
      </c>
      <c r="FY98" s="453" t="n">
        <f aca="false">1-FV98/(EG98+DD98)*2</f>
        <v>0.916666666666667</v>
      </c>
      <c r="FZ98" s="453" t="n">
        <f aca="false">1-FW98/(EF98+DC98)*2</f>
        <v>0.657142857142857</v>
      </c>
      <c r="GA98" s="430" t="n">
        <f aca="false">(DC98+EF98)/2-FW98</f>
        <v>1.38</v>
      </c>
      <c r="GB98" s="514" t="n">
        <f aca="false">1-FT98/DZ98</f>
        <v>0.130434782608696</v>
      </c>
      <c r="GC98" s="515" t="n">
        <f aca="false">(CW98+DZ98)/2-FT98</f>
        <v>2.5</v>
      </c>
      <c r="GD98" s="514" t="n">
        <f aca="false">1-FU98/EA98</f>
        <v>0.134146341463415</v>
      </c>
      <c r="GE98" s="528" t="n">
        <f aca="false">(CX98+EA98)/2-FU98</f>
        <v>11</v>
      </c>
      <c r="GF98" s="462" t="n">
        <f aca="false">4100/BA98*24</f>
        <v>2.58749901391044</v>
      </c>
      <c r="GG98" s="406" t="n">
        <v>80</v>
      </c>
      <c r="GH98" s="451" t="n">
        <f aca="false">GG98/80</f>
        <v>1</v>
      </c>
      <c r="GI98" s="406" t="n">
        <v>520</v>
      </c>
      <c r="GJ98" s="463" t="n">
        <f aca="false">GI98/GG98</f>
        <v>6.5</v>
      </c>
      <c r="GK98" s="464" t="n">
        <f aca="false">GG98/(BA98/24)*1000</f>
        <v>50.4877856372768</v>
      </c>
      <c r="GL98" s="465" t="n">
        <v>8.4</v>
      </c>
      <c r="GM98" s="530" t="n">
        <v>19</v>
      </c>
      <c r="GN98" s="531" t="n">
        <v>66</v>
      </c>
      <c r="GO98" s="514" t="n">
        <f aca="false">1-GM98/FT98</f>
        <v>0.05</v>
      </c>
      <c r="GP98" s="451" t="n">
        <f aca="false">1-GN98/FU98</f>
        <v>0.0704225352112676</v>
      </c>
      <c r="GQ98" s="530" t="n">
        <v>2</v>
      </c>
      <c r="GR98" s="456" t="n">
        <f aca="false">4300/BA98*24</f>
        <v>2.71371847800363</v>
      </c>
      <c r="GS98" s="532" t="n">
        <f aca="false">HC98</f>
        <v>18.7</v>
      </c>
      <c r="GT98" s="532" t="n">
        <f aca="false">HD98</f>
        <v>69</v>
      </c>
      <c r="GU98" s="514"/>
      <c r="GV98" s="514"/>
      <c r="GW98" s="514" t="n">
        <f aca="false">1-HC98/FT98</f>
        <v>0.0650000000000001</v>
      </c>
      <c r="GX98" s="514" t="n">
        <f aca="false">1-HD98/FU98</f>
        <v>0.028169014084507</v>
      </c>
      <c r="GY98" s="463" t="n">
        <f aca="false">GK98/(FU98-GN98)</f>
        <v>10.0975571274554</v>
      </c>
      <c r="GZ98" s="406" t="n">
        <v>37341</v>
      </c>
      <c r="HA98" s="439" t="n">
        <v>8.31</v>
      </c>
      <c r="HB98" s="452"/>
      <c r="HC98" s="440" t="n">
        <v>18.7</v>
      </c>
      <c r="HD98" s="444" t="n">
        <v>69</v>
      </c>
      <c r="HE98" s="464"/>
      <c r="HF98" s="464"/>
      <c r="HG98" s="444"/>
      <c r="HH98" s="409" t="n">
        <v>2</v>
      </c>
      <c r="HI98" s="466" t="n">
        <v>9020</v>
      </c>
      <c r="HJ98" s="407" t="n">
        <f aca="false">HI98*0.67</f>
        <v>6043.4</v>
      </c>
      <c r="HK98" s="407"/>
      <c r="HL98" s="443"/>
      <c r="HM98" s="541" t="n">
        <v>25</v>
      </c>
      <c r="HN98" s="467"/>
      <c r="HO98" s="408" t="n">
        <v>0.21</v>
      </c>
      <c r="HP98" s="468"/>
      <c r="HQ98" s="519" t="n">
        <v>25.4</v>
      </c>
      <c r="HR98" s="520" t="n">
        <v>0.78</v>
      </c>
      <c r="HS98" s="521"/>
      <c r="HT98" s="522" t="n">
        <v>2</v>
      </c>
      <c r="HU98" s="523" t="n">
        <f aca="false">72500/BA98*24</f>
        <v>45.7545557337821</v>
      </c>
      <c r="HV98" s="514" t="n">
        <f aca="false">1-HC98/BE98</f>
        <v>0.554761904761905</v>
      </c>
      <c r="HW98" s="514" t="n">
        <f aca="false">1-HD98/BF98</f>
        <v>0.7</v>
      </c>
      <c r="HX98" s="514" t="n">
        <f aca="false">1-HM98/BK98</f>
        <v>0.291784702549575</v>
      </c>
      <c r="HY98" s="472"/>
    </row>
    <row r="99" customFormat="false" ht="15.6" hidden="false" customHeight="false" outlineLevel="0" collapsed="false">
      <c r="A99" s="401" t="n">
        <v>43581</v>
      </c>
      <c r="B99" s="516" t="n">
        <v>42026</v>
      </c>
      <c r="C99" s="403" t="n">
        <f aca="false">B99/$B$6</f>
        <v>0.84052</v>
      </c>
      <c r="D99" s="404" t="n">
        <v>7.89</v>
      </c>
      <c r="E99" s="405" t="n">
        <v>45.2</v>
      </c>
      <c r="F99" s="406" t="n">
        <v>233</v>
      </c>
      <c r="G99" s="407" t="n">
        <f aca="false">F99*B99/1000</f>
        <v>9792.058</v>
      </c>
      <c r="H99" s="403" t="n">
        <f aca="false">G99/$G$6</f>
        <v>0.39168232</v>
      </c>
      <c r="I99" s="406" t="n">
        <v>9130</v>
      </c>
      <c r="J99" s="407" t="n">
        <f aca="false">I99*0.67</f>
        <v>6117.1</v>
      </c>
      <c r="K99" s="408" t="n">
        <v>42.3</v>
      </c>
      <c r="L99" s="408" t="n">
        <v>23.8</v>
      </c>
      <c r="M99" s="408" t="n">
        <v>3.1</v>
      </c>
      <c r="N99" s="409" t="n">
        <v>136</v>
      </c>
      <c r="O99" s="409" t="n">
        <v>32</v>
      </c>
      <c r="P99" s="410"/>
      <c r="Q99" s="410"/>
      <c r="R99" s="410"/>
      <c r="S99" s="410"/>
      <c r="T99" s="411"/>
      <c r="U99" s="412"/>
      <c r="V99" s="410"/>
      <c r="W99" s="410"/>
      <c r="X99" s="517"/>
      <c r="Y99" s="474"/>
      <c r="Z99" s="475"/>
      <c r="AA99" s="476"/>
      <c r="AB99" s="477"/>
      <c r="AC99" s="477"/>
      <c r="AD99" s="475" t="n">
        <v>3.17</v>
      </c>
      <c r="AE99" s="478" t="n">
        <f aca="false">AD99/$AD$6</f>
        <v>0.440277777777778</v>
      </c>
      <c r="AF99" s="479"/>
      <c r="AG99" s="478"/>
      <c r="AH99" s="479"/>
      <c r="AI99" s="479"/>
      <c r="AJ99" s="474"/>
      <c r="AK99" s="478"/>
      <c r="AL99" s="448"/>
      <c r="AM99" s="480"/>
      <c r="AN99" s="474"/>
      <c r="AO99" s="474"/>
      <c r="AP99" s="480"/>
      <c r="AQ99" s="448"/>
      <c r="AR99" s="474"/>
      <c r="AS99" s="474"/>
      <c r="AT99" s="474"/>
      <c r="AU99" s="448"/>
      <c r="AV99" s="481"/>
      <c r="AW99" s="480"/>
      <c r="AX99" s="480"/>
      <c r="AY99" s="481"/>
      <c r="AZ99" s="481"/>
      <c r="BA99" s="421" t="n">
        <f aca="false">CC99+DF99</f>
        <v>38074</v>
      </c>
      <c r="BB99" s="422" t="n">
        <f aca="false">BA99/$BA$6</f>
        <v>0.76148</v>
      </c>
      <c r="BC99" s="423"/>
      <c r="BD99" s="424" t="n">
        <v>7.85</v>
      </c>
      <c r="BE99" s="425" t="n">
        <v>45</v>
      </c>
      <c r="BF99" s="426" t="n">
        <v>248</v>
      </c>
      <c r="BG99" s="427" t="n">
        <v>10080</v>
      </c>
      <c r="BH99" s="421" t="n">
        <f aca="false">BG99*0.67</f>
        <v>6753.6</v>
      </c>
      <c r="BI99" s="423"/>
      <c r="BJ99" s="422"/>
      <c r="BK99" s="428" t="n">
        <v>28.8</v>
      </c>
      <c r="BL99" s="428" t="n">
        <v>20.8</v>
      </c>
      <c r="BM99" s="429" t="n">
        <v>4.6</v>
      </c>
      <c r="BN99" s="423" t="n">
        <v>3.3</v>
      </c>
      <c r="BO99" s="426" t="n">
        <v>203</v>
      </c>
      <c r="BP99" s="426" t="n">
        <v>32</v>
      </c>
      <c r="BQ99" s="424" t="n">
        <v>5.65</v>
      </c>
      <c r="BR99" s="422" t="n">
        <f aca="false">BQ99/$BQ$6</f>
        <v>0.784722222222222</v>
      </c>
      <c r="BS99" s="410" t="n">
        <f aca="false">BA99</f>
        <v>38074</v>
      </c>
      <c r="BT99" s="430" t="n">
        <f aca="false">BD99</f>
        <v>7.85</v>
      </c>
      <c r="BU99" s="431" t="n">
        <f aca="false">BE99</f>
        <v>45</v>
      </c>
      <c r="BV99" s="431" t="n">
        <f aca="false">BF99</f>
        <v>248</v>
      </c>
      <c r="BW99" s="431" t="n">
        <f aca="false">BG99</f>
        <v>10080</v>
      </c>
      <c r="BX99" s="431" t="n">
        <f aca="false">BW99*0.65</f>
        <v>6552</v>
      </c>
      <c r="BY99" s="431" t="n">
        <f aca="false">BK99</f>
        <v>28.8</v>
      </c>
      <c r="BZ99" s="431" t="n">
        <f aca="false">BL99</f>
        <v>20.8</v>
      </c>
      <c r="CA99" s="432" t="n">
        <f aca="false">BN99</f>
        <v>3.3</v>
      </c>
      <c r="CB99" s="431" t="n">
        <f aca="false">BO99</f>
        <v>203</v>
      </c>
      <c r="CC99" s="433" t="n">
        <v>18990</v>
      </c>
      <c r="CD99" s="412" t="n">
        <f aca="false">CC99</f>
        <v>18990</v>
      </c>
      <c r="CE99" s="422" t="n">
        <f aca="false">CC99/25000</f>
        <v>0.7596</v>
      </c>
      <c r="CF99" s="434" t="n">
        <f aca="false">6700/CC99*24</f>
        <v>8.46761453396524</v>
      </c>
      <c r="CG99" s="435" t="n">
        <v>7.66</v>
      </c>
      <c r="CH99" s="428" t="n">
        <v>15.75</v>
      </c>
      <c r="CI99" s="447" t="n">
        <f aca="false">9500/CC99*24</f>
        <v>12.0063191153239</v>
      </c>
      <c r="CJ99" s="437" t="n">
        <v>24.6</v>
      </c>
      <c r="CK99" s="437" t="n">
        <v>2.59</v>
      </c>
      <c r="CL99" s="424" t="n">
        <v>7.41</v>
      </c>
      <c r="CM99" s="424"/>
      <c r="CN99" s="424"/>
      <c r="CO99" s="433"/>
      <c r="CP99" s="433"/>
      <c r="CQ99" s="438"/>
      <c r="CR99" s="438" t="n">
        <v>0.51</v>
      </c>
      <c r="CS99" s="425"/>
      <c r="CT99" s="529" t="n">
        <f aca="false">3500/CC99*24</f>
        <v>4.42338072669826</v>
      </c>
      <c r="CU99" s="435" t="n">
        <v>7.26</v>
      </c>
      <c r="CV99" s="439" t="n">
        <v>8.16</v>
      </c>
      <c r="CW99" s="440" t="n">
        <v>21</v>
      </c>
      <c r="CX99" s="441" t="n">
        <v>94</v>
      </c>
      <c r="CY99" s="442" t="n">
        <v>8920</v>
      </c>
      <c r="CZ99" s="443" t="n">
        <v>24.1</v>
      </c>
      <c r="DA99" s="443" t="n">
        <v>0.3</v>
      </c>
      <c r="DB99" s="443" t="n">
        <v>24.08</v>
      </c>
      <c r="DC99" s="443" t="n">
        <v>2.4</v>
      </c>
      <c r="DD99" s="444" t="n">
        <v>29</v>
      </c>
      <c r="DE99" s="441"/>
      <c r="DF99" s="445" t="n">
        <v>19084</v>
      </c>
      <c r="DG99" s="446" t="n">
        <f aca="false">DF99</f>
        <v>19084</v>
      </c>
      <c r="DH99" s="422" t="n">
        <f aca="false">DF99/25000</f>
        <v>0.76336</v>
      </c>
      <c r="DI99" s="447" t="n">
        <f aca="false">6700/DF99*24</f>
        <v>8.42590651854957</v>
      </c>
      <c r="DJ99" s="435" t="n">
        <v>7.59</v>
      </c>
      <c r="DK99" s="428" t="n">
        <v>17.8</v>
      </c>
      <c r="DL99" s="447" t="n">
        <f aca="false">9500/DF99*24</f>
        <v>11.9471808845106</v>
      </c>
      <c r="DM99" s="423" t="n">
        <v>24.7</v>
      </c>
      <c r="DN99" s="423" t="n">
        <v>5.64</v>
      </c>
      <c r="DO99" s="424" t="n">
        <v>7.6</v>
      </c>
      <c r="DP99" s="424"/>
      <c r="DQ99" s="424"/>
      <c r="DR99" s="433"/>
      <c r="DS99" s="433"/>
      <c r="DT99" s="438"/>
      <c r="DU99" s="438" t="n">
        <v>0.58</v>
      </c>
      <c r="DV99" s="482"/>
      <c r="DW99" s="447" t="n">
        <f aca="false">3500/DF99*24</f>
        <v>4.40159295745127</v>
      </c>
      <c r="DX99" s="435" t="n">
        <v>8.09</v>
      </c>
      <c r="DY99" s="439" t="n">
        <v>7.88</v>
      </c>
      <c r="DZ99" s="440" t="n">
        <v>20.9</v>
      </c>
      <c r="EA99" s="441" t="n">
        <v>92</v>
      </c>
      <c r="EB99" s="442" t="n">
        <v>8930</v>
      </c>
      <c r="EC99" s="443" t="n">
        <v>24.2</v>
      </c>
      <c r="ED99" s="443" t="n">
        <v>0.3</v>
      </c>
      <c r="EE99" s="443" t="n">
        <v>23.76</v>
      </c>
      <c r="EF99" s="443" t="n">
        <v>2.4</v>
      </c>
      <c r="EG99" s="444" t="n">
        <v>26</v>
      </c>
      <c r="EH99" s="441"/>
      <c r="EI99" s="430" t="n">
        <f aca="false">(DY99*DG99+CV99*CD99)/(DG99+CD99)</f>
        <v>8.0196543573042</v>
      </c>
      <c r="EJ99" s="430" t="n">
        <f aca="false">(DZ99*DG99+CW99*CD99)/(DG99+CD99)</f>
        <v>20.9498765561801</v>
      </c>
      <c r="EK99" s="449" t="n">
        <f aca="false">(EA99*DG99+CX99*CD99)/(DG99+CD99)</f>
        <v>92.9975311236014</v>
      </c>
      <c r="EL99" s="449" t="n">
        <f aca="false">(EB99*DG99+CY99*CD99)/(DG99+CD99)</f>
        <v>8925.01234438199</v>
      </c>
      <c r="EM99" s="430" t="n">
        <f aca="false">(EC99*DG99+CZ99*CD99)/(DG99+CD99)</f>
        <v>24.1501234438199</v>
      </c>
      <c r="EN99" s="432" t="n">
        <f aca="false">(ED99*DG99+DA99*CD99)/(DG99+CD99)</f>
        <v>0.3</v>
      </c>
      <c r="EO99" s="432" t="n">
        <f aca="false">(EE99*DG99+DB99*CD99)/(DG99+CD99)</f>
        <v>23.9196049797762</v>
      </c>
      <c r="EP99" s="432" t="n">
        <f aca="false">(EF99*DG99+DC99*CD99)/(DG99+CD99)</f>
        <v>2.4</v>
      </c>
      <c r="EQ99" s="432" t="n">
        <f aca="false">(EG99*DG99+DD99*CD99)/(DG99+CD99)</f>
        <v>27.4962966854021</v>
      </c>
      <c r="ER99" s="449"/>
      <c r="ES99" s="450" t="n">
        <f aca="false">44000/BA99*24</f>
        <v>27.7354625203551</v>
      </c>
      <c r="ET99" s="451" t="n">
        <f aca="false">BB99</f>
        <v>0.76148</v>
      </c>
      <c r="EU99" s="452" t="n">
        <f aca="false">BV99/1000/ES99*24</f>
        <v>0.214598909090909</v>
      </c>
      <c r="EV99" s="451" t="n">
        <f aca="false">EU99/$EU$6</f>
        <v>0.397405387205387</v>
      </c>
      <c r="EW99" s="514" t="n">
        <f aca="false">1-EM99/BY99</f>
        <v>0.161454047089586</v>
      </c>
      <c r="EX99" s="515" t="n">
        <f aca="false">BY99-EM99</f>
        <v>4.64987655618007</v>
      </c>
      <c r="EY99" s="514" t="n">
        <f aca="false">1-EJ99/BU99</f>
        <v>0.534447187640443</v>
      </c>
      <c r="EZ99" s="515" t="n">
        <f aca="false">BU99-EJ99</f>
        <v>24.0501234438199</v>
      </c>
      <c r="FA99" s="451" t="n">
        <f aca="false">1-EK99/BV99</f>
        <v>0.625009955146768</v>
      </c>
      <c r="FB99" s="432" t="n">
        <f aca="false">BV99-EK99</f>
        <v>155.002468876399</v>
      </c>
      <c r="FC99" s="453" t="n">
        <f aca="false">1-EP99/CA99</f>
        <v>0.272727272727273</v>
      </c>
      <c r="FD99" s="432" t="n">
        <f aca="false">CA99-EP99</f>
        <v>0.9</v>
      </c>
      <c r="FE99" s="453" t="n">
        <f aca="false">1-EQ99/CB99</f>
        <v>0.864550262633487</v>
      </c>
      <c r="FF99" s="431" t="n">
        <f aca="false">CB99-EQ99</f>
        <v>175.503703314598</v>
      </c>
      <c r="FG99" s="406" t="n">
        <v>38400</v>
      </c>
      <c r="FH99" s="444"/>
      <c r="FI99" s="454"/>
      <c r="FJ99" s="455"/>
      <c r="FK99" s="456" t="n">
        <f aca="false">3000/BA99*24</f>
        <v>1.89105426275148</v>
      </c>
      <c r="FL99" s="531"/>
      <c r="FM99" s="456"/>
      <c r="FN99" s="531" t="n">
        <v>4612</v>
      </c>
      <c r="FO99" s="533" t="n">
        <f aca="false">FN99/11.15/1.2/1000</f>
        <v>0.344693572496263</v>
      </c>
      <c r="FP99" s="450" t="n">
        <f aca="false">FN99/BA99*1000</f>
        <v>121.132531386248</v>
      </c>
      <c r="FQ99" s="458" t="n">
        <v>18</v>
      </c>
      <c r="FR99" s="459" t="n">
        <f aca="false">FQ99/BA99*1000</f>
        <v>0.472763565687871</v>
      </c>
      <c r="FS99" s="460" t="n">
        <v>7.83</v>
      </c>
      <c r="FT99" s="530" t="n">
        <v>18</v>
      </c>
      <c r="FU99" s="538" t="n">
        <v>73</v>
      </c>
      <c r="FV99" s="531" t="n">
        <v>2</v>
      </c>
      <c r="FW99" s="539" t="n">
        <v>0.4</v>
      </c>
      <c r="FX99" s="531" t="n">
        <v>16</v>
      </c>
      <c r="FY99" s="453" t="n">
        <f aca="false">1-FV99/(EG99+DD99)*2</f>
        <v>0.927272727272727</v>
      </c>
      <c r="FZ99" s="453" t="n">
        <f aca="false">1-FW99/(EF99+DC99)*2</f>
        <v>0.833333333333333</v>
      </c>
      <c r="GA99" s="430" t="n">
        <f aca="false">(DC99+EF99)/2-FW99</f>
        <v>2</v>
      </c>
      <c r="GB99" s="514" t="n">
        <f aca="false">1-FT99/DZ99</f>
        <v>0.138755980861244</v>
      </c>
      <c r="GC99" s="515" t="n">
        <f aca="false">(CW99+DZ99)/2-FT99</f>
        <v>2.95</v>
      </c>
      <c r="GD99" s="514" t="n">
        <f aca="false">1-FU99/EA99</f>
        <v>0.206521739130435</v>
      </c>
      <c r="GE99" s="528" t="n">
        <f aca="false">(CX99+EA99)/2-FU99</f>
        <v>20</v>
      </c>
      <c r="GF99" s="462" t="n">
        <f aca="false">4100/BA99*24</f>
        <v>2.58444082576036</v>
      </c>
      <c r="GG99" s="406" t="n">
        <v>80</v>
      </c>
      <c r="GH99" s="451" t="n">
        <f aca="false">GG99/80</f>
        <v>1</v>
      </c>
      <c r="GI99" s="406" t="n">
        <v>520</v>
      </c>
      <c r="GJ99" s="463" t="n">
        <f aca="false">GI99/GG99</f>
        <v>6.5</v>
      </c>
      <c r="GK99" s="464" t="n">
        <f aca="false">GG99/(BA99/24)*1000</f>
        <v>50.4281136733729</v>
      </c>
      <c r="GL99" s="465" t="n">
        <v>8.42</v>
      </c>
      <c r="GM99" s="530" t="n">
        <v>19</v>
      </c>
      <c r="GN99" s="531" t="n">
        <v>70</v>
      </c>
      <c r="GO99" s="514"/>
      <c r="GP99" s="451" t="n">
        <f aca="false">1-GN99/FU99</f>
        <v>0.041095890410959</v>
      </c>
      <c r="GQ99" s="530" t="n">
        <v>2</v>
      </c>
      <c r="GR99" s="456" t="n">
        <f aca="false">4300/BA99*24</f>
        <v>2.71051110994379</v>
      </c>
      <c r="GS99" s="532" t="n">
        <f aca="false">HC99</f>
        <v>17.8</v>
      </c>
      <c r="GT99" s="532" t="n">
        <f aca="false">HD99</f>
        <v>72</v>
      </c>
      <c r="GU99" s="514"/>
      <c r="GV99" s="514"/>
      <c r="GW99" s="514" t="n">
        <f aca="false">1-HC99/FT99</f>
        <v>0.0111111111111111</v>
      </c>
      <c r="GX99" s="514" t="n">
        <f aca="false">1-HD99/FU99</f>
        <v>0.0136986301369864</v>
      </c>
      <c r="GY99" s="463" t="n">
        <f aca="false">GK99/(FU99-GN99)</f>
        <v>16.8093712244576</v>
      </c>
      <c r="GZ99" s="406" t="n">
        <v>37069</v>
      </c>
      <c r="HA99" s="439" t="n">
        <v>8.08</v>
      </c>
      <c r="HB99" s="452"/>
      <c r="HC99" s="440" t="n">
        <v>17.8</v>
      </c>
      <c r="HD99" s="444" t="n">
        <v>72</v>
      </c>
      <c r="HE99" s="464"/>
      <c r="HF99" s="464"/>
      <c r="HG99" s="444"/>
      <c r="HH99" s="409" t="n">
        <v>6</v>
      </c>
      <c r="HI99" s="466" t="n">
        <v>8980</v>
      </c>
      <c r="HJ99" s="407" t="n">
        <f aca="false">HI99*0.67</f>
        <v>6016.6</v>
      </c>
      <c r="HK99" s="407"/>
      <c r="HL99" s="443"/>
      <c r="HM99" s="541" t="n">
        <v>24</v>
      </c>
      <c r="HN99" s="467"/>
      <c r="HO99" s="408" t="n">
        <v>0.27</v>
      </c>
      <c r="HP99" s="468"/>
      <c r="HQ99" s="519" t="n">
        <v>25.28</v>
      </c>
      <c r="HR99" s="520" t="n">
        <v>0.4</v>
      </c>
      <c r="HS99" s="521"/>
      <c r="HT99" s="522" t="n">
        <v>2</v>
      </c>
      <c r="HU99" s="523" t="n">
        <f aca="false">72500/BA99*24</f>
        <v>45.7004780164942</v>
      </c>
      <c r="HV99" s="514" t="n">
        <f aca="false">1-HC99/BE99</f>
        <v>0.604444444444444</v>
      </c>
      <c r="HW99" s="514" t="n">
        <f aca="false">1-HD99/BF99</f>
        <v>0.709677419354839</v>
      </c>
      <c r="HX99" s="514" t="n">
        <f aca="false">1-HM99/BK99</f>
        <v>0.166666666666667</v>
      </c>
      <c r="HY99" s="472"/>
    </row>
    <row r="100" customFormat="false" ht="15.6" hidden="false" customHeight="false" outlineLevel="0" collapsed="false">
      <c r="A100" s="401" t="n">
        <v>43582</v>
      </c>
      <c r="B100" s="516" t="n">
        <v>30243</v>
      </c>
      <c r="C100" s="403" t="n">
        <f aca="false">B100/$B$6</f>
        <v>0.60486</v>
      </c>
      <c r="D100" s="404" t="n">
        <v>7.96</v>
      </c>
      <c r="E100" s="405" t="n">
        <v>56.5</v>
      </c>
      <c r="F100" s="406" t="n">
        <v>268</v>
      </c>
      <c r="G100" s="407" t="n">
        <f aca="false">F100*B100/1000</f>
        <v>8105.124</v>
      </c>
      <c r="H100" s="403" t="n">
        <f aca="false">G100/$G$6</f>
        <v>0.32420496</v>
      </c>
      <c r="I100" s="406" t="n">
        <v>9495</v>
      </c>
      <c r="J100" s="407" t="n">
        <f aca="false">I100*0.67</f>
        <v>6361.65</v>
      </c>
      <c r="K100" s="408" t="n">
        <v>43.3</v>
      </c>
      <c r="L100" s="408" t="n">
        <v>26.2</v>
      </c>
      <c r="M100" s="408" t="n">
        <v>3.5</v>
      </c>
      <c r="N100" s="409" t="n">
        <v>130</v>
      </c>
      <c r="O100" s="409" t="n">
        <v>32</v>
      </c>
      <c r="P100" s="410"/>
      <c r="Q100" s="410"/>
      <c r="R100" s="410"/>
      <c r="S100" s="410"/>
      <c r="T100" s="411"/>
      <c r="U100" s="412"/>
      <c r="V100" s="410"/>
      <c r="W100" s="410"/>
      <c r="X100" s="517"/>
      <c r="Y100" s="474"/>
      <c r="Z100" s="475"/>
      <c r="AA100" s="476"/>
      <c r="AB100" s="477"/>
      <c r="AC100" s="477"/>
      <c r="AD100" s="475" t="n">
        <v>3.97</v>
      </c>
      <c r="AE100" s="478" t="n">
        <f aca="false">AD100/$AD$6</f>
        <v>0.551388888888889</v>
      </c>
      <c r="AF100" s="479"/>
      <c r="AG100" s="478"/>
      <c r="AH100" s="479"/>
      <c r="AI100" s="479"/>
      <c r="AJ100" s="474"/>
      <c r="AK100" s="478"/>
      <c r="AL100" s="448"/>
      <c r="AM100" s="480"/>
      <c r="AN100" s="474"/>
      <c r="AO100" s="474"/>
      <c r="AP100" s="480"/>
      <c r="AQ100" s="448"/>
      <c r="AR100" s="474"/>
      <c r="AS100" s="474"/>
      <c r="AT100" s="474"/>
      <c r="AU100" s="448"/>
      <c r="AV100" s="481"/>
      <c r="AW100" s="480"/>
      <c r="AX100" s="480"/>
      <c r="AY100" s="481"/>
      <c r="AZ100" s="481"/>
      <c r="BA100" s="421" t="n">
        <f aca="false">CC100+DF100</f>
        <v>31398</v>
      </c>
      <c r="BB100" s="422" t="n">
        <f aca="false">BA100/$BA$6</f>
        <v>0.62796</v>
      </c>
      <c r="BC100" s="423"/>
      <c r="BD100" s="424" t="n">
        <v>7.87</v>
      </c>
      <c r="BE100" s="425" t="n">
        <v>40</v>
      </c>
      <c r="BF100" s="426" t="n">
        <v>232</v>
      </c>
      <c r="BG100" s="427" t="n">
        <v>9220</v>
      </c>
      <c r="BH100" s="421" t="n">
        <f aca="false">BG100*0.67</f>
        <v>6177.4</v>
      </c>
      <c r="BI100" s="423"/>
      <c r="BJ100" s="422"/>
      <c r="BK100" s="428" t="n">
        <v>32</v>
      </c>
      <c r="BL100" s="428" t="n">
        <v>21.4</v>
      </c>
      <c r="BM100" s="429" t="n">
        <v>4.3</v>
      </c>
      <c r="BN100" s="423" t="n">
        <v>3.4</v>
      </c>
      <c r="BO100" s="426" t="n">
        <v>267</v>
      </c>
      <c r="BP100" s="426" t="n">
        <v>32</v>
      </c>
      <c r="BQ100" s="424" t="n">
        <v>4.26</v>
      </c>
      <c r="BR100" s="422" t="n">
        <f aca="false">BQ100/$BQ$6</f>
        <v>0.591666666666667</v>
      </c>
      <c r="BS100" s="410" t="n">
        <f aca="false">BA100</f>
        <v>31398</v>
      </c>
      <c r="BT100" s="430" t="n">
        <f aca="false">BD100</f>
        <v>7.87</v>
      </c>
      <c r="BU100" s="431" t="n">
        <f aca="false">BE100</f>
        <v>40</v>
      </c>
      <c r="BV100" s="431" t="n">
        <f aca="false">BF100</f>
        <v>232</v>
      </c>
      <c r="BW100" s="431" t="n">
        <f aca="false">BG100</f>
        <v>9220</v>
      </c>
      <c r="BX100" s="431" t="n">
        <f aca="false">BW100*0.65</f>
        <v>5993</v>
      </c>
      <c r="BY100" s="431" t="n">
        <f aca="false">BK100</f>
        <v>32</v>
      </c>
      <c r="BZ100" s="431" t="n">
        <f aca="false">BL100</f>
        <v>21.4</v>
      </c>
      <c r="CA100" s="432" t="n">
        <f aca="false">BN100</f>
        <v>3.4</v>
      </c>
      <c r="CB100" s="431" t="n">
        <f aca="false">BO100</f>
        <v>267</v>
      </c>
      <c r="CC100" s="433" t="n">
        <v>15692</v>
      </c>
      <c r="CD100" s="412" t="n">
        <f aca="false">CC100</f>
        <v>15692</v>
      </c>
      <c r="CE100" s="422" t="n">
        <f aca="false">CC100/25000</f>
        <v>0.62768</v>
      </c>
      <c r="CF100" s="434" t="n">
        <f aca="false">6700/CC100*24</f>
        <v>10.2472597501912</v>
      </c>
      <c r="CG100" s="435" t="n">
        <v>7.78</v>
      </c>
      <c r="CH100" s="428" t="n">
        <v>15.7</v>
      </c>
      <c r="CI100" s="447" t="n">
        <f aca="false">9500/CC100*24</f>
        <v>14.5296966607188</v>
      </c>
      <c r="CJ100" s="437" t="n">
        <v>25</v>
      </c>
      <c r="CK100" s="437" t="n">
        <v>2.8</v>
      </c>
      <c r="CL100" s="424" t="n">
        <v>7.4</v>
      </c>
      <c r="CM100" s="424"/>
      <c r="CN100" s="424"/>
      <c r="CO100" s="433"/>
      <c r="CP100" s="433"/>
      <c r="CQ100" s="438"/>
      <c r="CR100" s="438" t="n">
        <v>0.53</v>
      </c>
      <c r="CS100" s="425"/>
      <c r="CT100" s="529" t="n">
        <f aca="false">3500/CC100*24</f>
        <v>5.35304613815957</v>
      </c>
      <c r="CU100" s="435" t="n">
        <v>7.1</v>
      </c>
      <c r="CV100" s="439" t="n">
        <v>7.92</v>
      </c>
      <c r="CW100" s="440" t="n">
        <v>21.4</v>
      </c>
      <c r="CX100" s="441" t="n">
        <v>92</v>
      </c>
      <c r="CY100" s="442" t="n">
        <v>9680</v>
      </c>
      <c r="CZ100" s="443" t="n">
        <v>22</v>
      </c>
      <c r="DA100" s="443" t="n">
        <v>0.29</v>
      </c>
      <c r="DB100" s="443" t="n">
        <v>19.1</v>
      </c>
      <c r="DC100" s="443" t="n">
        <v>1.7</v>
      </c>
      <c r="DD100" s="444" t="n">
        <v>12</v>
      </c>
      <c r="DE100" s="441"/>
      <c r="DF100" s="445" t="n">
        <v>15706</v>
      </c>
      <c r="DG100" s="446" t="n">
        <f aca="false">DF100</f>
        <v>15706</v>
      </c>
      <c r="DH100" s="422" t="n">
        <f aca="false">DF100/25000</f>
        <v>0.62824</v>
      </c>
      <c r="DI100" s="447" t="n">
        <f aca="false">6700/DF100*24</f>
        <v>10.2381255571119</v>
      </c>
      <c r="DJ100" s="435" t="n">
        <v>7.74</v>
      </c>
      <c r="DK100" s="428" t="n">
        <v>16.8</v>
      </c>
      <c r="DL100" s="447" t="n">
        <f aca="false">9500/DF100*24</f>
        <v>14.5167451929199</v>
      </c>
      <c r="DM100" s="423" t="n">
        <v>25</v>
      </c>
      <c r="DN100" s="423" t="n">
        <v>4.8</v>
      </c>
      <c r="DO100" s="424" t="n">
        <v>7.52</v>
      </c>
      <c r="DP100" s="424"/>
      <c r="DQ100" s="424"/>
      <c r="DR100" s="433"/>
      <c r="DS100" s="433"/>
      <c r="DT100" s="438"/>
      <c r="DU100" s="438" t="n">
        <v>0.54</v>
      </c>
      <c r="DV100" s="482"/>
      <c r="DW100" s="447" t="n">
        <f aca="false">3500/DF100*24</f>
        <v>5.34827454475997</v>
      </c>
      <c r="DX100" s="435" t="n">
        <v>8.11</v>
      </c>
      <c r="DY100" s="439" t="n">
        <v>8.12</v>
      </c>
      <c r="DZ100" s="440" t="n">
        <v>21.6</v>
      </c>
      <c r="EA100" s="441" t="n">
        <v>90</v>
      </c>
      <c r="EB100" s="442" t="n">
        <v>9660</v>
      </c>
      <c r="EC100" s="443" t="n">
        <v>22.2</v>
      </c>
      <c r="ED100" s="443" t="n">
        <v>0.29</v>
      </c>
      <c r="EE100" s="443" t="n">
        <v>21.9</v>
      </c>
      <c r="EF100" s="443" t="n">
        <v>1.7</v>
      </c>
      <c r="EG100" s="444" t="n">
        <v>20</v>
      </c>
      <c r="EH100" s="441"/>
      <c r="EI100" s="430" t="n">
        <f aca="false">(DY100*DG100+CV100*CD100)/(DG100+CD100)</f>
        <v>8.02004458882731</v>
      </c>
      <c r="EJ100" s="430" t="n">
        <f aca="false">(DZ100*DG100+CW100*CD100)/(DG100+CD100)</f>
        <v>21.5000445888273</v>
      </c>
      <c r="EK100" s="449" t="n">
        <f aca="false">(EA100*DG100+CX100*CD100)/(DG100+CD100)</f>
        <v>90.9995541117269</v>
      </c>
      <c r="EL100" s="449" t="n">
        <f aca="false">(EB100*DG100+CY100*CD100)/(DG100+CD100)</f>
        <v>9669.99554111727</v>
      </c>
      <c r="EM100" s="430" t="n">
        <f aca="false">(EC100*DG100+CZ100*CD100)/(DG100+CD100)</f>
        <v>22.1000445888273</v>
      </c>
      <c r="EN100" s="432" t="n">
        <f aca="false">(ED100*DG100+DA100*CD100)/(DG100+CD100)</f>
        <v>0.29</v>
      </c>
      <c r="EO100" s="432" t="n">
        <f aca="false">(EE100*DG100+DB100*CD100)/(DG100+CD100)</f>
        <v>20.5006242435824</v>
      </c>
      <c r="EP100" s="432" t="n">
        <f aca="false">(EF100*DG100+DC100*CD100)/(DG100+CD100)</f>
        <v>1.7</v>
      </c>
      <c r="EQ100" s="432" t="n">
        <f aca="false">(EG100*DG100+DD100*CD100)/(DG100+CD100)</f>
        <v>16.0017835530926</v>
      </c>
      <c r="ER100" s="449"/>
      <c r="ES100" s="450" t="n">
        <f aca="false">44000/BA100*24</f>
        <v>33.6327154595834</v>
      </c>
      <c r="ET100" s="451" t="n">
        <f aca="false">BB100</f>
        <v>0.62796</v>
      </c>
      <c r="EU100" s="452" t="n">
        <f aca="false">BV100/1000/ES100*24</f>
        <v>0.165553090909091</v>
      </c>
      <c r="EV100" s="451" t="n">
        <f aca="false">EU100/$EU$6</f>
        <v>0.306579797979798</v>
      </c>
      <c r="EW100" s="514" t="n">
        <f aca="false">1-EM100/BY100</f>
        <v>0.309373606599146</v>
      </c>
      <c r="EX100" s="515" t="n">
        <f aca="false">BY100-EM100</f>
        <v>9.89995541117269</v>
      </c>
      <c r="EY100" s="514" t="n">
        <f aca="false">1-EJ100/BU100</f>
        <v>0.462498885279317</v>
      </c>
      <c r="EZ100" s="515" t="n">
        <f aca="false">BU100-EJ100</f>
        <v>18.4999554111727</v>
      </c>
      <c r="FA100" s="451" t="n">
        <f aca="false">1-EK100/BV100</f>
        <v>0.607760542621867</v>
      </c>
      <c r="FB100" s="432" t="n">
        <f aca="false">BV100-EK100</f>
        <v>141.000445888273</v>
      </c>
      <c r="FC100" s="453" t="n">
        <f aca="false">1-EP100/CA100</f>
        <v>0.5</v>
      </c>
      <c r="FD100" s="432" t="n">
        <f aca="false">CA100-EP100</f>
        <v>1.7</v>
      </c>
      <c r="FE100" s="453" t="n">
        <f aca="false">1-EQ100/CB100</f>
        <v>0.940068226392912</v>
      </c>
      <c r="FF100" s="431" t="n">
        <f aca="false">CB100-EQ100</f>
        <v>250.998216446907</v>
      </c>
      <c r="FG100" s="406" t="n">
        <v>38400</v>
      </c>
      <c r="FH100" s="444"/>
      <c r="FI100" s="454"/>
      <c r="FJ100" s="455"/>
      <c r="FK100" s="456" t="n">
        <f aca="false">3000/BA100*24</f>
        <v>2.29313969042614</v>
      </c>
      <c r="FL100" s="531"/>
      <c r="FM100" s="456"/>
      <c r="FN100" s="531" t="n">
        <v>4448</v>
      </c>
      <c r="FO100" s="533" t="n">
        <f aca="false">FN100/11.15/1.2/1000</f>
        <v>0.332436472346786</v>
      </c>
      <c r="FP100" s="450" t="n">
        <f aca="false">FN100/BA100*1000</f>
        <v>141.665074208548</v>
      </c>
      <c r="FQ100" s="458" t="n">
        <v>19.2</v>
      </c>
      <c r="FR100" s="459" t="n">
        <f aca="false">FQ100/BA100*1000</f>
        <v>0.611503917446971</v>
      </c>
      <c r="FS100" s="460" t="n">
        <v>7.63</v>
      </c>
      <c r="FT100" s="530" t="n">
        <v>19.1</v>
      </c>
      <c r="FU100" s="538" t="n">
        <v>74</v>
      </c>
      <c r="FV100" s="531" t="n">
        <v>5</v>
      </c>
      <c r="FW100" s="539" t="n">
        <v>0.2</v>
      </c>
      <c r="FX100" s="531" t="n">
        <v>16</v>
      </c>
      <c r="FY100" s="453" t="n">
        <f aca="false">1-FV100/(EG100+DD100)*2</f>
        <v>0.6875</v>
      </c>
      <c r="FZ100" s="453" t="n">
        <f aca="false">1-FW100/(EF100+DC100)*2</f>
        <v>0.882352941176471</v>
      </c>
      <c r="GA100" s="430" t="n">
        <f aca="false">(DC100+EF100)/2-FW100</f>
        <v>1.5</v>
      </c>
      <c r="GB100" s="514" t="n">
        <f aca="false">1-FT100/DZ100</f>
        <v>0.115740740740741</v>
      </c>
      <c r="GC100" s="515" t="n">
        <f aca="false">(CW100+DZ100)/2-FT100</f>
        <v>2.4</v>
      </c>
      <c r="GD100" s="514" t="n">
        <f aca="false">1-FU100/EA100</f>
        <v>0.177777777777778</v>
      </c>
      <c r="GE100" s="528" t="n">
        <f aca="false">(CX100+EA100)/2-FU100</f>
        <v>17</v>
      </c>
      <c r="GF100" s="462" t="n">
        <f aca="false">4100/BA100*24</f>
        <v>3.13395757691573</v>
      </c>
      <c r="GG100" s="406" t="n">
        <v>80</v>
      </c>
      <c r="GH100" s="451" t="n">
        <f aca="false">GG100/80</f>
        <v>1</v>
      </c>
      <c r="GI100" s="406" t="n">
        <v>520</v>
      </c>
      <c r="GJ100" s="463" t="n">
        <f aca="false">GI100/GG100</f>
        <v>6.5</v>
      </c>
      <c r="GK100" s="464" t="n">
        <f aca="false">GG100/(BA100/24)*1000</f>
        <v>61.1503917446971</v>
      </c>
      <c r="GL100" s="465" t="n">
        <v>7.98</v>
      </c>
      <c r="GM100" s="530" t="n">
        <v>18.7</v>
      </c>
      <c r="GN100" s="531" t="n">
        <v>68</v>
      </c>
      <c r="GO100" s="514" t="n">
        <f aca="false">1-GM100/FT100</f>
        <v>0.0209424083769635</v>
      </c>
      <c r="GP100" s="451" t="n">
        <f aca="false">1-GN100/FU100</f>
        <v>0.081081081081081</v>
      </c>
      <c r="GQ100" s="530" t="n">
        <v>4</v>
      </c>
      <c r="GR100" s="456" t="n">
        <f aca="false">4300/BA100*24</f>
        <v>3.28683355627747</v>
      </c>
      <c r="GS100" s="532" t="n">
        <f aca="false">HC100</f>
        <v>18</v>
      </c>
      <c r="GT100" s="532" t="n">
        <f aca="false">HD100</f>
        <v>70</v>
      </c>
      <c r="GU100" s="514" t="n">
        <f aca="false">1-GS100/GM100</f>
        <v>0.0374331550802138</v>
      </c>
      <c r="GV100" s="514"/>
      <c r="GW100" s="514" t="n">
        <f aca="false">1-HC100/FT100</f>
        <v>0.0575916230366493</v>
      </c>
      <c r="GX100" s="514" t="n">
        <f aca="false">1-HD100/FU100</f>
        <v>0.0540540540540541</v>
      </c>
      <c r="GY100" s="463" t="n">
        <f aca="false">GK100/(FU100-GN100)</f>
        <v>10.1917319574495</v>
      </c>
      <c r="GZ100" s="406" t="n">
        <v>30463</v>
      </c>
      <c r="HA100" s="439" t="n">
        <v>8.25</v>
      </c>
      <c r="HB100" s="452"/>
      <c r="HC100" s="440" t="n">
        <v>18</v>
      </c>
      <c r="HD100" s="444" t="n">
        <v>70</v>
      </c>
      <c r="HE100" s="464"/>
      <c r="HF100" s="464"/>
      <c r="HG100" s="444"/>
      <c r="HH100" s="409" t="n">
        <v>5</v>
      </c>
      <c r="HI100" s="466" t="n">
        <v>9510</v>
      </c>
      <c r="HJ100" s="407" t="n">
        <f aca="false">HI100*0.67</f>
        <v>6371.7</v>
      </c>
      <c r="HK100" s="407"/>
      <c r="HL100" s="443"/>
      <c r="HM100" s="541" t="n">
        <v>21</v>
      </c>
      <c r="HN100" s="467"/>
      <c r="HO100" s="408" t="n">
        <v>0.13</v>
      </c>
      <c r="HP100" s="468"/>
      <c r="HQ100" s="519" t="n">
        <v>21</v>
      </c>
      <c r="HR100" s="520" t="n">
        <v>0.24</v>
      </c>
      <c r="HS100" s="521"/>
      <c r="HT100" s="522" t="n">
        <v>2</v>
      </c>
      <c r="HU100" s="523" t="n">
        <f aca="false">72500/BA100*24</f>
        <v>55.4175425186318</v>
      </c>
      <c r="HV100" s="514" t="n">
        <f aca="false">1-HC100/BE100</f>
        <v>0.55</v>
      </c>
      <c r="HW100" s="514" t="n">
        <f aca="false">1-HD100/BF100</f>
        <v>0.698275862068966</v>
      </c>
      <c r="HX100" s="514" t="n">
        <f aca="false">1-HM100/BK100</f>
        <v>0.34375</v>
      </c>
      <c r="HY100" s="472"/>
    </row>
    <row r="101" customFormat="false" ht="48" hidden="false" customHeight="false" outlineLevel="0" collapsed="false">
      <c r="A101" s="486" t="n">
        <v>43583</v>
      </c>
      <c r="B101" s="487" t="n">
        <v>26500</v>
      </c>
      <c r="C101" s="488" t="n">
        <f aca="false">B101/$B$6</f>
        <v>0.53</v>
      </c>
      <c r="D101" s="489" t="n">
        <v>7.82</v>
      </c>
      <c r="E101" s="490" t="n">
        <v>63</v>
      </c>
      <c r="F101" s="491" t="n">
        <v>277</v>
      </c>
      <c r="G101" s="491" t="n">
        <f aca="false">F101*B101/1000</f>
        <v>7340.5</v>
      </c>
      <c r="H101" s="488" t="n">
        <f aca="false">G101/$G$6</f>
        <v>0.29362</v>
      </c>
      <c r="I101" s="491" t="n">
        <v>8455</v>
      </c>
      <c r="J101" s="491" t="n">
        <f aca="false">I101*0.67</f>
        <v>5664.85</v>
      </c>
      <c r="K101" s="492" t="n">
        <v>47.3</v>
      </c>
      <c r="L101" s="492" t="n">
        <v>24.8</v>
      </c>
      <c r="M101" s="492" t="n">
        <v>3.2</v>
      </c>
      <c r="N101" s="493" t="n">
        <v>208</v>
      </c>
      <c r="O101" s="493" t="n">
        <v>32</v>
      </c>
      <c r="P101" s="410"/>
      <c r="Q101" s="410"/>
      <c r="R101" s="410"/>
      <c r="S101" s="410"/>
      <c r="T101" s="411"/>
      <c r="U101" s="412"/>
      <c r="V101" s="410"/>
      <c r="W101" s="410"/>
      <c r="X101" s="413"/>
      <c r="Y101" s="474"/>
      <c r="Z101" s="475"/>
      <c r="AA101" s="476"/>
      <c r="AB101" s="477"/>
      <c r="AC101" s="477"/>
      <c r="AD101" s="475" t="n">
        <v>3.74</v>
      </c>
      <c r="AE101" s="478" t="n">
        <f aca="false">AD101/$AD$6</f>
        <v>0.519444444444444</v>
      </c>
      <c r="AF101" s="479"/>
      <c r="AG101" s="478"/>
      <c r="AH101" s="479"/>
      <c r="AI101" s="479"/>
      <c r="AJ101" s="474"/>
      <c r="AK101" s="478"/>
      <c r="AL101" s="448"/>
      <c r="AM101" s="480"/>
      <c r="AN101" s="474"/>
      <c r="AO101" s="474"/>
      <c r="AP101" s="480"/>
      <c r="AQ101" s="448"/>
      <c r="AR101" s="474"/>
      <c r="AS101" s="474"/>
      <c r="AT101" s="474"/>
      <c r="AU101" s="448"/>
      <c r="AV101" s="481"/>
      <c r="AW101" s="480"/>
      <c r="AX101" s="480"/>
      <c r="AY101" s="481"/>
      <c r="AZ101" s="481"/>
      <c r="BA101" s="421" t="n">
        <f aca="false">CC101+DF101</f>
        <v>33307</v>
      </c>
      <c r="BB101" s="422" t="n">
        <f aca="false">BA101/$BA$6</f>
        <v>0.66614</v>
      </c>
      <c r="BC101" s="423"/>
      <c r="BD101" s="424" t="n">
        <v>7.87</v>
      </c>
      <c r="BE101" s="425" t="n">
        <v>45</v>
      </c>
      <c r="BF101" s="426" t="n">
        <v>275</v>
      </c>
      <c r="BG101" s="427" t="n">
        <v>9350</v>
      </c>
      <c r="BH101" s="421" t="n">
        <f aca="false">BG101*0.67</f>
        <v>6264.5</v>
      </c>
      <c r="BI101" s="421"/>
      <c r="BJ101" s="422"/>
      <c r="BK101" s="428" t="n">
        <v>30</v>
      </c>
      <c r="BL101" s="428" t="n">
        <v>22.2</v>
      </c>
      <c r="BM101" s="429" t="n">
        <v>5.5</v>
      </c>
      <c r="BN101" s="423" t="n">
        <v>2.3</v>
      </c>
      <c r="BO101" s="426" t="n">
        <v>224</v>
      </c>
      <c r="BP101" s="426" t="n">
        <v>32</v>
      </c>
      <c r="BQ101" s="424" t="n">
        <v>6.73</v>
      </c>
      <c r="BR101" s="422" t="n">
        <f aca="false">BQ101/$BQ$6</f>
        <v>0.934722222222222</v>
      </c>
      <c r="BS101" s="410" t="n">
        <f aca="false">BA101</f>
        <v>33307</v>
      </c>
      <c r="BT101" s="430" t="n">
        <f aca="false">BD101</f>
        <v>7.87</v>
      </c>
      <c r="BU101" s="431" t="n">
        <f aca="false">BE101</f>
        <v>45</v>
      </c>
      <c r="BV101" s="431" t="n">
        <f aca="false">BF101</f>
        <v>275</v>
      </c>
      <c r="BW101" s="431" t="n">
        <f aca="false">BG101</f>
        <v>9350</v>
      </c>
      <c r="BX101" s="431" t="n">
        <f aca="false">BW101*0.65</f>
        <v>6077.5</v>
      </c>
      <c r="BY101" s="431" t="n">
        <f aca="false">BK101</f>
        <v>30</v>
      </c>
      <c r="BZ101" s="431" t="n">
        <f aca="false">BL101</f>
        <v>22.2</v>
      </c>
      <c r="CA101" s="432" t="n">
        <f aca="false">BN101</f>
        <v>2.3</v>
      </c>
      <c r="CB101" s="431" t="n">
        <f aca="false">BO101</f>
        <v>224</v>
      </c>
      <c r="CC101" s="433" t="n">
        <v>16706</v>
      </c>
      <c r="CD101" s="412" t="n">
        <f aca="false">CC101</f>
        <v>16706</v>
      </c>
      <c r="CE101" s="422" t="n">
        <f aca="false">CC101/25000</f>
        <v>0.66824</v>
      </c>
      <c r="CF101" s="534" t="n">
        <f aca="false">6700/CC101*24</f>
        <v>9.6252843289836</v>
      </c>
      <c r="CG101" s="435" t="n">
        <v>7.7</v>
      </c>
      <c r="CH101" s="428" t="n">
        <v>15.4</v>
      </c>
      <c r="CI101" s="535" t="n">
        <f aca="false">9500/CC101*24</f>
        <v>13.6477912127379</v>
      </c>
      <c r="CJ101" s="437" t="n">
        <v>24.1</v>
      </c>
      <c r="CK101" s="437" t="n">
        <v>2.9</v>
      </c>
      <c r="CL101" s="424" t="n">
        <v>7.57</v>
      </c>
      <c r="CM101" s="424"/>
      <c r="CN101" s="424"/>
      <c r="CO101" s="433"/>
      <c r="CP101" s="433"/>
      <c r="CQ101" s="438"/>
      <c r="CR101" s="438" t="n">
        <v>0.54</v>
      </c>
      <c r="CS101" s="482"/>
      <c r="CT101" s="425" t="n">
        <f aca="false">3500/CC101*24</f>
        <v>5.02813360469292</v>
      </c>
      <c r="CU101" s="435" t="n">
        <v>7.31</v>
      </c>
      <c r="CV101" s="494" t="n">
        <v>8.15</v>
      </c>
      <c r="CW101" s="495" t="n">
        <v>22</v>
      </c>
      <c r="CX101" s="496" t="n">
        <v>90</v>
      </c>
      <c r="CY101" s="497" t="n">
        <v>9730</v>
      </c>
      <c r="CZ101" s="498" t="n">
        <v>22.1</v>
      </c>
      <c r="DA101" s="498" t="n">
        <v>0.29</v>
      </c>
      <c r="DB101" s="498" t="n">
        <v>21.8</v>
      </c>
      <c r="DC101" s="498" t="n">
        <v>1.5</v>
      </c>
      <c r="DD101" s="499" t="n">
        <v>19</v>
      </c>
      <c r="DE101" s="499"/>
      <c r="DF101" s="433" t="n">
        <v>16601</v>
      </c>
      <c r="DG101" s="446" t="n">
        <f aca="false">DF101</f>
        <v>16601</v>
      </c>
      <c r="DH101" s="422" t="n">
        <f aca="false">DF101/25000</f>
        <v>0.66404</v>
      </c>
      <c r="DI101" s="433" t="n">
        <f aca="false">6700/DF101*24</f>
        <v>9.68616348412746</v>
      </c>
      <c r="DJ101" s="435" t="n">
        <v>7.69</v>
      </c>
      <c r="DK101" s="428" t="n">
        <v>15.8</v>
      </c>
      <c r="DL101" s="433" t="n">
        <f aca="false">9500/DF101*24</f>
        <v>13.7341124028673</v>
      </c>
      <c r="DM101" s="542" t="n">
        <v>23.4</v>
      </c>
      <c r="DN101" s="542" t="n">
        <v>5.1</v>
      </c>
      <c r="DO101" s="543" t="n">
        <v>7.58</v>
      </c>
      <c r="DP101" s="543"/>
      <c r="DQ101" s="543"/>
      <c r="DR101" s="433"/>
      <c r="DS101" s="433"/>
      <c r="DT101" s="438"/>
      <c r="DU101" s="438" t="n">
        <v>0.59</v>
      </c>
      <c r="DV101" s="482"/>
      <c r="DW101" s="433" t="n">
        <f aca="false">3500/DF101*24</f>
        <v>5.05993614842479</v>
      </c>
      <c r="DX101" s="435" t="n">
        <v>8.08</v>
      </c>
      <c r="DY101" s="494" t="n">
        <v>7.91</v>
      </c>
      <c r="DZ101" s="495" t="n">
        <v>22</v>
      </c>
      <c r="EA101" s="496" t="n">
        <v>89</v>
      </c>
      <c r="EB101" s="497" t="n">
        <v>9750</v>
      </c>
      <c r="EC101" s="498" t="n">
        <v>22.1</v>
      </c>
      <c r="ED101" s="498" t="n">
        <v>0.29</v>
      </c>
      <c r="EE101" s="498" t="n">
        <v>21.7</v>
      </c>
      <c r="EF101" s="498" t="n">
        <v>1.5</v>
      </c>
      <c r="EG101" s="499" t="n">
        <v>27</v>
      </c>
      <c r="EH101" s="496"/>
      <c r="EI101" s="430" t="n">
        <f aca="false">(DY101*DG101+CV101*CD101)/(DG101+CD101)</f>
        <v>8.0303782988561</v>
      </c>
      <c r="EJ101" s="430" t="n">
        <f aca="false">(DZ101*DG101+CW101*CD101)/(DG101+CD101)</f>
        <v>22</v>
      </c>
      <c r="EK101" s="449" t="n">
        <f aca="false">(EA101*DG101+CX101*CD101)/(DG101+CD101)</f>
        <v>89.5015762452337</v>
      </c>
      <c r="EL101" s="449" t="n">
        <f aca="false">(EB101*DG101+CY101*CD101)/(DG101+CD101)</f>
        <v>9739.96847509533</v>
      </c>
      <c r="EM101" s="430" t="n">
        <f aca="false">(EC101*DG101+CZ101*CD101)/(DG101+CD101)</f>
        <v>22.1</v>
      </c>
      <c r="EN101" s="432" t="n">
        <f aca="false">(ED101*DG101+DA101*CD101)/(DG101+CD101)</f>
        <v>0.29</v>
      </c>
      <c r="EO101" s="432" t="n">
        <f aca="false">(EE101*DG101+DB101*CD101)/(DG101+CD101)</f>
        <v>21.7501576245234</v>
      </c>
      <c r="EP101" s="432" t="n">
        <f aca="false">(EF101*DG101+DC101*CD101)/(DG101+CD101)</f>
        <v>1.5</v>
      </c>
      <c r="EQ101" s="432" t="n">
        <f aca="false">(EG101*DG101+DD101*CD101)/(DG101+CD101)</f>
        <v>22.9873900381301</v>
      </c>
      <c r="ER101" s="449"/>
      <c r="ES101" s="497" t="n">
        <f aca="false">44000/BA101*24</f>
        <v>31.7050469871198</v>
      </c>
      <c r="ET101" s="500" t="n">
        <f aca="false">BB101</f>
        <v>0.66614</v>
      </c>
      <c r="EU101" s="452" t="n">
        <f aca="false">BV101/1000/ES101*24</f>
        <v>0.20816875</v>
      </c>
      <c r="EV101" s="500" t="n">
        <f aca="false">EU101/$EU$6</f>
        <v>0.385497685185185</v>
      </c>
      <c r="EW101" s="514" t="n">
        <f aca="false">1-EM101/BY101</f>
        <v>0.263333333333333</v>
      </c>
      <c r="EX101" s="515" t="n">
        <f aca="false">BY101-EM101</f>
        <v>7.9</v>
      </c>
      <c r="EY101" s="514" t="n">
        <f aca="false">1-EJ101/BU101</f>
        <v>0.511111111111111</v>
      </c>
      <c r="EZ101" s="515" t="n">
        <f aca="false">BU101-EJ101</f>
        <v>23</v>
      </c>
      <c r="FA101" s="451" t="n">
        <f aca="false">1-EK101/BV101</f>
        <v>0.674539722744605</v>
      </c>
      <c r="FB101" s="432" t="n">
        <f aca="false">BV101-EK101</f>
        <v>185.498423754766</v>
      </c>
      <c r="FC101" s="453" t="n">
        <f aca="false">1-EP101/CA101</f>
        <v>0.347826086956522</v>
      </c>
      <c r="FD101" s="432" t="n">
        <f aca="false">CA101-EP101</f>
        <v>0.8</v>
      </c>
      <c r="FE101" s="453" t="n">
        <f aca="false">1-EQ101/CB101</f>
        <v>0.897377723044062</v>
      </c>
      <c r="FF101" s="431" t="n">
        <f aca="false">CB101-EQ101</f>
        <v>201.01260996187</v>
      </c>
      <c r="FG101" s="491" t="n">
        <v>38400</v>
      </c>
      <c r="FH101" s="499"/>
      <c r="FI101" s="502"/>
      <c r="FJ101" s="488"/>
      <c r="FK101" s="503" t="n">
        <f aca="false">3000/BA101*24</f>
        <v>2.16170774912181</v>
      </c>
      <c r="FL101" s="491"/>
      <c r="FM101" s="503"/>
      <c r="FN101" s="491" t="n">
        <v>4726</v>
      </c>
      <c r="FO101" s="533" t="n">
        <f aca="false">FN101/11.15/1.2/1000</f>
        <v>0.35321375186846</v>
      </c>
      <c r="FP101" s="497" t="n">
        <f aca="false">FN101/BA101*1000</f>
        <v>141.892094754856</v>
      </c>
      <c r="FQ101" s="504" t="n">
        <v>19.2</v>
      </c>
      <c r="FR101" s="492" t="n">
        <f aca="false">FQ101/BA101*1000</f>
        <v>0.576455399765815</v>
      </c>
      <c r="FS101" s="505" t="n">
        <v>7.89</v>
      </c>
      <c r="FT101" s="536" t="n">
        <v>19</v>
      </c>
      <c r="FU101" s="496" t="n">
        <v>77</v>
      </c>
      <c r="FV101" s="491" t="n">
        <v>3</v>
      </c>
      <c r="FW101" s="505" t="n">
        <v>0.35</v>
      </c>
      <c r="FX101" s="491" t="n">
        <v>16</v>
      </c>
      <c r="FY101" s="453" t="n">
        <f aca="false">1-FV101/(EG101+DD101)*2</f>
        <v>0.869565217391304</v>
      </c>
      <c r="FZ101" s="453" t="n">
        <f aca="false">1-FW101/(EF101+DC101)*2</f>
        <v>0.766666666666667</v>
      </c>
      <c r="GA101" s="430" t="n">
        <f aca="false">(DC101+EF101)/2-FW101</f>
        <v>1.15</v>
      </c>
      <c r="GB101" s="500" t="n">
        <f aca="false">1-FT101/DZ101</f>
        <v>0.136363636363636</v>
      </c>
      <c r="GC101" s="515" t="n">
        <f aca="false">(CW101+DZ101)/2-FT101</f>
        <v>3</v>
      </c>
      <c r="GD101" s="500" t="n">
        <f aca="false">1-FU101/EA101</f>
        <v>0.134831460674157</v>
      </c>
      <c r="GE101" s="528" t="n">
        <f aca="false">(CX101+EA101)/2-FU101</f>
        <v>12.5</v>
      </c>
      <c r="GF101" s="507" t="n">
        <f aca="false">4100/BA101*24</f>
        <v>2.9543339237998</v>
      </c>
      <c r="GG101" s="491" t="n">
        <v>40</v>
      </c>
      <c r="GH101" s="527" t="n">
        <f aca="false">GG101/80</f>
        <v>0.5</v>
      </c>
      <c r="GI101" s="491" t="n">
        <v>240</v>
      </c>
      <c r="GJ101" s="545" t="n">
        <f aca="false">GI101/GG101</f>
        <v>6</v>
      </c>
      <c r="GK101" s="499" t="n">
        <f aca="false">GG101/(BA101/24)*1000</f>
        <v>28.8227699882907</v>
      </c>
      <c r="GL101" s="508" t="n">
        <v>8.1</v>
      </c>
      <c r="GM101" s="536" t="n">
        <v>19</v>
      </c>
      <c r="GN101" s="537" t="n">
        <v>72</v>
      </c>
      <c r="GO101" s="527"/>
      <c r="GP101" s="527" t="n">
        <f aca="false">1-GN101/FU101</f>
        <v>0.064935064935065</v>
      </c>
      <c r="GQ101" s="536" t="n">
        <v>2</v>
      </c>
      <c r="GR101" s="503" t="n">
        <f aca="false">4300/BA101*24</f>
        <v>3.09844777374126</v>
      </c>
      <c r="GS101" s="537" t="n">
        <f aca="false">HC101</f>
        <v>19</v>
      </c>
      <c r="GT101" s="537" t="n">
        <f aca="false">HD101</f>
        <v>72</v>
      </c>
      <c r="GU101" s="527"/>
      <c r="GV101" s="527"/>
      <c r="GW101" s="527"/>
      <c r="GX101" s="527" t="n">
        <f aca="false">1-HD101/FU101</f>
        <v>0.064935064935065</v>
      </c>
      <c r="GY101" s="498" t="n">
        <f aca="false">GK101/(FU101-GN101)</f>
        <v>5.76455399765815</v>
      </c>
      <c r="GZ101" s="491" t="n">
        <v>34030</v>
      </c>
      <c r="HA101" s="494" t="n">
        <v>8.31</v>
      </c>
      <c r="HB101" s="494"/>
      <c r="HC101" s="495" t="n">
        <v>19</v>
      </c>
      <c r="HD101" s="499" t="n">
        <v>72</v>
      </c>
      <c r="HE101" s="499"/>
      <c r="HF101" s="499"/>
      <c r="HG101" s="499"/>
      <c r="HH101" s="493" t="n">
        <v>2</v>
      </c>
      <c r="HI101" s="509" t="n">
        <v>9790</v>
      </c>
      <c r="HJ101" s="491" t="n">
        <f aca="false">HI101*0.67</f>
        <v>6559.3</v>
      </c>
      <c r="HK101" s="491"/>
      <c r="HL101" s="491"/>
      <c r="HM101" s="544" t="n">
        <v>20</v>
      </c>
      <c r="HN101" s="507"/>
      <c r="HO101" s="492" t="n">
        <v>0.15</v>
      </c>
      <c r="HP101" s="546"/>
      <c r="HQ101" s="524" t="n">
        <v>22.7</v>
      </c>
      <c r="HR101" s="525" t="n">
        <v>0.36</v>
      </c>
      <c r="HS101" s="525"/>
      <c r="HT101" s="512" t="n">
        <v>2</v>
      </c>
      <c r="HU101" s="526" t="n">
        <f aca="false">72500/BA101*24</f>
        <v>52.241270603777</v>
      </c>
      <c r="HV101" s="527" t="n">
        <f aca="false">1-HC101/BE101</f>
        <v>0.577777777777778</v>
      </c>
      <c r="HW101" s="527" t="n">
        <f aca="false">1-HD101/BF101</f>
        <v>0.738181818181818</v>
      </c>
      <c r="HX101" s="527" t="n">
        <f aca="false">1-HM101/BK101</f>
        <v>0.333333333333333</v>
      </c>
      <c r="HY101" s="513" t="s">
        <v>177</v>
      </c>
    </row>
    <row r="102" customFormat="false" ht="15.6" hidden="false" customHeight="false" outlineLevel="0" collapsed="false">
      <c r="A102" s="401" t="n">
        <v>43584</v>
      </c>
      <c r="B102" s="516"/>
      <c r="C102" s="403"/>
      <c r="D102" s="404"/>
      <c r="E102" s="405"/>
      <c r="F102" s="406"/>
      <c r="G102" s="407"/>
      <c r="H102" s="403"/>
      <c r="I102" s="406"/>
      <c r="J102" s="407"/>
      <c r="K102" s="408"/>
      <c r="L102" s="408"/>
      <c r="M102" s="408"/>
      <c r="N102" s="409"/>
      <c r="O102" s="409"/>
      <c r="P102" s="410"/>
      <c r="Q102" s="410"/>
      <c r="R102" s="410"/>
      <c r="S102" s="410"/>
      <c r="T102" s="411"/>
      <c r="U102" s="412"/>
      <c r="V102" s="410"/>
      <c r="W102" s="410"/>
      <c r="X102" s="517"/>
      <c r="Y102" s="474"/>
      <c r="Z102" s="475"/>
      <c r="AA102" s="476"/>
      <c r="AB102" s="477"/>
      <c r="AC102" s="477"/>
      <c r="AD102" s="475" t="n">
        <v>3.5</v>
      </c>
      <c r="AE102" s="478" t="n">
        <f aca="false">AD102/$AD$6</f>
        <v>0.486111111111111</v>
      </c>
      <c r="AF102" s="479"/>
      <c r="AG102" s="478"/>
      <c r="AH102" s="479"/>
      <c r="AI102" s="479"/>
      <c r="AJ102" s="474"/>
      <c r="AK102" s="478"/>
      <c r="AL102" s="448"/>
      <c r="AM102" s="480"/>
      <c r="AN102" s="474"/>
      <c r="AO102" s="474"/>
      <c r="AP102" s="480"/>
      <c r="AQ102" s="448"/>
      <c r="AR102" s="474"/>
      <c r="AS102" s="474"/>
      <c r="AT102" s="474"/>
      <c r="AU102" s="448"/>
      <c r="AV102" s="481"/>
      <c r="AW102" s="480"/>
      <c r="AX102" s="480"/>
      <c r="AY102" s="481"/>
      <c r="AZ102" s="481"/>
      <c r="BA102" s="421"/>
      <c r="BB102" s="422"/>
      <c r="BC102" s="423"/>
      <c r="BD102" s="424"/>
      <c r="BE102" s="425"/>
      <c r="BF102" s="426"/>
      <c r="BG102" s="427"/>
      <c r="BH102" s="421"/>
      <c r="BI102" s="423"/>
      <c r="BJ102" s="422"/>
      <c r="BK102" s="428"/>
      <c r="BL102" s="428"/>
      <c r="BM102" s="429"/>
      <c r="BN102" s="423"/>
      <c r="BO102" s="426"/>
      <c r="BP102" s="426"/>
      <c r="BQ102" s="424" t="n">
        <v>1.38</v>
      </c>
      <c r="BR102" s="422" t="n">
        <f aca="false">BQ102/$BQ$6</f>
        <v>0.191666666666667</v>
      </c>
      <c r="BS102" s="410"/>
      <c r="BT102" s="430"/>
      <c r="BU102" s="431"/>
      <c r="BV102" s="431"/>
      <c r="BW102" s="431"/>
      <c r="BX102" s="431"/>
      <c r="BY102" s="431"/>
      <c r="BZ102" s="431"/>
      <c r="CA102" s="432"/>
      <c r="CB102" s="431"/>
      <c r="CC102" s="433"/>
      <c r="CD102" s="412" t="n">
        <f aca="false">CC102</f>
        <v>0</v>
      </c>
      <c r="CE102" s="422"/>
      <c r="CF102" s="434"/>
      <c r="CG102" s="435" t="n">
        <v>7.72</v>
      </c>
      <c r="CH102" s="428"/>
      <c r="CI102" s="447"/>
      <c r="CJ102" s="437" t="n">
        <v>24.5</v>
      </c>
      <c r="CK102" s="437" t="n">
        <v>3</v>
      </c>
      <c r="CL102" s="424" t="n">
        <v>7.65</v>
      </c>
      <c r="CM102" s="424"/>
      <c r="CN102" s="424"/>
      <c r="CO102" s="433"/>
      <c r="CP102" s="433"/>
      <c r="CQ102" s="438"/>
      <c r="CR102" s="438" t="n">
        <v>0.6</v>
      </c>
      <c r="CS102" s="425"/>
      <c r="CT102" s="529"/>
      <c r="CU102" s="435" t="n">
        <v>7.28</v>
      </c>
      <c r="CV102" s="439"/>
      <c r="CW102" s="440"/>
      <c r="CX102" s="547"/>
      <c r="CY102" s="442"/>
      <c r="CZ102" s="443"/>
      <c r="DA102" s="443"/>
      <c r="DB102" s="443"/>
      <c r="DC102" s="443"/>
      <c r="DD102" s="444"/>
      <c r="DE102" s="441"/>
      <c r="DF102" s="445"/>
      <c r="DG102" s="446" t="n">
        <f aca="false">DF102</f>
        <v>0</v>
      </c>
      <c r="DH102" s="422"/>
      <c r="DI102" s="447"/>
      <c r="DJ102" s="435" t="n">
        <v>7.68</v>
      </c>
      <c r="DK102" s="428"/>
      <c r="DL102" s="447"/>
      <c r="DM102" s="423" t="n">
        <v>24</v>
      </c>
      <c r="DN102" s="423" t="n">
        <v>5.3</v>
      </c>
      <c r="DO102" s="424" t="n">
        <v>7.65</v>
      </c>
      <c r="DP102" s="424"/>
      <c r="DQ102" s="424"/>
      <c r="DR102" s="433"/>
      <c r="DS102" s="433"/>
      <c r="DT102" s="438"/>
      <c r="DU102" s="438" t="n">
        <v>0.57</v>
      </c>
      <c r="DV102" s="482"/>
      <c r="DW102" s="447"/>
      <c r="DX102" s="435" t="n">
        <v>8.05</v>
      </c>
      <c r="DY102" s="439"/>
      <c r="DZ102" s="440"/>
      <c r="EA102" s="441"/>
      <c r="EB102" s="442"/>
      <c r="EC102" s="443"/>
      <c r="ED102" s="443"/>
      <c r="EE102" s="443"/>
      <c r="EF102" s="443"/>
      <c r="EG102" s="444"/>
      <c r="EH102" s="441"/>
      <c r="EI102" s="430"/>
      <c r="EJ102" s="430"/>
      <c r="EK102" s="449"/>
      <c r="EL102" s="418"/>
      <c r="EM102" s="432"/>
      <c r="EN102" s="432"/>
      <c r="EO102" s="432"/>
      <c r="EP102" s="432"/>
      <c r="EQ102" s="431"/>
      <c r="ER102" s="449"/>
      <c r="ES102" s="450"/>
      <c r="ET102" s="451"/>
      <c r="EU102" s="452" t="e">
        <f aca="false">BV102/1000/ES102*24</f>
        <v>#DIV/0!</v>
      </c>
      <c r="EV102" s="451"/>
      <c r="EW102" s="514"/>
      <c r="EX102" s="515"/>
      <c r="EY102" s="514"/>
      <c r="EZ102" s="515"/>
      <c r="FA102" s="451"/>
      <c r="FB102" s="432"/>
      <c r="FC102" s="453"/>
      <c r="FD102" s="432"/>
      <c r="FE102" s="453"/>
      <c r="FF102" s="431"/>
      <c r="FG102" s="406"/>
      <c r="FH102" s="444"/>
      <c r="FI102" s="454"/>
      <c r="FJ102" s="455"/>
      <c r="FK102" s="456"/>
      <c r="FL102" s="531"/>
      <c r="FM102" s="456"/>
      <c r="FN102" s="531"/>
      <c r="FO102" s="533" t="n">
        <f aca="false">FN102/11.15/1.2/1000</f>
        <v>0</v>
      </c>
      <c r="FP102" s="450"/>
      <c r="FQ102" s="458"/>
      <c r="FR102" s="459"/>
      <c r="FS102" s="460"/>
      <c r="FT102" s="530"/>
      <c r="FU102" s="538"/>
      <c r="FV102" s="531"/>
      <c r="FW102" s="539"/>
      <c r="FX102" s="531"/>
      <c r="FY102" s="453"/>
      <c r="FZ102" s="453"/>
      <c r="GA102" s="430"/>
      <c r="GB102" s="514"/>
      <c r="GC102" s="515"/>
      <c r="GD102" s="514"/>
      <c r="GE102" s="528"/>
      <c r="GF102" s="462"/>
      <c r="GG102" s="406"/>
      <c r="GH102" s="451"/>
      <c r="GI102" s="406"/>
      <c r="GJ102" s="463"/>
      <c r="GK102" s="464"/>
      <c r="GL102" s="465"/>
      <c r="GM102" s="530"/>
      <c r="GN102" s="531"/>
      <c r="GO102" s="514"/>
      <c r="GP102" s="451"/>
      <c r="GQ102" s="530"/>
      <c r="GR102" s="456"/>
      <c r="GS102" s="532"/>
      <c r="GT102" s="532"/>
      <c r="GU102" s="514"/>
      <c r="GV102" s="514"/>
      <c r="GW102" s="514"/>
      <c r="GX102" s="514"/>
      <c r="GY102" s="463"/>
      <c r="GZ102" s="406"/>
      <c r="HA102" s="439"/>
      <c r="HB102" s="452"/>
      <c r="HC102" s="440"/>
      <c r="HD102" s="444"/>
      <c r="HE102" s="464"/>
      <c r="HF102" s="464"/>
      <c r="HG102" s="444"/>
      <c r="HH102" s="409"/>
      <c r="HI102" s="466"/>
      <c r="HJ102" s="407"/>
      <c r="HK102" s="407"/>
      <c r="HL102" s="443"/>
      <c r="HM102" s="541"/>
      <c r="HN102" s="467"/>
      <c r="HO102" s="408"/>
      <c r="HP102" s="468"/>
      <c r="HQ102" s="519"/>
      <c r="HR102" s="520"/>
      <c r="HS102" s="521"/>
      <c r="HT102" s="522"/>
      <c r="HU102" s="523"/>
      <c r="HV102" s="514"/>
      <c r="HW102" s="514"/>
      <c r="HX102" s="514"/>
      <c r="HY102" s="472"/>
    </row>
    <row r="103" customFormat="false" ht="28.8" hidden="false" customHeight="false" outlineLevel="0" collapsed="false">
      <c r="A103" s="401" t="n">
        <v>43585</v>
      </c>
      <c r="B103" s="516" t="n">
        <v>23619</v>
      </c>
      <c r="C103" s="403" t="n">
        <f aca="false">B103/$B$6</f>
        <v>0.47238</v>
      </c>
      <c r="D103" s="404"/>
      <c r="E103" s="405"/>
      <c r="F103" s="406"/>
      <c r="G103" s="407"/>
      <c r="H103" s="403"/>
      <c r="I103" s="406"/>
      <c r="J103" s="407"/>
      <c r="K103" s="408"/>
      <c r="L103" s="408"/>
      <c r="M103" s="408"/>
      <c r="N103" s="409"/>
      <c r="O103" s="409"/>
      <c r="P103" s="410"/>
      <c r="Q103" s="410"/>
      <c r="R103" s="410"/>
      <c r="S103" s="410"/>
      <c r="T103" s="411"/>
      <c r="U103" s="412"/>
      <c r="V103" s="410"/>
      <c r="W103" s="410"/>
      <c r="X103" s="517"/>
      <c r="Y103" s="474"/>
      <c r="Z103" s="475"/>
      <c r="AA103" s="476"/>
      <c r="AB103" s="477"/>
      <c r="AC103" s="477"/>
      <c r="AD103" s="475" t="n">
        <v>3.49</v>
      </c>
      <c r="AE103" s="478" t="n">
        <f aca="false">AD103/$AD$6</f>
        <v>0.484722222222222</v>
      </c>
      <c r="AF103" s="479"/>
      <c r="AG103" s="478"/>
      <c r="AH103" s="479"/>
      <c r="AI103" s="479"/>
      <c r="AJ103" s="474"/>
      <c r="AK103" s="478"/>
      <c r="AL103" s="448"/>
      <c r="AM103" s="480"/>
      <c r="AN103" s="474"/>
      <c r="AO103" s="474"/>
      <c r="AP103" s="480"/>
      <c r="AQ103" s="448"/>
      <c r="AR103" s="474"/>
      <c r="AS103" s="474"/>
      <c r="AT103" s="474"/>
      <c r="AU103" s="448"/>
      <c r="AV103" s="481"/>
      <c r="AW103" s="480"/>
      <c r="AX103" s="480"/>
      <c r="AY103" s="481"/>
      <c r="AZ103" s="481"/>
      <c r="BA103" s="421" t="n">
        <f aca="false">CC103+DF103</f>
        <v>15357</v>
      </c>
      <c r="BB103" s="422" t="n">
        <f aca="false">BA103/$BA$6</f>
        <v>0.30714</v>
      </c>
      <c r="BC103" s="423"/>
      <c r="BD103" s="424"/>
      <c r="BE103" s="425"/>
      <c r="BF103" s="426"/>
      <c r="BG103" s="427"/>
      <c r="BH103" s="421"/>
      <c r="BI103" s="423"/>
      <c r="BJ103" s="422"/>
      <c r="BK103" s="428"/>
      <c r="BL103" s="428"/>
      <c r="BM103" s="429"/>
      <c r="BN103" s="423"/>
      <c r="BO103" s="426"/>
      <c r="BP103" s="426"/>
      <c r="BQ103" s="424" t="n">
        <v>4.35</v>
      </c>
      <c r="BR103" s="422" t="n">
        <f aca="false">BQ103/$BQ$6</f>
        <v>0.604166666666667</v>
      </c>
      <c r="BS103" s="410" t="n">
        <f aca="false">BA103</f>
        <v>15357</v>
      </c>
      <c r="BT103" s="430"/>
      <c r="BU103" s="431"/>
      <c r="BV103" s="431"/>
      <c r="BW103" s="431"/>
      <c r="BX103" s="431"/>
      <c r="BY103" s="431"/>
      <c r="BZ103" s="431"/>
      <c r="CA103" s="432"/>
      <c r="CB103" s="431"/>
      <c r="CC103" s="433" t="n">
        <v>7684</v>
      </c>
      <c r="CD103" s="412" t="n">
        <f aca="false">CC103</f>
        <v>7684</v>
      </c>
      <c r="CE103" s="422" t="n">
        <f aca="false">CC103/25000</f>
        <v>0.30736</v>
      </c>
      <c r="CF103" s="434" t="n">
        <f aca="false">6700/CC103*24</f>
        <v>20.9266007287871</v>
      </c>
      <c r="CG103" s="435" t="n">
        <v>7.89</v>
      </c>
      <c r="CH103" s="428" t="n">
        <v>17.9</v>
      </c>
      <c r="CI103" s="447" t="n">
        <f aca="false">9500/CC103*24</f>
        <v>29.6720458094742</v>
      </c>
      <c r="CJ103" s="437" t="n">
        <v>24.3</v>
      </c>
      <c r="CK103" s="437" t="n">
        <v>2.9</v>
      </c>
      <c r="CL103" s="424" t="n">
        <v>7.83</v>
      </c>
      <c r="CM103" s="424"/>
      <c r="CN103" s="424"/>
      <c r="CO103" s="433" t="n">
        <v>3540</v>
      </c>
      <c r="CP103" s="433" t="n">
        <v>2130</v>
      </c>
      <c r="CQ103" s="438" t="n">
        <f aca="false">CP103/CO103</f>
        <v>0.601694915254237</v>
      </c>
      <c r="CR103" s="438" t="n">
        <v>0.61</v>
      </c>
      <c r="CS103" s="425" t="n">
        <f aca="false">CR103/CO103*1000*1000</f>
        <v>172.316384180791</v>
      </c>
      <c r="CT103" s="529" t="n">
        <f aca="false">3500/CC103*24</f>
        <v>10.9318063508589</v>
      </c>
      <c r="CU103" s="435" t="n">
        <v>7.52</v>
      </c>
      <c r="CV103" s="439" t="n">
        <v>8.09</v>
      </c>
      <c r="CW103" s="440" t="n">
        <v>21.9</v>
      </c>
      <c r="CX103" s="441" t="n">
        <v>92</v>
      </c>
      <c r="CY103" s="442" t="n">
        <v>8630</v>
      </c>
      <c r="CZ103" s="443" t="n">
        <v>21.8</v>
      </c>
      <c r="DA103" s="443" t="n">
        <v>0.31</v>
      </c>
      <c r="DB103" s="443" t="n">
        <v>21.5</v>
      </c>
      <c r="DC103" s="443" t="n">
        <v>1.6</v>
      </c>
      <c r="DD103" s="444" t="n">
        <v>27</v>
      </c>
      <c r="DE103" s="441"/>
      <c r="DF103" s="445" t="n">
        <v>7673</v>
      </c>
      <c r="DG103" s="446" t="n">
        <f aca="false">DF103</f>
        <v>7673</v>
      </c>
      <c r="DH103" s="422" t="n">
        <f aca="false">DF103/25000</f>
        <v>0.30692</v>
      </c>
      <c r="DI103" s="447" t="n">
        <f aca="false">6700/DF103*24</f>
        <v>20.9566010686824</v>
      </c>
      <c r="DJ103" s="435" t="n">
        <v>7.91</v>
      </c>
      <c r="DK103" s="428" t="n">
        <v>18.7</v>
      </c>
      <c r="DL103" s="447" t="n">
        <f aca="false">9500/DF103*24</f>
        <v>29.7145836048482</v>
      </c>
      <c r="DM103" s="423" t="n">
        <v>23.9</v>
      </c>
      <c r="DN103" s="423" t="n">
        <v>4.9</v>
      </c>
      <c r="DO103" s="424" t="n">
        <v>7.83</v>
      </c>
      <c r="DP103" s="424"/>
      <c r="DQ103" s="424"/>
      <c r="DR103" s="433" t="n">
        <v>3500</v>
      </c>
      <c r="DS103" s="433" t="n">
        <v>2120</v>
      </c>
      <c r="DT103" s="438" t="n">
        <f aca="false">DS103/DR103</f>
        <v>0.605714285714286</v>
      </c>
      <c r="DU103" s="438" t="n">
        <v>0.63</v>
      </c>
      <c r="DV103" s="425" t="n">
        <f aca="false">DU103/DR103*1000*1000</f>
        <v>180</v>
      </c>
      <c r="DW103" s="447" t="n">
        <f aca="false">3500/DF103*24</f>
        <v>10.9474781702072</v>
      </c>
      <c r="DX103" s="435" t="n">
        <v>8.16</v>
      </c>
      <c r="DY103" s="439" t="n">
        <v>8.17</v>
      </c>
      <c r="DZ103" s="440" t="n">
        <v>22</v>
      </c>
      <c r="EA103" s="441" t="n">
        <v>92</v>
      </c>
      <c r="EB103" s="442" t="n">
        <v>8690</v>
      </c>
      <c r="EC103" s="443" t="n">
        <v>21.9</v>
      </c>
      <c r="ED103" s="443" t="n">
        <v>0.31</v>
      </c>
      <c r="EE103" s="443" t="n">
        <v>21.3</v>
      </c>
      <c r="EF103" s="443" t="n">
        <v>1.6</v>
      </c>
      <c r="EG103" s="444" t="n">
        <v>29</v>
      </c>
      <c r="EH103" s="441"/>
      <c r="EI103" s="430" t="n">
        <f aca="false">(DY103*DG103+CV103*CD103)/(DG103+CD103)</f>
        <v>8.12997134857068</v>
      </c>
      <c r="EJ103" s="430" t="n">
        <f aca="false">(DZ103*DG103+CW103*CD103)/(DG103+CD103)</f>
        <v>21.9499641857134</v>
      </c>
      <c r="EK103" s="449" t="n">
        <f aca="false">(EA103*DG103+CX103*CD103)/(DG103+CD103)</f>
        <v>92</v>
      </c>
      <c r="EL103" s="449" t="n">
        <f aca="false">(EB103*DG103+CY103*CD103)/(DG103+CD103)</f>
        <v>8659.97851142801</v>
      </c>
      <c r="EM103" s="430" t="n">
        <f aca="false">(EC103*DG103+CZ103*CD103)/(DG103+CD103)</f>
        <v>21.8499641857134</v>
      </c>
      <c r="EN103" s="432" t="n">
        <f aca="false">(ED103*DG103+DA103*CD103)/(DG103+CD103)</f>
        <v>0.31</v>
      </c>
      <c r="EO103" s="432" t="n">
        <f aca="false">(EE103*DG103+DB103*CD103)/(DG103+CD103)</f>
        <v>21.4000716285733</v>
      </c>
      <c r="EP103" s="432" t="n">
        <f aca="false">(EF103*DG103+DC103*CD103)/(DG103+CD103)</f>
        <v>1.6</v>
      </c>
      <c r="EQ103" s="432" t="n">
        <f aca="false">(EG103*DG103+DD103*CD103)/(DG103+CD103)</f>
        <v>27.9992837142671</v>
      </c>
      <c r="ER103" s="449"/>
      <c r="ES103" s="450" t="n">
        <f aca="false">44000/BA103*24</f>
        <v>68.7634303574917</v>
      </c>
      <c r="ET103" s="451" t="n">
        <f aca="false">BB103</f>
        <v>0.30714</v>
      </c>
      <c r="EU103" s="452"/>
      <c r="EV103" s="451"/>
      <c r="EW103" s="514"/>
      <c r="EX103" s="515"/>
      <c r="EY103" s="514"/>
      <c r="EZ103" s="515"/>
      <c r="FA103" s="451"/>
      <c r="FB103" s="432"/>
      <c r="FC103" s="453"/>
      <c r="FD103" s="432"/>
      <c r="FE103" s="453"/>
      <c r="FF103" s="431"/>
      <c r="FG103" s="406" t="n">
        <v>19200</v>
      </c>
      <c r="FH103" s="444"/>
      <c r="FI103" s="454"/>
      <c r="FJ103" s="455"/>
      <c r="FK103" s="456" t="n">
        <f aca="false">3000/BA103*24</f>
        <v>4.68841570619262</v>
      </c>
      <c r="FL103" s="531"/>
      <c r="FM103" s="456"/>
      <c r="FN103" s="531" t="n">
        <v>6950</v>
      </c>
      <c r="FO103" s="533" t="n">
        <f aca="false">FN103/11.15/1.2/1000</f>
        <v>0.519431988041853</v>
      </c>
      <c r="FP103" s="450" t="n">
        <f aca="false">FN103/BA103*1000</f>
        <v>452.562349417204</v>
      </c>
      <c r="FQ103" s="458" t="n">
        <v>12</v>
      </c>
      <c r="FR103" s="459" t="n">
        <f aca="false">FQ103/BA103*1000</f>
        <v>0.781402617698769</v>
      </c>
      <c r="FS103" s="460"/>
      <c r="FT103" s="530"/>
      <c r="FU103" s="538"/>
      <c r="FV103" s="531"/>
      <c r="FW103" s="539"/>
      <c r="FX103" s="531"/>
      <c r="FY103" s="453" t="n">
        <f aca="false">1-FV103/(EG103+DD103)*2</f>
        <v>1</v>
      </c>
      <c r="FZ103" s="453"/>
      <c r="GA103" s="430"/>
      <c r="GB103" s="514"/>
      <c r="GC103" s="515" t="n">
        <f aca="false">DZ103+DP103-FT103</f>
        <v>22</v>
      </c>
      <c r="GD103" s="514"/>
      <c r="GE103" s="528"/>
      <c r="GF103" s="462" t="n">
        <f aca="false">4100/BA103*24</f>
        <v>6.40750146512991</v>
      </c>
      <c r="GG103" s="406" t="n">
        <v>40</v>
      </c>
      <c r="GH103" s="451" t="n">
        <f aca="false">GG103/80</f>
        <v>0.5</v>
      </c>
      <c r="GI103" s="406" t="n">
        <v>280</v>
      </c>
      <c r="GJ103" s="463" t="n">
        <f aca="false">GI103/GG103</f>
        <v>7</v>
      </c>
      <c r="GK103" s="464" t="n">
        <f aca="false">GG103/(BA103/24)*1000</f>
        <v>62.5122094159016</v>
      </c>
      <c r="GL103" s="465"/>
      <c r="GM103" s="530"/>
      <c r="GN103" s="531"/>
      <c r="GO103" s="514"/>
      <c r="GP103" s="451"/>
      <c r="GQ103" s="530"/>
      <c r="GR103" s="456" t="n">
        <f aca="false">4300/BA103*24</f>
        <v>6.72006251220942</v>
      </c>
      <c r="GS103" s="532"/>
      <c r="GT103" s="532"/>
      <c r="GU103" s="514"/>
      <c r="GV103" s="514"/>
      <c r="GW103" s="514"/>
      <c r="GX103" s="514"/>
      <c r="GY103" s="463"/>
      <c r="GZ103" s="406" t="n">
        <v>13199</v>
      </c>
      <c r="HA103" s="439"/>
      <c r="HB103" s="452"/>
      <c r="HC103" s="440"/>
      <c r="HD103" s="444"/>
      <c r="HE103" s="464"/>
      <c r="HF103" s="464"/>
      <c r="HG103" s="444"/>
      <c r="HH103" s="409"/>
      <c r="HI103" s="466"/>
      <c r="HJ103" s="407"/>
      <c r="HK103" s="407"/>
      <c r="HL103" s="443"/>
      <c r="HM103" s="541"/>
      <c r="HN103" s="467"/>
      <c r="HO103" s="408"/>
      <c r="HP103" s="468"/>
      <c r="HQ103" s="519"/>
      <c r="HR103" s="520"/>
      <c r="HS103" s="521"/>
      <c r="HT103" s="522"/>
      <c r="HU103" s="523" t="n">
        <f aca="false">72500/BA103*24</f>
        <v>113.303379566322</v>
      </c>
      <c r="HV103" s="514"/>
      <c r="HW103" s="514"/>
      <c r="HX103" s="514"/>
      <c r="HY103" s="472" t="s">
        <v>178</v>
      </c>
    </row>
    <row r="104" customFormat="false" ht="28.8" hidden="false" customHeight="false" outlineLevel="0" collapsed="false">
      <c r="A104" s="401" t="n">
        <v>43586</v>
      </c>
      <c r="B104" s="516" t="n">
        <v>32885</v>
      </c>
      <c r="C104" s="403" t="n">
        <f aca="false">B104/$B$6</f>
        <v>0.6577</v>
      </c>
      <c r="D104" s="404" t="n">
        <v>7.83</v>
      </c>
      <c r="E104" s="405" t="n">
        <v>38.6</v>
      </c>
      <c r="F104" s="406" t="n">
        <v>190</v>
      </c>
      <c r="G104" s="407" t="n">
        <f aca="false">F104*B104/1000</f>
        <v>6248.15</v>
      </c>
      <c r="H104" s="403" t="n">
        <f aca="false">G104/$G$6</f>
        <v>0.249926</v>
      </c>
      <c r="I104" s="406" t="n">
        <v>9660</v>
      </c>
      <c r="J104" s="407" t="n">
        <f aca="false">I104*0.67</f>
        <v>6472.2</v>
      </c>
      <c r="K104" s="408" t="n">
        <v>45.1</v>
      </c>
      <c r="L104" s="408" t="n">
        <v>20.9</v>
      </c>
      <c r="M104" s="408" t="n">
        <v>2.3</v>
      </c>
      <c r="N104" s="409" t="n">
        <v>129</v>
      </c>
      <c r="O104" s="409" t="n">
        <v>32</v>
      </c>
      <c r="P104" s="410"/>
      <c r="Q104" s="410"/>
      <c r="R104" s="410"/>
      <c r="S104" s="410"/>
      <c r="T104" s="411"/>
      <c r="U104" s="412"/>
      <c r="V104" s="410"/>
      <c r="W104" s="410"/>
      <c r="X104" s="517"/>
      <c r="Y104" s="474"/>
      <c r="Z104" s="475"/>
      <c r="AA104" s="476"/>
      <c r="AB104" s="477"/>
      <c r="AC104" s="477"/>
      <c r="AD104" s="475" t="n">
        <v>3.48</v>
      </c>
      <c r="AE104" s="478" t="n">
        <f aca="false">AD104/$AD$6</f>
        <v>0.483333333333333</v>
      </c>
      <c r="AF104" s="479"/>
      <c r="AG104" s="478"/>
      <c r="AH104" s="479"/>
      <c r="AI104" s="479"/>
      <c r="AJ104" s="474"/>
      <c r="AK104" s="478"/>
      <c r="AL104" s="448"/>
      <c r="AM104" s="480"/>
      <c r="AN104" s="474"/>
      <c r="AO104" s="474"/>
      <c r="AP104" s="480"/>
      <c r="AQ104" s="448"/>
      <c r="AR104" s="474"/>
      <c r="AS104" s="474"/>
      <c r="AT104" s="474"/>
      <c r="AU104" s="448"/>
      <c r="AV104" s="481"/>
      <c r="AW104" s="480"/>
      <c r="AX104" s="480"/>
      <c r="AY104" s="481"/>
      <c r="AZ104" s="481"/>
      <c r="BA104" s="421" t="n">
        <f aca="false">CC104+DF104</f>
        <v>33500</v>
      </c>
      <c r="BB104" s="422" t="n">
        <f aca="false">BA104/$BA$6</f>
        <v>0.67</v>
      </c>
      <c r="BC104" s="423"/>
      <c r="BD104" s="424" t="n">
        <v>7.79</v>
      </c>
      <c r="BE104" s="425" t="n">
        <v>35.1</v>
      </c>
      <c r="BF104" s="426" t="n">
        <v>219</v>
      </c>
      <c r="BG104" s="427" t="n">
        <v>8770</v>
      </c>
      <c r="BH104" s="421" t="n">
        <f aca="false">BG104*0.67</f>
        <v>5875.9</v>
      </c>
      <c r="BI104" s="423"/>
      <c r="BJ104" s="422"/>
      <c r="BK104" s="428" t="n">
        <v>30.3</v>
      </c>
      <c r="BL104" s="428" t="n">
        <v>18.6</v>
      </c>
      <c r="BM104" s="429" t="n">
        <v>5.17</v>
      </c>
      <c r="BN104" s="423" t="n">
        <v>3.2</v>
      </c>
      <c r="BO104" s="426" t="n">
        <v>178</v>
      </c>
      <c r="BP104" s="426" t="n">
        <v>32</v>
      </c>
      <c r="BQ104" s="424" t="n">
        <v>4.62</v>
      </c>
      <c r="BR104" s="422" t="n">
        <f aca="false">BQ104/$BQ$6</f>
        <v>0.641666666666667</v>
      </c>
      <c r="BS104" s="410" t="n">
        <f aca="false">BA104</f>
        <v>33500</v>
      </c>
      <c r="BT104" s="430" t="n">
        <f aca="false">BD104</f>
        <v>7.79</v>
      </c>
      <c r="BU104" s="431" t="n">
        <f aca="false">BE104</f>
        <v>35.1</v>
      </c>
      <c r="BV104" s="431" t="n">
        <f aca="false">BF104</f>
        <v>219</v>
      </c>
      <c r="BW104" s="431" t="n">
        <f aca="false">BG104</f>
        <v>8770</v>
      </c>
      <c r="BX104" s="431" t="n">
        <f aca="false">BW104*0.65</f>
        <v>5700.5</v>
      </c>
      <c r="BY104" s="431" t="n">
        <f aca="false">BK104</f>
        <v>30.3</v>
      </c>
      <c r="BZ104" s="431" t="n">
        <f aca="false">BL104</f>
        <v>18.6</v>
      </c>
      <c r="CA104" s="432" t="n">
        <f aca="false">BN104</f>
        <v>3.2</v>
      </c>
      <c r="CB104" s="431" t="n">
        <f aca="false">BO104</f>
        <v>178</v>
      </c>
      <c r="CC104" s="433" t="n">
        <v>16765</v>
      </c>
      <c r="CD104" s="412" t="n">
        <f aca="false">CC104</f>
        <v>16765</v>
      </c>
      <c r="CE104" s="422" t="n">
        <f aca="false">CC104/25000</f>
        <v>0.6706</v>
      </c>
      <c r="CF104" s="434" t="n">
        <f aca="false">6700/CC104*24</f>
        <v>9.59141067700567</v>
      </c>
      <c r="CG104" s="435" t="n">
        <v>7.83</v>
      </c>
      <c r="CH104" s="428" t="n">
        <v>17.61</v>
      </c>
      <c r="CI104" s="447" t="n">
        <f aca="false">9500/CC104*24</f>
        <v>13.5997614076946</v>
      </c>
      <c r="CJ104" s="437" t="n">
        <v>23.8</v>
      </c>
      <c r="CK104" s="437" t="n">
        <v>3.1</v>
      </c>
      <c r="CL104" s="424" t="n">
        <v>7.69</v>
      </c>
      <c r="CM104" s="424"/>
      <c r="CN104" s="424"/>
      <c r="CO104" s="433"/>
      <c r="CP104" s="433"/>
      <c r="CQ104" s="438"/>
      <c r="CR104" s="438" t="n">
        <v>0.58</v>
      </c>
      <c r="CS104" s="482"/>
      <c r="CT104" s="529" t="n">
        <f aca="false">3500/CC104*24</f>
        <v>5.01043841336117</v>
      </c>
      <c r="CU104" s="435" t="n">
        <v>7.23</v>
      </c>
      <c r="CV104" s="439" t="n">
        <v>7.69</v>
      </c>
      <c r="CW104" s="440" t="n">
        <v>19.1</v>
      </c>
      <c r="CX104" s="441" t="n">
        <v>80</v>
      </c>
      <c r="CY104" s="442" t="n">
        <v>8480</v>
      </c>
      <c r="CZ104" s="443" t="n">
        <v>22</v>
      </c>
      <c r="DA104" s="443" t="n">
        <v>0.32</v>
      </c>
      <c r="DB104" s="443" t="n">
        <v>21.4</v>
      </c>
      <c r="DC104" s="443" t="n">
        <v>1.65</v>
      </c>
      <c r="DD104" s="444" t="n">
        <v>35</v>
      </c>
      <c r="DE104" s="441"/>
      <c r="DF104" s="445" t="n">
        <v>16735</v>
      </c>
      <c r="DG104" s="446" t="n">
        <f aca="false">DF104</f>
        <v>16735</v>
      </c>
      <c r="DH104" s="422" t="n">
        <f aca="false">DF104/25000</f>
        <v>0.6694</v>
      </c>
      <c r="DI104" s="447" t="n">
        <f aca="false">6700/DF104*24</f>
        <v>9.60860472064535</v>
      </c>
      <c r="DJ104" s="435" t="n">
        <v>7.86</v>
      </c>
      <c r="DK104" s="428" t="n">
        <v>18.48</v>
      </c>
      <c r="DL104" s="447" t="n">
        <f aca="false">9500/DF104*24</f>
        <v>13.6241410218106</v>
      </c>
      <c r="DM104" s="423" t="n">
        <v>23.1</v>
      </c>
      <c r="DN104" s="423" t="n">
        <v>5.2</v>
      </c>
      <c r="DO104" s="424" t="n">
        <v>7.71</v>
      </c>
      <c r="DP104" s="424"/>
      <c r="DQ104" s="424"/>
      <c r="DR104" s="433"/>
      <c r="DS104" s="433"/>
      <c r="DT104" s="438"/>
      <c r="DU104" s="438" t="n">
        <v>0.6</v>
      </c>
      <c r="DV104" s="425"/>
      <c r="DW104" s="447" t="n">
        <f aca="false">3500/DF104*24</f>
        <v>5.01942037645653</v>
      </c>
      <c r="DX104" s="435" t="n">
        <v>8.09</v>
      </c>
      <c r="DY104" s="439" t="n">
        <v>8.2</v>
      </c>
      <c r="DZ104" s="440" t="n">
        <v>18.5</v>
      </c>
      <c r="EA104" s="441" t="n">
        <v>78</v>
      </c>
      <c r="EB104" s="442" t="n">
        <v>8490</v>
      </c>
      <c r="EC104" s="443" t="n">
        <v>23</v>
      </c>
      <c r="ED104" s="443" t="n">
        <v>0.32</v>
      </c>
      <c r="EE104" s="443" t="n">
        <v>23.42</v>
      </c>
      <c r="EF104" s="443" t="n">
        <v>1.65</v>
      </c>
      <c r="EG104" s="444" t="n">
        <v>31</v>
      </c>
      <c r="EH104" s="441"/>
      <c r="EI104" s="430" t="n">
        <f aca="false">(DY104*DG104+CV104*CD104)/(DG104+CD104)</f>
        <v>7.94477164179104</v>
      </c>
      <c r="EJ104" s="430" t="n">
        <f aca="false">(DZ104*DG104+CW104*CD104)/(DG104+CD104)</f>
        <v>18.8002686567164</v>
      </c>
      <c r="EK104" s="449" t="n">
        <f aca="false">(EA104*DG104+CX104*CD104)/(DG104+CD104)</f>
        <v>79.0008955223881</v>
      </c>
      <c r="EL104" s="449" t="n">
        <f aca="false">(EB104*DG104+CY104*CD104)/(DG104+CD104)</f>
        <v>8484.99552238806</v>
      </c>
      <c r="EM104" s="430" t="n">
        <f aca="false">(EC104*DG104+CZ104*CD104)/(DG104+CD104)</f>
        <v>22.499552238806</v>
      </c>
      <c r="EN104" s="432" t="n">
        <f aca="false">(ED104*DG104+DA104*CD104)/(DG104+CD104)</f>
        <v>0.32</v>
      </c>
      <c r="EO104" s="432" t="n">
        <f aca="false">(EE104*DG104+DB104*CD104)/(DG104+CD104)</f>
        <v>22.4090955223881</v>
      </c>
      <c r="EP104" s="432" t="n">
        <f aca="false">(EF104*DG104+DC104*CD104)/(DG104+CD104)</f>
        <v>1.65</v>
      </c>
      <c r="EQ104" s="432" t="n">
        <f aca="false">(EG104*DG104+DD104*CD104)/(DG104+CD104)</f>
        <v>33.0017910447761</v>
      </c>
      <c r="ER104" s="449"/>
      <c r="ES104" s="450" t="n">
        <f aca="false">44000/BA104*24</f>
        <v>31.5223880597015</v>
      </c>
      <c r="ET104" s="451" t="n">
        <f aca="false">BB104</f>
        <v>0.67</v>
      </c>
      <c r="EU104" s="452" t="n">
        <f aca="false">BV104/1000/ES104*24</f>
        <v>0.166738636363636</v>
      </c>
      <c r="EV104" s="451" t="n">
        <f aca="false">EU104/$EU$6</f>
        <v>0.308775252525252</v>
      </c>
      <c r="EW104" s="514" t="n">
        <f aca="false">1-EM104/BY104</f>
        <v>0.25744052017142</v>
      </c>
      <c r="EX104" s="515" t="n">
        <f aca="false">BY104-EM104</f>
        <v>7.80044776119403</v>
      </c>
      <c r="EY104" s="514" t="n">
        <f aca="false">1-EJ104/BU104</f>
        <v>0.46437981034996</v>
      </c>
      <c r="EZ104" s="515" t="n">
        <f aca="false">BU104-EJ104</f>
        <v>16.2997313432836</v>
      </c>
      <c r="FA104" s="451" t="n">
        <f aca="false">1-EK104/BV104</f>
        <v>0.63926531724937</v>
      </c>
      <c r="FB104" s="432" t="n">
        <f aca="false">BV104-EK104</f>
        <v>139.999104477612</v>
      </c>
      <c r="FC104" s="453" t="n">
        <f aca="false">1-EP104/CA104</f>
        <v>0.484375</v>
      </c>
      <c r="FD104" s="432" t="n">
        <f aca="false">CA104-EP104</f>
        <v>1.55</v>
      </c>
      <c r="FE104" s="453" t="n">
        <f aca="false">1-EQ104/CB104</f>
        <v>0.81459667952373</v>
      </c>
      <c r="FF104" s="431" t="n">
        <f aca="false">CB104-EQ104</f>
        <v>144.998208955224</v>
      </c>
      <c r="FG104" s="406" t="n">
        <v>38400</v>
      </c>
      <c r="FH104" s="444"/>
      <c r="FI104" s="454"/>
      <c r="FJ104" s="455"/>
      <c r="FK104" s="456" t="n">
        <f aca="false">3000/BA104*24</f>
        <v>2.14925373134328</v>
      </c>
      <c r="FL104" s="531"/>
      <c r="FM104" s="456"/>
      <c r="FN104" s="531" t="n">
        <v>6408</v>
      </c>
      <c r="FO104" s="533" t="n">
        <f aca="false">FN104/11.15/1.2/1000</f>
        <v>0.478923766816143</v>
      </c>
      <c r="FP104" s="450" t="n">
        <f aca="false">FN104/BA104*1000</f>
        <v>191.283582089552</v>
      </c>
      <c r="FQ104" s="458" t="n">
        <v>24</v>
      </c>
      <c r="FR104" s="459" t="n">
        <f aca="false">FQ104/BA104*1000</f>
        <v>0.716417910447761</v>
      </c>
      <c r="FS104" s="460" t="n">
        <v>7.69</v>
      </c>
      <c r="FT104" s="530" t="n">
        <v>16.4</v>
      </c>
      <c r="FU104" s="441" t="n">
        <v>74</v>
      </c>
      <c r="FV104" s="531" t="n">
        <v>1</v>
      </c>
      <c r="FW104" s="539" t="n">
        <v>0.1</v>
      </c>
      <c r="FX104" s="531" t="n">
        <v>16</v>
      </c>
      <c r="FY104" s="453" t="n">
        <f aca="false">1-FV104/(EG104+DD104)*2</f>
        <v>0.96969696969697</v>
      </c>
      <c r="FZ104" s="453" t="n">
        <f aca="false">1-FW104/(EF104+DC104)*2</f>
        <v>0.939393939393939</v>
      </c>
      <c r="GA104" s="430" t="n">
        <f aca="false">(DC104+EF104)/2-FW104</f>
        <v>1.55</v>
      </c>
      <c r="GB104" s="514" t="n">
        <f aca="false">1-FT104/DZ104</f>
        <v>0.113513513513514</v>
      </c>
      <c r="GC104" s="515" t="n">
        <f aca="false">(CW104+DZ104)/2-FT104</f>
        <v>2.4</v>
      </c>
      <c r="GD104" s="514" t="n">
        <f aca="false">1-FU104/EA104</f>
        <v>0.0512820512820513</v>
      </c>
      <c r="GE104" s="528" t="n">
        <f aca="false">(CX104+EA104)/2-FU104</f>
        <v>5</v>
      </c>
      <c r="GF104" s="462" t="n">
        <f aca="false">4100/BA104*24*2</f>
        <v>5.87462686567164</v>
      </c>
      <c r="GG104" s="406" t="n">
        <v>80</v>
      </c>
      <c r="GH104" s="451" t="n">
        <f aca="false">GG104/80</f>
        <v>1</v>
      </c>
      <c r="GI104" s="406" t="n">
        <v>520</v>
      </c>
      <c r="GJ104" s="463" t="n">
        <f aca="false">GI104/GG104</f>
        <v>6.5</v>
      </c>
      <c r="GK104" s="464" t="n">
        <f aca="false">GG104/(BA104/24/2)*1000</f>
        <v>114.626865671642</v>
      </c>
      <c r="GL104" s="465" t="n">
        <v>8.06</v>
      </c>
      <c r="GM104" s="530" t="n">
        <v>14.3</v>
      </c>
      <c r="GN104" s="406" t="n">
        <v>60</v>
      </c>
      <c r="GO104" s="514" t="n">
        <f aca="false">1-GM104/FT104</f>
        <v>0.128048780487805</v>
      </c>
      <c r="GP104" s="451" t="n">
        <f aca="false">1-GN104/FU104</f>
        <v>0.189189189189189</v>
      </c>
      <c r="GQ104" s="530" t="n">
        <v>2</v>
      </c>
      <c r="GR104" s="456" t="n">
        <f aca="false">4300/BA104*24</f>
        <v>3.08059701492537</v>
      </c>
      <c r="GS104" s="532" t="n">
        <f aca="false">HC104</f>
        <v>15.2</v>
      </c>
      <c r="GT104" s="532" t="n">
        <f aca="false">HD104</f>
        <v>68</v>
      </c>
      <c r="GU104" s="514"/>
      <c r="GV104" s="514"/>
      <c r="GW104" s="514" t="n">
        <f aca="false">1-HC104/FT104</f>
        <v>0.073170731707317</v>
      </c>
      <c r="GX104" s="514" t="n">
        <f aca="false">1-HD104/FU104</f>
        <v>0.081081081081081</v>
      </c>
      <c r="GY104" s="463" t="n">
        <f aca="false">GK104/(FU104-GN104)</f>
        <v>8.18763326226013</v>
      </c>
      <c r="GZ104" s="406" t="n">
        <v>31590</v>
      </c>
      <c r="HA104" s="439" t="n">
        <v>8.21</v>
      </c>
      <c r="HB104" s="452"/>
      <c r="HC104" s="440" t="n">
        <v>15.2</v>
      </c>
      <c r="HD104" s="444" t="n">
        <v>68</v>
      </c>
      <c r="HE104" s="464"/>
      <c r="HF104" s="464"/>
      <c r="HG104" s="444"/>
      <c r="HH104" s="409" t="n">
        <v>3</v>
      </c>
      <c r="HI104" s="466" t="n">
        <v>8750</v>
      </c>
      <c r="HJ104" s="407" t="n">
        <f aca="false">HI104*0.67</f>
        <v>5862.5</v>
      </c>
      <c r="HK104" s="407"/>
      <c r="HL104" s="443"/>
      <c r="HM104" s="541" t="n">
        <v>22.7</v>
      </c>
      <c r="HN104" s="467"/>
      <c r="HO104" s="408" t="n">
        <v>0.13</v>
      </c>
      <c r="HP104" s="468"/>
      <c r="HQ104" s="519" t="n">
        <v>22.88</v>
      </c>
      <c r="HR104" s="520" t="n">
        <v>0.24</v>
      </c>
      <c r="HS104" s="521"/>
      <c r="HT104" s="522" t="n">
        <v>2</v>
      </c>
      <c r="HU104" s="523" t="n">
        <f aca="false">72500/BA104*24</f>
        <v>51.9402985074627</v>
      </c>
      <c r="HV104" s="514" t="n">
        <f aca="false">1-HC104/BE104</f>
        <v>0.566951566951567</v>
      </c>
      <c r="HW104" s="514" t="n">
        <f aca="false">1-HD104/BF104</f>
        <v>0.689497716894977</v>
      </c>
      <c r="HX104" s="514" t="n">
        <f aca="false">1-HM104/BK104</f>
        <v>0.250825082508251</v>
      </c>
      <c r="HY104" s="472" t="s">
        <v>179</v>
      </c>
    </row>
    <row r="105" customFormat="false" ht="15.6" hidden="false" customHeight="false" outlineLevel="0" collapsed="false">
      <c r="A105" s="401" t="n">
        <v>43587</v>
      </c>
      <c r="B105" s="516" t="n">
        <v>37709</v>
      </c>
      <c r="C105" s="403" t="n">
        <f aca="false">B105/$B$6</f>
        <v>0.75418</v>
      </c>
      <c r="D105" s="404" t="n">
        <v>7.74</v>
      </c>
      <c r="E105" s="405" t="n">
        <v>54.7</v>
      </c>
      <c r="F105" s="406" t="n">
        <v>314</v>
      </c>
      <c r="G105" s="407" t="n">
        <f aca="false">F105*B105/1000</f>
        <v>11840.626</v>
      </c>
      <c r="H105" s="403" t="n">
        <f aca="false">G105/$G$6</f>
        <v>0.47362504</v>
      </c>
      <c r="I105" s="406" t="n">
        <v>11260</v>
      </c>
      <c r="J105" s="407" t="n">
        <f aca="false">I105*0.67</f>
        <v>7544.2</v>
      </c>
      <c r="K105" s="408" t="n">
        <v>51.9</v>
      </c>
      <c r="L105" s="408" t="n">
        <v>24.7</v>
      </c>
      <c r="M105" s="408" t="n">
        <v>2.8</v>
      </c>
      <c r="N105" s="409" t="n">
        <v>155</v>
      </c>
      <c r="O105" s="409" t="n">
        <v>32</v>
      </c>
      <c r="P105" s="410"/>
      <c r="Q105" s="410"/>
      <c r="R105" s="410"/>
      <c r="S105" s="410"/>
      <c r="T105" s="411"/>
      <c r="U105" s="412"/>
      <c r="V105" s="410"/>
      <c r="W105" s="410"/>
      <c r="X105" s="517"/>
      <c r="Y105" s="474"/>
      <c r="Z105" s="475"/>
      <c r="AA105" s="476"/>
      <c r="AB105" s="477"/>
      <c r="AC105" s="477"/>
      <c r="AD105" s="475" t="n">
        <v>3.55</v>
      </c>
      <c r="AE105" s="478" t="n">
        <f aca="false">AD105/$AD$6</f>
        <v>0.493055555555556</v>
      </c>
      <c r="AF105" s="479"/>
      <c r="AG105" s="478"/>
      <c r="AH105" s="479"/>
      <c r="AI105" s="479"/>
      <c r="AJ105" s="474"/>
      <c r="AK105" s="478"/>
      <c r="AL105" s="448"/>
      <c r="AM105" s="480"/>
      <c r="AN105" s="474"/>
      <c r="AO105" s="474"/>
      <c r="AP105" s="480"/>
      <c r="AQ105" s="448"/>
      <c r="AR105" s="474"/>
      <c r="AS105" s="474"/>
      <c r="AT105" s="474"/>
      <c r="AU105" s="448"/>
      <c r="AV105" s="481"/>
      <c r="AW105" s="480"/>
      <c r="AX105" s="480"/>
      <c r="AY105" s="481"/>
      <c r="AZ105" s="481"/>
      <c r="BA105" s="421" t="n">
        <f aca="false">CC105+DF105</f>
        <v>37611</v>
      </c>
      <c r="BB105" s="422" t="n">
        <f aca="false">BA105/$BA$6</f>
        <v>0.75222</v>
      </c>
      <c r="BC105" s="423"/>
      <c r="BD105" s="424" t="n">
        <v>7.79</v>
      </c>
      <c r="BE105" s="425" t="n">
        <v>37.5</v>
      </c>
      <c r="BF105" s="426" t="n">
        <v>230</v>
      </c>
      <c r="BG105" s="427" t="n">
        <v>9530</v>
      </c>
      <c r="BH105" s="421" t="n">
        <f aca="false">BG105*0.67</f>
        <v>6385.1</v>
      </c>
      <c r="BI105" s="423"/>
      <c r="BJ105" s="422"/>
      <c r="BK105" s="428" t="n">
        <v>35.5</v>
      </c>
      <c r="BL105" s="428" t="n">
        <v>22.2</v>
      </c>
      <c r="BM105" s="429" t="n">
        <v>6.97</v>
      </c>
      <c r="BN105" s="423" t="n">
        <v>3.3</v>
      </c>
      <c r="BO105" s="426" t="n">
        <v>199</v>
      </c>
      <c r="BP105" s="426" t="n">
        <v>32</v>
      </c>
      <c r="BQ105" s="424" t="n">
        <v>5.01</v>
      </c>
      <c r="BR105" s="422" t="n">
        <f aca="false">BQ105/$BQ$6</f>
        <v>0.695833333333333</v>
      </c>
      <c r="BS105" s="410" t="n">
        <f aca="false">BA105</f>
        <v>37611</v>
      </c>
      <c r="BT105" s="430" t="n">
        <f aca="false">BD105</f>
        <v>7.79</v>
      </c>
      <c r="BU105" s="431" t="n">
        <f aca="false">BE105</f>
        <v>37.5</v>
      </c>
      <c r="BV105" s="431" t="n">
        <f aca="false">BF105</f>
        <v>230</v>
      </c>
      <c r="BW105" s="431" t="n">
        <f aca="false">BG105</f>
        <v>9530</v>
      </c>
      <c r="BX105" s="431" t="n">
        <f aca="false">BW105*0.65</f>
        <v>6194.5</v>
      </c>
      <c r="BY105" s="431" t="n">
        <f aca="false">BK105</f>
        <v>35.5</v>
      </c>
      <c r="BZ105" s="431" t="n">
        <f aca="false">BL105</f>
        <v>22.2</v>
      </c>
      <c r="CA105" s="432" t="n">
        <f aca="false">BN105</f>
        <v>3.3</v>
      </c>
      <c r="CB105" s="431" t="n">
        <f aca="false">BO105</f>
        <v>199</v>
      </c>
      <c r="CC105" s="433" t="n">
        <v>18688</v>
      </c>
      <c r="CD105" s="412" t="n">
        <f aca="false">CC105</f>
        <v>18688</v>
      </c>
      <c r="CE105" s="422" t="n">
        <f aca="false">CC105/25000</f>
        <v>0.74752</v>
      </c>
      <c r="CF105" s="434" t="n">
        <f aca="false">6700/CC105*24</f>
        <v>8.60445205479452</v>
      </c>
      <c r="CG105" s="435" t="n">
        <v>7.66</v>
      </c>
      <c r="CH105" s="428" t="n">
        <v>17.2</v>
      </c>
      <c r="CI105" s="447" t="n">
        <f aca="false">9500/CC105*24</f>
        <v>12.2003424657534</v>
      </c>
      <c r="CJ105" s="437" t="n">
        <v>24.2</v>
      </c>
      <c r="CK105" s="437" t="n">
        <v>3.3</v>
      </c>
      <c r="CL105" s="424" t="n">
        <v>7.45</v>
      </c>
      <c r="CM105" s="424"/>
      <c r="CN105" s="424"/>
      <c r="CO105" s="433"/>
      <c r="CP105" s="433"/>
      <c r="CQ105" s="438"/>
      <c r="CR105" s="438" t="n">
        <v>0.61</v>
      </c>
      <c r="CS105" s="482"/>
      <c r="CT105" s="529" t="n">
        <f aca="false">3500/CC105*24</f>
        <v>4.49486301369863</v>
      </c>
      <c r="CU105" s="435" t="n">
        <v>7.17</v>
      </c>
      <c r="CV105" s="439" t="n">
        <v>8.16</v>
      </c>
      <c r="CW105" s="440" t="n">
        <v>19.7</v>
      </c>
      <c r="CX105" s="441" t="n">
        <v>83</v>
      </c>
      <c r="CY105" s="442" t="n">
        <v>8630</v>
      </c>
      <c r="CZ105" s="443" t="n">
        <v>21.4</v>
      </c>
      <c r="DA105" s="443" t="n">
        <v>0.42</v>
      </c>
      <c r="DB105" s="443" t="n">
        <v>20.42</v>
      </c>
      <c r="DC105" s="443" t="n">
        <v>2.35</v>
      </c>
      <c r="DD105" s="444" t="n">
        <v>24</v>
      </c>
      <c r="DE105" s="441"/>
      <c r="DF105" s="445" t="n">
        <v>18923</v>
      </c>
      <c r="DG105" s="446" t="n">
        <f aca="false">DF105</f>
        <v>18923</v>
      </c>
      <c r="DH105" s="422" t="n">
        <f aca="false">DF105/25000</f>
        <v>0.75692</v>
      </c>
      <c r="DI105" s="447" t="n">
        <f aca="false">6700/DF105*24</f>
        <v>8.49759551868097</v>
      </c>
      <c r="DJ105" s="435" t="n">
        <v>7.68</v>
      </c>
      <c r="DK105" s="428" t="n">
        <v>16.5</v>
      </c>
      <c r="DL105" s="447" t="n">
        <f aca="false">9500/DF105*24</f>
        <v>12.0488294667865</v>
      </c>
      <c r="DM105" s="423" t="n">
        <v>24.2</v>
      </c>
      <c r="DN105" s="423" t="n">
        <v>4.9</v>
      </c>
      <c r="DO105" s="424" t="n">
        <v>7.54</v>
      </c>
      <c r="DP105" s="424"/>
      <c r="DQ105" s="424"/>
      <c r="DR105" s="433"/>
      <c r="DS105" s="433"/>
      <c r="DT105" s="438"/>
      <c r="DU105" s="438" t="n">
        <v>0.6</v>
      </c>
      <c r="DV105" s="425"/>
      <c r="DW105" s="447" t="n">
        <f aca="false">3500/DF105*24</f>
        <v>4.43904243513185</v>
      </c>
      <c r="DX105" s="435" t="n">
        <v>8.32</v>
      </c>
      <c r="DY105" s="439" t="n">
        <v>8.16</v>
      </c>
      <c r="DZ105" s="440" t="n">
        <v>19.5</v>
      </c>
      <c r="EA105" s="441" t="n">
        <v>82</v>
      </c>
      <c r="EB105" s="442" t="n">
        <v>8600</v>
      </c>
      <c r="EC105" s="443" t="n">
        <v>22</v>
      </c>
      <c r="ED105" s="443" t="n">
        <v>0.42</v>
      </c>
      <c r="EE105" s="443" t="n">
        <v>20.59</v>
      </c>
      <c r="EF105" s="443" t="n">
        <v>2.35</v>
      </c>
      <c r="EG105" s="444" t="n">
        <v>34</v>
      </c>
      <c r="EH105" s="441"/>
      <c r="EI105" s="430" t="n">
        <f aca="false">(DY105*DG105+CV105*CD105)/(DG105+CD105)</f>
        <v>8.16</v>
      </c>
      <c r="EJ105" s="430" t="n">
        <f aca="false">(DZ105*DG105+CW105*CD105)/(DG105+CD105)</f>
        <v>19.5993751827923</v>
      </c>
      <c r="EK105" s="449" t="n">
        <f aca="false">(EA105*DG105+CX105*CD105)/(DG105+CD105)</f>
        <v>82.4968759139614</v>
      </c>
      <c r="EL105" s="449" t="n">
        <f aca="false">(EB105*DG105+CY105*CD105)/(DG105+CD105)</f>
        <v>8614.90627741884</v>
      </c>
      <c r="EM105" s="430" t="n">
        <f aca="false">(EC105*DG105+CZ105*CD105)/(DG105+CD105)</f>
        <v>21.7018744516232</v>
      </c>
      <c r="EN105" s="432" t="n">
        <f aca="false">(ED105*DG105+DA105*CD105)/(DG105+CD105)</f>
        <v>0.42</v>
      </c>
      <c r="EO105" s="432" t="n">
        <f aca="false">(EE105*DG105+DB105*CD105)/(DG105+CD105)</f>
        <v>20.5055310946266</v>
      </c>
      <c r="EP105" s="432" t="n">
        <f aca="false">(EF105*DG105+DC105*CD105)/(DG105+CD105)</f>
        <v>2.35</v>
      </c>
      <c r="EQ105" s="432" t="n">
        <f aca="false">(EG105*DG105+DD105*CD105)/(DG105+CD105)</f>
        <v>29.0312408603866</v>
      </c>
      <c r="ER105" s="449"/>
      <c r="ES105" s="450" t="n">
        <f aca="false">44000/BA105*24</f>
        <v>28.0768923985004</v>
      </c>
      <c r="ET105" s="451" t="n">
        <f aca="false">BB105</f>
        <v>0.75222</v>
      </c>
      <c r="EU105" s="452" t="n">
        <f aca="false">BV105/1000/ES105*24</f>
        <v>0.196602954545455</v>
      </c>
      <c r="EV105" s="451" t="n">
        <f aca="false">EU105/$EU$6</f>
        <v>0.364079545454545</v>
      </c>
      <c r="EW105" s="514" t="n">
        <f aca="false">1-EM105/BY105</f>
        <v>0.388679592912023</v>
      </c>
      <c r="EX105" s="515" t="n">
        <f aca="false">BY105-EM105</f>
        <v>13.7981255483768</v>
      </c>
      <c r="EY105" s="514" t="n">
        <f aca="false">1-EJ105/BU105</f>
        <v>0.47734999512554</v>
      </c>
      <c r="EZ105" s="515" t="n">
        <f aca="false">BU105-EJ105</f>
        <v>17.9006248172077</v>
      </c>
      <c r="FA105" s="451" t="n">
        <f aca="false">1-EK105/BV105</f>
        <v>0.641317930808864</v>
      </c>
      <c r="FB105" s="432" t="n">
        <f aca="false">BV105-EK105</f>
        <v>147.503124086039</v>
      </c>
      <c r="FC105" s="453" t="n">
        <f aca="false">1-EP105/CA105</f>
        <v>0.287878787878788</v>
      </c>
      <c r="FD105" s="432" t="n">
        <f aca="false">CA105-EP105</f>
        <v>0.95</v>
      </c>
      <c r="FE105" s="453" t="n">
        <f aca="false">1-EQ105/CB105</f>
        <v>0.854114367535746</v>
      </c>
      <c r="FF105" s="431" t="n">
        <f aca="false">CB105-EQ105</f>
        <v>169.968759139613</v>
      </c>
      <c r="FG105" s="406" t="n">
        <v>38400</v>
      </c>
      <c r="FH105" s="444"/>
      <c r="FI105" s="454"/>
      <c r="FJ105" s="455"/>
      <c r="FK105" s="456" t="n">
        <f aca="false">3000/BA105*24</f>
        <v>1.91433357262503</v>
      </c>
      <c r="FL105" s="531"/>
      <c r="FM105" s="456"/>
      <c r="FN105" s="531" t="n">
        <v>6587</v>
      </c>
      <c r="FO105" s="533" t="n">
        <f aca="false">FN105/11.15/1.2/1000</f>
        <v>0.492301943198804</v>
      </c>
      <c r="FP105" s="450" t="n">
        <f aca="false">FN105/BA105*1000</f>
        <v>175.134933928904</v>
      </c>
      <c r="FQ105" s="458" t="n">
        <v>28.8</v>
      </c>
      <c r="FR105" s="459" t="n">
        <f aca="false">FQ105/BA105*1000</f>
        <v>0.765733429050012</v>
      </c>
      <c r="FS105" s="460" t="n">
        <v>8.09</v>
      </c>
      <c r="FT105" s="530" t="n">
        <v>17.1</v>
      </c>
      <c r="FU105" s="441" t="n">
        <v>77</v>
      </c>
      <c r="FV105" s="531" t="n">
        <v>1</v>
      </c>
      <c r="FW105" s="539" t="n">
        <v>0.38</v>
      </c>
      <c r="FX105" s="531" t="n">
        <v>16</v>
      </c>
      <c r="FY105" s="453" t="n">
        <f aca="false">1-FV105/(EG105+DD105)*2</f>
        <v>0.96551724137931</v>
      </c>
      <c r="FZ105" s="453" t="n">
        <f aca="false">1-FW105/(EF105+DC105)*2</f>
        <v>0.838297872340426</v>
      </c>
      <c r="GA105" s="430" t="n">
        <f aca="false">(DC105+EF105)/2-FW105</f>
        <v>1.97</v>
      </c>
      <c r="GB105" s="514" t="n">
        <f aca="false">1-FT105/DZ105</f>
        <v>0.123076923076923</v>
      </c>
      <c r="GC105" s="515" t="n">
        <f aca="false">(CW105+DZ105)/2-FT105</f>
        <v>2.5</v>
      </c>
      <c r="GD105" s="514" t="n">
        <f aca="false">1-FU105/EA105</f>
        <v>0.0609756097560976</v>
      </c>
      <c r="GE105" s="528" t="n">
        <f aca="false">(CX105+EA105)/2-FU105</f>
        <v>5.5</v>
      </c>
      <c r="GF105" s="462" t="n">
        <f aca="false">4100/BA105*24*2</f>
        <v>5.23251176517508</v>
      </c>
      <c r="GG105" s="406" t="n">
        <v>80</v>
      </c>
      <c r="GH105" s="451" t="n">
        <f aca="false">GG105/80</f>
        <v>1</v>
      </c>
      <c r="GI105" s="406" t="n">
        <v>520</v>
      </c>
      <c r="GJ105" s="463" t="n">
        <f aca="false">GI105/GG105</f>
        <v>6.5</v>
      </c>
      <c r="GK105" s="464" t="n">
        <f aca="false">GG105/(BA105/24/2)*1000</f>
        <v>102.097790540002</v>
      </c>
      <c r="GL105" s="465" t="n">
        <v>8.23</v>
      </c>
      <c r="GM105" s="530" t="n">
        <v>14.8</v>
      </c>
      <c r="GN105" s="406" t="n">
        <v>62</v>
      </c>
      <c r="GO105" s="514" t="n">
        <f aca="false">1-GM105/FT105</f>
        <v>0.134502923976608</v>
      </c>
      <c r="GP105" s="451" t="n">
        <f aca="false">1-GN105/FU105</f>
        <v>0.194805194805195</v>
      </c>
      <c r="GQ105" s="530" t="n">
        <v>2</v>
      </c>
      <c r="GR105" s="456" t="n">
        <f aca="false">4300/BA105*24</f>
        <v>2.74387812076254</v>
      </c>
      <c r="GS105" s="532" t="n">
        <f aca="false">HC105</f>
        <v>14.3</v>
      </c>
      <c r="GT105" s="532" t="n">
        <f aca="false">HD105</f>
        <v>64</v>
      </c>
      <c r="GU105" s="514" t="n">
        <f aca="false">1-GS105/GM105</f>
        <v>0.0337837837837838</v>
      </c>
      <c r="GV105" s="514"/>
      <c r="GW105" s="514" t="n">
        <f aca="false">1-HC105/FT105</f>
        <v>0.16374269005848</v>
      </c>
      <c r="GX105" s="514" t="n">
        <f aca="false">1-HD105/FU105</f>
        <v>0.168831168831169</v>
      </c>
      <c r="GY105" s="463" t="n">
        <f aca="false">GK105/(FU105-GN105)</f>
        <v>6.80651936933344</v>
      </c>
      <c r="GZ105" s="406" t="n">
        <v>38396</v>
      </c>
      <c r="HA105" s="439" t="n">
        <v>8.2</v>
      </c>
      <c r="HB105" s="452"/>
      <c r="HC105" s="440" t="n">
        <v>14.3</v>
      </c>
      <c r="HD105" s="444" t="n">
        <v>64</v>
      </c>
      <c r="HE105" s="464"/>
      <c r="HF105" s="464"/>
      <c r="HG105" s="444"/>
      <c r="HH105" s="409" t="n">
        <v>1</v>
      </c>
      <c r="HI105" s="466" t="n">
        <v>8520</v>
      </c>
      <c r="HJ105" s="407" t="n">
        <f aca="false">HI105*0.67</f>
        <v>5708.4</v>
      </c>
      <c r="HK105" s="407"/>
      <c r="HL105" s="443"/>
      <c r="HM105" s="541" t="n">
        <v>22.7</v>
      </c>
      <c r="HN105" s="467"/>
      <c r="HO105" s="408" t="n">
        <v>0.15</v>
      </c>
      <c r="HP105" s="468"/>
      <c r="HQ105" s="519" t="n">
        <v>22.64</v>
      </c>
      <c r="HR105" s="520" t="n">
        <v>0.26</v>
      </c>
      <c r="HS105" s="521"/>
      <c r="HT105" s="522" t="n">
        <v>2</v>
      </c>
      <c r="HU105" s="523" t="n">
        <f aca="false">72500/BA105*24</f>
        <v>46.2630613384382</v>
      </c>
      <c r="HV105" s="514" t="n">
        <f aca="false">1-HC105/BE105</f>
        <v>0.618666666666667</v>
      </c>
      <c r="HW105" s="514" t="n">
        <f aca="false">1-HD105/BF105</f>
        <v>0.721739130434783</v>
      </c>
      <c r="HX105" s="514" t="n">
        <f aca="false">1-HM105/BK105</f>
        <v>0.36056338028169</v>
      </c>
      <c r="HY105" s="472"/>
    </row>
    <row r="106" customFormat="false" ht="15.6" hidden="false" customHeight="false" outlineLevel="0" collapsed="false">
      <c r="A106" s="401" t="n">
        <v>43588</v>
      </c>
      <c r="B106" s="516" t="n">
        <v>38418</v>
      </c>
      <c r="C106" s="403" t="n">
        <f aca="false">B106/$B$6</f>
        <v>0.76836</v>
      </c>
      <c r="D106" s="404" t="n">
        <v>7.73</v>
      </c>
      <c r="E106" s="405" t="n">
        <v>55.1</v>
      </c>
      <c r="F106" s="406" t="n">
        <v>333</v>
      </c>
      <c r="G106" s="407" t="n">
        <f aca="false">F106*B106/1000</f>
        <v>12793.194</v>
      </c>
      <c r="H106" s="403" t="n">
        <f aca="false">G106/$G$6</f>
        <v>0.51172776</v>
      </c>
      <c r="I106" s="406" t="n">
        <v>7580</v>
      </c>
      <c r="J106" s="407" t="n">
        <f aca="false">I106*0.67</f>
        <v>5078.6</v>
      </c>
      <c r="K106" s="408" t="n">
        <v>59.6</v>
      </c>
      <c r="L106" s="408" t="n">
        <v>30.8</v>
      </c>
      <c r="M106" s="408" t="n">
        <v>3.3</v>
      </c>
      <c r="N106" s="409" t="n">
        <v>163</v>
      </c>
      <c r="O106" s="409" t="n">
        <v>32</v>
      </c>
      <c r="P106" s="410"/>
      <c r="Q106" s="410"/>
      <c r="R106" s="410"/>
      <c r="S106" s="410"/>
      <c r="T106" s="411"/>
      <c r="U106" s="412"/>
      <c r="V106" s="410"/>
      <c r="W106" s="410"/>
      <c r="X106" s="517"/>
      <c r="Y106" s="474"/>
      <c r="Z106" s="475"/>
      <c r="AA106" s="476"/>
      <c r="AB106" s="477"/>
      <c r="AC106" s="477"/>
      <c r="AD106" s="475" t="n">
        <v>3.29</v>
      </c>
      <c r="AE106" s="478" t="n">
        <f aca="false">AD106/$AD$6</f>
        <v>0.456944444444444</v>
      </c>
      <c r="AF106" s="479"/>
      <c r="AG106" s="478"/>
      <c r="AH106" s="479"/>
      <c r="AI106" s="479"/>
      <c r="AJ106" s="474"/>
      <c r="AK106" s="478"/>
      <c r="AL106" s="448"/>
      <c r="AM106" s="480"/>
      <c r="AN106" s="474"/>
      <c r="AO106" s="474"/>
      <c r="AP106" s="480"/>
      <c r="AQ106" s="448"/>
      <c r="AR106" s="474"/>
      <c r="AS106" s="474"/>
      <c r="AT106" s="474"/>
      <c r="AU106" s="448"/>
      <c r="AV106" s="481"/>
      <c r="AW106" s="480"/>
      <c r="AX106" s="480"/>
      <c r="AY106" s="481"/>
      <c r="AZ106" s="481"/>
      <c r="BA106" s="421" t="n">
        <f aca="false">CC106+DF106</f>
        <v>37966</v>
      </c>
      <c r="BB106" s="422" t="n">
        <f aca="false">BA106/$BA$6</f>
        <v>0.75932</v>
      </c>
      <c r="BC106" s="423"/>
      <c r="BD106" s="424" t="n">
        <v>7.92</v>
      </c>
      <c r="BE106" s="425" t="n">
        <v>45.3</v>
      </c>
      <c r="BF106" s="426" t="n">
        <v>277</v>
      </c>
      <c r="BG106" s="427" t="n">
        <v>10450</v>
      </c>
      <c r="BH106" s="421" t="n">
        <f aca="false">BG106*0.67</f>
        <v>7001.5</v>
      </c>
      <c r="BI106" s="423"/>
      <c r="BJ106" s="422"/>
      <c r="BK106" s="428" t="n">
        <v>37.2</v>
      </c>
      <c r="BL106" s="428" t="n">
        <v>26.6</v>
      </c>
      <c r="BM106" s="429" t="n">
        <v>6.18</v>
      </c>
      <c r="BN106" s="423" t="n">
        <v>3.7</v>
      </c>
      <c r="BO106" s="426" t="n">
        <v>158</v>
      </c>
      <c r="BP106" s="426" t="n">
        <v>32</v>
      </c>
      <c r="BQ106" s="424" t="n">
        <v>3.82</v>
      </c>
      <c r="BR106" s="422" t="n">
        <f aca="false">BQ106/$BQ$6</f>
        <v>0.530555555555556</v>
      </c>
      <c r="BS106" s="410" t="n">
        <f aca="false">BA106</f>
        <v>37966</v>
      </c>
      <c r="BT106" s="430" t="n">
        <f aca="false">BD106</f>
        <v>7.92</v>
      </c>
      <c r="BU106" s="431" t="n">
        <f aca="false">BE106</f>
        <v>45.3</v>
      </c>
      <c r="BV106" s="431" t="n">
        <f aca="false">BF106</f>
        <v>277</v>
      </c>
      <c r="BW106" s="431" t="n">
        <f aca="false">BG106</f>
        <v>10450</v>
      </c>
      <c r="BX106" s="431" t="n">
        <f aca="false">BW106*0.65</f>
        <v>6792.5</v>
      </c>
      <c r="BY106" s="431" t="n">
        <f aca="false">BK106</f>
        <v>37.2</v>
      </c>
      <c r="BZ106" s="431" t="n">
        <f aca="false">BL106</f>
        <v>26.6</v>
      </c>
      <c r="CA106" s="432" t="n">
        <f aca="false">BN106</f>
        <v>3.7</v>
      </c>
      <c r="CB106" s="431" t="n">
        <f aca="false">BO106</f>
        <v>158</v>
      </c>
      <c r="CC106" s="433" t="n">
        <v>18889</v>
      </c>
      <c r="CD106" s="412" t="n">
        <f aca="false">CC106</f>
        <v>18889</v>
      </c>
      <c r="CE106" s="422" t="n">
        <f aca="false">CC106/25000</f>
        <v>0.75556</v>
      </c>
      <c r="CF106" s="434" t="n">
        <f aca="false">6700/CC106*24</f>
        <v>8.51289110064059</v>
      </c>
      <c r="CG106" s="435" t="n">
        <v>7.63</v>
      </c>
      <c r="CH106" s="428" t="n">
        <v>15.8</v>
      </c>
      <c r="CI106" s="447" t="n">
        <f aca="false">9500/CC106*24</f>
        <v>12.0705172322516</v>
      </c>
      <c r="CJ106" s="437" t="n">
        <v>23.5</v>
      </c>
      <c r="CK106" s="437" t="n">
        <v>2.6</v>
      </c>
      <c r="CL106" s="424" t="n">
        <v>7.63</v>
      </c>
      <c r="CM106" s="424"/>
      <c r="CN106" s="424"/>
      <c r="CO106" s="433"/>
      <c r="CP106" s="433"/>
      <c r="CQ106" s="438"/>
      <c r="CR106" s="438" t="n">
        <v>0.57</v>
      </c>
      <c r="CS106" s="482"/>
      <c r="CT106" s="529" t="n">
        <f aca="false">3500/CC106*24</f>
        <v>4.44703266451374</v>
      </c>
      <c r="CU106" s="435" t="n">
        <v>7.54</v>
      </c>
      <c r="CV106" s="439" t="n">
        <v>8.03</v>
      </c>
      <c r="CW106" s="440" t="n">
        <v>19.3</v>
      </c>
      <c r="CX106" s="441" t="n">
        <v>81</v>
      </c>
      <c r="CY106" s="442" t="n">
        <v>9180</v>
      </c>
      <c r="CZ106" s="443" t="n">
        <v>21.9</v>
      </c>
      <c r="DA106" s="443" t="n">
        <v>0.34</v>
      </c>
      <c r="DB106" s="443" t="n">
        <v>20.3</v>
      </c>
      <c r="DC106" s="443" t="n">
        <v>2</v>
      </c>
      <c r="DD106" s="444" t="n">
        <v>32</v>
      </c>
      <c r="DE106" s="441"/>
      <c r="DF106" s="445" t="n">
        <v>19077</v>
      </c>
      <c r="DG106" s="446" t="n">
        <f aca="false">DF106</f>
        <v>19077</v>
      </c>
      <c r="DH106" s="422" t="n">
        <f aca="false">DF106/25000</f>
        <v>0.76308</v>
      </c>
      <c r="DI106" s="447" t="n">
        <f aca="false">6700/DF106*24</f>
        <v>8.42899827016826</v>
      </c>
      <c r="DJ106" s="435" t="n">
        <v>7.6</v>
      </c>
      <c r="DK106" s="428" t="n">
        <v>17.1</v>
      </c>
      <c r="DL106" s="447" t="n">
        <f aca="false">9500/DF106*24</f>
        <v>11.9515647114326</v>
      </c>
      <c r="DM106" s="423" t="n">
        <v>23.5</v>
      </c>
      <c r="DN106" s="423" t="n">
        <v>5.5</v>
      </c>
      <c r="DO106" s="424" t="n">
        <v>7.43</v>
      </c>
      <c r="DP106" s="424"/>
      <c r="DQ106" s="424"/>
      <c r="DR106" s="433"/>
      <c r="DS106" s="433"/>
      <c r="DT106" s="438"/>
      <c r="DU106" s="438" t="n">
        <v>0.6</v>
      </c>
      <c r="DV106" s="425"/>
      <c r="DW106" s="447" t="n">
        <f aca="false">3500/DF106*24</f>
        <v>4.40320805158044</v>
      </c>
      <c r="DX106" s="435" t="n">
        <v>8.11</v>
      </c>
      <c r="DY106" s="439" t="n">
        <v>8.04</v>
      </c>
      <c r="DZ106" s="440" t="n">
        <v>19.7</v>
      </c>
      <c r="EA106" s="441" t="n">
        <v>83</v>
      </c>
      <c r="EB106" s="442" t="n">
        <v>9140</v>
      </c>
      <c r="EC106" s="443" t="n">
        <v>22.7</v>
      </c>
      <c r="ED106" s="443" t="n">
        <v>0.34</v>
      </c>
      <c r="EE106" s="443" t="n">
        <v>22.1</v>
      </c>
      <c r="EF106" s="443" t="n">
        <v>2</v>
      </c>
      <c r="EG106" s="444" t="n">
        <v>32</v>
      </c>
      <c r="EH106" s="441"/>
      <c r="EI106" s="430" t="n">
        <f aca="false">(DY106*DG106+CV106*CD106)/(DG106+CD106)</f>
        <v>8.03502475899489</v>
      </c>
      <c r="EJ106" s="430" t="n">
        <f aca="false">(DZ106*DG106+CW106*CD106)/(DG106+CD106)</f>
        <v>19.5009903597956</v>
      </c>
      <c r="EK106" s="449" t="n">
        <f aca="false">(EA106*DG106+CX106*CD106)/(DG106+CD106)</f>
        <v>82.004951798978</v>
      </c>
      <c r="EL106" s="449" t="n">
        <f aca="false">(EB106*DG106+CY106*CD106)/(DG106+CD106)</f>
        <v>9159.90096402044</v>
      </c>
      <c r="EM106" s="430" t="n">
        <f aca="false">(EC106*DG106+CZ106*CD106)/(DG106+CD106)</f>
        <v>22.3019807195912</v>
      </c>
      <c r="EN106" s="432" t="n">
        <f aca="false">(ED106*DG106+DA106*CD106)/(DG106+CD106)</f>
        <v>0.34</v>
      </c>
      <c r="EO106" s="432" t="n">
        <f aca="false">(EE106*DG106+DB106*CD106)/(DG106+CD106)</f>
        <v>21.2044566190802</v>
      </c>
      <c r="EP106" s="432" t="n">
        <f aca="false">(EF106*DG106+DC106*CD106)/(DG106+CD106)</f>
        <v>2</v>
      </c>
      <c r="EQ106" s="432" t="n">
        <f aca="false">(EG106*DG106+DD106*CD106)/(DG106+CD106)</f>
        <v>32</v>
      </c>
      <c r="ER106" s="449"/>
      <c r="ES106" s="450" t="n">
        <f aca="false">44000/BA106*24</f>
        <v>27.8143602170363</v>
      </c>
      <c r="ET106" s="451" t="n">
        <f aca="false">BB106</f>
        <v>0.75932</v>
      </c>
      <c r="EU106" s="452" t="n">
        <f aca="false">BV106/1000/ES106*24</f>
        <v>0.239013227272727</v>
      </c>
      <c r="EV106" s="451" t="n">
        <f aca="false">EU106/$EU$6</f>
        <v>0.442617087542087</v>
      </c>
      <c r="EW106" s="514" t="n">
        <f aca="false">1-EM106/BY106</f>
        <v>0.400484389258301</v>
      </c>
      <c r="EX106" s="515" t="n">
        <f aca="false">BY106-EM106</f>
        <v>14.8980192804088</v>
      </c>
      <c r="EY106" s="514" t="n">
        <f aca="false">1-EJ106/BU106</f>
        <v>0.569514561593916</v>
      </c>
      <c r="EZ106" s="515" t="n">
        <f aca="false">BU106-EJ106</f>
        <v>25.7990096402044</v>
      </c>
      <c r="FA106" s="451" t="n">
        <f aca="false">1-EK106/BV106</f>
        <v>0.703953242602967</v>
      </c>
      <c r="FB106" s="432" t="n">
        <f aca="false">BV106-EK106</f>
        <v>194.995048201022</v>
      </c>
      <c r="FC106" s="453" t="n">
        <f aca="false">1-EP106/CA106</f>
        <v>0.45945945945946</v>
      </c>
      <c r="FD106" s="432" t="n">
        <f aca="false">CA106-EP106</f>
        <v>1.7</v>
      </c>
      <c r="FE106" s="453" t="n">
        <f aca="false">1-EQ106/CB106</f>
        <v>0.79746835443038</v>
      </c>
      <c r="FF106" s="431" t="n">
        <f aca="false">CB106-EQ106</f>
        <v>126</v>
      </c>
      <c r="FG106" s="406" t="n">
        <v>38400</v>
      </c>
      <c r="FH106" s="444"/>
      <c r="FI106" s="454"/>
      <c r="FJ106" s="455"/>
      <c r="FK106" s="456" t="n">
        <f aca="false">3000/BA106*24</f>
        <v>1.89643365116157</v>
      </c>
      <c r="FL106" s="531"/>
      <c r="FM106" s="456"/>
      <c r="FN106" s="531" t="n">
        <v>6116</v>
      </c>
      <c r="FO106" s="533" t="n">
        <f aca="false">FN106/11.15/1.2/1000</f>
        <v>0.457100149476831</v>
      </c>
      <c r="FP106" s="450" t="n">
        <f aca="false">FN106/BA106*1000</f>
        <v>161.091502923669</v>
      </c>
      <c r="FQ106" s="458" t="n">
        <v>24</v>
      </c>
      <c r="FR106" s="459" t="n">
        <f aca="false">FQ106/BA106*1000</f>
        <v>0.632144550387189</v>
      </c>
      <c r="FS106" s="460" t="n">
        <v>7.89</v>
      </c>
      <c r="FT106" s="530" t="n">
        <v>16.3</v>
      </c>
      <c r="FU106" s="441" t="n">
        <v>73</v>
      </c>
      <c r="FV106" s="531" t="n">
        <v>1</v>
      </c>
      <c r="FW106" s="539" t="n">
        <v>0.32</v>
      </c>
      <c r="FX106" s="531" t="n">
        <v>16</v>
      </c>
      <c r="FY106" s="453" t="n">
        <f aca="false">1-FV106/(EG106+DD106)*2</f>
        <v>0.96875</v>
      </c>
      <c r="FZ106" s="453" t="n">
        <f aca="false">1-FW106/(EF106+DC106)*2</f>
        <v>0.84</v>
      </c>
      <c r="GA106" s="430" t="n">
        <f aca="false">(DC106+EF106)/2-FW106</f>
        <v>1.68</v>
      </c>
      <c r="GB106" s="514" t="n">
        <f aca="false">1-FT106/DZ106</f>
        <v>0.17258883248731</v>
      </c>
      <c r="GC106" s="515" t="n">
        <f aca="false">(CW106+DZ106)/2-FT106</f>
        <v>3.2</v>
      </c>
      <c r="GD106" s="514" t="n">
        <f aca="false">1-FU106/EA106</f>
        <v>0.120481927710843</v>
      </c>
      <c r="GE106" s="528" t="n">
        <f aca="false">(CX106+EA106)/2-FU106</f>
        <v>9</v>
      </c>
      <c r="GF106" s="462" t="n">
        <f aca="false">4100/BA106*24*2</f>
        <v>5.18358531317495</v>
      </c>
      <c r="GG106" s="406" t="n">
        <v>80</v>
      </c>
      <c r="GH106" s="451" t="n">
        <f aca="false">GG106/80</f>
        <v>1</v>
      </c>
      <c r="GI106" s="406" t="n">
        <v>520</v>
      </c>
      <c r="GJ106" s="463" t="n">
        <f aca="false">GI106/GG106</f>
        <v>6.5</v>
      </c>
      <c r="GK106" s="464" t="n">
        <f aca="false">GG106/(BA106/24/2)*1000</f>
        <v>101.14312806195</v>
      </c>
      <c r="GL106" s="465" t="n">
        <v>8.42</v>
      </c>
      <c r="GM106" s="530" t="n">
        <v>14.4</v>
      </c>
      <c r="GN106" s="406" t="n">
        <v>60</v>
      </c>
      <c r="GO106" s="514" t="n">
        <f aca="false">1-GM106/FT106</f>
        <v>0.116564417177914</v>
      </c>
      <c r="GP106" s="451" t="n">
        <f aca="false">1-GN106/FU106</f>
        <v>0.178082191780822</v>
      </c>
      <c r="GQ106" s="530" t="n">
        <v>2</v>
      </c>
      <c r="GR106" s="456" t="n">
        <f aca="false">4300/BA106*24</f>
        <v>2.71822156666491</v>
      </c>
      <c r="GS106" s="532" t="n">
        <f aca="false">HC106</f>
        <v>15</v>
      </c>
      <c r="GT106" s="532" t="n">
        <f aca="false">HD106</f>
        <v>68</v>
      </c>
      <c r="GU106" s="514"/>
      <c r="GV106" s="514"/>
      <c r="GW106" s="514" t="n">
        <f aca="false">1-HC106/FT106</f>
        <v>0.079754601226994</v>
      </c>
      <c r="GX106" s="514" t="n">
        <f aca="false">1-HD106/FU106</f>
        <v>0.0684931506849316</v>
      </c>
      <c r="GY106" s="463" t="n">
        <f aca="false">GK106/(FU106-GN106)</f>
        <v>7.78024062015001</v>
      </c>
      <c r="GZ106" s="406" t="n">
        <v>36735</v>
      </c>
      <c r="HA106" s="439" t="n">
        <v>8.27</v>
      </c>
      <c r="HB106" s="452"/>
      <c r="HC106" s="440" t="n">
        <v>15</v>
      </c>
      <c r="HD106" s="444" t="n">
        <v>68</v>
      </c>
      <c r="HE106" s="464"/>
      <c r="HF106" s="464"/>
      <c r="HG106" s="444"/>
      <c r="HH106" s="409" t="n">
        <v>1</v>
      </c>
      <c r="HI106" s="466" t="n">
        <v>8840</v>
      </c>
      <c r="HJ106" s="407" t="n">
        <f aca="false">HI106*0.67</f>
        <v>5922.8</v>
      </c>
      <c r="HK106" s="407"/>
      <c r="HL106" s="443"/>
      <c r="HM106" s="541" t="n">
        <v>21.7</v>
      </c>
      <c r="HN106" s="467"/>
      <c r="HO106" s="408" t="n">
        <v>0.15</v>
      </c>
      <c r="HP106" s="468"/>
      <c r="HQ106" s="519" t="n">
        <v>21.51</v>
      </c>
      <c r="HR106" s="520" t="n">
        <v>0.3</v>
      </c>
      <c r="HS106" s="521"/>
      <c r="HT106" s="522" t="n">
        <v>2</v>
      </c>
      <c r="HU106" s="523" t="n">
        <f aca="false">72500/BA106*24</f>
        <v>45.8304799030712</v>
      </c>
      <c r="HV106" s="514" t="n">
        <f aca="false">1-HC106/BE106</f>
        <v>0.66887417218543</v>
      </c>
      <c r="HW106" s="514" t="n">
        <f aca="false">1-HD106/BF106</f>
        <v>0.754512635379061</v>
      </c>
      <c r="HX106" s="514" t="n">
        <f aca="false">1-HM106/BK106</f>
        <v>0.416666666666667</v>
      </c>
      <c r="HY106" s="472"/>
    </row>
    <row r="107" customFormat="false" ht="15.6" hidden="false" customHeight="false" outlineLevel="0" collapsed="false">
      <c r="A107" s="401" t="n">
        <v>43589</v>
      </c>
      <c r="B107" s="516" t="n">
        <v>33168</v>
      </c>
      <c r="C107" s="403" t="n">
        <f aca="false">B107/$B$6</f>
        <v>0.66336</v>
      </c>
      <c r="D107" s="404" t="n">
        <v>7.92</v>
      </c>
      <c r="E107" s="405" t="n">
        <v>48</v>
      </c>
      <c r="F107" s="406" t="n">
        <v>274</v>
      </c>
      <c r="G107" s="407" t="n">
        <f aca="false">F107*B107/1000</f>
        <v>9088.032</v>
      </c>
      <c r="H107" s="403" t="n">
        <f aca="false">G107/$G$6</f>
        <v>0.36352128</v>
      </c>
      <c r="I107" s="406" t="n">
        <v>8850</v>
      </c>
      <c r="J107" s="407" t="n">
        <f aca="false">I107*0.67</f>
        <v>5929.5</v>
      </c>
      <c r="K107" s="408" t="n">
        <v>55.4</v>
      </c>
      <c r="L107" s="408" t="n">
        <v>32.2</v>
      </c>
      <c r="M107" s="408" t="n">
        <v>3.6</v>
      </c>
      <c r="N107" s="409" t="n">
        <v>256</v>
      </c>
      <c r="O107" s="409" t="n">
        <v>32</v>
      </c>
      <c r="P107" s="410"/>
      <c r="Q107" s="410"/>
      <c r="R107" s="410"/>
      <c r="S107" s="410"/>
      <c r="T107" s="411"/>
      <c r="U107" s="412"/>
      <c r="V107" s="410"/>
      <c r="W107" s="410"/>
      <c r="X107" s="517"/>
      <c r="Y107" s="474"/>
      <c r="Z107" s="475"/>
      <c r="AA107" s="476"/>
      <c r="AB107" s="477"/>
      <c r="AC107" s="477"/>
      <c r="AD107" s="475" t="n">
        <v>3.48</v>
      </c>
      <c r="AE107" s="478" t="n">
        <f aca="false">AD107/$AD$6</f>
        <v>0.483333333333333</v>
      </c>
      <c r="AF107" s="479"/>
      <c r="AG107" s="478"/>
      <c r="AH107" s="479"/>
      <c r="AI107" s="479"/>
      <c r="AJ107" s="474"/>
      <c r="AK107" s="478"/>
      <c r="AL107" s="448"/>
      <c r="AM107" s="480"/>
      <c r="AN107" s="474"/>
      <c r="AO107" s="474"/>
      <c r="AP107" s="480"/>
      <c r="AQ107" s="448"/>
      <c r="AR107" s="474"/>
      <c r="AS107" s="474"/>
      <c r="AT107" s="474"/>
      <c r="AU107" s="448"/>
      <c r="AV107" s="481"/>
      <c r="AW107" s="480"/>
      <c r="AX107" s="480"/>
      <c r="AY107" s="481"/>
      <c r="AZ107" s="481"/>
      <c r="BA107" s="421" t="n">
        <f aca="false">CC107+DF107</f>
        <v>34909</v>
      </c>
      <c r="BB107" s="422" t="n">
        <f aca="false">BA107/$BA$6</f>
        <v>0.69818</v>
      </c>
      <c r="BC107" s="423"/>
      <c r="BD107" s="424" t="n">
        <v>8.01</v>
      </c>
      <c r="BE107" s="425" t="n">
        <v>40.5</v>
      </c>
      <c r="BF107" s="426" t="n">
        <v>275</v>
      </c>
      <c r="BG107" s="427" t="n">
        <v>9270</v>
      </c>
      <c r="BH107" s="421" t="n">
        <f aca="false">BG107*0.67</f>
        <v>6210.9</v>
      </c>
      <c r="BI107" s="423"/>
      <c r="BJ107" s="422"/>
      <c r="BK107" s="428" t="n">
        <v>33.1</v>
      </c>
      <c r="BL107" s="428" t="n">
        <v>23.2</v>
      </c>
      <c r="BM107" s="429" t="n">
        <v>4.4</v>
      </c>
      <c r="BN107" s="423" t="n">
        <v>4.4</v>
      </c>
      <c r="BO107" s="426" t="n">
        <v>222</v>
      </c>
      <c r="BP107" s="426" t="n">
        <v>32</v>
      </c>
      <c r="BQ107" s="424" t="n">
        <v>2.65</v>
      </c>
      <c r="BR107" s="422" t="n">
        <f aca="false">BQ107/$BQ$6</f>
        <v>0.368055555555555</v>
      </c>
      <c r="BS107" s="410" t="n">
        <f aca="false">BA107</f>
        <v>34909</v>
      </c>
      <c r="BT107" s="430" t="n">
        <f aca="false">BD107</f>
        <v>8.01</v>
      </c>
      <c r="BU107" s="431" t="n">
        <f aca="false">BE107</f>
        <v>40.5</v>
      </c>
      <c r="BV107" s="431" t="n">
        <f aca="false">BF107</f>
        <v>275</v>
      </c>
      <c r="BW107" s="431" t="n">
        <f aca="false">BG107</f>
        <v>9270</v>
      </c>
      <c r="BX107" s="431" t="n">
        <f aca="false">BW107*0.65</f>
        <v>6025.5</v>
      </c>
      <c r="BY107" s="431" t="n">
        <f aca="false">BK107</f>
        <v>33.1</v>
      </c>
      <c r="BZ107" s="431" t="n">
        <f aca="false">BL107</f>
        <v>23.2</v>
      </c>
      <c r="CA107" s="432" t="n">
        <f aca="false">BN107</f>
        <v>4.4</v>
      </c>
      <c r="CB107" s="431" t="n">
        <f aca="false">BO107</f>
        <v>222</v>
      </c>
      <c r="CC107" s="433" t="n">
        <v>17458</v>
      </c>
      <c r="CD107" s="412" t="n">
        <f aca="false">CC107</f>
        <v>17458</v>
      </c>
      <c r="CE107" s="422" t="n">
        <f aca="false">CC107/25000</f>
        <v>0.69832</v>
      </c>
      <c r="CF107" s="434" t="n">
        <f aca="false">6700/CC107*24</f>
        <v>9.21067705349983</v>
      </c>
      <c r="CG107" s="435" t="n">
        <v>7.82</v>
      </c>
      <c r="CH107" s="428" t="n">
        <v>15</v>
      </c>
      <c r="CI107" s="447" t="n">
        <f aca="false">9500/CC107*24</f>
        <v>13.0599152251117</v>
      </c>
      <c r="CJ107" s="437" t="n">
        <v>24.1</v>
      </c>
      <c r="CK107" s="437" t="n">
        <v>2.9</v>
      </c>
      <c r="CL107" s="424" t="n">
        <v>7.52</v>
      </c>
      <c r="CM107" s="424"/>
      <c r="CN107" s="424"/>
      <c r="CO107" s="433"/>
      <c r="CP107" s="433"/>
      <c r="CQ107" s="438"/>
      <c r="CR107" s="438" t="n">
        <v>0.65</v>
      </c>
      <c r="CS107" s="482"/>
      <c r="CT107" s="529" t="n">
        <f aca="false">3500/CC107*24</f>
        <v>4.81154771451484</v>
      </c>
      <c r="CU107" s="435" t="n">
        <v>7.35</v>
      </c>
      <c r="CV107" s="439" t="n">
        <v>8.07</v>
      </c>
      <c r="CW107" s="440" t="n">
        <v>19.9</v>
      </c>
      <c r="CX107" s="441" t="n">
        <v>84</v>
      </c>
      <c r="CY107" s="442" t="n">
        <v>9300</v>
      </c>
      <c r="CZ107" s="443" t="n">
        <v>23</v>
      </c>
      <c r="DA107" s="443" t="n">
        <v>0.37</v>
      </c>
      <c r="DB107" s="443" t="n">
        <v>22.4</v>
      </c>
      <c r="DC107" s="443" t="n">
        <v>2</v>
      </c>
      <c r="DD107" s="444" t="n">
        <v>32</v>
      </c>
      <c r="DE107" s="441"/>
      <c r="DF107" s="445" t="n">
        <v>17451</v>
      </c>
      <c r="DG107" s="446" t="n">
        <f aca="false">DF107</f>
        <v>17451</v>
      </c>
      <c r="DH107" s="422" t="n">
        <f aca="false">DF107/25000</f>
        <v>0.69804</v>
      </c>
      <c r="DI107" s="447" t="n">
        <f aca="false">6700/DF107*24</f>
        <v>9.21437166924532</v>
      </c>
      <c r="DJ107" s="435" t="n">
        <v>7.65</v>
      </c>
      <c r="DK107" s="428" t="n">
        <v>15</v>
      </c>
      <c r="DL107" s="447" t="n">
        <f aca="false">9500/DF107*24</f>
        <v>13.0651538593777</v>
      </c>
      <c r="DM107" s="423" t="n">
        <v>23.9</v>
      </c>
      <c r="DN107" s="423" t="n">
        <v>5.3</v>
      </c>
      <c r="DO107" s="424" t="n">
        <v>7.37</v>
      </c>
      <c r="DP107" s="424"/>
      <c r="DQ107" s="424"/>
      <c r="DR107" s="433"/>
      <c r="DS107" s="433"/>
      <c r="DT107" s="438"/>
      <c r="DU107" s="438" t="n">
        <v>0.62</v>
      </c>
      <c r="DV107" s="425"/>
      <c r="DW107" s="447" t="n">
        <f aca="false">3500/DF107*24</f>
        <v>4.81347773766546</v>
      </c>
      <c r="DX107" s="435" t="n">
        <v>8.13</v>
      </c>
      <c r="DY107" s="439" t="n">
        <v>8.04</v>
      </c>
      <c r="DZ107" s="440" t="n">
        <v>19.3</v>
      </c>
      <c r="EA107" s="441" t="n">
        <v>81</v>
      </c>
      <c r="EB107" s="442" t="n">
        <v>9190</v>
      </c>
      <c r="EC107" s="443" t="n">
        <v>23.5</v>
      </c>
      <c r="ED107" s="443" t="n">
        <v>0.37</v>
      </c>
      <c r="EE107" s="443" t="n">
        <v>23</v>
      </c>
      <c r="EF107" s="443" t="n">
        <v>2</v>
      </c>
      <c r="EG107" s="444" t="n">
        <v>37</v>
      </c>
      <c r="EH107" s="441"/>
      <c r="EI107" s="430" t="n">
        <f aca="false">(DY107*DG107+CV107*CD107)/(DG107+CD107)</f>
        <v>8.05500300782033</v>
      </c>
      <c r="EJ107" s="430" t="n">
        <f aca="false">(DZ107*DG107+CW107*CD107)/(DG107+CD107)</f>
        <v>19.6000601564067</v>
      </c>
      <c r="EK107" s="449" t="n">
        <f aca="false">(EA107*DG107+CX107*CD107)/(DG107+CD107)</f>
        <v>82.5003007820333</v>
      </c>
      <c r="EL107" s="449" t="n">
        <f aca="false">(EB107*DG107+CY107*CD107)/(DG107+CD107)</f>
        <v>9245.01102867455</v>
      </c>
      <c r="EM107" s="430" t="n">
        <f aca="false">(EC107*DG107+CZ107*CD107)/(DG107+CD107)</f>
        <v>23.2499498696611</v>
      </c>
      <c r="EN107" s="432" t="n">
        <f aca="false">(ED107*DG107+DA107*CD107)/(DG107+CD107)</f>
        <v>0.37</v>
      </c>
      <c r="EO107" s="432" t="n">
        <f aca="false">(EE107*DG107+DB107*CD107)/(DG107+CD107)</f>
        <v>22.6999398435933</v>
      </c>
      <c r="EP107" s="432" t="n">
        <f aca="false">(EF107*DG107+DC107*CD107)/(DG107+CD107)</f>
        <v>2</v>
      </c>
      <c r="EQ107" s="432" t="n">
        <f aca="false">(EG107*DG107+DD107*CD107)/(DG107+CD107)</f>
        <v>34.4994986966112</v>
      </c>
      <c r="ER107" s="449"/>
      <c r="ES107" s="450" t="n">
        <f aca="false">44000/BA107*24</f>
        <v>30.2500787762468</v>
      </c>
      <c r="ET107" s="451" t="n">
        <f aca="false">BB107</f>
        <v>0.69818</v>
      </c>
      <c r="EU107" s="452" t="n">
        <f aca="false">BV107/1000/ES107*24</f>
        <v>0.21818125</v>
      </c>
      <c r="EV107" s="451" t="n">
        <f aca="false">EU107/$EU$6</f>
        <v>0.404039351851852</v>
      </c>
      <c r="EW107" s="514" t="n">
        <f aca="false">1-EM107/BY107</f>
        <v>0.297584596082746</v>
      </c>
      <c r="EX107" s="515" t="n">
        <f aca="false">BY107-EM107</f>
        <v>9.85005013033888</v>
      </c>
      <c r="EY107" s="514" t="n">
        <f aca="false">1-EJ107/BU107</f>
        <v>0.516047897372675</v>
      </c>
      <c r="EZ107" s="515" t="n">
        <f aca="false">BU107-EJ107</f>
        <v>20.8999398435933</v>
      </c>
      <c r="FA107" s="451" t="n">
        <f aca="false">1-EK107/BV107</f>
        <v>0.699998906247152</v>
      </c>
      <c r="FB107" s="432" t="n">
        <f aca="false">BV107-EK107</f>
        <v>192.499699217967</v>
      </c>
      <c r="FC107" s="453" t="n">
        <f aca="false">1-EP107/CA107</f>
        <v>0.545454545454545</v>
      </c>
      <c r="FD107" s="432" t="n">
        <f aca="false">CA107-EP107</f>
        <v>2.4</v>
      </c>
      <c r="FE107" s="453" t="n">
        <f aca="false">1-EQ107/CB107</f>
        <v>0.844596852717968</v>
      </c>
      <c r="FF107" s="431" t="n">
        <f aca="false">CB107-EQ107</f>
        <v>187.500501303389</v>
      </c>
      <c r="FG107" s="406" t="n">
        <v>38400</v>
      </c>
      <c r="FH107" s="444"/>
      <c r="FI107" s="454"/>
      <c r="FJ107" s="455"/>
      <c r="FK107" s="456" t="n">
        <f aca="false">3000/BA107*24</f>
        <v>2.06250537110774</v>
      </c>
      <c r="FL107" s="531"/>
      <c r="FM107" s="456"/>
      <c r="FN107" s="531" t="n">
        <v>6255</v>
      </c>
      <c r="FO107" s="533" t="n">
        <f aca="false">FN107/11.15/1.2/1000</f>
        <v>0.467488789237668</v>
      </c>
      <c r="FP107" s="450" t="n">
        <f aca="false">FN107/BA107*1000</f>
        <v>179.180154114985</v>
      </c>
      <c r="FQ107" s="458" t="n">
        <v>24</v>
      </c>
      <c r="FR107" s="459" t="n">
        <f aca="false">FQ107/BA107*1000</f>
        <v>0.687501790369246</v>
      </c>
      <c r="FS107" s="460" t="n">
        <v>7.88</v>
      </c>
      <c r="FT107" s="530" t="n">
        <v>17.2</v>
      </c>
      <c r="FU107" s="441" t="n">
        <v>77</v>
      </c>
      <c r="FV107" s="531" t="n">
        <v>2</v>
      </c>
      <c r="FW107" s="539" t="n">
        <v>0.3</v>
      </c>
      <c r="FX107" s="531" t="n">
        <v>8</v>
      </c>
      <c r="FY107" s="453" t="n">
        <f aca="false">1-FV107/(EG107+DD107)*2</f>
        <v>0.942028985507246</v>
      </c>
      <c r="FZ107" s="453" t="n">
        <f aca="false">1-FW107/(EF107+DC107)*2</f>
        <v>0.85</v>
      </c>
      <c r="GA107" s="430" t="n">
        <f aca="false">(DC107+EF107)/2-FW107</f>
        <v>1.7</v>
      </c>
      <c r="GB107" s="514" t="n">
        <f aca="false">1-FT107/DZ107</f>
        <v>0.10880829015544</v>
      </c>
      <c r="GC107" s="515" t="n">
        <f aca="false">(CW107+DZ107)/2-FT107</f>
        <v>2.4</v>
      </c>
      <c r="GD107" s="514" t="n">
        <f aca="false">1-FU107/EA107</f>
        <v>0.0493827160493827</v>
      </c>
      <c r="GE107" s="528" t="n">
        <f aca="false">(CX107+EA107)/2-FU107</f>
        <v>5.5</v>
      </c>
      <c r="GF107" s="462" t="n">
        <f aca="false">4100/BA107*24*2</f>
        <v>5.63751468102782</v>
      </c>
      <c r="GG107" s="406" t="n">
        <v>80</v>
      </c>
      <c r="GH107" s="451" t="n">
        <f aca="false">GG107/80</f>
        <v>1</v>
      </c>
      <c r="GI107" s="406" t="n">
        <v>520</v>
      </c>
      <c r="GJ107" s="463" t="n">
        <f aca="false">GI107/GG107</f>
        <v>6.5</v>
      </c>
      <c r="GK107" s="464" t="n">
        <f aca="false">GG107/(BA107/24/2)*1000</f>
        <v>110.000286459079</v>
      </c>
      <c r="GL107" s="465" t="n">
        <v>8.22</v>
      </c>
      <c r="GM107" s="530" t="n">
        <v>14.1</v>
      </c>
      <c r="GN107" s="406" t="n">
        <v>59</v>
      </c>
      <c r="GO107" s="514" t="n">
        <f aca="false">1-GM107/FT107</f>
        <v>0.180232558139535</v>
      </c>
      <c r="GP107" s="451" t="n">
        <f aca="false">1-GN107/FU107</f>
        <v>0.233766233766234</v>
      </c>
      <c r="GQ107" s="530" t="n">
        <v>2</v>
      </c>
      <c r="GR107" s="456" t="n">
        <f aca="false">4300/BA107*24</f>
        <v>2.95625769858776</v>
      </c>
      <c r="GS107" s="532" t="n">
        <f aca="false">HC107</f>
        <v>15</v>
      </c>
      <c r="GT107" s="532" t="n">
        <f aca="false">HD107</f>
        <v>68</v>
      </c>
      <c r="GU107" s="514"/>
      <c r="GV107" s="514"/>
      <c r="GW107" s="514" t="n">
        <f aca="false">1-HC107/FT107</f>
        <v>0.127906976744186</v>
      </c>
      <c r="GX107" s="514" t="n">
        <f aca="false">1-HD107/FU107</f>
        <v>0.116883116883117</v>
      </c>
      <c r="GY107" s="463" t="n">
        <f aca="false">GK107/(FU107-GN107)</f>
        <v>6.11112702550441</v>
      </c>
      <c r="GZ107" s="406" t="n">
        <v>33168</v>
      </c>
      <c r="HA107" s="439" t="n">
        <v>8.25</v>
      </c>
      <c r="HB107" s="452"/>
      <c r="HC107" s="440" t="n">
        <v>15</v>
      </c>
      <c r="HD107" s="444" t="n">
        <v>68</v>
      </c>
      <c r="HE107" s="464"/>
      <c r="HF107" s="464"/>
      <c r="HG107" s="444"/>
      <c r="HH107" s="409" t="n">
        <v>3</v>
      </c>
      <c r="HI107" s="466" t="n">
        <v>9270</v>
      </c>
      <c r="HJ107" s="407" t="n">
        <f aca="false">HI107*0.67</f>
        <v>6210.9</v>
      </c>
      <c r="HK107" s="407"/>
      <c r="HL107" s="443"/>
      <c r="HM107" s="541" t="n">
        <v>23.3</v>
      </c>
      <c r="HN107" s="467"/>
      <c r="HO107" s="408" t="n">
        <v>0.15</v>
      </c>
      <c r="HP107" s="468"/>
      <c r="HQ107" s="519" t="n">
        <v>23.3</v>
      </c>
      <c r="HR107" s="520" t="n">
        <v>0.3</v>
      </c>
      <c r="HS107" s="521"/>
      <c r="HT107" s="522" t="n">
        <v>4</v>
      </c>
      <c r="HU107" s="523" t="n">
        <f aca="false">72500/BA107*24</f>
        <v>49.8438798017703</v>
      </c>
      <c r="HV107" s="514" t="n">
        <f aca="false">1-HC107/BE107</f>
        <v>0.62962962962963</v>
      </c>
      <c r="HW107" s="514" t="n">
        <f aca="false">1-HD107/BF107</f>
        <v>0.752727272727273</v>
      </c>
      <c r="HX107" s="514" t="n">
        <f aca="false">1-HM107/BK107</f>
        <v>0.29607250755287</v>
      </c>
      <c r="HY107" s="472"/>
    </row>
    <row r="108" customFormat="false" ht="15.6" hidden="false" customHeight="false" outlineLevel="0" collapsed="false">
      <c r="A108" s="486" t="n">
        <v>43590</v>
      </c>
      <c r="B108" s="487" t="n">
        <v>34649</v>
      </c>
      <c r="C108" s="488" t="n">
        <f aca="false">B108/$B$6</f>
        <v>0.69298</v>
      </c>
      <c r="D108" s="489" t="n">
        <v>8.11</v>
      </c>
      <c r="E108" s="490" t="n">
        <v>57</v>
      </c>
      <c r="F108" s="491" t="n">
        <v>341</v>
      </c>
      <c r="G108" s="491" t="n">
        <f aca="false">F108*B108/1000</f>
        <v>11815.309</v>
      </c>
      <c r="H108" s="488" t="n">
        <f aca="false">G108/$G$6</f>
        <v>0.47261236</v>
      </c>
      <c r="I108" s="491" t="n">
        <v>10490</v>
      </c>
      <c r="J108" s="491" t="n">
        <f aca="false">I108*0.67</f>
        <v>7028.3</v>
      </c>
      <c r="K108" s="492" t="n">
        <v>52.4</v>
      </c>
      <c r="L108" s="492" t="n">
        <v>25.4</v>
      </c>
      <c r="M108" s="492" t="n">
        <v>3.5</v>
      </c>
      <c r="N108" s="493" t="n">
        <v>286</v>
      </c>
      <c r="O108" s="493" t="n">
        <v>32</v>
      </c>
      <c r="P108" s="410"/>
      <c r="Q108" s="410"/>
      <c r="R108" s="410"/>
      <c r="S108" s="410"/>
      <c r="T108" s="411"/>
      <c r="U108" s="412"/>
      <c r="V108" s="410"/>
      <c r="W108" s="410"/>
      <c r="X108" s="413"/>
      <c r="Y108" s="474"/>
      <c r="Z108" s="475"/>
      <c r="AA108" s="476"/>
      <c r="AB108" s="477"/>
      <c r="AC108" s="477"/>
      <c r="AD108" s="475" t="n">
        <v>3.25</v>
      </c>
      <c r="AE108" s="478" t="n">
        <f aca="false">AD108/$AD$6</f>
        <v>0.451388888888889</v>
      </c>
      <c r="AF108" s="479"/>
      <c r="AG108" s="478"/>
      <c r="AH108" s="479"/>
      <c r="AI108" s="479"/>
      <c r="AJ108" s="474"/>
      <c r="AK108" s="478"/>
      <c r="AL108" s="448"/>
      <c r="AM108" s="480"/>
      <c r="AN108" s="474"/>
      <c r="AO108" s="474"/>
      <c r="AP108" s="480"/>
      <c r="AQ108" s="448"/>
      <c r="AR108" s="474"/>
      <c r="AS108" s="474"/>
      <c r="AT108" s="474"/>
      <c r="AU108" s="448"/>
      <c r="AV108" s="481"/>
      <c r="AW108" s="480"/>
      <c r="AX108" s="480"/>
      <c r="AY108" s="481"/>
      <c r="AZ108" s="481"/>
      <c r="BA108" s="421" t="n">
        <f aca="false">CC108+DF108</f>
        <v>33341</v>
      </c>
      <c r="BB108" s="422" t="n">
        <f aca="false">BA108/$BA$6</f>
        <v>0.66682</v>
      </c>
      <c r="BC108" s="423"/>
      <c r="BD108" s="424" t="n">
        <v>8.09</v>
      </c>
      <c r="BE108" s="425" t="n">
        <v>58</v>
      </c>
      <c r="BF108" s="426" t="n">
        <v>331</v>
      </c>
      <c r="BG108" s="427" t="n">
        <v>10560</v>
      </c>
      <c r="BH108" s="421" t="n">
        <f aca="false">BG108*0.67</f>
        <v>7075.2</v>
      </c>
      <c r="BI108" s="421"/>
      <c r="BJ108" s="422"/>
      <c r="BK108" s="428" t="n">
        <v>40.3</v>
      </c>
      <c r="BL108" s="428" t="n">
        <v>28.2</v>
      </c>
      <c r="BM108" s="429" t="n">
        <v>7.6</v>
      </c>
      <c r="BN108" s="423" t="n">
        <v>3.2</v>
      </c>
      <c r="BO108" s="426" t="n">
        <v>286</v>
      </c>
      <c r="BP108" s="426" t="n">
        <v>32</v>
      </c>
      <c r="BQ108" s="424" t="n">
        <v>4</v>
      </c>
      <c r="BR108" s="422" t="n">
        <f aca="false">BQ108/$BQ$6</f>
        <v>0.555555555555556</v>
      </c>
      <c r="BS108" s="410" t="n">
        <f aca="false">BA108</f>
        <v>33341</v>
      </c>
      <c r="BT108" s="430" t="n">
        <f aca="false">BD108</f>
        <v>8.09</v>
      </c>
      <c r="BU108" s="431" t="n">
        <f aca="false">BE108</f>
        <v>58</v>
      </c>
      <c r="BV108" s="431" t="n">
        <f aca="false">BF108</f>
        <v>331</v>
      </c>
      <c r="BW108" s="431" t="n">
        <f aca="false">BG108</f>
        <v>10560</v>
      </c>
      <c r="BX108" s="431" t="n">
        <f aca="false">BW108*0.65</f>
        <v>6864</v>
      </c>
      <c r="BY108" s="431" t="n">
        <f aca="false">BK108</f>
        <v>40.3</v>
      </c>
      <c r="BZ108" s="431" t="n">
        <f aca="false">BL108</f>
        <v>28.2</v>
      </c>
      <c r="CA108" s="432" t="n">
        <f aca="false">BN108</f>
        <v>3.2</v>
      </c>
      <c r="CB108" s="431" t="n">
        <f aca="false">BO108</f>
        <v>286</v>
      </c>
      <c r="CC108" s="433" t="n">
        <v>16663</v>
      </c>
      <c r="CD108" s="412" t="n">
        <f aca="false">CC108</f>
        <v>16663</v>
      </c>
      <c r="CE108" s="422" t="n">
        <f aca="false">CC108/25000</f>
        <v>0.66652</v>
      </c>
      <c r="CF108" s="534" t="n">
        <f aca="false">6700/CC108*24</f>
        <v>9.65012302706596</v>
      </c>
      <c r="CG108" s="435" t="n">
        <v>7.7</v>
      </c>
      <c r="CH108" s="428" t="n">
        <v>15.9</v>
      </c>
      <c r="CI108" s="535" t="n">
        <f aca="false">9500/CC108*24</f>
        <v>13.6830102622577</v>
      </c>
      <c r="CJ108" s="437" t="n">
        <v>23.9</v>
      </c>
      <c r="CK108" s="437" t="n">
        <v>3.2</v>
      </c>
      <c r="CL108" s="424" t="n">
        <v>7.67</v>
      </c>
      <c r="CM108" s="424"/>
      <c r="CN108" s="424"/>
      <c r="CO108" s="433"/>
      <c r="CP108" s="433"/>
      <c r="CQ108" s="438"/>
      <c r="CR108" s="438" t="n">
        <v>0.64</v>
      </c>
      <c r="CS108" s="482"/>
      <c r="CT108" s="425" t="n">
        <f aca="false">3500/CC108*24</f>
        <v>5.04110904398968</v>
      </c>
      <c r="CU108" s="435" t="n">
        <v>7.65</v>
      </c>
      <c r="CV108" s="494" t="n">
        <v>8.13</v>
      </c>
      <c r="CW108" s="495" t="n">
        <v>18.5</v>
      </c>
      <c r="CX108" s="496" t="n">
        <v>78</v>
      </c>
      <c r="CY108" s="497" t="n">
        <v>9120</v>
      </c>
      <c r="CZ108" s="498" t="n">
        <v>23.9</v>
      </c>
      <c r="DA108" s="498" t="n">
        <v>0.31</v>
      </c>
      <c r="DB108" s="498" t="n">
        <v>23</v>
      </c>
      <c r="DC108" s="498" t="n">
        <v>2</v>
      </c>
      <c r="DD108" s="499" t="n">
        <v>25</v>
      </c>
      <c r="DE108" s="499"/>
      <c r="DF108" s="433" t="n">
        <v>16678</v>
      </c>
      <c r="DG108" s="446" t="n">
        <f aca="false">DF108</f>
        <v>16678</v>
      </c>
      <c r="DH108" s="422" t="n">
        <f aca="false">DF108/25000</f>
        <v>0.66712</v>
      </c>
      <c r="DI108" s="433" t="n">
        <f aca="false">6700/DF108*24</f>
        <v>9.64144381820362</v>
      </c>
      <c r="DJ108" s="435" t="n">
        <v>7.45</v>
      </c>
      <c r="DK108" s="428" t="n">
        <v>16.7</v>
      </c>
      <c r="DL108" s="433" t="n">
        <f aca="false">9500/DF108*24</f>
        <v>13.6707039213335</v>
      </c>
      <c r="DM108" s="542" t="n">
        <v>24.2</v>
      </c>
      <c r="DN108" s="542" t="n">
        <v>4.8</v>
      </c>
      <c r="DO108" s="543" t="n">
        <v>7.49</v>
      </c>
      <c r="DP108" s="543"/>
      <c r="DQ108" s="543"/>
      <c r="DR108" s="433"/>
      <c r="DS108" s="433"/>
      <c r="DT108" s="438"/>
      <c r="DU108" s="438" t="n">
        <v>0.67</v>
      </c>
      <c r="DV108" s="482"/>
      <c r="DW108" s="433" t="n">
        <f aca="false">3500/DF108*24</f>
        <v>5.03657512891234</v>
      </c>
      <c r="DX108" s="435" t="n">
        <v>8.23</v>
      </c>
      <c r="DY108" s="494" t="n">
        <v>8.07</v>
      </c>
      <c r="DZ108" s="495" t="n">
        <v>18.5</v>
      </c>
      <c r="EA108" s="496" t="n">
        <v>78</v>
      </c>
      <c r="EB108" s="497" t="n">
        <v>9140</v>
      </c>
      <c r="EC108" s="498" t="n">
        <v>22.8</v>
      </c>
      <c r="ED108" s="498" t="n">
        <v>0.31</v>
      </c>
      <c r="EE108" s="498" t="n">
        <v>22.3</v>
      </c>
      <c r="EF108" s="498" t="n">
        <v>2</v>
      </c>
      <c r="EG108" s="499" t="n">
        <v>28</v>
      </c>
      <c r="EH108" s="496"/>
      <c r="EI108" s="430" t="n">
        <f aca="false">(DY108*DG108+CV108*CD108)/(DG108+CD108)</f>
        <v>8.09998650310429</v>
      </c>
      <c r="EJ108" s="430" t="n">
        <f aca="false">(DZ108*DG108+CW108*CD108)/(DG108+CD108)</f>
        <v>18.5</v>
      </c>
      <c r="EK108" s="449" t="n">
        <f aca="false">(EA108*DG108+CX108*CD108)/(DG108+CD108)</f>
        <v>78</v>
      </c>
      <c r="EL108" s="449" t="n">
        <f aca="false">(EB108*DG108+CY108*CD108)/(DG108+CD108)</f>
        <v>9130.00449896524</v>
      </c>
      <c r="EM108" s="430" t="n">
        <f aca="false">(EC108*DG108+CZ108*CD108)/(DG108+CD108)</f>
        <v>23.3497525569119</v>
      </c>
      <c r="EN108" s="432" t="n">
        <f aca="false">(ED108*DG108+DA108*CD108)/(DG108+CD108)</f>
        <v>0.31</v>
      </c>
      <c r="EO108" s="432" t="n">
        <f aca="false">(EE108*DG108+DB108*CD108)/(DG108+CD108)</f>
        <v>22.6498425362167</v>
      </c>
      <c r="EP108" s="432" t="n">
        <f aca="false">(EF108*DG108+DC108*CD108)/(DG108+CD108)</f>
        <v>2</v>
      </c>
      <c r="EQ108" s="432" t="n">
        <f aca="false">(EG108*DG108+DD108*CD108)/(DG108+CD108)</f>
        <v>26.5006748447857</v>
      </c>
      <c r="ER108" s="449"/>
      <c r="ES108" s="497" t="n">
        <f aca="false">44000/BA108*24</f>
        <v>31.6727152754866</v>
      </c>
      <c r="ET108" s="500" t="n">
        <f aca="false">BB108</f>
        <v>0.66682</v>
      </c>
      <c r="EU108" s="452" t="n">
        <f aca="false">BV108/1000/ES108*24</f>
        <v>0.25081525</v>
      </c>
      <c r="EV108" s="500" t="n">
        <f aca="false">EU108/$EU$6</f>
        <v>0.464472685185185</v>
      </c>
      <c r="EW108" s="514" t="n">
        <f aca="false">1-EM108/BY108</f>
        <v>0.420601673525759</v>
      </c>
      <c r="EX108" s="515" t="n">
        <f aca="false">BY108-EM108</f>
        <v>16.9502474430881</v>
      </c>
      <c r="EY108" s="514" t="n">
        <f aca="false">1-EJ108/BU108</f>
        <v>0.681034482758621</v>
      </c>
      <c r="EZ108" s="515" t="n">
        <f aca="false">BU108-EJ108</f>
        <v>39.5</v>
      </c>
      <c r="FA108" s="451" t="n">
        <f aca="false">1-EK108/BV108</f>
        <v>0.764350453172205</v>
      </c>
      <c r="FB108" s="432" t="n">
        <f aca="false">BV108-EK108</f>
        <v>253</v>
      </c>
      <c r="FC108" s="453" t="n">
        <f aca="false">1-EP108/CA108</f>
        <v>0.375</v>
      </c>
      <c r="FD108" s="432" t="n">
        <f aca="false">CA108-EP108</f>
        <v>1.2</v>
      </c>
      <c r="FE108" s="453" t="n">
        <f aca="false">1-EQ108/CB108</f>
        <v>0.907340297745504</v>
      </c>
      <c r="FF108" s="431" t="n">
        <f aca="false">CB108-EQ108</f>
        <v>259.499325155214</v>
      </c>
      <c r="FG108" s="491" t="n">
        <v>38400</v>
      </c>
      <c r="FH108" s="499"/>
      <c r="FI108" s="502"/>
      <c r="FJ108" s="488"/>
      <c r="FK108" s="503" t="n">
        <f aca="false">3000/BA108*24</f>
        <v>2.15950331423773</v>
      </c>
      <c r="FL108" s="491"/>
      <c r="FM108" s="503"/>
      <c r="FN108" s="491" t="n">
        <v>5421</v>
      </c>
      <c r="FO108" s="533" t="n">
        <f aca="false">FN108/11.15/1.2/1000</f>
        <v>0.405156950672646</v>
      </c>
      <c r="FP108" s="497" t="n">
        <f aca="false">FN108/BA108*1000</f>
        <v>162.592603701149</v>
      </c>
      <c r="FQ108" s="504" t="n">
        <v>21.6</v>
      </c>
      <c r="FR108" s="492" t="n">
        <f aca="false">FQ108/BA108*1000</f>
        <v>0.647850994271318</v>
      </c>
      <c r="FS108" s="505" t="n">
        <v>7.91</v>
      </c>
      <c r="FT108" s="536" t="n">
        <v>17.1</v>
      </c>
      <c r="FU108" s="496" t="n">
        <v>77</v>
      </c>
      <c r="FV108" s="491" t="n">
        <v>3</v>
      </c>
      <c r="FW108" s="505" t="n">
        <v>0.3</v>
      </c>
      <c r="FX108" s="491" t="n">
        <v>16</v>
      </c>
      <c r="FY108" s="453" t="n">
        <f aca="false">1-FV108/(EG108+DD108)*2</f>
        <v>0.886792452830189</v>
      </c>
      <c r="FZ108" s="453" t="n">
        <f aca="false">1-FW108/(EF108+DC108)*2</f>
        <v>0.85</v>
      </c>
      <c r="GA108" s="430" t="n">
        <f aca="false">(DC108+EF108)/2-FW108</f>
        <v>1.7</v>
      </c>
      <c r="GB108" s="500" t="n">
        <f aca="false">1-FT108/DZ108</f>
        <v>0.0756756756756756</v>
      </c>
      <c r="GC108" s="515" t="n">
        <f aca="false">(CW108+DZ108)/2-FT108</f>
        <v>1.4</v>
      </c>
      <c r="GD108" s="500" t="n">
        <f aca="false">1-FU108/EA108</f>
        <v>0.0128205128205128</v>
      </c>
      <c r="GE108" s="528" t="n">
        <f aca="false">(CX108+EA108)/2-FU108</f>
        <v>1</v>
      </c>
      <c r="GF108" s="507" t="n">
        <f aca="false">4100/BA108*24*2</f>
        <v>5.90264239224978</v>
      </c>
      <c r="GG108" s="491" t="n">
        <v>80</v>
      </c>
      <c r="GH108" s="527" t="n">
        <f aca="false">GG108/80</f>
        <v>1</v>
      </c>
      <c r="GI108" s="491" t="n">
        <v>520</v>
      </c>
      <c r="GJ108" s="545" t="n">
        <f aca="false">GI108/GG108</f>
        <v>6.5</v>
      </c>
      <c r="GK108" s="499" t="n">
        <f aca="false">GG108/(BA108/24/2)*1000</f>
        <v>115.173510092679</v>
      </c>
      <c r="GL108" s="508" t="n">
        <v>8.29</v>
      </c>
      <c r="GM108" s="536" t="n">
        <v>14.6</v>
      </c>
      <c r="GN108" s="537" t="n">
        <v>61</v>
      </c>
      <c r="GO108" s="527" t="n">
        <f aca="false">1-GM108/FT108</f>
        <v>0.146198830409357</v>
      </c>
      <c r="GP108" s="527" t="n">
        <f aca="false">1-GN108/FU108</f>
        <v>0.207792207792208</v>
      </c>
      <c r="GQ108" s="536" t="n">
        <v>2</v>
      </c>
      <c r="GR108" s="503" t="n">
        <f aca="false">4300/BA108*24</f>
        <v>3.09528808374074</v>
      </c>
      <c r="GS108" s="537" t="n">
        <f aca="false">HC108</f>
        <v>14.6</v>
      </c>
      <c r="GT108" s="537" t="n">
        <f aca="false">HD108</f>
        <v>66</v>
      </c>
      <c r="GU108" s="527"/>
      <c r="GV108" s="527"/>
      <c r="GW108" s="527" t="n">
        <f aca="false">1-HC108/FT108</f>
        <v>0.146198830409357</v>
      </c>
      <c r="GX108" s="527" t="n">
        <f aca="false">1-HD108/FU108</f>
        <v>0.142857142857143</v>
      </c>
      <c r="GY108" s="498" t="n">
        <f aca="false">GK108/(FU108-GN108)</f>
        <v>7.19834438079242</v>
      </c>
      <c r="GZ108" s="491" t="n">
        <v>32275</v>
      </c>
      <c r="HA108" s="494" t="n">
        <v>8.24</v>
      </c>
      <c r="HB108" s="494"/>
      <c r="HC108" s="495" t="n">
        <v>14.6</v>
      </c>
      <c r="HD108" s="499" t="n">
        <v>66</v>
      </c>
      <c r="HE108" s="499"/>
      <c r="HF108" s="499"/>
      <c r="HG108" s="499"/>
      <c r="HH108" s="493" t="n">
        <v>1</v>
      </c>
      <c r="HI108" s="509" t="n">
        <v>9250</v>
      </c>
      <c r="HJ108" s="491" t="n">
        <f aca="false">HI108*0.67</f>
        <v>6197.5</v>
      </c>
      <c r="HK108" s="491"/>
      <c r="HL108" s="491"/>
      <c r="HM108" s="544" t="n">
        <v>22.9</v>
      </c>
      <c r="HN108" s="507"/>
      <c r="HO108" s="492" t="n">
        <v>0.14</v>
      </c>
      <c r="HP108" s="546"/>
      <c r="HQ108" s="524" t="n">
        <v>22.2</v>
      </c>
      <c r="HR108" s="525" t="n">
        <v>0.3</v>
      </c>
      <c r="HS108" s="525"/>
      <c r="HT108" s="512" t="n">
        <v>2</v>
      </c>
      <c r="HU108" s="526" t="n">
        <f aca="false">72500/BA108*24</f>
        <v>52.187996760745</v>
      </c>
      <c r="HV108" s="527" t="n">
        <f aca="false">1-HC108/BE108</f>
        <v>0.748275862068966</v>
      </c>
      <c r="HW108" s="527" t="n">
        <f aca="false">1-HD108/BF108</f>
        <v>0.800604229607251</v>
      </c>
      <c r="HX108" s="527" t="n">
        <f aca="false">1-HM108/BK108</f>
        <v>0.431761786600496</v>
      </c>
      <c r="HY108" s="513"/>
    </row>
    <row r="109" customFormat="false" ht="15.6" hidden="false" customHeight="false" outlineLevel="0" collapsed="false">
      <c r="A109" s="401" t="n">
        <v>43591</v>
      </c>
      <c r="B109" s="516" t="n">
        <v>34205</v>
      </c>
      <c r="C109" s="403" t="n">
        <f aca="false">B109/$B$6</f>
        <v>0.6841</v>
      </c>
      <c r="D109" s="404" t="n">
        <v>8.03</v>
      </c>
      <c r="E109" s="405" t="n">
        <v>52</v>
      </c>
      <c r="F109" s="406" t="n">
        <v>303</v>
      </c>
      <c r="G109" s="407" t="n">
        <f aca="false">F109*B109/1000</f>
        <v>10364.115</v>
      </c>
      <c r="H109" s="403" t="n">
        <f aca="false">G109/$G$6</f>
        <v>0.4145646</v>
      </c>
      <c r="I109" s="406" t="n">
        <v>8355</v>
      </c>
      <c r="J109" s="407" t="n">
        <f aca="false">I109*0.67</f>
        <v>5597.85</v>
      </c>
      <c r="K109" s="408" t="n">
        <v>36.1</v>
      </c>
      <c r="L109" s="408" t="n">
        <v>22.9</v>
      </c>
      <c r="M109" s="408" t="n">
        <v>2.7</v>
      </c>
      <c r="N109" s="409" t="n">
        <v>263</v>
      </c>
      <c r="O109" s="409" t="n">
        <v>32</v>
      </c>
      <c r="P109" s="410"/>
      <c r="Q109" s="410"/>
      <c r="R109" s="410"/>
      <c r="S109" s="410"/>
      <c r="T109" s="411"/>
      <c r="U109" s="412"/>
      <c r="V109" s="410"/>
      <c r="W109" s="410"/>
      <c r="X109" s="517"/>
      <c r="Y109" s="474"/>
      <c r="Z109" s="475"/>
      <c r="AA109" s="476"/>
      <c r="AB109" s="477"/>
      <c r="AC109" s="477"/>
      <c r="AD109" s="475" t="n">
        <v>3.43</v>
      </c>
      <c r="AE109" s="478" t="n">
        <f aca="false">AD109/$AD$6</f>
        <v>0.476388888888889</v>
      </c>
      <c r="AF109" s="479"/>
      <c r="AG109" s="478"/>
      <c r="AH109" s="479"/>
      <c r="AI109" s="479"/>
      <c r="AJ109" s="474"/>
      <c r="AK109" s="478"/>
      <c r="AL109" s="448"/>
      <c r="AM109" s="480"/>
      <c r="AN109" s="474"/>
      <c r="AO109" s="474"/>
      <c r="AP109" s="480"/>
      <c r="AQ109" s="448"/>
      <c r="AR109" s="474"/>
      <c r="AS109" s="474"/>
      <c r="AT109" s="474"/>
      <c r="AU109" s="448"/>
      <c r="AV109" s="481"/>
      <c r="AW109" s="480"/>
      <c r="AX109" s="480"/>
      <c r="AY109" s="481"/>
      <c r="AZ109" s="481"/>
      <c r="BA109" s="421" t="n">
        <f aca="false">CC109+DF109</f>
        <v>34687</v>
      </c>
      <c r="BB109" s="422" t="n">
        <f aca="false">BA109/$BA$6</f>
        <v>0.69374</v>
      </c>
      <c r="BC109" s="423"/>
      <c r="BD109" s="424" t="n">
        <v>7.91</v>
      </c>
      <c r="BE109" s="425" t="n">
        <v>44</v>
      </c>
      <c r="BF109" s="426" t="n">
        <v>291</v>
      </c>
      <c r="BG109" s="427" t="n">
        <v>8600</v>
      </c>
      <c r="BH109" s="421" t="n">
        <f aca="false">BG109*0.67</f>
        <v>5762</v>
      </c>
      <c r="BI109" s="423"/>
      <c r="BJ109" s="422"/>
      <c r="BK109" s="428" t="n">
        <v>29.1</v>
      </c>
      <c r="BL109" s="428" t="n">
        <v>21.4</v>
      </c>
      <c r="BM109" s="429" t="n">
        <v>5.6</v>
      </c>
      <c r="BN109" s="423" t="n">
        <v>5.1</v>
      </c>
      <c r="BO109" s="426" t="n">
        <v>250</v>
      </c>
      <c r="BP109" s="426" t="n">
        <v>32</v>
      </c>
      <c r="BQ109" s="424" t="n">
        <v>4.27</v>
      </c>
      <c r="BR109" s="422" t="n">
        <f aca="false">BQ109/$BQ$6</f>
        <v>0.593055555555555</v>
      </c>
      <c r="BS109" s="410" t="n">
        <f aca="false">BA109</f>
        <v>34687</v>
      </c>
      <c r="BT109" s="430" t="n">
        <f aca="false">BD109</f>
        <v>7.91</v>
      </c>
      <c r="BU109" s="431" t="n">
        <f aca="false">BE109</f>
        <v>44</v>
      </c>
      <c r="BV109" s="431" t="n">
        <f aca="false">BF109</f>
        <v>291</v>
      </c>
      <c r="BW109" s="431" t="n">
        <f aca="false">BG109</f>
        <v>8600</v>
      </c>
      <c r="BX109" s="431" t="n">
        <f aca="false">BW109*0.65</f>
        <v>5590</v>
      </c>
      <c r="BY109" s="431" t="n">
        <f aca="false">BK109</f>
        <v>29.1</v>
      </c>
      <c r="BZ109" s="431" t="n">
        <f aca="false">BL109</f>
        <v>21.4</v>
      </c>
      <c r="CA109" s="432" t="n">
        <f aca="false">BN109</f>
        <v>5.1</v>
      </c>
      <c r="CB109" s="431" t="n">
        <f aca="false">BO109</f>
        <v>250</v>
      </c>
      <c r="CC109" s="433" t="n">
        <v>17487</v>
      </c>
      <c r="CD109" s="412" t="n">
        <f aca="false">CC109</f>
        <v>17487</v>
      </c>
      <c r="CE109" s="422" t="n">
        <f aca="false">CC109/25000</f>
        <v>0.69948</v>
      </c>
      <c r="CF109" s="434" t="n">
        <f aca="false">6700/CC109*24</f>
        <v>9.19540229885057</v>
      </c>
      <c r="CG109" s="435" t="n">
        <v>7.55</v>
      </c>
      <c r="CH109" s="428" t="n">
        <v>16.5</v>
      </c>
      <c r="CI109" s="447" t="n">
        <f aca="false">9500/CC109*24</f>
        <v>13.0382569909075</v>
      </c>
      <c r="CJ109" s="437" t="n">
        <v>24.3</v>
      </c>
      <c r="CK109" s="437" t="n">
        <v>3.1</v>
      </c>
      <c r="CL109" s="424" t="n">
        <v>7.33</v>
      </c>
      <c r="CM109" s="424"/>
      <c r="CN109" s="424"/>
      <c r="CO109" s="433"/>
      <c r="CP109" s="433"/>
      <c r="CQ109" s="438"/>
      <c r="CR109" s="438" t="n">
        <v>0.63</v>
      </c>
      <c r="CS109" s="482"/>
      <c r="CT109" s="529" t="n">
        <f aca="false">3500/CC109*24</f>
        <v>4.8035683650712</v>
      </c>
      <c r="CU109" s="435" t="n">
        <v>7.34</v>
      </c>
      <c r="CV109" s="439" t="n">
        <v>7.98</v>
      </c>
      <c r="CW109" s="440" t="n">
        <v>18.6</v>
      </c>
      <c r="CX109" s="441" t="n">
        <v>78</v>
      </c>
      <c r="CY109" s="442" t="n">
        <v>9340</v>
      </c>
      <c r="CZ109" s="443" t="n">
        <v>22.4</v>
      </c>
      <c r="DA109" s="443" t="n">
        <v>0.29</v>
      </c>
      <c r="DB109" s="443" t="n">
        <v>22</v>
      </c>
      <c r="DC109" s="443" t="n">
        <v>2.1</v>
      </c>
      <c r="DD109" s="444" t="n">
        <v>41</v>
      </c>
      <c r="DE109" s="441"/>
      <c r="DF109" s="445" t="n">
        <v>17200</v>
      </c>
      <c r="DG109" s="446" t="n">
        <f aca="false">DF109</f>
        <v>17200</v>
      </c>
      <c r="DH109" s="422" t="n">
        <f aca="false">DF109/25000</f>
        <v>0.688</v>
      </c>
      <c r="DI109" s="447" t="n">
        <f aca="false">6700/DF109*24</f>
        <v>9.34883720930233</v>
      </c>
      <c r="DJ109" s="435" t="n">
        <v>7.61</v>
      </c>
      <c r="DK109" s="428" t="n">
        <v>16.7</v>
      </c>
      <c r="DL109" s="447" t="n">
        <f aca="false">9500/DF109*24</f>
        <v>13.2558139534884</v>
      </c>
      <c r="DM109" s="423" t="n">
        <v>24.3</v>
      </c>
      <c r="DN109" s="423" t="n">
        <v>5</v>
      </c>
      <c r="DO109" s="424" t="n">
        <v>7.42</v>
      </c>
      <c r="DP109" s="424"/>
      <c r="DQ109" s="424"/>
      <c r="DR109" s="433"/>
      <c r="DS109" s="433"/>
      <c r="DT109" s="438"/>
      <c r="DU109" s="438" t="n">
        <v>0.67</v>
      </c>
      <c r="DV109" s="425"/>
      <c r="DW109" s="447" t="n">
        <f aca="false">3500/DF109*24</f>
        <v>4.88372093023256</v>
      </c>
      <c r="DX109" s="435" t="n">
        <v>8.27</v>
      </c>
      <c r="DY109" s="439" t="n">
        <v>7.96</v>
      </c>
      <c r="DZ109" s="440" t="n">
        <v>19.2</v>
      </c>
      <c r="EA109" s="441" t="n">
        <v>81</v>
      </c>
      <c r="EB109" s="442" t="n">
        <v>9350</v>
      </c>
      <c r="EC109" s="443" t="n">
        <v>23</v>
      </c>
      <c r="ED109" s="443" t="n">
        <v>0.29</v>
      </c>
      <c r="EE109" s="443" t="n">
        <v>22.6</v>
      </c>
      <c r="EF109" s="443" t="n">
        <v>2.1</v>
      </c>
      <c r="EG109" s="444" t="n">
        <v>27</v>
      </c>
      <c r="EH109" s="441"/>
      <c r="EI109" s="430" t="n">
        <f aca="false">(DY109*DG109+CV109*CD109)/(DG109+CD109)</f>
        <v>7.97008273993139</v>
      </c>
      <c r="EJ109" s="430" t="n">
        <f aca="false">(DZ109*DG109+CW109*CD109)/(DG109+CD109)</f>
        <v>18.8975178020584</v>
      </c>
      <c r="EK109" s="449" t="n">
        <f aca="false">(EA109*DG109+CX109*CD109)/(DG109+CD109)</f>
        <v>79.487589010292</v>
      </c>
      <c r="EL109" s="449" t="n">
        <f aca="false">(EB109*DG109+CY109*CD109)/(DG109+CD109)</f>
        <v>9344.95863003431</v>
      </c>
      <c r="EM109" s="430" t="n">
        <f aca="false">(EC109*DG109+CZ109*CD109)/(DG109+CD109)</f>
        <v>22.6975178020584</v>
      </c>
      <c r="EN109" s="432" t="n">
        <f aca="false">(ED109*DG109+DA109*CD109)/(DG109+CD109)</f>
        <v>0.29</v>
      </c>
      <c r="EO109" s="432" t="n">
        <f aca="false">(EE109*DG109+DB109*CD109)/(DG109+CD109)</f>
        <v>22.2975178020584</v>
      </c>
      <c r="EP109" s="432" t="n">
        <f aca="false">(EF109*DG109+DC109*CD109)/(DG109+CD109)</f>
        <v>2.1</v>
      </c>
      <c r="EQ109" s="432" t="n">
        <f aca="false">(EG109*DG109+DD109*CD109)/(DG109+CD109)</f>
        <v>34.0579179519705</v>
      </c>
      <c r="ER109" s="449"/>
      <c r="ES109" s="450" t="n">
        <f aca="false">44000/BA109*24</f>
        <v>30.4436820710929</v>
      </c>
      <c r="ET109" s="451" t="n">
        <f aca="false">BB109</f>
        <v>0.69374</v>
      </c>
      <c r="EU109" s="452" t="n">
        <f aca="false">BV109/1000/ES109*24</f>
        <v>0.229407204545455</v>
      </c>
      <c r="EV109" s="451" t="n">
        <f aca="false">EU109/$EU$6</f>
        <v>0.424828156565657</v>
      </c>
      <c r="EW109" s="514" t="n">
        <f aca="false">1-EM109/BY109</f>
        <v>0.220016570376</v>
      </c>
      <c r="EX109" s="515" t="n">
        <f aca="false">BY109-EM109</f>
        <v>6.40248219794159</v>
      </c>
      <c r="EY109" s="514" t="n">
        <f aca="false">1-EJ109/BU109</f>
        <v>0.570510959044127</v>
      </c>
      <c r="EZ109" s="515" t="n">
        <f aca="false">BU109-EJ109</f>
        <v>25.1024821979416</v>
      </c>
      <c r="FA109" s="451" t="n">
        <f aca="false">1-EK109/BV109</f>
        <v>0.726846773160508</v>
      </c>
      <c r="FB109" s="432" t="n">
        <f aca="false">BV109-EK109</f>
        <v>211.512410989708</v>
      </c>
      <c r="FC109" s="453" t="n">
        <f aca="false">1-EP109/CA109</f>
        <v>0.588235294117647</v>
      </c>
      <c r="FD109" s="432" t="n">
        <f aca="false">CA109-EP109</f>
        <v>3</v>
      </c>
      <c r="FE109" s="453" t="n">
        <f aca="false">1-EQ109/CB109</f>
        <v>0.863768328192118</v>
      </c>
      <c r="FF109" s="431" t="n">
        <f aca="false">CB109-EQ109</f>
        <v>215.94208204803</v>
      </c>
      <c r="FG109" s="406" t="n">
        <v>38400</v>
      </c>
      <c r="FH109" s="444"/>
      <c r="FI109" s="454"/>
      <c r="FJ109" s="455"/>
      <c r="FK109" s="456" t="n">
        <f aca="false">3000/BA109*24</f>
        <v>2.07570559575633</v>
      </c>
      <c r="FL109" s="531"/>
      <c r="FM109" s="456"/>
      <c r="FN109" s="531" t="n">
        <v>4865</v>
      </c>
      <c r="FO109" s="533" t="n">
        <f aca="false">FN109/11.15/1.2/1000</f>
        <v>0.363602391629297</v>
      </c>
      <c r="FP109" s="450" t="n">
        <f aca="false">FN109/BA109*1000</f>
        <v>140.25427393548</v>
      </c>
      <c r="FQ109" s="458" t="n">
        <v>19.2</v>
      </c>
      <c r="FR109" s="459" t="n">
        <f aca="false">FQ109/BA109*1000</f>
        <v>0.553521492201689</v>
      </c>
      <c r="FS109" s="460" t="n">
        <v>7.82</v>
      </c>
      <c r="FT109" s="530" t="n">
        <v>18.4</v>
      </c>
      <c r="FU109" s="441" t="n">
        <v>80</v>
      </c>
      <c r="FV109" s="531" t="n">
        <v>3</v>
      </c>
      <c r="FW109" s="539" t="n">
        <v>0.36</v>
      </c>
      <c r="FX109" s="531" t="n">
        <v>16</v>
      </c>
      <c r="FY109" s="453" t="n">
        <f aca="false">1-FV109/(EG109+DD109)*2</f>
        <v>0.911764705882353</v>
      </c>
      <c r="FZ109" s="453" t="n">
        <f aca="false">1-FW109/(EF109+DC109)*2</f>
        <v>0.828571428571429</v>
      </c>
      <c r="GA109" s="430" t="n">
        <f aca="false">(DC109+EF109)/2-FW109</f>
        <v>1.74</v>
      </c>
      <c r="GB109" s="514" t="n">
        <f aca="false">1-FT109/DZ109</f>
        <v>0.0416666666666667</v>
      </c>
      <c r="GC109" s="515" t="n">
        <f aca="false">(CW109+DZ109)/2-FT109</f>
        <v>0.5</v>
      </c>
      <c r="GD109" s="514" t="n">
        <f aca="false">1-FU109/EA109</f>
        <v>0.0123456790123457</v>
      </c>
      <c r="GE109" s="528" t="n">
        <f aca="false">(CX109+EA109)/2-FU109</f>
        <v>-0.5</v>
      </c>
      <c r="GF109" s="462" t="n">
        <f aca="false">4100/BA109*24*2</f>
        <v>5.67359529506732</v>
      </c>
      <c r="GG109" s="406" t="n">
        <v>80</v>
      </c>
      <c r="GH109" s="451" t="n">
        <f aca="false">GG109/80</f>
        <v>1</v>
      </c>
      <c r="GI109" s="406" t="n">
        <v>520</v>
      </c>
      <c r="GJ109" s="463" t="n">
        <f aca="false">GI109/GG109</f>
        <v>6.5</v>
      </c>
      <c r="GK109" s="464" t="n">
        <f aca="false">GG109/(BA109/24/2)*1000</f>
        <v>110.704298440338</v>
      </c>
      <c r="GL109" s="465" t="n">
        <v>8.14</v>
      </c>
      <c r="GM109" s="530" t="n">
        <v>15</v>
      </c>
      <c r="GN109" s="406" t="n">
        <v>63</v>
      </c>
      <c r="GO109" s="514" t="n">
        <f aca="false">1-GM109/FT109</f>
        <v>0.184782608695652</v>
      </c>
      <c r="GP109" s="451" t="n">
        <f aca="false">1-GN109/FU109</f>
        <v>0.2125</v>
      </c>
      <c r="GQ109" s="530" t="n">
        <v>2</v>
      </c>
      <c r="GR109" s="456" t="n">
        <f aca="false">4300/BA109*24</f>
        <v>2.97517802058408</v>
      </c>
      <c r="GS109" s="532" t="n">
        <f aca="false">HC109</f>
        <v>14.4</v>
      </c>
      <c r="GT109" s="532" t="n">
        <f aca="false">HD109</f>
        <v>65</v>
      </c>
      <c r="GU109" s="514" t="n">
        <f aca="false">1-GS109/GM109</f>
        <v>0.0399999999999999</v>
      </c>
      <c r="GV109" s="514"/>
      <c r="GW109" s="514" t="n">
        <f aca="false">1-HC109/FT109</f>
        <v>0.217391304347826</v>
      </c>
      <c r="GX109" s="514" t="n">
        <f aca="false">1-HD109/FU109</f>
        <v>0.1875</v>
      </c>
      <c r="GY109" s="463" t="n">
        <f aca="false">GK109/(FU109-GN109)</f>
        <v>6.51201755531399</v>
      </c>
      <c r="GZ109" s="406" t="n">
        <v>32968</v>
      </c>
      <c r="HA109" s="439" t="n">
        <v>8.15</v>
      </c>
      <c r="HB109" s="452"/>
      <c r="HC109" s="440" t="n">
        <v>14.4</v>
      </c>
      <c r="HD109" s="444" t="n">
        <v>65</v>
      </c>
      <c r="HE109" s="464"/>
      <c r="HF109" s="464"/>
      <c r="HG109" s="444"/>
      <c r="HH109" s="409" t="n">
        <v>2</v>
      </c>
      <c r="HI109" s="466" t="n">
        <v>9250</v>
      </c>
      <c r="HJ109" s="407" t="n">
        <f aca="false">HI109*0.67</f>
        <v>6197.5</v>
      </c>
      <c r="HK109" s="407"/>
      <c r="HL109" s="443"/>
      <c r="HM109" s="541" t="n">
        <v>22.3</v>
      </c>
      <c r="HN109" s="467"/>
      <c r="HO109" s="408" t="n">
        <v>0.14</v>
      </c>
      <c r="HP109" s="468"/>
      <c r="HQ109" s="519" t="n">
        <v>22</v>
      </c>
      <c r="HR109" s="520" t="n">
        <v>0.3</v>
      </c>
      <c r="HS109" s="521"/>
      <c r="HT109" s="522" t="n">
        <v>4</v>
      </c>
      <c r="HU109" s="523" t="n">
        <f aca="false">72500/BA109*24</f>
        <v>50.1628852307781</v>
      </c>
      <c r="HV109" s="514" t="n">
        <f aca="false">1-HC109/BE109</f>
        <v>0.672727272727273</v>
      </c>
      <c r="HW109" s="514" t="n">
        <f aca="false">1-HD109/BF109</f>
        <v>0.776632302405498</v>
      </c>
      <c r="HX109" s="514" t="n">
        <f aca="false">1-HM109/BK109</f>
        <v>0.233676975945017</v>
      </c>
      <c r="HY109" s="472"/>
    </row>
    <row r="110" customFormat="false" ht="15.6" hidden="false" customHeight="false" outlineLevel="0" collapsed="false">
      <c r="A110" s="401" t="n">
        <v>43592</v>
      </c>
      <c r="B110" s="516" t="n">
        <v>37292</v>
      </c>
      <c r="C110" s="403" t="n">
        <f aca="false">B110/$B$6</f>
        <v>0.74584</v>
      </c>
      <c r="D110" s="404" t="n">
        <v>8.1</v>
      </c>
      <c r="E110" s="405" t="n">
        <v>47.2</v>
      </c>
      <c r="F110" s="406" t="n">
        <v>249</v>
      </c>
      <c r="G110" s="407" t="n">
        <f aca="false">F110*B110/1000</f>
        <v>9285.708</v>
      </c>
      <c r="H110" s="403" t="n">
        <f aca="false">G110/$G$6</f>
        <v>0.37142832</v>
      </c>
      <c r="I110" s="406" t="n">
        <v>8005</v>
      </c>
      <c r="J110" s="407" t="n">
        <f aca="false">I110*0.67</f>
        <v>5363.35</v>
      </c>
      <c r="K110" s="408" t="n">
        <v>47.3</v>
      </c>
      <c r="L110" s="408" t="n">
        <v>27.5</v>
      </c>
      <c r="M110" s="408" t="n">
        <v>2.5</v>
      </c>
      <c r="N110" s="409" t="n">
        <v>134</v>
      </c>
      <c r="O110" s="409" t="n">
        <v>32</v>
      </c>
      <c r="P110" s="410"/>
      <c r="Q110" s="410"/>
      <c r="R110" s="410"/>
      <c r="S110" s="410"/>
      <c r="T110" s="411"/>
      <c r="U110" s="412"/>
      <c r="V110" s="410"/>
      <c r="W110" s="410"/>
      <c r="X110" s="517"/>
      <c r="Y110" s="474"/>
      <c r="Z110" s="475"/>
      <c r="AA110" s="476"/>
      <c r="AB110" s="477"/>
      <c r="AC110" s="477"/>
      <c r="AD110" s="475" t="n">
        <v>3.54</v>
      </c>
      <c r="AE110" s="478" t="n">
        <f aca="false">AD110/$AD$6</f>
        <v>0.491666666666667</v>
      </c>
      <c r="AF110" s="479"/>
      <c r="AG110" s="478"/>
      <c r="AH110" s="479"/>
      <c r="AI110" s="479"/>
      <c r="AJ110" s="474"/>
      <c r="AK110" s="478"/>
      <c r="AL110" s="448"/>
      <c r="AM110" s="480"/>
      <c r="AN110" s="474"/>
      <c r="AO110" s="474"/>
      <c r="AP110" s="480"/>
      <c r="AQ110" s="448"/>
      <c r="AR110" s="474"/>
      <c r="AS110" s="474"/>
      <c r="AT110" s="474"/>
      <c r="AU110" s="448"/>
      <c r="AV110" s="481"/>
      <c r="AW110" s="480"/>
      <c r="AX110" s="480"/>
      <c r="AY110" s="481"/>
      <c r="AZ110" s="481"/>
      <c r="BA110" s="421" t="n">
        <f aca="false">CC110+DF110</f>
        <v>36955</v>
      </c>
      <c r="BB110" s="422" t="n">
        <f aca="false">BA110/$BA$6</f>
        <v>0.7391</v>
      </c>
      <c r="BC110" s="423"/>
      <c r="BD110" s="424" t="n">
        <v>7.88</v>
      </c>
      <c r="BE110" s="425" t="n">
        <v>51</v>
      </c>
      <c r="BF110" s="426" t="n">
        <v>332</v>
      </c>
      <c r="BG110" s="427" t="n">
        <v>6350</v>
      </c>
      <c r="BH110" s="421" t="n">
        <f aca="false">BG110*0.67</f>
        <v>4254.5</v>
      </c>
      <c r="BI110" s="423"/>
      <c r="BJ110" s="422"/>
      <c r="BK110" s="428" t="n">
        <v>43.9</v>
      </c>
      <c r="BL110" s="428" t="n">
        <v>32</v>
      </c>
      <c r="BM110" s="429" t="n">
        <v>3</v>
      </c>
      <c r="BN110" s="423" t="n">
        <v>4.3</v>
      </c>
      <c r="BO110" s="426" t="n">
        <v>256</v>
      </c>
      <c r="BP110" s="426" t="n">
        <v>32</v>
      </c>
      <c r="BQ110" s="424" t="n">
        <v>4.83</v>
      </c>
      <c r="BR110" s="422" t="n">
        <f aca="false">BQ110/$BQ$6</f>
        <v>0.670833333333333</v>
      </c>
      <c r="BS110" s="410" t="n">
        <f aca="false">BA110</f>
        <v>36955</v>
      </c>
      <c r="BT110" s="430" t="n">
        <f aca="false">BD110</f>
        <v>7.88</v>
      </c>
      <c r="BU110" s="431" t="n">
        <f aca="false">BE110</f>
        <v>51</v>
      </c>
      <c r="BV110" s="431" t="n">
        <f aca="false">BF110</f>
        <v>332</v>
      </c>
      <c r="BW110" s="431" t="n">
        <f aca="false">BG110</f>
        <v>6350</v>
      </c>
      <c r="BX110" s="431" t="n">
        <f aca="false">BW110*0.65</f>
        <v>4127.5</v>
      </c>
      <c r="BY110" s="431" t="n">
        <f aca="false">BK110</f>
        <v>43.9</v>
      </c>
      <c r="BZ110" s="431" t="n">
        <f aca="false">BL110</f>
        <v>32</v>
      </c>
      <c r="CA110" s="432" t="n">
        <f aca="false">BN110</f>
        <v>4.3</v>
      </c>
      <c r="CB110" s="431" t="n">
        <f aca="false">BO110</f>
        <v>256</v>
      </c>
      <c r="CC110" s="433" t="n">
        <v>18500</v>
      </c>
      <c r="CD110" s="412" t="n">
        <f aca="false">CC110</f>
        <v>18500</v>
      </c>
      <c r="CE110" s="422" t="n">
        <f aca="false">CC110/25000</f>
        <v>0.74</v>
      </c>
      <c r="CF110" s="434" t="n">
        <f aca="false">6700/CC110*24</f>
        <v>8.69189189189189</v>
      </c>
      <c r="CG110" s="435" t="n">
        <v>7.68</v>
      </c>
      <c r="CH110" s="428" t="n">
        <v>14</v>
      </c>
      <c r="CI110" s="447" t="n">
        <f aca="false">9500/CC110*24</f>
        <v>12.3243243243243</v>
      </c>
      <c r="CJ110" s="437" t="n">
        <v>24.6</v>
      </c>
      <c r="CK110" s="437" t="n">
        <v>2.9</v>
      </c>
      <c r="CL110" s="424" t="n">
        <v>7.49</v>
      </c>
      <c r="CM110" s="424"/>
      <c r="CN110" s="424"/>
      <c r="CO110" s="433" t="n">
        <v>3944</v>
      </c>
      <c r="CP110" s="433" t="n">
        <v>2315</v>
      </c>
      <c r="CQ110" s="438" t="n">
        <f aca="false">CP110/CO110</f>
        <v>0.586967545638945</v>
      </c>
      <c r="CR110" s="438" t="n">
        <v>0.67</v>
      </c>
      <c r="CS110" s="425" t="n">
        <f aca="false">CR110/CO110*1000*1000</f>
        <v>169.878296146045</v>
      </c>
      <c r="CT110" s="529" t="n">
        <f aca="false">3500/CC110*24</f>
        <v>4.54054054054054</v>
      </c>
      <c r="CU110" s="435" t="n">
        <v>7.52</v>
      </c>
      <c r="CV110" s="439" t="n">
        <v>8.01</v>
      </c>
      <c r="CW110" s="440" t="n">
        <v>20.4</v>
      </c>
      <c r="CX110" s="441" t="n">
        <v>82</v>
      </c>
      <c r="CY110" s="442" t="n">
        <v>8120</v>
      </c>
      <c r="CZ110" s="443" t="n">
        <v>24.5</v>
      </c>
      <c r="DA110" s="443" t="n">
        <v>0.3</v>
      </c>
      <c r="DB110" s="443" t="n">
        <v>23.2</v>
      </c>
      <c r="DC110" s="443" t="n">
        <v>2.1</v>
      </c>
      <c r="DD110" s="444" t="n">
        <v>28</v>
      </c>
      <c r="DE110" s="441"/>
      <c r="DF110" s="445" t="n">
        <v>18455</v>
      </c>
      <c r="DG110" s="446" t="n">
        <f aca="false">DF110</f>
        <v>18455</v>
      </c>
      <c r="DH110" s="422" t="n">
        <f aca="false">DF110/25000</f>
        <v>0.7382</v>
      </c>
      <c r="DI110" s="447" t="n">
        <f aca="false">6700/DF110*24</f>
        <v>8.71308588458412</v>
      </c>
      <c r="DJ110" s="435" t="n">
        <v>7.64</v>
      </c>
      <c r="DK110" s="428" t="n">
        <v>15.2</v>
      </c>
      <c r="DL110" s="447" t="n">
        <f aca="false">9500/DF110*24</f>
        <v>12.3543755079924</v>
      </c>
      <c r="DM110" s="423" t="n">
        <v>24.8</v>
      </c>
      <c r="DN110" s="423" t="n">
        <v>5.2</v>
      </c>
      <c r="DO110" s="424" t="n">
        <v>7.46</v>
      </c>
      <c r="DP110" s="424"/>
      <c r="DQ110" s="424"/>
      <c r="DR110" s="433" t="n">
        <v>4053</v>
      </c>
      <c r="DS110" s="433" t="n">
        <v>2378</v>
      </c>
      <c r="DT110" s="438" t="n">
        <f aca="false">DS110/DR110</f>
        <v>0.58672588206267</v>
      </c>
      <c r="DU110" s="438" t="n">
        <v>0.69</v>
      </c>
      <c r="DV110" s="425" t="n">
        <f aca="false">DU110/DR110*1000*1000</f>
        <v>170.244263508512</v>
      </c>
      <c r="DW110" s="447" t="n">
        <f aca="false">3500/DF110*24</f>
        <v>4.55161202926036</v>
      </c>
      <c r="DX110" s="435" t="n">
        <v>8.32</v>
      </c>
      <c r="DY110" s="439" t="n">
        <v>8</v>
      </c>
      <c r="DZ110" s="440" t="n">
        <v>20.2</v>
      </c>
      <c r="EA110" s="441" t="n">
        <v>85</v>
      </c>
      <c r="EB110" s="442" t="n">
        <v>8740</v>
      </c>
      <c r="EC110" s="443" t="n">
        <v>24.2</v>
      </c>
      <c r="ED110" s="443" t="n">
        <v>0.3</v>
      </c>
      <c r="EE110" s="443" t="n">
        <v>22.2</v>
      </c>
      <c r="EF110" s="443" t="n">
        <v>2.1</v>
      </c>
      <c r="EG110" s="444" t="n">
        <v>27</v>
      </c>
      <c r="EH110" s="441"/>
      <c r="EI110" s="430" t="n">
        <f aca="false">(DY110*DG110+CV110*CD110)/(DG110+CD110)</f>
        <v>8.005006088486</v>
      </c>
      <c r="EJ110" s="430" t="n">
        <f aca="false">(DZ110*DG110+CW110*CD110)/(DG110+CD110)</f>
        <v>20.3001217697199</v>
      </c>
      <c r="EK110" s="449" t="n">
        <f aca="false">(EA110*DG110+CX110*CD110)/(DG110+CD110)</f>
        <v>83.4981734542011</v>
      </c>
      <c r="EL110" s="449" t="n">
        <f aca="false">(EB110*DG110+CY110*CD110)/(DG110+CD110)</f>
        <v>8429.62251386822</v>
      </c>
      <c r="EM110" s="430" t="n">
        <f aca="false">(EC110*DG110+CZ110*CD110)/(DG110+CD110)</f>
        <v>24.3501826545799</v>
      </c>
      <c r="EN110" s="432" t="n">
        <f aca="false">(ED110*DG110+DA110*CD110)/(DG110+CD110)</f>
        <v>0.3</v>
      </c>
      <c r="EO110" s="432" t="n">
        <f aca="false">(EE110*DG110+DB110*CD110)/(DG110+CD110)</f>
        <v>22.7006088485996</v>
      </c>
      <c r="EP110" s="432" t="n">
        <f aca="false">(EF110*DG110+DC110*CD110)/(DG110+CD110)</f>
        <v>2.1</v>
      </c>
      <c r="EQ110" s="432" t="n">
        <f aca="false">(EG110*DG110+DD110*CD110)/(DG110+CD110)</f>
        <v>27.5006088485996</v>
      </c>
      <c r="ER110" s="449"/>
      <c r="ES110" s="450" t="n">
        <f aca="false">44000/BA110*24</f>
        <v>28.5752942768232</v>
      </c>
      <c r="ET110" s="451" t="n">
        <f aca="false">BB110</f>
        <v>0.7391</v>
      </c>
      <c r="EU110" s="452" t="n">
        <f aca="false">BV110/1000/ES110*24</f>
        <v>0.278842272727273</v>
      </c>
      <c r="EV110" s="451" t="n">
        <f aca="false">EU110/$EU$6</f>
        <v>0.516374579124579</v>
      </c>
      <c r="EW110" s="514" t="n">
        <f aca="false">1-EM110/BY110</f>
        <v>0.445326135430982</v>
      </c>
      <c r="EX110" s="515" t="n">
        <f aca="false">BY110-EM110</f>
        <v>19.5498173454201</v>
      </c>
      <c r="EY110" s="514" t="n">
        <f aca="false">1-EJ110/BU110</f>
        <v>0.601958396672158</v>
      </c>
      <c r="EZ110" s="515" t="n">
        <f aca="false">BU110-EJ110</f>
        <v>30.6998782302801</v>
      </c>
      <c r="FA110" s="451" t="n">
        <f aca="false">1-EK110/BV110</f>
        <v>0.748499477547587</v>
      </c>
      <c r="FB110" s="432" t="n">
        <f aca="false">BV110-EK110</f>
        <v>248.501826545799</v>
      </c>
      <c r="FC110" s="453" t="n">
        <f aca="false">1-EP110/CA110</f>
        <v>0.511627906976744</v>
      </c>
      <c r="FD110" s="432" t="n">
        <f aca="false">CA110-EP110</f>
        <v>2.2</v>
      </c>
      <c r="FE110" s="453" t="n">
        <f aca="false">1-EQ110/CB110</f>
        <v>0.892575746685158</v>
      </c>
      <c r="FF110" s="431" t="n">
        <f aca="false">CB110-EQ110</f>
        <v>228.4993911514</v>
      </c>
      <c r="FG110" s="406" t="n">
        <v>38400</v>
      </c>
      <c r="FH110" s="444"/>
      <c r="FI110" s="454"/>
      <c r="FJ110" s="455"/>
      <c r="FK110" s="456" t="n">
        <f aca="false">3000/BA110*24</f>
        <v>1.94831551887431</v>
      </c>
      <c r="FL110" s="531"/>
      <c r="FM110" s="456"/>
      <c r="FN110" s="531" t="n">
        <v>5822</v>
      </c>
      <c r="FO110" s="533" t="n">
        <f aca="false">FN110/11.15/1.2/1000</f>
        <v>0.435127055306428</v>
      </c>
      <c r="FP110" s="450" t="n">
        <f aca="false">FN110/BA110*1000</f>
        <v>157.542957651197</v>
      </c>
      <c r="FQ110" s="458" t="n">
        <v>19.2</v>
      </c>
      <c r="FR110" s="459" t="n">
        <f aca="false">FQ110/BA110*1000</f>
        <v>0.519550805033148</v>
      </c>
      <c r="FS110" s="460" t="n">
        <v>7.92</v>
      </c>
      <c r="FT110" s="530" t="n">
        <v>18.6</v>
      </c>
      <c r="FU110" s="441" t="n">
        <v>80</v>
      </c>
      <c r="FV110" s="531" t="n">
        <v>6</v>
      </c>
      <c r="FW110" s="539" t="n">
        <v>0.44</v>
      </c>
      <c r="FX110" s="531" t="n">
        <v>16</v>
      </c>
      <c r="FY110" s="453" t="n">
        <f aca="false">1-FV110/(EG110+DD110)*2</f>
        <v>0.781818181818182</v>
      </c>
      <c r="FZ110" s="453" t="n">
        <f aca="false">1-FW110/(EF110+DC110)*2</f>
        <v>0.79047619047619</v>
      </c>
      <c r="GA110" s="430" t="n">
        <f aca="false">(DC110+EF110)/2-FW110</f>
        <v>1.66</v>
      </c>
      <c r="GB110" s="514" t="n">
        <f aca="false">1-FT110/DZ110</f>
        <v>0.0792079207920791</v>
      </c>
      <c r="GC110" s="515" t="n">
        <f aca="false">(CW110+DZ110)/2-FT110</f>
        <v>1.7</v>
      </c>
      <c r="GD110" s="514" t="n">
        <f aca="false">1-FU110/EA110</f>
        <v>0.0588235294117647</v>
      </c>
      <c r="GE110" s="528" t="n">
        <f aca="false">(CX110+EA110)/2-FU110</f>
        <v>3.5</v>
      </c>
      <c r="GF110" s="462" t="n">
        <f aca="false">4100/BA110*24*2</f>
        <v>5.32539575158977</v>
      </c>
      <c r="GG110" s="406" t="n">
        <v>80</v>
      </c>
      <c r="GH110" s="451" t="n">
        <f aca="false">GG110/80</f>
        <v>1</v>
      </c>
      <c r="GI110" s="406" t="n">
        <v>520</v>
      </c>
      <c r="GJ110" s="463" t="n">
        <f aca="false">GI110/GG110</f>
        <v>6.5</v>
      </c>
      <c r="GK110" s="464" t="n">
        <f aca="false">GG110/(BA110/24/2)*1000</f>
        <v>103.91016100663</v>
      </c>
      <c r="GL110" s="465" t="n">
        <v>8.16</v>
      </c>
      <c r="GM110" s="530" t="n">
        <v>15.4</v>
      </c>
      <c r="GN110" s="406" t="n">
        <v>66</v>
      </c>
      <c r="GO110" s="514" t="n">
        <f aca="false">1-GM110/FT110</f>
        <v>0.172043010752688</v>
      </c>
      <c r="GP110" s="451" t="n">
        <f aca="false">1-GN110/FU110</f>
        <v>0.175</v>
      </c>
      <c r="GQ110" s="530" t="n">
        <v>2</v>
      </c>
      <c r="GR110" s="456" t="n">
        <f aca="false">4300/BA110*24</f>
        <v>2.79258557705317</v>
      </c>
      <c r="GS110" s="532" t="n">
        <f aca="false">HC110</f>
        <v>15.1</v>
      </c>
      <c r="GT110" s="532" t="n">
        <f aca="false">HD110</f>
        <v>67</v>
      </c>
      <c r="GU110" s="514" t="n">
        <f aca="false">1-GS110/GM110</f>
        <v>0.0194805194805195</v>
      </c>
      <c r="GV110" s="514"/>
      <c r="GW110" s="514" t="n">
        <f aca="false">1-HC110/FT110</f>
        <v>0.188172043010753</v>
      </c>
      <c r="GX110" s="514" t="n">
        <f aca="false">1-HD110/FU110</f>
        <v>0.1625</v>
      </c>
      <c r="GY110" s="463" t="n">
        <f aca="false">GK110/(FU110-GN110)</f>
        <v>7.42215435761641</v>
      </c>
      <c r="GZ110" s="406" t="n">
        <v>36167</v>
      </c>
      <c r="HA110" s="439" t="n">
        <v>8.15</v>
      </c>
      <c r="HB110" s="452"/>
      <c r="HC110" s="440" t="n">
        <v>15.1</v>
      </c>
      <c r="HD110" s="444" t="n">
        <v>67</v>
      </c>
      <c r="HE110" s="464"/>
      <c r="HF110" s="464"/>
      <c r="HG110" s="444"/>
      <c r="HH110" s="409" t="n">
        <v>1</v>
      </c>
      <c r="HI110" s="466" t="n">
        <v>9050</v>
      </c>
      <c r="HJ110" s="407" t="n">
        <f aca="false">HI110*0.67</f>
        <v>6063.5</v>
      </c>
      <c r="HK110" s="407"/>
      <c r="HL110" s="443"/>
      <c r="HM110" s="541" t="n">
        <v>22.9</v>
      </c>
      <c r="HN110" s="467"/>
      <c r="HO110" s="408" t="n">
        <v>0.15</v>
      </c>
      <c r="HP110" s="468"/>
      <c r="HQ110" s="519" t="n">
        <v>24</v>
      </c>
      <c r="HR110" s="520" t="n">
        <v>0.38</v>
      </c>
      <c r="HS110" s="521"/>
      <c r="HT110" s="522" t="n">
        <v>2</v>
      </c>
      <c r="HU110" s="523" t="n">
        <f aca="false">72500/BA110*24</f>
        <v>47.0842917061291</v>
      </c>
      <c r="HV110" s="514" t="n">
        <f aca="false">1-HC110/BE110</f>
        <v>0.703921568627451</v>
      </c>
      <c r="HW110" s="514" t="n">
        <f aca="false">1-HD110/BF110</f>
        <v>0.798192771084337</v>
      </c>
      <c r="HX110" s="514" t="n">
        <f aca="false">1-HM110/BK110</f>
        <v>0.478359908883827</v>
      </c>
      <c r="HY110" s="472"/>
    </row>
    <row r="111" customFormat="false" ht="15.6" hidden="false" customHeight="false" outlineLevel="0" collapsed="false">
      <c r="A111" s="401" t="n">
        <v>43593</v>
      </c>
      <c r="B111" s="516" t="n">
        <v>37073</v>
      </c>
      <c r="C111" s="403" t="n">
        <f aca="false">B111/$B$6</f>
        <v>0.74146</v>
      </c>
      <c r="D111" s="404" t="n">
        <v>8.11</v>
      </c>
      <c r="E111" s="405" t="n">
        <v>46</v>
      </c>
      <c r="F111" s="406" t="n">
        <v>234</v>
      </c>
      <c r="G111" s="407" t="n">
        <f aca="false">F111*B111/1000</f>
        <v>8675.082</v>
      </c>
      <c r="H111" s="403" t="n">
        <f aca="false">G111/$G$6</f>
        <v>0.34700328</v>
      </c>
      <c r="I111" s="406" t="n">
        <v>6970</v>
      </c>
      <c r="J111" s="407" t="n">
        <f aca="false">I111*0.67</f>
        <v>4669.9</v>
      </c>
      <c r="K111" s="408" t="n">
        <v>47.4</v>
      </c>
      <c r="L111" s="408" t="n">
        <v>32.6</v>
      </c>
      <c r="M111" s="408" t="n">
        <v>2.31</v>
      </c>
      <c r="N111" s="409" t="n">
        <v>111</v>
      </c>
      <c r="O111" s="409" t="n">
        <v>32</v>
      </c>
      <c r="P111" s="410"/>
      <c r="Q111" s="410"/>
      <c r="R111" s="410"/>
      <c r="S111" s="410"/>
      <c r="T111" s="411"/>
      <c r="U111" s="412"/>
      <c r="V111" s="410"/>
      <c r="W111" s="410"/>
      <c r="X111" s="517"/>
      <c r="Y111" s="474"/>
      <c r="Z111" s="475"/>
      <c r="AA111" s="476"/>
      <c r="AB111" s="477"/>
      <c r="AC111" s="477"/>
      <c r="AD111" s="475" t="n">
        <v>3.53</v>
      </c>
      <c r="AE111" s="478" t="n">
        <f aca="false">AD111/$AD$6</f>
        <v>0.490277777777778</v>
      </c>
      <c r="AF111" s="479"/>
      <c r="AG111" s="478"/>
      <c r="AH111" s="479"/>
      <c r="AI111" s="479"/>
      <c r="AJ111" s="474"/>
      <c r="AK111" s="478"/>
      <c r="AL111" s="448"/>
      <c r="AM111" s="480"/>
      <c r="AN111" s="474"/>
      <c r="AO111" s="474"/>
      <c r="AP111" s="480"/>
      <c r="AQ111" s="448"/>
      <c r="AR111" s="474"/>
      <c r="AS111" s="474"/>
      <c r="AT111" s="474"/>
      <c r="AU111" s="448"/>
      <c r="AV111" s="481"/>
      <c r="AW111" s="480"/>
      <c r="AX111" s="480"/>
      <c r="AY111" s="481"/>
      <c r="AZ111" s="481"/>
      <c r="BA111" s="421" t="n">
        <f aca="false">CC111+DF111</f>
        <v>35177</v>
      </c>
      <c r="BB111" s="422" t="n">
        <f aca="false">BA111/$BA$6</f>
        <v>0.70354</v>
      </c>
      <c r="BC111" s="423"/>
      <c r="BD111" s="424" t="n">
        <v>8.06</v>
      </c>
      <c r="BE111" s="425" t="n">
        <v>47</v>
      </c>
      <c r="BF111" s="426" t="n">
        <v>262</v>
      </c>
      <c r="BG111" s="427" t="n">
        <v>6480</v>
      </c>
      <c r="BH111" s="421" t="n">
        <f aca="false">BG111*0.67</f>
        <v>4341.6</v>
      </c>
      <c r="BI111" s="423"/>
      <c r="BJ111" s="422"/>
      <c r="BK111" s="428" t="n">
        <v>40.2</v>
      </c>
      <c r="BL111" s="428" t="n">
        <v>31.9</v>
      </c>
      <c r="BM111" s="429" t="n">
        <v>3</v>
      </c>
      <c r="BN111" s="423" t="n">
        <v>3.9</v>
      </c>
      <c r="BO111" s="426" t="n">
        <v>199</v>
      </c>
      <c r="BP111" s="426" t="n">
        <v>32</v>
      </c>
      <c r="BQ111" s="424" t="n">
        <v>4.77</v>
      </c>
      <c r="BR111" s="422" t="n">
        <f aca="false">BQ111/$BQ$6</f>
        <v>0.6625</v>
      </c>
      <c r="BS111" s="410" t="n">
        <f aca="false">BA111</f>
        <v>35177</v>
      </c>
      <c r="BT111" s="430" t="n">
        <f aca="false">BD111</f>
        <v>8.06</v>
      </c>
      <c r="BU111" s="431" t="n">
        <f aca="false">BE111</f>
        <v>47</v>
      </c>
      <c r="BV111" s="431" t="n">
        <f aca="false">BF111</f>
        <v>262</v>
      </c>
      <c r="BW111" s="431" t="n">
        <f aca="false">BG111</f>
        <v>6480</v>
      </c>
      <c r="BX111" s="431" t="n">
        <f aca="false">BW111*0.65</f>
        <v>4212</v>
      </c>
      <c r="BY111" s="431" t="n">
        <f aca="false">BK111</f>
        <v>40.2</v>
      </c>
      <c r="BZ111" s="431" t="n">
        <f aca="false">BL111</f>
        <v>31.9</v>
      </c>
      <c r="CA111" s="432" t="n">
        <f aca="false">BN111</f>
        <v>3.9</v>
      </c>
      <c r="CB111" s="431" t="n">
        <f aca="false">BO111</f>
        <v>199</v>
      </c>
      <c r="CC111" s="433" t="n">
        <v>17504</v>
      </c>
      <c r="CD111" s="412" t="n">
        <f aca="false">CC111</f>
        <v>17504</v>
      </c>
      <c r="CE111" s="422" t="n">
        <f aca="false">CC111/25000</f>
        <v>0.70016</v>
      </c>
      <c r="CF111" s="434" t="n">
        <f aca="false">6700/CC111*24</f>
        <v>9.18647166361975</v>
      </c>
      <c r="CG111" s="435" t="n">
        <v>7.7</v>
      </c>
      <c r="CH111" s="428" t="n">
        <v>15.4</v>
      </c>
      <c r="CI111" s="447" t="n">
        <f aca="false">9500/CC111*24</f>
        <v>13.0255941499086</v>
      </c>
      <c r="CJ111" s="437" t="n">
        <v>24.5</v>
      </c>
      <c r="CK111" s="437" t="n">
        <v>3</v>
      </c>
      <c r="CL111" s="424" t="n">
        <v>7.41</v>
      </c>
      <c r="CM111" s="424"/>
      <c r="CN111" s="424"/>
      <c r="CO111" s="433"/>
      <c r="CP111" s="433"/>
      <c r="CQ111" s="438"/>
      <c r="CR111" s="438" t="n">
        <v>0.71</v>
      </c>
      <c r="CS111" s="425"/>
      <c r="CT111" s="529" t="n">
        <f aca="false">3500/CC111*24</f>
        <v>4.79890310786106</v>
      </c>
      <c r="CU111" s="435" t="n">
        <v>7.39</v>
      </c>
      <c r="CV111" s="439" t="n">
        <v>7.93</v>
      </c>
      <c r="CW111" s="440" t="n">
        <v>19.7</v>
      </c>
      <c r="CX111" s="441" t="n">
        <v>84</v>
      </c>
      <c r="CY111" s="442" t="n">
        <v>7790</v>
      </c>
      <c r="CZ111" s="443" t="n">
        <v>24.6</v>
      </c>
      <c r="DA111" s="443" t="n">
        <v>0.33</v>
      </c>
      <c r="DB111" s="443" t="n">
        <v>23.3</v>
      </c>
      <c r="DC111" s="443" t="n">
        <v>1.8</v>
      </c>
      <c r="DD111" s="444" t="n">
        <v>29</v>
      </c>
      <c r="DE111" s="441"/>
      <c r="DF111" s="445" t="n">
        <v>17673</v>
      </c>
      <c r="DG111" s="446" t="n">
        <f aca="false">DF111</f>
        <v>17673</v>
      </c>
      <c r="DH111" s="422" t="n">
        <f aca="false">DF111/25000</f>
        <v>0.70692</v>
      </c>
      <c r="DI111" s="447" t="n">
        <f aca="false">6700/DF111*24</f>
        <v>9.09862502121881</v>
      </c>
      <c r="DJ111" s="435" t="n">
        <v>7.63</v>
      </c>
      <c r="DK111" s="428" t="n">
        <v>15.6</v>
      </c>
      <c r="DL111" s="447" t="n">
        <f aca="false">9500/DF111*24</f>
        <v>12.9010354778476</v>
      </c>
      <c r="DM111" s="423" t="n">
        <v>24.6</v>
      </c>
      <c r="DN111" s="423" t="n">
        <v>5.5</v>
      </c>
      <c r="DO111" s="424" t="n">
        <v>7.44</v>
      </c>
      <c r="DP111" s="424"/>
      <c r="DQ111" s="424"/>
      <c r="DR111" s="433"/>
      <c r="DS111" s="433"/>
      <c r="DT111" s="438"/>
      <c r="DU111" s="438" t="n">
        <v>0.67</v>
      </c>
      <c r="DV111" s="425"/>
      <c r="DW111" s="447" t="n">
        <f aca="false">3500/DF111*24</f>
        <v>4.75301307078594</v>
      </c>
      <c r="DX111" s="435" t="n">
        <v>8.28</v>
      </c>
      <c r="DY111" s="439" t="n">
        <v>7.96</v>
      </c>
      <c r="DZ111" s="440" t="n">
        <v>20.3</v>
      </c>
      <c r="EA111" s="441" t="n">
        <v>84</v>
      </c>
      <c r="EB111" s="442" t="n">
        <v>7790</v>
      </c>
      <c r="EC111" s="443" t="n">
        <v>24.1</v>
      </c>
      <c r="ED111" s="443" t="n">
        <v>0.33</v>
      </c>
      <c r="EE111" s="443" t="n">
        <v>23.9</v>
      </c>
      <c r="EF111" s="443" t="n">
        <v>1.7</v>
      </c>
      <c r="EG111" s="444" t="n">
        <v>29</v>
      </c>
      <c r="EH111" s="441"/>
      <c r="EI111" s="430" t="n">
        <f aca="false">(DY111*DG111+CV111*CD111)/(DG111+CD111)</f>
        <v>7.94507206413281</v>
      </c>
      <c r="EJ111" s="430" t="n">
        <f aca="false">(DZ111*DG111+CW111*CD111)/(DG111+CD111)</f>
        <v>20.0014412826563</v>
      </c>
      <c r="EK111" s="449" t="n">
        <f aca="false">(EA111*DG111+CX111*CD111)/(DG111+CD111)</f>
        <v>84</v>
      </c>
      <c r="EL111" s="449" t="n">
        <f aca="false">(EB111*DG111+CY111*CD111)/(DG111+CD111)</f>
        <v>7790</v>
      </c>
      <c r="EM111" s="430" t="n">
        <f aca="false">(EC111*DG111+CZ111*CD111)/(DG111+CD111)</f>
        <v>24.3487989311198</v>
      </c>
      <c r="EN111" s="432" t="n">
        <f aca="false">(ED111*DG111+DA111*CD111)/(DG111+CD111)</f>
        <v>0.33</v>
      </c>
      <c r="EO111" s="432" t="n">
        <f aca="false">(EE111*DG111+DB111*CD111)/(DG111+CD111)</f>
        <v>23.6014412826563</v>
      </c>
      <c r="EP111" s="432" t="n">
        <f aca="false">(EF111*DG111+DC111*CD111)/(DG111+CD111)</f>
        <v>1.74975978622395</v>
      </c>
      <c r="EQ111" s="432" t="n">
        <f aca="false">(EG111*DG111+DD111*CD111)/(DG111+CD111)</f>
        <v>29</v>
      </c>
      <c r="ER111" s="449"/>
      <c r="ES111" s="450" t="n">
        <f aca="false">44000/BA111*24</f>
        <v>30.019615089405</v>
      </c>
      <c r="ET111" s="451" t="n">
        <f aca="false">BB111</f>
        <v>0.70354</v>
      </c>
      <c r="EU111" s="452" t="n">
        <f aca="false">BV111/1000/ES111*24</f>
        <v>0.209463045454545</v>
      </c>
      <c r="EV111" s="451" t="n">
        <f aca="false">EU111/$EU$6</f>
        <v>0.387894528619529</v>
      </c>
      <c r="EW111" s="514" t="n">
        <f aca="false">1-EM111/BY111</f>
        <v>0.394308484300503</v>
      </c>
      <c r="EX111" s="515" t="n">
        <f aca="false">BY111-EM111</f>
        <v>15.8512010688802</v>
      </c>
      <c r="EY111" s="514" t="n">
        <f aca="false">1-EJ111/BU111</f>
        <v>0.574437419517951</v>
      </c>
      <c r="EZ111" s="515" t="n">
        <f aca="false">BU111-EJ111</f>
        <v>26.9985587173437</v>
      </c>
      <c r="FA111" s="451" t="n">
        <f aca="false">1-EK111/BV111</f>
        <v>0.679389312977099</v>
      </c>
      <c r="FB111" s="432" t="n">
        <f aca="false">BV111-EK111</f>
        <v>178</v>
      </c>
      <c r="FC111" s="453" t="n">
        <f aca="false">1-EP111/CA111</f>
        <v>0.551343644557961</v>
      </c>
      <c r="FD111" s="432" t="n">
        <f aca="false">CA111-EP111</f>
        <v>2.15024021377605</v>
      </c>
      <c r="FE111" s="453" t="n">
        <f aca="false">1-EQ111/CB111</f>
        <v>0.85427135678392</v>
      </c>
      <c r="FF111" s="431" t="n">
        <f aca="false">CB111-EQ111</f>
        <v>170</v>
      </c>
      <c r="FG111" s="406" t="n">
        <v>38400</v>
      </c>
      <c r="FH111" s="444"/>
      <c r="FI111" s="454"/>
      <c r="FJ111" s="455"/>
      <c r="FK111" s="456" t="n">
        <f aca="false">3000/BA111*24</f>
        <v>2.04679193791398</v>
      </c>
      <c r="FL111" s="531"/>
      <c r="FM111" s="456"/>
      <c r="FN111" s="531" t="n">
        <v>5143</v>
      </c>
      <c r="FO111" s="533" t="n">
        <f aca="false">FN111/11.15/1.2/1000</f>
        <v>0.384379671150972</v>
      </c>
      <c r="FP111" s="450" t="n">
        <f aca="false">FN111/BA111*1000</f>
        <v>146.203485231828</v>
      </c>
      <c r="FQ111" s="458" t="n">
        <v>19.2</v>
      </c>
      <c r="FR111" s="459" t="n">
        <f aca="false">FQ111/BA111*1000</f>
        <v>0.545811183443727</v>
      </c>
      <c r="FS111" s="460" t="n">
        <v>7.86</v>
      </c>
      <c r="FT111" s="530" t="n">
        <v>18.4</v>
      </c>
      <c r="FU111" s="441" t="n">
        <v>77.4</v>
      </c>
      <c r="FV111" s="531" t="n">
        <v>1</v>
      </c>
      <c r="FW111" s="539" t="n">
        <v>0.4</v>
      </c>
      <c r="FX111" s="531" t="n">
        <v>16</v>
      </c>
      <c r="FY111" s="453" t="n">
        <f aca="false">1-FV111/(EG111+DD111)*2</f>
        <v>0.96551724137931</v>
      </c>
      <c r="FZ111" s="453" t="n">
        <f aca="false">1-FW111/(EF111+DC111)*2</f>
        <v>0.771428571428571</v>
      </c>
      <c r="GA111" s="430" t="n">
        <f aca="false">(DC111+EF111)/2-FW111</f>
        <v>1.35</v>
      </c>
      <c r="GB111" s="514" t="n">
        <f aca="false">1-FT111/DZ111</f>
        <v>0.0935960591133006</v>
      </c>
      <c r="GC111" s="515" t="n">
        <f aca="false">(CW111+DZ111)/2-FT111</f>
        <v>1.6</v>
      </c>
      <c r="GD111" s="514" t="n">
        <f aca="false">1-FU111/EA111</f>
        <v>0.0785714285714285</v>
      </c>
      <c r="GE111" s="528" t="n">
        <f aca="false">(CX111+EA111)/2-FU111</f>
        <v>6.59999999999999</v>
      </c>
      <c r="GF111" s="462" t="n">
        <f aca="false">4100/BA111*24*2</f>
        <v>5.59456463029821</v>
      </c>
      <c r="GG111" s="406" t="n">
        <v>80</v>
      </c>
      <c r="GH111" s="451" t="n">
        <f aca="false">GG111/80</f>
        <v>1</v>
      </c>
      <c r="GI111" s="406" t="n">
        <v>520</v>
      </c>
      <c r="GJ111" s="463" t="n">
        <f aca="false">GI111/GG111</f>
        <v>6.5</v>
      </c>
      <c r="GK111" s="464" t="n">
        <f aca="false">GG111/(BA111/24/2)*1000</f>
        <v>109.162236688745</v>
      </c>
      <c r="GL111" s="465" t="n">
        <v>8.22</v>
      </c>
      <c r="GM111" s="530" t="n">
        <v>14.5</v>
      </c>
      <c r="GN111" s="406" t="n">
        <v>63</v>
      </c>
      <c r="GO111" s="514" t="n">
        <f aca="false">1-GM111/FT111</f>
        <v>0.21195652173913</v>
      </c>
      <c r="GP111" s="451" t="n">
        <f aca="false">1-GN111/FU111</f>
        <v>0.186046511627907</v>
      </c>
      <c r="GQ111" s="530" t="n">
        <v>2</v>
      </c>
      <c r="GR111" s="456" t="n">
        <f aca="false">4300/BA111*24</f>
        <v>2.93373511101003</v>
      </c>
      <c r="GS111" s="532" t="n">
        <f aca="false">HC111</f>
        <v>15.2</v>
      </c>
      <c r="GT111" s="532" t="n">
        <f aca="false">HD111</f>
        <v>65</v>
      </c>
      <c r="GU111" s="514"/>
      <c r="GV111" s="514"/>
      <c r="GW111" s="514" t="n">
        <f aca="false">1-HC111/FT111</f>
        <v>0.173913043478261</v>
      </c>
      <c r="GX111" s="514" t="n">
        <f aca="false">1-HD111/FU111</f>
        <v>0.160206718346253</v>
      </c>
      <c r="GY111" s="463" t="n">
        <f aca="false">GK111/(FU111-GN111)</f>
        <v>7.58071088116288</v>
      </c>
      <c r="GZ111" s="406" t="n">
        <v>34100</v>
      </c>
      <c r="HA111" s="439" t="n">
        <v>8.24</v>
      </c>
      <c r="HB111" s="452"/>
      <c r="HC111" s="440" t="n">
        <v>15.2</v>
      </c>
      <c r="HD111" s="444" t="n">
        <v>65</v>
      </c>
      <c r="HE111" s="464"/>
      <c r="HF111" s="464"/>
      <c r="HG111" s="444"/>
      <c r="HH111" s="409" t="n">
        <v>1</v>
      </c>
      <c r="HI111" s="466" t="n">
        <v>8060</v>
      </c>
      <c r="HJ111" s="407" t="n">
        <f aca="false">HI111*0.67</f>
        <v>5400.2</v>
      </c>
      <c r="HK111" s="407"/>
      <c r="HL111" s="443"/>
      <c r="HM111" s="541" t="n">
        <v>24.1</v>
      </c>
      <c r="HN111" s="467"/>
      <c r="HO111" s="408" t="n">
        <v>0.14</v>
      </c>
      <c r="HP111" s="468"/>
      <c r="HQ111" s="519" t="n">
        <v>25.2</v>
      </c>
      <c r="HR111" s="520" t="n">
        <v>0.38</v>
      </c>
      <c r="HS111" s="521"/>
      <c r="HT111" s="522" t="n">
        <v>2</v>
      </c>
      <c r="HU111" s="523" t="n">
        <f aca="false">72500/BA111*24</f>
        <v>49.4641384995878</v>
      </c>
      <c r="HV111" s="514" t="n">
        <f aca="false">1-HC111/BE111</f>
        <v>0.676595744680851</v>
      </c>
      <c r="HW111" s="514" t="n">
        <f aca="false">1-HD111/BF111</f>
        <v>0.751908396946565</v>
      </c>
      <c r="HX111" s="514" t="n">
        <f aca="false">1-HM111/BK111</f>
        <v>0.400497512437811</v>
      </c>
      <c r="HY111" s="472"/>
    </row>
    <row r="112" customFormat="false" ht="48" hidden="false" customHeight="false" outlineLevel="0" collapsed="false">
      <c r="A112" s="401" t="n">
        <v>43594</v>
      </c>
      <c r="B112" s="516" t="n">
        <v>25268</v>
      </c>
      <c r="C112" s="403" t="n">
        <f aca="false">B112/$B$6</f>
        <v>0.50536</v>
      </c>
      <c r="D112" s="404" t="n">
        <v>7.84</v>
      </c>
      <c r="E112" s="405" t="n">
        <v>41</v>
      </c>
      <c r="F112" s="406" t="n">
        <v>196</v>
      </c>
      <c r="G112" s="407" t="n">
        <f aca="false">F112*B112/1000</f>
        <v>4952.528</v>
      </c>
      <c r="H112" s="403" t="n">
        <f aca="false">G112/$G$6</f>
        <v>0.19810112</v>
      </c>
      <c r="I112" s="406" t="n">
        <v>7365</v>
      </c>
      <c r="J112" s="407" t="n">
        <f aca="false">I112*0.67</f>
        <v>4934.55</v>
      </c>
      <c r="K112" s="408" t="n">
        <v>41.8</v>
      </c>
      <c r="L112" s="408" t="n">
        <v>25</v>
      </c>
      <c r="M112" s="408" t="n">
        <v>2.3</v>
      </c>
      <c r="N112" s="409" t="n">
        <v>151</v>
      </c>
      <c r="O112" s="409" t="n">
        <v>32</v>
      </c>
      <c r="P112" s="410"/>
      <c r="Q112" s="410"/>
      <c r="R112" s="410"/>
      <c r="S112" s="410"/>
      <c r="T112" s="411"/>
      <c r="U112" s="412"/>
      <c r="V112" s="410"/>
      <c r="W112" s="410"/>
      <c r="X112" s="517"/>
      <c r="Y112" s="474"/>
      <c r="Z112" s="475"/>
      <c r="AA112" s="476"/>
      <c r="AB112" s="477"/>
      <c r="AC112" s="477"/>
      <c r="AD112" s="475" t="n">
        <v>3.64</v>
      </c>
      <c r="AE112" s="478" t="n">
        <f aca="false">AD112/$AD$6</f>
        <v>0.505555555555556</v>
      </c>
      <c r="AF112" s="479"/>
      <c r="AG112" s="478"/>
      <c r="AH112" s="479"/>
      <c r="AI112" s="479"/>
      <c r="AJ112" s="474"/>
      <c r="AK112" s="478"/>
      <c r="AL112" s="448"/>
      <c r="AM112" s="480"/>
      <c r="AN112" s="474"/>
      <c r="AO112" s="474"/>
      <c r="AP112" s="480"/>
      <c r="AQ112" s="448"/>
      <c r="AR112" s="474"/>
      <c r="AS112" s="474"/>
      <c r="AT112" s="474"/>
      <c r="AU112" s="448"/>
      <c r="AV112" s="481"/>
      <c r="AW112" s="480"/>
      <c r="AX112" s="480"/>
      <c r="AY112" s="481"/>
      <c r="AZ112" s="481"/>
      <c r="BA112" s="421" t="n">
        <f aca="false">CC112+DF112</f>
        <v>24190</v>
      </c>
      <c r="BB112" s="422" t="n">
        <f aca="false">BA112/$BA$6</f>
        <v>0.4838</v>
      </c>
      <c r="BC112" s="423"/>
      <c r="BD112" s="424" t="n">
        <v>8.09</v>
      </c>
      <c r="BE112" s="425" t="n">
        <v>55</v>
      </c>
      <c r="BF112" s="426" t="n">
        <v>339</v>
      </c>
      <c r="BG112" s="427" t="n">
        <v>7340</v>
      </c>
      <c r="BH112" s="421" t="n">
        <f aca="false">BG112*0.67</f>
        <v>4917.8</v>
      </c>
      <c r="BI112" s="423"/>
      <c r="BJ112" s="422"/>
      <c r="BK112" s="428" t="n">
        <v>33.5</v>
      </c>
      <c r="BL112" s="428" t="n">
        <v>25.8</v>
      </c>
      <c r="BM112" s="429" t="n">
        <v>4.8</v>
      </c>
      <c r="BN112" s="423" t="n">
        <v>3.4</v>
      </c>
      <c r="BO112" s="426" t="n">
        <v>177</v>
      </c>
      <c r="BP112" s="426" t="n">
        <v>32</v>
      </c>
      <c r="BQ112" s="424" t="n">
        <v>4.11</v>
      </c>
      <c r="BR112" s="422" t="n">
        <f aca="false">BQ112/$BQ$6</f>
        <v>0.570833333333333</v>
      </c>
      <c r="BS112" s="410" t="n">
        <f aca="false">BA112</f>
        <v>24190</v>
      </c>
      <c r="BT112" s="430" t="n">
        <f aca="false">BD112</f>
        <v>8.09</v>
      </c>
      <c r="BU112" s="431" t="n">
        <f aca="false">BE112</f>
        <v>55</v>
      </c>
      <c r="BV112" s="431" t="n">
        <f aca="false">BF112</f>
        <v>339</v>
      </c>
      <c r="BW112" s="431" t="n">
        <f aca="false">BG112</f>
        <v>7340</v>
      </c>
      <c r="BX112" s="431" t="n">
        <f aca="false">BW112*0.65</f>
        <v>4771</v>
      </c>
      <c r="BY112" s="431" t="n">
        <f aca="false">BK112</f>
        <v>33.5</v>
      </c>
      <c r="BZ112" s="431" t="n">
        <f aca="false">BL112</f>
        <v>25.8</v>
      </c>
      <c r="CA112" s="432" t="n">
        <f aca="false">BN112</f>
        <v>3.4</v>
      </c>
      <c r="CB112" s="431" t="n">
        <f aca="false">BO112</f>
        <v>177</v>
      </c>
      <c r="CC112" s="433" t="n">
        <v>12230</v>
      </c>
      <c r="CD112" s="412" t="n">
        <f aca="false">CC112</f>
        <v>12230</v>
      </c>
      <c r="CE112" s="422" t="n">
        <f aca="false">CC112/25000</f>
        <v>0.4892</v>
      </c>
      <c r="CF112" s="434" t="n">
        <f aca="false">6700/CC112*24</f>
        <v>13.147996729354</v>
      </c>
      <c r="CG112" s="435" t="n">
        <v>7.74</v>
      </c>
      <c r="CH112" s="428" t="n">
        <v>15.9</v>
      </c>
      <c r="CI112" s="447" t="n">
        <f aca="false">9500/CC112*24</f>
        <v>18.6426819296811</v>
      </c>
      <c r="CJ112" s="437" t="n">
        <v>24.6</v>
      </c>
      <c r="CK112" s="437" t="n">
        <v>3</v>
      </c>
      <c r="CL112" s="424" t="n">
        <v>7.48</v>
      </c>
      <c r="CM112" s="424"/>
      <c r="CN112" s="424"/>
      <c r="CO112" s="433"/>
      <c r="CP112" s="433"/>
      <c r="CQ112" s="438"/>
      <c r="CR112" s="438" t="n">
        <v>0.63</v>
      </c>
      <c r="CS112" s="425"/>
      <c r="CT112" s="529" t="n">
        <f aca="false">3500/CC112*24</f>
        <v>6.86835650040883</v>
      </c>
      <c r="CU112" s="435" t="n">
        <v>7.42</v>
      </c>
      <c r="CV112" s="439" t="n">
        <v>8.03</v>
      </c>
      <c r="CW112" s="440" t="n">
        <v>19</v>
      </c>
      <c r="CX112" s="441" t="n">
        <v>79</v>
      </c>
      <c r="CY112" s="442" t="n">
        <v>7680</v>
      </c>
      <c r="CZ112" s="443" t="n">
        <v>24.3</v>
      </c>
      <c r="DA112" s="443" t="n">
        <v>0.29</v>
      </c>
      <c r="DB112" s="443" t="n">
        <v>23.5</v>
      </c>
      <c r="DC112" s="443" t="n">
        <v>2</v>
      </c>
      <c r="DD112" s="444" t="n">
        <v>28</v>
      </c>
      <c r="DE112" s="441"/>
      <c r="DF112" s="445" t="n">
        <v>11960</v>
      </c>
      <c r="DG112" s="446" t="n">
        <f aca="false">DF112</f>
        <v>11960</v>
      </c>
      <c r="DH112" s="422" t="n">
        <f aca="false">DF112/25000</f>
        <v>0.4784</v>
      </c>
      <c r="DI112" s="447" t="n">
        <f aca="false">6700/DF112*24</f>
        <v>13.4448160535117</v>
      </c>
      <c r="DJ112" s="435" t="n">
        <v>7.74</v>
      </c>
      <c r="DK112" s="428" t="n">
        <v>16.5</v>
      </c>
      <c r="DL112" s="447" t="n">
        <f aca="false">9500/DF112*24</f>
        <v>19.0635451505017</v>
      </c>
      <c r="DM112" s="423" t="n">
        <v>24.5</v>
      </c>
      <c r="DN112" s="423" t="n">
        <v>5.4</v>
      </c>
      <c r="DO112" s="424" t="n">
        <v>7.57</v>
      </c>
      <c r="DP112" s="424"/>
      <c r="DQ112" s="424"/>
      <c r="DR112" s="433"/>
      <c r="DS112" s="433"/>
      <c r="DT112" s="438"/>
      <c r="DU112" s="438" t="n">
        <v>0.63</v>
      </c>
      <c r="DV112" s="425"/>
      <c r="DW112" s="447" t="n">
        <f aca="false">3500/DF112*24</f>
        <v>7.02341137123746</v>
      </c>
      <c r="DX112" s="435" t="n">
        <v>8.18</v>
      </c>
      <c r="DY112" s="439" t="n">
        <v>8.01</v>
      </c>
      <c r="DZ112" s="440" t="n">
        <v>20</v>
      </c>
      <c r="EA112" s="441" t="n">
        <v>80</v>
      </c>
      <c r="EB112" s="442" t="n">
        <v>7630</v>
      </c>
      <c r="EC112" s="443" t="n">
        <v>24</v>
      </c>
      <c r="ED112" s="443" t="n">
        <v>0.29</v>
      </c>
      <c r="EE112" s="443" t="n">
        <v>23.7</v>
      </c>
      <c r="EF112" s="443" t="n">
        <v>2</v>
      </c>
      <c r="EG112" s="444" t="n">
        <v>29</v>
      </c>
      <c r="EH112" s="441"/>
      <c r="EI112" s="430" t="n">
        <f aca="false">(DY112*DG112+CV112*CD112)/(DG112+CD112)</f>
        <v>8.0201116163704</v>
      </c>
      <c r="EJ112" s="430" t="n">
        <f aca="false">(DZ112*DG112+CW112*CD112)/(DG112+CD112)</f>
        <v>19.49441918148</v>
      </c>
      <c r="EK112" s="449" t="n">
        <f aca="false">(EA112*DG112+CX112*CD112)/(DG112+CD112)</f>
        <v>79.49441918148</v>
      </c>
      <c r="EL112" s="449" t="n">
        <f aca="false">(EB112*DG112+CY112*CD112)/(DG112+CD112)</f>
        <v>7655.279040926</v>
      </c>
      <c r="EM112" s="430" t="n">
        <f aca="false">(EC112*DG112+CZ112*CD112)/(DG112+CD112)</f>
        <v>24.151674245556</v>
      </c>
      <c r="EN112" s="432" t="n">
        <f aca="false">(ED112*DG112+DA112*CD112)/(DG112+CD112)</f>
        <v>0.29</v>
      </c>
      <c r="EO112" s="432" t="n">
        <f aca="false">(EE112*DG112+DB112*CD112)/(DG112+CD112)</f>
        <v>23.598883836296</v>
      </c>
      <c r="EP112" s="432" t="n">
        <f aca="false">(EF112*DG112+DC112*CD112)/(DG112+CD112)</f>
        <v>2</v>
      </c>
      <c r="EQ112" s="432" t="n">
        <f aca="false">(EG112*DG112+DD112*CD112)/(DG112+CD112)</f>
        <v>28.4944191814799</v>
      </c>
      <c r="ER112" s="449"/>
      <c r="ES112" s="450" t="n">
        <f aca="false">44000/BA112*24</f>
        <v>43.6544026457214</v>
      </c>
      <c r="ET112" s="451" t="n">
        <f aca="false">BB112</f>
        <v>0.4838</v>
      </c>
      <c r="EU112" s="452" t="n">
        <f aca="false">BV112/1000/ES112*24</f>
        <v>0.186372954545455</v>
      </c>
      <c r="EV112" s="451" t="n">
        <f aca="false">EU112/$EU$6</f>
        <v>0.345135101010101</v>
      </c>
      <c r="EW112" s="514" t="n">
        <f aca="false">1-EM112/BY112</f>
        <v>0.279054500132656</v>
      </c>
      <c r="EX112" s="515" t="n">
        <f aca="false">BY112-EM112</f>
        <v>9.34832575444398</v>
      </c>
      <c r="EY112" s="514" t="n">
        <f aca="false">1-EJ112/BU112</f>
        <v>0.645556014882183</v>
      </c>
      <c r="EZ112" s="515" t="n">
        <f aca="false">BU112-EJ112</f>
        <v>35.50558081852</v>
      </c>
      <c r="FA112" s="451" t="n">
        <f aca="false">1-EK112/BV112</f>
        <v>0.765503188255221</v>
      </c>
      <c r="FB112" s="432" t="n">
        <f aca="false">BV112-EK112</f>
        <v>259.50558081852</v>
      </c>
      <c r="FC112" s="453" t="n">
        <f aca="false">1-EP112/CA112</f>
        <v>0.411764705882353</v>
      </c>
      <c r="FD112" s="432" t="n">
        <f aca="false">CA112-EP112</f>
        <v>1.4</v>
      </c>
      <c r="FE112" s="453" t="n">
        <f aca="false">1-EQ112/CB112</f>
        <v>0.839014580895594</v>
      </c>
      <c r="FF112" s="431" t="n">
        <f aca="false">CB112-EQ112</f>
        <v>148.50558081852</v>
      </c>
      <c r="FG112" s="406" t="n">
        <v>38400</v>
      </c>
      <c r="FH112" s="444"/>
      <c r="FI112" s="454"/>
      <c r="FJ112" s="455"/>
      <c r="FK112" s="456" t="n">
        <f aca="false">3000/BA112*24</f>
        <v>2.97643654402646</v>
      </c>
      <c r="FL112" s="531"/>
      <c r="FM112" s="456"/>
      <c r="FN112" s="531" t="n">
        <v>5421</v>
      </c>
      <c r="FO112" s="533" t="n">
        <f aca="false">FN112/11.15/1.2/1000</f>
        <v>0.405156950672646</v>
      </c>
      <c r="FP112" s="450" t="n">
        <f aca="false">FN112/BA112*1000</f>
        <v>224.100868127325</v>
      </c>
      <c r="FQ112" s="458" t="n">
        <v>20.4</v>
      </c>
      <c r="FR112" s="459" t="n">
        <f aca="false">FQ112/BA112*1000</f>
        <v>0.843323687474163</v>
      </c>
      <c r="FS112" s="460" t="n">
        <v>7.91</v>
      </c>
      <c r="FT112" s="530" t="n">
        <v>16.4</v>
      </c>
      <c r="FU112" s="441" t="n">
        <v>71</v>
      </c>
      <c r="FV112" s="531" t="n">
        <v>1</v>
      </c>
      <c r="FW112" s="539" t="n">
        <v>0.46</v>
      </c>
      <c r="FX112" s="531" t="n">
        <v>16</v>
      </c>
      <c r="FY112" s="453" t="n">
        <f aca="false">1-FV112/(EG112+DD112)*2</f>
        <v>0.964912280701754</v>
      </c>
      <c r="FZ112" s="453" t="n">
        <f aca="false">1-FW112/(EF112+DC112)*2</f>
        <v>0.77</v>
      </c>
      <c r="GA112" s="430" t="n">
        <f aca="false">(DC112+EF112)/2-FW112</f>
        <v>1.54</v>
      </c>
      <c r="GB112" s="514" t="n">
        <f aca="false">1-FT112/DZ112</f>
        <v>0.18</v>
      </c>
      <c r="GC112" s="515" t="n">
        <f aca="false">DP112+DZ112-FT112</f>
        <v>3.6</v>
      </c>
      <c r="GD112" s="514" t="n">
        <f aca="false">1-FU112/EA112</f>
        <v>0.1125</v>
      </c>
      <c r="GE112" s="528" t="n">
        <f aca="false">(CX112+EA112)/2-FU112</f>
        <v>8.5</v>
      </c>
      <c r="GF112" s="462" t="n">
        <f aca="false">4100/BA112*24*2</f>
        <v>8.13559322033898</v>
      </c>
      <c r="GG112" s="406" t="n">
        <v>80</v>
      </c>
      <c r="GH112" s="451" t="n">
        <f aca="false">GG112/80</f>
        <v>1</v>
      </c>
      <c r="GI112" s="406" t="n">
        <v>520</v>
      </c>
      <c r="GJ112" s="463" t="n">
        <f aca="false">GI112/GG112</f>
        <v>6.5</v>
      </c>
      <c r="GK112" s="464" t="n">
        <f aca="false">GG112/(BA112/24/2)*1000</f>
        <v>158.743282348078</v>
      </c>
      <c r="GL112" s="465" t="n">
        <v>8.19</v>
      </c>
      <c r="GM112" s="530" t="n">
        <v>14</v>
      </c>
      <c r="GN112" s="406" t="n">
        <v>56</v>
      </c>
      <c r="GO112" s="514" t="n">
        <f aca="false">1-GM112/FT112</f>
        <v>0.146341463414634</v>
      </c>
      <c r="GP112" s="451" t="n">
        <f aca="false">1-GN112/FU112</f>
        <v>0.211267605633803</v>
      </c>
      <c r="GQ112" s="530" t="n">
        <v>2</v>
      </c>
      <c r="GR112" s="456" t="n">
        <f aca="false">4300/BA112*24</f>
        <v>4.26622571310459</v>
      </c>
      <c r="GS112" s="532" t="n">
        <f aca="false">HC112</f>
        <v>14.4</v>
      </c>
      <c r="GT112" s="532" t="n">
        <f aca="false">HD112</f>
        <v>57</v>
      </c>
      <c r="GU112" s="514"/>
      <c r="GV112" s="514"/>
      <c r="GW112" s="514" t="n">
        <f aca="false">1-HC112/FT112</f>
        <v>0.121951219512195</v>
      </c>
      <c r="GX112" s="514" t="n">
        <f aca="false">1-HD112/FU112</f>
        <v>0.197183098591549</v>
      </c>
      <c r="GY112" s="463" t="n">
        <f aca="false">GK112/(FU112-GN112)</f>
        <v>10.5828854898718</v>
      </c>
      <c r="GZ112" s="406" t="n">
        <v>22838</v>
      </c>
      <c r="HA112" s="439" t="n">
        <v>8.28</v>
      </c>
      <c r="HB112" s="452"/>
      <c r="HC112" s="440" t="n">
        <v>14.4</v>
      </c>
      <c r="HD112" s="444" t="n">
        <v>57</v>
      </c>
      <c r="HE112" s="464"/>
      <c r="HF112" s="464"/>
      <c r="HG112" s="444"/>
      <c r="HH112" s="409" t="n">
        <v>1</v>
      </c>
      <c r="HI112" s="466" t="n">
        <v>7690</v>
      </c>
      <c r="HJ112" s="407" t="n">
        <f aca="false">HI112*0.67</f>
        <v>5152.3</v>
      </c>
      <c r="HK112" s="407"/>
      <c r="HL112" s="443"/>
      <c r="HM112" s="541" t="n">
        <v>23.6</v>
      </c>
      <c r="HN112" s="467"/>
      <c r="HO112" s="408" t="n">
        <v>0.12</v>
      </c>
      <c r="HP112" s="468"/>
      <c r="HQ112" s="519" t="n">
        <v>25</v>
      </c>
      <c r="HR112" s="520" t="n">
        <v>0.4</v>
      </c>
      <c r="HS112" s="521"/>
      <c r="HT112" s="522" t="n">
        <v>2</v>
      </c>
      <c r="HU112" s="523" t="n">
        <f aca="false">72500/BA112*24</f>
        <v>71.9305498139727</v>
      </c>
      <c r="HV112" s="514" t="n">
        <f aca="false">1-HC112/BE112</f>
        <v>0.738181818181818</v>
      </c>
      <c r="HW112" s="514" t="n">
        <f aca="false">1-HD112/BF112</f>
        <v>0.831858407079646</v>
      </c>
      <c r="HX112" s="514" t="n">
        <f aca="false">1-HM112/BK112</f>
        <v>0.295522388059701</v>
      </c>
      <c r="HY112" s="472" t="s">
        <v>180</v>
      </c>
    </row>
    <row r="113" customFormat="false" ht="38.4" hidden="false" customHeight="false" outlineLevel="0" collapsed="false">
      <c r="A113" s="401" t="n">
        <v>43595</v>
      </c>
      <c r="B113" s="516" t="n">
        <v>36430</v>
      </c>
      <c r="C113" s="403" t="n">
        <f aca="false">B113/$B$6</f>
        <v>0.7286</v>
      </c>
      <c r="D113" s="404" t="n">
        <v>8.07</v>
      </c>
      <c r="E113" s="405" t="n">
        <v>39.6</v>
      </c>
      <c r="F113" s="406" t="n">
        <v>179</v>
      </c>
      <c r="G113" s="407" t="n">
        <f aca="false">F113*B113/1000</f>
        <v>6520.97</v>
      </c>
      <c r="H113" s="403" t="n">
        <f aca="false">G113/$G$6</f>
        <v>0.2608388</v>
      </c>
      <c r="I113" s="406" t="n">
        <v>10700</v>
      </c>
      <c r="J113" s="407" t="n">
        <f aca="false">I113*0.67</f>
        <v>7169</v>
      </c>
      <c r="K113" s="408" t="n">
        <v>31.6</v>
      </c>
      <c r="L113" s="408" t="n">
        <v>21.5</v>
      </c>
      <c r="M113" s="408" t="n">
        <v>1.3</v>
      </c>
      <c r="N113" s="409" t="n">
        <v>33</v>
      </c>
      <c r="O113" s="409" t="n">
        <v>32</v>
      </c>
      <c r="P113" s="410"/>
      <c r="Q113" s="410"/>
      <c r="R113" s="410"/>
      <c r="S113" s="410"/>
      <c r="T113" s="411"/>
      <c r="U113" s="412"/>
      <c r="V113" s="410"/>
      <c r="W113" s="410"/>
      <c r="X113" s="517"/>
      <c r="Y113" s="474"/>
      <c r="Z113" s="475"/>
      <c r="AA113" s="476"/>
      <c r="AB113" s="477"/>
      <c r="AC113" s="477"/>
      <c r="AD113" s="475" t="n">
        <v>2.85</v>
      </c>
      <c r="AE113" s="478" t="n">
        <f aca="false">AD113/$AD$6</f>
        <v>0.395833333333333</v>
      </c>
      <c r="AF113" s="479"/>
      <c r="AG113" s="478"/>
      <c r="AH113" s="479"/>
      <c r="AI113" s="479"/>
      <c r="AJ113" s="474"/>
      <c r="AK113" s="478"/>
      <c r="AL113" s="448"/>
      <c r="AM113" s="480"/>
      <c r="AN113" s="474"/>
      <c r="AO113" s="474"/>
      <c r="AP113" s="480"/>
      <c r="AQ113" s="448"/>
      <c r="AR113" s="474"/>
      <c r="AS113" s="474"/>
      <c r="AT113" s="474"/>
      <c r="AU113" s="448"/>
      <c r="AV113" s="481"/>
      <c r="AW113" s="480"/>
      <c r="AX113" s="480"/>
      <c r="AY113" s="481"/>
      <c r="AZ113" s="481"/>
      <c r="BA113" s="421" t="n">
        <f aca="false">CC113+DF113</f>
        <v>33891</v>
      </c>
      <c r="BB113" s="422" t="n">
        <f aca="false">BA113/$BA$6</f>
        <v>0.67782</v>
      </c>
      <c r="BC113" s="423"/>
      <c r="BD113" s="424" t="n">
        <v>8.05</v>
      </c>
      <c r="BE113" s="425" t="n">
        <v>57</v>
      </c>
      <c r="BF113" s="426" t="n">
        <v>414</v>
      </c>
      <c r="BG113" s="427" t="n">
        <v>8990</v>
      </c>
      <c r="BH113" s="421" t="n">
        <f aca="false">BG113*0.67</f>
        <v>6023.3</v>
      </c>
      <c r="BI113" s="423"/>
      <c r="BJ113" s="422"/>
      <c r="BK113" s="428" t="n">
        <v>38.7</v>
      </c>
      <c r="BL113" s="428" t="n">
        <v>27.4</v>
      </c>
      <c r="BM113" s="429" t="n">
        <v>3.2</v>
      </c>
      <c r="BN113" s="423" t="n">
        <v>5.5</v>
      </c>
      <c r="BO113" s="426" t="n">
        <v>276</v>
      </c>
      <c r="BP113" s="426" t="n">
        <v>32</v>
      </c>
      <c r="BQ113" s="424" t="n">
        <v>4.83</v>
      </c>
      <c r="BR113" s="422" t="n">
        <f aca="false">BQ113/$BQ$6</f>
        <v>0.670833333333333</v>
      </c>
      <c r="BS113" s="410" t="n">
        <f aca="false">BA113</f>
        <v>33891</v>
      </c>
      <c r="BT113" s="430" t="n">
        <f aca="false">BD113</f>
        <v>8.05</v>
      </c>
      <c r="BU113" s="431" t="n">
        <f aca="false">BE113</f>
        <v>57</v>
      </c>
      <c r="BV113" s="431" t="n">
        <f aca="false">BF113</f>
        <v>414</v>
      </c>
      <c r="BW113" s="431" t="n">
        <f aca="false">BG113</f>
        <v>8990</v>
      </c>
      <c r="BX113" s="431" t="n">
        <f aca="false">BW113*0.65</f>
        <v>5843.5</v>
      </c>
      <c r="BY113" s="431" t="n">
        <f aca="false">BK113</f>
        <v>38.7</v>
      </c>
      <c r="BZ113" s="431" t="n">
        <f aca="false">BL113</f>
        <v>27.4</v>
      </c>
      <c r="CA113" s="432" t="n">
        <f aca="false">BN113</f>
        <v>5.5</v>
      </c>
      <c r="CB113" s="431" t="n">
        <f aca="false">BO113</f>
        <v>276</v>
      </c>
      <c r="CC113" s="433" t="n">
        <v>16783</v>
      </c>
      <c r="CD113" s="412" t="n">
        <f aca="false">CC113</f>
        <v>16783</v>
      </c>
      <c r="CE113" s="422" t="n">
        <f aca="false">CC113/25000</f>
        <v>0.67132</v>
      </c>
      <c r="CF113" s="434" t="n">
        <f aca="false">6700/CC113*24</f>
        <v>9.58112375618185</v>
      </c>
      <c r="CG113" s="435" t="n">
        <v>7.81</v>
      </c>
      <c r="CH113" s="428" t="n">
        <v>8.1</v>
      </c>
      <c r="CI113" s="447" t="n">
        <f aca="false">9500/CC113*24</f>
        <v>13.5851754751832</v>
      </c>
      <c r="CJ113" s="437" t="n">
        <v>25</v>
      </c>
      <c r="CK113" s="437" t="n">
        <v>2.9</v>
      </c>
      <c r="CL113" s="424" t="n">
        <v>7.66</v>
      </c>
      <c r="CM113" s="424"/>
      <c r="CN113" s="424"/>
      <c r="CO113" s="433"/>
      <c r="CP113" s="433"/>
      <c r="CQ113" s="438"/>
      <c r="CR113" s="438" t="n">
        <v>0.58</v>
      </c>
      <c r="CS113" s="425"/>
      <c r="CT113" s="529" t="n">
        <f aca="false">3500/CC113*24</f>
        <v>5.00506464875171</v>
      </c>
      <c r="CU113" s="435" t="n">
        <v>7.23</v>
      </c>
      <c r="CV113" s="439" t="n">
        <v>8.12</v>
      </c>
      <c r="CW113" s="440" t="n">
        <v>19.3</v>
      </c>
      <c r="CX113" s="441" t="n">
        <v>76</v>
      </c>
      <c r="CY113" s="442" t="n">
        <v>7750</v>
      </c>
      <c r="CZ113" s="443" t="n">
        <v>24.1</v>
      </c>
      <c r="DA113" s="443" t="n">
        <v>0.3</v>
      </c>
      <c r="DB113" s="443" t="n">
        <v>22.7</v>
      </c>
      <c r="DC113" s="443" t="n">
        <v>1.9</v>
      </c>
      <c r="DD113" s="444" t="n">
        <v>23</v>
      </c>
      <c r="DE113" s="441"/>
      <c r="DF113" s="445" t="n">
        <v>17108</v>
      </c>
      <c r="DG113" s="446" t="n">
        <f aca="false">DF113</f>
        <v>17108</v>
      </c>
      <c r="DH113" s="422" t="n">
        <f aca="false">DF113/25000</f>
        <v>0.68432</v>
      </c>
      <c r="DI113" s="447" t="n">
        <f aca="false">6700/DF113*24</f>
        <v>9.3991115267711</v>
      </c>
      <c r="DJ113" s="435" t="n">
        <v>7.76</v>
      </c>
      <c r="DK113" s="428" t="n">
        <v>9.5</v>
      </c>
      <c r="DL113" s="447" t="n">
        <f aca="false">9500/DF113*24</f>
        <v>13.3270984334814</v>
      </c>
      <c r="DM113" s="423" t="n">
        <v>24.9</v>
      </c>
      <c r="DN113" s="423" t="n">
        <v>5.3</v>
      </c>
      <c r="DO113" s="424" t="n">
        <v>7.64</v>
      </c>
      <c r="DP113" s="424"/>
      <c r="DQ113" s="424"/>
      <c r="DR113" s="433"/>
      <c r="DS113" s="433"/>
      <c r="DT113" s="438"/>
      <c r="DU113" s="438" t="n">
        <v>0.64</v>
      </c>
      <c r="DV113" s="425"/>
      <c r="DW113" s="447" t="n">
        <f aca="false">3500/DF113*24</f>
        <v>4.90998363338789</v>
      </c>
      <c r="DX113" s="435" t="n">
        <v>8.08</v>
      </c>
      <c r="DY113" s="439" t="n">
        <v>8.12</v>
      </c>
      <c r="DZ113" s="440" t="n">
        <v>19.3</v>
      </c>
      <c r="EA113" s="441" t="n">
        <v>78</v>
      </c>
      <c r="EB113" s="442" t="n">
        <v>7770</v>
      </c>
      <c r="EC113" s="443" t="n">
        <v>24</v>
      </c>
      <c r="ED113" s="443" t="n">
        <v>0.3</v>
      </c>
      <c r="EE113" s="443" t="n">
        <v>22.5</v>
      </c>
      <c r="EF113" s="443" t="n">
        <v>1.9</v>
      </c>
      <c r="EG113" s="444" t="n">
        <v>23</v>
      </c>
      <c r="EH113" s="441"/>
      <c r="EI113" s="430" t="n">
        <f aca="false">(DY113*DG113+CV113*CD113)/(DG113+CD113)</f>
        <v>8.12</v>
      </c>
      <c r="EJ113" s="430" t="n">
        <f aca="false">(DZ113*DG113+CW113*CD113)/(DG113+CD113)</f>
        <v>19.3</v>
      </c>
      <c r="EK113" s="449" t="n">
        <f aca="false">(EA113*DG113+CX113*CD113)/(DG113+CD113)</f>
        <v>77.0095895665516</v>
      </c>
      <c r="EL113" s="449" t="n">
        <f aca="false">(EB113*DG113+CY113*CD113)/(DG113+CD113)</f>
        <v>7760.09589566552</v>
      </c>
      <c r="EM113" s="430" t="n">
        <f aca="false">(EC113*DG113+CZ113*CD113)/(DG113+CD113)</f>
        <v>24.0495205216724</v>
      </c>
      <c r="EN113" s="432" t="n">
        <f aca="false">(ED113*DG113+DA113*CD113)/(DG113+CD113)</f>
        <v>0.3</v>
      </c>
      <c r="EO113" s="432" t="n">
        <f aca="false">(EE113*DG113+DB113*CD113)/(DG113+CD113)</f>
        <v>22.5990410433448</v>
      </c>
      <c r="EP113" s="432" t="n">
        <f aca="false">(EF113*DG113+DC113*CD113)/(DG113+CD113)</f>
        <v>1.9</v>
      </c>
      <c r="EQ113" s="432" t="n">
        <f aca="false">(EG113*DG113+DD113*CD113)/(DG113+CD113)</f>
        <v>23</v>
      </c>
      <c r="ER113" s="449"/>
      <c r="ES113" s="450" t="n">
        <f aca="false">44000/BA113*24</f>
        <v>31.1587147030185</v>
      </c>
      <c r="ET113" s="451" t="n">
        <f aca="false">BB113</f>
        <v>0.67782</v>
      </c>
      <c r="EU113" s="452" t="n">
        <f aca="false">BV113/1000/ES113*24</f>
        <v>0.3188835</v>
      </c>
      <c r="EV113" s="451" t="n">
        <f aca="false">EU113/$EU$6</f>
        <v>0.590525</v>
      </c>
      <c r="EW113" s="514" t="n">
        <f aca="false">1-EM113/BY113</f>
        <v>0.378565361197095</v>
      </c>
      <c r="EX113" s="515" t="n">
        <f aca="false">BY113-EM113</f>
        <v>14.6504794783276</v>
      </c>
      <c r="EY113" s="514" t="n">
        <f aca="false">1-EJ113/BU113</f>
        <v>0.66140350877193</v>
      </c>
      <c r="EZ113" s="515" t="n">
        <f aca="false">BU113-EJ113</f>
        <v>37.7</v>
      </c>
      <c r="FA113" s="451" t="n">
        <f aca="false">1-EK113/BV113</f>
        <v>0.813986498631518</v>
      </c>
      <c r="FB113" s="432" t="n">
        <f aca="false">BV113-EK113</f>
        <v>336.990410433448</v>
      </c>
      <c r="FC113" s="453" t="n">
        <f aca="false">1-EP113/CA113</f>
        <v>0.654545454545455</v>
      </c>
      <c r="FD113" s="432" t="n">
        <f aca="false">CA113-EP113</f>
        <v>3.6</v>
      </c>
      <c r="FE113" s="453" t="n">
        <f aca="false">1-EQ113/CB113</f>
        <v>0.916666666666667</v>
      </c>
      <c r="FF113" s="431" t="n">
        <f aca="false">CB113-EQ113</f>
        <v>253</v>
      </c>
      <c r="FG113" s="406" t="n">
        <v>38400</v>
      </c>
      <c r="FH113" s="444"/>
      <c r="FI113" s="454"/>
      <c r="FJ113" s="455"/>
      <c r="FK113" s="456" t="n">
        <f aca="false">3000/BA113*24</f>
        <v>2.12445782066035</v>
      </c>
      <c r="FL113" s="531"/>
      <c r="FM113" s="456"/>
      <c r="FN113" s="531" t="n">
        <v>5182</v>
      </c>
      <c r="FO113" s="533" t="n">
        <f aca="false">FN113/11.15/1.2/1000</f>
        <v>0.38729446935725</v>
      </c>
      <c r="FP113" s="450" t="n">
        <f aca="false">FN113/BA113*1000</f>
        <v>152.901950370305</v>
      </c>
      <c r="FQ113" s="458" t="n">
        <v>19.2</v>
      </c>
      <c r="FR113" s="459" t="n">
        <f aca="false">FQ113/BA113*1000</f>
        <v>0.566522085509427</v>
      </c>
      <c r="FS113" s="460" t="n">
        <v>8.02</v>
      </c>
      <c r="FT113" s="530" t="n">
        <v>17.7</v>
      </c>
      <c r="FU113" s="441" t="n">
        <v>76</v>
      </c>
      <c r="FV113" s="531" t="n">
        <v>2</v>
      </c>
      <c r="FW113" s="539" t="n">
        <v>0.38</v>
      </c>
      <c r="FX113" s="531" t="n">
        <v>16</v>
      </c>
      <c r="FY113" s="453" t="n">
        <f aca="false">1-FV113/(EG113+DD113)*2</f>
        <v>0.91304347826087</v>
      </c>
      <c r="FZ113" s="453" t="n">
        <f aca="false">1-FW113/(EF113+DC113)*2</f>
        <v>0.8</v>
      </c>
      <c r="GA113" s="430" t="n">
        <f aca="false">(DC113+EF113)/2-FW113</f>
        <v>1.52</v>
      </c>
      <c r="GB113" s="514" t="n">
        <f aca="false">1-FT113/DZ113</f>
        <v>0.0829015544041451</v>
      </c>
      <c r="GC113" s="515" t="n">
        <f aca="false">(CW113+DZ113)/2-FT113</f>
        <v>1.6</v>
      </c>
      <c r="GD113" s="514" t="n">
        <f aca="false">1-FU113/EA113</f>
        <v>0.0256410256410257</v>
      </c>
      <c r="GE113" s="528" t="n">
        <f aca="false">(CX113+EA113)/2-FU113</f>
        <v>1</v>
      </c>
      <c r="GF113" s="462" t="n">
        <f aca="false">4100/BA113*24*2</f>
        <v>5.80685137647163</v>
      </c>
      <c r="GG113" s="406" t="n">
        <v>80</v>
      </c>
      <c r="GH113" s="451" t="n">
        <f aca="false">GG113/80</f>
        <v>1</v>
      </c>
      <c r="GI113" s="406" t="n">
        <v>520</v>
      </c>
      <c r="GJ113" s="463" t="n">
        <f aca="false">GI113/GG113</f>
        <v>6.5</v>
      </c>
      <c r="GK113" s="464" t="n">
        <f aca="false">GG113/(BA113/24/2)*1000</f>
        <v>113.304417101885</v>
      </c>
      <c r="GL113" s="465" t="n">
        <v>8.25</v>
      </c>
      <c r="GM113" s="530" t="n">
        <v>15.1</v>
      </c>
      <c r="GN113" s="406" t="n">
        <v>63</v>
      </c>
      <c r="GO113" s="514" t="n">
        <f aca="false">1-GM113/FT113</f>
        <v>0.146892655367232</v>
      </c>
      <c r="GP113" s="451" t="n">
        <f aca="false">1-GN113/FU113</f>
        <v>0.171052631578947</v>
      </c>
      <c r="GQ113" s="530" t="n">
        <v>2</v>
      </c>
      <c r="GR113" s="456" t="n">
        <f aca="false">4300/BA113*24</f>
        <v>3.04505620961317</v>
      </c>
      <c r="GS113" s="532" t="n">
        <f aca="false">HC113</f>
        <v>14.6</v>
      </c>
      <c r="GT113" s="532" t="n">
        <f aca="false">HD113</f>
        <v>66</v>
      </c>
      <c r="GU113" s="514" t="n">
        <f aca="false">1-GS113/GM113</f>
        <v>0.0331125827814569</v>
      </c>
      <c r="GV113" s="514"/>
      <c r="GW113" s="514" t="n">
        <f aca="false">1-HC113/FT113</f>
        <v>0.175141242937853</v>
      </c>
      <c r="GX113" s="514" t="n">
        <f aca="false">1-HD113/FU113</f>
        <v>0.131578947368421</v>
      </c>
      <c r="GY113" s="463" t="n">
        <f aca="false">GK113/(FU113-GN113)</f>
        <v>8.71572439245273</v>
      </c>
      <c r="GZ113" s="406" t="n">
        <v>32514</v>
      </c>
      <c r="HA113" s="439" t="n">
        <v>8.19</v>
      </c>
      <c r="HB113" s="452"/>
      <c r="HC113" s="440" t="n">
        <v>14.6</v>
      </c>
      <c r="HD113" s="444" t="n">
        <v>66</v>
      </c>
      <c r="HE113" s="464"/>
      <c r="HF113" s="464"/>
      <c r="HG113" s="444"/>
      <c r="HH113" s="409" t="n">
        <v>1</v>
      </c>
      <c r="HI113" s="466" t="n">
        <v>7670</v>
      </c>
      <c r="HJ113" s="407" t="n">
        <f aca="false">HI113*0.67</f>
        <v>5138.9</v>
      </c>
      <c r="HK113" s="407"/>
      <c r="HL113" s="443"/>
      <c r="HM113" s="541" t="n">
        <v>24.6</v>
      </c>
      <c r="HN113" s="467"/>
      <c r="HO113" s="408" t="n">
        <v>0.16</v>
      </c>
      <c r="HP113" s="468"/>
      <c r="HQ113" s="519" t="n">
        <v>24.4</v>
      </c>
      <c r="HR113" s="520" t="n">
        <v>0.28</v>
      </c>
      <c r="HS113" s="521"/>
      <c r="HT113" s="522" t="n">
        <v>2</v>
      </c>
      <c r="HU113" s="523" t="n">
        <f aca="false">72500/BA113*24</f>
        <v>51.3410639992919</v>
      </c>
      <c r="HV113" s="514" t="n">
        <f aca="false">1-HC113/BE113</f>
        <v>0.743859649122807</v>
      </c>
      <c r="HW113" s="514" t="n">
        <f aca="false">1-HD113/BF113</f>
        <v>0.840579710144927</v>
      </c>
      <c r="HX113" s="514" t="n">
        <f aca="false">1-HM113/BK113</f>
        <v>0.364341085271318</v>
      </c>
      <c r="HY113" s="472" t="s">
        <v>181</v>
      </c>
    </row>
    <row r="114" customFormat="false" ht="28.8" hidden="false" customHeight="false" outlineLevel="0" collapsed="false">
      <c r="A114" s="401" t="n">
        <v>43596</v>
      </c>
      <c r="B114" s="516" t="n">
        <v>33284</v>
      </c>
      <c r="C114" s="403" t="n">
        <f aca="false">B114/$B$6</f>
        <v>0.66568</v>
      </c>
      <c r="D114" s="404" t="n">
        <v>8.04</v>
      </c>
      <c r="E114" s="405" t="n">
        <v>58</v>
      </c>
      <c r="F114" s="406" t="n">
        <v>320</v>
      </c>
      <c r="G114" s="407" t="n">
        <f aca="false">F114*B114/1000</f>
        <v>10650.88</v>
      </c>
      <c r="H114" s="403" t="n">
        <f aca="false">G114/$G$6</f>
        <v>0.4260352</v>
      </c>
      <c r="I114" s="406" t="n">
        <v>8920</v>
      </c>
      <c r="J114" s="407" t="n">
        <f aca="false">I114*0.67</f>
        <v>5976.4</v>
      </c>
      <c r="K114" s="408" t="n">
        <v>44.1</v>
      </c>
      <c r="L114" s="408" t="n">
        <v>27.2</v>
      </c>
      <c r="M114" s="408" t="n">
        <v>2.4</v>
      </c>
      <c r="N114" s="409" t="n">
        <v>345</v>
      </c>
      <c r="O114" s="409" t="n">
        <v>32</v>
      </c>
      <c r="P114" s="410"/>
      <c r="Q114" s="410"/>
      <c r="R114" s="410"/>
      <c r="S114" s="410"/>
      <c r="T114" s="411"/>
      <c r="U114" s="412"/>
      <c r="V114" s="410"/>
      <c r="W114" s="410"/>
      <c r="X114" s="517"/>
      <c r="Y114" s="474"/>
      <c r="Z114" s="475"/>
      <c r="AA114" s="476"/>
      <c r="AB114" s="477"/>
      <c r="AC114" s="477"/>
      <c r="AD114" s="475" t="n">
        <v>3.11</v>
      </c>
      <c r="AE114" s="478" t="n">
        <f aca="false">AD114/$AD$6</f>
        <v>0.431944444444444</v>
      </c>
      <c r="AF114" s="479"/>
      <c r="AG114" s="478"/>
      <c r="AH114" s="479"/>
      <c r="AI114" s="479"/>
      <c r="AJ114" s="474"/>
      <c r="AK114" s="478"/>
      <c r="AL114" s="448"/>
      <c r="AM114" s="480"/>
      <c r="AN114" s="474"/>
      <c r="AO114" s="474"/>
      <c r="AP114" s="480"/>
      <c r="AQ114" s="448"/>
      <c r="AR114" s="474"/>
      <c r="AS114" s="474"/>
      <c r="AT114" s="474"/>
      <c r="AU114" s="448"/>
      <c r="AV114" s="481"/>
      <c r="AW114" s="480"/>
      <c r="AX114" s="480"/>
      <c r="AY114" s="481"/>
      <c r="AZ114" s="481"/>
      <c r="BA114" s="421" t="n">
        <f aca="false">CC114+DF114</f>
        <v>36369</v>
      </c>
      <c r="BB114" s="422" t="n">
        <f aca="false">BA114/$BA$6</f>
        <v>0.72738</v>
      </c>
      <c r="BC114" s="423"/>
      <c r="BD114" s="424" t="n">
        <v>7.82</v>
      </c>
      <c r="BE114" s="425" t="n">
        <v>58.2</v>
      </c>
      <c r="BF114" s="426" t="n">
        <v>401</v>
      </c>
      <c r="BG114" s="427" t="n">
        <v>8350</v>
      </c>
      <c r="BH114" s="421" t="n">
        <f aca="false">BG114*0.67</f>
        <v>5594.5</v>
      </c>
      <c r="BI114" s="423"/>
      <c r="BJ114" s="422"/>
      <c r="BK114" s="428" t="n">
        <v>42.6</v>
      </c>
      <c r="BL114" s="428" t="n">
        <v>30.8</v>
      </c>
      <c r="BM114" s="429" t="n">
        <v>5.2</v>
      </c>
      <c r="BN114" s="423" t="n">
        <v>3.5</v>
      </c>
      <c r="BO114" s="426" t="n">
        <v>305</v>
      </c>
      <c r="BP114" s="426" t="n">
        <v>32</v>
      </c>
      <c r="BQ114" s="424" t="n">
        <v>5.18</v>
      </c>
      <c r="BR114" s="422" t="n">
        <f aca="false">BQ114/$BQ$6</f>
        <v>0.719444444444444</v>
      </c>
      <c r="BS114" s="410" t="n">
        <f aca="false">BA114</f>
        <v>36369</v>
      </c>
      <c r="BT114" s="430" t="n">
        <f aca="false">BD114</f>
        <v>7.82</v>
      </c>
      <c r="BU114" s="431" t="n">
        <f aca="false">BE114</f>
        <v>58.2</v>
      </c>
      <c r="BV114" s="431" t="n">
        <f aca="false">BF114</f>
        <v>401</v>
      </c>
      <c r="BW114" s="431" t="n">
        <f aca="false">BG114</f>
        <v>8350</v>
      </c>
      <c r="BX114" s="431" t="n">
        <f aca="false">BW114*0.65</f>
        <v>5427.5</v>
      </c>
      <c r="BY114" s="431" t="n">
        <f aca="false">BK114</f>
        <v>42.6</v>
      </c>
      <c r="BZ114" s="431" t="n">
        <f aca="false">BL114</f>
        <v>30.8</v>
      </c>
      <c r="CA114" s="432" t="n">
        <f aca="false">BN114</f>
        <v>3.5</v>
      </c>
      <c r="CB114" s="431" t="n">
        <f aca="false">BO114</f>
        <v>305</v>
      </c>
      <c r="CC114" s="433" t="n">
        <v>18216</v>
      </c>
      <c r="CD114" s="412" t="n">
        <f aca="false">CC114</f>
        <v>18216</v>
      </c>
      <c r="CE114" s="422" t="n">
        <f aca="false">CC114/25000</f>
        <v>0.72864</v>
      </c>
      <c r="CF114" s="434" t="n">
        <f aca="false">6700/CC114*24</f>
        <v>8.82740447957839</v>
      </c>
      <c r="CG114" s="435" t="n">
        <v>7.88</v>
      </c>
      <c r="CH114" s="428" t="n">
        <v>7.12</v>
      </c>
      <c r="CI114" s="447" t="n">
        <f aca="false">9500/CC114*24</f>
        <v>12.5164690382082</v>
      </c>
      <c r="CJ114" s="437" t="n">
        <v>24.8</v>
      </c>
      <c r="CK114" s="437" t="n">
        <v>3.2</v>
      </c>
      <c r="CL114" s="424" t="n">
        <v>7.64</v>
      </c>
      <c r="CM114" s="424"/>
      <c r="CN114" s="424"/>
      <c r="CO114" s="433"/>
      <c r="CP114" s="433"/>
      <c r="CQ114" s="438"/>
      <c r="CR114" s="438" t="n">
        <v>0.62</v>
      </c>
      <c r="CS114" s="425"/>
      <c r="CT114" s="529" t="n">
        <f aca="false">3500/CC114*24</f>
        <v>4.61133069828722</v>
      </c>
      <c r="CU114" s="435" t="n">
        <v>7.19</v>
      </c>
      <c r="CV114" s="439" t="n">
        <v>8.07</v>
      </c>
      <c r="CW114" s="440" t="n">
        <v>21.7</v>
      </c>
      <c r="CX114" s="441" t="n">
        <v>82</v>
      </c>
      <c r="CY114" s="442" t="n">
        <v>8130</v>
      </c>
      <c r="CZ114" s="443" t="n">
        <v>16.7</v>
      </c>
      <c r="DA114" s="443" t="n">
        <v>0.32</v>
      </c>
      <c r="DB114" s="443" t="n">
        <v>16.7</v>
      </c>
      <c r="DC114" s="443" t="n">
        <v>1.25</v>
      </c>
      <c r="DD114" s="444" t="n">
        <v>55</v>
      </c>
      <c r="DE114" s="441"/>
      <c r="DF114" s="445" t="n">
        <v>18153</v>
      </c>
      <c r="DG114" s="446" t="n">
        <f aca="false">DF114</f>
        <v>18153</v>
      </c>
      <c r="DH114" s="422" t="n">
        <f aca="false">DF114/25000</f>
        <v>0.72612</v>
      </c>
      <c r="DI114" s="447" t="n">
        <f aca="false">6700/DF114*24</f>
        <v>8.85803999338952</v>
      </c>
      <c r="DJ114" s="435" t="n">
        <v>7.84</v>
      </c>
      <c r="DK114" s="428" t="n">
        <v>6.06</v>
      </c>
      <c r="DL114" s="447" t="n">
        <f aca="false">9500/DF114*24</f>
        <v>12.5599074533135</v>
      </c>
      <c r="DM114" s="423" t="n">
        <v>24.8</v>
      </c>
      <c r="DN114" s="423" t="n">
        <v>5.1</v>
      </c>
      <c r="DO114" s="424" t="n">
        <v>7.61</v>
      </c>
      <c r="DP114" s="424"/>
      <c r="DQ114" s="424"/>
      <c r="DR114" s="433"/>
      <c r="DS114" s="433"/>
      <c r="DT114" s="438"/>
      <c r="DU114" s="438" t="n">
        <v>0.62</v>
      </c>
      <c r="DV114" s="425"/>
      <c r="DW114" s="447" t="n">
        <f aca="false">3500/DF114*24</f>
        <v>4.62733432490497</v>
      </c>
      <c r="DX114" s="435" t="n">
        <v>8</v>
      </c>
      <c r="DY114" s="439" t="n">
        <v>8.09</v>
      </c>
      <c r="DZ114" s="440" t="n">
        <v>21.3</v>
      </c>
      <c r="EA114" s="441" t="n">
        <v>80</v>
      </c>
      <c r="EB114" s="442" t="n">
        <v>8180</v>
      </c>
      <c r="EC114" s="443" t="n">
        <v>16.8</v>
      </c>
      <c r="ED114" s="443" t="n">
        <v>0.32</v>
      </c>
      <c r="EE114" s="443" t="n">
        <v>16.2</v>
      </c>
      <c r="EF114" s="443" t="n">
        <v>1.25</v>
      </c>
      <c r="EG114" s="444" t="n">
        <v>30</v>
      </c>
      <c r="EH114" s="441"/>
      <c r="EI114" s="430" t="n">
        <f aca="false">(DY114*DG114+CV114*CD114)/(DG114+CD114)</f>
        <v>8.07998267755506</v>
      </c>
      <c r="EJ114" s="430" t="n">
        <f aca="false">(DZ114*DG114+CW114*CD114)/(DG114+CD114)</f>
        <v>21.5003464488988</v>
      </c>
      <c r="EK114" s="449" t="n">
        <f aca="false">(EA114*DG114+CX114*CD114)/(DG114+CD114)</f>
        <v>81.0017322444939</v>
      </c>
      <c r="EL114" s="449" t="n">
        <f aca="false">(EB114*DG114+CY114*CD114)/(DG114+CD114)</f>
        <v>8154.95669388765</v>
      </c>
      <c r="EM114" s="430" t="n">
        <f aca="false">(EC114*DG114+CZ114*CD114)/(DG114+CD114)</f>
        <v>16.7499133877753</v>
      </c>
      <c r="EN114" s="432" t="n">
        <f aca="false">(ED114*DG114+DA114*CD114)/(DG114+CD114)</f>
        <v>0.32</v>
      </c>
      <c r="EO114" s="432" t="n">
        <f aca="false">(EE114*DG114+DB114*CD114)/(DG114+CD114)</f>
        <v>16.4504330611235</v>
      </c>
      <c r="EP114" s="432" t="n">
        <f aca="false">(EF114*DG114+DC114*CD114)/(DG114+CD114)</f>
        <v>1.25</v>
      </c>
      <c r="EQ114" s="432" t="n">
        <f aca="false">(EG114*DG114+DD114*CD114)/(DG114+CD114)</f>
        <v>42.5216530561742</v>
      </c>
      <c r="ER114" s="449"/>
      <c r="ES114" s="450" t="n">
        <f aca="false">44000/BA114*24</f>
        <v>29.0357172317083</v>
      </c>
      <c r="ET114" s="451" t="n">
        <f aca="false">BB114</f>
        <v>0.72738</v>
      </c>
      <c r="EU114" s="452" t="n">
        <f aca="false">BV114/1000/ES114*24</f>
        <v>0.331453840909091</v>
      </c>
      <c r="EV114" s="451" t="n">
        <f aca="false">EU114/$EU$6</f>
        <v>0.613803409090909</v>
      </c>
      <c r="EW114" s="514" t="n">
        <f aca="false">1-EM114/BY114</f>
        <v>0.606809544887904</v>
      </c>
      <c r="EX114" s="515" t="n">
        <f aca="false">BY114-EM114</f>
        <v>25.8500866122247</v>
      </c>
      <c r="EY114" s="514" t="n">
        <f aca="false">1-EJ114/BU114</f>
        <v>0.630578239709643</v>
      </c>
      <c r="EZ114" s="515" t="n">
        <f aca="false">BU114-EJ114</f>
        <v>36.6996535511012</v>
      </c>
      <c r="FA114" s="451" t="n">
        <f aca="false">1-EK114/BV114</f>
        <v>0.798000667719466</v>
      </c>
      <c r="FB114" s="432" t="n">
        <f aca="false">BV114-EK114</f>
        <v>319.998267755506</v>
      </c>
      <c r="FC114" s="453" t="n">
        <f aca="false">1-EP114/CA114</f>
        <v>0.642857142857143</v>
      </c>
      <c r="FD114" s="432" t="n">
        <f aca="false">CA114-EP114</f>
        <v>2.25</v>
      </c>
      <c r="FE114" s="453" t="n">
        <f aca="false">1-EQ114/CB114</f>
        <v>0.860584744078117</v>
      </c>
      <c r="FF114" s="431" t="n">
        <f aca="false">CB114-EQ114</f>
        <v>262.478346943826</v>
      </c>
      <c r="FG114" s="406" t="n">
        <v>38400</v>
      </c>
      <c r="FH114" s="444"/>
      <c r="FI114" s="454"/>
      <c r="FJ114" s="455"/>
      <c r="FK114" s="456" t="n">
        <f aca="false">3000/BA114*24</f>
        <v>1.97970799307102</v>
      </c>
      <c r="FL114" s="531"/>
      <c r="FM114" s="456"/>
      <c r="FN114" s="531" t="n">
        <v>4448</v>
      </c>
      <c r="FO114" s="533" t="n">
        <f aca="false">FN114/11.15/1.2/1000</f>
        <v>0.332436472346786</v>
      </c>
      <c r="FP114" s="450" t="n">
        <f aca="false">FN114/BA114*1000</f>
        <v>122.301960460832</v>
      </c>
      <c r="FQ114" s="458" t="n">
        <v>19.2</v>
      </c>
      <c r="FR114" s="459" t="n">
        <f aca="false">FQ114/BA114*1000</f>
        <v>0.527922131485606</v>
      </c>
      <c r="FS114" s="460" t="n">
        <v>7.87</v>
      </c>
      <c r="FT114" s="530" t="n">
        <v>19.6</v>
      </c>
      <c r="FU114" s="441" t="n">
        <v>78</v>
      </c>
      <c r="FV114" s="531" t="n">
        <v>3</v>
      </c>
      <c r="FW114" s="539" t="n">
        <v>0.28</v>
      </c>
      <c r="FX114" s="531" t="n">
        <v>8</v>
      </c>
      <c r="FY114" s="453" t="n">
        <f aca="false">1-FV114/(EG114+DD114)*2</f>
        <v>0.929411764705882</v>
      </c>
      <c r="FZ114" s="453" t="n">
        <f aca="false">1-FW114/(EF114+DC114)*2</f>
        <v>0.776</v>
      </c>
      <c r="GA114" s="430" t="n">
        <f aca="false">(DC114+EF114)/2-FW114</f>
        <v>0.97</v>
      </c>
      <c r="GB114" s="514" t="n">
        <f aca="false">1-FT114/DZ114</f>
        <v>0.0798122065727699</v>
      </c>
      <c r="GC114" s="515" t="n">
        <f aca="false">(CW114+DZ114)/2-FT114</f>
        <v>1.9</v>
      </c>
      <c r="GD114" s="514" t="n">
        <f aca="false">1-FU114/EA114</f>
        <v>0.025</v>
      </c>
      <c r="GE114" s="528" t="n">
        <f aca="false">(CX114+EA114)/2-FU114</f>
        <v>3</v>
      </c>
      <c r="GF114" s="462" t="n">
        <f aca="false">4100/BA114*24*2</f>
        <v>5.41120184772746</v>
      </c>
      <c r="GG114" s="406" t="n">
        <v>80</v>
      </c>
      <c r="GH114" s="451" t="n">
        <f aca="false">GG114/80</f>
        <v>1</v>
      </c>
      <c r="GI114" s="406" t="n">
        <v>520</v>
      </c>
      <c r="GJ114" s="463" t="n">
        <f aca="false">GI114/GG114</f>
        <v>6.5</v>
      </c>
      <c r="GK114" s="464" t="n">
        <f aca="false">GG114/(BA114/24/2)*1000</f>
        <v>105.584426297121</v>
      </c>
      <c r="GL114" s="465" t="n">
        <v>8.14</v>
      </c>
      <c r="GM114" s="530" t="n">
        <v>16.5</v>
      </c>
      <c r="GN114" s="406" t="n">
        <v>65</v>
      </c>
      <c r="GO114" s="514" t="n">
        <f aca="false">1-GM114/FT114</f>
        <v>0.158163265306122</v>
      </c>
      <c r="GP114" s="451" t="n">
        <f aca="false">1-GN114/FU114</f>
        <v>0.166666666666667</v>
      </c>
      <c r="GQ114" s="530" t="n">
        <v>2</v>
      </c>
      <c r="GR114" s="456" t="n">
        <f aca="false">4300/BA114*24</f>
        <v>2.83758145673513</v>
      </c>
      <c r="GS114" s="532" t="n">
        <f aca="false">HC114</f>
        <v>17.4</v>
      </c>
      <c r="GT114" s="532" t="n">
        <f aca="false">HD114</f>
        <v>68</v>
      </c>
      <c r="GU114" s="514"/>
      <c r="GV114" s="514"/>
      <c r="GW114" s="514" t="n">
        <f aca="false">1-HC114/FT114</f>
        <v>0.112244897959184</v>
      </c>
      <c r="GX114" s="514" t="n">
        <f aca="false">1-HD114/FU114</f>
        <v>0.128205128205128</v>
      </c>
      <c r="GY114" s="463" t="n">
        <f aca="false">GK114/(FU114-GN114)</f>
        <v>8.1218789459324</v>
      </c>
      <c r="GZ114" s="406" t="n">
        <v>32662</v>
      </c>
      <c r="HA114" s="439" t="n">
        <v>8.11</v>
      </c>
      <c r="HB114" s="452"/>
      <c r="HC114" s="440" t="n">
        <v>17.4</v>
      </c>
      <c r="HD114" s="444" t="n">
        <v>68</v>
      </c>
      <c r="HE114" s="464"/>
      <c r="HF114" s="464"/>
      <c r="HG114" s="444"/>
      <c r="HH114" s="409" t="n">
        <v>3</v>
      </c>
      <c r="HI114" s="466" t="n">
        <v>8020</v>
      </c>
      <c r="HJ114" s="407" t="n">
        <f aca="false">HI114*0.67</f>
        <v>5373.4</v>
      </c>
      <c r="HK114" s="407"/>
      <c r="HL114" s="443"/>
      <c r="HM114" s="541" t="n">
        <v>16.1</v>
      </c>
      <c r="HN114" s="467"/>
      <c r="HO114" s="408" t="n">
        <v>0.12</v>
      </c>
      <c r="HP114" s="468"/>
      <c r="HQ114" s="519" t="n">
        <v>15.4</v>
      </c>
      <c r="HR114" s="520" t="n">
        <v>0.32</v>
      </c>
      <c r="HS114" s="521"/>
      <c r="HT114" s="522" t="n">
        <v>4</v>
      </c>
      <c r="HU114" s="523" t="n">
        <f aca="false">72500/BA114*24</f>
        <v>47.842943165883</v>
      </c>
      <c r="HV114" s="514" t="n">
        <f aca="false">1-HC114/BE114</f>
        <v>0.701030927835052</v>
      </c>
      <c r="HW114" s="514" t="n">
        <f aca="false">1-HD114/BF114</f>
        <v>0.830423940149626</v>
      </c>
      <c r="HX114" s="514" t="n">
        <f aca="false">1-HM114/BK114</f>
        <v>0.622065727699531</v>
      </c>
      <c r="HY114" s="472" t="s">
        <v>182</v>
      </c>
    </row>
    <row r="115" customFormat="false" ht="15.6" hidden="false" customHeight="false" outlineLevel="0" collapsed="false">
      <c r="A115" s="486" t="n">
        <v>43597</v>
      </c>
      <c r="B115" s="487" t="n">
        <v>33736</v>
      </c>
      <c r="C115" s="488" t="n">
        <f aca="false">B115/$B$6</f>
        <v>0.67472</v>
      </c>
      <c r="D115" s="489" t="n">
        <v>7.53</v>
      </c>
      <c r="E115" s="490" t="n">
        <v>60</v>
      </c>
      <c r="F115" s="491" t="n">
        <v>279</v>
      </c>
      <c r="G115" s="491" t="n">
        <f aca="false">F115*B115/1000</f>
        <v>9412.344</v>
      </c>
      <c r="H115" s="488" t="n">
        <f aca="false">G115/$G$6</f>
        <v>0.37649376</v>
      </c>
      <c r="I115" s="491" t="n">
        <v>10840</v>
      </c>
      <c r="J115" s="491" t="n">
        <f aca="false">I115*0.67</f>
        <v>7262.8</v>
      </c>
      <c r="K115" s="492" t="n">
        <v>38</v>
      </c>
      <c r="L115" s="492" t="n">
        <v>24.6</v>
      </c>
      <c r="M115" s="492" t="n">
        <v>3</v>
      </c>
      <c r="N115" s="493" t="n">
        <v>258</v>
      </c>
      <c r="O115" s="493" t="n">
        <v>32</v>
      </c>
      <c r="P115" s="410"/>
      <c r="Q115" s="410"/>
      <c r="R115" s="410"/>
      <c r="S115" s="410"/>
      <c r="T115" s="411"/>
      <c r="U115" s="412"/>
      <c r="V115" s="410"/>
      <c r="W115" s="410"/>
      <c r="X115" s="413"/>
      <c r="Y115" s="474"/>
      <c r="Z115" s="475"/>
      <c r="AA115" s="476"/>
      <c r="AB115" s="477"/>
      <c r="AC115" s="477"/>
      <c r="AD115" s="475" t="n">
        <v>2.83</v>
      </c>
      <c r="AE115" s="478" t="n">
        <f aca="false">AD115/$AD$6</f>
        <v>0.393055555555556</v>
      </c>
      <c r="AF115" s="479"/>
      <c r="AG115" s="478"/>
      <c r="AH115" s="479"/>
      <c r="AI115" s="479"/>
      <c r="AJ115" s="474"/>
      <c r="AK115" s="478"/>
      <c r="AL115" s="448"/>
      <c r="AM115" s="480"/>
      <c r="AN115" s="474"/>
      <c r="AO115" s="474"/>
      <c r="AP115" s="480"/>
      <c r="AQ115" s="448"/>
      <c r="AR115" s="474"/>
      <c r="AS115" s="474"/>
      <c r="AT115" s="474"/>
      <c r="AU115" s="448"/>
      <c r="AV115" s="481"/>
      <c r="AW115" s="480"/>
      <c r="AX115" s="480"/>
      <c r="AY115" s="481"/>
      <c r="AZ115" s="481"/>
      <c r="BA115" s="421" t="n">
        <f aca="false">CC115+DF115</f>
        <v>30503</v>
      </c>
      <c r="BB115" s="422" t="n">
        <f aca="false">BA115/$BA$6</f>
        <v>0.61006</v>
      </c>
      <c r="BC115" s="423"/>
      <c r="BD115" s="424" t="n">
        <v>7.94</v>
      </c>
      <c r="BE115" s="425" t="n">
        <v>48.8</v>
      </c>
      <c r="BF115" s="426" t="n">
        <v>349</v>
      </c>
      <c r="BG115" s="427" t="n">
        <v>9920</v>
      </c>
      <c r="BH115" s="421" t="n">
        <f aca="false">BG115*0.67</f>
        <v>6646.4</v>
      </c>
      <c r="BI115" s="421"/>
      <c r="BJ115" s="422"/>
      <c r="BK115" s="428" t="n">
        <v>34.1</v>
      </c>
      <c r="BL115" s="428" t="n">
        <v>26</v>
      </c>
      <c r="BM115" s="429" t="n">
        <v>1.13</v>
      </c>
      <c r="BN115" s="423" t="n">
        <v>4.5</v>
      </c>
      <c r="BO115" s="426" t="n">
        <v>260</v>
      </c>
      <c r="BP115" s="426" t="n">
        <v>32</v>
      </c>
      <c r="BQ115" s="424" t="n">
        <v>4.72</v>
      </c>
      <c r="BR115" s="422" t="n">
        <f aca="false">BQ115/$BQ$6</f>
        <v>0.655555555555556</v>
      </c>
      <c r="BS115" s="410" t="n">
        <f aca="false">BA115</f>
        <v>30503</v>
      </c>
      <c r="BT115" s="430" t="n">
        <f aca="false">BD115</f>
        <v>7.94</v>
      </c>
      <c r="BU115" s="431" t="n">
        <f aca="false">BE115</f>
        <v>48.8</v>
      </c>
      <c r="BV115" s="431" t="n">
        <f aca="false">BF115</f>
        <v>349</v>
      </c>
      <c r="BW115" s="431" t="n">
        <f aca="false">BG115</f>
        <v>9920</v>
      </c>
      <c r="BX115" s="431" t="n">
        <f aca="false">BW115*0.65</f>
        <v>6448</v>
      </c>
      <c r="BY115" s="431" t="n">
        <f aca="false">BK115</f>
        <v>34.1</v>
      </c>
      <c r="BZ115" s="431" t="n">
        <f aca="false">BL115</f>
        <v>26</v>
      </c>
      <c r="CA115" s="432" t="n">
        <f aca="false">BN115</f>
        <v>4.5</v>
      </c>
      <c r="CB115" s="431" t="n">
        <f aca="false">BO115</f>
        <v>260</v>
      </c>
      <c r="CC115" s="433" t="n">
        <v>15267</v>
      </c>
      <c r="CD115" s="412" t="n">
        <f aca="false">CC115</f>
        <v>15267</v>
      </c>
      <c r="CE115" s="422" t="n">
        <f aca="false">CC115/25000</f>
        <v>0.61068</v>
      </c>
      <c r="CF115" s="534" t="n">
        <f aca="false">6700/CC115*24</f>
        <v>10.5325211239929</v>
      </c>
      <c r="CG115" s="435" t="n">
        <v>7.81</v>
      </c>
      <c r="CH115" s="428" t="n">
        <v>7.66</v>
      </c>
      <c r="CI115" s="535" t="n">
        <f aca="false">9500/CC115*24</f>
        <v>14.934171742975</v>
      </c>
      <c r="CJ115" s="437" t="n">
        <v>24.3</v>
      </c>
      <c r="CK115" s="437" t="n">
        <v>3.1</v>
      </c>
      <c r="CL115" s="424" t="n">
        <v>7.5</v>
      </c>
      <c r="CM115" s="424"/>
      <c r="CN115" s="424"/>
      <c r="CO115" s="433"/>
      <c r="CP115" s="433"/>
      <c r="CQ115" s="438"/>
      <c r="CR115" s="438" t="n">
        <v>0.69</v>
      </c>
      <c r="CS115" s="482"/>
      <c r="CT115" s="425" t="n">
        <f aca="false">3500/CC115*24</f>
        <v>5.50206327372765</v>
      </c>
      <c r="CU115" s="435" t="n">
        <v>7.27</v>
      </c>
      <c r="CV115" s="494" t="n">
        <v>8.15</v>
      </c>
      <c r="CW115" s="495" t="n">
        <v>21.7</v>
      </c>
      <c r="CX115" s="496" t="n">
        <v>82</v>
      </c>
      <c r="CY115" s="497" t="n">
        <v>7910</v>
      </c>
      <c r="CZ115" s="498" t="n">
        <v>16.6</v>
      </c>
      <c r="DA115" s="498" t="n">
        <v>0.39</v>
      </c>
      <c r="DB115" s="498" t="n">
        <v>17.16</v>
      </c>
      <c r="DC115" s="498" t="n">
        <v>1.25</v>
      </c>
      <c r="DD115" s="499" t="n">
        <v>27</v>
      </c>
      <c r="DE115" s="499"/>
      <c r="DF115" s="433" t="n">
        <v>15236</v>
      </c>
      <c r="DG115" s="446" t="n">
        <f aca="false">DF115</f>
        <v>15236</v>
      </c>
      <c r="DH115" s="422" t="n">
        <f aca="false">DF115/25000</f>
        <v>0.60944</v>
      </c>
      <c r="DI115" s="433" t="n">
        <f aca="false">6700/DF115*24</f>
        <v>10.5539511682856</v>
      </c>
      <c r="DJ115" s="435" t="n">
        <v>7.77</v>
      </c>
      <c r="DK115" s="428" t="n">
        <v>8.38</v>
      </c>
      <c r="DL115" s="433" t="n">
        <f aca="false">9500/DF115*24</f>
        <v>14.9645576266737</v>
      </c>
      <c r="DM115" s="542" t="n">
        <v>24.7</v>
      </c>
      <c r="DN115" s="542" t="n">
        <v>5.2</v>
      </c>
      <c r="DO115" s="543" t="n">
        <v>7.62</v>
      </c>
      <c r="DP115" s="543"/>
      <c r="DQ115" s="543"/>
      <c r="DR115" s="433"/>
      <c r="DS115" s="433"/>
      <c r="DT115" s="438"/>
      <c r="DU115" s="438" t="n">
        <v>0.66</v>
      </c>
      <c r="DV115" s="482"/>
      <c r="DW115" s="433" t="n">
        <f aca="false">3500/DF115*24</f>
        <v>5.51325807298504</v>
      </c>
      <c r="DX115" s="435" t="n">
        <v>8.12</v>
      </c>
      <c r="DY115" s="494" t="n">
        <v>8.12</v>
      </c>
      <c r="DZ115" s="495" t="n">
        <v>21.6</v>
      </c>
      <c r="EA115" s="496" t="n">
        <v>85</v>
      </c>
      <c r="EB115" s="497" t="n">
        <v>7900</v>
      </c>
      <c r="EC115" s="498" t="n">
        <v>16.5</v>
      </c>
      <c r="ED115" s="498" t="n">
        <v>0.39</v>
      </c>
      <c r="EE115" s="498" t="n">
        <v>16.52</v>
      </c>
      <c r="EF115" s="498" t="n">
        <v>1.25</v>
      </c>
      <c r="EG115" s="499" t="n">
        <v>22</v>
      </c>
      <c r="EH115" s="496"/>
      <c r="EI115" s="430" t="n">
        <f aca="false">(DY115*DG115+CV115*CD115)/(DG115+CD115)</f>
        <v>8.13501524440219</v>
      </c>
      <c r="EJ115" s="430" t="n">
        <f aca="false">(DZ115*DG115+CW115*CD115)/(DG115+CD115)</f>
        <v>21.650050814674</v>
      </c>
      <c r="EK115" s="449" t="n">
        <f aca="false">(EA115*DG115+CX115*CD115)/(DG115+CD115)</f>
        <v>83.498475559781</v>
      </c>
      <c r="EL115" s="449" t="n">
        <f aca="false">(EB115*DG115+CY115*CD115)/(DG115+CD115)</f>
        <v>7905.0050814674</v>
      </c>
      <c r="EM115" s="430" t="n">
        <f aca="false">(EC115*DG115+CZ115*CD115)/(DG115+CD115)</f>
        <v>16.550050814674</v>
      </c>
      <c r="EN115" s="432" t="n">
        <f aca="false">(ED115*DG115+DA115*CD115)/(DG115+CD115)</f>
        <v>0.39</v>
      </c>
      <c r="EO115" s="432" t="n">
        <f aca="false">(EE115*DG115+DB115*CD115)/(DG115+CD115)</f>
        <v>16.8403252139134</v>
      </c>
      <c r="EP115" s="432" t="n">
        <f aca="false">(EF115*DG115+DC115*CD115)/(DG115+CD115)</f>
        <v>1.25</v>
      </c>
      <c r="EQ115" s="432" t="n">
        <f aca="false">(EG115*DG115+DD115*CD115)/(DG115+CD115)</f>
        <v>24.5025407336983</v>
      </c>
      <c r="ER115" s="449"/>
      <c r="ES115" s="497" t="n">
        <f aca="false">44000/BA115*24</f>
        <v>34.6195456184638</v>
      </c>
      <c r="ET115" s="500" t="n">
        <f aca="false">BB115</f>
        <v>0.61006</v>
      </c>
      <c r="EU115" s="452" t="n">
        <f aca="false">BV115/1000/ES115*24</f>
        <v>0.24194425</v>
      </c>
      <c r="EV115" s="500" t="n">
        <f aca="false">EU115/$EU$6</f>
        <v>0.448044907407407</v>
      </c>
      <c r="EW115" s="514" t="n">
        <f aca="false">1-EM115/BY115</f>
        <v>0.514661266431849</v>
      </c>
      <c r="EX115" s="515" t="n">
        <f aca="false">BY115-EM115</f>
        <v>17.549949185326</v>
      </c>
      <c r="EY115" s="514" t="n">
        <f aca="false">1-EJ115/BU115</f>
        <v>0.556351417732091</v>
      </c>
      <c r="EZ115" s="515" t="n">
        <f aca="false">BU115-EJ115</f>
        <v>27.149949185326</v>
      </c>
      <c r="FA115" s="451" t="n">
        <f aca="false">1-EK115/BV115</f>
        <v>0.760749353696903</v>
      </c>
      <c r="FB115" s="432" t="n">
        <f aca="false">BV115-EK115</f>
        <v>265.501524440219</v>
      </c>
      <c r="FC115" s="453" t="n">
        <f aca="false">1-EP115/CA115</f>
        <v>0.722222222222222</v>
      </c>
      <c r="FD115" s="432" t="n">
        <f aca="false">CA115-EP115</f>
        <v>3.25</v>
      </c>
      <c r="FE115" s="453" t="n">
        <f aca="false">1-EQ115/CB115</f>
        <v>0.905759458716545</v>
      </c>
      <c r="FF115" s="431" t="n">
        <f aca="false">CB115-EQ115</f>
        <v>235.497459266302</v>
      </c>
      <c r="FG115" s="491" t="n">
        <v>38400</v>
      </c>
      <c r="FH115" s="499"/>
      <c r="FI115" s="502"/>
      <c r="FJ115" s="488"/>
      <c r="FK115" s="503" t="n">
        <f aca="false">3000/BA115*24</f>
        <v>2.36042356489526</v>
      </c>
      <c r="FL115" s="491"/>
      <c r="FM115" s="503"/>
      <c r="FN115" s="491" t="n">
        <v>4587</v>
      </c>
      <c r="FO115" s="533" t="n">
        <f aca="false">FN115/11.15/1.2/1000</f>
        <v>0.342825112107623</v>
      </c>
      <c r="FP115" s="497" t="n">
        <f aca="false">FN115/BA115*1000</f>
        <v>150.378651280202</v>
      </c>
      <c r="FQ115" s="504" t="n">
        <v>21.6</v>
      </c>
      <c r="FR115" s="492" t="n">
        <f aca="false">FQ115/BA115*1000</f>
        <v>0.708127069468577</v>
      </c>
      <c r="FS115" s="505" t="n">
        <v>8.25</v>
      </c>
      <c r="FT115" s="536" t="n">
        <v>20</v>
      </c>
      <c r="FU115" s="496" t="n">
        <v>81</v>
      </c>
      <c r="FV115" s="491" t="n">
        <v>3</v>
      </c>
      <c r="FW115" s="505" t="n">
        <v>0.28</v>
      </c>
      <c r="FX115" s="491" t="n">
        <v>16</v>
      </c>
      <c r="FY115" s="453" t="n">
        <f aca="false">1-FV115/(EG115+DD115)*2</f>
        <v>0.877551020408163</v>
      </c>
      <c r="FZ115" s="453" t="n">
        <f aca="false">1-FW115/(EF115+DC115)*2</f>
        <v>0.776</v>
      </c>
      <c r="GA115" s="430" t="n">
        <f aca="false">(DC115+EF115)/2-FW115</f>
        <v>0.97</v>
      </c>
      <c r="GB115" s="500" t="n">
        <f aca="false">1-FT115/DZ115</f>
        <v>0.0740740740740742</v>
      </c>
      <c r="GC115" s="515" t="n">
        <f aca="false">(CW115+DZ115)/2-FT115</f>
        <v>1.65</v>
      </c>
      <c r="GD115" s="500" t="n">
        <f aca="false">1-FU115/EA115</f>
        <v>0.0470588235294118</v>
      </c>
      <c r="GE115" s="528" t="n">
        <f aca="false">(CX115+EA115)/2-FU115</f>
        <v>2.5</v>
      </c>
      <c r="GF115" s="507" t="n">
        <f aca="false">4100/BA115*24*2</f>
        <v>6.4518244107137</v>
      </c>
      <c r="GG115" s="491" t="n">
        <v>80</v>
      </c>
      <c r="GH115" s="527" t="n">
        <f aca="false">GG115/80</f>
        <v>1</v>
      </c>
      <c r="GI115" s="491" t="n">
        <v>520</v>
      </c>
      <c r="GJ115" s="545" t="n">
        <f aca="false">GI115/GG115</f>
        <v>6.5</v>
      </c>
      <c r="GK115" s="499" t="n">
        <f aca="false">GG115/(BA115/24/2)*1000</f>
        <v>125.889256794414</v>
      </c>
      <c r="GL115" s="508" t="n">
        <v>8.45</v>
      </c>
      <c r="GM115" s="536" t="n">
        <v>17.6</v>
      </c>
      <c r="GN115" s="537" t="n">
        <v>66</v>
      </c>
      <c r="GO115" s="527" t="n">
        <f aca="false">1-GM115/FT115</f>
        <v>0.12</v>
      </c>
      <c r="GP115" s="527" t="n">
        <f aca="false">1-GN115/FU115</f>
        <v>0.185185185185185</v>
      </c>
      <c r="GQ115" s="536" t="n">
        <v>4</v>
      </c>
      <c r="GR115" s="503" t="n">
        <f aca="false">4300/BA115*24</f>
        <v>3.38327377634987</v>
      </c>
      <c r="GS115" s="537" t="n">
        <f aca="false">HC115</f>
        <v>17.2</v>
      </c>
      <c r="GT115" s="537" t="n">
        <f aca="false">HD115</f>
        <v>64</v>
      </c>
      <c r="GU115" s="527" t="n">
        <f aca="false">1-GS115/GM115</f>
        <v>0.0227272727272728</v>
      </c>
      <c r="GV115" s="527"/>
      <c r="GW115" s="527" t="n">
        <f aca="false">1-HC115/FT115</f>
        <v>0.14</v>
      </c>
      <c r="GX115" s="527" t="n">
        <f aca="false">1-HD115/FU115</f>
        <v>0.209876543209877</v>
      </c>
      <c r="GY115" s="498" t="n">
        <f aca="false">GK115/(FU115-GN115)</f>
        <v>8.39261711962758</v>
      </c>
      <c r="GZ115" s="491" t="n">
        <v>29115</v>
      </c>
      <c r="HA115" s="494" t="n">
        <v>8.27</v>
      </c>
      <c r="HB115" s="494"/>
      <c r="HC115" s="495" t="n">
        <v>17.2</v>
      </c>
      <c r="HD115" s="499" t="n">
        <v>64</v>
      </c>
      <c r="HE115" s="499"/>
      <c r="HF115" s="499"/>
      <c r="HG115" s="499"/>
      <c r="HH115" s="493" t="n">
        <v>5</v>
      </c>
      <c r="HI115" s="509" t="n">
        <v>7860</v>
      </c>
      <c r="HJ115" s="491" t="n">
        <f aca="false">HI115*0.67</f>
        <v>5266.2</v>
      </c>
      <c r="HK115" s="491"/>
      <c r="HL115" s="491"/>
      <c r="HM115" s="544" t="n">
        <v>15.6</v>
      </c>
      <c r="HN115" s="507"/>
      <c r="HO115" s="492" t="n">
        <v>0.16</v>
      </c>
      <c r="HP115" s="546"/>
      <c r="HQ115" s="524" t="n">
        <v>15.5</v>
      </c>
      <c r="HR115" s="525" t="n">
        <v>0.28</v>
      </c>
      <c r="HS115" s="525"/>
      <c r="HT115" s="512" t="n">
        <v>4</v>
      </c>
      <c r="HU115" s="526" t="n">
        <f aca="false">72500/BA115*24</f>
        <v>57.0435694849687</v>
      </c>
      <c r="HV115" s="527" t="n">
        <f aca="false">1-HC115/BE115</f>
        <v>0.647540983606557</v>
      </c>
      <c r="HW115" s="527" t="n">
        <f aca="false">1-HD115/BF115</f>
        <v>0.816618911174785</v>
      </c>
      <c r="HX115" s="527" t="n">
        <f aca="false">1-HM115/BK115</f>
        <v>0.542521994134897</v>
      </c>
      <c r="HY115" s="513"/>
    </row>
    <row r="116" customFormat="false" ht="15.6" hidden="false" customHeight="false" outlineLevel="0" collapsed="false">
      <c r="A116" s="401" t="n">
        <v>43598</v>
      </c>
      <c r="B116" s="516" t="n">
        <v>38407</v>
      </c>
      <c r="C116" s="403" t="n">
        <f aca="false">B116/$B$6</f>
        <v>0.76814</v>
      </c>
      <c r="D116" s="404" t="n">
        <v>8.03</v>
      </c>
      <c r="E116" s="405" t="n">
        <v>56</v>
      </c>
      <c r="F116" s="406" t="n">
        <v>252</v>
      </c>
      <c r="G116" s="407" t="n">
        <f aca="false">F116*B116/1000</f>
        <v>9678.564</v>
      </c>
      <c r="H116" s="403" t="n">
        <f aca="false">G116/$G$6</f>
        <v>0.38714256</v>
      </c>
      <c r="I116" s="406" t="n">
        <v>7755</v>
      </c>
      <c r="J116" s="407" t="n">
        <f aca="false">I116*0.67</f>
        <v>5195.85</v>
      </c>
      <c r="K116" s="408" t="n">
        <v>34.9</v>
      </c>
      <c r="L116" s="408" t="n">
        <v>26.4</v>
      </c>
      <c r="M116" s="408" t="n">
        <v>4.7</v>
      </c>
      <c r="N116" s="409" t="n">
        <v>260</v>
      </c>
      <c r="O116" s="409" t="n">
        <v>32</v>
      </c>
      <c r="P116" s="410"/>
      <c r="Q116" s="410"/>
      <c r="R116" s="410"/>
      <c r="S116" s="410"/>
      <c r="T116" s="411"/>
      <c r="U116" s="412"/>
      <c r="V116" s="410"/>
      <c r="W116" s="410"/>
      <c r="X116" s="517"/>
      <c r="Y116" s="474"/>
      <c r="Z116" s="475"/>
      <c r="AA116" s="476"/>
      <c r="AB116" s="477"/>
      <c r="AC116" s="477"/>
      <c r="AD116" s="475" t="n">
        <v>2.92</v>
      </c>
      <c r="AE116" s="478" t="n">
        <f aca="false">AD116/$AD$6</f>
        <v>0.405555555555556</v>
      </c>
      <c r="AF116" s="479"/>
      <c r="AG116" s="478"/>
      <c r="AH116" s="479"/>
      <c r="AI116" s="479"/>
      <c r="AJ116" s="474"/>
      <c r="AK116" s="478"/>
      <c r="AL116" s="448"/>
      <c r="AM116" s="480"/>
      <c r="AN116" s="474"/>
      <c r="AO116" s="474"/>
      <c r="AP116" s="480"/>
      <c r="AQ116" s="448"/>
      <c r="AR116" s="474"/>
      <c r="AS116" s="474"/>
      <c r="AT116" s="474"/>
      <c r="AU116" s="448"/>
      <c r="AV116" s="481"/>
      <c r="AW116" s="480"/>
      <c r="AX116" s="480"/>
      <c r="AY116" s="481"/>
      <c r="AZ116" s="481"/>
      <c r="BA116" s="421" t="n">
        <f aca="false">CC116+DF116</f>
        <v>37741</v>
      </c>
      <c r="BB116" s="422" t="n">
        <f aca="false">BA116/$BA$6</f>
        <v>0.75482</v>
      </c>
      <c r="BC116" s="423"/>
      <c r="BD116" s="424" t="n">
        <v>7.77</v>
      </c>
      <c r="BE116" s="425" t="n">
        <v>51.2</v>
      </c>
      <c r="BF116" s="426" t="n">
        <v>327</v>
      </c>
      <c r="BG116" s="427" t="n">
        <v>8950</v>
      </c>
      <c r="BH116" s="421" t="n">
        <f aca="false">BG116*0.67</f>
        <v>5996.5</v>
      </c>
      <c r="BI116" s="423"/>
      <c r="BJ116" s="422"/>
      <c r="BK116" s="428" t="n">
        <v>34.9</v>
      </c>
      <c r="BL116" s="428" t="n">
        <v>26.4</v>
      </c>
      <c r="BM116" s="429" t="n">
        <v>3.1</v>
      </c>
      <c r="BN116" s="423" t="n">
        <v>4.7</v>
      </c>
      <c r="BO116" s="426" t="n">
        <v>257</v>
      </c>
      <c r="BP116" s="426" t="n">
        <v>32</v>
      </c>
      <c r="BQ116" s="424" t="n">
        <v>5.29</v>
      </c>
      <c r="BR116" s="422" t="n">
        <f aca="false">BQ116/$BQ$6</f>
        <v>0.734722222222222</v>
      </c>
      <c r="BS116" s="410" t="n">
        <f aca="false">BA116</f>
        <v>37741</v>
      </c>
      <c r="BT116" s="430" t="n">
        <f aca="false">BD116</f>
        <v>7.77</v>
      </c>
      <c r="BU116" s="431" t="n">
        <f aca="false">BE116</f>
        <v>51.2</v>
      </c>
      <c r="BV116" s="431" t="n">
        <f aca="false">BF116</f>
        <v>327</v>
      </c>
      <c r="BW116" s="431" t="n">
        <f aca="false">BG116</f>
        <v>8950</v>
      </c>
      <c r="BX116" s="431" t="n">
        <f aca="false">BW116*0.65</f>
        <v>5817.5</v>
      </c>
      <c r="BY116" s="431" t="n">
        <f aca="false">BK116</f>
        <v>34.9</v>
      </c>
      <c r="BZ116" s="431" t="n">
        <f aca="false">BL116</f>
        <v>26.4</v>
      </c>
      <c r="CA116" s="432" t="n">
        <f aca="false">BN116</f>
        <v>4.7</v>
      </c>
      <c r="CB116" s="431" t="n">
        <f aca="false">BO116</f>
        <v>257</v>
      </c>
      <c r="CC116" s="433" t="n">
        <v>18736</v>
      </c>
      <c r="CD116" s="412" t="n">
        <f aca="false">CC116</f>
        <v>18736</v>
      </c>
      <c r="CE116" s="422" t="n">
        <f aca="false">CC116/25000</f>
        <v>0.74944</v>
      </c>
      <c r="CF116" s="434" t="n">
        <f aca="false">6700/CC116*24</f>
        <v>8.58240819812126</v>
      </c>
      <c r="CG116" s="435" t="n">
        <v>7.75</v>
      </c>
      <c r="CH116" s="428" t="n">
        <v>4.8</v>
      </c>
      <c r="CI116" s="447" t="n">
        <f aca="false">9500/CC116*24</f>
        <v>12.1690862510675</v>
      </c>
      <c r="CJ116" s="437" t="n">
        <v>24.2</v>
      </c>
      <c r="CK116" s="437" t="n">
        <v>3.2</v>
      </c>
      <c r="CL116" s="424" t="n">
        <v>7.65</v>
      </c>
      <c r="CM116" s="424"/>
      <c r="CN116" s="424"/>
      <c r="CO116" s="433"/>
      <c r="CP116" s="433"/>
      <c r="CQ116" s="438"/>
      <c r="CR116" s="438" t="n">
        <v>0.67</v>
      </c>
      <c r="CS116" s="425"/>
      <c r="CT116" s="529" t="n">
        <f aca="false">3500/CC116*24</f>
        <v>4.48334756618275</v>
      </c>
      <c r="CU116" s="435" t="n">
        <v>7.31</v>
      </c>
      <c r="CV116" s="439" t="n">
        <v>8.12</v>
      </c>
      <c r="CW116" s="440" t="n">
        <v>21.3</v>
      </c>
      <c r="CX116" s="441" t="n">
        <v>79</v>
      </c>
      <c r="CY116" s="442" t="n">
        <v>8720</v>
      </c>
      <c r="CZ116" s="443" t="n">
        <v>14.9</v>
      </c>
      <c r="DA116" s="443" t="n">
        <v>0.31</v>
      </c>
      <c r="DB116" s="443" t="n">
        <v>15.2</v>
      </c>
      <c r="DC116" s="443" t="n">
        <v>1.4</v>
      </c>
      <c r="DD116" s="444" t="n">
        <v>29</v>
      </c>
      <c r="DE116" s="441"/>
      <c r="DF116" s="445" t="n">
        <v>19005</v>
      </c>
      <c r="DG116" s="446" t="n">
        <f aca="false">DF116</f>
        <v>19005</v>
      </c>
      <c r="DH116" s="422" t="n">
        <f aca="false">DF116/25000</f>
        <v>0.7602</v>
      </c>
      <c r="DI116" s="447" t="n">
        <f aca="false">6700/DF116*24</f>
        <v>8.46093133385951</v>
      </c>
      <c r="DJ116" s="435" t="n">
        <v>7.75</v>
      </c>
      <c r="DK116" s="428" t="n">
        <v>5.8</v>
      </c>
      <c r="DL116" s="447" t="n">
        <f aca="false">9500/DF116*24</f>
        <v>11.9968429360695</v>
      </c>
      <c r="DM116" s="423" t="n">
        <v>24.5</v>
      </c>
      <c r="DN116" s="423" t="n">
        <v>4.9</v>
      </c>
      <c r="DO116" s="424" t="n">
        <v>7.58</v>
      </c>
      <c r="DP116" s="424"/>
      <c r="DQ116" s="424"/>
      <c r="DR116" s="433"/>
      <c r="DS116" s="433"/>
      <c r="DT116" s="438"/>
      <c r="DU116" s="438" t="n">
        <v>0.62</v>
      </c>
      <c r="DV116" s="425"/>
      <c r="DW116" s="447" t="n">
        <f aca="false">3500/DF116*24</f>
        <v>4.41988950276243</v>
      </c>
      <c r="DX116" s="435" t="n">
        <v>8.01</v>
      </c>
      <c r="DY116" s="439" t="n">
        <v>8.09</v>
      </c>
      <c r="DZ116" s="440" t="n">
        <v>21.8</v>
      </c>
      <c r="EA116" s="441" t="n">
        <v>84</v>
      </c>
      <c r="EB116" s="442" t="n">
        <v>8730</v>
      </c>
      <c r="EC116" s="443" t="n">
        <v>14</v>
      </c>
      <c r="ED116" s="443" t="n">
        <v>0.31</v>
      </c>
      <c r="EE116" s="443" t="n">
        <v>15.7</v>
      </c>
      <c r="EF116" s="443" t="n">
        <v>1.4</v>
      </c>
      <c r="EG116" s="444" t="n">
        <v>31</v>
      </c>
      <c r="EH116" s="441"/>
      <c r="EI116" s="430" t="n">
        <f aca="false">(DY116*DG116+CV116*CD116)/(DG116+CD116)</f>
        <v>8.10489308709361</v>
      </c>
      <c r="EJ116" s="430" t="n">
        <f aca="false">(DZ116*DG116+CW116*CD116)/(DG116+CD116)</f>
        <v>21.5517818817731</v>
      </c>
      <c r="EK116" s="449" t="n">
        <f aca="false">(EA116*DG116+CX116*CD116)/(DG116+CD116)</f>
        <v>81.5178188177314</v>
      </c>
      <c r="EL116" s="449" t="n">
        <f aca="false">(EB116*DG116+CY116*CD116)/(DG116+CD116)</f>
        <v>8725.03563763546</v>
      </c>
      <c r="EM116" s="430" t="n">
        <f aca="false">(EC116*DG116+CZ116*CD116)/(DG116+CD116)</f>
        <v>14.4467926128084</v>
      </c>
      <c r="EN116" s="432" t="n">
        <f aca="false">(ED116*DG116+DA116*CD116)/(DG116+CD116)</f>
        <v>0.31</v>
      </c>
      <c r="EO116" s="432" t="n">
        <f aca="false">(EE116*DG116+DB116*CD116)/(DG116+CD116)</f>
        <v>15.4517818817731</v>
      </c>
      <c r="EP116" s="432" t="n">
        <f aca="false">(EF116*DG116+DC116*CD116)/(DG116+CD116)</f>
        <v>1.4</v>
      </c>
      <c r="EQ116" s="432" t="n">
        <f aca="false">(EG116*DG116+DD116*CD116)/(DG116+CD116)</f>
        <v>30.0071275270926</v>
      </c>
      <c r="ER116" s="449"/>
      <c r="ES116" s="450" t="n">
        <f aca="false">44000/BA116*24</f>
        <v>27.9801807053337</v>
      </c>
      <c r="ET116" s="451" t="n">
        <f aca="false">BB116</f>
        <v>0.75482</v>
      </c>
      <c r="EU116" s="452" t="n">
        <f aca="false">BV116/1000/ES116*24</f>
        <v>0.28048425</v>
      </c>
      <c r="EV116" s="451" t="n">
        <f aca="false">EU116/$EU$6</f>
        <v>0.519415277777778</v>
      </c>
      <c r="EW116" s="514" t="n">
        <f aca="false">1-EM116/BY116</f>
        <v>0.586051787598615</v>
      </c>
      <c r="EX116" s="515" t="n">
        <f aca="false">BY116-EM116</f>
        <v>20.4532073871916</v>
      </c>
      <c r="EY116" s="514" t="n">
        <f aca="false">1-EJ116/BU116</f>
        <v>0.579066760121618</v>
      </c>
      <c r="EZ116" s="515" t="n">
        <f aca="false">BU116-EJ116</f>
        <v>29.6482181182269</v>
      </c>
      <c r="FA116" s="451" t="n">
        <f aca="false">1-EK116/BV116</f>
        <v>0.75071003419654</v>
      </c>
      <c r="FB116" s="432" t="n">
        <f aca="false">BV116-EK116</f>
        <v>245.482181182269</v>
      </c>
      <c r="FC116" s="453" t="n">
        <f aca="false">1-EP116/CA116</f>
        <v>0.702127659574468</v>
      </c>
      <c r="FD116" s="432" t="n">
        <f aca="false">CA116-EP116</f>
        <v>3.3</v>
      </c>
      <c r="FE116" s="453" t="n">
        <f aca="false">1-EQ116/CB116</f>
        <v>0.883240748921819</v>
      </c>
      <c r="FF116" s="431" t="n">
        <f aca="false">CB116-EQ116</f>
        <v>226.992872472907</v>
      </c>
      <c r="FG116" s="406" t="n">
        <v>38400</v>
      </c>
      <c r="FH116" s="444"/>
      <c r="FI116" s="454"/>
      <c r="FJ116" s="455"/>
      <c r="FK116" s="456" t="n">
        <f aca="false">3000/BA116*24</f>
        <v>1.90773959354548</v>
      </c>
      <c r="FL116" s="531"/>
      <c r="FM116" s="456"/>
      <c r="FN116" s="531" t="n">
        <v>4170</v>
      </c>
      <c r="FO116" s="533" t="n">
        <f aca="false">FN116/11.15/1.2/1000</f>
        <v>0.311659192825112</v>
      </c>
      <c r="FP116" s="450" t="n">
        <f aca="false">FN116/BA116*1000</f>
        <v>110.489918126176</v>
      </c>
      <c r="FQ116" s="458" t="n">
        <v>26.4</v>
      </c>
      <c r="FR116" s="459" t="n">
        <f aca="false">FQ116/BA116*1000</f>
        <v>0.699504517633343</v>
      </c>
      <c r="FS116" s="460" t="n">
        <v>7.96</v>
      </c>
      <c r="FT116" s="530" t="n">
        <v>20</v>
      </c>
      <c r="FU116" s="441" t="n">
        <v>78</v>
      </c>
      <c r="FV116" s="531" t="n">
        <v>2</v>
      </c>
      <c r="FW116" s="539" t="n">
        <v>0.19</v>
      </c>
      <c r="FX116" s="531" t="n">
        <v>16</v>
      </c>
      <c r="FY116" s="453" t="n">
        <f aca="false">1-FV116/(EG116+DD116)*2</f>
        <v>0.933333333333333</v>
      </c>
      <c r="FZ116" s="453" t="n">
        <f aca="false">1-FW116/(EF116+DC116)*2</f>
        <v>0.864285714285714</v>
      </c>
      <c r="GA116" s="430" t="n">
        <f aca="false">(DC116+EF116)/2-FW116</f>
        <v>1.21</v>
      </c>
      <c r="GB116" s="514" t="n">
        <f aca="false">1-FT116/DZ116</f>
        <v>0.0825688073394496</v>
      </c>
      <c r="GC116" s="515" t="n">
        <f aca="false">(CW116+DZ116)/2-FT116</f>
        <v>1.55</v>
      </c>
      <c r="GD116" s="514" t="n">
        <f aca="false">1-FU116/EA116</f>
        <v>0.0714285714285714</v>
      </c>
      <c r="GE116" s="528" t="n">
        <f aca="false">(CX116+EA116)/2-FU116</f>
        <v>3.5</v>
      </c>
      <c r="GF116" s="462" t="n">
        <f aca="false">4100/BA116*24*2</f>
        <v>5.21448822235765</v>
      </c>
      <c r="GG116" s="406" t="n">
        <v>80</v>
      </c>
      <c r="GH116" s="451" t="n">
        <f aca="false">GG116/80</f>
        <v>1</v>
      </c>
      <c r="GI116" s="406" t="n">
        <v>520</v>
      </c>
      <c r="GJ116" s="463" t="n">
        <f aca="false">GI116/GG116</f>
        <v>6.5</v>
      </c>
      <c r="GK116" s="464" t="n">
        <f aca="false">GG116/(BA116/24/2)*1000</f>
        <v>101.746111655759</v>
      </c>
      <c r="GL116" s="465" t="n">
        <v>8.09</v>
      </c>
      <c r="GM116" s="530" t="n">
        <v>17.7</v>
      </c>
      <c r="GN116" s="406" t="n">
        <v>66</v>
      </c>
      <c r="GO116" s="514" t="n">
        <f aca="false">1-GM116/FT116</f>
        <v>0.115</v>
      </c>
      <c r="GP116" s="451" t="n">
        <f aca="false">1-GN116/FU116</f>
        <v>0.153846153846154</v>
      </c>
      <c r="GQ116" s="530" t="n">
        <v>4</v>
      </c>
      <c r="GR116" s="456" t="n">
        <f aca="false">4300/BA116*24</f>
        <v>2.73442675074852</v>
      </c>
      <c r="GS116" s="532" t="n">
        <f aca="false">HC116</f>
        <v>17</v>
      </c>
      <c r="GT116" s="532" t="n">
        <f aca="false">HD116</f>
        <v>66</v>
      </c>
      <c r="GU116" s="514" t="n">
        <f aca="false">1-GS116/GM116</f>
        <v>0.03954802259887</v>
      </c>
      <c r="GV116" s="514"/>
      <c r="GW116" s="514" t="n">
        <f aca="false">1-HC116/FT116</f>
        <v>0.15</v>
      </c>
      <c r="GX116" s="514" t="n">
        <f aca="false">1-HD116/FU116</f>
        <v>0.153846153846154</v>
      </c>
      <c r="GY116" s="463" t="n">
        <f aca="false">GK116/(FU116-GN116)</f>
        <v>8.47884263797992</v>
      </c>
      <c r="GZ116" s="406" t="n">
        <v>37805</v>
      </c>
      <c r="HA116" s="439" t="n">
        <v>8.15</v>
      </c>
      <c r="HB116" s="452"/>
      <c r="HC116" s="440" t="n">
        <v>17</v>
      </c>
      <c r="HD116" s="444" t="n">
        <v>66</v>
      </c>
      <c r="HE116" s="464"/>
      <c r="HF116" s="464"/>
      <c r="HG116" s="444"/>
      <c r="HH116" s="409" t="n">
        <v>6</v>
      </c>
      <c r="HI116" s="466" t="n">
        <v>8470</v>
      </c>
      <c r="HJ116" s="407" t="n">
        <f aca="false">HI116*0.67</f>
        <v>5674.9</v>
      </c>
      <c r="HK116" s="407"/>
      <c r="HL116" s="443"/>
      <c r="HM116" s="541" t="n">
        <v>15.2</v>
      </c>
      <c r="HN116" s="467"/>
      <c r="HO116" s="408" t="n">
        <v>0.16</v>
      </c>
      <c r="HP116" s="468"/>
      <c r="HQ116" s="519" t="n">
        <v>15.2</v>
      </c>
      <c r="HR116" s="520" t="n">
        <v>0.13</v>
      </c>
      <c r="HS116" s="521"/>
      <c r="HT116" s="522" t="n">
        <v>4</v>
      </c>
      <c r="HU116" s="523" t="n">
        <f aca="false">72500/BA116*24</f>
        <v>46.1037068440158</v>
      </c>
      <c r="HV116" s="514" t="n">
        <f aca="false">1-HC116/BE116</f>
        <v>0.66796875</v>
      </c>
      <c r="HW116" s="514" t="n">
        <f aca="false">1-HD116/BF116</f>
        <v>0.798165137614679</v>
      </c>
      <c r="HX116" s="514" t="n">
        <f aca="false">1-HM116/BK116</f>
        <v>0.564469914040115</v>
      </c>
      <c r="HY116" s="472"/>
    </row>
    <row r="117" customFormat="false" ht="15.6" hidden="false" customHeight="false" outlineLevel="0" collapsed="false">
      <c r="A117" s="401" t="n">
        <v>43599</v>
      </c>
      <c r="B117" s="516" t="n">
        <v>37248</v>
      </c>
      <c r="C117" s="403" t="n">
        <f aca="false">B117/$B$6</f>
        <v>0.74496</v>
      </c>
      <c r="D117" s="404" t="n">
        <v>7.96</v>
      </c>
      <c r="E117" s="405" t="n">
        <v>67</v>
      </c>
      <c r="F117" s="406" t="n">
        <v>375</v>
      </c>
      <c r="G117" s="407" t="n">
        <f aca="false">F117*B117/1000</f>
        <v>13968</v>
      </c>
      <c r="H117" s="403" t="n">
        <f aca="false">G117/$G$6</f>
        <v>0.55872</v>
      </c>
      <c r="I117" s="406" t="n">
        <v>9600</v>
      </c>
      <c r="J117" s="407" t="n">
        <f aca="false">I117*0.67</f>
        <v>6432</v>
      </c>
      <c r="K117" s="408" t="n">
        <v>38.1</v>
      </c>
      <c r="L117" s="408" t="n">
        <v>28.6</v>
      </c>
      <c r="M117" s="408" t="n">
        <v>3</v>
      </c>
      <c r="N117" s="409" t="n">
        <v>229</v>
      </c>
      <c r="O117" s="409" t="n">
        <v>32</v>
      </c>
      <c r="P117" s="410"/>
      <c r="Q117" s="410"/>
      <c r="R117" s="410"/>
      <c r="S117" s="410"/>
      <c r="T117" s="411"/>
      <c r="U117" s="412"/>
      <c r="V117" s="410"/>
      <c r="W117" s="410"/>
      <c r="X117" s="517"/>
      <c r="Y117" s="474"/>
      <c r="Z117" s="475"/>
      <c r="AA117" s="476"/>
      <c r="AB117" s="477"/>
      <c r="AC117" s="477"/>
      <c r="AD117" s="475" t="n">
        <v>2.96</v>
      </c>
      <c r="AE117" s="478" t="n">
        <f aca="false">AD117/$AD$6</f>
        <v>0.411111111111111</v>
      </c>
      <c r="AF117" s="479"/>
      <c r="AG117" s="478"/>
      <c r="AH117" s="479"/>
      <c r="AI117" s="479"/>
      <c r="AJ117" s="474"/>
      <c r="AK117" s="478"/>
      <c r="AL117" s="448"/>
      <c r="AM117" s="480"/>
      <c r="AN117" s="474"/>
      <c r="AO117" s="474"/>
      <c r="AP117" s="480"/>
      <c r="AQ117" s="448"/>
      <c r="AR117" s="474"/>
      <c r="AS117" s="474"/>
      <c r="AT117" s="474"/>
      <c r="AU117" s="448"/>
      <c r="AV117" s="481"/>
      <c r="AW117" s="480"/>
      <c r="AX117" s="480"/>
      <c r="AY117" s="481"/>
      <c r="AZ117" s="481"/>
      <c r="BA117" s="421" t="n">
        <f aca="false">CC117+DF117</f>
        <v>38194</v>
      </c>
      <c r="BB117" s="422" t="n">
        <f aca="false">BA117/$BA$6</f>
        <v>0.76388</v>
      </c>
      <c r="BC117" s="423"/>
      <c r="BD117" s="424" t="n">
        <v>7.89</v>
      </c>
      <c r="BE117" s="425" t="n">
        <v>66.5</v>
      </c>
      <c r="BF117" s="426" t="n">
        <v>310</v>
      </c>
      <c r="BG117" s="427" t="n">
        <v>8550</v>
      </c>
      <c r="BH117" s="421" t="n">
        <f aca="false">BG117*0.67</f>
        <v>5728.5</v>
      </c>
      <c r="BI117" s="423"/>
      <c r="BJ117" s="422"/>
      <c r="BK117" s="428" t="n">
        <v>44.6</v>
      </c>
      <c r="BL117" s="428" t="n">
        <v>26.2</v>
      </c>
      <c r="BM117" s="429" t="n">
        <v>1.4</v>
      </c>
      <c r="BN117" s="423" t="n">
        <v>5.7</v>
      </c>
      <c r="BO117" s="426" t="n">
        <v>294</v>
      </c>
      <c r="BP117" s="426" t="n">
        <v>32</v>
      </c>
      <c r="BQ117" s="424" t="n">
        <v>4.57</v>
      </c>
      <c r="BR117" s="422" t="n">
        <f aca="false">BQ117/$BQ$6</f>
        <v>0.634722222222222</v>
      </c>
      <c r="BS117" s="410" t="n">
        <f aca="false">BA117</f>
        <v>38194</v>
      </c>
      <c r="BT117" s="430" t="n">
        <f aca="false">BD117</f>
        <v>7.89</v>
      </c>
      <c r="BU117" s="431" t="n">
        <f aca="false">BE117</f>
        <v>66.5</v>
      </c>
      <c r="BV117" s="431" t="n">
        <f aca="false">BF117</f>
        <v>310</v>
      </c>
      <c r="BW117" s="431" t="n">
        <f aca="false">BG117</f>
        <v>8550</v>
      </c>
      <c r="BX117" s="431" t="n">
        <f aca="false">BW117*0.65</f>
        <v>5557.5</v>
      </c>
      <c r="BY117" s="431" t="n">
        <f aca="false">BK117</f>
        <v>44.6</v>
      </c>
      <c r="BZ117" s="431" t="n">
        <f aca="false">BL117</f>
        <v>26.2</v>
      </c>
      <c r="CA117" s="432" t="n">
        <f aca="false">BN117</f>
        <v>5.7</v>
      </c>
      <c r="CB117" s="431" t="n">
        <f aca="false">BO117</f>
        <v>294</v>
      </c>
      <c r="CC117" s="433" t="n">
        <v>19070</v>
      </c>
      <c r="CD117" s="412" t="n">
        <f aca="false">CC117</f>
        <v>19070</v>
      </c>
      <c r="CE117" s="422" t="n">
        <f aca="false">CC117/25000</f>
        <v>0.7628</v>
      </c>
      <c r="CF117" s="434" t="n">
        <f aca="false">6700/CC117*24</f>
        <v>8.43209229155742</v>
      </c>
      <c r="CG117" s="435" t="n">
        <v>7.76</v>
      </c>
      <c r="CH117" s="428" t="n">
        <v>4.2</v>
      </c>
      <c r="CI117" s="447" t="n">
        <f aca="false">9500/CC117*24</f>
        <v>11.9559517566859</v>
      </c>
      <c r="CJ117" s="437" t="n">
        <v>25.7</v>
      </c>
      <c r="CK117" s="437" t="n">
        <v>2.8</v>
      </c>
      <c r="CL117" s="424" t="n">
        <v>7.62</v>
      </c>
      <c r="CM117" s="424"/>
      <c r="CN117" s="424"/>
      <c r="CO117" s="433" t="n">
        <v>4514</v>
      </c>
      <c r="CP117" s="433" t="n">
        <v>2608</v>
      </c>
      <c r="CQ117" s="438" t="n">
        <f aca="false">CP117/CO117</f>
        <v>0.577758085954807</v>
      </c>
      <c r="CR117" s="438" t="n">
        <v>0.69</v>
      </c>
      <c r="CS117" s="425" t="n">
        <f aca="false">CR117/CO117*1000*1000</f>
        <v>152.857775808595</v>
      </c>
      <c r="CT117" s="529" t="n">
        <f aca="false">3500/CC117*24</f>
        <v>4.40482433141059</v>
      </c>
      <c r="CU117" s="435" t="n">
        <v>9.18</v>
      </c>
      <c r="CV117" s="439" t="n">
        <v>8.2</v>
      </c>
      <c r="CW117" s="440" t="n">
        <v>21.6</v>
      </c>
      <c r="CX117" s="441" t="n">
        <v>73</v>
      </c>
      <c r="CY117" s="442" t="n">
        <v>8600</v>
      </c>
      <c r="CZ117" s="443" t="n">
        <v>15.2</v>
      </c>
      <c r="DA117" s="443" t="n">
        <v>0.36</v>
      </c>
      <c r="DB117" s="443" t="n">
        <v>14.8</v>
      </c>
      <c r="DC117" s="443" t="n">
        <v>1.9</v>
      </c>
      <c r="DD117" s="444" t="n">
        <v>37</v>
      </c>
      <c r="DE117" s="441"/>
      <c r="DF117" s="445" t="n">
        <v>19124</v>
      </c>
      <c r="DG117" s="446" t="n">
        <f aca="false">DF117</f>
        <v>19124</v>
      </c>
      <c r="DH117" s="422" t="n">
        <f aca="false">DF117/25000</f>
        <v>0.76496</v>
      </c>
      <c r="DI117" s="447" t="n">
        <f aca="false">6700/DF117*24</f>
        <v>8.40828278602803</v>
      </c>
      <c r="DJ117" s="435" t="n">
        <v>7.76</v>
      </c>
      <c r="DK117" s="428" t="n">
        <v>3.4</v>
      </c>
      <c r="DL117" s="447" t="n">
        <f aca="false">9500/DF117*24</f>
        <v>11.9221920100397</v>
      </c>
      <c r="DM117" s="423" t="n">
        <v>26</v>
      </c>
      <c r="DN117" s="423" t="n">
        <v>3.91</v>
      </c>
      <c r="DO117" s="424" t="n">
        <v>7.63</v>
      </c>
      <c r="DP117" s="424"/>
      <c r="DQ117" s="424"/>
      <c r="DR117" s="433" t="n">
        <v>4695</v>
      </c>
      <c r="DS117" s="433" t="n">
        <v>2775</v>
      </c>
      <c r="DT117" s="438" t="n">
        <f aca="false">DS117/DR117</f>
        <v>0.591054313099042</v>
      </c>
      <c r="DU117" s="438" t="n">
        <v>0.69</v>
      </c>
      <c r="DV117" s="425" t="n">
        <f aca="false">DU117/DR117*1000*1000</f>
        <v>146.964856230032</v>
      </c>
      <c r="DW117" s="447" t="n">
        <f aca="false">3500/DF117*24</f>
        <v>4.39238653001464</v>
      </c>
      <c r="DX117" s="435" t="n">
        <v>8.95</v>
      </c>
      <c r="DY117" s="439" t="n">
        <v>8.07</v>
      </c>
      <c r="DZ117" s="440" t="n">
        <v>20.4</v>
      </c>
      <c r="EA117" s="441" t="n">
        <v>75</v>
      </c>
      <c r="EB117" s="442" t="n">
        <v>8580</v>
      </c>
      <c r="EC117" s="443" t="n">
        <v>15.2</v>
      </c>
      <c r="ED117" s="443" t="n">
        <v>0.36</v>
      </c>
      <c r="EE117" s="443" t="n">
        <v>14.8</v>
      </c>
      <c r="EF117" s="443" t="n">
        <v>1.9</v>
      </c>
      <c r="EG117" s="444" t="n">
        <v>31</v>
      </c>
      <c r="EH117" s="441"/>
      <c r="EI117" s="430" t="n">
        <f aca="false">(DY117*DG117+CV117*CD117)/(DG117+CD117)</f>
        <v>8.13490810074881</v>
      </c>
      <c r="EJ117" s="430" t="n">
        <f aca="false">(DZ117*DG117+CW117*CD117)/(DG117+CD117)</f>
        <v>20.9991516992198</v>
      </c>
      <c r="EK117" s="449" t="n">
        <f aca="false">(EA117*DG117+CX117*CD117)/(DG117+CD117)</f>
        <v>74.0014138346337</v>
      </c>
      <c r="EL117" s="449" t="n">
        <f aca="false">(EB117*DG117+CY117*CD117)/(DG117+CD117)</f>
        <v>8589.98586165366</v>
      </c>
      <c r="EM117" s="430" t="n">
        <f aca="false">(EC117*DG117+CZ117*CD117)/(DG117+CD117)</f>
        <v>15.2</v>
      </c>
      <c r="EN117" s="432" t="n">
        <f aca="false">(ED117*DG117+DA117*CD117)/(DG117+CD117)</f>
        <v>0.36</v>
      </c>
      <c r="EO117" s="432" t="n">
        <f aca="false">(EE117*DG117+DB117*CD117)/(DG117+CD117)</f>
        <v>14.8</v>
      </c>
      <c r="EP117" s="432" t="n">
        <f aca="false">(EF117*DG117+DC117*CD117)/(DG117+CD117)</f>
        <v>1.9</v>
      </c>
      <c r="EQ117" s="432" t="n">
        <f aca="false">(EG117*DG117+DD117*CD117)/(DG117+CD117)</f>
        <v>33.9957584960989</v>
      </c>
      <c r="ER117" s="449"/>
      <c r="ES117" s="450" t="n">
        <f aca="false">44000/BA117*24</f>
        <v>27.6483217259255</v>
      </c>
      <c r="ET117" s="451" t="n">
        <f aca="false">BB117</f>
        <v>0.76388</v>
      </c>
      <c r="EU117" s="452" t="n">
        <f aca="false">BV117/1000/ES117*24</f>
        <v>0.269094090909091</v>
      </c>
      <c r="EV117" s="451" t="n">
        <f aca="false">EU117/$EU$6</f>
        <v>0.498322390572391</v>
      </c>
      <c r="EW117" s="514" t="n">
        <f aca="false">1-EM117/BY117</f>
        <v>0.659192825112108</v>
      </c>
      <c r="EX117" s="515" t="n">
        <f aca="false">BY117-EM117</f>
        <v>29.4</v>
      </c>
      <c r="EY117" s="514" t="n">
        <f aca="false">1-EJ117/BU117</f>
        <v>0.6842232827185</v>
      </c>
      <c r="EZ117" s="515" t="n">
        <f aca="false">BU117-EJ117</f>
        <v>45.5008483007802</v>
      </c>
      <c r="FA117" s="451" t="n">
        <f aca="false">1-EK117/BV117</f>
        <v>0.761285761823762</v>
      </c>
      <c r="FB117" s="432" t="n">
        <f aca="false">BV117-EK117</f>
        <v>235.998586165366</v>
      </c>
      <c r="FC117" s="453" t="n">
        <f aca="false">1-EP117/CA117</f>
        <v>0.666666666666667</v>
      </c>
      <c r="FD117" s="432" t="n">
        <f aca="false">CA117-EP117</f>
        <v>3.8</v>
      </c>
      <c r="FE117" s="453" t="n">
        <f aca="false">1-EQ117/CB117</f>
        <v>0.884368168380616</v>
      </c>
      <c r="FF117" s="431" t="n">
        <f aca="false">CB117-EQ117</f>
        <v>260.004241503901</v>
      </c>
      <c r="FG117" s="406" t="n">
        <v>38400</v>
      </c>
      <c r="FH117" s="444"/>
      <c r="FI117" s="454"/>
      <c r="FJ117" s="455"/>
      <c r="FK117" s="456" t="n">
        <f aca="false">3000/BA117*24</f>
        <v>1.88511284494947</v>
      </c>
      <c r="FL117" s="531"/>
      <c r="FM117" s="456"/>
      <c r="FN117" s="531" t="n">
        <v>4031</v>
      </c>
      <c r="FO117" s="533" t="n">
        <f aca="false">FN117/11.15/1.2/1000</f>
        <v>0.301270553064275</v>
      </c>
      <c r="FP117" s="450" t="n">
        <f aca="false">FN117/BA117*1000</f>
        <v>105.540137194324</v>
      </c>
      <c r="FQ117" s="458" t="n">
        <v>21.6</v>
      </c>
      <c r="FR117" s="459" t="n">
        <f aca="false">FQ117/BA117*1000</f>
        <v>0.565533853484841</v>
      </c>
      <c r="FS117" s="460" t="n">
        <v>7.88</v>
      </c>
      <c r="FT117" s="530" t="n">
        <v>19.6</v>
      </c>
      <c r="FU117" s="441" t="n">
        <v>71</v>
      </c>
      <c r="FV117" s="531" t="n">
        <v>4</v>
      </c>
      <c r="FW117" s="539" t="n">
        <v>0.39</v>
      </c>
      <c r="FX117" s="531" t="n">
        <v>16</v>
      </c>
      <c r="FY117" s="453" t="n">
        <f aca="false">1-FV117/(EG117+DD117)*2</f>
        <v>0.882352941176471</v>
      </c>
      <c r="FZ117" s="453" t="n">
        <f aca="false">1-FW117/(EF117+DC117)*2</f>
        <v>0.794736842105263</v>
      </c>
      <c r="GA117" s="430" t="n">
        <f aca="false">(DC117+EF117)/2-FW117</f>
        <v>1.51</v>
      </c>
      <c r="GB117" s="514" t="n">
        <f aca="false">1-FT117/DZ117</f>
        <v>0.0392156862745097</v>
      </c>
      <c r="GC117" s="515" t="n">
        <f aca="false">(CW117+DZ117)/2-FT117</f>
        <v>1.4</v>
      </c>
      <c r="GD117" s="514" t="n">
        <f aca="false">1-FU117/EA117</f>
        <v>0.0533333333333333</v>
      </c>
      <c r="GE117" s="528" t="n">
        <f aca="false">(CX117+EA117)/2-FU117</f>
        <v>3</v>
      </c>
      <c r="GF117" s="462" t="n">
        <f aca="false">4100/BA117*24*2</f>
        <v>5.15264177619521</v>
      </c>
      <c r="GG117" s="406" t="n">
        <v>80</v>
      </c>
      <c r="GH117" s="451" t="n">
        <f aca="false">GG117/80</f>
        <v>1</v>
      </c>
      <c r="GI117" s="406" t="n">
        <v>520</v>
      </c>
      <c r="GJ117" s="463" t="n">
        <f aca="false">GI117/GG117</f>
        <v>6.5</v>
      </c>
      <c r="GK117" s="464" t="n">
        <f aca="false">GG117/(BA117/24/2)*1000</f>
        <v>100.539351730638</v>
      </c>
      <c r="GL117" s="465" t="n">
        <v>8.27</v>
      </c>
      <c r="GM117" s="530" t="n">
        <v>16.7</v>
      </c>
      <c r="GN117" s="406" t="n">
        <v>65</v>
      </c>
      <c r="GO117" s="514" t="n">
        <f aca="false">1-GM117/FT117</f>
        <v>0.14795918367347</v>
      </c>
      <c r="GP117" s="451" t="n">
        <f aca="false">1-GN117/FU117</f>
        <v>0.0845070422535211</v>
      </c>
      <c r="GQ117" s="530" t="n">
        <v>4</v>
      </c>
      <c r="GR117" s="456" t="n">
        <f aca="false">4300/BA117*24</f>
        <v>2.7019950777609</v>
      </c>
      <c r="GS117" s="532" t="n">
        <f aca="false">HC117</f>
        <v>17.4</v>
      </c>
      <c r="GT117" s="532" t="n">
        <f aca="false">HD117</f>
        <v>61</v>
      </c>
      <c r="GU117" s="514"/>
      <c r="GV117" s="514"/>
      <c r="GW117" s="514" t="n">
        <f aca="false">1-HC117/FT117</f>
        <v>0.112244897959184</v>
      </c>
      <c r="GX117" s="514" t="n">
        <f aca="false">1-HD117/FU117</f>
        <v>0.140845070422535</v>
      </c>
      <c r="GY117" s="463" t="n">
        <f aca="false">GK117/(FU117-GN117)</f>
        <v>16.7565586217731</v>
      </c>
      <c r="GZ117" s="406" t="n">
        <v>38501</v>
      </c>
      <c r="HA117" s="439" t="n">
        <v>8.09</v>
      </c>
      <c r="HB117" s="452"/>
      <c r="HC117" s="440" t="n">
        <v>17.4</v>
      </c>
      <c r="HD117" s="444" t="n">
        <v>61</v>
      </c>
      <c r="HE117" s="464"/>
      <c r="HF117" s="464"/>
      <c r="HG117" s="444"/>
      <c r="HH117" s="409" t="n">
        <v>7</v>
      </c>
      <c r="HI117" s="466" t="n">
        <v>8690</v>
      </c>
      <c r="HJ117" s="407" t="n">
        <f aca="false">HI117*0.67</f>
        <v>5822.3</v>
      </c>
      <c r="HK117" s="407"/>
      <c r="HL117" s="443"/>
      <c r="HM117" s="541" t="n">
        <v>14.3</v>
      </c>
      <c r="HN117" s="467"/>
      <c r="HO117" s="408" t="n">
        <v>0.14</v>
      </c>
      <c r="HP117" s="468"/>
      <c r="HQ117" s="519" t="n">
        <v>15.2</v>
      </c>
      <c r="HR117" s="520" t="n">
        <v>0.16</v>
      </c>
      <c r="HS117" s="521"/>
      <c r="HT117" s="522" t="n">
        <v>4</v>
      </c>
      <c r="HU117" s="523" t="n">
        <f aca="false">72500/BA117*24</f>
        <v>45.5568937529455</v>
      </c>
      <c r="HV117" s="514" t="n">
        <f aca="false">1-HC117/BE117</f>
        <v>0.738345864661654</v>
      </c>
      <c r="HW117" s="514" t="n">
        <f aca="false">1-HD117/BF117</f>
        <v>0.803225806451613</v>
      </c>
      <c r="HX117" s="514" t="n">
        <f aca="false">1-HM117/BK117</f>
        <v>0.679372197309417</v>
      </c>
      <c r="HY117" s="472"/>
    </row>
    <row r="118" customFormat="false" ht="15.6" hidden="false" customHeight="false" outlineLevel="0" collapsed="false">
      <c r="A118" s="401" t="n">
        <v>43600</v>
      </c>
      <c r="B118" s="516" t="n">
        <v>38481</v>
      </c>
      <c r="C118" s="403" t="n">
        <f aca="false">B118/$B$6</f>
        <v>0.76962</v>
      </c>
      <c r="D118" s="404" t="n">
        <v>7.95</v>
      </c>
      <c r="E118" s="405" t="n">
        <v>53.45</v>
      </c>
      <c r="F118" s="406" t="n">
        <v>236</v>
      </c>
      <c r="G118" s="407" t="n">
        <f aca="false">F118*B118/1000</f>
        <v>9081.516</v>
      </c>
      <c r="H118" s="403" t="n">
        <f aca="false">G118/$G$6</f>
        <v>0.36326064</v>
      </c>
      <c r="I118" s="406" t="n">
        <v>7455</v>
      </c>
      <c r="J118" s="407" t="n">
        <f aca="false">I118*0.67</f>
        <v>4994.85</v>
      </c>
      <c r="K118" s="408" t="n">
        <v>38.5</v>
      </c>
      <c r="L118" s="408" t="n">
        <v>30.4</v>
      </c>
      <c r="M118" s="408" t="n">
        <v>3.1</v>
      </c>
      <c r="N118" s="409" t="n">
        <v>195</v>
      </c>
      <c r="O118" s="409" t="n">
        <v>32</v>
      </c>
      <c r="P118" s="410"/>
      <c r="Q118" s="410"/>
      <c r="R118" s="410"/>
      <c r="S118" s="410"/>
      <c r="T118" s="411"/>
      <c r="U118" s="412"/>
      <c r="V118" s="410"/>
      <c r="W118" s="410"/>
      <c r="X118" s="517"/>
      <c r="Y118" s="474"/>
      <c r="Z118" s="475"/>
      <c r="AA118" s="476"/>
      <c r="AB118" s="477"/>
      <c r="AC118" s="477"/>
      <c r="AD118" s="475" t="n">
        <v>2.87</v>
      </c>
      <c r="AE118" s="478" t="n">
        <f aca="false">AD118/$AD$6</f>
        <v>0.398611111111111</v>
      </c>
      <c r="AF118" s="479"/>
      <c r="AG118" s="478"/>
      <c r="AH118" s="479"/>
      <c r="AI118" s="479"/>
      <c r="AJ118" s="474"/>
      <c r="AK118" s="478"/>
      <c r="AL118" s="448"/>
      <c r="AM118" s="480"/>
      <c r="AN118" s="474"/>
      <c r="AO118" s="474"/>
      <c r="AP118" s="480"/>
      <c r="AQ118" s="448"/>
      <c r="AR118" s="474"/>
      <c r="AS118" s="474"/>
      <c r="AT118" s="474"/>
      <c r="AU118" s="448"/>
      <c r="AV118" s="481"/>
      <c r="AW118" s="480"/>
      <c r="AX118" s="480"/>
      <c r="AY118" s="481"/>
      <c r="AZ118" s="481"/>
      <c r="BA118" s="421" t="n">
        <f aca="false">CC118+DF118</f>
        <v>36056</v>
      </c>
      <c r="BB118" s="422" t="n">
        <f aca="false">BA118/$BA$6</f>
        <v>0.72112</v>
      </c>
      <c r="BC118" s="423"/>
      <c r="BD118" s="424" t="n">
        <v>7.95</v>
      </c>
      <c r="BE118" s="425" t="n">
        <v>87.5</v>
      </c>
      <c r="BF118" s="426" t="n">
        <v>406</v>
      </c>
      <c r="BG118" s="427" t="n">
        <v>7920</v>
      </c>
      <c r="BH118" s="421" t="n">
        <f aca="false">BG118*0.67</f>
        <v>5306.4</v>
      </c>
      <c r="BI118" s="423"/>
      <c r="BJ118" s="422"/>
      <c r="BK118" s="428" t="n">
        <v>40</v>
      </c>
      <c r="BL118" s="428" t="n">
        <v>28.2</v>
      </c>
      <c r="BM118" s="429" t="n">
        <v>4.72</v>
      </c>
      <c r="BN118" s="423" t="n">
        <v>3.6</v>
      </c>
      <c r="BO118" s="426" t="n">
        <v>220</v>
      </c>
      <c r="BP118" s="426" t="n">
        <v>32</v>
      </c>
      <c r="BQ118" s="424" t="n">
        <v>4.62</v>
      </c>
      <c r="BR118" s="422" t="n">
        <f aca="false">BQ118/$BQ$6</f>
        <v>0.641666666666667</v>
      </c>
      <c r="BS118" s="410" t="n">
        <f aca="false">BA118</f>
        <v>36056</v>
      </c>
      <c r="BT118" s="430" t="n">
        <f aca="false">BD118</f>
        <v>7.95</v>
      </c>
      <c r="BU118" s="431" t="n">
        <f aca="false">BE118</f>
        <v>87.5</v>
      </c>
      <c r="BV118" s="431" t="n">
        <f aca="false">BF118</f>
        <v>406</v>
      </c>
      <c r="BW118" s="431" t="n">
        <f aca="false">BG118</f>
        <v>7920</v>
      </c>
      <c r="BX118" s="431" t="n">
        <f aca="false">BW118*0.65</f>
        <v>5148</v>
      </c>
      <c r="BY118" s="431" t="n">
        <f aca="false">BK118</f>
        <v>40</v>
      </c>
      <c r="BZ118" s="431" t="n">
        <f aca="false">BL118</f>
        <v>28.2</v>
      </c>
      <c r="CA118" s="432" t="n">
        <f aca="false">BN118</f>
        <v>3.6</v>
      </c>
      <c r="CB118" s="431" t="n">
        <f aca="false">BO118</f>
        <v>220</v>
      </c>
      <c r="CC118" s="433" t="n">
        <v>18021</v>
      </c>
      <c r="CD118" s="412" t="n">
        <f aca="false">CC118</f>
        <v>18021</v>
      </c>
      <c r="CE118" s="422" t="n">
        <f aca="false">CC118/25000</f>
        <v>0.72084</v>
      </c>
      <c r="CF118" s="434" t="n">
        <f aca="false">6700/CC118*24</f>
        <v>8.9229232562011</v>
      </c>
      <c r="CG118" s="435" t="n">
        <v>7.78</v>
      </c>
      <c r="CH118" s="428" t="n">
        <v>4.54</v>
      </c>
      <c r="CI118" s="447" t="n">
        <f aca="false">9500/CC118*24</f>
        <v>12.6519061095389</v>
      </c>
      <c r="CJ118" s="437" t="n">
        <v>25.7</v>
      </c>
      <c r="CK118" s="437" t="n">
        <v>2.78</v>
      </c>
      <c r="CL118" s="424" t="n">
        <v>7.49</v>
      </c>
      <c r="CM118" s="424"/>
      <c r="CN118" s="424"/>
      <c r="CO118" s="433"/>
      <c r="CP118" s="433"/>
      <c r="CQ118" s="438"/>
      <c r="CR118" s="438" t="n">
        <v>0.73</v>
      </c>
      <c r="CS118" s="425"/>
      <c r="CT118" s="529" t="n">
        <f aca="false">3500/CC118*24</f>
        <v>4.66122856667222</v>
      </c>
      <c r="CU118" s="435" t="n">
        <v>9.26</v>
      </c>
      <c r="CV118" s="439" t="n">
        <v>7.98</v>
      </c>
      <c r="CW118" s="440" t="n">
        <v>20.5</v>
      </c>
      <c r="CX118" s="441" t="n">
        <v>76</v>
      </c>
      <c r="CY118" s="442" t="n">
        <v>8580</v>
      </c>
      <c r="CZ118" s="443" t="n">
        <v>14.8</v>
      </c>
      <c r="DA118" s="443" t="n">
        <v>0.36</v>
      </c>
      <c r="DB118" s="443" t="n">
        <v>14.68</v>
      </c>
      <c r="DC118" s="443" t="n">
        <v>1.3</v>
      </c>
      <c r="DD118" s="444" t="n">
        <v>38</v>
      </c>
      <c r="DE118" s="441"/>
      <c r="DF118" s="445" t="n">
        <v>18035</v>
      </c>
      <c r="DG118" s="446" t="n">
        <f aca="false">DF118</f>
        <v>18035</v>
      </c>
      <c r="DH118" s="422" t="n">
        <f aca="false">DF118/25000</f>
        <v>0.7214</v>
      </c>
      <c r="DI118" s="447" t="n">
        <f aca="false">6700/DF118*24</f>
        <v>8.91599667313557</v>
      </c>
      <c r="DJ118" s="435" t="n">
        <v>7.79</v>
      </c>
      <c r="DK118" s="428" t="n">
        <v>3.76</v>
      </c>
      <c r="DL118" s="447" t="n">
        <f aca="false">9500/DF118*24</f>
        <v>12.642084835043</v>
      </c>
      <c r="DM118" s="423" t="n">
        <v>25.4</v>
      </c>
      <c r="DN118" s="423" t="n">
        <v>4.25</v>
      </c>
      <c r="DO118" s="424" t="n">
        <v>7.48</v>
      </c>
      <c r="DP118" s="424"/>
      <c r="DQ118" s="424"/>
      <c r="DR118" s="433"/>
      <c r="DS118" s="433"/>
      <c r="DT118" s="438"/>
      <c r="DU118" s="438" t="n">
        <v>0.71</v>
      </c>
      <c r="DV118" s="425"/>
      <c r="DW118" s="447" t="n">
        <f aca="false">3500/DF118*24</f>
        <v>4.65761020238425</v>
      </c>
      <c r="DX118" s="435" t="n">
        <v>9.06</v>
      </c>
      <c r="DY118" s="439" t="n">
        <v>7.94</v>
      </c>
      <c r="DZ118" s="440" t="n">
        <v>19.2</v>
      </c>
      <c r="EA118" s="441" t="n">
        <v>76</v>
      </c>
      <c r="EB118" s="442" t="n">
        <v>8550</v>
      </c>
      <c r="EC118" s="443" t="n">
        <v>13.7</v>
      </c>
      <c r="ED118" s="443" t="n">
        <v>0.4</v>
      </c>
      <c r="EE118" s="443" t="n">
        <v>13.68</v>
      </c>
      <c r="EF118" s="443" t="n">
        <v>1.3</v>
      </c>
      <c r="EG118" s="444" t="n">
        <v>31</v>
      </c>
      <c r="EH118" s="441"/>
      <c r="EI118" s="430" t="n">
        <f aca="false">(DY118*DG118+CV118*CD118)/(DG118+CD118)</f>
        <v>7.9599922343022</v>
      </c>
      <c r="EJ118" s="430" t="n">
        <f aca="false">(DZ118*DG118+CW118*CD118)/(DG118+CD118)</f>
        <v>19.8497476148214</v>
      </c>
      <c r="EK118" s="449" t="n">
        <f aca="false">(EA118*DG118+CX118*CD118)/(DG118+CD118)</f>
        <v>76</v>
      </c>
      <c r="EL118" s="449" t="n">
        <f aca="false">(EB118*DG118+CY118*CD118)/(DG118+CD118)</f>
        <v>8564.99417572665</v>
      </c>
      <c r="EM118" s="430" t="n">
        <f aca="false">(EC118*DG118+CZ118*CD118)/(DG118+CD118)</f>
        <v>14.2497864433104</v>
      </c>
      <c r="EN118" s="432" t="n">
        <f aca="false">(ED118*DG118+DA118*CD118)/(DG118+CD118)</f>
        <v>0.380007765697803</v>
      </c>
      <c r="EO118" s="432" t="n">
        <f aca="false">(EE118*DG118+DB118*CD118)/(DG118+CD118)</f>
        <v>14.1798058575549</v>
      </c>
      <c r="EP118" s="432" t="n">
        <f aca="false">(EF118*DG118+DC118*CD118)/(DG118+CD118)</f>
        <v>1.3</v>
      </c>
      <c r="EQ118" s="432" t="n">
        <f aca="false">(EG118*DG118+DD118*CD118)/(DG118+CD118)</f>
        <v>34.4986410028844</v>
      </c>
      <c r="ER118" s="449"/>
      <c r="ES118" s="450" t="n">
        <f aca="false">44000/BA118*24</f>
        <v>29.2877745728866</v>
      </c>
      <c r="ET118" s="451" t="n">
        <f aca="false">BB118</f>
        <v>0.72112</v>
      </c>
      <c r="EU118" s="452" t="n">
        <f aca="false">BV118/1000/ES118*24</f>
        <v>0.332698545454545</v>
      </c>
      <c r="EV118" s="451" t="n">
        <f aca="false">EU118/$EU$6</f>
        <v>0.616108417508417</v>
      </c>
      <c r="EW118" s="514" t="n">
        <f aca="false">1-EM118/BY118</f>
        <v>0.64375533891724</v>
      </c>
      <c r="EX118" s="515" t="n">
        <f aca="false">BY118-EM118</f>
        <v>25.7502135566896</v>
      </c>
      <c r="EY118" s="514" t="n">
        <f aca="false">1-EJ118/BU118</f>
        <v>0.773145741544898</v>
      </c>
      <c r="EZ118" s="515" t="n">
        <f aca="false">BU118-EJ118</f>
        <v>67.6502523851786</v>
      </c>
      <c r="FA118" s="451" t="n">
        <f aca="false">1-EK118/BV118</f>
        <v>0.812807881773399</v>
      </c>
      <c r="FB118" s="432" t="n">
        <f aca="false">BV118-EK118</f>
        <v>330</v>
      </c>
      <c r="FC118" s="453" t="n">
        <f aca="false">1-EP118/CA118</f>
        <v>0.638888888888889</v>
      </c>
      <c r="FD118" s="432" t="n">
        <f aca="false">CA118-EP118</f>
        <v>2.3</v>
      </c>
      <c r="FE118" s="453" t="n">
        <f aca="false">1-EQ118/CB118</f>
        <v>0.843187995441435</v>
      </c>
      <c r="FF118" s="431" t="n">
        <f aca="false">CB118-EQ118</f>
        <v>185.501358997116</v>
      </c>
      <c r="FG118" s="406" t="n">
        <v>38400</v>
      </c>
      <c r="FH118" s="444"/>
      <c r="FI118" s="454"/>
      <c r="FJ118" s="455"/>
      <c r="FK118" s="456" t="n">
        <f aca="false">3000/BA118*24</f>
        <v>1.99689372087863</v>
      </c>
      <c r="FL118" s="531"/>
      <c r="FM118" s="456"/>
      <c r="FN118" s="531" t="n">
        <v>3860</v>
      </c>
      <c r="FO118" s="533" t="n">
        <f aca="false">FN118/11.15/1.2/1000</f>
        <v>0.288490284005979</v>
      </c>
      <c r="FP118" s="450" t="n">
        <f aca="false">FN118/BA118*1000</f>
        <v>107.055691147105</v>
      </c>
      <c r="FQ118" s="458" t="n">
        <v>21.6</v>
      </c>
      <c r="FR118" s="459" t="n">
        <f aca="false">FQ118/BA118*1000</f>
        <v>0.59906811626359</v>
      </c>
      <c r="FS118" s="460" t="n">
        <v>7.82</v>
      </c>
      <c r="FT118" s="530" t="n">
        <v>17.7</v>
      </c>
      <c r="FU118" s="441" t="n">
        <v>70</v>
      </c>
      <c r="FV118" s="531" t="n">
        <v>4</v>
      </c>
      <c r="FW118" s="539" t="n">
        <v>0.19</v>
      </c>
      <c r="FX118" s="531" t="n">
        <v>16</v>
      </c>
      <c r="FY118" s="453" t="n">
        <f aca="false">1-FV118/(EG118+DD118)*2</f>
        <v>0.884057971014493</v>
      </c>
      <c r="FZ118" s="453" t="n">
        <f aca="false">1-FW118/(EF118+DC118)*2</f>
        <v>0.853846153846154</v>
      </c>
      <c r="GA118" s="430" t="n">
        <f aca="false">(DC118+EF118)/2-FW118</f>
        <v>1.11</v>
      </c>
      <c r="GB118" s="514" t="n">
        <f aca="false">1-FT118/DZ118</f>
        <v>0.078125</v>
      </c>
      <c r="GC118" s="515" t="n">
        <f aca="false">(CW118+DZ118)/2-FT118</f>
        <v>2.15</v>
      </c>
      <c r="GD118" s="514" t="n">
        <f aca="false">1-FU118/EA118</f>
        <v>0.0789473684210527</v>
      </c>
      <c r="GE118" s="528" t="n">
        <f aca="false">(CX118+EA118)/2-FU118</f>
        <v>6</v>
      </c>
      <c r="GF118" s="462" t="n">
        <f aca="false">4100/BA118*24*2</f>
        <v>5.4581761704016</v>
      </c>
      <c r="GG118" s="406" t="n">
        <v>80</v>
      </c>
      <c r="GH118" s="451" t="n">
        <f aca="false">GG118/80</f>
        <v>1</v>
      </c>
      <c r="GI118" s="406" t="n">
        <v>520</v>
      </c>
      <c r="GJ118" s="463" t="n">
        <f aca="false">GI118/GG118</f>
        <v>6.5</v>
      </c>
      <c r="GK118" s="464" t="n">
        <f aca="false">GG118/(BA118/24/2)*1000</f>
        <v>106.50099844686</v>
      </c>
      <c r="GL118" s="465" t="n">
        <v>8.08</v>
      </c>
      <c r="GM118" s="530" t="n">
        <v>13.3</v>
      </c>
      <c r="GN118" s="406" t="n">
        <v>60</v>
      </c>
      <c r="GO118" s="514" t="n">
        <f aca="false">1-GM118/FT118</f>
        <v>0.248587570621469</v>
      </c>
      <c r="GP118" s="451" t="n">
        <f aca="false">1-GN118/FU118</f>
        <v>0.142857142857143</v>
      </c>
      <c r="GQ118" s="530" t="n">
        <v>4</v>
      </c>
      <c r="GR118" s="456" t="n">
        <f aca="false">4300/BA118*24</f>
        <v>2.86221433325937</v>
      </c>
      <c r="GS118" s="532" t="n">
        <f aca="false">HC118</f>
        <v>17</v>
      </c>
      <c r="GT118" s="532" t="n">
        <f aca="false">HD118</f>
        <v>67</v>
      </c>
      <c r="GU118" s="514"/>
      <c r="GV118" s="514"/>
      <c r="GW118" s="514" t="n">
        <f aca="false">1-HC118/FT118</f>
        <v>0.03954802259887</v>
      </c>
      <c r="GX118" s="514" t="n">
        <f aca="false">1-HD118/FU118</f>
        <v>0.0428571428571428</v>
      </c>
      <c r="GY118" s="463" t="n">
        <f aca="false">GK118/(FU118-GN118)</f>
        <v>10.650099844686</v>
      </c>
      <c r="GZ118" s="406" t="n">
        <v>35898</v>
      </c>
      <c r="HA118" s="439" t="n">
        <v>8.07</v>
      </c>
      <c r="HB118" s="452"/>
      <c r="HC118" s="440" t="n">
        <v>17</v>
      </c>
      <c r="HD118" s="444" t="n">
        <v>67</v>
      </c>
      <c r="HE118" s="464"/>
      <c r="HF118" s="464"/>
      <c r="HG118" s="444"/>
      <c r="HH118" s="409" t="n">
        <v>6</v>
      </c>
      <c r="HI118" s="466" t="n">
        <v>8780</v>
      </c>
      <c r="HJ118" s="407" t="n">
        <f aca="false">HI118*0.67</f>
        <v>5882.6</v>
      </c>
      <c r="HK118" s="407"/>
      <c r="HL118" s="443"/>
      <c r="HM118" s="541" t="n">
        <v>13.8</v>
      </c>
      <c r="HN118" s="467"/>
      <c r="HO118" s="408" t="n">
        <v>0.12</v>
      </c>
      <c r="HP118" s="468"/>
      <c r="HQ118" s="519" t="n">
        <v>14.68</v>
      </c>
      <c r="HR118" s="520" t="n">
        <v>0.16</v>
      </c>
      <c r="HS118" s="521"/>
      <c r="HT118" s="522" t="n">
        <v>4</v>
      </c>
      <c r="HU118" s="523" t="n">
        <f aca="false">72500/BA118*24</f>
        <v>48.2582649212336</v>
      </c>
      <c r="HV118" s="514" t="n">
        <f aca="false">1-HC118/BE118</f>
        <v>0.805714285714286</v>
      </c>
      <c r="HW118" s="514" t="n">
        <f aca="false">1-HD118/BF118</f>
        <v>0.834975369458128</v>
      </c>
      <c r="HX118" s="514" t="n">
        <f aca="false">1-HM118/BK118</f>
        <v>0.655</v>
      </c>
      <c r="HY118" s="472"/>
    </row>
    <row r="119" customFormat="false" ht="19.2" hidden="false" customHeight="false" outlineLevel="0" collapsed="false">
      <c r="A119" s="401" t="n">
        <v>43601</v>
      </c>
      <c r="B119" s="516" t="n">
        <v>41356</v>
      </c>
      <c r="C119" s="403" t="n">
        <f aca="false">B119/$B$6</f>
        <v>0.82712</v>
      </c>
      <c r="D119" s="404" t="n">
        <v>7.92</v>
      </c>
      <c r="E119" s="405" t="n">
        <v>66.6</v>
      </c>
      <c r="F119" s="406" t="n">
        <v>285</v>
      </c>
      <c r="G119" s="407" t="n">
        <f aca="false">F119*B119/1000</f>
        <v>11786.46</v>
      </c>
      <c r="H119" s="403" t="n">
        <f aca="false">G119/$G$6</f>
        <v>0.4714584</v>
      </c>
      <c r="I119" s="406" t="n">
        <v>7185</v>
      </c>
      <c r="J119" s="407" t="n">
        <f aca="false">I119*0.67</f>
        <v>4813.95</v>
      </c>
      <c r="K119" s="408" t="n">
        <v>37.2</v>
      </c>
      <c r="L119" s="408" t="n">
        <v>26.2</v>
      </c>
      <c r="M119" s="408" t="n">
        <v>2.6</v>
      </c>
      <c r="N119" s="409" t="n">
        <v>179</v>
      </c>
      <c r="O119" s="409" t="n">
        <v>32</v>
      </c>
      <c r="P119" s="410"/>
      <c r="Q119" s="410"/>
      <c r="R119" s="410"/>
      <c r="S119" s="410"/>
      <c r="T119" s="411"/>
      <c r="U119" s="412"/>
      <c r="V119" s="410"/>
      <c r="W119" s="410"/>
      <c r="X119" s="517"/>
      <c r="Y119" s="474"/>
      <c r="Z119" s="475"/>
      <c r="AA119" s="476"/>
      <c r="AB119" s="477"/>
      <c r="AC119" s="477"/>
      <c r="AD119" s="475" t="n">
        <v>3.02</v>
      </c>
      <c r="AE119" s="478" t="n">
        <f aca="false">AD119/$AD$6</f>
        <v>0.419444444444444</v>
      </c>
      <c r="AF119" s="479"/>
      <c r="AG119" s="478"/>
      <c r="AH119" s="479"/>
      <c r="AI119" s="479"/>
      <c r="AJ119" s="474"/>
      <c r="AK119" s="478"/>
      <c r="AL119" s="448"/>
      <c r="AM119" s="480"/>
      <c r="AN119" s="474"/>
      <c r="AO119" s="474"/>
      <c r="AP119" s="480"/>
      <c r="AQ119" s="448"/>
      <c r="AR119" s="474"/>
      <c r="AS119" s="474"/>
      <c r="AT119" s="474"/>
      <c r="AU119" s="448"/>
      <c r="AV119" s="481"/>
      <c r="AW119" s="480"/>
      <c r="AX119" s="480"/>
      <c r="AY119" s="481"/>
      <c r="AZ119" s="481"/>
      <c r="BA119" s="421" t="n">
        <f aca="false">CC119+DF119</f>
        <v>37854</v>
      </c>
      <c r="BB119" s="422" t="n">
        <f aca="false">BA119/$BA$6</f>
        <v>0.75708</v>
      </c>
      <c r="BC119" s="423"/>
      <c r="BD119" s="424" t="n">
        <v>7.94</v>
      </c>
      <c r="BE119" s="425" t="n">
        <v>84.1</v>
      </c>
      <c r="BF119" s="426" t="n">
        <v>348</v>
      </c>
      <c r="BG119" s="427" t="n">
        <v>6900</v>
      </c>
      <c r="BH119" s="421" t="n">
        <f aca="false">BG119*0.67</f>
        <v>4623</v>
      </c>
      <c r="BI119" s="423"/>
      <c r="BJ119" s="422"/>
      <c r="BK119" s="428" t="n">
        <v>35.1</v>
      </c>
      <c r="BL119" s="428" t="n">
        <v>25.4</v>
      </c>
      <c r="BM119" s="429" t="n">
        <v>2.11</v>
      </c>
      <c r="BN119" s="423" t="n">
        <v>3.1</v>
      </c>
      <c r="BO119" s="426" t="n">
        <v>193</v>
      </c>
      <c r="BP119" s="426" t="n">
        <v>32</v>
      </c>
      <c r="BQ119" s="424" t="n">
        <v>5.73</v>
      </c>
      <c r="BR119" s="422" t="n">
        <f aca="false">BQ119/$BQ$6</f>
        <v>0.795833333333333</v>
      </c>
      <c r="BS119" s="410" t="n">
        <f aca="false">BA119</f>
        <v>37854</v>
      </c>
      <c r="BT119" s="430" t="n">
        <f aca="false">BD119</f>
        <v>7.94</v>
      </c>
      <c r="BU119" s="431" t="n">
        <f aca="false">BE119</f>
        <v>84.1</v>
      </c>
      <c r="BV119" s="431" t="n">
        <f aca="false">BF119</f>
        <v>348</v>
      </c>
      <c r="BW119" s="431" t="n">
        <f aca="false">BG119</f>
        <v>6900</v>
      </c>
      <c r="BX119" s="431" t="n">
        <f aca="false">BW119*0.65</f>
        <v>4485</v>
      </c>
      <c r="BY119" s="431" t="n">
        <f aca="false">BK119</f>
        <v>35.1</v>
      </c>
      <c r="BZ119" s="431" t="n">
        <f aca="false">BL119</f>
        <v>25.4</v>
      </c>
      <c r="CA119" s="432" t="n">
        <f aca="false">BN119</f>
        <v>3.1</v>
      </c>
      <c r="CB119" s="431" t="n">
        <f aca="false">BO119</f>
        <v>193</v>
      </c>
      <c r="CC119" s="433" t="n">
        <v>18989</v>
      </c>
      <c r="CD119" s="412" t="n">
        <f aca="false">CC119</f>
        <v>18989</v>
      </c>
      <c r="CE119" s="422" t="n">
        <f aca="false">CC119/25000</f>
        <v>0.75956</v>
      </c>
      <c r="CF119" s="434" t="n">
        <f aca="false">6700/CC119*24</f>
        <v>8.4680604560535</v>
      </c>
      <c r="CG119" s="435" t="n">
        <v>7.8</v>
      </c>
      <c r="CH119" s="428" t="n">
        <v>6.4</v>
      </c>
      <c r="CI119" s="447" t="n">
        <f aca="false">9500/CC119*24</f>
        <v>12.0069513929117</v>
      </c>
      <c r="CJ119" s="437" t="n">
        <v>25.5</v>
      </c>
      <c r="CK119" s="437" t="n">
        <v>4.8</v>
      </c>
      <c r="CL119" s="424" t="n">
        <v>7.57</v>
      </c>
      <c r="CM119" s="424"/>
      <c r="CN119" s="424"/>
      <c r="CO119" s="433"/>
      <c r="CP119" s="433"/>
      <c r="CQ119" s="438"/>
      <c r="CR119" s="438" t="n">
        <v>0.76</v>
      </c>
      <c r="CS119" s="425"/>
      <c r="CT119" s="529" t="n">
        <f aca="false">3500/CC119*24</f>
        <v>4.42361367107273</v>
      </c>
      <c r="CU119" s="435" t="n">
        <v>9.18</v>
      </c>
      <c r="CV119" s="439" t="n">
        <v>7.98</v>
      </c>
      <c r="CW119" s="440" t="n">
        <v>20</v>
      </c>
      <c r="CX119" s="441" t="n">
        <v>73</v>
      </c>
      <c r="CY119" s="442" t="n">
        <v>8210</v>
      </c>
      <c r="CZ119" s="443" t="n">
        <v>13.8</v>
      </c>
      <c r="DA119" s="443" t="n">
        <v>0.34</v>
      </c>
      <c r="DB119" s="443" t="n">
        <v>14.2</v>
      </c>
      <c r="DC119" s="443" t="n">
        <v>1.1</v>
      </c>
      <c r="DD119" s="444" t="n">
        <v>33</v>
      </c>
      <c r="DE119" s="441"/>
      <c r="DF119" s="445" t="n">
        <v>18865</v>
      </c>
      <c r="DG119" s="446" t="n">
        <f aca="false">DF119</f>
        <v>18865</v>
      </c>
      <c r="DH119" s="422" t="n">
        <f aca="false">DF119/25000</f>
        <v>0.7546</v>
      </c>
      <c r="DI119" s="447" t="n">
        <f aca="false">6700/DF119*24</f>
        <v>8.5237211767824</v>
      </c>
      <c r="DJ119" s="435" t="n">
        <v>7.66</v>
      </c>
      <c r="DK119" s="428" t="n">
        <v>4.8</v>
      </c>
      <c r="DL119" s="447" t="n">
        <f aca="false">9500/DF119*24</f>
        <v>12.0858733103631</v>
      </c>
      <c r="DM119" s="423" t="n">
        <v>25.4</v>
      </c>
      <c r="DN119" s="423" t="n">
        <v>4.6</v>
      </c>
      <c r="DO119" s="424" t="n">
        <v>7.6</v>
      </c>
      <c r="DP119" s="424"/>
      <c r="DQ119" s="424"/>
      <c r="DR119" s="433"/>
      <c r="DS119" s="433"/>
      <c r="DT119" s="438"/>
      <c r="DU119" s="438" t="n">
        <v>0.77</v>
      </c>
      <c r="DV119" s="425"/>
      <c r="DW119" s="447" t="n">
        <f aca="false">3500/DF119*24</f>
        <v>4.45269016697588</v>
      </c>
      <c r="DX119" s="435" t="n">
        <v>8.96</v>
      </c>
      <c r="DY119" s="439" t="n">
        <v>7.94</v>
      </c>
      <c r="DZ119" s="440" t="n">
        <v>20.8</v>
      </c>
      <c r="EA119" s="441" t="n">
        <v>74</v>
      </c>
      <c r="EB119" s="442" t="n">
        <v>8210</v>
      </c>
      <c r="EC119" s="443" t="n">
        <v>14</v>
      </c>
      <c r="ED119" s="443" t="n">
        <v>0.34</v>
      </c>
      <c r="EE119" s="443" t="n">
        <v>14.1</v>
      </c>
      <c r="EF119" s="443" t="n">
        <v>1.1</v>
      </c>
      <c r="EG119" s="444" t="n">
        <v>27</v>
      </c>
      <c r="EH119" s="441"/>
      <c r="EI119" s="430" t="n">
        <f aca="false">(DY119*DG119+CV119*CD119)/(DG119+CD119)</f>
        <v>7.96006551487293</v>
      </c>
      <c r="EJ119" s="430" t="n">
        <f aca="false">(DZ119*DG119+CW119*CD119)/(DG119+CD119)</f>
        <v>20.3986897025413</v>
      </c>
      <c r="EK119" s="449" t="n">
        <f aca="false">(EA119*DG119+CX119*CD119)/(DG119+CD119)</f>
        <v>73.4983621281767</v>
      </c>
      <c r="EL119" s="449" t="n">
        <f aca="false">(EB119*DG119+CY119*CD119)/(DG119+CD119)</f>
        <v>8210</v>
      </c>
      <c r="EM119" s="430" t="n">
        <f aca="false">(EC119*DG119+CZ119*CD119)/(DG119+CD119)</f>
        <v>13.8996724256353</v>
      </c>
      <c r="EN119" s="432" t="n">
        <f aca="false">(ED119*DG119+DA119*CD119)/(DG119+CD119)</f>
        <v>0.34</v>
      </c>
      <c r="EO119" s="432" t="n">
        <f aca="false">(EE119*DG119+DB119*CD119)/(DG119+CD119)</f>
        <v>14.1501637871823</v>
      </c>
      <c r="EP119" s="432" t="n">
        <f aca="false">(EF119*DG119+DC119*CD119)/(DG119+CD119)</f>
        <v>1.1</v>
      </c>
      <c r="EQ119" s="432" t="n">
        <f aca="false">(EG119*DG119+DD119*CD119)/(DG119+CD119)</f>
        <v>30.0098272309399</v>
      </c>
      <c r="ER119" s="449"/>
      <c r="ES119" s="450" t="n">
        <f aca="false">44000/BA119*24</f>
        <v>27.8966555714059</v>
      </c>
      <c r="ET119" s="451" t="n">
        <f aca="false">BB119</f>
        <v>0.75708</v>
      </c>
      <c r="EU119" s="452" t="n">
        <f aca="false">BV119/1000/ES119*24</f>
        <v>0.299390727272727</v>
      </c>
      <c r="EV119" s="451" t="n">
        <f aca="false">EU119/$EU$6</f>
        <v>0.554427272727273</v>
      </c>
      <c r="EW119" s="514" t="n">
        <f aca="false">1-EM119/BY119</f>
        <v>0.603997936591586</v>
      </c>
      <c r="EX119" s="515" t="n">
        <f aca="false">BY119-EM119</f>
        <v>21.2003275743647</v>
      </c>
      <c r="EY119" s="514" t="n">
        <f aca="false">1-EJ119/BU119</f>
        <v>0.757447209244455</v>
      </c>
      <c r="EZ119" s="515" t="n">
        <f aca="false">BU119-EJ119</f>
        <v>63.7013102974587</v>
      </c>
      <c r="FA119" s="451" t="n">
        <f aca="false">1-EK119/BV119</f>
        <v>0.788797809976504</v>
      </c>
      <c r="FB119" s="432" t="n">
        <f aca="false">BV119-EK119</f>
        <v>274.501637871823</v>
      </c>
      <c r="FC119" s="453" t="n">
        <f aca="false">1-EP119/CA119</f>
        <v>0.645161290322581</v>
      </c>
      <c r="FD119" s="432" t="n">
        <f aca="false">CA119-EP119</f>
        <v>2</v>
      </c>
      <c r="FE119" s="453" t="n">
        <f aca="false">1-EQ119/CB119</f>
        <v>0.844508667197202</v>
      </c>
      <c r="FF119" s="431" t="n">
        <f aca="false">CB119-EQ119</f>
        <v>162.99017276906</v>
      </c>
      <c r="FG119" s="406" t="n">
        <v>38400</v>
      </c>
      <c r="FH119" s="444"/>
      <c r="FI119" s="454"/>
      <c r="FJ119" s="455"/>
      <c r="FK119" s="456" t="n">
        <f aca="false">3000/BA119*24</f>
        <v>1.9020446980504</v>
      </c>
      <c r="FL119" s="531" t="n">
        <v>1400</v>
      </c>
      <c r="FM119" s="456" t="n">
        <f aca="false">FL119/BA119*1000</f>
        <v>36.9842024620912</v>
      </c>
      <c r="FN119" s="531" t="n">
        <v>2780</v>
      </c>
      <c r="FO119" s="533" t="n">
        <f aca="false">FN119/11.15/1.2/1000</f>
        <v>0.207772795216741</v>
      </c>
      <c r="FP119" s="450" t="n">
        <f aca="false">FN119/BA119*1000</f>
        <v>73.4400591747239</v>
      </c>
      <c r="FQ119" s="458" t="n">
        <v>19.2</v>
      </c>
      <c r="FR119" s="459" t="n">
        <f aca="false">FQ119/BA119*1000</f>
        <v>0.507211919480108</v>
      </c>
      <c r="FS119" s="460" t="n">
        <v>7.83</v>
      </c>
      <c r="FT119" s="530" t="n">
        <v>16.5</v>
      </c>
      <c r="FU119" s="441" t="n">
        <v>67</v>
      </c>
      <c r="FV119" s="531" t="n">
        <v>2</v>
      </c>
      <c r="FW119" s="539" t="n">
        <v>0.13</v>
      </c>
      <c r="FX119" s="531" t="n">
        <v>16</v>
      </c>
      <c r="FY119" s="453" t="n">
        <f aca="false">1-FV119/(EG119+DD119)*2</f>
        <v>0.933333333333333</v>
      </c>
      <c r="FZ119" s="453" t="n">
        <f aca="false">1-FW119/(EF119+DC119)*2</f>
        <v>0.881818181818182</v>
      </c>
      <c r="GA119" s="430" t="n">
        <f aca="false">(DC119+EF119)/2-FW119</f>
        <v>0.97</v>
      </c>
      <c r="GB119" s="514" t="n">
        <f aca="false">1-FT119/DZ119</f>
        <v>0.206730769230769</v>
      </c>
      <c r="GC119" s="515" t="n">
        <f aca="false">DP119+DZ119-FT119</f>
        <v>4.3</v>
      </c>
      <c r="GD119" s="514" t="n">
        <f aca="false">1-FU119/EA119</f>
        <v>0.0945945945945946</v>
      </c>
      <c r="GE119" s="528" t="n">
        <f aca="false">(CX119+EA119)/2-FU119</f>
        <v>6.5</v>
      </c>
      <c r="GF119" s="462" t="n">
        <f aca="false">4100/BA119*24*2</f>
        <v>5.19892217467111</v>
      </c>
      <c r="GG119" s="406" t="n">
        <v>80</v>
      </c>
      <c r="GH119" s="451" t="n">
        <f aca="false">GG119/80</f>
        <v>1</v>
      </c>
      <c r="GI119" s="406" t="n">
        <v>520</v>
      </c>
      <c r="GJ119" s="463" t="n">
        <f aca="false">GI119/GG119</f>
        <v>6.5</v>
      </c>
      <c r="GK119" s="464" t="n">
        <f aca="false">GG119/(BA119/24/2)*1000</f>
        <v>101.442383896022</v>
      </c>
      <c r="GL119" s="465" t="n">
        <v>8.14</v>
      </c>
      <c r="GM119" s="530" t="n">
        <v>13</v>
      </c>
      <c r="GN119" s="406" t="n">
        <v>52</v>
      </c>
      <c r="GO119" s="514" t="n">
        <f aca="false">1-GM119/FT119</f>
        <v>0.212121212121212</v>
      </c>
      <c r="GP119" s="451" t="n">
        <f aca="false">1-GN119/FU119</f>
        <v>0.223880597014925</v>
      </c>
      <c r="GQ119" s="530" t="n">
        <v>4</v>
      </c>
      <c r="GR119" s="456" t="n">
        <f aca="false">4300/BA119*24</f>
        <v>2.72626406720558</v>
      </c>
      <c r="GS119" s="532" t="n">
        <f aca="false">HC119</f>
        <v>14</v>
      </c>
      <c r="GT119" s="532" t="n">
        <f aca="false">HD119</f>
        <v>55</v>
      </c>
      <c r="GU119" s="514"/>
      <c r="GV119" s="514"/>
      <c r="GW119" s="514" t="n">
        <f aca="false">1-HC119/FT119</f>
        <v>0.151515151515152</v>
      </c>
      <c r="GX119" s="514" t="n">
        <f aca="false">1-HD119/FU119</f>
        <v>0.17910447761194</v>
      </c>
      <c r="GY119" s="463" t="n">
        <f aca="false">GK119/(FU119-GN119)</f>
        <v>6.7628255930681</v>
      </c>
      <c r="GZ119" s="406" t="n">
        <v>35119</v>
      </c>
      <c r="HA119" s="439" t="n">
        <v>8.13</v>
      </c>
      <c r="HB119" s="452"/>
      <c r="HC119" s="440" t="n">
        <v>14</v>
      </c>
      <c r="HD119" s="444" t="n">
        <v>55</v>
      </c>
      <c r="HE119" s="464"/>
      <c r="HF119" s="464"/>
      <c r="HG119" s="444"/>
      <c r="HH119" s="409" t="n">
        <v>6</v>
      </c>
      <c r="HI119" s="466" t="n">
        <v>8420</v>
      </c>
      <c r="HJ119" s="407" t="n">
        <f aca="false">HI119*0.67</f>
        <v>5641.4</v>
      </c>
      <c r="HK119" s="407"/>
      <c r="HL119" s="443"/>
      <c r="HM119" s="541" t="n">
        <v>13.2</v>
      </c>
      <c r="HN119" s="467"/>
      <c r="HO119" s="408" t="n">
        <v>0.15</v>
      </c>
      <c r="HP119" s="468"/>
      <c r="HQ119" s="519" t="n">
        <v>14.7</v>
      </c>
      <c r="HR119" s="520" t="n">
        <v>0.12</v>
      </c>
      <c r="HS119" s="521"/>
      <c r="HT119" s="522" t="n">
        <v>4</v>
      </c>
      <c r="HU119" s="523" t="n">
        <f aca="false">72500/BA119*24</f>
        <v>45.9660802028848</v>
      </c>
      <c r="HV119" s="514" t="n">
        <f aca="false">1-HC119/BE119</f>
        <v>0.833531510107015</v>
      </c>
      <c r="HW119" s="514" t="n">
        <f aca="false">1-HD119/BF119</f>
        <v>0.841954022988506</v>
      </c>
      <c r="HX119" s="514" t="n">
        <f aca="false">1-HM119/BK119</f>
        <v>0.623931623931624</v>
      </c>
      <c r="HY119" s="472" t="s">
        <v>183</v>
      </c>
    </row>
    <row r="120" customFormat="false" ht="19.2" hidden="false" customHeight="false" outlineLevel="0" collapsed="false">
      <c r="A120" s="401" t="n">
        <v>43602</v>
      </c>
      <c r="B120" s="516" t="n">
        <v>43424</v>
      </c>
      <c r="C120" s="403" t="n">
        <f aca="false">B120/$B$6</f>
        <v>0.86848</v>
      </c>
      <c r="D120" s="404" t="n">
        <v>7.98</v>
      </c>
      <c r="E120" s="405" t="n">
        <v>61</v>
      </c>
      <c r="F120" s="406" t="n">
        <v>270</v>
      </c>
      <c r="G120" s="407" t="n">
        <f aca="false">F120*B120/1000</f>
        <v>11724.48</v>
      </c>
      <c r="H120" s="403" t="n">
        <f aca="false">G120/$G$6</f>
        <v>0.4689792</v>
      </c>
      <c r="I120" s="406" t="n">
        <v>6550</v>
      </c>
      <c r="J120" s="407" t="n">
        <f aca="false">I120*0.67</f>
        <v>4388.5</v>
      </c>
      <c r="K120" s="408" t="n">
        <v>45.6</v>
      </c>
      <c r="L120" s="408" t="n">
        <v>20.8</v>
      </c>
      <c r="M120" s="408" t="n">
        <v>1</v>
      </c>
      <c r="N120" s="409" t="n">
        <v>149</v>
      </c>
      <c r="O120" s="409" t="n">
        <v>32</v>
      </c>
      <c r="P120" s="410"/>
      <c r="Q120" s="410"/>
      <c r="R120" s="410"/>
      <c r="S120" s="410"/>
      <c r="T120" s="411"/>
      <c r="U120" s="412"/>
      <c r="V120" s="410"/>
      <c r="W120" s="410"/>
      <c r="X120" s="517"/>
      <c r="Y120" s="474"/>
      <c r="Z120" s="475"/>
      <c r="AA120" s="476"/>
      <c r="AB120" s="477"/>
      <c r="AC120" s="477"/>
      <c r="AD120" s="475" t="n">
        <v>2.51</v>
      </c>
      <c r="AE120" s="478" t="n">
        <f aca="false">AD120/$AD$6</f>
        <v>0.348611111111111</v>
      </c>
      <c r="AF120" s="479"/>
      <c r="AG120" s="478"/>
      <c r="AH120" s="479"/>
      <c r="AI120" s="479"/>
      <c r="AJ120" s="474"/>
      <c r="AK120" s="478"/>
      <c r="AL120" s="448"/>
      <c r="AM120" s="480"/>
      <c r="AN120" s="474"/>
      <c r="AO120" s="474"/>
      <c r="AP120" s="480"/>
      <c r="AQ120" s="448"/>
      <c r="AR120" s="474"/>
      <c r="AS120" s="474"/>
      <c r="AT120" s="474"/>
      <c r="AU120" s="448"/>
      <c r="AV120" s="481"/>
      <c r="AW120" s="480"/>
      <c r="AX120" s="480"/>
      <c r="AY120" s="481"/>
      <c r="AZ120" s="481"/>
      <c r="BA120" s="421" t="n">
        <f aca="false">CC120+DF120</f>
        <v>43239</v>
      </c>
      <c r="BB120" s="422" t="n">
        <f aca="false">BA120/$BA$6</f>
        <v>0.86478</v>
      </c>
      <c r="BC120" s="423"/>
      <c r="BD120" s="424" t="n">
        <v>7.93</v>
      </c>
      <c r="BE120" s="425" t="n">
        <v>76</v>
      </c>
      <c r="BF120" s="426" t="n">
        <v>357</v>
      </c>
      <c r="BG120" s="427" t="n">
        <v>6530</v>
      </c>
      <c r="BH120" s="421" t="n">
        <f aca="false">BG120*0.67</f>
        <v>4375.1</v>
      </c>
      <c r="BI120" s="423"/>
      <c r="BJ120" s="422"/>
      <c r="BK120" s="428" t="n">
        <v>33.3</v>
      </c>
      <c r="BL120" s="428" t="n">
        <v>21.8</v>
      </c>
      <c r="BM120" s="429" t="n">
        <v>2.7</v>
      </c>
      <c r="BN120" s="423" t="n">
        <v>1.5</v>
      </c>
      <c r="BO120" s="426" t="n">
        <v>163</v>
      </c>
      <c r="BP120" s="426" t="n">
        <v>32</v>
      </c>
      <c r="BQ120" s="424" t="n">
        <v>6.72</v>
      </c>
      <c r="BR120" s="422" t="n">
        <f aca="false">BQ120/$BQ$6</f>
        <v>0.933333333333333</v>
      </c>
      <c r="BS120" s="410" t="n">
        <f aca="false">BA120</f>
        <v>43239</v>
      </c>
      <c r="BT120" s="430" t="n">
        <f aca="false">BD120</f>
        <v>7.93</v>
      </c>
      <c r="BU120" s="431" t="n">
        <f aca="false">BE120</f>
        <v>76</v>
      </c>
      <c r="BV120" s="431" t="n">
        <f aca="false">BF120</f>
        <v>357</v>
      </c>
      <c r="BW120" s="431" t="n">
        <f aca="false">BG120</f>
        <v>6530</v>
      </c>
      <c r="BX120" s="431" t="n">
        <f aca="false">BW120*0.65</f>
        <v>4244.5</v>
      </c>
      <c r="BY120" s="431" t="n">
        <f aca="false">BK120</f>
        <v>33.3</v>
      </c>
      <c r="BZ120" s="431" t="n">
        <f aca="false">BL120</f>
        <v>21.8</v>
      </c>
      <c r="CA120" s="432" t="n">
        <f aca="false">BN120</f>
        <v>1.5</v>
      </c>
      <c r="CB120" s="431" t="n">
        <f aca="false">BO120</f>
        <v>163</v>
      </c>
      <c r="CC120" s="433" t="n">
        <v>21638</v>
      </c>
      <c r="CD120" s="412" t="n">
        <f aca="false">CC120</f>
        <v>21638</v>
      </c>
      <c r="CE120" s="422" t="n">
        <f aca="false">CC120/25000</f>
        <v>0.86552</v>
      </c>
      <c r="CF120" s="434" t="n">
        <f aca="false">6700/CC120*24</f>
        <v>7.43137073666698</v>
      </c>
      <c r="CG120" s="435" t="n">
        <v>7.72</v>
      </c>
      <c r="CH120" s="428" t="n">
        <v>4.8</v>
      </c>
      <c r="CI120" s="447" t="n">
        <f aca="false">9500/CC120*24</f>
        <v>10.5370182087069</v>
      </c>
      <c r="CJ120" s="437" t="n">
        <v>26.9</v>
      </c>
      <c r="CK120" s="437" t="n">
        <v>5.58</v>
      </c>
      <c r="CL120" s="424" t="n">
        <v>7.66</v>
      </c>
      <c r="CM120" s="424"/>
      <c r="CN120" s="424"/>
      <c r="CO120" s="433"/>
      <c r="CP120" s="433"/>
      <c r="CQ120" s="438"/>
      <c r="CR120" s="438" t="n">
        <v>0.72</v>
      </c>
      <c r="CS120" s="425"/>
      <c r="CT120" s="529" t="n">
        <f aca="false">3500/CC120*24</f>
        <v>3.88205934004991</v>
      </c>
      <c r="CU120" s="435" t="n">
        <v>9.25</v>
      </c>
      <c r="CV120" s="439" t="n">
        <v>8.05</v>
      </c>
      <c r="CW120" s="440" t="n">
        <v>17.1</v>
      </c>
      <c r="CX120" s="441" t="n">
        <v>74</v>
      </c>
      <c r="CY120" s="442" t="n">
        <v>7490</v>
      </c>
      <c r="CZ120" s="443" t="n">
        <v>13.2</v>
      </c>
      <c r="DA120" s="443" t="n">
        <v>0.36</v>
      </c>
      <c r="DB120" s="443" t="n">
        <v>12.7</v>
      </c>
      <c r="DC120" s="443" t="n">
        <v>1.1</v>
      </c>
      <c r="DD120" s="444" t="n">
        <v>31</v>
      </c>
      <c r="DE120" s="441"/>
      <c r="DF120" s="445" t="n">
        <v>21601</v>
      </c>
      <c r="DG120" s="446" t="n">
        <f aca="false">DF120</f>
        <v>21601</v>
      </c>
      <c r="DH120" s="422" t="n">
        <f aca="false">DF120/25000</f>
        <v>0.86404</v>
      </c>
      <c r="DI120" s="447" t="n">
        <f aca="false">6700/DF120*24</f>
        <v>7.44409981019397</v>
      </c>
      <c r="DJ120" s="435" t="n">
        <v>7.72</v>
      </c>
      <c r="DK120" s="428" t="n">
        <v>4.9</v>
      </c>
      <c r="DL120" s="447" t="n">
        <f aca="false">9500/DF120*24</f>
        <v>10.5550668950512</v>
      </c>
      <c r="DM120" s="423" t="n">
        <v>27</v>
      </c>
      <c r="DN120" s="423" t="n">
        <v>6.59</v>
      </c>
      <c r="DO120" s="424" t="n">
        <v>7.74</v>
      </c>
      <c r="DP120" s="424"/>
      <c r="DQ120" s="424"/>
      <c r="DR120" s="433"/>
      <c r="DS120" s="433"/>
      <c r="DT120" s="438"/>
      <c r="DU120" s="438" t="n">
        <v>0.75</v>
      </c>
      <c r="DV120" s="425"/>
      <c r="DW120" s="447" t="n">
        <f aca="false">3500/DF120*24</f>
        <v>3.88870885607148</v>
      </c>
      <c r="DX120" s="435" t="n">
        <v>8.69</v>
      </c>
      <c r="DY120" s="439" t="n">
        <v>7.98</v>
      </c>
      <c r="DZ120" s="440" t="n">
        <v>17.4</v>
      </c>
      <c r="EA120" s="441" t="n">
        <v>74</v>
      </c>
      <c r="EB120" s="442" t="n">
        <v>7500</v>
      </c>
      <c r="EC120" s="443" t="n">
        <v>13.5</v>
      </c>
      <c r="ED120" s="443" t="n">
        <v>0.36</v>
      </c>
      <c r="EE120" s="443" t="n">
        <v>12.9</v>
      </c>
      <c r="EF120" s="443" t="n">
        <v>1.1</v>
      </c>
      <c r="EG120" s="444" t="n">
        <v>25</v>
      </c>
      <c r="EH120" s="441"/>
      <c r="EI120" s="430" t="n">
        <f aca="false">(DY120*DG120+CV120*CD120)/(DG120+CD120)</f>
        <v>8.01502994981383</v>
      </c>
      <c r="EJ120" s="430" t="n">
        <f aca="false">(DZ120*DG120+CW120*CD120)/(DG120+CD120)</f>
        <v>17.249871643655</v>
      </c>
      <c r="EK120" s="449" t="n">
        <f aca="false">(EA120*DG120+CX120*CD120)/(DG120+CD120)</f>
        <v>74</v>
      </c>
      <c r="EL120" s="449" t="n">
        <f aca="false">(EB120*DG120+CY120*CD120)/(DG120+CD120)</f>
        <v>7494.99572145517</v>
      </c>
      <c r="EM120" s="430" t="n">
        <f aca="false">(EC120*DG120+CZ120*CD120)/(DG120+CD120)</f>
        <v>13.349871643655</v>
      </c>
      <c r="EN120" s="432" t="n">
        <f aca="false">(ED120*DG120+DA120*CD120)/(DG120+CD120)</f>
        <v>0.36</v>
      </c>
      <c r="EO120" s="432" t="n">
        <f aca="false">(EE120*DG120+DB120*CD120)/(DG120+CD120)</f>
        <v>12.7999144291034</v>
      </c>
      <c r="EP120" s="432" t="n">
        <f aca="false">(EF120*DG120+DC120*CD120)/(DG120+CD120)</f>
        <v>1.1</v>
      </c>
      <c r="EQ120" s="432" t="n">
        <f aca="false">(EG120*DG120+DD120*CD120)/(DG120+CD120)</f>
        <v>28.0025671268993</v>
      </c>
      <c r="ER120" s="449"/>
      <c r="ES120" s="450" t="n">
        <f aca="false">44000/BA120*24</f>
        <v>24.4223964476514</v>
      </c>
      <c r="ET120" s="451" t="n">
        <f aca="false">BB120</f>
        <v>0.86478</v>
      </c>
      <c r="EU120" s="452" t="n">
        <f aca="false">BV120/1000/ES120*24</f>
        <v>0.350825522727273</v>
      </c>
      <c r="EV120" s="451" t="n">
        <f aca="false">EU120/$EU$6</f>
        <v>0.649676893939394</v>
      </c>
      <c r="EW120" s="514" t="n">
        <f aca="false">1-EM120/BY120</f>
        <v>0.599102953643993</v>
      </c>
      <c r="EX120" s="515" t="n">
        <f aca="false">BY120-EM120</f>
        <v>19.950128356345</v>
      </c>
      <c r="EY120" s="514" t="n">
        <f aca="false">1-EJ120/BU120</f>
        <v>0.77302800468875</v>
      </c>
      <c r="EZ120" s="515" t="n">
        <f aca="false">BU120-EJ120</f>
        <v>58.750128356345</v>
      </c>
      <c r="FA120" s="451" t="n">
        <f aca="false">1-EK120/BV120</f>
        <v>0.792717086834734</v>
      </c>
      <c r="FB120" s="432" t="n">
        <f aca="false">BV120-EK120</f>
        <v>283</v>
      </c>
      <c r="FC120" s="453" t="n">
        <f aca="false">1-EP120/CA120</f>
        <v>0.266666666666666</v>
      </c>
      <c r="FD120" s="432" t="n">
        <f aca="false">CA120-EP120</f>
        <v>0.4</v>
      </c>
      <c r="FE120" s="453" t="n">
        <f aca="false">1-EQ120/CB120</f>
        <v>0.828205109650924</v>
      </c>
      <c r="FF120" s="431" t="n">
        <f aca="false">CB120-EQ120</f>
        <v>134.997432873101</v>
      </c>
      <c r="FG120" s="406" t="n">
        <v>38400</v>
      </c>
      <c r="FH120" s="444"/>
      <c r="FI120" s="454"/>
      <c r="FJ120" s="455"/>
      <c r="FK120" s="456" t="n">
        <f aca="false">3000/BA120*24</f>
        <v>1.66516339415805</v>
      </c>
      <c r="FL120" s="531" t="n">
        <v>1400</v>
      </c>
      <c r="FM120" s="456" t="n">
        <f aca="false">FL120/BA120*1000</f>
        <v>32.3781771086288</v>
      </c>
      <c r="FN120" s="531" t="n">
        <v>3336</v>
      </c>
      <c r="FO120" s="533" t="n">
        <f aca="false">FN120/11.15/1.2/1000</f>
        <v>0.24932735426009</v>
      </c>
      <c r="FP120" s="450" t="n">
        <f aca="false">FN120/BA120*1000</f>
        <v>77.1525705959897</v>
      </c>
      <c r="FQ120" s="458" t="n">
        <v>19.2</v>
      </c>
      <c r="FR120" s="459" t="n">
        <f aca="false">FQ120/BA120*1000</f>
        <v>0.44404357177548</v>
      </c>
      <c r="FS120" s="460" t="n">
        <v>7.95</v>
      </c>
      <c r="FT120" s="530" t="n">
        <v>13.3</v>
      </c>
      <c r="FU120" s="441" t="n">
        <v>56</v>
      </c>
      <c r="FV120" s="531" t="n">
        <v>1</v>
      </c>
      <c r="FW120" s="539" t="n">
        <v>0.38</v>
      </c>
      <c r="FX120" s="531" t="n">
        <v>16</v>
      </c>
      <c r="FY120" s="453" t="n">
        <f aca="false">1-FV120/(EG120+DD120)*2</f>
        <v>0.964285714285714</v>
      </c>
      <c r="FZ120" s="453" t="n">
        <f aca="false">1-FW120/(EF120+DC120)*2</f>
        <v>0.654545454545455</v>
      </c>
      <c r="GA120" s="430" t="n">
        <f aca="false">(DC120+EF120)/2-FW120</f>
        <v>0.72</v>
      </c>
      <c r="GB120" s="514" t="n">
        <f aca="false">1-FT120/DZ120</f>
        <v>0.235632183908046</v>
      </c>
      <c r="GC120" s="515" t="n">
        <f aca="false">(CW120+DZ120)/2-FT120</f>
        <v>3.95</v>
      </c>
      <c r="GD120" s="514" t="n">
        <f aca="false">1-FU120/EA120</f>
        <v>0.243243243243243</v>
      </c>
      <c r="GE120" s="528" t="n">
        <f aca="false">(CX120+EA120)/2-FU120</f>
        <v>18</v>
      </c>
      <c r="GF120" s="462" t="n">
        <f aca="false">4100/BA120*24*2</f>
        <v>4.55144661069868</v>
      </c>
      <c r="GG120" s="406" t="n">
        <v>80</v>
      </c>
      <c r="GH120" s="451" t="n">
        <f aca="false">GG120/80</f>
        <v>1</v>
      </c>
      <c r="GI120" s="406" t="n">
        <v>520</v>
      </c>
      <c r="GJ120" s="463" t="n">
        <f aca="false">GI120/GG120</f>
        <v>6.5</v>
      </c>
      <c r="GK120" s="464" t="n">
        <f aca="false">GG120/(BA120/24/2)*1000</f>
        <v>88.8087143550961</v>
      </c>
      <c r="GL120" s="465" t="n">
        <v>8.16</v>
      </c>
      <c r="GM120" s="530" t="n">
        <v>11.7</v>
      </c>
      <c r="GN120" s="406" t="n">
        <v>46</v>
      </c>
      <c r="GO120" s="514" t="n">
        <f aca="false">1-GM120/FT120</f>
        <v>0.120300751879699</v>
      </c>
      <c r="GP120" s="451" t="n">
        <f aca="false">1-GN120/FU120</f>
        <v>0.178571428571429</v>
      </c>
      <c r="GQ120" s="530" t="n">
        <v>4</v>
      </c>
      <c r="GR120" s="456" t="n">
        <f aca="false">4300/BA120*24</f>
        <v>2.38673419829321</v>
      </c>
      <c r="GS120" s="532" t="n">
        <f aca="false">HC120</f>
        <v>12</v>
      </c>
      <c r="GT120" s="532" t="n">
        <f aca="false">HD120</f>
        <v>47</v>
      </c>
      <c r="GU120" s="514"/>
      <c r="GV120" s="514"/>
      <c r="GW120" s="514" t="n">
        <f aca="false">1-HC120/FT120</f>
        <v>0.0977443609022557</v>
      </c>
      <c r="GX120" s="514" t="n">
        <f aca="false">1-HD120/FU120</f>
        <v>0.160714285714286</v>
      </c>
      <c r="GY120" s="463" t="n">
        <f aca="false">GK120/(FU120-GN120)</f>
        <v>8.88087143550961</v>
      </c>
      <c r="GZ120" s="406" t="n">
        <v>44600</v>
      </c>
      <c r="HA120" s="439" t="n">
        <v>8.14</v>
      </c>
      <c r="HB120" s="452"/>
      <c r="HC120" s="440" t="n">
        <v>12</v>
      </c>
      <c r="HD120" s="444" t="n">
        <v>47</v>
      </c>
      <c r="HE120" s="464"/>
      <c r="HF120" s="464"/>
      <c r="HG120" s="444"/>
      <c r="HH120" s="409" t="n">
        <v>7</v>
      </c>
      <c r="HI120" s="466" t="n">
        <v>7930</v>
      </c>
      <c r="HJ120" s="407" t="n">
        <f aca="false">HI120*0.67</f>
        <v>5313.1</v>
      </c>
      <c r="HK120" s="407"/>
      <c r="HL120" s="443"/>
      <c r="HM120" s="541" t="n">
        <v>12</v>
      </c>
      <c r="HN120" s="467"/>
      <c r="HO120" s="408" t="n">
        <v>0.18</v>
      </c>
      <c r="HP120" s="468"/>
      <c r="HQ120" s="519" t="n">
        <v>12.6</v>
      </c>
      <c r="HR120" s="520" t="n">
        <v>0.34</v>
      </c>
      <c r="HS120" s="521"/>
      <c r="HT120" s="522" t="n">
        <v>4</v>
      </c>
      <c r="HU120" s="523" t="n">
        <f aca="false">72500/BA120*24</f>
        <v>40.2414486921529</v>
      </c>
      <c r="HV120" s="514" t="n">
        <f aca="false">1-HC120/BE120</f>
        <v>0.842105263157895</v>
      </c>
      <c r="HW120" s="514" t="n">
        <f aca="false">1-HD120/BF120</f>
        <v>0.868347338935574</v>
      </c>
      <c r="HX120" s="514" t="n">
        <f aca="false">1-HM120/BK120</f>
        <v>0.63963963963964</v>
      </c>
      <c r="HY120" s="472" t="s">
        <v>184</v>
      </c>
    </row>
    <row r="121" customFormat="false" ht="15.6" hidden="false" customHeight="false" outlineLevel="0" collapsed="false">
      <c r="A121" s="401" t="n">
        <v>43603</v>
      </c>
      <c r="B121" s="516" t="n">
        <v>42872</v>
      </c>
      <c r="C121" s="403" t="n">
        <f aca="false">B121/$B$6</f>
        <v>0.85744</v>
      </c>
      <c r="D121" s="404" t="n">
        <v>7.81</v>
      </c>
      <c r="E121" s="405" t="n">
        <v>52.5</v>
      </c>
      <c r="F121" s="406" t="n">
        <v>272</v>
      </c>
      <c r="G121" s="407" t="n">
        <f aca="false">F121*B121/1000</f>
        <v>11661.184</v>
      </c>
      <c r="H121" s="403" t="n">
        <f aca="false">G121/$G$6</f>
        <v>0.46644736</v>
      </c>
      <c r="I121" s="406" t="n">
        <v>5240</v>
      </c>
      <c r="J121" s="407" t="n">
        <f aca="false">I121*0.67</f>
        <v>3510.8</v>
      </c>
      <c r="K121" s="408" t="n">
        <v>36.4</v>
      </c>
      <c r="L121" s="408" t="n">
        <v>27.4</v>
      </c>
      <c r="M121" s="408" t="n">
        <v>3</v>
      </c>
      <c r="N121" s="409" t="n">
        <v>307</v>
      </c>
      <c r="O121" s="409" t="n">
        <v>32</v>
      </c>
      <c r="P121" s="410"/>
      <c r="Q121" s="410"/>
      <c r="R121" s="410"/>
      <c r="S121" s="410"/>
      <c r="T121" s="411"/>
      <c r="U121" s="412"/>
      <c r="V121" s="410"/>
      <c r="W121" s="410"/>
      <c r="X121" s="517"/>
      <c r="Y121" s="474"/>
      <c r="Z121" s="475"/>
      <c r="AA121" s="476"/>
      <c r="AB121" s="477"/>
      <c r="AC121" s="477"/>
      <c r="AD121" s="475" t="n">
        <v>2.51</v>
      </c>
      <c r="AE121" s="478" t="n">
        <f aca="false">AD121/$AD$6</f>
        <v>0.348611111111111</v>
      </c>
      <c r="AF121" s="479"/>
      <c r="AG121" s="478"/>
      <c r="AH121" s="479"/>
      <c r="AI121" s="479"/>
      <c r="AJ121" s="474"/>
      <c r="AK121" s="478"/>
      <c r="AL121" s="448"/>
      <c r="AM121" s="480"/>
      <c r="AN121" s="474"/>
      <c r="AO121" s="474"/>
      <c r="AP121" s="480"/>
      <c r="AQ121" s="448"/>
      <c r="AR121" s="474"/>
      <c r="AS121" s="474"/>
      <c r="AT121" s="474"/>
      <c r="AU121" s="448"/>
      <c r="AV121" s="481"/>
      <c r="AW121" s="480"/>
      <c r="AX121" s="480"/>
      <c r="AY121" s="481"/>
      <c r="AZ121" s="481"/>
      <c r="BA121" s="421" t="n">
        <f aca="false">CC121+DF121</f>
        <v>43804</v>
      </c>
      <c r="BB121" s="422" t="n">
        <f aca="false">BA121/$BA$6</f>
        <v>0.87608</v>
      </c>
      <c r="BC121" s="423"/>
      <c r="BD121" s="424" t="n">
        <v>7.91</v>
      </c>
      <c r="BE121" s="425" t="n">
        <v>72.1</v>
      </c>
      <c r="BF121" s="426" t="n">
        <v>361</v>
      </c>
      <c r="BG121" s="427" t="n">
        <v>6650</v>
      </c>
      <c r="BH121" s="421" t="n">
        <f aca="false">BG121*0.67</f>
        <v>4455.5</v>
      </c>
      <c r="BI121" s="423"/>
      <c r="BJ121" s="422"/>
      <c r="BK121" s="428" t="n">
        <v>33.5</v>
      </c>
      <c r="BL121" s="428" t="n">
        <v>23.2</v>
      </c>
      <c r="BM121" s="429" t="n">
        <v>3.65</v>
      </c>
      <c r="BN121" s="423" t="n">
        <v>2.9</v>
      </c>
      <c r="BO121" s="426" t="n">
        <v>227</v>
      </c>
      <c r="BP121" s="426" t="n">
        <v>32</v>
      </c>
      <c r="BQ121" s="424" t="n">
        <v>6.02</v>
      </c>
      <c r="BR121" s="422" t="n">
        <f aca="false">BQ121/$BQ$6</f>
        <v>0.836111111111111</v>
      </c>
      <c r="BS121" s="410" t="n">
        <f aca="false">BA121</f>
        <v>43804</v>
      </c>
      <c r="BT121" s="430" t="n">
        <f aca="false">BD121</f>
        <v>7.91</v>
      </c>
      <c r="BU121" s="431" t="n">
        <f aca="false">BE121</f>
        <v>72.1</v>
      </c>
      <c r="BV121" s="431" t="n">
        <f aca="false">BF121</f>
        <v>361</v>
      </c>
      <c r="BW121" s="431" t="n">
        <f aca="false">BG121</f>
        <v>6650</v>
      </c>
      <c r="BX121" s="431" t="n">
        <f aca="false">BW121*0.65</f>
        <v>4322.5</v>
      </c>
      <c r="BY121" s="431" t="n">
        <f aca="false">BK121</f>
        <v>33.5</v>
      </c>
      <c r="BZ121" s="431" t="n">
        <f aca="false">BL121</f>
        <v>23.2</v>
      </c>
      <c r="CA121" s="432" t="n">
        <f aca="false">BN121</f>
        <v>2.9</v>
      </c>
      <c r="CB121" s="431" t="n">
        <f aca="false">BO121</f>
        <v>227</v>
      </c>
      <c r="CC121" s="433" t="n">
        <v>21889</v>
      </c>
      <c r="CD121" s="412" t="n">
        <f aca="false">CC121</f>
        <v>21889</v>
      </c>
      <c r="CE121" s="422" t="n">
        <f aca="false">CC121/25000</f>
        <v>0.87556</v>
      </c>
      <c r="CF121" s="434" t="n">
        <f aca="false">6700/CC121*24</f>
        <v>7.34615560327105</v>
      </c>
      <c r="CG121" s="435" t="n">
        <v>7.73</v>
      </c>
      <c r="CH121" s="428" t="n">
        <v>3.39</v>
      </c>
      <c r="CI121" s="447" t="n">
        <f aca="false">9500/CC121*24</f>
        <v>10.4161907807575</v>
      </c>
      <c r="CJ121" s="437" t="n">
        <v>26.7</v>
      </c>
      <c r="CK121" s="437" t="n">
        <v>5.3</v>
      </c>
      <c r="CL121" s="424" t="n">
        <v>7.48</v>
      </c>
      <c r="CM121" s="424"/>
      <c r="CN121" s="424"/>
      <c r="CO121" s="433"/>
      <c r="CP121" s="433"/>
      <c r="CQ121" s="438"/>
      <c r="CR121" s="438" t="n">
        <v>0.69</v>
      </c>
      <c r="CS121" s="425"/>
      <c r="CT121" s="529" t="n">
        <f aca="false">3500/CC121*24</f>
        <v>3.83754397185801</v>
      </c>
      <c r="CU121" s="435" t="n">
        <v>9.18</v>
      </c>
      <c r="CV121" s="439" t="n">
        <v>8.07</v>
      </c>
      <c r="CW121" s="440" t="n">
        <v>16.9</v>
      </c>
      <c r="CX121" s="441" t="n">
        <v>69</v>
      </c>
      <c r="CY121" s="442" t="n">
        <v>6850</v>
      </c>
      <c r="CZ121" s="443" t="n">
        <v>12.8</v>
      </c>
      <c r="DA121" s="443" t="n">
        <v>0.31</v>
      </c>
      <c r="DB121" s="443" t="n">
        <v>12.6</v>
      </c>
      <c r="DC121" s="443" t="n">
        <v>1.24</v>
      </c>
      <c r="DD121" s="444" t="n">
        <v>21</v>
      </c>
      <c r="DE121" s="441"/>
      <c r="DF121" s="445" t="n">
        <v>21915</v>
      </c>
      <c r="DG121" s="446" t="n">
        <f aca="false">DF121</f>
        <v>21915</v>
      </c>
      <c r="DH121" s="422" t="n">
        <f aca="false">DF121/25000</f>
        <v>0.8766</v>
      </c>
      <c r="DI121" s="447" t="n">
        <f aca="false">6700/DF121*24</f>
        <v>7.33744010951403</v>
      </c>
      <c r="DJ121" s="435" t="n">
        <v>7.71</v>
      </c>
      <c r="DK121" s="428" t="n">
        <v>5.14</v>
      </c>
      <c r="DL121" s="447" t="n">
        <f aca="false">9500/DF121*24</f>
        <v>10.403832991102</v>
      </c>
      <c r="DM121" s="423" t="n">
        <v>26.8</v>
      </c>
      <c r="DN121" s="423" t="n">
        <v>6.5</v>
      </c>
      <c r="DO121" s="424" t="n">
        <v>7.53</v>
      </c>
      <c r="DP121" s="424"/>
      <c r="DQ121" s="424"/>
      <c r="DR121" s="433"/>
      <c r="DS121" s="433"/>
      <c r="DT121" s="438"/>
      <c r="DU121" s="438" t="n">
        <v>0.73</v>
      </c>
      <c r="DV121" s="425"/>
      <c r="DW121" s="447" t="n">
        <f aca="false">3500/DF121*24</f>
        <v>3.83299110198494</v>
      </c>
      <c r="DX121" s="435" t="n">
        <v>8.96</v>
      </c>
      <c r="DY121" s="439" t="n">
        <v>8.02</v>
      </c>
      <c r="DZ121" s="440" t="n">
        <v>16.7</v>
      </c>
      <c r="EA121" s="441" t="n">
        <v>71</v>
      </c>
      <c r="EB121" s="442" t="n">
        <v>6860</v>
      </c>
      <c r="EC121" s="443" t="n">
        <v>13.1</v>
      </c>
      <c r="ED121" s="443" t="n">
        <v>0.31</v>
      </c>
      <c r="EE121" s="443" t="n">
        <v>12.6</v>
      </c>
      <c r="EF121" s="443" t="n">
        <v>1.24</v>
      </c>
      <c r="EG121" s="444" t="n">
        <v>20</v>
      </c>
      <c r="EH121" s="441"/>
      <c r="EI121" s="430" t="n">
        <f aca="false">(DY121*DG121+CV121*CD121)/(DG121+CD121)</f>
        <v>8.0449851611725</v>
      </c>
      <c r="EJ121" s="430" t="n">
        <f aca="false">(DZ121*DG121+CW121*CD121)/(DG121+CD121)</f>
        <v>16.79994064469</v>
      </c>
      <c r="EK121" s="449" t="n">
        <f aca="false">(EA121*DG121+CX121*CD121)/(DG121+CD121)</f>
        <v>70.0005935531002</v>
      </c>
      <c r="EL121" s="449" t="n">
        <f aca="false">(EB121*DG121+CY121*CD121)/(DG121+CD121)</f>
        <v>6855.0029677655</v>
      </c>
      <c r="EM121" s="430" t="n">
        <f aca="false">(EC121*DG121+CZ121*CD121)/(DG121+CD121)</f>
        <v>12.950089032965</v>
      </c>
      <c r="EN121" s="432" t="n">
        <f aca="false">(ED121*DG121+DA121*CD121)/(DG121+CD121)</f>
        <v>0.31</v>
      </c>
      <c r="EO121" s="432" t="n">
        <f aca="false">(EE121*DG121+DB121*CD121)/(DG121+CD121)</f>
        <v>12.6</v>
      </c>
      <c r="EP121" s="432" t="n">
        <f aca="false">(EF121*DG121+DC121*CD121)/(DG121+CD121)</f>
        <v>1.24</v>
      </c>
      <c r="EQ121" s="432" t="n">
        <f aca="false">(EG121*DG121+DD121*CD121)/(DG121+CD121)</f>
        <v>20.4997032234499</v>
      </c>
      <c r="ER121" s="449"/>
      <c r="ES121" s="450" t="n">
        <f aca="false">44000/BA121*24</f>
        <v>24.1073874532006</v>
      </c>
      <c r="ET121" s="451" t="n">
        <f aca="false">BB121</f>
        <v>0.87608</v>
      </c>
      <c r="EU121" s="452" t="n">
        <f aca="false">BV121/1000/ES121*24</f>
        <v>0.359391909090909</v>
      </c>
      <c r="EV121" s="451" t="n">
        <f aca="false">EU121/$EU$6</f>
        <v>0.665540572390572</v>
      </c>
      <c r="EW121" s="514" t="n">
        <f aca="false">1-EM121/BY121</f>
        <v>0.613430178120447</v>
      </c>
      <c r="EX121" s="515" t="n">
        <f aca="false">BY121-EM121</f>
        <v>20.549910967035</v>
      </c>
      <c r="EY121" s="514" t="n">
        <f aca="false">1-EJ121/BU121</f>
        <v>0.766991114498058</v>
      </c>
      <c r="EZ121" s="515" t="n">
        <f aca="false">BU121-EJ121</f>
        <v>55.30005935531</v>
      </c>
      <c r="FA121" s="451" t="n">
        <f aca="false">1-EK121/BV121</f>
        <v>0.806092538634072</v>
      </c>
      <c r="FB121" s="432" t="n">
        <f aca="false">BV121-EK121</f>
        <v>290.9994064469</v>
      </c>
      <c r="FC121" s="453" t="n">
        <f aca="false">1-EP121/CA121</f>
        <v>0.572413793103448</v>
      </c>
      <c r="FD121" s="432" t="n">
        <f aca="false">CA121-EP121</f>
        <v>1.66</v>
      </c>
      <c r="FE121" s="453" t="n">
        <f aca="false">1-EQ121/CB121</f>
        <v>0.90969293734163</v>
      </c>
      <c r="FF121" s="431" t="n">
        <f aca="false">CB121-EQ121</f>
        <v>206.50029677655</v>
      </c>
      <c r="FG121" s="406" t="n">
        <v>38400</v>
      </c>
      <c r="FH121" s="444"/>
      <c r="FI121" s="454"/>
      <c r="FJ121" s="455"/>
      <c r="FK121" s="456" t="n">
        <f aca="false">3000/BA121*24</f>
        <v>1.64368550817277</v>
      </c>
      <c r="FL121" s="531" t="n">
        <v>1400</v>
      </c>
      <c r="FM121" s="456" t="n">
        <f aca="false">FL121/BA121*1000</f>
        <v>31.9605515478039</v>
      </c>
      <c r="FN121" s="531" t="n">
        <v>3475</v>
      </c>
      <c r="FO121" s="533" t="n">
        <f aca="false">FN121/11.15/1.2/1000</f>
        <v>0.259715994020927</v>
      </c>
      <c r="FP121" s="450" t="n">
        <f aca="false">FN121/BA121*1000</f>
        <v>79.3306547347274</v>
      </c>
      <c r="FQ121" s="458" t="n">
        <v>19.2</v>
      </c>
      <c r="FR121" s="459" t="n">
        <f aca="false">FQ121/BA121*1000</f>
        <v>0.438316135512739</v>
      </c>
      <c r="FS121" s="460" t="n">
        <v>7.94</v>
      </c>
      <c r="FT121" s="530" t="n">
        <v>12.7</v>
      </c>
      <c r="FU121" s="441" t="n">
        <v>58</v>
      </c>
      <c r="FV121" s="531" t="n">
        <v>1</v>
      </c>
      <c r="FW121" s="539" t="n">
        <v>0.32</v>
      </c>
      <c r="FX121" s="531" t="n">
        <v>16</v>
      </c>
      <c r="FY121" s="453" t="n">
        <f aca="false">1-FV121/(EG121+DD121)*2</f>
        <v>0.951219512195122</v>
      </c>
      <c r="FZ121" s="453" t="n">
        <f aca="false">1-FW121/(EF121+DC121)*2</f>
        <v>0.741935483870968</v>
      </c>
      <c r="GA121" s="430" t="n">
        <f aca="false">(DC121+EF121)/2-FW121</f>
        <v>0.92</v>
      </c>
      <c r="GB121" s="514" t="n">
        <f aca="false">1-FT121/DZ121</f>
        <v>0.239520958083832</v>
      </c>
      <c r="GC121" s="515" t="n">
        <f aca="false">(CW121+DZ121)/2-FT121</f>
        <v>4.1</v>
      </c>
      <c r="GD121" s="514" t="n">
        <f aca="false">1-FU121/EA121</f>
        <v>0.183098591549296</v>
      </c>
      <c r="GE121" s="528" t="n">
        <f aca="false">(CX121+EA121)/2-FU121</f>
        <v>12</v>
      </c>
      <c r="GF121" s="462" t="n">
        <f aca="false">4100/BA121*24</f>
        <v>2.24637019450279</v>
      </c>
      <c r="GG121" s="406" t="n">
        <v>80</v>
      </c>
      <c r="GH121" s="451" t="n">
        <f aca="false">GG121/80</f>
        <v>1</v>
      </c>
      <c r="GI121" s="406" t="n">
        <v>520</v>
      </c>
      <c r="GJ121" s="463" t="n">
        <f aca="false">GI121/GG121</f>
        <v>6.5</v>
      </c>
      <c r="GK121" s="464" t="n">
        <f aca="false">GG121/(BA121/24)*1000</f>
        <v>43.8316135512739</v>
      </c>
      <c r="GL121" s="465" t="n">
        <v>8.14</v>
      </c>
      <c r="GM121" s="530" t="n">
        <v>11.3</v>
      </c>
      <c r="GN121" s="406" t="n">
        <v>48</v>
      </c>
      <c r="GO121" s="514" t="n">
        <f aca="false">1-GM121/FT121</f>
        <v>0.110236220472441</v>
      </c>
      <c r="GP121" s="451" t="n">
        <f aca="false">1-GN121/FU121</f>
        <v>0.172413793103448</v>
      </c>
      <c r="GQ121" s="530" t="n">
        <v>2</v>
      </c>
      <c r="GR121" s="456" t="n">
        <f aca="false">4300/BA121*24</f>
        <v>2.35594922838097</v>
      </c>
      <c r="GS121" s="532" t="n">
        <f aca="false">HC121</f>
        <v>10.5</v>
      </c>
      <c r="GT121" s="532" t="n">
        <f aca="false">HD121</f>
        <v>47</v>
      </c>
      <c r="GU121" s="514" t="n">
        <f aca="false">1-GS121/GM121</f>
        <v>0.0707964601769913</v>
      </c>
      <c r="GV121" s="514"/>
      <c r="GW121" s="514" t="n">
        <f aca="false">1-HC121/FT121</f>
        <v>0.173228346456693</v>
      </c>
      <c r="GX121" s="514" t="n">
        <f aca="false">1-HD121/FU121</f>
        <v>0.189655172413793</v>
      </c>
      <c r="GY121" s="463" t="n">
        <f aca="false">GK121/(FU121-GN121)</f>
        <v>4.38316135512739</v>
      </c>
      <c r="GZ121" s="406" t="n">
        <v>45317</v>
      </c>
      <c r="HA121" s="439" t="n">
        <v>8.22</v>
      </c>
      <c r="HB121" s="452"/>
      <c r="HC121" s="440" t="n">
        <v>10.5</v>
      </c>
      <c r="HD121" s="444" t="n">
        <v>47</v>
      </c>
      <c r="HE121" s="464"/>
      <c r="HF121" s="464"/>
      <c r="HG121" s="444"/>
      <c r="HH121" s="409" t="n">
        <v>8</v>
      </c>
      <c r="HI121" s="466" t="n">
        <v>7000</v>
      </c>
      <c r="HJ121" s="407" t="n">
        <f aca="false">HI121*0.67</f>
        <v>4690</v>
      </c>
      <c r="HK121" s="407"/>
      <c r="HL121" s="443"/>
      <c r="HM121" s="541" t="n">
        <v>12.2</v>
      </c>
      <c r="HN121" s="467"/>
      <c r="HO121" s="408" t="n">
        <v>0.14</v>
      </c>
      <c r="HP121" s="468"/>
      <c r="HQ121" s="519" t="n">
        <v>14.23</v>
      </c>
      <c r="HR121" s="520" t="n">
        <v>0.32</v>
      </c>
      <c r="HS121" s="521"/>
      <c r="HT121" s="522" t="n">
        <v>4</v>
      </c>
      <c r="HU121" s="523" t="n">
        <f aca="false">72500/BA121*24</f>
        <v>39.7223997808419</v>
      </c>
      <c r="HV121" s="514" t="n">
        <f aca="false">1-HC121/BE121</f>
        <v>0.854368932038835</v>
      </c>
      <c r="HW121" s="514" t="n">
        <f aca="false">1-HD121/BF121</f>
        <v>0.869806094182825</v>
      </c>
      <c r="HX121" s="514" t="n">
        <f aca="false">1-HM121/BK121</f>
        <v>0.635820895522388</v>
      </c>
      <c r="HY121" s="472"/>
    </row>
    <row r="122" customFormat="false" ht="15.6" hidden="false" customHeight="false" outlineLevel="0" collapsed="false">
      <c r="A122" s="486" t="n">
        <v>43604</v>
      </c>
      <c r="B122" s="487" t="n">
        <v>36639</v>
      </c>
      <c r="C122" s="488" t="n">
        <f aca="false">B122/$B$6</f>
        <v>0.73278</v>
      </c>
      <c r="D122" s="489" t="n">
        <v>8.04</v>
      </c>
      <c r="E122" s="490" t="n">
        <v>50.6</v>
      </c>
      <c r="F122" s="491" t="n">
        <v>243</v>
      </c>
      <c r="G122" s="491" t="n">
        <f aca="false">F122*B122/1000</f>
        <v>8903.277</v>
      </c>
      <c r="H122" s="488" t="n">
        <f aca="false">G122/$G$6</f>
        <v>0.35613108</v>
      </c>
      <c r="I122" s="491" t="n">
        <v>6935</v>
      </c>
      <c r="J122" s="491" t="n">
        <f aca="false">I122*0.67</f>
        <v>4646.45</v>
      </c>
      <c r="K122" s="492" t="n">
        <v>35</v>
      </c>
      <c r="L122" s="492" t="n">
        <v>21</v>
      </c>
      <c r="M122" s="492" t="n">
        <v>2.6</v>
      </c>
      <c r="N122" s="493" t="n">
        <v>201</v>
      </c>
      <c r="O122" s="493" t="n">
        <v>32</v>
      </c>
      <c r="P122" s="410"/>
      <c r="Q122" s="410"/>
      <c r="R122" s="410"/>
      <c r="S122" s="410"/>
      <c r="T122" s="411"/>
      <c r="U122" s="412"/>
      <c r="V122" s="410"/>
      <c r="W122" s="410"/>
      <c r="X122" s="413"/>
      <c r="Y122" s="474"/>
      <c r="Z122" s="475"/>
      <c r="AA122" s="476"/>
      <c r="AB122" s="477"/>
      <c r="AC122" s="477"/>
      <c r="AD122" s="475" t="n">
        <v>2.37</v>
      </c>
      <c r="AE122" s="478" t="n">
        <f aca="false">AD122/$AD$6</f>
        <v>0.329166666666667</v>
      </c>
      <c r="AF122" s="479"/>
      <c r="AG122" s="478"/>
      <c r="AH122" s="479"/>
      <c r="AI122" s="479"/>
      <c r="AJ122" s="474"/>
      <c r="AK122" s="478"/>
      <c r="AL122" s="448"/>
      <c r="AM122" s="480"/>
      <c r="AN122" s="474"/>
      <c r="AO122" s="474"/>
      <c r="AP122" s="480"/>
      <c r="AQ122" s="448"/>
      <c r="AR122" s="474"/>
      <c r="AS122" s="474"/>
      <c r="AT122" s="474"/>
      <c r="AU122" s="448"/>
      <c r="AV122" s="481"/>
      <c r="AW122" s="480"/>
      <c r="AX122" s="480"/>
      <c r="AY122" s="481"/>
      <c r="AZ122" s="481"/>
      <c r="BA122" s="421" t="n">
        <f aca="false">CC122+DF122</f>
        <v>36517</v>
      </c>
      <c r="BB122" s="422" t="n">
        <f aca="false">BA122/$BA$6</f>
        <v>0.73034</v>
      </c>
      <c r="BC122" s="423"/>
      <c r="BD122" s="424" t="n">
        <v>8.04</v>
      </c>
      <c r="BE122" s="425" t="n">
        <v>68</v>
      </c>
      <c r="BF122" s="426" t="n">
        <v>308</v>
      </c>
      <c r="BG122" s="427" t="n">
        <v>6710</v>
      </c>
      <c r="BH122" s="421" t="n">
        <f aca="false">BG122*0.67</f>
        <v>4495.7</v>
      </c>
      <c r="BI122" s="421"/>
      <c r="BJ122" s="422"/>
      <c r="BK122" s="428" t="n">
        <v>31.4</v>
      </c>
      <c r="BL122" s="428" t="n">
        <v>24</v>
      </c>
      <c r="BM122" s="429" t="n">
        <v>1.79</v>
      </c>
      <c r="BN122" s="423" t="n">
        <v>2.4</v>
      </c>
      <c r="BO122" s="426" t="n">
        <v>192</v>
      </c>
      <c r="BP122" s="426" t="n">
        <v>32</v>
      </c>
      <c r="BQ122" s="424" t="n">
        <v>3.78</v>
      </c>
      <c r="BR122" s="422" t="n">
        <f aca="false">BQ122/$BQ$6</f>
        <v>0.525</v>
      </c>
      <c r="BS122" s="410" t="n">
        <f aca="false">BA122</f>
        <v>36517</v>
      </c>
      <c r="BT122" s="430" t="n">
        <f aca="false">BD122</f>
        <v>8.04</v>
      </c>
      <c r="BU122" s="431" t="n">
        <f aca="false">BE122</f>
        <v>68</v>
      </c>
      <c r="BV122" s="431" t="n">
        <f aca="false">BF122</f>
        <v>308</v>
      </c>
      <c r="BW122" s="431" t="n">
        <f aca="false">BG122</f>
        <v>6710</v>
      </c>
      <c r="BX122" s="431" t="n">
        <f aca="false">BW122*0.65</f>
        <v>4361.5</v>
      </c>
      <c r="BY122" s="431" t="n">
        <f aca="false">BK122</f>
        <v>31.4</v>
      </c>
      <c r="BZ122" s="431" t="n">
        <f aca="false">BL122</f>
        <v>24</v>
      </c>
      <c r="CA122" s="432" t="n">
        <f aca="false">BN122</f>
        <v>2.4</v>
      </c>
      <c r="CB122" s="431" t="n">
        <f aca="false">BO122</f>
        <v>192</v>
      </c>
      <c r="CC122" s="433" t="n">
        <v>18255</v>
      </c>
      <c r="CD122" s="412" t="n">
        <f aca="false">CC122</f>
        <v>18255</v>
      </c>
      <c r="CE122" s="422" t="n">
        <f aca="false">CC122/25000</f>
        <v>0.7302</v>
      </c>
      <c r="CF122" s="534" t="n">
        <f aca="false">6700/CC122*24</f>
        <v>8.80854560394413</v>
      </c>
      <c r="CG122" s="435" t="n">
        <v>7.99</v>
      </c>
      <c r="CH122" s="428" t="n">
        <v>5.74</v>
      </c>
      <c r="CI122" s="535" t="n">
        <f aca="false">9500/CC122*24</f>
        <v>12.4897288414133</v>
      </c>
      <c r="CJ122" s="437" t="n">
        <v>26.5</v>
      </c>
      <c r="CK122" s="437" t="n">
        <v>4.9</v>
      </c>
      <c r="CL122" s="424" t="n">
        <v>7.64</v>
      </c>
      <c r="CM122" s="424"/>
      <c r="CN122" s="424"/>
      <c r="CO122" s="433"/>
      <c r="CP122" s="433"/>
      <c r="CQ122" s="438"/>
      <c r="CR122" s="438" t="n">
        <v>0.73</v>
      </c>
      <c r="CS122" s="482"/>
      <c r="CT122" s="425" t="n">
        <f aca="false">3500/CC122*24</f>
        <v>4.60147904683648</v>
      </c>
      <c r="CU122" s="435" t="n">
        <v>9.02</v>
      </c>
      <c r="CV122" s="494" t="n">
        <v>8.12</v>
      </c>
      <c r="CW122" s="495" t="n">
        <v>16</v>
      </c>
      <c r="CX122" s="496" t="n">
        <v>63</v>
      </c>
      <c r="CY122" s="497" t="n">
        <v>5530</v>
      </c>
      <c r="CZ122" s="498" t="n">
        <v>13</v>
      </c>
      <c r="DA122" s="498" t="n">
        <v>0.31</v>
      </c>
      <c r="DB122" s="498" t="n">
        <v>12.8</v>
      </c>
      <c r="DC122" s="498" t="n">
        <v>1.08</v>
      </c>
      <c r="DD122" s="499" t="n">
        <v>21</v>
      </c>
      <c r="DE122" s="499"/>
      <c r="DF122" s="433" t="n">
        <v>18262</v>
      </c>
      <c r="DG122" s="446" t="n">
        <f aca="false">DF122</f>
        <v>18262</v>
      </c>
      <c r="DH122" s="422" t="n">
        <f aca="false">DF122/25000</f>
        <v>0.73048</v>
      </c>
      <c r="DI122" s="433" t="n">
        <f aca="false">6700/DF122*24</f>
        <v>8.80516920381119</v>
      </c>
      <c r="DJ122" s="435" t="n">
        <v>7.94</v>
      </c>
      <c r="DK122" s="428" t="n">
        <v>5.94</v>
      </c>
      <c r="DL122" s="433" t="n">
        <f aca="false">9500/DF122*24</f>
        <v>12.484941408389</v>
      </c>
      <c r="DM122" s="542" t="n">
        <v>26.8</v>
      </c>
      <c r="DN122" s="542" t="n">
        <v>5.9</v>
      </c>
      <c r="DO122" s="543" t="n">
        <v>7.84</v>
      </c>
      <c r="DP122" s="543"/>
      <c r="DQ122" s="543"/>
      <c r="DR122" s="433"/>
      <c r="DS122" s="433"/>
      <c r="DT122" s="438"/>
      <c r="DU122" s="438" t="n">
        <v>0.76</v>
      </c>
      <c r="DV122" s="482"/>
      <c r="DW122" s="433" t="n">
        <f aca="false">3500/DF122*24</f>
        <v>4.59971525572227</v>
      </c>
      <c r="DX122" s="435" t="n">
        <v>8.91</v>
      </c>
      <c r="DY122" s="494" t="n">
        <v>8.16</v>
      </c>
      <c r="DZ122" s="495" t="n">
        <v>16</v>
      </c>
      <c r="EA122" s="496" t="n">
        <v>64</v>
      </c>
      <c r="EB122" s="497" t="n">
        <v>6590</v>
      </c>
      <c r="EC122" s="498" t="n">
        <v>13</v>
      </c>
      <c r="ED122" s="498" t="n">
        <v>0.31</v>
      </c>
      <c r="EE122" s="498" t="n">
        <v>12.8</v>
      </c>
      <c r="EF122" s="498" t="n">
        <v>1.08</v>
      </c>
      <c r="EG122" s="499" t="n">
        <v>20</v>
      </c>
      <c r="EH122" s="496"/>
      <c r="EI122" s="430" t="n">
        <f aca="false">(DY122*DG122+CV122*CD122)/(DG122+CD122)</f>
        <v>8.14000383383082</v>
      </c>
      <c r="EJ122" s="430" t="n">
        <f aca="false">(DZ122*DG122+CW122*CD122)/(DG122+CD122)</f>
        <v>16</v>
      </c>
      <c r="EK122" s="449" t="n">
        <f aca="false">(EA122*DG122+CX122*CD122)/(DG122+CD122)</f>
        <v>63.5000958457705</v>
      </c>
      <c r="EL122" s="449" t="n">
        <f aca="false">(EB122*DG122+CY122*CD122)/(DG122+CD122)</f>
        <v>6060.10159651669</v>
      </c>
      <c r="EM122" s="430" t="n">
        <f aca="false">(EC122*DG122+CZ122*CD122)/(DG122+CD122)</f>
        <v>13</v>
      </c>
      <c r="EN122" s="432" t="n">
        <f aca="false">(ED122*DG122+DA122*CD122)/(DG122+CD122)</f>
        <v>0.31</v>
      </c>
      <c r="EO122" s="432" t="n">
        <f aca="false">(EE122*DG122+DB122*CD122)/(DG122+CD122)</f>
        <v>12.8</v>
      </c>
      <c r="EP122" s="432" t="n">
        <f aca="false">(EF122*DG122+DC122*CD122)/(DG122+CD122)</f>
        <v>1.08</v>
      </c>
      <c r="EQ122" s="432" t="n">
        <f aca="false">(EG122*DG122+DD122*CD122)/(DG122+CD122)</f>
        <v>20.4999041542295</v>
      </c>
      <c r="ER122" s="449"/>
      <c r="ES122" s="497" t="n">
        <f aca="false">44000/BA122*24</f>
        <v>28.9180381740011</v>
      </c>
      <c r="ET122" s="500" t="n">
        <f aca="false">BB122</f>
        <v>0.73034</v>
      </c>
      <c r="EU122" s="452" t="n">
        <f aca="false">BV122/1000/ES122*24</f>
        <v>0.255619</v>
      </c>
      <c r="EV122" s="500" t="n">
        <f aca="false">EU122/$EU$6</f>
        <v>0.473368518518519</v>
      </c>
      <c r="EW122" s="514" t="n">
        <f aca="false">1-EM122/BY122</f>
        <v>0.585987261146497</v>
      </c>
      <c r="EX122" s="515" t="n">
        <f aca="false">BY122-EM122</f>
        <v>18.4</v>
      </c>
      <c r="EY122" s="514" t="n">
        <f aca="false">1-EJ122/BU122</f>
        <v>0.764705882352941</v>
      </c>
      <c r="EZ122" s="515" t="n">
        <f aca="false">BU122-EJ122</f>
        <v>52</v>
      </c>
      <c r="FA122" s="451" t="n">
        <f aca="false">1-EK122/BV122</f>
        <v>0.793830857643602</v>
      </c>
      <c r="FB122" s="432" t="n">
        <f aca="false">BV122-EK122</f>
        <v>244.49990415423</v>
      </c>
      <c r="FC122" s="453" t="n">
        <f aca="false">1-EP122/CA122</f>
        <v>0.55</v>
      </c>
      <c r="FD122" s="432" t="n">
        <f aca="false">CA122-EP122</f>
        <v>1.32</v>
      </c>
      <c r="FE122" s="453" t="n">
        <f aca="false">1-EQ122/CB122</f>
        <v>0.893229665863388</v>
      </c>
      <c r="FF122" s="431" t="n">
        <f aca="false">CB122-EQ122</f>
        <v>171.50009584577</v>
      </c>
      <c r="FG122" s="491" t="n">
        <v>38400</v>
      </c>
      <c r="FH122" s="499"/>
      <c r="FI122" s="502"/>
      <c r="FJ122" s="488"/>
      <c r="FK122" s="503" t="n">
        <f aca="false">3000/BA122*24</f>
        <v>1.97168442095462</v>
      </c>
      <c r="FL122" s="491" t="n">
        <v>1400</v>
      </c>
      <c r="FM122" s="503" t="n">
        <f aca="false">FL122/BA122*1000</f>
        <v>38.3383081852288</v>
      </c>
      <c r="FN122" s="491" t="n">
        <v>3614</v>
      </c>
      <c r="FO122" s="533" t="n">
        <f aca="false">FN122/11.15/1.2/1000</f>
        <v>0.270104633781764</v>
      </c>
      <c r="FP122" s="497" t="n">
        <f aca="false">FN122/BA122*1000</f>
        <v>98.9676041295835</v>
      </c>
      <c r="FQ122" s="504" t="n">
        <v>19.2</v>
      </c>
      <c r="FR122" s="492" t="n">
        <f aca="false">FQ122/BA122*1000</f>
        <v>0.525782512254566</v>
      </c>
      <c r="FS122" s="505" t="n">
        <v>8.07</v>
      </c>
      <c r="FT122" s="536" t="n">
        <v>12.3</v>
      </c>
      <c r="FU122" s="496" t="n">
        <v>54</v>
      </c>
      <c r="FV122" s="491" t="n">
        <v>1</v>
      </c>
      <c r="FW122" s="505" t="n">
        <v>0.26</v>
      </c>
      <c r="FX122" s="491" t="n">
        <v>16</v>
      </c>
      <c r="FY122" s="453" t="n">
        <f aca="false">1-FV122/(EG122+DD122)*2</f>
        <v>0.951219512195122</v>
      </c>
      <c r="FZ122" s="453" t="n">
        <f aca="false">1-FW122/(EF122+DC122)*2</f>
        <v>0.759259259259259</v>
      </c>
      <c r="GA122" s="430" t="n">
        <f aca="false">(DC122+EF122)/2-FW122</f>
        <v>0.82</v>
      </c>
      <c r="GB122" s="500" t="n">
        <f aca="false">1-FT122/DZ122</f>
        <v>0.23125</v>
      </c>
      <c r="GC122" s="515" t="n">
        <f aca="false">(CW122+DZ122)/2-FT122</f>
        <v>3.7</v>
      </c>
      <c r="GD122" s="500" t="n">
        <f aca="false">1-FU122/EA122</f>
        <v>0.15625</v>
      </c>
      <c r="GE122" s="528" t="n">
        <f aca="false">(CX122+EA122)/2-FU122</f>
        <v>9.5</v>
      </c>
      <c r="GF122" s="507" t="n">
        <f aca="false">4100/BA122*24</f>
        <v>2.69463537530465</v>
      </c>
      <c r="GG122" s="491" t="n">
        <v>80</v>
      </c>
      <c r="GH122" s="527" t="n">
        <f aca="false">GG122/80</f>
        <v>1</v>
      </c>
      <c r="GI122" s="491" t="n">
        <v>520</v>
      </c>
      <c r="GJ122" s="545" t="n">
        <f aca="false">GI122/GG122</f>
        <v>6.5</v>
      </c>
      <c r="GK122" s="499" t="n">
        <f aca="false">GG122/(BA122/24)*1000</f>
        <v>52.5782512254566</v>
      </c>
      <c r="GL122" s="508" t="n">
        <v>8.18</v>
      </c>
      <c r="GM122" s="536" t="n">
        <v>11</v>
      </c>
      <c r="GN122" s="537" t="n">
        <v>47</v>
      </c>
      <c r="GO122" s="527" t="n">
        <f aca="false">1-GM122/FT122</f>
        <v>0.105691056910569</v>
      </c>
      <c r="GP122" s="527" t="n">
        <f aca="false">1-GN122/FU122</f>
        <v>0.12962962962963</v>
      </c>
      <c r="GQ122" s="536" t="n">
        <v>4</v>
      </c>
      <c r="GR122" s="503" t="n">
        <f aca="false">4300/BA122*24</f>
        <v>2.82608100336829</v>
      </c>
      <c r="GS122" s="537" t="n">
        <f aca="false">HC122</f>
        <v>10.9</v>
      </c>
      <c r="GT122" s="537" t="n">
        <f aca="false">HD122</f>
        <v>46</v>
      </c>
      <c r="GU122" s="527" t="n">
        <f aca="false">1-GS122/GM122</f>
        <v>0.00909090909090904</v>
      </c>
      <c r="GV122" s="527"/>
      <c r="GW122" s="527" t="n">
        <f aca="false">1-HC122/FT122</f>
        <v>0.113821138211382</v>
      </c>
      <c r="GX122" s="527" t="n">
        <f aca="false">1-HD122/FU122</f>
        <v>0.148148148148148</v>
      </c>
      <c r="GY122" s="498" t="n">
        <f aca="false">GK122/(FU122-GN122)</f>
        <v>7.51117874649381</v>
      </c>
      <c r="GZ122" s="491" t="n">
        <v>36832</v>
      </c>
      <c r="HA122" s="494" t="n">
        <v>8.29</v>
      </c>
      <c r="HB122" s="494"/>
      <c r="HC122" s="495" t="n">
        <v>10.9</v>
      </c>
      <c r="HD122" s="499" t="n">
        <v>46</v>
      </c>
      <c r="HE122" s="499"/>
      <c r="HF122" s="499"/>
      <c r="HG122" s="499"/>
      <c r="HH122" s="493" t="n">
        <v>6</v>
      </c>
      <c r="HI122" s="509" t="n">
        <v>6650</v>
      </c>
      <c r="HJ122" s="491" t="n">
        <f aca="false">HI122*0.67</f>
        <v>4455.5</v>
      </c>
      <c r="HK122" s="491"/>
      <c r="HL122" s="491"/>
      <c r="HM122" s="544" t="n">
        <v>12.5</v>
      </c>
      <c r="HN122" s="507"/>
      <c r="HO122" s="492" t="n">
        <v>0.13</v>
      </c>
      <c r="HP122" s="546"/>
      <c r="HQ122" s="524" t="n">
        <v>15.23</v>
      </c>
      <c r="HR122" s="525" t="n">
        <v>0.26</v>
      </c>
      <c r="HS122" s="525"/>
      <c r="HT122" s="512" t="n">
        <v>4</v>
      </c>
      <c r="HU122" s="526" t="n">
        <f aca="false">72500/BA122*24</f>
        <v>47.6490401730701</v>
      </c>
      <c r="HV122" s="527" t="n">
        <f aca="false">1-HC122/BE122</f>
        <v>0.839705882352941</v>
      </c>
      <c r="HW122" s="527" t="n">
        <f aca="false">1-HD122/BF122</f>
        <v>0.850649350649351</v>
      </c>
      <c r="HX122" s="527" t="n">
        <f aca="false">1-HM122/BK122</f>
        <v>0.601910828025478</v>
      </c>
      <c r="HY122" s="513"/>
    </row>
    <row r="123" customFormat="false" ht="15.6" hidden="false" customHeight="false" outlineLevel="0" collapsed="false">
      <c r="A123" s="401" t="n">
        <v>43605</v>
      </c>
      <c r="B123" s="516" t="n">
        <v>34012</v>
      </c>
      <c r="C123" s="403" t="n">
        <f aca="false">B123/$B$6</f>
        <v>0.68024</v>
      </c>
      <c r="D123" s="404" t="n">
        <v>8.07</v>
      </c>
      <c r="E123" s="405" t="n">
        <v>47.9</v>
      </c>
      <c r="F123" s="406" t="n">
        <v>251</v>
      </c>
      <c r="G123" s="407" t="n">
        <f aca="false">F123*B123/1000</f>
        <v>8537.012</v>
      </c>
      <c r="H123" s="403" t="n">
        <f aca="false">G123/$G$6</f>
        <v>0.34148048</v>
      </c>
      <c r="I123" s="406" t="n">
        <v>6700</v>
      </c>
      <c r="J123" s="407" t="n">
        <f aca="false">I123*0.67</f>
        <v>4489</v>
      </c>
      <c r="K123" s="408" t="n">
        <v>40</v>
      </c>
      <c r="L123" s="408" t="n">
        <v>29</v>
      </c>
      <c r="M123" s="408" t="n">
        <v>3.8</v>
      </c>
      <c r="N123" s="409" t="n">
        <v>154</v>
      </c>
      <c r="O123" s="409" t="n">
        <v>32</v>
      </c>
      <c r="P123" s="410"/>
      <c r="Q123" s="410"/>
      <c r="R123" s="410"/>
      <c r="S123" s="410"/>
      <c r="T123" s="411"/>
      <c r="U123" s="412"/>
      <c r="V123" s="410"/>
      <c r="W123" s="410"/>
      <c r="X123" s="517"/>
      <c r="Y123" s="474"/>
      <c r="Z123" s="475"/>
      <c r="AA123" s="476"/>
      <c r="AB123" s="477"/>
      <c r="AC123" s="477"/>
      <c r="AD123" s="475" t="n">
        <v>2.59</v>
      </c>
      <c r="AE123" s="478" t="n">
        <f aca="false">AD123/$AD$6</f>
        <v>0.359722222222222</v>
      </c>
      <c r="AF123" s="479"/>
      <c r="AG123" s="478"/>
      <c r="AH123" s="479"/>
      <c r="AI123" s="479"/>
      <c r="AJ123" s="474"/>
      <c r="AK123" s="478"/>
      <c r="AL123" s="448"/>
      <c r="AM123" s="480"/>
      <c r="AN123" s="474"/>
      <c r="AO123" s="474"/>
      <c r="AP123" s="480"/>
      <c r="AQ123" s="448"/>
      <c r="AR123" s="474"/>
      <c r="AS123" s="474"/>
      <c r="AT123" s="474"/>
      <c r="AU123" s="448"/>
      <c r="AV123" s="481"/>
      <c r="AW123" s="480"/>
      <c r="AX123" s="480"/>
      <c r="AY123" s="481"/>
      <c r="AZ123" s="481"/>
      <c r="BA123" s="421" t="n">
        <f aca="false">CC123+DF123</f>
        <v>34066</v>
      </c>
      <c r="BB123" s="422" t="n">
        <f aca="false">BA123/$BA$6</f>
        <v>0.68132</v>
      </c>
      <c r="BC123" s="423"/>
      <c r="BD123" s="424" t="n">
        <v>8.02</v>
      </c>
      <c r="BE123" s="425" t="n">
        <v>51.5</v>
      </c>
      <c r="BF123" s="426" t="n">
        <v>314</v>
      </c>
      <c r="BG123" s="427" t="n">
        <v>7080</v>
      </c>
      <c r="BH123" s="421" t="n">
        <f aca="false">BG123*0.67</f>
        <v>4743.6</v>
      </c>
      <c r="BI123" s="423"/>
      <c r="BJ123" s="422"/>
      <c r="BK123" s="428" t="n">
        <v>32.8</v>
      </c>
      <c r="BL123" s="428" t="n">
        <v>23.6</v>
      </c>
      <c r="BM123" s="429" t="n">
        <v>2.3</v>
      </c>
      <c r="BN123" s="423" t="n">
        <v>3.1</v>
      </c>
      <c r="BO123" s="426" t="n">
        <v>199</v>
      </c>
      <c r="BP123" s="426" t="n">
        <v>32</v>
      </c>
      <c r="BQ123" s="424" t="n">
        <v>4.2</v>
      </c>
      <c r="BR123" s="422" t="n">
        <f aca="false">BQ123/$BQ$6</f>
        <v>0.583333333333333</v>
      </c>
      <c r="BS123" s="410" t="n">
        <f aca="false">BA123</f>
        <v>34066</v>
      </c>
      <c r="BT123" s="430" t="n">
        <f aca="false">BD123</f>
        <v>8.02</v>
      </c>
      <c r="BU123" s="431" t="n">
        <f aca="false">BE123</f>
        <v>51.5</v>
      </c>
      <c r="BV123" s="431" t="n">
        <f aca="false">BF123</f>
        <v>314</v>
      </c>
      <c r="BW123" s="431" t="n">
        <f aca="false">BG123</f>
        <v>7080</v>
      </c>
      <c r="BX123" s="431" t="n">
        <f aca="false">BW123*0.65</f>
        <v>4602</v>
      </c>
      <c r="BY123" s="431" t="n">
        <f aca="false">BK123</f>
        <v>32.8</v>
      </c>
      <c r="BZ123" s="431" t="n">
        <f aca="false">BL123</f>
        <v>23.6</v>
      </c>
      <c r="CA123" s="432" t="n">
        <f aca="false">BN123</f>
        <v>3.1</v>
      </c>
      <c r="CB123" s="431" t="n">
        <f aca="false">BO123</f>
        <v>199</v>
      </c>
      <c r="CC123" s="433" t="n">
        <v>17076</v>
      </c>
      <c r="CD123" s="412" t="n">
        <f aca="false">CC123</f>
        <v>17076</v>
      </c>
      <c r="CE123" s="422" t="n">
        <f aca="false">CC123/25000</f>
        <v>0.68304</v>
      </c>
      <c r="CF123" s="434" t="n">
        <f aca="false">6700/CC123*24</f>
        <v>9.41672522839072</v>
      </c>
      <c r="CG123" s="435" t="n">
        <v>7.93</v>
      </c>
      <c r="CH123" s="428" t="n">
        <v>5.5</v>
      </c>
      <c r="CI123" s="447" t="n">
        <f aca="false">9500/CC123*24</f>
        <v>13.3520730850316</v>
      </c>
      <c r="CJ123" s="437" t="n">
        <v>25.8</v>
      </c>
      <c r="CK123" s="437" t="n">
        <v>3.4</v>
      </c>
      <c r="CL123" s="424" t="n">
        <v>7.86</v>
      </c>
      <c r="CM123" s="424"/>
      <c r="CN123" s="424"/>
      <c r="CO123" s="433"/>
      <c r="CP123" s="433"/>
      <c r="CQ123" s="438"/>
      <c r="CR123" s="438" t="n">
        <v>0.76</v>
      </c>
      <c r="CS123" s="425"/>
      <c r="CT123" s="529" t="n">
        <f aca="false">3500/CC123*24</f>
        <v>4.91918482080112</v>
      </c>
      <c r="CU123" s="435" t="n">
        <v>10.3</v>
      </c>
      <c r="CV123" s="439" t="n">
        <v>8.12</v>
      </c>
      <c r="CW123" s="440" t="n">
        <v>14.5</v>
      </c>
      <c r="CX123" s="441" t="n">
        <v>65</v>
      </c>
      <c r="CY123" s="442" t="n">
        <v>6430</v>
      </c>
      <c r="CZ123" s="443" t="n">
        <v>14.1</v>
      </c>
      <c r="DA123" s="443" t="n">
        <v>0.27</v>
      </c>
      <c r="DB123" s="443" t="n">
        <v>13.5</v>
      </c>
      <c r="DC123" s="443" t="n">
        <v>1.1</v>
      </c>
      <c r="DD123" s="444" t="n">
        <v>23</v>
      </c>
      <c r="DE123" s="441"/>
      <c r="DF123" s="445" t="n">
        <v>16990</v>
      </c>
      <c r="DG123" s="446" t="n">
        <f aca="false">DF123</f>
        <v>16990</v>
      </c>
      <c r="DH123" s="422" t="n">
        <f aca="false">DF123/25000</f>
        <v>0.6796</v>
      </c>
      <c r="DI123" s="447" t="n">
        <f aca="false">6700/DF123*24</f>
        <v>9.46439081812831</v>
      </c>
      <c r="DJ123" s="435" t="n">
        <v>7.99</v>
      </c>
      <c r="DK123" s="428" t="n">
        <v>5.5</v>
      </c>
      <c r="DL123" s="447" t="n">
        <f aca="false">9500/DF123*24</f>
        <v>13.4196586227192</v>
      </c>
      <c r="DM123" s="423" t="n">
        <v>26.6</v>
      </c>
      <c r="DN123" s="423" t="n">
        <v>5.1</v>
      </c>
      <c r="DO123" s="424" t="n">
        <v>7.85</v>
      </c>
      <c r="DP123" s="424"/>
      <c r="DQ123" s="424"/>
      <c r="DR123" s="433"/>
      <c r="DS123" s="433"/>
      <c r="DT123" s="438"/>
      <c r="DU123" s="438" t="n">
        <v>0.77</v>
      </c>
      <c r="DV123" s="425"/>
      <c r="DW123" s="447" t="n">
        <f aca="false">3500/DF123*24</f>
        <v>4.94408475573867</v>
      </c>
      <c r="DX123" s="435" t="n">
        <v>9.42</v>
      </c>
      <c r="DY123" s="439" t="n">
        <v>8.12</v>
      </c>
      <c r="DZ123" s="440" t="n">
        <v>15.7</v>
      </c>
      <c r="EA123" s="441" t="n">
        <v>68</v>
      </c>
      <c r="EB123" s="442" t="n">
        <v>6430</v>
      </c>
      <c r="EC123" s="443" t="n">
        <v>13.5</v>
      </c>
      <c r="ED123" s="443" t="n">
        <v>0.27</v>
      </c>
      <c r="EE123" s="443" t="n">
        <v>12.8</v>
      </c>
      <c r="EF123" s="443" t="n">
        <v>1.05</v>
      </c>
      <c r="EG123" s="444" t="n">
        <v>21</v>
      </c>
      <c r="EH123" s="441"/>
      <c r="EI123" s="430" t="n">
        <f aca="false">(DY123*DG123+CV123*CD123)/(DG123+CD123)</f>
        <v>8.12</v>
      </c>
      <c r="EJ123" s="430" t="n">
        <f aca="false">(DZ123*DG123+CW123*CD123)/(DG123+CD123)</f>
        <v>15.0984852932543</v>
      </c>
      <c r="EK123" s="449" t="n">
        <f aca="false">(EA123*DG123+CX123*CD123)/(DG123+CD123)</f>
        <v>66.4962132331357</v>
      </c>
      <c r="EL123" s="449" t="n">
        <f aca="false">(EB123*DG123+CY123*CD123)/(DG123+CD123)</f>
        <v>6430</v>
      </c>
      <c r="EM123" s="430" t="n">
        <f aca="false">(EC123*DG123+CZ123*CD123)/(DG123+CD123)</f>
        <v>13.8007573533729</v>
      </c>
      <c r="EN123" s="432" t="n">
        <f aca="false">(ED123*DG123+DA123*CD123)/(DG123+CD123)</f>
        <v>0.27</v>
      </c>
      <c r="EO123" s="432" t="n">
        <f aca="false">(EE123*DG123+DB123*CD123)/(DG123+CD123)</f>
        <v>13.150883578935</v>
      </c>
      <c r="EP123" s="432" t="n">
        <f aca="false">(EF123*DG123+DC123*CD123)/(DG123+CD123)</f>
        <v>1.07506311278107</v>
      </c>
      <c r="EQ123" s="432" t="n">
        <f aca="false">(EG123*DG123+DD123*CD123)/(DG123+CD123)</f>
        <v>22.0025245112429</v>
      </c>
      <c r="ER123" s="449"/>
      <c r="ES123" s="450" t="n">
        <f aca="false">44000/BA123*24</f>
        <v>30.9986496800329</v>
      </c>
      <c r="ET123" s="451" t="n">
        <f aca="false">BB123</f>
        <v>0.68132</v>
      </c>
      <c r="EU123" s="452" t="n">
        <f aca="false">BV123/1000/ES123*24</f>
        <v>0.243107363636364</v>
      </c>
      <c r="EV123" s="451" t="n">
        <f aca="false">EU123/$EU$6</f>
        <v>0.450198821548822</v>
      </c>
      <c r="EW123" s="514" t="n">
        <f aca="false">1-EM123/BY123</f>
        <v>0.579245202641071</v>
      </c>
      <c r="EX123" s="515" t="n">
        <f aca="false">BY123-EM123</f>
        <v>18.9992426466271</v>
      </c>
      <c r="EY123" s="514" t="n">
        <f aca="false">1-EJ123/BU123</f>
        <v>0.706825528286325</v>
      </c>
      <c r="EZ123" s="515" t="n">
        <f aca="false">BU123-EJ123</f>
        <v>36.4015147067457</v>
      </c>
      <c r="FA123" s="451" t="n">
        <f aca="false">1-EK123/BV123</f>
        <v>0.788228620276638</v>
      </c>
      <c r="FB123" s="432" t="n">
        <f aca="false">BV123-EK123</f>
        <v>247.503786766864</v>
      </c>
      <c r="FC123" s="453" t="n">
        <f aca="false">1-EP123/CA123</f>
        <v>0.653205447489977</v>
      </c>
      <c r="FD123" s="432" t="n">
        <f aca="false">CA123-EP123</f>
        <v>2.02493688721893</v>
      </c>
      <c r="FE123" s="453" t="n">
        <f aca="false">1-EQ123/CB123</f>
        <v>0.889434550194759</v>
      </c>
      <c r="FF123" s="431" t="n">
        <f aca="false">CB123-EQ123</f>
        <v>176.997475488757</v>
      </c>
      <c r="FG123" s="406" t="n">
        <v>38400</v>
      </c>
      <c r="FH123" s="444"/>
      <c r="FI123" s="454"/>
      <c r="FJ123" s="455"/>
      <c r="FK123" s="456" t="n">
        <f aca="false">3000/BA123*24</f>
        <v>2.11354429636588</v>
      </c>
      <c r="FL123" s="531" t="n">
        <v>1400</v>
      </c>
      <c r="FM123" s="456" t="n">
        <f aca="false">FL123/BA123*1000</f>
        <v>41.0966946515587</v>
      </c>
      <c r="FN123" s="531" t="n">
        <v>3312</v>
      </c>
      <c r="FO123" s="533" t="n">
        <f aca="false">FN123/11.15/1.2/1000</f>
        <v>0.247533632286996</v>
      </c>
      <c r="FP123" s="450" t="n">
        <f aca="false">FN123/BA123*1000</f>
        <v>97.2230376328304</v>
      </c>
      <c r="FQ123" s="458" t="n">
        <v>19.2</v>
      </c>
      <c r="FR123" s="459" t="n">
        <f aca="false">FQ123/BA123*1000</f>
        <v>0.563611812364234</v>
      </c>
      <c r="FS123" s="460" t="n">
        <v>8.07</v>
      </c>
      <c r="FT123" s="530" t="n">
        <v>11</v>
      </c>
      <c r="FU123" s="441" t="n">
        <v>50</v>
      </c>
      <c r="FV123" s="531" t="n">
        <v>2</v>
      </c>
      <c r="FW123" s="539" t="n">
        <v>0.24</v>
      </c>
      <c r="FX123" s="531" t="n">
        <v>16</v>
      </c>
      <c r="FY123" s="453" t="n">
        <f aca="false">1-FV123/(EG123+DD123)*2</f>
        <v>0.909090909090909</v>
      </c>
      <c r="FZ123" s="453" t="n">
        <f aca="false">1-FW123/(EF123+DC123)*2</f>
        <v>0.776744186046512</v>
      </c>
      <c r="GA123" s="430" t="n">
        <f aca="false">(DC123+EF123)/2-FW123</f>
        <v>0.835</v>
      </c>
      <c r="GB123" s="514" t="n">
        <f aca="false">1-FT123/DZ123</f>
        <v>0.299363057324841</v>
      </c>
      <c r="GC123" s="515" t="n">
        <f aca="false">DP123+DZ123-FT123</f>
        <v>4.7</v>
      </c>
      <c r="GD123" s="514" t="n">
        <f aca="false">1-FU123/EA123</f>
        <v>0.264705882352941</v>
      </c>
      <c r="GE123" s="528" t="n">
        <f aca="false">(CX123+EA123)/2-FU123</f>
        <v>16.5</v>
      </c>
      <c r="GF123" s="462" t="n">
        <f aca="false">4100/BA123*24</f>
        <v>2.8885105383667</v>
      </c>
      <c r="GG123" s="406" t="n">
        <v>80</v>
      </c>
      <c r="GH123" s="451" t="n">
        <f aca="false">GG123/80</f>
        <v>1</v>
      </c>
      <c r="GI123" s="406" t="n">
        <v>520</v>
      </c>
      <c r="GJ123" s="463" t="n">
        <f aca="false">GI123/GG123</f>
        <v>6.5</v>
      </c>
      <c r="GK123" s="464" t="n">
        <f aca="false">GG123/(BA123/24)*1000</f>
        <v>56.3611812364234</v>
      </c>
      <c r="GL123" s="465" t="n">
        <v>8.15</v>
      </c>
      <c r="GM123" s="530" t="n">
        <v>9.7</v>
      </c>
      <c r="GN123" s="406" t="n">
        <v>45</v>
      </c>
      <c r="GO123" s="514" t="n">
        <f aca="false">1-GM123/FT123</f>
        <v>0.118181818181818</v>
      </c>
      <c r="GP123" s="451" t="n">
        <f aca="false">1-GN123/FU123</f>
        <v>0.1</v>
      </c>
      <c r="GQ123" s="530" t="n">
        <v>4</v>
      </c>
      <c r="GR123" s="456" t="n">
        <f aca="false">4300/BA123*24</f>
        <v>3.02941349145776</v>
      </c>
      <c r="GS123" s="532" t="n">
        <f aca="false">HC123</f>
        <v>9.9</v>
      </c>
      <c r="GT123" s="532" t="n">
        <f aca="false">HD123</f>
        <v>44</v>
      </c>
      <c r="GU123" s="514"/>
      <c r="GV123" s="514"/>
      <c r="GW123" s="514" t="n">
        <f aca="false">1-HC123/FT123</f>
        <v>0.1</v>
      </c>
      <c r="GX123" s="514" t="n">
        <f aca="false">1-HD123/FU123</f>
        <v>0.12</v>
      </c>
      <c r="GY123" s="463" t="n">
        <f aca="false">GK123/(FU123-GN123)</f>
        <v>11.2722362472847</v>
      </c>
      <c r="GZ123" s="406" t="n">
        <v>32704</v>
      </c>
      <c r="HA123" s="439" t="n">
        <v>8.27</v>
      </c>
      <c r="HB123" s="452"/>
      <c r="HC123" s="440" t="n">
        <v>9.9</v>
      </c>
      <c r="HD123" s="444" t="n">
        <v>44</v>
      </c>
      <c r="HE123" s="464"/>
      <c r="HF123" s="464"/>
      <c r="HG123" s="444"/>
      <c r="HH123" s="409" t="n">
        <v>6</v>
      </c>
      <c r="HI123" s="466" t="n">
        <v>6460</v>
      </c>
      <c r="HJ123" s="407" t="n">
        <f aca="false">HI123*0.67</f>
        <v>4328.2</v>
      </c>
      <c r="HK123" s="407"/>
      <c r="HL123" s="443"/>
      <c r="HM123" s="541" t="n">
        <v>14.7</v>
      </c>
      <c r="HN123" s="467"/>
      <c r="HO123" s="408" t="n">
        <v>0.13</v>
      </c>
      <c r="HP123" s="468"/>
      <c r="HQ123" s="519" t="n">
        <v>13.3</v>
      </c>
      <c r="HR123" s="520" t="n">
        <v>0.18</v>
      </c>
      <c r="HS123" s="521"/>
      <c r="HT123" s="522" t="n">
        <v>4</v>
      </c>
      <c r="HU123" s="523" t="n">
        <f aca="false">72500/BA123*24</f>
        <v>51.0773204955087</v>
      </c>
      <c r="HV123" s="514" t="n">
        <f aca="false">1-HC123/BE123</f>
        <v>0.807766990291262</v>
      </c>
      <c r="HW123" s="514" t="n">
        <f aca="false">1-HD123/BF123</f>
        <v>0.859872611464968</v>
      </c>
      <c r="HX123" s="514" t="n">
        <f aca="false">1-HM123/BK123</f>
        <v>0.551829268292683</v>
      </c>
      <c r="HY123" s="472"/>
    </row>
    <row r="124" customFormat="false" ht="15.6" hidden="false" customHeight="false" outlineLevel="0" collapsed="false">
      <c r="A124" s="401" t="n">
        <v>43606</v>
      </c>
      <c r="B124" s="516" t="n">
        <v>32165</v>
      </c>
      <c r="C124" s="403" t="n">
        <f aca="false">B124/$B$6</f>
        <v>0.6433</v>
      </c>
      <c r="D124" s="404" t="n">
        <v>7.9</v>
      </c>
      <c r="E124" s="405" t="n">
        <v>57</v>
      </c>
      <c r="F124" s="406" t="n">
        <v>294</v>
      </c>
      <c r="G124" s="407" t="n">
        <f aca="false">F124*B124/1000</f>
        <v>9456.51</v>
      </c>
      <c r="H124" s="403" t="n">
        <f aca="false">G124/$G$6</f>
        <v>0.3782604</v>
      </c>
      <c r="I124" s="406" t="n">
        <v>7035</v>
      </c>
      <c r="J124" s="407" t="n">
        <f aca="false">I124*0.67</f>
        <v>4713.45</v>
      </c>
      <c r="K124" s="408" t="n">
        <v>34.9</v>
      </c>
      <c r="L124" s="408" t="n">
        <v>28.6</v>
      </c>
      <c r="M124" s="408" t="n">
        <v>4.7</v>
      </c>
      <c r="N124" s="409" t="n">
        <v>222</v>
      </c>
      <c r="O124" s="409" t="n">
        <v>32</v>
      </c>
      <c r="P124" s="410"/>
      <c r="Q124" s="410"/>
      <c r="R124" s="410"/>
      <c r="S124" s="410"/>
      <c r="T124" s="411"/>
      <c r="U124" s="412"/>
      <c r="V124" s="410"/>
      <c r="W124" s="410"/>
      <c r="X124" s="517"/>
      <c r="Y124" s="474"/>
      <c r="Z124" s="475"/>
      <c r="AA124" s="476"/>
      <c r="AB124" s="477"/>
      <c r="AC124" s="477"/>
      <c r="AD124" s="475" t="n">
        <v>2.29</v>
      </c>
      <c r="AE124" s="478" t="n">
        <f aca="false">AD124/$AD$6</f>
        <v>0.318055555555556</v>
      </c>
      <c r="AF124" s="479"/>
      <c r="AG124" s="478"/>
      <c r="AH124" s="479"/>
      <c r="AI124" s="479"/>
      <c r="AJ124" s="474"/>
      <c r="AK124" s="478"/>
      <c r="AL124" s="448"/>
      <c r="AM124" s="480"/>
      <c r="AN124" s="474"/>
      <c r="AO124" s="474"/>
      <c r="AP124" s="480"/>
      <c r="AQ124" s="448"/>
      <c r="AR124" s="474"/>
      <c r="AS124" s="474"/>
      <c r="AT124" s="474"/>
      <c r="AU124" s="448"/>
      <c r="AV124" s="481"/>
      <c r="AW124" s="480"/>
      <c r="AX124" s="480"/>
      <c r="AY124" s="481"/>
      <c r="AZ124" s="481"/>
      <c r="BA124" s="421" t="n">
        <f aca="false">CC124+DF124</f>
        <v>33638</v>
      </c>
      <c r="BB124" s="422" t="n">
        <f aca="false">BA124/$BA$6</f>
        <v>0.67276</v>
      </c>
      <c r="BC124" s="423"/>
      <c r="BD124" s="424" t="n">
        <v>7.87</v>
      </c>
      <c r="BE124" s="425" t="n">
        <v>66</v>
      </c>
      <c r="BF124" s="426" t="n">
        <v>419</v>
      </c>
      <c r="BG124" s="427" t="n">
        <v>8640</v>
      </c>
      <c r="BH124" s="421" t="n">
        <f aca="false">BG124*0.67</f>
        <v>5788.8</v>
      </c>
      <c r="BI124" s="423"/>
      <c r="BJ124" s="422"/>
      <c r="BK124" s="428" t="n">
        <v>34.6</v>
      </c>
      <c r="BL124" s="428" t="n">
        <v>28.6</v>
      </c>
      <c r="BM124" s="429" t="n">
        <v>2.5</v>
      </c>
      <c r="BN124" s="423" t="n">
        <v>3</v>
      </c>
      <c r="BO124" s="426" t="n">
        <v>229</v>
      </c>
      <c r="BP124" s="426" t="n">
        <v>32</v>
      </c>
      <c r="BQ124" s="424" t="n">
        <v>4.41</v>
      </c>
      <c r="BR124" s="422" t="n">
        <f aca="false">BQ124/$BQ$6</f>
        <v>0.6125</v>
      </c>
      <c r="BS124" s="410" t="n">
        <f aca="false">BA124</f>
        <v>33638</v>
      </c>
      <c r="BT124" s="430" t="n">
        <f aca="false">BD124</f>
        <v>7.87</v>
      </c>
      <c r="BU124" s="431" t="n">
        <f aca="false">BE124</f>
        <v>66</v>
      </c>
      <c r="BV124" s="431" t="n">
        <f aca="false">BF124</f>
        <v>419</v>
      </c>
      <c r="BW124" s="431" t="n">
        <f aca="false">BG124</f>
        <v>8640</v>
      </c>
      <c r="BX124" s="431" t="n">
        <f aca="false">BW124*0.65</f>
        <v>5616</v>
      </c>
      <c r="BY124" s="431" t="n">
        <f aca="false">BK124</f>
        <v>34.6</v>
      </c>
      <c r="BZ124" s="431" t="n">
        <f aca="false">BL124</f>
        <v>28.6</v>
      </c>
      <c r="CA124" s="432" t="n">
        <f aca="false">BN124</f>
        <v>3</v>
      </c>
      <c r="CB124" s="431" t="n">
        <f aca="false">BO124</f>
        <v>229</v>
      </c>
      <c r="CC124" s="433" t="n">
        <v>16924</v>
      </c>
      <c r="CD124" s="412" t="n">
        <f aca="false">CC124</f>
        <v>16924</v>
      </c>
      <c r="CE124" s="422" t="n">
        <f aca="false">CC124/25000</f>
        <v>0.67696</v>
      </c>
      <c r="CF124" s="434" t="n">
        <f aca="false">6700/CC124*24</f>
        <v>9.50129992909478</v>
      </c>
      <c r="CG124" s="435"/>
      <c r="CH124" s="428"/>
      <c r="CI124" s="447" t="n">
        <f aca="false">9500/CC124*24</f>
        <v>13.4719924367762</v>
      </c>
      <c r="CJ124" s="437" t="n">
        <v>26.2</v>
      </c>
      <c r="CK124" s="437" t="n">
        <v>4.1</v>
      </c>
      <c r="CL124" s="424"/>
      <c r="CM124" s="424"/>
      <c r="CN124" s="424"/>
      <c r="CO124" s="433"/>
      <c r="CP124" s="433"/>
      <c r="CQ124" s="438"/>
      <c r="CR124" s="438" t="n">
        <v>0.72</v>
      </c>
      <c r="CS124" s="425"/>
      <c r="CT124" s="529" t="n">
        <f aca="false">3500/CC124*24</f>
        <v>4.96336563460175</v>
      </c>
      <c r="CU124" s="435" t="n">
        <v>9.16</v>
      </c>
      <c r="CV124" s="439"/>
      <c r="CW124" s="440"/>
      <c r="CX124" s="441"/>
      <c r="CY124" s="442"/>
      <c r="CZ124" s="443"/>
      <c r="DA124" s="443"/>
      <c r="DB124" s="443"/>
      <c r="DC124" s="443"/>
      <c r="DD124" s="444"/>
      <c r="DE124" s="441"/>
      <c r="DF124" s="445" t="n">
        <v>16714</v>
      </c>
      <c r="DG124" s="446" t="n">
        <f aca="false">DF124</f>
        <v>16714</v>
      </c>
      <c r="DH124" s="422" t="n">
        <f aca="false">DF124/25000</f>
        <v>0.66856</v>
      </c>
      <c r="DI124" s="447" t="n">
        <f aca="false">6700/DF124*24</f>
        <v>9.62067727653464</v>
      </c>
      <c r="DJ124" s="435" t="n">
        <v>7.78</v>
      </c>
      <c r="DK124" s="428" t="n">
        <v>5.2</v>
      </c>
      <c r="DL124" s="447" t="n">
        <f aca="false">9500/DF124*24</f>
        <v>13.6412588249372</v>
      </c>
      <c r="DM124" s="423" t="n">
        <v>26.5</v>
      </c>
      <c r="DN124" s="423" t="n">
        <v>5.62</v>
      </c>
      <c r="DO124" s="424" t="n">
        <v>7.65</v>
      </c>
      <c r="DP124" s="424"/>
      <c r="DQ124" s="424"/>
      <c r="DR124" s="433" t="n">
        <v>5161</v>
      </c>
      <c r="DS124" s="433" t="n">
        <v>2940</v>
      </c>
      <c r="DT124" s="438" t="n">
        <f aca="false">DS124/DR124</f>
        <v>0.569657043208681</v>
      </c>
      <c r="DU124" s="438" t="n">
        <v>0.73</v>
      </c>
      <c r="DV124" s="425" t="n">
        <f aca="false">DU124/DR124*1000*1000</f>
        <v>141.445456306917</v>
      </c>
      <c r="DW124" s="447" t="n">
        <f aca="false">3500/DF124*24</f>
        <v>5.02572693550317</v>
      </c>
      <c r="DX124" s="435" t="n">
        <v>8.53</v>
      </c>
      <c r="DY124" s="439" t="n">
        <v>8.07</v>
      </c>
      <c r="DZ124" s="440" t="n">
        <v>17</v>
      </c>
      <c r="EA124" s="441" t="n">
        <v>70</v>
      </c>
      <c r="EB124" s="442" t="n">
        <v>6800</v>
      </c>
      <c r="EC124" s="443" t="n">
        <v>15.7</v>
      </c>
      <c r="ED124" s="443" t="n">
        <v>0.31</v>
      </c>
      <c r="EE124" s="443" t="n">
        <v>14.1</v>
      </c>
      <c r="EF124" s="443" t="n">
        <v>1.25</v>
      </c>
      <c r="EG124" s="444" t="n">
        <v>20</v>
      </c>
      <c r="EH124" s="441"/>
      <c r="EI124" s="430" t="n">
        <f aca="false">DY124</f>
        <v>8.07</v>
      </c>
      <c r="EJ124" s="448" t="n">
        <f aca="false">DZ124</f>
        <v>17</v>
      </c>
      <c r="EK124" s="449" t="n">
        <f aca="false">EA124</f>
        <v>70</v>
      </c>
      <c r="EL124" s="418" t="n">
        <f aca="false">EB124</f>
        <v>6800</v>
      </c>
      <c r="EM124" s="432" t="n">
        <f aca="false">EC124</f>
        <v>15.7</v>
      </c>
      <c r="EN124" s="432" t="n">
        <f aca="false">ED124</f>
        <v>0.31</v>
      </c>
      <c r="EO124" s="432" t="n">
        <f aca="false">EE124</f>
        <v>14.1</v>
      </c>
      <c r="EP124" s="432" t="n">
        <f aca="false">EF124</f>
        <v>1.25</v>
      </c>
      <c r="EQ124" s="431" t="n">
        <f aca="false">EG124</f>
        <v>20</v>
      </c>
      <c r="ER124" s="449"/>
      <c r="ES124" s="450" t="n">
        <f aca="false">44000/BA124*24</f>
        <v>31.3930673642904</v>
      </c>
      <c r="ET124" s="451" t="n">
        <f aca="false">BB124</f>
        <v>0.67276</v>
      </c>
      <c r="EU124" s="452" t="n">
        <f aca="false">BV124/1000/ES124*24</f>
        <v>0.3203255</v>
      </c>
      <c r="EV124" s="451" t="n">
        <f aca="false">EU124/$EU$6</f>
        <v>0.59319537037037</v>
      </c>
      <c r="EW124" s="514" t="n">
        <f aca="false">1-EM124/BY124</f>
        <v>0.546242774566474</v>
      </c>
      <c r="EX124" s="515" t="n">
        <f aca="false">BY124-EM124</f>
        <v>18.9</v>
      </c>
      <c r="EY124" s="514" t="n">
        <f aca="false">1-EJ124/BU124</f>
        <v>0.742424242424242</v>
      </c>
      <c r="EZ124" s="515" t="n">
        <f aca="false">BU124-EJ124</f>
        <v>49</v>
      </c>
      <c r="FA124" s="451" t="n">
        <f aca="false">1-EK124/BV124</f>
        <v>0.832935560859188</v>
      </c>
      <c r="FB124" s="432" t="n">
        <f aca="false">BV124-EK124</f>
        <v>349</v>
      </c>
      <c r="FC124" s="453" t="n">
        <f aca="false">1-EP124/CA124</f>
        <v>0.583333333333333</v>
      </c>
      <c r="FD124" s="432" t="n">
        <f aca="false">CA124-EP124</f>
        <v>1.75</v>
      </c>
      <c r="FE124" s="453" t="n">
        <f aca="false">1-EQ124/CB124</f>
        <v>0.912663755458515</v>
      </c>
      <c r="FF124" s="431" t="n">
        <f aca="false">CB124-EQ124</f>
        <v>209</v>
      </c>
      <c r="FG124" s="406" t="n">
        <v>38400</v>
      </c>
      <c r="FH124" s="444"/>
      <c r="FI124" s="454"/>
      <c r="FJ124" s="455"/>
      <c r="FK124" s="456" t="n">
        <f aca="false">3000/BA124*24</f>
        <v>2.14043641120162</v>
      </c>
      <c r="FL124" s="531" t="n">
        <v>1400</v>
      </c>
      <c r="FM124" s="456" t="n">
        <f aca="false">FL124/BA124*1000</f>
        <v>41.6195968844759</v>
      </c>
      <c r="FN124" s="531" t="n">
        <v>2641</v>
      </c>
      <c r="FO124" s="533" t="n">
        <f aca="false">FN124/11.15/1.2/1000</f>
        <v>0.197384155455904</v>
      </c>
      <c r="FP124" s="450" t="n">
        <f aca="false">FN124/BA124*1000</f>
        <v>78.5123966942149</v>
      </c>
      <c r="FQ124" s="458" t="n">
        <v>21.6</v>
      </c>
      <c r="FR124" s="459" t="n">
        <f aca="false">FQ124/BA124*1000</f>
        <v>0.642130923360485</v>
      </c>
      <c r="FS124" s="460" t="n">
        <v>8.09</v>
      </c>
      <c r="FT124" s="530" t="n">
        <v>12</v>
      </c>
      <c r="FU124" s="441" t="n">
        <v>55</v>
      </c>
      <c r="FV124" s="531" t="n">
        <v>1</v>
      </c>
      <c r="FW124" s="539" t="n">
        <v>0.2</v>
      </c>
      <c r="FX124" s="531" t="n">
        <v>16</v>
      </c>
      <c r="FY124" s="453" t="n">
        <f aca="false">1-FV124/(EG124+DD124)</f>
        <v>0.95</v>
      </c>
      <c r="FZ124" s="453" t="n">
        <f aca="false">1-FW124/(EF124+DC124)</f>
        <v>0.84</v>
      </c>
      <c r="GA124" s="430" t="n">
        <f aca="false">EF124+DC124-FW124</f>
        <v>1.05</v>
      </c>
      <c r="GB124" s="514" t="n">
        <f aca="false">1-FT124/DZ124</f>
        <v>0.294117647058823</v>
      </c>
      <c r="GC124" s="515" t="n">
        <f aca="false">(CW124+DZ124-FT124)</f>
        <v>5</v>
      </c>
      <c r="GD124" s="514" t="n">
        <f aca="false">1-FU124/EA124</f>
        <v>0.214285714285714</v>
      </c>
      <c r="GE124" s="528" t="n">
        <f aca="false">CX124+EA124-FU124</f>
        <v>15</v>
      </c>
      <c r="GF124" s="462" t="n">
        <f aca="false">4100/BA124*24</f>
        <v>2.92526309530888</v>
      </c>
      <c r="GG124" s="406" t="n">
        <v>35</v>
      </c>
      <c r="GH124" s="451" t="n">
        <f aca="false">GG124/80</f>
        <v>0.4375</v>
      </c>
      <c r="GI124" s="406" t="n">
        <v>210</v>
      </c>
      <c r="GJ124" s="463" t="n">
        <f aca="false">GI124/GG124</f>
        <v>6</v>
      </c>
      <c r="GK124" s="464" t="n">
        <f aca="false">GG124/(BA124/24)*1000</f>
        <v>24.9717581306855</v>
      </c>
      <c r="GL124" s="465" t="n">
        <v>8.14</v>
      </c>
      <c r="GM124" s="530" t="n">
        <v>11</v>
      </c>
      <c r="GN124" s="406" t="n">
        <v>48</v>
      </c>
      <c r="GO124" s="514" t="n">
        <f aca="false">1-GM124/FT124</f>
        <v>0.0833333333333334</v>
      </c>
      <c r="GP124" s="451" t="n">
        <f aca="false">1-GN124/FU124</f>
        <v>0.127272727272727</v>
      </c>
      <c r="GQ124" s="530" t="n">
        <v>4</v>
      </c>
      <c r="GR124" s="456" t="n">
        <f aca="false">4300/BA124*24</f>
        <v>3.06795885605565</v>
      </c>
      <c r="GS124" s="532" t="n">
        <f aca="false">HC124</f>
        <v>9.7</v>
      </c>
      <c r="GT124" s="532" t="n">
        <f aca="false">HD124</f>
        <v>42</v>
      </c>
      <c r="GU124" s="514" t="n">
        <f aca="false">1-GS124/GM124</f>
        <v>0.118181818181818</v>
      </c>
      <c r="GV124" s="514"/>
      <c r="GW124" s="514" t="n">
        <f aca="false">1-HC124/FT124</f>
        <v>0.191666666666667</v>
      </c>
      <c r="GX124" s="514" t="n">
        <f aca="false">1-HD124/FU124</f>
        <v>0.236363636363636</v>
      </c>
      <c r="GY124" s="463" t="n">
        <f aca="false">GK124/(FU124-GN124)</f>
        <v>3.56739401866936</v>
      </c>
      <c r="GZ124" s="406" t="n">
        <v>34095</v>
      </c>
      <c r="HA124" s="439" t="n">
        <v>8.19</v>
      </c>
      <c r="HB124" s="452"/>
      <c r="HC124" s="440" t="n">
        <v>9.7</v>
      </c>
      <c r="HD124" s="444" t="n">
        <v>42</v>
      </c>
      <c r="HE124" s="464"/>
      <c r="HF124" s="464"/>
      <c r="HG124" s="444"/>
      <c r="HH124" s="409" t="n">
        <v>8</v>
      </c>
      <c r="HI124" s="466" t="n">
        <v>6780</v>
      </c>
      <c r="HJ124" s="407" t="n">
        <f aca="false">HI124*0.67</f>
        <v>4542.6</v>
      </c>
      <c r="HK124" s="407"/>
      <c r="HL124" s="443"/>
      <c r="HM124" s="541" t="n">
        <v>14.3</v>
      </c>
      <c r="HN124" s="467"/>
      <c r="HO124" s="408" t="n">
        <v>0.15</v>
      </c>
      <c r="HP124" s="468"/>
      <c r="HQ124" s="519" t="n">
        <v>13.8</v>
      </c>
      <c r="HR124" s="520" t="n">
        <v>0.22</v>
      </c>
      <c r="HS124" s="521"/>
      <c r="HT124" s="522" t="n">
        <v>4</v>
      </c>
      <c r="HU124" s="523" t="n">
        <f aca="false">72500/BA124*24</f>
        <v>51.7272132707057</v>
      </c>
      <c r="HV124" s="514" t="n">
        <f aca="false">1-HC124/BE124</f>
        <v>0.853030303030303</v>
      </c>
      <c r="HW124" s="514" t="n">
        <f aca="false">1-HD124/BF124</f>
        <v>0.899761336515513</v>
      </c>
      <c r="HX124" s="514" t="n">
        <f aca="false">1-HM124/BK124</f>
        <v>0.586705202312139</v>
      </c>
      <c r="HY124" s="472"/>
    </row>
    <row r="125" customFormat="false" ht="15.6" hidden="false" customHeight="false" outlineLevel="0" collapsed="false">
      <c r="A125" s="401" t="n">
        <v>43607</v>
      </c>
      <c r="B125" s="516" t="n">
        <v>36346</v>
      </c>
      <c r="C125" s="403" t="n">
        <f aca="false">B125/$B$6</f>
        <v>0.72692</v>
      </c>
      <c r="D125" s="404" t="n">
        <v>7.82</v>
      </c>
      <c r="E125" s="405" t="n">
        <v>56.8</v>
      </c>
      <c r="F125" s="406" t="n">
        <v>293</v>
      </c>
      <c r="G125" s="407" t="n">
        <f aca="false">F125*B125/1000</f>
        <v>10649.378</v>
      </c>
      <c r="H125" s="403" t="n">
        <f aca="false">G125/$G$6</f>
        <v>0.42597512</v>
      </c>
      <c r="I125" s="406" t="n">
        <v>7350</v>
      </c>
      <c r="J125" s="407" t="n">
        <f aca="false">I125*0.67</f>
        <v>4924.5</v>
      </c>
      <c r="K125" s="408" t="n">
        <v>34</v>
      </c>
      <c r="L125" s="408" t="n">
        <v>31.4</v>
      </c>
      <c r="M125" s="408" t="n">
        <v>2.7</v>
      </c>
      <c r="N125" s="409" t="n">
        <v>141</v>
      </c>
      <c r="O125" s="409" t="n">
        <v>32</v>
      </c>
      <c r="P125" s="410"/>
      <c r="Q125" s="410"/>
      <c r="R125" s="410"/>
      <c r="S125" s="410"/>
      <c r="T125" s="411"/>
      <c r="U125" s="412"/>
      <c r="V125" s="410"/>
      <c r="W125" s="410"/>
      <c r="X125" s="517"/>
      <c r="Y125" s="474"/>
      <c r="Z125" s="475"/>
      <c r="AA125" s="476"/>
      <c r="AB125" s="477"/>
      <c r="AC125" s="477"/>
      <c r="AD125" s="475" t="n">
        <v>2.67</v>
      </c>
      <c r="AE125" s="478" t="n">
        <f aca="false">AD125/$AD$6</f>
        <v>0.370833333333333</v>
      </c>
      <c r="AF125" s="479"/>
      <c r="AG125" s="478"/>
      <c r="AH125" s="479"/>
      <c r="AI125" s="479"/>
      <c r="AJ125" s="474"/>
      <c r="AK125" s="478"/>
      <c r="AL125" s="448"/>
      <c r="AM125" s="480"/>
      <c r="AN125" s="474"/>
      <c r="AO125" s="474"/>
      <c r="AP125" s="480"/>
      <c r="AQ125" s="448"/>
      <c r="AR125" s="474"/>
      <c r="AS125" s="474"/>
      <c r="AT125" s="474"/>
      <c r="AU125" s="448"/>
      <c r="AV125" s="481"/>
      <c r="AW125" s="480"/>
      <c r="AX125" s="480"/>
      <c r="AY125" s="481"/>
      <c r="AZ125" s="481"/>
      <c r="BA125" s="421" t="n">
        <f aca="false">CC125+DF125</f>
        <v>32883</v>
      </c>
      <c r="BB125" s="422" t="n">
        <f aca="false">BA125/$BA$6</f>
        <v>0.65766</v>
      </c>
      <c r="BC125" s="423"/>
      <c r="BD125" s="424" t="n">
        <v>7.88</v>
      </c>
      <c r="BE125" s="425" t="n">
        <v>65.8</v>
      </c>
      <c r="BF125" s="426" t="n">
        <v>388</v>
      </c>
      <c r="BG125" s="427" t="n">
        <v>7310</v>
      </c>
      <c r="BH125" s="421" t="n">
        <f aca="false">BG125*0.67</f>
        <v>4897.7</v>
      </c>
      <c r="BI125" s="427" t="n">
        <v>1672</v>
      </c>
      <c r="BJ125" s="422" t="n">
        <f aca="false">BI125/35.5*(23+35.5)/BH125</f>
        <v>0.562563571805909</v>
      </c>
      <c r="BK125" s="428" t="n">
        <v>33.4</v>
      </c>
      <c r="BL125" s="428" t="n">
        <v>29.4</v>
      </c>
      <c r="BM125" s="429" t="n">
        <v>3.3</v>
      </c>
      <c r="BN125" s="423" t="n">
        <v>3.5</v>
      </c>
      <c r="BO125" s="426" t="n">
        <v>216</v>
      </c>
      <c r="BP125" s="426" t="n">
        <v>32</v>
      </c>
      <c r="BQ125" s="424" t="n">
        <v>4</v>
      </c>
      <c r="BR125" s="422" t="n">
        <f aca="false">BQ125/$BQ$6</f>
        <v>0.555555555555556</v>
      </c>
      <c r="BS125" s="410" t="n">
        <f aca="false">BA125</f>
        <v>32883</v>
      </c>
      <c r="BT125" s="430" t="n">
        <f aca="false">BD125</f>
        <v>7.88</v>
      </c>
      <c r="BU125" s="431" t="n">
        <f aca="false">BE125</f>
        <v>65.8</v>
      </c>
      <c r="BV125" s="431" t="n">
        <f aca="false">BF125</f>
        <v>388</v>
      </c>
      <c r="BW125" s="431" t="n">
        <f aca="false">BG125</f>
        <v>7310</v>
      </c>
      <c r="BX125" s="431" t="n">
        <f aca="false">BW125*0.65</f>
        <v>4751.5</v>
      </c>
      <c r="BY125" s="431" t="n">
        <f aca="false">BK125</f>
        <v>33.4</v>
      </c>
      <c r="BZ125" s="431" t="n">
        <f aca="false">BL125</f>
        <v>29.4</v>
      </c>
      <c r="CA125" s="432" t="n">
        <f aca="false">BN125</f>
        <v>3.5</v>
      </c>
      <c r="CB125" s="431" t="n">
        <f aca="false">BO125</f>
        <v>216</v>
      </c>
      <c r="CC125" s="433" t="n">
        <v>16492</v>
      </c>
      <c r="CD125" s="412" t="n">
        <f aca="false">CC125</f>
        <v>16492</v>
      </c>
      <c r="CE125" s="422" t="n">
        <f aca="false">CC125/25000</f>
        <v>0.65968</v>
      </c>
      <c r="CF125" s="434" t="n">
        <f aca="false">6700/CC125*24</f>
        <v>9.75018190637885</v>
      </c>
      <c r="CG125" s="435"/>
      <c r="CH125" s="428"/>
      <c r="CI125" s="447" t="n">
        <f aca="false">9500/CC125*24</f>
        <v>13.8248847926267</v>
      </c>
      <c r="CJ125" s="437" t="n">
        <v>25.9</v>
      </c>
      <c r="CK125" s="437" t="n">
        <v>4</v>
      </c>
      <c r="CL125" s="424"/>
      <c r="CM125" s="424"/>
      <c r="CN125" s="424"/>
      <c r="CO125" s="433"/>
      <c r="CP125" s="433"/>
      <c r="CQ125" s="438"/>
      <c r="CR125" s="438" t="n">
        <v>0.7</v>
      </c>
      <c r="CS125" s="425"/>
      <c r="CT125" s="529" t="n">
        <f aca="false">3500/CC125*24</f>
        <v>5.09337860780985</v>
      </c>
      <c r="CU125" s="435" t="n">
        <v>8.93</v>
      </c>
      <c r="CV125" s="439"/>
      <c r="CW125" s="440"/>
      <c r="CX125" s="441"/>
      <c r="CY125" s="442"/>
      <c r="CZ125" s="443"/>
      <c r="DA125" s="443"/>
      <c r="DB125" s="443"/>
      <c r="DC125" s="443"/>
      <c r="DD125" s="444"/>
      <c r="DE125" s="441"/>
      <c r="DF125" s="445" t="n">
        <v>16391</v>
      </c>
      <c r="DG125" s="446" t="n">
        <f aca="false">DF125</f>
        <v>16391</v>
      </c>
      <c r="DH125" s="422" t="n">
        <f aca="false">DF125/25000</f>
        <v>0.65564</v>
      </c>
      <c r="DI125" s="447" t="n">
        <f aca="false">6700/DF125*24</f>
        <v>9.81026172899762</v>
      </c>
      <c r="DJ125" s="435" t="n">
        <v>7.83</v>
      </c>
      <c r="DK125" s="428" t="n">
        <v>4.4</v>
      </c>
      <c r="DL125" s="447" t="n">
        <f aca="false">9500/DF125*24</f>
        <v>13.9100726008175</v>
      </c>
      <c r="DM125" s="423" t="n">
        <v>26.6</v>
      </c>
      <c r="DN125" s="423" t="n">
        <v>5.3</v>
      </c>
      <c r="DO125" s="424" t="n">
        <v>7.55</v>
      </c>
      <c r="DP125" s="424"/>
      <c r="DQ125" s="424"/>
      <c r="DR125" s="433"/>
      <c r="DS125" s="433"/>
      <c r="DT125" s="438"/>
      <c r="DU125" s="438" t="n">
        <v>0.78</v>
      </c>
      <c r="DV125" s="425"/>
      <c r="DW125" s="447" t="n">
        <f aca="false">3500/DF125*24</f>
        <v>5.12476358977488</v>
      </c>
      <c r="DX125" s="435" t="n">
        <v>8.92</v>
      </c>
      <c r="DY125" s="439" t="n">
        <v>7.97</v>
      </c>
      <c r="DZ125" s="440" t="n">
        <v>17.3</v>
      </c>
      <c r="EA125" s="441" t="n">
        <v>70</v>
      </c>
      <c r="EB125" s="442" t="n">
        <v>7350</v>
      </c>
      <c r="EC125" s="443" t="n">
        <v>16.5</v>
      </c>
      <c r="ED125" s="443" t="n">
        <v>0.44</v>
      </c>
      <c r="EE125" s="443" t="n">
        <v>13.8</v>
      </c>
      <c r="EF125" s="443" t="n">
        <v>1.3</v>
      </c>
      <c r="EG125" s="444" t="n">
        <v>25</v>
      </c>
      <c r="EH125" s="441"/>
      <c r="EI125" s="430" t="n">
        <f aca="false">DY125</f>
        <v>7.97</v>
      </c>
      <c r="EJ125" s="448" t="n">
        <f aca="false">DZ125</f>
        <v>17.3</v>
      </c>
      <c r="EK125" s="449" t="n">
        <f aca="false">EA125</f>
        <v>70</v>
      </c>
      <c r="EL125" s="418" t="n">
        <f aca="false">EB125</f>
        <v>7350</v>
      </c>
      <c r="EM125" s="432" t="n">
        <f aca="false">EC125</f>
        <v>16.5</v>
      </c>
      <c r="EN125" s="432" t="n">
        <f aca="false">ED125</f>
        <v>0.44</v>
      </c>
      <c r="EO125" s="432" t="n">
        <f aca="false">EE125</f>
        <v>13.8</v>
      </c>
      <c r="EP125" s="432" t="n">
        <f aca="false">EF125</f>
        <v>1.3</v>
      </c>
      <c r="EQ125" s="431" t="n">
        <f aca="false">EG125</f>
        <v>25</v>
      </c>
      <c r="ER125" s="449"/>
      <c r="ES125" s="450" t="n">
        <f aca="false">44000/BA125*24</f>
        <v>32.1138582246145</v>
      </c>
      <c r="ET125" s="451" t="n">
        <f aca="false">BB125</f>
        <v>0.65766</v>
      </c>
      <c r="EU125" s="452" t="n">
        <f aca="false">BV125/1000/ES125*24</f>
        <v>0.289968272727273</v>
      </c>
      <c r="EV125" s="451" t="n">
        <f aca="false">EU125/$EU$6</f>
        <v>0.536978282828283</v>
      </c>
      <c r="EW125" s="514" t="n">
        <f aca="false">1-EM125/BY125</f>
        <v>0.505988023952096</v>
      </c>
      <c r="EX125" s="515" t="n">
        <f aca="false">BY125-EM125</f>
        <v>16.9</v>
      </c>
      <c r="EY125" s="514" t="n">
        <f aca="false">1-EJ125/BU125</f>
        <v>0.737082066869301</v>
      </c>
      <c r="EZ125" s="515" t="n">
        <f aca="false">BU125-EJ125</f>
        <v>48.5</v>
      </c>
      <c r="FA125" s="451" t="n">
        <f aca="false">1-EK125/BV125</f>
        <v>0.819587628865979</v>
      </c>
      <c r="FB125" s="432" t="n">
        <f aca="false">BV125-EK125</f>
        <v>318</v>
      </c>
      <c r="FC125" s="453" t="n">
        <f aca="false">1-EP125/CA125</f>
        <v>0.628571428571429</v>
      </c>
      <c r="FD125" s="432" t="n">
        <f aca="false">CA125-EP125</f>
        <v>2.2</v>
      </c>
      <c r="FE125" s="453" t="n">
        <f aca="false">1-EQ125/CB125</f>
        <v>0.884259259259259</v>
      </c>
      <c r="FF125" s="431" t="n">
        <f aca="false">CB125-EQ125</f>
        <v>191</v>
      </c>
      <c r="FG125" s="406" t="n">
        <v>38400</v>
      </c>
      <c r="FH125" s="444"/>
      <c r="FI125" s="454"/>
      <c r="FJ125" s="455"/>
      <c r="FK125" s="456" t="n">
        <f aca="false">3000/BA125*24</f>
        <v>2.18958124258735</v>
      </c>
      <c r="FL125" s="531" t="n">
        <v>1400</v>
      </c>
      <c r="FM125" s="456" t="n">
        <f aca="false">FL125/BA125*1000</f>
        <v>42.5751908280875</v>
      </c>
      <c r="FN125" s="531" t="n">
        <v>3058</v>
      </c>
      <c r="FO125" s="533" t="n">
        <f aca="false">FN125/11.15/1.2/1000</f>
        <v>0.228550074738416</v>
      </c>
      <c r="FP125" s="450" t="n">
        <f aca="false">FN125/BA125*1000</f>
        <v>92.9963811087796</v>
      </c>
      <c r="FQ125" s="458" t="n">
        <v>19.2</v>
      </c>
      <c r="FR125" s="459" t="n">
        <f aca="false">FQ125/BA125*1000</f>
        <v>0.583888331356628</v>
      </c>
      <c r="FS125" s="460" t="n">
        <v>7.89</v>
      </c>
      <c r="FT125" s="530" t="n">
        <v>12.6</v>
      </c>
      <c r="FU125" s="441" t="n">
        <v>56</v>
      </c>
      <c r="FV125" s="531" t="n">
        <v>2</v>
      </c>
      <c r="FW125" s="539" t="n">
        <v>0.26</v>
      </c>
      <c r="FX125" s="531" t="n">
        <v>16</v>
      </c>
      <c r="FY125" s="453" t="n">
        <f aca="false">1-FV125/(EG125+DD125)</f>
        <v>0.92</v>
      </c>
      <c r="FZ125" s="453" t="n">
        <f aca="false">1-FW125/(EF125+DC125)</f>
        <v>0.8</v>
      </c>
      <c r="GA125" s="430" t="n">
        <f aca="false">EF125+DC125-FW125</f>
        <v>1.04</v>
      </c>
      <c r="GB125" s="514" t="n">
        <f aca="false">1-FT125/DZ125</f>
        <v>0.271676300578035</v>
      </c>
      <c r="GC125" s="515" t="n">
        <f aca="false">(CW125+DZ125-FT125)</f>
        <v>4.7</v>
      </c>
      <c r="GD125" s="514" t="n">
        <f aca="false">1-FU125/EA125</f>
        <v>0.2</v>
      </c>
      <c r="GE125" s="528" t="n">
        <f aca="false">CX125+EA125-FU125</f>
        <v>14</v>
      </c>
      <c r="GF125" s="462" t="n">
        <f aca="false">4100/BA125*24</f>
        <v>2.99242769820272</v>
      </c>
      <c r="GG125" s="406" t="n">
        <v>35</v>
      </c>
      <c r="GH125" s="451" t="n">
        <f aca="false">GG125/80</f>
        <v>0.4375</v>
      </c>
      <c r="GI125" s="406" t="n">
        <v>210</v>
      </c>
      <c r="GJ125" s="463" t="n">
        <f aca="false">GI125/GG125</f>
        <v>6</v>
      </c>
      <c r="GK125" s="464" t="n">
        <f aca="false">GG125/(BA125/24)*1000</f>
        <v>25.5451144968525</v>
      </c>
      <c r="GL125" s="465" t="n">
        <v>8.1</v>
      </c>
      <c r="GM125" s="530" t="n">
        <v>11</v>
      </c>
      <c r="GN125" s="406" t="n">
        <v>50</v>
      </c>
      <c r="GO125" s="514" t="n">
        <f aca="false">1-GM125/FT125</f>
        <v>0.126984126984127</v>
      </c>
      <c r="GP125" s="451" t="n">
        <f aca="false">1-GN125/FU125</f>
        <v>0.107142857142857</v>
      </c>
      <c r="GQ125" s="530" t="n">
        <v>4</v>
      </c>
      <c r="GR125" s="456" t="n">
        <f aca="false">4300/BA125*24</f>
        <v>3.13839978104188</v>
      </c>
      <c r="GS125" s="532" t="n">
        <f aca="false">HC125</f>
        <v>11</v>
      </c>
      <c r="GT125" s="532" t="n">
        <f aca="false">HD125</f>
        <v>47</v>
      </c>
      <c r="GU125" s="514"/>
      <c r="GV125" s="514"/>
      <c r="GW125" s="514" t="n">
        <f aca="false">1-HC125/FT125</f>
        <v>0.126984126984127</v>
      </c>
      <c r="GX125" s="514" t="n">
        <f aca="false">1-HD125/FU125</f>
        <v>0.160714285714286</v>
      </c>
      <c r="GY125" s="463" t="n">
        <f aca="false">GK125/(FU125-GN125)</f>
        <v>4.25751908280875</v>
      </c>
      <c r="GZ125" s="406" t="n">
        <v>32658</v>
      </c>
      <c r="HA125" s="439" t="n">
        <v>8.22</v>
      </c>
      <c r="HB125" s="452" t="n">
        <v>8.24</v>
      </c>
      <c r="HC125" s="440" t="n">
        <v>11</v>
      </c>
      <c r="HD125" s="444" t="n">
        <v>47</v>
      </c>
      <c r="HE125" s="464" t="n">
        <v>11.46</v>
      </c>
      <c r="HF125" s="464"/>
      <c r="HG125" s="444"/>
      <c r="HH125" s="409" t="n">
        <v>8</v>
      </c>
      <c r="HI125" s="466" t="n">
        <v>7220</v>
      </c>
      <c r="HJ125" s="407" t="n">
        <f aca="false">HI125*0.67</f>
        <v>4837.4</v>
      </c>
      <c r="HK125" s="407"/>
      <c r="HL125" s="548"/>
      <c r="HM125" s="541" t="n">
        <v>15.4</v>
      </c>
      <c r="HN125" s="462" t="n">
        <v>15.37</v>
      </c>
      <c r="HO125" s="408" t="n">
        <v>0.14</v>
      </c>
      <c r="HP125" s="549" t="n">
        <v>0.095</v>
      </c>
      <c r="HQ125" s="519" t="n">
        <v>12.7</v>
      </c>
      <c r="HR125" s="520" t="n">
        <v>0.24</v>
      </c>
      <c r="HS125" s="521" t="n">
        <v>0.2</v>
      </c>
      <c r="HT125" s="522" t="n">
        <v>4</v>
      </c>
      <c r="HU125" s="523" t="n">
        <f aca="false">72500/BA125*24</f>
        <v>52.9148800291944</v>
      </c>
      <c r="HV125" s="514" t="n">
        <f aca="false">1-HC125/BE125</f>
        <v>0.832826747720365</v>
      </c>
      <c r="HW125" s="514" t="n">
        <f aca="false">1-HD125/BF125</f>
        <v>0.878865979381443</v>
      </c>
      <c r="HX125" s="514" t="n">
        <f aca="false">1-HM125/BK125</f>
        <v>0.538922155688623</v>
      </c>
      <c r="HY125" s="472"/>
    </row>
    <row r="126" customFormat="false" ht="15.6" hidden="false" customHeight="false" outlineLevel="0" collapsed="false">
      <c r="A126" s="401" t="n">
        <v>43608</v>
      </c>
      <c r="B126" s="516" t="n">
        <v>36218</v>
      </c>
      <c r="C126" s="403" t="n">
        <f aca="false">B126/$B$6</f>
        <v>0.72436</v>
      </c>
      <c r="D126" s="404" t="n">
        <v>7.79</v>
      </c>
      <c r="E126" s="405" t="n">
        <v>44.7</v>
      </c>
      <c r="F126" s="406" t="n">
        <v>291</v>
      </c>
      <c r="G126" s="407" t="n">
        <f aca="false">F126*B126/1000</f>
        <v>10539.438</v>
      </c>
      <c r="H126" s="403" t="n">
        <f aca="false">G126/$G$6</f>
        <v>0.42157752</v>
      </c>
      <c r="I126" s="406" t="n">
        <v>6805</v>
      </c>
      <c r="J126" s="407" t="n">
        <f aca="false">I126*0.67</f>
        <v>4559.35</v>
      </c>
      <c r="K126" s="408" t="n">
        <v>33.9</v>
      </c>
      <c r="L126" s="408" t="n">
        <v>30.6</v>
      </c>
      <c r="M126" s="408" t="n">
        <v>3.7</v>
      </c>
      <c r="N126" s="409" t="n">
        <v>198</v>
      </c>
      <c r="O126" s="409" t="n">
        <v>32</v>
      </c>
      <c r="P126" s="410"/>
      <c r="Q126" s="410"/>
      <c r="R126" s="410"/>
      <c r="S126" s="410"/>
      <c r="T126" s="411"/>
      <c r="U126" s="412"/>
      <c r="V126" s="410"/>
      <c r="W126" s="410"/>
      <c r="X126" s="517"/>
      <c r="Y126" s="474"/>
      <c r="Z126" s="475"/>
      <c r="AA126" s="476"/>
      <c r="AB126" s="477"/>
      <c r="AC126" s="477"/>
      <c r="AD126" s="475" t="n">
        <v>2.89</v>
      </c>
      <c r="AE126" s="478" t="n">
        <f aca="false">AD126/$AD$6</f>
        <v>0.401388888888889</v>
      </c>
      <c r="AF126" s="479"/>
      <c r="AG126" s="478"/>
      <c r="AH126" s="479"/>
      <c r="AI126" s="479"/>
      <c r="AJ126" s="474"/>
      <c r="AK126" s="478"/>
      <c r="AL126" s="448"/>
      <c r="AM126" s="480"/>
      <c r="AN126" s="474"/>
      <c r="AO126" s="474"/>
      <c r="AP126" s="480"/>
      <c r="AQ126" s="448"/>
      <c r="AR126" s="474"/>
      <c r="AS126" s="474"/>
      <c r="AT126" s="474"/>
      <c r="AU126" s="448"/>
      <c r="AV126" s="481"/>
      <c r="AW126" s="480"/>
      <c r="AX126" s="480"/>
      <c r="AY126" s="481"/>
      <c r="AZ126" s="481"/>
      <c r="BA126" s="421" t="n">
        <f aca="false">CC126+DF126</f>
        <v>33273</v>
      </c>
      <c r="BB126" s="422" t="n">
        <f aca="false">BA126/$BA$6</f>
        <v>0.66546</v>
      </c>
      <c r="BC126" s="423"/>
      <c r="BD126" s="424" t="n">
        <v>7.95</v>
      </c>
      <c r="BE126" s="425" t="n">
        <v>68.7</v>
      </c>
      <c r="BF126" s="426" t="n">
        <v>415</v>
      </c>
      <c r="BG126" s="427" t="n">
        <v>8460</v>
      </c>
      <c r="BH126" s="421" t="n">
        <f aca="false">BG126*0.67</f>
        <v>5668.2</v>
      </c>
      <c r="BI126" s="427"/>
      <c r="BJ126" s="422"/>
      <c r="BK126" s="428" t="n">
        <v>31.7</v>
      </c>
      <c r="BL126" s="428" t="n">
        <v>23.2</v>
      </c>
      <c r="BM126" s="429" t="n">
        <v>4.1</v>
      </c>
      <c r="BN126" s="423" t="n">
        <v>2.5</v>
      </c>
      <c r="BO126" s="426" t="n">
        <v>164</v>
      </c>
      <c r="BP126" s="426" t="n">
        <v>32</v>
      </c>
      <c r="BQ126" s="424" t="n">
        <v>4.71</v>
      </c>
      <c r="BR126" s="422" t="n">
        <f aca="false">BQ126/$BQ$6</f>
        <v>0.654166666666667</v>
      </c>
      <c r="BS126" s="410" t="n">
        <f aca="false">BA126</f>
        <v>33273</v>
      </c>
      <c r="BT126" s="430" t="n">
        <f aca="false">BD126</f>
        <v>7.95</v>
      </c>
      <c r="BU126" s="431" t="n">
        <f aca="false">BE126</f>
        <v>68.7</v>
      </c>
      <c r="BV126" s="431" t="n">
        <f aca="false">BF126</f>
        <v>415</v>
      </c>
      <c r="BW126" s="431" t="n">
        <f aca="false">BG126</f>
        <v>8460</v>
      </c>
      <c r="BX126" s="431" t="n">
        <f aca="false">BW126*0.65</f>
        <v>5499</v>
      </c>
      <c r="BY126" s="431" t="n">
        <f aca="false">BK126</f>
        <v>31.7</v>
      </c>
      <c r="BZ126" s="431" t="n">
        <f aca="false">BL126</f>
        <v>23.2</v>
      </c>
      <c r="CA126" s="432" t="n">
        <f aca="false">BN126</f>
        <v>2.5</v>
      </c>
      <c r="CB126" s="431" t="n">
        <f aca="false">BO126</f>
        <v>164</v>
      </c>
      <c r="CC126" s="433" t="n">
        <v>16559</v>
      </c>
      <c r="CD126" s="412" t="n">
        <f aca="false">CC126</f>
        <v>16559</v>
      </c>
      <c r="CE126" s="422" t="n">
        <f aca="false">CC126/25000</f>
        <v>0.66236</v>
      </c>
      <c r="CF126" s="434" t="n">
        <f aca="false">6700/CC126*24</f>
        <v>9.71073132435534</v>
      </c>
      <c r="CG126" s="435"/>
      <c r="CH126" s="428"/>
      <c r="CI126" s="447" t="n">
        <f aca="false">9500/CC126*24</f>
        <v>13.7689474002053</v>
      </c>
      <c r="CJ126" s="437" t="n">
        <v>26.1</v>
      </c>
      <c r="CK126" s="437" t="n">
        <v>4.2</v>
      </c>
      <c r="CL126" s="424"/>
      <c r="CM126" s="424"/>
      <c r="CN126" s="424"/>
      <c r="CO126" s="433"/>
      <c r="CP126" s="433"/>
      <c r="CQ126" s="438"/>
      <c r="CR126" s="438" t="n">
        <v>0.75</v>
      </c>
      <c r="CS126" s="425"/>
      <c r="CT126" s="529" t="n">
        <f aca="false">3500/CC126*24</f>
        <v>5.07277009481249</v>
      </c>
      <c r="CU126" s="435" t="n">
        <v>8.62</v>
      </c>
      <c r="CV126" s="439"/>
      <c r="CW126" s="440"/>
      <c r="CX126" s="441"/>
      <c r="CY126" s="442"/>
      <c r="CZ126" s="443"/>
      <c r="DA126" s="443"/>
      <c r="DB126" s="443"/>
      <c r="DC126" s="443"/>
      <c r="DD126" s="444"/>
      <c r="DE126" s="441"/>
      <c r="DF126" s="445" t="n">
        <v>16714</v>
      </c>
      <c r="DG126" s="446" t="n">
        <f aca="false">DF126</f>
        <v>16714</v>
      </c>
      <c r="DH126" s="422" t="n">
        <f aca="false">DF126/25000</f>
        <v>0.66856</v>
      </c>
      <c r="DI126" s="447" t="n">
        <f aca="false">6700/DF126*24</f>
        <v>9.62067727653464</v>
      </c>
      <c r="DJ126" s="435" t="n">
        <v>7.7</v>
      </c>
      <c r="DK126" s="428" t="n">
        <v>5.7</v>
      </c>
      <c r="DL126" s="447" t="n">
        <f aca="false">9500/DF126*24</f>
        <v>13.6412588249372</v>
      </c>
      <c r="DM126" s="423" t="n">
        <v>27</v>
      </c>
      <c r="DN126" s="423" t="n">
        <v>5.5</v>
      </c>
      <c r="DO126" s="424" t="n">
        <v>7.54</v>
      </c>
      <c r="DP126" s="424"/>
      <c r="DQ126" s="424"/>
      <c r="DR126" s="433"/>
      <c r="DS126" s="433"/>
      <c r="DT126" s="438"/>
      <c r="DU126" s="438" t="n">
        <v>0.76</v>
      </c>
      <c r="DV126" s="425"/>
      <c r="DW126" s="447" t="n">
        <f aca="false">3500/DF126*24</f>
        <v>5.02572693550317</v>
      </c>
      <c r="DX126" s="435" t="n">
        <v>8.32</v>
      </c>
      <c r="DY126" s="439" t="n">
        <v>7.89</v>
      </c>
      <c r="DZ126" s="440" t="n">
        <v>17.3</v>
      </c>
      <c r="EA126" s="441" t="n">
        <v>74</v>
      </c>
      <c r="EB126" s="442" t="n">
        <v>7610</v>
      </c>
      <c r="EC126" s="443" t="n">
        <v>15.5</v>
      </c>
      <c r="ED126" s="443" t="n">
        <v>0.34</v>
      </c>
      <c r="EE126" s="443" t="n">
        <v>14.4</v>
      </c>
      <c r="EF126" s="443" t="n">
        <v>0.95</v>
      </c>
      <c r="EG126" s="444" t="n">
        <v>19</v>
      </c>
      <c r="EH126" s="441"/>
      <c r="EI126" s="430" t="n">
        <f aca="false">DY126</f>
        <v>7.89</v>
      </c>
      <c r="EJ126" s="448" t="n">
        <f aca="false">DZ126</f>
        <v>17.3</v>
      </c>
      <c r="EK126" s="449" t="n">
        <f aca="false">EA126</f>
        <v>74</v>
      </c>
      <c r="EL126" s="418" t="n">
        <f aca="false">EB126</f>
        <v>7610</v>
      </c>
      <c r="EM126" s="432" t="n">
        <f aca="false">EC126</f>
        <v>15.5</v>
      </c>
      <c r="EN126" s="432" t="n">
        <f aca="false">ED126</f>
        <v>0.34</v>
      </c>
      <c r="EO126" s="432" t="n">
        <f aca="false">EE126</f>
        <v>14.4</v>
      </c>
      <c r="EP126" s="432" t="n">
        <f aca="false">EF126</f>
        <v>0.95</v>
      </c>
      <c r="EQ126" s="431" t="n">
        <f aca="false">EG126</f>
        <v>19</v>
      </c>
      <c r="ER126" s="449"/>
      <c r="ES126" s="450" t="n">
        <f aca="false">44000/BA126*24</f>
        <v>31.7374447750428</v>
      </c>
      <c r="ET126" s="451" t="n">
        <f aca="false">BB126</f>
        <v>0.66546</v>
      </c>
      <c r="EU126" s="452" t="n">
        <f aca="false">BV126/1000/ES126*24</f>
        <v>0.313824886363636</v>
      </c>
      <c r="EV126" s="451" t="n">
        <f aca="false">EU126/$EU$6</f>
        <v>0.581157196969697</v>
      </c>
      <c r="EW126" s="514" t="n">
        <f aca="false">1-EM126/BY126</f>
        <v>0.511041009463722</v>
      </c>
      <c r="EX126" s="515" t="n">
        <f aca="false">BY126-EM126</f>
        <v>16.2</v>
      </c>
      <c r="EY126" s="514" t="n">
        <f aca="false">1-EJ126/BU126</f>
        <v>0.748180494905386</v>
      </c>
      <c r="EZ126" s="515" t="n">
        <f aca="false">BU126-EJ126</f>
        <v>51.4</v>
      </c>
      <c r="FA126" s="451" t="n">
        <f aca="false">1-EK126/BV126</f>
        <v>0.821686746987952</v>
      </c>
      <c r="FB126" s="432" t="n">
        <f aca="false">BV126-EK126</f>
        <v>341</v>
      </c>
      <c r="FC126" s="453" t="n">
        <f aca="false">1-EP126/CA126</f>
        <v>0.62</v>
      </c>
      <c r="FD126" s="432" t="n">
        <f aca="false">CA126-EP126</f>
        <v>1.55</v>
      </c>
      <c r="FE126" s="453" t="n">
        <f aca="false">1-EQ126/CB126</f>
        <v>0.884146341463415</v>
      </c>
      <c r="FF126" s="431" t="n">
        <f aca="false">CB126-EQ126</f>
        <v>145</v>
      </c>
      <c r="FG126" s="406" t="n">
        <v>38400</v>
      </c>
      <c r="FH126" s="444"/>
      <c r="FI126" s="454"/>
      <c r="FJ126" s="455"/>
      <c r="FK126" s="456" t="n">
        <f aca="false">3000/BA126*24</f>
        <v>2.16391668920747</v>
      </c>
      <c r="FL126" s="531" t="n">
        <v>1400</v>
      </c>
      <c r="FM126" s="456" t="n">
        <f aca="false">FL126/BA126*1000</f>
        <v>42.0761578457007</v>
      </c>
      <c r="FN126" s="531" t="n">
        <v>2809</v>
      </c>
      <c r="FO126" s="533" t="n">
        <f aca="false">FN126/11.15/1.2/1000</f>
        <v>0.209940209267564</v>
      </c>
      <c r="FP126" s="450" t="n">
        <f aca="false">FN126/BA126*1000</f>
        <v>84.4228052775524</v>
      </c>
      <c r="FQ126" s="458" t="n">
        <v>19.2</v>
      </c>
      <c r="FR126" s="459" t="n">
        <f aca="false">FQ126/BA126*1000</f>
        <v>0.577044450455324</v>
      </c>
      <c r="FS126" s="460" t="n">
        <v>7.88</v>
      </c>
      <c r="FT126" s="530" t="n">
        <v>12.8</v>
      </c>
      <c r="FU126" s="441" t="n">
        <v>59</v>
      </c>
      <c r="FV126" s="531" t="n">
        <v>1</v>
      </c>
      <c r="FW126" s="539" t="n">
        <v>0.22</v>
      </c>
      <c r="FX126" s="531" t="n">
        <v>16</v>
      </c>
      <c r="FY126" s="453" t="n">
        <f aca="false">1-FV126/(EG126+DD126)</f>
        <v>0.947368421052632</v>
      </c>
      <c r="FZ126" s="453" t="n">
        <f aca="false">1-FW126/(EF126+DC126)</f>
        <v>0.768421052631579</v>
      </c>
      <c r="GA126" s="430" t="n">
        <f aca="false">EF126+DC126-FW126</f>
        <v>0.73</v>
      </c>
      <c r="GB126" s="514" t="n">
        <f aca="false">1-FT126/DZ126</f>
        <v>0.260115606936416</v>
      </c>
      <c r="GC126" s="515" t="n">
        <f aca="false">(CW126+DZ126-FT126)</f>
        <v>4.5</v>
      </c>
      <c r="GD126" s="514" t="n">
        <f aca="false">1-FU126/EA126</f>
        <v>0.202702702702703</v>
      </c>
      <c r="GE126" s="528" t="n">
        <f aca="false">CX126+EA126-FU126</f>
        <v>15</v>
      </c>
      <c r="GF126" s="462" t="n">
        <f aca="false">4100/BA126*24</f>
        <v>2.95735280858354</v>
      </c>
      <c r="GG126" s="406"/>
      <c r="GH126" s="451"/>
      <c r="GI126" s="406"/>
      <c r="GJ126" s="463"/>
      <c r="GK126" s="464"/>
      <c r="GL126" s="465"/>
      <c r="GM126" s="530"/>
      <c r="GN126" s="406"/>
      <c r="GO126" s="514"/>
      <c r="GP126" s="451"/>
      <c r="GQ126" s="530"/>
      <c r="GR126" s="456" t="n">
        <f aca="false">4300/BA126*24</f>
        <v>3.10161392119737</v>
      </c>
      <c r="GS126" s="532" t="n">
        <f aca="false">HC126</f>
        <v>11.4</v>
      </c>
      <c r="GT126" s="532" t="n">
        <f aca="false">HD126</f>
        <v>54</v>
      </c>
      <c r="GU126" s="514"/>
      <c r="GV126" s="514"/>
      <c r="GW126" s="514" t="n">
        <f aca="false">1-HC126/FT126</f>
        <v>0.109375</v>
      </c>
      <c r="GX126" s="514" t="n">
        <f aca="false">1-HD126/FU126</f>
        <v>0.0847457627118644</v>
      </c>
      <c r="GY126" s="463"/>
      <c r="GZ126" s="406" t="n">
        <v>33611</v>
      </c>
      <c r="HA126" s="439" t="n">
        <v>8.27</v>
      </c>
      <c r="HB126" s="452" t="n">
        <v>8.22</v>
      </c>
      <c r="HC126" s="440" t="n">
        <v>11.4</v>
      </c>
      <c r="HD126" s="444" t="n">
        <v>54</v>
      </c>
      <c r="HE126" s="464" t="n">
        <v>11.3</v>
      </c>
      <c r="HF126" s="464"/>
      <c r="HG126" s="444"/>
      <c r="HH126" s="409" t="n">
        <v>7</v>
      </c>
      <c r="HI126" s="466" t="n">
        <v>7660</v>
      </c>
      <c r="HJ126" s="407" t="n">
        <f aca="false">HI126*0.67</f>
        <v>5132.2</v>
      </c>
      <c r="HK126" s="407"/>
      <c r="HL126" s="548"/>
      <c r="HM126" s="541" t="n">
        <v>13.9</v>
      </c>
      <c r="HN126" s="462" t="n">
        <v>14.8</v>
      </c>
      <c r="HO126" s="408" t="n">
        <v>0.16</v>
      </c>
      <c r="HP126" s="549" t="n">
        <v>0.089</v>
      </c>
      <c r="HQ126" s="519" t="n">
        <v>13.9</v>
      </c>
      <c r="HR126" s="520" t="n">
        <v>0.2</v>
      </c>
      <c r="HS126" s="521" t="n">
        <v>0.15</v>
      </c>
      <c r="HT126" s="522" t="n">
        <v>4</v>
      </c>
      <c r="HU126" s="523" t="n">
        <f aca="false">72500/BA126*24</f>
        <v>52.2946533225137</v>
      </c>
      <c r="HV126" s="514" t="n">
        <f aca="false">1-HC126/BE126</f>
        <v>0.834061135371179</v>
      </c>
      <c r="HW126" s="514" t="n">
        <f aca="false">1-HD126/BF126</f>
        <v>0.869879518072289</v>
      </c>
      <c r="HX126" s="514" t="n">
        <f aca="false">1-HM126/BK126</f>
        <v>0.561514195583596</v>
      </c>
      <c r="HY126" s="472" t="s">
        <v>185</v>
      </c>
    </row>
    <row r="127" customFormat="false" ht="15.6" hidden="false" customHeight="false" outlineLevel="0" collapsed="false">
      <c r="A127" s="401" t="n">
        <v>43609</v>
      </c>
      <c r="B127" s="516" t="n">
        <v>36201</v>
      </c>
      <c r="C127" s="403" t="n">
        <f aca="false">B127/$B$6</f>
        <v>0.72402</v>
      </c>
      <c r="D127" s="404" t="n">
        <v>7.9</v>
      </c>
      <c r="E127" s="405" t="n">
        <v>44.8</v>
      </c>
      <c r="F127" s="406" t="n">
        <v>299</v>
      </c>
      <c r="G127" s="407" t="n">
        <f aca="false">F127*B127/1000</f>
        <v>10824.099</v>
      </c>
      <c r="H127" s="403" t="n">
        <f aca="false">G127/$G$6</f>
        <v>0.43296396</v>
      </c>
      <c r="I127" s="406" t="n">
        <v>7045</v>
      </c>
      <c r="J127" s="407" t="n">
        <f aca="false">I127*0.67</f>
        <v>4720.15</v>
      </c>
      <c r="K127" s="408" t="n">
        <v>33.4</v>
      </c>
      <c r="L127" s="408" t="n">
        <v>30.1</v>
      </c>
      <c r="M127" s="408" t="n">
        <v>3.8</v>
      </c>
      <c r="N127" s="409" t="n">
        <v>188</v>
      </c>
      <c r="O127" s="409" t="n">
        <v>32</v>
      </c>
      <c r="P127" s="410"/>
      <c r="Q127" s="410"/>
      <c r="R127" s="410"/>
      <c r="S127" s="410"/>
      <c r="T127" s="411"/>
      <c r="U127" s="412"/>
      <c r="V127" s="410"/>
      <c r="W127" s="410"/>
      <c r="X127" s="517"/>
      <c r="Y127" s="474"/>
      <c r="Z127" s="475"/>
      <c r="AA127" s="476"/>
      <c r="AB127" s="477"/>
      <c r="AC127" s="477"/>
      <c r="AD127" s="475" t="n">
        <v>2.63</v>
      </c>
      <c r="AE127" s="478" t="n">
        <f aca="false">AD127/$AD$6</f>
        <v>0.365277777777778</v>
      </c>
      <c r="AF127" s="479"/>
      <c r="AG127" s="478"/>
      <c r="AH127" s="479"/>
      <c r="AI127" s="479"/>
      <c r="AJ127" s="474"/>
      <c r="AK127" s="478"/>
      <c r="AL127" s="448"/>
      <c r="AM127" s="480"/>
      <c r="AN127" s="474"/>
      <c r="AO127" s="474"/>
      <c r="AP127" s="480"/>
      <c r="AQ127" s="448"/>
      <c r="AR127" s="474"/>
      <c r="AS127" s="474"/>
      <c r="AT127" s="474"/>
      <c r="AU127" s="448"/>
      <c r="AV127" s="481"/>
      <c r="AW127" s="480"/>
      <c r="AX127" s="480"/>
      <c r="AY127" s="481"/>
      <c r="AZ127" s="481"/>
      <c r="BA127" s="421" t="n">
        <f aca="false">CC127+DF127</f>
        <v>34679</v>
      </c>
      <c r="BB127" s="422" t="n">
        <f aca="false">BA127/$BA$6</f>
        <v>0.69358</v>
      </c>
      <c r="BC127" s="423"/>
      <c r="BD127" s="424" t="n">
        <v>7.99</v>
      </c>
      <c r="BE127" s="425" t="n">
        <v>56.6</v>
      </c>
      <c r="BF127" s="426" t="n">
        <v>334</v>
      </c>
      <c r="BG127" s="427" t="n">
        <v>8670</v>
      </c>
      <c r="BH127" s="421" t="n">
        <f aca="false">BG127*0.67</f>
        <v>5808.9</v>
      </c>
      <c r="BI127" s="427"/>
      <c r="BJ127" s="422"/>
      <c r="BK127" s="428" t="n">
        <v>30.8</v>
      </c>
      <c r="BL127" s="428" t="n">
        <v>22.2</v>
      </c>
      <c r="BM127" s="429" t="n">
        <v>3</v>
      </c>
      <c r="BN127" s="423" t="n">
        <v>2.4</v>
      </c>
      <c r="BO127" s="426" t="n">
        <v>194</v>
      </c>
      <c r="BP127" s="426" t="n">
        <v>32</v>
      </c>
      <c r="BQ127" s="424" t="n">
        <v>5.11</v>
      </c>
      <c r="BR127" s="422" t="n">
        <f aca="false">BQ127/$BQ$6</f>
        <v>0.709722222222222</v>
      </c>
      <c r="BS127" s="410" t="n">
        <f aca="false">BA127</f>
        <v>34679</v>
      </c>
      <c r="BT127" s="430" t="n">
        <f aca="false">BD127</f>
        <v>7.99</v>
      </c>
      <c r="BU127" s="431" t="n">
        <f aca="false">BE127</f>
        <v>56.6</v>
      </c>
      <c r="BV127" s="431" t="n">
        <f aca="false">BF127</f>
        <v>334</v>
      </c>
      <c r="BW127" s="431" t="n">
        <f aca="false">BG127</f>
        <v>8670</v>
      </c>
      <c r="BX127" s="431" t="n">
        <f aca="false">BW127*0.65</f>
        <v>5635.5</v>
      </c>
      <c r="BY127" s="431" t="n">
        <f aca="false">BK127</f>
        <v>30.8</v>
      </c>
      <c r="BZ127" s="431" t="n">
        <f aca="false">BL127</f>
        <v>22.2</v>
      </c>
      <c r="CA127" s="432" t="n">
        <f aca="false">BN127</f>
        <v>2.4</v>
      </c>
      <c r="CB127" s="431" t="n">
        <f aca="false">BO127</f>
        <v>194</v>
      </c>
      <c r="CC127" s="433" t="n">
        <v>17298</v>
      </c>
      <c r="CD127" s="412" t="n">
        <f aca="false">CC127</f>
        <v>17298</v>
      </c>
      <c r="CE127" s="422" t="n">
        <f aca="false">CC127/25000</f>
        <v>0.69192</v>
      </c>
      <c r="CF127" s="434" t="n">
        <f aca="false">6700/CC127*24</f>
        <v>9.29587235518557</v>
      </c>
      <c r="CG127" s="435"/>
      <c r="CH127" s="428"/>
      <c r="CI127" s="447" t="n">
        <f aca="false">9500/CC127*24</f>
        <v>13.1807145334721</v>
      </c>
      <c r="CJ127" s="437" t="n">
        <v>27.7</v>
      </c>
      <c r="CK127" s="437" t="n">
        <v>4.63</v>
      </c>
      <c r="CL127" s="424"/>
      <c r="CM127" s="424"/>
      <c r="CN127" s="424"/>
      <c r="CO127" s="433"/>
      <c r="CP127" s="433"/>
      <c r="CQ127" s="438"/>
      <c r="CR127" s="438" t="n">
        <v>0.81</v>
      </c>
      <c r="CS127" s="425"/>
      <c r="CT127" s="529" t="n">
        <f aca="false">3500/CC127*24</f>
        <v>4.85605272285813</v>
      </c>
      <c r="CU127" s="435" t="n">
        <v>8.99</v>
      </c>
      <c r="CV127" s="439"/>
      <c r="CW127" s="440"/>
      <c r="CX127" s="441"/>
      <c r="CY127" s="442"/>
      <c r="CZ127" s="443"/>
      <c r="DA127" s="443"/>
      <c r="DB127" s="443"/>
      <c r="DC127" s="443"/>
      <c r="DD127" s="444"/>
      <c r="DE127" s="441"/>
      <c r="DF127" s="445" t="n">
        <v>17381</v>
      </c>
      <c r="DG127" s="446" t="n">
        <f aca="false">DF127</f>
        <v>17381</v>
      </c>
      <c r="DH127" s="422" t="n">
        <f aca="false">DF127/25000</f>
        <v>0.69524</v>
      </c>
      <c r="DI127" s="447" t="n">
        <f aca="false">6700/DF127*24</f>
        <v>9.2514815027904</v>
      </c>
      <c r="DJ127" s="435" t="n">
        <v>7.72</v>
      </c>
      <c r="DK127" s="428" t="n">
        <v>5</v>
      </c>
      <c r="DL127" s="447" t="n">
        <f aca="false">9500/DF127*24</f>
        <v>13.1177722800759</v>
      </c>
      <c r="DM127" s="423" t="n">
        <v>27.7</v>
      </c>
      <c r="DN127" s="423" t="n">
        <v>5.82</v>
      </c>
      <c r="DO127" s="424" t="n">
        <v>7.62</v>
      </c>
      <c r="DP127" s="424"/>
      <c r="DQ127" s="424"/>
      <c r="DR127" s="433"/>
      <c r="DS127" s="433"/>
      <c r="DT127" s="438"/>
      <c r="DU127" s="438" t="n">
        <v>0.84</v>
      </c>
      <c r="DV127" s="425"/>
      <c r="DW127" s="447" t="n">
        <f aca="false">3500/DF127*24</f>
        <v>4.83286347160693</v>
      </c>
      <c r="DX127" s="435" t="n">
        <v>8.46</v>
      </c>
      <c r="DY127" s="439" t="n">
        <v>7.91</v>
      </c>
      <c r="DZ127" s="440" t="n">
        <v>18</v>
      </c>
      <c r="EA127" s="441" t="n">
        <v>76</v>
      </c>
      <c r="EB127" s="442" t="n">
        <v>7860</v>
      </c>
      <c r="EC127" s="443" t="n">
        <v>14.8</v>
      </c>
      <c r="ED127" s="443" t="n">
        <v>0.33</v>
      </c>
      <c r="EE127" s="443" t="n">
        <v>14.4</v>
      </c>
      <c r="EF127" s="443" t="n">
        <v>1.3</v>
      </c>
      <c r="EG127" s="444" t="n">
        <v>23</v>
      </c>
      <c r="EH127" s="441"/>
      <c r="EI127" s="430" t="n">
        <f aca="false">DY127</f>
        <v>7.91</v>
      </c>
      <c r="EJ127" s="448" t="n">
        <f aca="false">DZ127</f>
        <v>18</v>
      </c>
      <c r="EK127" s="449" t="n">
        <f aca="false">EA127</f>
        <v>76</v>
      </c>
      <c r="EL127" s="418" t="n">
        <f aca="false">EB127</f>
        <v>7860</v>
      </c>
      <c r="EM127" s="432" t="n">
        <f aca="false">EC127</f>
        <v>14.8</v>
      </c>
      <c r="EN127" s="432" t="n">
        <f aca="false">ED127</f>
        <v>0.33</v>
      </c>
      <c r="EO127" s="432" t="n">
        <f aca="false">EE127</f>
        <v>14.4</v>
      </c>
      <c r="EP127" s="432" t="n">
        <f aca="false">EF127</f>
        <v>1.3</v>
      </c>
      <c r="EQ127" s="431" t="n">
        <f aca="false">EG127</f>
        <v>23</v>
      </c>
      <c r="ER127" s="449"/>
      <c r="ES127" s="450" t="n">
        <f aca="false">44000/BA127*24</f>
        <v>30.4507050376308</v>
      </c>
      <c r="ET127" s="451" t="n">
        <f aca="false">BB127</f>
        <v>0.69358</v>
      </c>
      <c r="EU127" s="452" t="n">
        <f aca="false">BV127/1000/ES127*24</f>
        <v>0.263245136363636</v>
      </c>
      <c r="EV127" s="451" t="n">
        <f aca="false">EU127/$EU$6</f>
        <v>0.487490993265993</v>
      </c>
      <c r="EW127" s="514" t="n">
        <f aca="false">1-EM127/BY127</f>
        <v>0.519480519480519</v>
      </c>
      <c r="EX127" s="515" t="n">
        <f aca="false">BY127-EM127</f>
        <v>16</v>
      </c>
      <c r="EY127" s="514" t="n">
        <f aca="false">1-EJ127/BU127</f>
        <v>0.681978798586572</v>
      </c>
      <c r="EZ127" s="515" t="n">
        <f aca="false">BU127-EJ127</f>
        <v>38.6</v>
      </c>
      <c r="FA127" s="451" t="n">
        <f aca="false">1-EK127/BV127</f>
        <v>0.772455089820359</v>
      </c>
      <c r="FB127" s="432" t="n">
        <f aca="false">BV127-EK127</f>
        <v>258</v>
      </c>
      <c r="FC127" s="453" t="n">
        <f aca="false">1-EP127/CA127</f>
        <v>0.458333333333333</v>
      </c>
      <c r="FD127" s="432" t="n">
        <f aca="false">CA127-EP127</f>
        <v>1.1</v>
      </c>
      <c r="FE127" s="453" t="n">
        <f aca="false">1-EQ127/CB127</f>
        <v>0.881443298969072</v>
      </c>
      <c r="FF127" s="431" t="n">
        <f aca="false">CB127-EQ127</f>
        <v>171</v>
      </c>
      <c r="FG127" s="406" t="n">
        <v>38400</v>
      </c>
      <c r="FH127" s="444"/>
      <c r="FI127" s="454"/>
      <c r="FJ127" s="455"/>
      <c r="FK127" s="456" t="n">
        <f aca="false">3000/BA127*24</f>
        <v>2.07618443438392</v>
      </c>
      <c r="FL127" s="531" t="n">
        <v>1400</v>
      </c>
      <c r="FM127" s="456" t="n">
        <f aca="false">FL127/BA127*1000</f>
        <v>40.3702528907985</v>
      </c>
      <c r="FN127" s="531" t="n">
        <v>2919</v>
      </c>
      <c r="FO127" s="533" t="n">
        <f aca="false">FN127/11.15/1.2/1000</f>
        <v>0.218161434977578</v>
      </c>
      <c r="FP127" s="450" t="n">
        <f aca="false">FN127/BA127*1000</f>
        <v>84.1719772773148</v>
      </c>
      <c r="FQ127" s="458" t="n">
        <v>19.2</v>
      </c>
      <c r="FR127" s="459" t="n">
        <f aca="false">FQ127/BA127*1000</f>
        <v>0.553649182502379</v>
      </c>
      <c r="FS127" s="460" t="n">
        <v>8</v>
      </c>
      <c r="FT127" s="530" t="n">
        <v>11.9</v>
      </c>
      <c r="FU127" s="441" t="n">
        <v>58</v>
      </c>
      <c r="FV127" s="531" t="n">
        <v>1</v>
      </c>
      <c r="FW127" s="539" t="n">
        <v>0.42</v>
      </c>
      <c r="FX127" s="531" t="n">
        <v>8</v>
      </c>
      <c r="FY127" s="453" t="n">
        <f aca="false">1-FV127/(EG127+DD127)</f>
        <v>0.956521739130435</v>
      </c>
      <c r="FZ127" s="453" t="n">
        <f aca="false">1-FW127/(EF127+DC127)</f>
        <v>0.676923076923077</v>
      </c>
      <c r="GA127" s="430" t="n">
        <f aca="false">EF127+DC127-FW127</f>
        <v>0.88</v>
      </c>
      <c r="GB127" s="514" t="n">
        <f aca="false">1-FT127/DZ127</f>
        <v>0.338888888888889</v>
      </c>
      <c r="GC127" s="515" t="n">
        <f aca="false">(CW127+DZ127-FT127)</f>
        <v>6.1</v>
      </c>
      <c r="GD127" s="514" t="n">
        <f aca="false">1-FU127/EA127</f>
        <v>0.236842105263158</v>
      </c>
      <c r="GE127" s="528" t="n">
        <f aca="false">CX127+EA127-FU127</f>
        <v>18</v>
      </c>
      <c r="GF127" s="462" t="n">
        <f aca="false">4100/BA127*24</f>
        <v>2.83745206032469</v>
      </c>
      <c r="GG127" s="406"/>
      <c r="GH127" s="451"/>
      <c r="GI127" s="406"/>
      <c r="GJ127" s="463"/>
      <c r="GK127" s="464"/>
      <c r="GL127" s="465"/>
      <c r="GM127" s="530"/>
      <c r="GN127" s="406"/>
      <c r="GO127" s="514"/>
      <c r="GP127" s="451"/>
      <c r="GQ127" s="530"/>
      <c r="GR127" s="456" t="n">
        <f aca="false">4300/BA127*24</f>
        <v>2.97586435595029</v>
      </c>
      <c r="GS127" s="532" t="n">
        <f aca="false">HC127</f>
        <v>13.1</v>
      </c>
      <c r="GT127" s="532" t="n">
        <f aca="false">HD127</f>
        <v>55</v>
      </c>
      <c r="GU127" s="514"/>
      <c r="GV127" s="514"/>
      <c r="GW127" s="514"/>
      <c r="GX127" s="514" t="n">
        <f aca="false">1-HD127/FU127</f>
        <v>0.0517241379310345</v>
      </c>
      <c r="GY127" s="463"/>
      <c r="GZ127" s="406" t="n">
        <v>34413</v>
      </c>
      <c r="HA127" s="439" t="n">
        <v>8.28</v>
      </c>
      <c r="HB127" s="452" t="n">
        <v>8.25</v>
      </c>
      <c r="HC127" s="440" t="n">
        <v>13.1</v>
      </c>
      <c r="HD127" s="444" t="n">
        <v>55</v>
      </c>
      <c r="HE127" s="464" t="n">
        <v>12.2</v>
      </c>
      <c r="HF127" s="464"/>
      <c r="HG127" s="444"/>
      <c r="HH127" s="409" t="n">
        <v>2</v>
      </c>
      <c r="HI127" s="466" t="n">
        <v>8030</v>
      </c>
      <c r="HJ127" s="407" t="n">
        <f aca="false">HI127*0.67</f>
        <v>5380.1</v>
      </c>
      <c r="HK127" s="407"/>
      <c r="HL127" s="548"/>
      <c r="HM127" s="541" t="n">
        <v>12.9</v>
      </c>
      <c r="HN127" s="462" t="n">
        <v>14.8</v>
      </c>
      <c r="HO127" s="408" t="n">
        <v>0.22</v>
      </c>
      <c r="HP127" s="549" t="n">
        <v>0.125</v>
      </c>
      <c r="HQ127" s="519" t="n">
        <v>13</v>
      </c>
      <c r="HR127" s="520" t="n">
        <v>0.34</v>
      </c>
      <c r="HS127" s="521" t="n">
        <v>0.29</v>
      </c>
      <c r="HT127" s="522" t="n">
        <v>8</v>
      </c>
      <c r="HU127" s="523" t="n">
        <f aca="false">72500/BA127*24</f>
        <v>50.1744571642781</v>
      </c>
      <c r="HV127" s="514" t="n">
        <f aca="false">1-HC127/BE127</f>
        <v>0.768551236749117</v>
      </c>
      <c r="HW127" s="514" t="n">
        <f aca="false">1-HD127/BF127</f>
        <v>0.835329341317365</v>
      </c>
      <c r="HX127" s="514" t="n">
        <f aca="false">1-HM127/BK127</f>
        <v>0.581168831168831</v>
      </c>
      <c r="HY127" s="472"/>
    </row>
    <row r="128" customFormat="false" ht="15.6" hidden="false" customHeight="false" outlineLevel="0" collapsed="false">
      <c r="A128" s="401" t="n">
        <v>43610</v>
      </c>
      <c r="B128" s="516" t="n">
        <v>36047</v>
      </c>
      <c r="C128" s="403" t="n">
        <f aca="false">B128/$B$6</f>
        <v>0.72094</v>
      </c>
      <c r="D128" s="404" t="n">
        <v>7.8</v>
      </c>
      <c r="E128" s="405" t="n">
        <v>48</v>
      </c>
      <c r="F128" s="406" t="n">
        <v>290</v>
      </c>
      <c r="G128" s="407" t="n">
        <f aca="false">F128*B128/1000</f>
        <v>10453.63</v>
      </c>
      <c r="H128" s="403" t="n">
        <f aca="false">G128/$G$6</f>
        <v>0.4181452</v>
      </c>
      <c r="I128" s="406" t="n">
        <v>7630</v>
      </c>
      <c r="J128" s="407" t="n">
        <f aca="false">I128*0.67</f>
        <v>5112.1</v>
      </c>
      <c r="K128" s="408" t="n">
        <v>27.5</v>
      </c>
      <c r="L128" s="408" t="n">
        <v>25.8</v>
      </c>
      <c r="M128" s="408" t="n">
        <v>3.2</v>
      </c>
      <c r="N128" s="409" t="n">
        <v>148</v>
      </c>
      <c r="O128" s="409" t="n">
        <v>32</v>
      </c>
      <c r="P128" s="410"/>
      <c r="Q128" s="410"/>
      <c r="R128" s="410"/>
      <c r="S128" s="410"/>
      <c r="T128" s="411"/>
      <c r="U128" s="412"/>
      <c r="V128" s="410"/>
      <c r="W128" s="410"/>
      <c r="X128" s="517"/>
      <c r="Y128" s="474"/>
      <c r="Z128" s="475"/>
      <c r="AA128" s="476"/>
      <c r="AB128" s="477"/>
      <c r="AC128" s="477"/>
      <c r="AD128" s="475" t="n">
        <v>2.84</v>
      </c>
      <c r="AE128" s="478" t="n">
        <f aca="false">AD128/$AD$6</f>
        <v>0.394444444444444</v>
      </c>
      <c r="AF128" s="479"/>
      <c r="AG128" s="478"/>
      <c r="AH128" s="479"/>
      <c r="AI128" s="479"/>
      <c r="AJ128" s="474"/>
      <c r="AK128" s="478"/>
      <c r="AL128" s="448"/>
      <c r="AM128" s="480"/>
      <c r="AN128" s="474"/>
      <c r="AO128" s="474"/>
      <c r="AP128" s="480"/>
      <c r="AQ128" s="448"/>
      <c r="AR128" s="474"/>
      <c r="AS128" s="474"/>
      <c r="AT128" s="474"/>
      <c r="AU128" s="448"/>
      <c r="AV128" s="481"/>
      <c r="AW128" s="480"/>
      <c r="AX128" s="480"/>
      <c r="AY128" s="481"/>
      <c r="AZ128" s="481"/>
      <c r="BA128" s="421" t="n">
        <f aca="false">CC128+DF128</f>
        <v>35651</v>
      </c>
      <c r="BB128" s="422" t="n">
        <f aca="false">BA128/$BA$6</f>
        <v>0.71302</v>
      </c>
      <c r="BC128" s="423"/>
      <c r="BD128" s="424" t="n">
        <v>8.01</v>
      </c>
      <c r="BE128" s="425" t="n">
        <v>69</v>
      </c>
      <c r="BF128" s="426" t="n">
        <v>459</v>
      </c>
      <c r="BG128" s="427" t="n">
        <v>9000</v>
      </c>
      <c r="BH128" s="421" t="n">
        <f aca="false">BG128*0.67</f>
        <v>6030</v>
      </c>
      <c r="BI128" s="427"/>
      <c r="BJ128" s="422"/>
      <c r="BK128" s="428" t="n">
        <v>27.8</v>
      </c>
      <c r="BL128" s="428" t="n">
        <v>23.4</v>
      </c>
      <c r="BM128" s="429" t="n">
        <v>2.7</v>
      </c>
      <c r="BN128" s="423" t="n">
        <v>2.5</v>
      </c>
      <c r="BO128" s="426" t="n">
        <v>187</v>
      </c>
      <c r="BP128" s="426" t="n">
        <v>32</v>
      </c>
      <c r="BQ128" s="424" t="n">
        <v>4.15</v>
      </c>
      <c r="BR128" s="422" t="n">
        <f aca="false">BQ128/$BQ$6</f>
        <v>0.576388888888889</v>
      </c>
      <c r="BS128" s="410" t="n">
        <f aca="false">BA128</f>
        <v>35651</v>
      </c>
      <c r="BT128" s="430" t="n">
        <f aca="false">BD128</f>
        <v>8.01</v>
      </c>
      <c r="BU128" s="431" t="n">
        <f aca="false">BE128</f>
        <v>69</v>
      </c>
      <c r="BV128" s="431" t="n">
        <f aca="false">BF128</f>
        <v>459</v>
      </c>
      <c r="BW128" s="431" t="n">
        <f aca="false">BG128</f>
        <v>9000</v>
      </c>
      <c r="BX128" s="431" t="n">
        <f aca="false">BW128*0.65</f>
        <v>5850</v>
      </c>
      <c r="BY128" s="431" t="n">
        <f aca="false">BK128</f>
        <v>27.8</v>
      </c>
      <c r="BZ128" s="431" t="n">
        <f aca="false">BL128</f>
        <v>23.4</v>
      </c>
      <c r="CA128" s="432" t="n">
        <f aca="false">BN128</f>
        <v>2.5</v>
      </c>
      <c r="CB128" s="431" t="n">
        <f aca="false">BO128</f>
        <v>187</v>
      </c>
      <c r="CC128" s="433" t="n">
        <v>17817</v>
      </c>
      <c r="CD128" s="412" t="n">
        <f aca="false">CC128</f>
        <v>17817</v>
      </c>
      <c r="CE128" s="422" t="n">
        <f aca="false">CC128/25000</f>
        <v>0.71268</v>
      </c>
      <c r="CF128" s="434" t="n">
        <f aca="false">6700/CC128*24</f>
        <v>9.02508839872032</v>
      </c>
      <c r="CG128" s="435"/>
      <c r="CH128" s="428"/>
      <c r="CI128" s="447" t="n">
        <f aca="false">9500/CC128*24</f>
        <v>12.7967671325139</v>
      </c>
      <c r="CJ128" s="437" t="n">
        <v>27.5</v>
      </c>
      <c r="CK128" s="437" t="n">
        <v>4.5</v>
      </c>
      <c r="CL128" s="424"/>
      <c r="CM128" s="424"/>
      <c r="CN128" s="424"/>
      <c r="CO128" s="433"/>
      <c r="CP128" s="433"/>
      <c r="CQ128" s="438"/>
      <c r="CR128" s="438" t="n">
        <v>0.76</v>
      </c>
      <c r="CS128" s="425"/>
      <c r="CT128" s="529" t="n">
        <f aca="false">3500/CC128*24</f>
        <v>4.71459841724196</v>
      </c>
      <c r="CU128" s="435" t="n">
        <v>9.02</v>
      </c>
      <c r="CV128" s="439"/>
      <c r="CW128" s="440"/>
      <c r="CX128" s="441"/>
      <c r="CY128" s="442"/>
      <c r="CZ128" s="443"/>
      <c r="DA128" s="443"/>
      <c r="DB128" s="443"/>
      <c r="DC128" s="443"/>
      <c r="DD128" s="444"/>
      <c r="DE128" s="441"/>
      <c r="DF128" s="445" t="n">
        <v>17834</v>
      </c>
      <c r="DG128" s="446" t="n">
        <f aca="false">DF128</f>
        <v>17834</v>
      </c>
      <c r="DH128" s="422" t="n">
        <f aca="false">DF128/25000</f>
        <v>0.71336</v>
      </c>
      <c r="DI128" s="447" t="n">
        <f aca="false">6700/DF128*24</f>
        <v>9.01648536503308</v>
      </c>
      <c r="DJ128" s="435" t="n">
        <v>7.83</v>
      </c>
      <c r="DK128" s="428" t="n">
        <v>4.7</v>
      </c>
      <c r="DL128" s="447" t="n">
        <f aca="false">9500/DF128*24</f>
        <v>12.7845688011663</v>
      </c>
      <c r="DM128" s="423" t="n">
        <v>27.5</v>
      </c>
      <c r="DN128" s="423" t="n">
        <v>5.2</v>
      </c>
      <c r="DO128" s="424" t="n">
        <v>7.72</v>
      </c>
      <c r="DP128" s="424"/>
      <c r="DQ128" s="424"/>
      <c r="DR128" s="433"/>
      <c r="DS128" s="433"/>
      <c r="DT128" s="438"/>
      <c r="DU128" s="438" t="n">
        <v>0.74</v>
      </c>
      <c r="DV128" s="425"/>
      <c r="DW128" s="447" t="n">
        <f aca="false">3500/DF128*24</f>
        <v>4.71010429516654</v>
      </c>
      <c r="DX128" s="435" t="n">
        <v>8.74</v>
      </c>
      <c r="DY128" s="439" t="n">
        <v>7.92</v>
      </c>
      <c r="DZ128" s="440" t="n">
        <v>17.6</v>
      </c>
      <c r="EA128" s="441" t="n">
        <v>77</v>
      </c>
      <c r="EB128" s="442" t="n">
        <v>8065</v>
      </c>
      <c r="EC128" s="443" t="n">
        <v>15.3</v>
      </c>
      <c r="ED128" s="443" t="n">
        <v>0.3</v>
      </c>
      <c r="EE128" s="443" t="n">
        <v>14.6</v>
      </c>
      <c r="EF128" s="443" t="n">
        <v>1.3</v>
      </c>
      <c r="EG128" s="444" t="n">
        <v>28</v>
      </c>
      <c r="EH128" s="441"/>
      <c r="EI128" s="430" t="n">
        <f aca="false">DY128</f>
        <v>7.92</v>
      </c>
      <c r="EJ128" s="448" t="n">
        <f aca="false">DZ128</f>
        <v>17.6</v>
      </c>
      <c r="EK128" s="449" t="n">
        <f aca="false">EA128</f>
        <v>77</v>
      </c>
      <c r="EL128" s="418" t="n">
        <f aca="false">EB128</f>
        <v>8065</v>
      </c>
      <c r="EM128" s="432" t="n">
        <f aca="false">EC128</f>
        <v>15.3</v>
      </c>
      <c r="EN128" s="432" t="n">
        <f aca="false">ED128</f>
        <v>0.3</v>
      </c>
      <c r="EO128" s="432" t="n">
        <f aca="false">EE128</f>
        <v>14.6</v>
      </c>
      <c r="EP128" s="432" t="n">
        <f aca="false">EF128</f>
        <v>1.3</v>
      </c>
      <c r="EQ128" s="431" t="n">
        <f aca="false">EG128</f>
        <v>28</v>
      </c>
      <c r="ER128" s="449"/>
      <c r="ES128" s="450" t="n">
        <f aca="false">44000/BA128*24</f>
        <v>29.6204875038568</v>
      </c>
      <c r="ET128" s="451" t="n">
        <f aca="false">BB128</f>
        <v>0.71302</v>
      </c>
      <c r="EU128" s="452" t="n">
        <f aca="false">BV128/1000/ES128*24</f>
        <v>0.37190475</v>
      </c>
      <c r="EV128" s="451" t="n">
        <f aca="false">EU128/$EU$6</f>
        <v>0.6887125</v>
      </c>
      <c r="EW128" s="514" t="n">
        <f aca="false">1-EM128/BY128</f>
        <v>0.449640287769784</v>
      </c>
      <c r="EX128" s="515" t="n">
        <f aca="false">BY128-EM128</f>
        <v>12.5</v>
      </c>
      <c r="EY128" s="514" t="n">
        <f aca="false">1-EJ128/BU128</f>
        <v>0.744927536231884</v>
      </c>
      <c r="EZ128" s="515" t="n">
        <f aca="false">BU128-EJ128</f>
        <v>51.4</v>
      </c>
      <c r="FA128" s="451" t="n">
        <f aca="false">1-EK128/BV128</f>
        <v>0.832244008714597</v>
      </c>
      <c r="FB128" s="432" t="n">
        <f aca="false">BV128-EK128</f>
        <v>382</v>
      </c>
      <c r="FC128" s="453" t="n">
        <f aca="false">1-EP128/CA128</f>
        <v>0.48</v>
      </c>
      <c r="FD128" s="432" t="n">
        <f aca="false">CA128-EP128</f>
        <v>1.2</v>
      </c>
      <c r="FE128" s="453" t="n">
        <f aca="false">1-EQ128/CB128</f>
        <v>0.850267379679144</v>
      </c>
      <c r="FF128" s="431" t="n">
        <f aca="false">CB128-EQ128</f>
        <v>159</v>
      </c>
      <c r="FG128" s="406" t="n">
        <v>38400</v>
      </c>
      <c r="FH128" s="444"/>
      <c r="FI128" s="454"/>
      <c r="FJ128" s="455"/>
      <c r="FK128" s="456" t="n">
        <f aca="false">3000/BA128*24</f>
        <v>2.01957869344478</v>
      </c>
      <c r="FL128" s="531" t="n">
        <v>1400</v>
      </c>
      <c r="FM128" s="456" t="n">
        <f aca="false">FL128/BA128*1000</f>
        <v>39.2695857058708</v>
      </c>
      <c r="FN128" s="531" t="n">
        <v>4170</v>
      </c>
      <c r="FO128" s="533" t="n">
        <f aca="false">FN128/11.15/1.2/1000</f>
        <v>0.311659192825112</v>
      </c>
      <c r="FP128" s="450" t="n">
        <f aca="false">FN128/BA128*1000</f>
        <v>116.967265995344</v>
      </c>
      <c r="FQ128" s="458" t="n">
        <v>19.2</v>
      </c>
      <c r="FR128" s="459" t="n">
        <f aca="false">FQ128/BA128*1000</f>
        <v>0.538554318251942</v>
      </c>
      <c r="FS128" s="460" t="n">
        <v>8.05</v>
      </c>
      <c r="FT128" s="530" t="n">
        <v>12.1</v>
      </c>
      <c r="FU128" s="441" t="n">
        <v>56</v>
      </c>
      <c r="FV128" s="531" t="n">
        <v>1</v>
      </c>
      <c r="FW128" s="539" t="n">
        <v>0.3</v>
      </c>
      <c r="FX128" s="531" t="n">
        <v>8</v>
      </c>
      <c r="FY128" s="453" t="n">
        <f aca="false">1-FV128/(EG128+DD128)</f>
        <v>0.964285714285714</v>
      </c>
      <c r="FZ128" s="453" t="n">
        <f aca="false">1-FW128/(EF128+DC128)</f>
        <v>0.769230769230769</v>
      </c>
      <c r="GA128" s="430" t="n">
        <f aca="false">EF128+DC128-FW128</f>
        <v>1</v>
      </c>
      <c r="GB128" s="514" t="n">
        <f aca="false">1-FT128/DZ128</f>
        <v>0.3125</v>
      </c>
      <c r="GC128" s="515" t="n">
        <f aca="false">(CW128+DZ128-FT128)</f>
        <v>5.5</v>
      </c>
      <c r="GD128" s="514" t="n">
        <f aca="false">1-FU128/EA128</f>
        <v>0.272727272727273</v>
      </c>
      <c r="GE128" s="528" t="n">
        <f aca="false">CX128+EA128-FU128</f>
        <v>21</v>
      </c>
      <c r="GF128" s="462" t="n">
        <f aca="false">4100/BA128*24</f>
        <v>2.76009088104121</v>
      </c>
      <c r="GG128" s="406"/>
      <c r="GH128" s="451"/>
      <c r="GI128" s="406"/>
      <c r="GJ128" s="463"/>
      <c r="GK128" s="464"/>
      <c r="GL128" s="465"/>
      <c r="GM128" s="530"/>
      <c r="GN128" s="406"/>
      <c r="GO128" s="514"/>
      <c r="GP128" s="451"/>
      <c r="GQ128" s="530"/>
      <c r="GR128" s="456" t="n">
        <f aca="false">4300/BA128*24</f>
        <v>2.89472946060419</v>
      </c>
      <c r="GS128" s="532" t="n">
        <f aca="false">HC128</f>
        <v>12</v>
      </c>
      <c r="GT128" s="532" t="n">
        <f aca="false">HD128</f>
        <v>57</v>
      </c>
      <c r="GU128" s="514"/>
      <c r="GV128" s="514"/>
      <c r="GW128" s="514" t="n">
        <f aca="false">1-HC128/FT128</f>
        <v>0.00826446280991733</v>
      </c>
      <c r="GX128" s="514"/>
      <c r="GY128" s="463"/>
      <c r="GZ128" s="406" t="n">
        <v>36360</v>
      </c>
      <c r="HA128" s="439" t="n">
        <v>8.3</v>
      </c>
      <c r="HB128" s="452" t="n">
        <v>8.32</v>
      </c>
      <c r="HC128" s="440" t="n">
        <v>12</v>
      </c>
      <c r="HD128" s="444" t="n">
        <v>57</v>
      </c>
      <c r="HE128" s="464" t="n">
        <v>13</v>
      </c>
      <c r="HF128" s="464"/>
      <c r="HG128" s="444"/>
      <c r="HH128" s="409" t="n">
        <v>4</v>
      </c>
      <c r="HI128" s="466" t="n">
        <v>8070</v>
      </c>
      <c r="HJ128" s="407" t="n">
        <f aca="false">HI128*0.67</f>
        <v>5406.9</v>
      </c>
      <c r="HK128" s="407"/>
      <c r="HL128" s="548"/>
      <c r="HM128" s="541" t="n">
        <v>14.6</v>
      </c>
      <c r="HN128" s="462" t="n">
        <v>15.2</v>
      </c>
      <c r="HO128" s="408" t="n">
        <v>0.22</v>
      </c>
      <c r="HP128" s="549" t="n">
        <v>0.139</v>
      </c>
      <c r="HQ128" s="519" t="n">
        <v>14.3</v>
      </c>
      <c r="HR128" s="520" t="n">
        <v>0.3</v>
      </c>
      <c r="HS128" s="521" t="n">
        <v>0.25</v>
      </c>
      <c r="HT128" s="522" t="n">
        <v>8</v>
      </c>
      <c r="HU128" s="523" t="n">
        <f aca="false">72500/BA128*24</f>
        <v>48.8064850915823</v>
      </c>
      <c r="HV128" s="514" t="n">
        <f aca="false">1-HC128/BE128</f>
        <v>0.826086956521739</v>
      </c>
      <c r="HW128" s="514" t="n">
        <f aca="false">1-HD128/BF128</f>
        <v>0.875816993464052</v>
      </c>
      <c r="HX128" s="514" t="n">
        <f aca="false">1-HM128/BK128</f>
        <v>0.474820143884892</v>
      </c>
      <c r="HY128" s="472"/>
    </row>
    <row r="129" customFormat="false" ht="15.6" hidden="false" customHeight="false" outlineLevel="0" collapsed="false">
      <c r="A129" s="486" t="n">
        <v>43611</v>
      </c>
      <c r="B129" s="487" t="n">
        <v>48291</v>
      </c>
      <c r="C129" s="488" t="n">
        <f aca="false">B129/$B$6</f>
        <v>0.96582</v>
      </c>
      <c r="D129" s="489" t="n">
        <v>7.86</v>
      </c>
      <c r="E129" s="490" t="n">
        <v>42.1</v>
      </c>
      <c r="F129" s="491" t="n">
        <v>249</v>
      </c>
      <c r="G129" s="491" t="n">
        <f aca="false">F129*B129/1000</f>
        <v>12024.459</v>
      </c>
      <c r="H129" s="488" t="n">
        <f aca="false">G129/$G$6</f>
        <v>0.48097836</v>
      </c>
      <c r="I129" s="491" t="n">
        <v>6465</v>
      </c>
      <c r="J129" s="491" t="n">
        <f aca="false">I129*0.67</f>
        <v>4331.55</v>
      </c>
      <c r="K129" s="492" t="n">
        <v>24.6</v>
      </c>
      <c r="L129" s="492" t="n">
        <v>20.6</v>
      </c>
      <c r="M129" s="492" t="n">
        <v>2.1</v>
      </c>
      <c r="N129" s="493" t="n">
        <v>147</v>
      </c>
      <c r="O129" s="493" t="n">
        <v>16</v>
      </c>
      <c r="P129" s="410"/>
      <c r="Q129" s="410"/>
      <c r="R129" s="410"/>
      <c r="S129" s="410"/>
      <c r="T129" s="411"/>
      <c r="U129" s="412"/>
      <c r="V129" s="410"/>
      <c r="W129" s="410"/>
      <c r="X129" s="413"/>
      <c r="Y129" s="474"/>
      <c r="Z129" s="475"/>
      <c r="AA129" s="476"/>
      <c r="AB129" s="477"/>
      <c r="AC129" s="477"/>
      <c r="AD129" s="475" t="n">
        <v>2.98</v>
      </c>
      <c r="AE129" s="478" t="n">
        <f aca="false">AD129/$AD$6</f>
        <v>0.413888888888889</v>
      </c>
      <c r="AF129" s="479"/>
      <c r="AG129" s="478"/>
      <c r="AH129" s="479"/>
      <c r="AI129" s="479"/>
      <c r="AJ129" s="474"/>
      <c r="AK129" s="478"/>
      <c r="AL129" s="448"/>
      <c r="AM129" s="480"/>
      <c r="AN129" s="474"/>
      <c r="AO129" s="474"/>
      <c r="AP129" s="480"/>
      <c r="AQ129" s="448"/>
      <c r="AR129" s="474"/>
      <c r="AS129" s="474"/>
      <c r="AT129" s="474"/>
      <c r="AU129" s="448"/>
      <c r="AV129" s="481"/>
      <c r="AW129" s="480"/>
      <c r="AX129" s="480"/>
      <c r="AY129" s="481"/>
      <c r="AZ129" s="481"/>
      <c r="BA129" s="421" t="n">
        <f aca="false">CC129+DF129</f>
        <v>44217</v>
      </c>
      <c r="BB129" s="422" t="n">
        <f aca="false">BA129/$BA$6</f>
        <v>0.88434</v>
      </c>
      <c r="BC129" s="423"/>
      <c r="BD129" s="424" t="n">
        <v>8.01</v>
      </c>
      <c r="BE129" s="425" t="n">
        <v>51</v>
      </c>
      <c r="BF129" s="426" t="n">
        <v>326</v>
      </c>
      <c r="BG129" s="427" t="n">
        <v>7290</v>
      </c>
      <c r="BH129" s="421" t="n">
        <f aca="false">BG129*0.67</f>
        <v>4884.3</v>
      </c>
      <c r="BI129" s="421" t="n">
        <v>1813</v>
      </c>
      <c r="BJ129" s="422" t="n">
        <f aca="false">BI129/35.5*(23+35.5)/BH129</f>
        <v>0.611678176670118</v>
      </c>
      <c r="BK129" s="428" t="n">
        <v>26.4</v>
      </c>
      <c r="BL129" s="428" t="n">
        <v>22.4</v>
      </c>
      <c r="BM129" s="429" t="n">
        <v>3.1</v>
      </c>
      <c r="BN129" s="423" t="n">
        <v>2.5</v>
      </c>
      <c r="BO129" s="426" t="n">
        <v>215</v>
      </c>
      <c r="BP129" s="426" t="n">
        <v>32</v>
      </c>
      <c r="BQ129" s="424" t="n">
        <v>6.03</v>
      </c>
      <c r="BR129" s="422" t="n">
        <f aca="false">BQ129/$BQ$6</f>
        <v>0.8375</v>
      </c>
      <c r="BS129" s="410" t="n">
        <f aca="false">BA129</f>
        <v>44217</v>
      </c>
      <c r="BT129" s="430" t="n">
        <f aca="false">BD129</f>
        <v>8.01</v>
      </c>
      <c r="BU129" s="431" t="n">
        <f aca="false">BE129</f>
        <v>51</v>
      </c>
      <c r="BV129" s="431" t="n">
        <f aca="false">BF129</f>
        <v>326</v>
      </c>
      <c r="BW129" s="431" t="n">
        <f aca="false">BG129</f>
        <v>7290</v>
      </c>
      <c r="BX129" s="431" t="n">
        <f aca="false">BW129*0.65</f>
        <v>4738.5</v>
      </c>
      <c r="BY129" s="431" t="n">
        <f aca="false">BK129</f>
        <v>26.4</v>
      </c>
      <c r="BZ129" s="431" t="n">
        <f aca="false">BL129</f>
        <v>22.4</v>
      </c>
      <c r="CA129" s="432" t="n">
        <f aca="false">BN129</f>
        <v>2.5</v>
      </c>
      <c r="CB129" s="431" t="n">
        <f aca="false">BO129</f>
        <v>215</v>
      </c>
      <c r="CC129" s="433" t="n">
        <v>22114</v>
      </c>
      <c r="CD129" s="412" t="n">
        <f aca="false">CC129</f>
        <v>22114</v>
      </c>
      <c r="CE129" s="422" t="n">
        <f aca="false">CC129/25000</f>
        <v>0.88456</v>
      </c>
      <c r="CF129" s="534" t="n">
        <f aca="false">6700/CC129*24</f>
        <v>7.27141177534593</v>
      </c>
      <c r="CG129" s="435"/>
      <c r="CH129" s="428"/>
      <c r="CI129" s="535" t="n">
        <f aca="false">9500/CC129*24</f>
        <v>10.3102107262368</v>
      </c>
      <c r="CJ129" s="437" t="n">
        <v>27.2</v>
      </c>
      <c r="CK129" s="437" t="n">
        <v>4.2</v>
      </c>
      <c r="CL129" s="424"/>
      <c r="CM129" s="424"/>
      <c r="CN129" s="424"/>
      <c r="CO129" s="433"/>
      <c r="CP129" s="433"/>
      <c r="CQ129" s="438"/>
      <c r="CR129" s="438" t="n">
        <v>0.81</v>
      </c>
      <c r="CS129" s="482"/>
      <c r="CT129" s="425" t="n">
        <f aca="false">3500/CC129*24</f>
        <v>3.79849868861355</v>
      </c>
      <c r="CU129" s="435" t="n">
        <v>8.76</v>
      </c>
      <c r="CV129" s="494"/>
      <c r="CW129" s="495"/>
      <c r="CX129" s="496"/>
      <c r="CY129" s="497"/>
      <c r="CZ129" s="498"/>
      <c r="DA129" s="498"/>
      <c r="DB129" s="498"/>
      <c r="DC129" s="498"/>
      <c r="DD129" s="499"/>
      <c r="DE129" s="499"/>
      <c r="DF129" s="433" t="n">
        <v>22103</v>
      </c>
      <c r="DG129" s="446" t="n">
        <f aca="false">DF129</f>
        <v>22103</v>
      </c>
      <c r="DH129" s="422" t="n">
        <f aca="false">DF129/25000</f>
        <v>0.88412</v>
      </c>
      <c r="DI129" s="433" t="n">
        <f aca="false">6700/DF129*24</f>
        <v>7.27503053884088</v>
      </c>
      <c r="DJ129" s="435" t="n">
        <v>7.77</v>
      </c>
      <c r="DK129" s="428" t="n">
        <v>5</v>
      </c>
      <c r="DL129" s="433" t="n">
        <f aca="false">9500/DF129*24</f>
        <v>10.3153418088042</v>
      </c>
      <c r="DM129" s="542" t="n">
        <v>27.3</v>
      </c>
      <c r="DN129" s="542" t="n">
        <v>5.5</v>
      </c>
      <c r="DO129" s="543" t="n">
        <v>7.7</v>
      </c>
      <c r="DP129" s="543"/>
      <c r="DQ129" s="543"/>
      <c r="DR129" s="433"/>
      <c r="DS129" s="433"/>
      <c r="DT129" s="438"/>
      <c r="DU129" s="438" t="n">
        <v>0.8</v>
      </c>
      <c r="DV129" s="482"/>
      <c r="DW129" s="433" t="n">
        <f aca="false">3500/DF129*24</f>
        <v>3.80038908745419</v>
      </c>
      <c r="DX129" s="435" t="n">
        <v>8.63</v>
      </c>
      <c r="DY129" s="494" t="n">
        <v>8.05</v>
      </c>
      <c r="DZ129" s="495" t="n">
        <v>17.1</v>
      </c>
      <c r="EA129" s="496" t="n">
        <v>76</v>
      </c>
      <c r="EB129" s="497" t="n">
        <v>7980</v>
      </c>
      <c r="EC129" s="498" t="n">
        <v>14.5</v>
      </c>
      <c r="ED129" s="498" t="n">
        <v>0.32</v>
      </c>
      <c r="EE129" s="498" t="n">
        <v>14.7</v>
      </c>
      <c r="EF129" s="498" t="n">
        <v>1.4</v>
      </c>
      <c r="EG129" s="499" t="n">
        <v>25</v>
      </c>
      <c r="EH129" s="496"/>
      <c r="EI129" s="430" t="n">
        <f aca="false">DY129</f>
        <v>8.05</v>
      </c>
      <c r="EJ129" s="448" t="n">
        <f aca="false">DZ129</f>
        <v>17.1</v>
      </c>
      <c r="EK129" s="449" t="n">
        <f aca="false">EA129</f>
        <v>76</v>
      </c>
      <c r="EL129" s="418" t="n">
        <f aca="false">EB129</f>
        <v>7980</v>
      </c>
      <c r="EM129" s="432" t="n">
        <f aca="false">EC129</f>
        <v>14.5</v>
      </c>
      <c r="EN129" s="432" t="n">
        <f aca="false">ED129</f>
        <v>0.32</v>
      </c>
      <c r="EO129" s="432" t="n">
        <f aca="false">EE129</f>
        <v>14.7</v>
      </c>
      <c r="EP129" s="432" t="n">
        <f aca="false">EF129</f>
        <v>1.4</v>
      </c>
      <c r="EQ129" s="431" t="n">
        <f aca="false">EG129</f>
        <v>25</v>
      </c>
      <c r="ER129" s="449"/>
      <c r="ES129" s="497" t="n">
        <f aca="false">44000/BA129*24</f>
        <v>23.8822172467603</v>
      </c>
      <c r="ET129" s="500" t="n">
        <f aca="false">BB129</f>
        <v>0.88434</v>
      </c>
      <c r="EU129" s="452" t="n">
        <f aca="false">BV129/1000/ES129*24</f>
        <v>0.327607772727273</v>
      </c>
      <c r="EV129" s="500" t="n">
        <f aca="false">EU129/$EU$6</f>
        <v>0.606681060606061</v>
      </c>
      <c r="EW129" s="514" t="n">
        <f aca="false">1-EM129/BY129</f>
        <v>0.450757575757576</v>
      </c>
      <c r="EX129" s="515" t="n">
        <f aca="false">BY129-EM129</f>
        <v>11.9</v>
      </c>
      <c r="EY129" s="514" t="n">
        <f aca="false">1-EJ129/BU129</f>
        <v>0.664705882352941</v>
      </c>
      <c r="EZ129" s="515" t="n">
        <f aca="false">BU129-EJ129</f>
        <v>33.9</v>
      </c>
      <c r="FA129" s="451" t="n">
        <f aca="false">1-EK129/BV129</f>
        <v>0.766871165644172</v>
      </c>
      <c r="FB129" s="432" t="n">
        <f aca="false">BV129-EK129</f>
        <v>250</v>
      </c>
      <c r="FC129" s="453" t="n">
        <f aca="false">1-EP129/CA129</f>
        <v>0.44</v>
      </c>
      <c r="FD129" s="432" t="n">
        <f aca="false">CA129-EP129</f>
        <v>1.1</v>
      </c>
      <c r="FE129" s="453" t="n">
        <f aca="false">1-EQ129/CB129</f>
        <v>0.883720930232558</v>
      </c>
      <c r="FF129" s="431" t="n">
        <f aca="false">CB129-EQ129</f>
        <v>190</v>
      </c>
      <c r="FG129" s="491" t="n">
        <v>38400</v>
      </c>
      <c r="FH129" s="499"/>
      <c r="FI129" s="502"/>
      <c r="FJ129" s="488"/>
      <c r="FK129" s="503" t="n">
        <f aca="false">3000/BA129*24</f>
        <v>1.62833299409729</v>
      </c>
      <c r="FL129" s="491" t="n">
        <v>1400</v>
      </c>
      <c r="FM129" s="503" t="n">
        <f aca="false">FL129/BA129*1000</f>
        <v>31.6620304407807</v>
      </c>
      <c r="FN129" s="491" t="n">
        <v>3614</v>
      </c>
      <c r="FO129" s="533" t="n">
        <f aca="false">FN129/11.15/1.2/1000</f>
        <v>0.270104633781764</v>
      </c>
      <c r="FP129" s="497" t="n">
        <f aca="false">FN129/BA129*1000</f>
        <v>81.7332700092725</v>
      </c>
      <c r="FQ129" s="504" t="n">
        <v>21.6</v>
      </c>
      <c r="FR129" s="492" t="n">
        <f aca="false">FQ129/BA129*1000</f>
        <v>0.488499898229188</v>
      </c>
      <c r="FS129" s="505" t="n">
        <v>8.05</v>
      </c>
      <c r="FT129" s="536" t="n">
        <v>12.9</v>
      </c>
      <c r="FU129" s="496" t="n">
        <v>60</v>
      </c>
      <c r="FV129" s="491" t="n">
        <v>2</v>
      </c>
      <c r="FW129" s="505" t="n">
        <v>0.3</v>
      </c>
      <c r="FX129" s="491" t="n">
        <v>8</v>
      </c>
      <c r="FY129" s="453" t="n">
        <f aca="false">1-FV129/(EG129+DD129)</f>
        <v>0.92</v>
      </c>
      <c r="FZ129" s="453" t="n">
        <f aca="false">1-FW129/(EF129+DC129)</f>
        <v>0.785714285714286</v>
      </c>
      <c r="GA129" s="430" t="n">
        <f aca="false">EF129+DC129-FW129</f>
        <v>1.1</v>
      </c>
      <c r="GB129" s="500" t="n">
        <f aca="false">1-FT129/DZ129</f>
        <v>0.245614035087719</v>
      </c>
      <c r="GC129" s="515" t="n">
        <f aca="false">(CW129+DZ129-FT129)</f>
        <v>4.2</v>
      </c>
      <c r="GD129" s="500" t="n">
        <f aca="false">1-FU129/EA129</f>
        <v>0.210526315789474</v>
      </c>
      <c r="GE129" s="528" t="n">
        <f aca="false">CX129+EA129-FU129</f>
        <v>16</v>
      </c>
      <c r="GF129" s="507" t="n">
        <f aca="false">4100/BA129*24</f>
        <v>2.2253884252663</v>
      </c>
      <c r="GG129" s="491"/>
      <c r="GH129" s="527"/>
      <c r="GI129" s="491"/>
      <c r="GJ129" s="545"/>
      <c r="GK129" s="499"/>
      <c r="GL129" s="508"/>
      <c r="GM129" s="536"/>
      <c r="GN129" s="537"/>
      <c r="GO129" s="527"/>
      <c r="GP129" s="527"/>
      <c r="GQ129" s="536"/>
      <c r="GR129" s="503" t="n">
        <f aca="false">4300/BA129*24</f>
        <v>2.33394395820612</v>
      </c>
      <c r="GS129" s="537" t="n">
        <f aca="false">HC129</f>
        <v>12</v>
      </c>
      <c r="GT129" s="537" t="n">
        <f aca="false">HD129</f>
        <v>59</v>
      </c>
      <c r="GU129" s="527"/>
      <c r="GV129" s="527"/>
      <c r="GW129" s="527" t="n">
        <f aca="false">1-HC129/FT129</f>
        <v>0.0697674418604651</v>
      </c>
      <c r="GX129" s="527" t="n">
        <f aca="false">1-HD129/FU129</f>
        <v>0.0166666666666667</v>
      </c>
      <c r="GY129" s="498"/>
      <c r="GZ129" s="491" t="n">
        <v>44876</v>
      </c>
      <c r="HA129" s="494" t="n">
        <v>8.31</v>
      </c>
      <c r="HB129" s="494" t="n">
        <v>8.35</v>
      </c>
      <c r="HC129" s="495" t="n">
        <v>12</v>
      </c>
      <c r="HD129" s="499" t="n">
        <v>59</v>
      </c>
      <c r="HE129" s="499" t="n">
        <v>13</v>
      </c>
      <c r="HF129" s="499"/>
      <c r="HG129" s="499"/>
      <c r="HH129" s="493" t="n">
        <v>1</v>
      </c>
      <c r="HI129" s="509" t="n">
        <v>8150</v>
      </c>
      <c r="HJ129" s="491" t="n">
        <f aca="false">HI129*0.67</f>
        <v>5460.5</v>
      </c>
      <c r="HK129" s="491"/>
      <c r="HL129" s="491"/>
      <c r="HM129" s="544" t="n">
        <v>13.3</v>
      </c>
      <c r="HN129" s="507" t="n">
        <v>14.27</v>
      </c>
      <c r="HO129" s="492" t="n">
        <v>0.22</v>
      </c>
      <c r="HP129" s="546" t="n">
        <v>0.13</v>
      </c>
      <c r="HQ129" s="524" t="n">
        <v>13.2</v>
      </c>
      <c r="HR129" s="525" t="n">
        <v>0.3</v>
      </c>
      <c r="HS129" s="525" t="n">
        <v>0.34</v>
      </c>
      <c r="HT129" s="512" t="n">
        <v>8</v>
      </c>
      <c r="HU129" s="526" t="n">
        <f aca="false">72500/BA129*24</f>
        <v>39.3513806906846</v>
      </c>
      <c r="HV129" s="527" t="n">
        <f aca="false">1-HC129/BE129</f>
        <v>0.764705882352941</v>
      </c>
      <c r="HW129" s="527" t="n">
        <f aca="false">1-HD129/BF129</f>
        <v>0.819018404907975</v>
      </c>
      <c r="HX129" s="527" t="n">
        <f aca="false">1-HM129/BK129</f>
        <v>0.496212121212121</v>
      </c>
      <c r="HY129" s="513"/>
    </row>
    <row r="130" customFormat="false" ht="15.6" hidden="false" customHeight="false" outlineLevel="0" collapsed="false">
      <c r="A130" s="401" t="n">
        <v>43612</v>
      </c>
      <c r="B130" s="516" t="n">
        <v>41493</v>
      </c>
      <c r="C130" s="403" t="n">
        <f aca="false">B130/$B$6</f>
        <v>0.82986</v>
      </c>
      <c r="D130" s="404" t="n">
        <v>7.66</v>
      </c>
      <c r="E130" s="405" t="n">
        <v>36</v>
      </c>
      <c r="F130" s="406" t="n">
        <v>241</v>
      </c>
      <c r="G130" s="407" t="n">
        <f aca="false">F130*B130/1000</f>
        <v>9999.813</v>
      </c>
      <c r="H130" s="403" t="n">
        <f aca="false">G130/$G$6</f>
        <v>0.39999252</v>
      </c>
      <c r="I130" s="406" t="n">
        <v>5960</v>
      </c>
      <c r="J130" s="407" t="n">
        <f aca="false">I130*0.67</f>
        <v>3993.2</v>
      </c>
      <c r="K130" s="408" t="n">
        <v>27.5</v>
      </c>
      <c r="L130" s="408" t="n">
        <v>21.8</v>
      </c>
      <c r="M130" s="408" t="n">
        <v>2.3</v>
      </c>
      <c r="N130" s="409" t="n">
        <v>185</v>
      </c>
      <c r="O130" s="409" t="n">
        <v>32</v>
      </c>
      <c r="P130" s="410"/>
      <c r="Q130" s="410"/>
      <c r="R130" s="410"/>
      <c r="S130" s="410"/>
      <c r="T130" s="411"/>
      <c r="U130" s="412"/>
      <c r="V130" s="410"/>
      <c r="W130" s="410"/>
      <c r="X130" s="517"/>
      <c r="Y130" s="474"/>
      <c r="Z130" s="475"/>
      <c r="AA130" s="476"/>
      <c r="AB130" s="477"/>
      <c r="AC130" s="477"/>
      <c r="AD130" s="475" t="n">
        <v>3.08</v>
      </c>
      <c r="AE130" s="478" t="n">
        <f aca="false">AD130/$AD$6</f>
        <v>0.427777777777778</v>
      </c>
      <c r="AF130" s="479"/>
      <c r="AG130" s="478"/>
      <c r="AH130" s="479"/>
      <c r="AI130" s="479"/>
      <c r="AJ130" s="474"/>
      <c r="AK130" s="478"/>
      <c r="AL130" s="448"/>
      <c r="AM130" s="480"/>
      <c r="AN130" s="474"/>
      <c r="AO130" s="474"/>
      <c r="AP130" s="480"/>
      <c r="AQ130" s="448"/>
      <c r="AR130" s="474"/>
      <c r="AS130" s="474"/>
      <c r="AT130" s="474"/>
      <c r="AU130" s="448"/>
      <c r="AV130" s="481"/>
      <c r="AW130" s="480"/>
      <c r="AX130" s="480"/>
      <c r="AY130" s="481"/>
      <c r="AZ130" s="481"/>
      <c r="BA130" s="421" t="n">
        <f aca="false">CC130+DF130</f>
        <v>42451</v>
      </c>
      <c r="BB130" s="422" t="n">
        <f aca="false">BA130/$BA$6</f>
        <v>0.84902</v>
      </c>
      <c r="BC130" s="423"/>
      <c r="BD130" s="424" t="n">
        <v>7.79</v>
      </c>
      <c r="BE130" s="425" t="n">
        <v>44.1</v>
      </c>
      <c r="BF130" s="426" t="n">
        <v>343</v>
      </c>
      <c r="BG130" s="427" t="n">
        <v>5290</v>
      </c>
      <c r="BH130" s="421" t="n">
        <f aca="false">BG130*0.67</f>
        <v>3544.3</v>
      </c>
      <c r="BI130" s="423"/>
      <c r="BJ130" s="422"/>
      <c r="BK130" s="428" t="n">
        <v>26.1</v>
      </c>
      <c r="BL130" s="428" t="n">
        <v>22.2</v>
      </c>
      <c r="BM130" s="429" t="n">
        <v>3.8</v>
      </c>
      <c r="BN130" s="423" t="n">
        <v>3</v>
      </c>
      <c r="BO130" s="426" t="n">
        <v>206</v>
      </c>
      <c r="BP130" s="426" t="n">
        <v>32</v>
      </c>
      <c r="BQ130" s="424" t="n">
        <v>6.29</v>
      </c>
      <c r="BR130" s="422" t="n">
        <f aca="false">BQ130/$BQ$6</f>
        <v>0.873611111111111</v>
      </c>
      <c r="BS130" s="410" t="n">
        <f aca="false">BA130</f>
        <v>42451</v>
      </c>
      <c r="BT130" s="430" t="n">
        <f aca="false">BD130</f>
        <v>7.79</v>
      </c>
      <c r="BU130" s="431" t="n">
        <f aca="false">BE130</f>
        <v>44.1</v>
      </c>
      <c r="BV130" s="431" t="n">
        <f aca="false">BF130</f>
        <v>343</v>
      </c>
      <c r="BW130" s="431" t="n">
        <f aca="false">BG130</f>
        <v>5290</v>
      </c>
      <c r="BX130" s="431" t="n">
        <f aca="false">BW130*0.65</f>
        <v>3438.5</v>
      </c>
      <c r="BY130" s="431" t="n">
        <f aca="false">BK130</f>
        <v>26.1</v>
      </c>
      <c r="BZ130" s="431" t="n">
        <f aca="false">BL130</f>
        <v>22.2</v>
      </c>
      <c r="CA130" s="432" t="n">
        <f aca="false">BN130</f>
        <v>3</v>
      </c>
      <c r="CB130" s="431" t="n">
        <f aca="false">BO130</f>
        <v>206</v>
      </c>
      <c r="CC130" s="433" t="n">
        <v>21247</v>
      </c>
      <c r="CD130" s="412" t="n">
        <f aca="false">CC130</f>
        <v>21247</v>
      </c>
      <c r="CE130" s="422" t="n">
        <f aca="false">CC130/25000</f>
        <v>0.84988</v>
      </c>
      <c r="CF130" s="434" t="n">
        <f aca="false">6700/CC130*24</f>
        <v>7.56812726502565</v>
      </c>
      <c r="CG130" s="435"/>
      <c r="CH130" s="428"/>
      <c r="CI130" s="447" t="n">
        <f aca="false">9500/CC130*24</f>
        <v>10.7309267190662</v>
      </c>
      <c r="CJ130" s="437" t="n">
        <v>27</v>
      </c>
      <c r="CK130" s="437" t="n">
        <v>4.4</v>
      </c>
      <c r="CL130" s="424"/>
      <c r="CM130" s="424"/>
      <c r="CN130" s="424"/>
      <c r="CO130" s="433"/>
      <c r="CP130" s="433"/>
      <c r="CQ130" s="438"/>
      <c r="CR130" s="438" t="n">
        <v>0.8</v>
      </c>
      <c r="CS130" s="425"/>
      <c r="CT130" s="529" t="n">
        <f aca="false">3500/CC130*24</f>
        <v>3.95349931755071</v>
      </c>
      <c r="CU130" s="435" t="n">
        <v>9.37</v>
      </c>
      <c r="CV130" s="439"/>
      <c r="CW130" s="440"/>
      <c r="CX130" s="441"/>
      <c r="CY130" s="442"/>
      <c r="CZ130" s="443"/>
      <c r="DA130" s="443"/>
      <c r="DB130" s="443"/>
      <c r="DC130" s="443"/>
      <c r="DD130" s="444"/>
      <c r="DE130" s="441"/>
      <c r="DF130" s="445" t="n">
        <v>21204</v>
      </c>
      <c r="DG130" s="446" t="n">
        <f aca="false">DF130</f>
        <v>21204</v>
      </c>
      <c r="DH130" s="422" t="n">
        <f aca="false">DF130/25000</f>
        <v>0.84816</v>
      </c>
      <c r="DI130" s="447" t="n">
        <f aca="false">6700/DF130*24</f>
        <v>7.58347481607244</v>
      </c>
      <c r="DJ130" s="435" t="n">
        <v>7.72</v>
      </c>
      <c r="DK130" s="428" t="n">
        <v>5.5</v>
      </c>
      <c r="DL130" s="447" t="n">
        <f aca="false">9500/DF130*24</f>
        <v>10.752688172043</v>
      </c>
      <c r="DM130" s="423" t="n">
        <v>27.2</v>
      </c>
      <c r="DN130" s="423" t="n">
        <v>5.9</v>
      </c>
      <c r="DO130" s="424" t="n">
        <v>7.61</v>
      </c>
      <c r="DP130" s="424"/>
      <c r="DQ130" s="424"/>
      <c r="DR130" s="433"/>
      <c r="DS130" s="433"/>
      <c r="DT130" s="438"/>
      <c r="DU130" s="438" t="n">
        <v>0.8</v>
      </c>
      <c r="DV130" s="425"/>
      <c r="DW130" s="447" t="n">
        <f aca="false">3500/DF130*24</f>
        <v>3.96151669496321</v>
      </c>
      <c r="DX130" s="435" t="n">
        <v>8.74</v>
      </c>
      <c r="DY130" s="439" t="n">
        <v>8.03</v>
      </c>
      <c r="DZ130" s="440" t="n">
        <v>18</v>
      </c>
      <c r="EA130" s="441" t="n">
        <v>77</v>
      </c>
      <c r="EB130" s="442" t="n">
        <v>7080</v>
      </c>
      <c r="EC130" s="443" t="n">
        <v>13.7</v>
      </c>
      <c r="ED130" s="443" t="n">
        <v>0.33</v>
      </c>
      <c r="EE130" s="443" t="n">
        <v>12.9</v>
      </c>
      <c r="EF130" s="443" t="n">
        <v>1</v>
      </c>
      <c r="EG130" s="444" t="n">
        <v>26</v>
      </c>
      <c r="EH130" s="441"/>
      <c r="EI130" s="430" t="n">
        <f aca="false">DY130</f>
        <v>8.03</v>
      </c>
      <c r="EJ130" s="448" t="n">
        <f aca="false">DZ130</f>
        <v>18</v>
      </c>
      <c r="EK130" s="449" t="n">
        <f aca="false">EA130</f>
        <v>77</v>
      </c>
      <c r="EL130" s="418" t="n">
        <f aca="false">EB130</f>
        <v>7080</v>
      </c>
      <c r="EM130" s="432" t="n">
        <f aca="false">EC130</f>
        <v>13.7</v>
      </c>
      <c r="EN130" s="432" t="n">
        <f aca="false">ED130</f>
        <v>0.33</v>
      </c>
      <c r="EO130" s="432" t="n">
        <f aca="false">EE130</f>
        <v>12.9</v>
      </c>
      <c r="EP130" s="432" t="n">
        <f aca="false">EF130</f>
        <v>1</v>
      </c>
      <c r="EQ130" s="431" t="n">
        <f aca="false">EG130</f>
        <v>26</v>
      </c>
      <c r="ER130" s="449"/>
      <c r="ES130" s="450" t="n">
        <f aca="false">44000/BA130*24</f>
        <v>24.8757390874184</v>
      </c>
      <c r="ET130" s="451" t="n">
        <f aca="false">BB130</f>
        <v>0.84902</v>
      </c>
      <c r="EU130" s="452" t="n">
        <f aca="false">BV130/1000/ES130*24</f>
        <v>0.330924840909091</v>
      </c>
      <c r="EV130" s="451" t="n">
        <f aca="false">EU130/$EU$6</f>
        <v>0.61282377946128</v>
      </c>
      <c r="EW130" s="514" t="n">
        <f aca="false">1-EM130/BY130</f>
        <v>0.475095785440613</v>
      </c>
      <c r="EX130" s="515" t="n">
        <f aca="false">BY130-EM130</f>
        <v>12.4</v>
      </c>
      <c r="EY130" s="514" t="n">
        <f aca="false">1-EJ130/BU130</f>
        <v>0.591836734693878</v>
      </c>
      <c r="EZ130" s="515" t="n">
        <f aca="false">BU130-EJ130</f>
        <v>26.1</v>
      </c>
      <c r="FA130" s="451" t="n">
        <f aca="false">1-EK130/BV130</f>
        <v>0.775510204081633</v>
      </c>
      <c r="FB130" s="432" t="n">
        <f aca="false">BV130-EK130</f>
        <v>266</v>
      </c>
      <c r="FC130" s="453" t="n">
        <f aca="false">1-EP130/CA130</f>
        <v>0.666666666666667</v>
      </c>
      <c r="FD130" s="432" t="n">
        <f aca="false">CA130-EP130</f>
        <v>2</v>
      </c>
      <c r="FE130" s="453" t="n">
        <f aca="false">1-EQ130/CB130</f>
        <v>0.87378640776699</v>
      </c>
      <c r="FF130" s="431" t="n">
        <f aca="false">CB130-EQ130</f>
        <v>180</v>
      </c>
      <c r="FG130" s="406" t="n">
        <v>38400</v>
      </c>
      <c r="FH130" s="444"/>
      <c r="FI130" s="454"/>
      <c r="FJ130" s="455"/>
      <c r="FK130" s="456" t="n">
        <f aca="false">3000/BA130*24</f>
        <v>1.69607311959671</v>
      </c>
      <c r="FL130" s="531" t="n">
        <v>1400</v>
      </c>
      <c r="FM130" s="456" t="n">
        <f aca="false">FL130/BA130*1000</f>
        <v>32.9791995477138</v>
      </c>
      <c r="FN130" s="531" t="n">
        <v>4865</v>
      </c>
      <c r="FO130" s="533" t="n">
        <f aca="false">FN130/11.15/1.2/1000</f>
        <v>0.363602391629297</v>
      </c>
      <c r="FP130" s="450" t="n">
        <f aca="false">FN130/BA130*1000</f>
        <v>114.602718428306</v>
      </c>
      <c r="FQ130" s="458" t="n">
        <v>26.4</v>
      </c>
      <c r="FR130" s="459" t="n">
        <f aca="false">FQ130/BA130*1000</f>
        <v>0.621893477185461</v>
      </c>
      <c r="FS130" s="460" t="n">
        <v>8</v>
      </c>
      <c r="FT130" s="530" t="n">
        <v>13</v>
      </c>
      <c r="FU130" s="441" t="n">
        <v>61</v>
      </c>
      <c r="FV130" s="531" t="n">
        <v>1</v>
      </c>
      <c r="FW130" s="539" t="n">
        <v>0.38</v>
      </c>
      <c r="FX130" s="531" t="n">
        <v>8</v>
      </c>
      <c r="FY130" s="453" t="n">
        <f aca="false">1-FV130/(EG130+DD130)</f>
        <v>0.961538461538462</v>
      </c>
      <c r="FZ130" s="453" t="n">
        <f aca="false">1-FW130/(EF130+DC130)</f>
        <v>0.62</v>
      </c>
      <c r="GA130" s="430" t="n">
        <f aca="false">EF130+DC130-FW130</f>
        <v>0.62</v>
      </c>
      <c r="GB130" s="514" t="n">
        <f aca="false">1-FT130/DZ130</f>
        <v>0.277777777777778</v>
      </c>
      <c r="GC130" s="515" t="n">
        <f aca="false">(CW130+DZ130-FT130)</f>
        <v>5</v>
      </c>
      <c r="GD130" s="514" t="n">
        <f aca="false">1-FU130/EA130</f>
        <v>0.207792207792208</v>
      </c>
      <c r="GE130" s="528" t="n">
        <f aca="false">CX130+EA130-FU130</f>
        <v>16</v>
      </c>
      <c r="GF130" s="462" t="n">
        <f aca="false">4100/BA130*24</f>
        <v>2.31796659678217</v>
      </c>
      <c r="GG130" s="406"/>
      <c r="GH130" s="451"/>
      <c r="GI130" s="406"/>
      <c r="GJ130" s="463"/>
      <c r="GK130" s="464"/>
      <c r="GL130" s="465"/>
      <c r="GM130" s="530"/>
      <c r="GN130" s="406"/>
      <c r="GO130" s="514"/>
      <c r="GP130" s="451"/>
      <c r="GQ130" s="530"/>
      <c r="GR130" s="456" t="n">
        <f aca="false">4300/BA130*24</f>
        <v>2.43103813808862</v>
      </c>
      <c r="GS130" s="532" t="n">
        <f aca="false">HC130</f>
        <v>12.8</v>
      </c>
      <c r="GT130" s="532" t="n">
        <f aca="false">HD130</f>
        <v>63</v>
      </c>
      <c r="GU130" s="514"/>
      <c r="GV130" s="514"/>
      <c r="GW130" s="514" t="n">
        <f aca="false">1-HC130/FT130</f>
        <v>0.0153846153846153</v>
      </c>
      <c r="GX130" s="514"/>
      <c r="GY130" s="463"/>
      <c r="GZ130" s="406" t="n">
        <v>43859</v>
      </c>
      <c r="HA130" s="439" t="n">
        <v>8.29</v>
      </c>
      <c r="HB130" s="452" t="n">
        <v>8.26</v>
      </c>
      <c r="HC130" s="440" t="n">
        <v>12.8</v>
      </c>
      <c r="HD130" s="444" t="n">
        <v>63</v>
      </c>
      <c r="HE130" s="464" t="n">
        <v>14</v>
      </c>
      <c r="HF130" s="464"/>
      <c r="HG130" s="444"/>
      <c r="HH130" s="409" t="n">
        <v>3</v>
      </c>
      <c r="HI130" s="466" t="n">
        <v>7580</v>
      </c>
      <c r="HJ130" s="407" t="n">
        <f aca="false">HI130*0.67</f>
        <v>5078.6</v>
      </c>
      <c r="HK130" s="407"/>
      <c r="HL130" s="443"/>
      <c r="HM130" s="541" t="n">
        <v>12.9</v>
      </c>
      <c r="HN130" s="462" t="n">
        <v>14.3</v>
      </c>
      <c r="HO130" s="408" t="n">
        <v>0.25</v>
      </c>
      <c r="HP130" s="549" t="n">
        <v>0.135</v>
      </c>
      <c r="HQ130" s="519" t="n">
        <v>12.1</v>
      </c>
      <c r="HR130" s="520" t="n">
        <v>0.38</v>
      </c>
      <c r="HS130" s="521" t="n">
        <v>0.35</v>
      </c>
      <c r="HT130" s="522" t="n">
        <v>8</v>
      </c>
      <c r="HU130" s="523" t="n">
        <f aca="false">72500/BA130*24</f>
        <v>40.9884337235872</v>
      </c>
      <c r="HV130" s="514" t="n">
        <f aca="false">1-HC130/BE130</f>
        <v>0.709750566893424</v>
      </c>
      <c r="HW130" s="514" t="n">
        <f aca="false">1-HD130/BF130</f>
        <v>0.816326530612245</v>
      </c>
      <c r="HX130" s="514" t="n">
        <f aca="false">1-HM130/BK130</f>
        <v>0.505747126436782</v>
      </c>
      <c r="HY130" s="472"/>
    </row>
    <row r="131" customFormat="false" ht="15.6" hidden="false" customHeight="false" outlineLevel="0" collapsed="false">
      <c r="A131" s="401" t="n">
        <v>43613</v>
      </c>
      <c r="B131" s="516" t="n">
        <v>39166</v>
      </c>
      <c r="C131" s="403" t="n">
        <f aca="false">B131/$B$6</f>
        <v>0.78332</v>
      </c>
      <c r="D131" s="404" t="n">
        <v>7.79</v>
      </c>
      <c r="E131" s="405" t="n">
        <v>42</v>
      </c>
      <c r="F131" s="406" t="n">
        <v>242</v>
      </c>
      <c r="G131" s="407" t="n">
        <f aca="false">F131*B131/1000</f>
        <v>9478.172</v>
      </c>
      <c r="H131" s="403" t="n">
        <f aca="false">G131/$G$6</f>
        <v>0.37912688</v>
      </c>
      <c r="I131" s="406" t="n">
        <v>5850</v>
      </c>
      <c r="J131" s="407" t="n">
        <f aca="false">I131*0.67</f>
        <v>3919.5</v>
      </c>
      <c r="K131" s="408" t="n">
        <v>27.9</v>
      </c>
      <c r="L131" s="408" t="n">
        <v>26</v>
      </c>
      <c r="M131" s="408" t="n">
        <v>2.5</v>
      </c>
      <c r="N131" s="409" t="n">
        <v>200</v>
      </c>
      <c r="O131" s="409" t="n">
        <v>32</v>
      </c>
      <c r="P131" s="410"/>
      <c r="Q131" s="410"/>
      <c r="R131" s="410"/>
      <c r="S131" s="410"/>
      <c r="T131" s="411"/>
      <c r="U131" s="412"/>
      <c r="V131" s="410"/>
      <c r="W131" s="410"/>
      <c r="X131" s="517"/>
      <c r="Y131" s="474"/>
      <c r="Z131" s="475"/>
      <c r="AA131" s="476"/>
      <c r="AB131" s="477"/>
      <c r="AC131" s="477"/>
      <c r="AD131" s="475" t="n">
        <v>2.88</v>
      </c>
      <c r="AE131" s="478" t="n">
        <f aca="false">AD131/$AD$6</f>
        <v>0.4</v>
      </c>
      <c r="AF131" s="479"/>
      <c r="AG131" s="478"/>
      <c r="AH131" s="479"/>
      <c r="AI131" s="479"/>
      <c r="AJ131" s="474"/>
      <c r="AK131" s="478"/>
      <c r="AL131" s="448"/>
      <c r="AM131" s="480"/>
      <c r="AN131" s="474"/>
      <c r="AO131" s="474"/>
      <c r="AP131" s="480"/>
      <c r="AQ131" s="448"/>
      <c r="AR131" s="474"/>
      <c r="AS131" s="474"/>
      <c r="AT131" s="474"/>
      <c r="AU131" s="448"/>
      <c r="AV131" s="481"/>
      <c r="AW131" s="480"/>
      <c r="AX131" s="480"/>
      <c r="AY131" s="481"/>
      <c r="AZ131" s="481"/>
      <c r="BA131" s="421" t="n">
        <f aca="false">CC131+DF131</f>
        <v>37922</v>
      </c>
      <c r="BB131" s="422" t="n">
        <f aca="false">BA131/$BA$6</f>
        <v>0.75844</v>
      </c>
      <c r="BC131" s="423"/>
      <c r="BD131" s="424" t="n">
        <v>7.61</v>
      </c>
      <c r="BE131" s="425" t="n">
        <v>52</v>
      </c>
      <c r="BF131" s="426" t="n">
        <v>353</v>
      </c>
      <c r="BG131" s="427" t="n">
        <v>7890</v>
      </c>
      <c r="BH131" s="421" t="n">
        <f aca="false">BG131*0.67</f>
        <v>5286.3</v>
      </c>
      <c r="BI131" s="423"/>
      <c r="BJ131" s="422"/>
      <c r="BK131" s="428" t="n">
        <v>28.2</v>
      </c>
      <c r="BL131" s="428" t="n">
        <v>23.8</v>
      </c>
      <c r="BM131" s="429" t="n">
        <v>3.7</v>
      </c>
      <c r="BN131" s="423" t="n">
        <v>3.1</v>
      </c>
      <c r="BO131" s="426" t="n">
        <v>217</v>
      </c>
      <c r="BP131" s="426" t="n">
        <v>32</v>
      </c>
      <c r="BQ131" s="424" t="n">
        <v>3.85</v>
      </c>
      <c r="BR131" s="422" t="n">
        <f aca="false">BQ131/$BQ$6</f>
        <v>0.534722222222222</v>
      </c>
      <c r="BS131" s="410" t="n">
        <f aca="false">BA131</f>
        <v>37922</v>
      </c>
      <c r="BT131" s="430" t="n">
        <f aca="false">BD131</f>
        <v>7.61</v>
      </c>
      <c r="BU131" s="431" t="n">
        <f aca="false">BE131</f>
        <v>52</v>
      </c>
      <c r="BV131" s="431" t="n">
        <f aca="false">BF131</f>
        <v>353</v>
      </c>
      <c r="BW131" s="431" t="n">
        <f aca="false">BG131</f>
        <v>7890</v>
      </c>
      <c r="BX131" s="431" t="n">
        <f aca="false">BW131*0.65</f>
        <v>5128.5</v>
      </c>
      <c r="BY131" s="431" t="n">
        <f aca="false">BK131</f>
        <v>28.2</v>
      </c>
      <c r="BZ131" s="431" t="n">
        <f aca="false">BL131</f>
        <v>23.8</v>
      </c>
      <c r="CA131" s="432" t="n">
        <f aca="false">BN131</f>
        <v>3.1</v>
      </c>
      <c r="CB131" s="431" t="n">
        <f aca="false">BO131</f>
        <v>217</v>
      </c>
      <c r="CC131" s="433" t="n">
        <v>18914</v>
      </c>
      <c r="CD131" s="412" t="n">
        <f aca="false">CC131</f>
        <v>18914</v>
      </c>
      <c r="CE131" s="422" t="n">
        <f aca="false">CC131/25000</f>
        <v>0.75656</v>
      </c>
      <c r="CF131" s="434" t="n">
        <f aca="false">6700/CC131*24</f>
        <v>8.50163899756794</v>
      </c>
      <c r="CG131" s="435"/>
      <c r="CH131" s="428"/>
      <c r="CI131" s="447" t="n">
        <f aca="false">9500/CC131*24</f>
        <v>12.0545627577456</v>
      </c>
      <c r="CJ131" s="437" t="n">
        <v>27.5</v>
      </c>
      <c r="CK131" s="437" t="n">
        <v>4.2</v>
      </c>
      <c r="CL131" s="424"/>
      <c r="CM131" s="424"/>
      <c r="CN131" s="424"/>
      <c r="CO131" s="433"/>
      <c r="CP131" s="433"/>
      <c r="CQ131" s="438"/>
      <c r="CR131" s="438" t="n">
        <v>0.79</v>
      </c>
      <c r="CS131" s="425"/>
      <c r="CT131" s="529" t="n">
        <f aca="false">3500/CC131*24</f>
        <v>4.44115470022206</v>
      </c>
      <c r="CU131" s="435" t="n">
        <v>9.52</v>
      </c>
      <c r="CV131" s="439"/>
      <c r="CW131" s="440"/>
      <c r="CX131" s="441"/>
      <c r="CY131" s="442"/>
      <c r="CZ131" s="443"/>
      <c r="DA131" s="443"/>
      <c r="DB131" s="443"/>
      <c r="DC131" s="443"/>
      <c r="DD131" s="444"/>
      <c r="DE131" s="441"/>
      <c r="DF131" s="445" t="n">
        <v>19008</v>
      </c>
      <c r="DG131" s="446" t="n">
        <f aca="false">DF131</f>
        <v>19008</v>
      </c>
      <c r="DH131" s="422" t="n">
        <f aca="false">DF131/25000</f>
        <v>0.76032</v>
      </c>
      <c r="DI131" s="447" t="n">
        <f aca="false">6700/DF131*24</f>
        <v>8.45959595959596</v>
      </c>
      <c r="DJ131" s="435" t="n">
        <v>7.67</v>
      </c>
      <c r="DK131" s="428" t="n">
        <v>5.1</v>
      </c>
      <c r="DL131" s="447" t="n">
        <f aca="false">9500/DF131*24</f>
        <v>11.9949494949495</v>
      </c>
      <c r="DM131" s="423" t="n">
        <v>27.5</v>
      </c>
      <c r="DN131" s="423" t="n">
        <v>5.3</v>
      </c>
      <c r="DO131" s="424" t="n">
        <v>7.68</v>
      </c>
      <c r="DP131" s="424"/>
      <c r="DQ131" s="424"/>
      <c r="DR131" s="433" t="n">
        <v>5498</v>
      </c>
      <c r="DS131" s="433" t="n">
        <v>2912</v>
      </c>
      <c r="DT131" s="438" t="n">
        <f aca="false">DS131/DR131</f>
        <v>0.529647144416151</v>
      </c>
      <c r="DU131" s="438" t="n">
        <v>0.79</v>
      </c>
      <c r="DV131" s="425" t="n">
        <f aca="false">DU131/DR131*1000*1000</f>
        <v>143.68861404147</v>
      </c>
      <c r="DW131" s="447" t="n">
        <f aca="false">3500/DF131*24</f>
        <v>4.41919191919192</v>
      </c>
      <c r="DX131" s="435" t="n">
        <v>9.03</v>
      </c>
      <c r="DY131" s="439" t="n">
        <v>8.01</v>
      </c>
      <c r="DZ131" s="440" t="n">
        <v>17.7</v>
      </c>
      <c r="EA131" s="441" t="n">
        <v>73</v>
      </c>
      <c r="EB131" s="442" t="n">
        <v>6390</v>
      </c>
      <c r="EC131" s="443" t="n">
        <v>12.2</v>
      </c>
      <c r="ED131" s="443" t="n">
        <v>0.28</v>
      </c>
      <c r="EE131" s="443" t="n">
        <v>12.5</v>
      </c>
      <c r="EF131" s="443" t="n">
        <v>0.9</v>
      </c>
      <c r="EG131" s="444" t="n">
        <v>23</v>
      </c>
      <c r="EH131" s="441"/>
      <c r="EI131" s="430" t="n">
        <f aca="false">DY131</f>
        <v>8.01</v>
      </c>
      <c r="EJ131" s="448" t="n">
        <f aca="false">DZ131</f>
        <v>17.7</v>
      </c>
      <c r="EK131" s="449" t="n">
        <f aca="false">EA131</f>
        <v>73</v>
      </c>
      <c r="EL131" s="418" t="n">
        <f aca="false">EB131</f>
        <v>6390</v>
      </c>
      <c r="EM131" s="432" t="n">
        <f aca="false">EC131</f>
        <v>12.2</v>
      </c>
      <c r="EN131" s="432" t="n">
        <f aca="false">ED131</f>
        <v>0.28</v>
      </c>
      <c r="EO131" s="432" t="n">
        <f aca="false">EE131</f>
        <v>12.5</v>
      </c>
      <c r="EP131" s="432" t="n">
        <f aca="false">EF131</f>
        <v>0.9</v>
      </c>
      <c r="EQ131" s="431" t="n">
        <f aca="false">EG131</f>
        <v>23</v>
      </c>
      <c r="ER131" s="449"/>
      <c r="ES131" s="450" t="n">
        <f aca="false">44000/BA131*24</f>
        <v>27.8466325615738</v>
      </c>
      <c r="ET131" s="451" t="n">
        <f aca="false">BB131</f>
        <v>0.75844</v>
      </c>
      <c r="EU131" s="452" t="n">
        <f aca="false">BV131/1000/ES131*24</f>
        <v>0.304237863636364</v>
      </c>
      <c r="EV131" s="451" t="n">
        <f aca="false">EU131/$EU$6</f>
        <v>0.563403451178451</v>
      </c>
      <c r="EW131" s="514" t="n">
        <f aca="false">1-EM131/BY131</f>
        <v>0.567375886524823</v>
      </c>
      <c r="EX131" s="515" t="n">
        <f aca="false">BY131-EM131</f>
        <v>16</v>
      </c>
      <c r="EY131" s="514" t="n">
        <f aca="false">1-EJ131/BU131</f>
        <v>0.659615384615385</v>
      </c>
      <c r="EZ131" s="515" t="n">
        <f aca="false">BU131-EJ131</f>
        <v>34.3</v>
      </c>
      <c r="FA131" s="451" t="n">
        <f aca="false">1-EK131/BV131</f>
        <v>0.793201133144476</v>
      </c>
      <c r="FB131" s="432" t="n">
        <f aca="false">BV131-EK131</f>
        <v>280</v>
      </c>
      <c r="FC131" s="453" t="n">
        <f aca="false">1-EP131/CA131</f>
        <v>0.709677419354839</v>
      </c>
      <c r="FD131" s="432" t="n">
        <f aca="false">CA131-EP131</f>
        <v>2.2</v>
      </c>
      <c r="FE131" s="453" t="n">
        <f aca="false">1-EQ131/CB131</f>
        <v>0.894009216589862</v>
      </c>
      <c r="FF131" s="431" t="n">
        <f aca="false">CB131-EQ131</f>
        <v>194</v>
      </c>
      <c r="FG131" s="406" t="n">
        <v>38400</v>
      </c>
      <c r="FH131" s="444"/>
      <c r="FI131" s="454"/>
      <c r="FJ131" s="455"/>
      <c r="FK131" s="456" t="n">
        <f aca="false">3000/BA131*24</f>
        <v>1.89863403828912</v>
      </c>
      <c r="FL131" s="531" t="n">
        <v>1900</v>
      </c>
      <c r="FM131" s="456" t="n">
        <f aca="false">FL131/BA131*1000</f>
        <v>50.102842677074</v>
      </c>
      <c r="FN131" s="531" t="n">
        <v>4309</v>
      </c>
      <c r="FO131" s="533" t="n">
        <f aca="false">FN131/11.15/1.2/1000</f>
        <v>0.322047832585949</v>
      </c>
      <c r="FP131" s="450" t="n">
        <f aca="false">FN131/BA131*1000</f>
        <v>113.627973208164</v>
      </c>
      <c r="FQ131" s="458" t="n">
        <v>27.1</v>
      </c>
      <c r="FR131" s="459" t="n">
        <f aca="false">FQ131/BA131*1000</f>
        <v>0.714624756078266</v>
      </c>
      <c r="FS131" s="460" t="n">
        <v>8.14</v>
      </c>
      <c r="FT131" s="530" t="n">
        <v>12.4</v>
      </c>
      <c r="FU131" s="441" t="n">
        <v>58</v>
      </c>
      <c r="FV131" s="531" t="n">
        <v>1</v>
      </c>
      <c r="FW131" s="539" t="n">
        <v>0.2</v>
      </c>
      <c r="FX131" s="531" t="n">
        <v>8</v>
      </c>
      <c r="FY131" s="453" t="n">
        <f aca="false">1-FV131/(EG131+DD131)</f>
        <v>0.956521739130435</v>
      </c>
      <c r="FZ131" s="453" t="n">
        <f aca="false">1-FW131/(EF131+DC131)</f>
        <v>0.777777777777778</v>
      </c>
      <c r="GA131" s="430" t="n">
        <f aca="false">EF131+DC131-FW131</f>
        <v>0.7</v>
      </c>
      <c r="GB131" s="514" t="n">
        <f aca="false">1-FT131/DZ131</f>
        <v>0.299435028248587</v>
      </c>
      <c r="GC131" s="515" t="n">
        <f aca="false">(CW131+DZ131-FT131)</f>
        <v>5.3</v>
      </c>
      <c r="GD131" s="514" t="n">
        <f aca="false">1-FU131/EA131</f>
        <v>0.205479452054795</v>
      </c>
      <c r="GE131" s="528" t="n">
        <f aca="false">CX131+EA131-FU131</f>
        <v>15</v>
      </c>
      <c r="GF131" s="462" t="n">
        <f aca="false">4100/BA131*24</f>
        <v>2.59479985232846</v>
      </c>
      <c r="GG131" s="406"/>
      <c r="GH131" s="451"/>
      <c r="GI131" s="406"/>
      <c r="GJ131" s="463"/>
      <c r="GK131" s="464"/>
      <c r="GL131" s="465"/>
      <c r="GM131" s="530"/>
      <c r="GN131" s="406"/>
      <c r="GO131" s="514"/>
      <c r="GP131" s="451"/>
      <c r="GQ131" s="530"/>
      <c r="GR131" s="456" t="n">
        <f aca="false">4300/BA131*24</f>
        <v>2.72137545488107</v>
      </c>
      <c r="GS131" s="532" t="n">
        <f aca="false">HC131</f>
        <v>9.7</v>
      </c>
      <c r="GT131" s="532" t="n">
        <f aca="false">HD131</f>
        <v>50</v>
      </c>
      <c r="GU131" s="514"/>
      <c r="GV131" s="514"/>
      <c r="GW131" s="514" t="n">
        <f aca="false">1-HC131/FT131</f>
        <v>0.217741935483871</v>
      </c>
      <c r="GX131" s="514" t="n">
        <f aca="false">1-HD131/FU131</f>
        <v>0.137931034482759</v>
      </c>
      <c r="GY131" s="463"/>
      <c r="GZ131" s="406" t="n">
        <v>37542</v>
      </c>
      <c r="HA131" s="439" t="n">
        <v>8.28</v>
      </c>
      <c r="HB131" s="452" t="n">
        <v>8.25</v>
      </c>
      <c r="HC131" s="440" t="n">
        <v>9.7</v>
      </c>
      <c r="HD131" s="444" t="n">
        <v>50</v>
      </c>
      <c r="HE131" s="464" t="n">
        <v>9.7</v>
      </c>
      <c r="HF131" s="464"/>
      <c r="HG131" s="444"/>
      <c r="HH131" s="409" t="n">
        <v>1</v>
      </c>
      <c r="HI131" s="466" t="n">
        <v>6730</v>
      </c>
      <c r="HJ131" s="407" t="n">
        <f aca="false">HI131*0.67</f>
        <v>4509.1</v>
      </c>
      <c r="HK131" s="407"/>
      <c r="HL131" s="443"/>
      <c r="HM131" s="541" t="n">
        <v>11.9</v>
      </c>
      <c r="HN131" s="462" t="n">
        <v>12.8</v>
      </c>
      <c r="HO131" s="408" t="n">
        <v>0.19</v>
      </c>
      <c r="HP131" s="549" t="n">
        <v>0.135</v>
      </c>
      <c r="HQ131" s="519" t="n">
        <v>11.9</v>
      </c>
      <c r="HR131" s="520" t="n">
        <v>0.22</v>
      </c>
      <c r="HS131" s="521" t="n">
        <v>0.15</v>
      </c>
      <c r="HT131" s="522" t="n">
        <v>8</v>
      </c>
      <c r="HU131" s="523" t="n">
        <f aca="false">72500/BA131*24</f>
        <v>45.8836559253204</v>
      </c>
      <c r="HV131" s="514" t="n">
        <f aca="false">1-HC131/BE131</f>
        <v>0.813461538461538</v>
      </c>
      <c r="HW131" s="514" t="n">
        <f aca="false">1-HD131/BF131</f>
        <v>0.858356940509915</v>
      </c>
      <c r="HX131" s="514" t="n">
        <f aca="false">1-HM131/BK131</f>
        <v>0.578014184397163</v>
      </c>
      <c r="HY131" s="472"/>
    </row>
    <row r="132" customFormat="false" ht="15.6" hidden="false" customHeight="false" outlineLevel="0" collapsed="false">
      <c r="A132" s="401" t="n">
        <v>43614</v>
      </c>
      <c r="B132" s="516" t="n">
        <v>38811</v>
      </c>
      <c r="C132" s="403" t="n">
        <f aca="false">B132/$B$6</f>
        <v>0.77622</v>
      </c>
      <c r="D132" s="404" t="n">
        <v>7.84</v>
      </c>
      <c r="E132" s="405" t="n">
        <v>40.4</v>
      </c>
      <c r="F132" s="406" t="n">
        <v>271</v>
      </c>
      <c r="G132" s="407" t="n">
        <f aca="false">F132*B132/1000</f>
        <v>10517.781</v>
      </c>
      <c r="H132" s="403" t="n">
        <f aca="false">G132/$G$6</f>
        <v>0.42071124</v>
      </c>
      <c r="I132" s="406" t="n">
        <v>6360</v>
      </c>
      <c r="J132" s="407" t="n">
        <f aca="false">I132*0.67</f>
        <v>4261.2</v>
      </c>
      <c r="K132" s="408" t="n">
        <v>28.8</v>
      </c>
      <c r="L132" s="408" t="n">
        <v>24.6</v>
      </c>
      <c r="M132" s="408" t="n">
        <v>4.5</v>
      </c>
      <c r="N132" s="409" t="n">
        <v>188</v>
      </c>
      <c r="O132" s="409" t="n">
        <v>32</v>
      </c>
      <c r="P132" s="410"/>
      <c r="Q132" s="410"/>
      <c r="R132" s="410"/>
      <c r="S132" s="410"/>
      <c r="T132" s="411"/>
      <c r="U132" s="412"/>
      <c r="V132" s="410"/>
      <c r="W132" s="410"/>
      <c r="X132" s="517"/>
      <c r="Y132" s="474"/>
      <c r="Z132" s="475"/>
      <c r="AA132" s="476"/>
      <c r="AB132" s="477"/>
      <c r="AC132" s="477"/>
      <c r="AD132" s="475" t="n">
        <v>3.27</v>
      </c>
      <c r="AE132" s="478" t="n">
        <f aca="false">AD132/$AD$6</f>
        <v>0.454166666666667</v>
      </c>
      <c r="AF132" s="479"/>
      <c r="AG132" s="478"/>
      <c r="AH132" s="479"/>
      <c r="AI132" s="479"/>
      <c r="AJ132" s="474"/>
      <c r="AK132" s="478"/>
      <c r="AL132" s="448"/>
      <c r="AM132" s="480"/>
      <c r="AN132" s="474"/>
      <c r="AO132" s="474"/>
      <c r="AP132" s="480"/>
      <c r="AQ132" s="448"/>
      <c r="AR132" s="474"/>
      <c r="AS132" s="474"/>
      <c r="AT132" s="474"/>
      <c r="AU132" s="448"/>
      <c r="AV132" s="481"/>
      <c r="AW132" s="480"/>
      <c r="AX132" s="480"/>
      <c r="AY132" s="481"/>
      <c r="AZ132" s="481"/>
      <c r="BA132" s="421" t="n">
        <f aca="false">CC132+DF132</f>
        <v>37860</v>
      </c>
      <c r="BB132" s="422" t="n">
        <f aca="false">BA132/$BA$6</f>
        <v>0.7572</v>
      </c>
      <c r="BC132" s="423"/>
      <c r="BD132" s="424" t="n">
        <v>7.94</v>
      </c>
      <c r="BE132" s="425" t="n">
        <v>41.8</v>
      </c>
      <c r="BF132" s="426" t="n">
        <v>319</v>
      </c>
      <c r="BG132" s="427" t="n">
        <v>7030</v>
      </c>
      <c r="BH132" s="421" t="n">
        <f aca="false">BG132*0.67</f>
        <v>4710.1</v>
      </c>
      <c r="BI132" s="423"/>
      <c r="BJ132" s="422"/>
      <c r="BK132" s="428" t="n">
        <v>26.1</v>
      </c>
      <c r="BL132" s="428" t="n">
        <v>21.6</v>
      </c>
      <c r="BM132" s="429" t="n">
        <v>3</v>
      </c>
      <c r="BN132" s="423" t="n">
        <v>3.3</v>
      </c>
      <c r="BO132" s="426" t="n">
        <v>223</v>
      </c>
      <c r="BP132" s="426" t="n">
        <v>32</v>
      </c>
      <c r="BQ132" s="424" t="n">
        <v>3.83</v>
      </c>
      <c r="BR132" s="422" t="n">
        <f aca="false">BQ132/$BQ$6</f>
        <v>0.531944444444444</v>
      </c>
      <c r="BS132" s="410" t="n">
        <f aca="false">BA132</f>
        <v>37860</v>
      </c>
      <c r="BT132" s="430" t="n">
        <f aca="false">BD132</f>
        <v>7.94</v>
      </c>
      <c r="BU132" s="431" t="n">
        <f aca="false">BE132</f>
        <v>41.8</v>
      </c>
      <c r="BV132" s="431" t="n">
        <f aca="false">BF132</f>
        <v>319</v>
      </c>
      <c r="BW132" s="431" t="n">
        <f aca="false">BG132</f>
        <v>7030</v>
      </c>
      <c r="BX132" s="431" t="n">
        <f aca="false">BW132*0.65</f>
        <v>4569.5</v>
      </c>
      <c r="BY132" s="431" t="n">
        <f aca="false">BK132</f>
        <v>26.1</v>
      </c>
      <c r="BZ132" s="431" t="n">
        <f aca="false">BL132</f>
        <v>21.6</v>
      </c>
      <c r="CA132" s="432" t="n">
        <f aca="false">BN132</f>
        <v>3.3</v>
      </c>
      <c r="CB132" s="431" t="n">
        <f aca="false">BO132</f>
        <v>223</v>
      </c>
      <c r="CC132" s="433" t="n">
        <v>18934</v>
      </c>
      <c r="CD132" s="412" t="n">
        <f aca="false">CC132</f>
        <v>18934</v>
      </c>
      <c r="CE132" s="422" t="n">
        <f aca="false">CC132/25000</f>
        <v>0.75736</v>
      </c>
      <c r="CF132" s="434" t="n">
        <f aca="false">6700/CC132*24</f>
        <v>8.49265870920038</v>
      </c>
      <c r="CG132" s="435"/>
      <c r="CH132" s="428"/>
      <c r="CI132" s="447" t="n">
        <f aca="false">9500/CC132*24</f>
        <v>12.0418295130453</v>
      </c>
      <c r="CJ132" s="437" t="n">
        <v>26.9</v>
      </c>
      <c r="CK132" s="437" t="n">
        <v>3.7</v>
      </c>
      <c r="CL132" s="424"/>
      <c r="CM132" s="424"/>
      <c r="CN132" s="424"/>
      <c r="CO132" s="433"/>
      <c r="CP132" s="433"/>
      <c r="CQ132" s="438"/>
      <c r="CR132" s="438" t="n">
        <v>0.81</v>
      </c>
      <c r="CS132" s="425"/>
      <c r="CT132" s="529" t="n">
        <f aca="false">3500/CC132*24</f>
        <v>4.43646350480617</v>
      </c>
      <c r="CU132" s="435" t="n">
        <v>9.16</v>
      </c>
      <c r="CV132" s="439"/>
      <c r="CW132" s="440"/>
      <c r="CX132" s="441"/>
      <c r="CY132" s="442"/>
      <c r="CZ132" s="443"/>
      <c r="DA132" s="443"/>
      <c r="DB132" s="443"/>
      <c r="DC132" s="443"/>
      <c r="DD132" s="444"/>
      <c r="DE132" s="441"/>
      <c r="DF132" s="445" t="n">
        <v>18926</v>
      </c>
      <c r="DG132" s="446" t="n">
        <f aca="false">DF132</f>
        <v>18926</v>
      </c>
      <c r="DH132" s="422" t="n">
        <f aca="false">DF132/25000</f>
        <v>0.75704</v>
      </c>
      <c r="DI132" s="447" t="n">
        <f aca="false">6700/DF132*24</f>
        <v>8.49624854697242</v>
      </c>
      <c r="DJ132" s="435" t="n">
        <v>7.22</v>
      </c>
      <c r="DK132" s="428" t="n">
        <v>5.9</v>
      </c>
      <c r="DL132" s="447" t="n">
        <f aca="false">9500/DF132*24</f>
        <v>12.0469195815281</v>
      </c>
      <c r="DM132" s="423" t="n">
        <v>27</v>
      </c>
      <c r="DN132" s="423" t="n">
        <v>4.79</v>
      </c>
      <c r="DO132" s="424" t="n">
        <v>7.66</v>
      </c>
      <c r="DP132" s="424"/>
      <c r="DQ132" s="424"/>
      <c r="DR132" s="433"/>
      <c r="DS132" s="433"/>
      <c r="DT132" s="438"/>
      <c r="DU132" s="438" t="n">
        <v>0.8</v>
      </c>
      <c r="DV132" s="425"/>
      <c r="DW132" s="447" t="n">
        <f aca="false">3500/DF132*24</f>
        <v>4.43833879319455</v>
      </c>
      <c r="DX132" s="435" t="n">
        <v>8.53</v>
      </c>
      <c r="DY132" s="439" t="n">
        <v>7.93</v>
      </c>
      <c r="DZ132" s="440" t="n">
        <v>16.9</v>
      </c>
      <c r="EA132" s="441" t="n">
        <v>70</v>
      </c>
      <c r="EB132" s="442" t="n">
        <v>6170</v>
      </c>
      <c r="EC132" s="443" t="n">
        <v>12.2</v>
      </c>
      <c r="ED132" s="443" t="n">
        <v>0.3</v>
      </c>
      <c r="EE132" s="443" t="n">
        <v>12.1</v>
      </c>
      <c r="EF132" s="443" t="n">
        <v>0.94</v>
      </c>
      <c r="EG132" s="444" t="n">
        <v>24</v>
      </c>
      <c r="EH132" s="441"/>
      <c r="EI132" s="430" t="n">
        <f aca="false">DY132</f>
        <v>7.93</v>
      </c>
      <c r="EJ132" s="448" t="n">
        <f aca="false">DZ132</f>
        <v>16.9</v>
      </c>
      <c r="EK132" s="449" t="n">
        <f aca="false">EA132</f>
        <v>70</v>
      </c>
      <c r="EL132" s="418" t="n">
        <f aca="false">EB132</f>
        <v>6170</v>
      </c>
      <c r="EM132" s="432" t="n">
        <f aca="false">EC132</f>
        <v>12.2</v>
      </c>
      <c r="EN132" s="432" t="n">
        <f aca="false">ED132</f>
        <v>0.3</v>
      </c>
      <c r="EO132" s="432" t="n">
        <f aca="false">EE132</f>
        <v>12.1</v>
      </c>
      <c r="EP132" s="432" t="n">
        <f aca="false">EF132</f>
        <v>0.94</v>
      </c>
      <c r="EQ132" s="431" t="n">
        <f aca="false">EG132</f>
        <v>24</v>
      </c>
      <c r="ER132" s="449"/>
      <c r="ES132" s="450" t="n">
        <f aca="false">44000/BA132*24</f>
        <v>27.892234548336</v>
      </c>
      <c r="ET132" s="451" t="n">
        <f aca="false">BB132</f>
        <v>0.7572</v>
      </c>
      <c r="EU132" s="452" t="n">
        <f aca="false">BV132/1000/ES132*24</f>
        <v>0.274485</v>
      </c>
      <c r="EV132" s="451" t="n">
        <f aca="false">EU132/$EU$6</f>
        <v>0.508305555555556</v>
      </c>
      <c r="EW132" s="514" t="n">
        <f aca="false">1-EM132/BY132</f>
        <v>0.532567049808429</v>
      </c>
      <c r="EX132" s="515" t="n">
        <f aca="false">BY132-EM132</f>
        <v>13.9</v>
      </c>
      <c r="EY132" s="514" t="n">
        <f aca="false">1-EJ132/BU132</f>
        <v>0.595693779904306</v>
      </c>
      <c r="EZ132" s="515" t="n">
        <f aca="false">BU132-EJ132</f>
        <v>24.9</v>
      </c>
      <c r="FA132" s="451" t="n">
        <f aca="false">1-EK132/BV132</f>
        <v>0.780564263322884</v>
      </c>
      <c r="FB132" s="432" t="n">
        <f aca="false">BV132-EK132</f>
        <v>249</v>
      </c>
      <c r="FC132" s="453" t="n">
        <f aca="false">1-EP132/CA132</f>
        <v>0.715151515151515</v>
      </c>
      <c r="FD132" s="432" t="n">
        <f aca="false">CA132-EP132</f>
        <v>2.36</v>
      </c>
      <c r="FE132" s="453" t="n">
        <f aca="false">1-EQ132/CB132</f>
        <v>0.89237668161435</v>
      </c>
      <c r="FF132" s="431" t="n">
        <f aca="false">CB132-EQ132</f>
        <v>199</v>
      </c>
      <c r="FG132" s="406" t="n">
        <v>38400</v>
      </c>
      <c r="FH132" s="444"/>
      <c r="FI132" s="454"/>
      <c r="FJ132" s="455"/>
      <c r="FK132" s="456" t="n">
        <f aca="false">3000/BA132*24</f>
        <v>1.90174326465927</v>
      </c>
      <c r="FL132" s="531" t="n">
        <v>1900</v>
      </c>
      <c r="FM132" s="456" t="n">
        <f aca="false">FL132/BA132*1000</f>
        <v>50.1848917062863</v>
      </c>
      <c r="FN132" s="531" t="n">
        <v>4544</v>
      </c>
      <c r="FO132" s="533" t="n">
        <f aca="false">FN132/11.15/1.2/1000</f>
        <v>0.339611360239163</v>
      </c>
      <c r="FP132" s="450" t="n">
        <f aca="false">FN132/BA132*1000</f>
        <v>120.021130480718</v>
      </c>
      <c r="FQ132" s="458" t="n">
        <v>25.2</v>
      </c>
      <c r="FR132" s="459" t="n">
        <f aca="false">FQ132/BA132*1000</f>
        <v>0.665610142630745</v>
      </c>
      <c r="FS132" s="460" t="n">
        <v>8.06</v>
      </c>
      <c r="FT132" s="530" t="n">
        <v>10.4</v>
      </c>
      <c r="FU132" s="441" t="n">
        <v>52</v>
      </c>
      <c r="FV132" s="531" t="n">
        <v>2</v>
      </c>
      <c r="FW132" s="539" t="n">
        <v>0.2</v>
      </c>
      <c r="FX132" s="531" t="n">
        <v>8</v>
      </c>
      <c r="FY132" s="453" t="n">
        <f aca="false">1-FV132/(EG132+DD132)</f>
        <v>0.916666666666667</v>
      </c>
      <c r="FZ132" s="453" t="n">
        <f aca="false">1-FW132/(EF132+DC132)</f>
        <v>0.787234042553192</v>
      </c>
      <c r="GA132" s="430" t="n">
        <f aca="false">EF132+DC132-FW132</f>
        <v>0.74</v>
      </c>
      <c r="GB132" s="514" t="n">
        <f aca="false">1-FT132/DZ132</f>
        <v>0.384615384615385</v>
      </c>
      <c r="GC132" s="515" t="n">
        <f aca="false">(CW132+DZ132-FT132)</f>
        <v>6.5</v>
      </c>
      <c r="GD132" s="514" t="n">
        <f aca="false">1-FU132/EA132</f>
        <v>0.257142857142857</v>
      </c>
      <c r="GE132" s="528" t="n">
        <f aca="false">CX132+EA132-FU132</f>
        <v>18</v>
      </c>
      <c r="GF132" s="462" t="n">
        <f aca="false">4100/BA132*24</f>
        <v>2.59904912836767</v>
      </c>
      <c r="GG132" s="406"/>
      <c r="GH132" s="451"/>
      <c r="GI132" s="406"/>
      <c r="GJ132" s="463"/>
      <c r="GK132" s="464"/>
      <c r="GL132" s="465"/>
      <c r="GM132" s="530"/>
      <c r="GN132" s="406"/>
      <c r="GO132" s="514"/>
      <c r="GP132" s="451"/>
      <c r="GQ132" s="530"/>
      <c r="GR132" s="456" t="n">
        <f aca="false">4300/BA132*24</f>
        <v>2.72583201267829</v>
      </c>
      <c r="GS132" s="532" t="n">
        <f aca="false">HC132</f>
        <v>9.2</v>
      </c>
      <c r="GT132" s="532" t="n">
        <f aca="false">HD132</f>
        <v>44</v>
      </c>
      <c r="GU132" s="514"/>
      <c r="GV132" s="514"/>
      <c r="GW132" s="514" t="n">
        <f aca="false">1-HC132/FT132</f>
        <v>0.115384615384616</v>
      </c>
      <c r="GX132" s="514" t="n">
        <f aca="false">1-HD132/FU132</f>
        <v>0.153846153846154</v>
      </c>
      <c r="GY132" s="463"/>
      <c r="GZ132" s="406" t="n">
        <v>39185</v>
      </c>
      <c r="HA132" s="439" t="n">
        <v>8.34</v>
      </c>
      <c r="HB132" s="452" t="n">
        <v>9.25</v>
      </c>
      <c r="HC132" s="440" t="n">
        <v>9.2</v>
      </c>
      <c r="HD132" s="444" t="n">
        <v>44</v>
      </c>
      <c r="HE132" s="464" t="n">
        <v>10</v>
      </c>
      <c r="HF132" s="464"/>
      <c r="HG132" s="444"/>
      <c r="HH132" s="409" t="n">
        <v>1</v>
      </c>
      <c r="HI132" s="466" t="n">
        <v>6360</v>
      </c>
      <c r="HJ132" s="407" t="n">
        <f aca="false">HI132*0.67</f>
        <v>4261.2</v>
      </c>
      <c r="HK132" s="407"/>
      <c r="HL132" s="443"/>
      <c r="HM132" s="541" t="n">
        <v>11.9</v>
      </c>
      <c r="HN132" s="462" t="n">
        <v>13.2</v>
      </c>
      <c r="HO132" s="408" t="n">
        <v>0.18</v>
      </c>
      <c r="HP132" s="549" t="n">
        <v>0.133</v>
      </c>
      <c r="HQ132" s="519" t="n">
        <v>12.1</v>
      </c>
      <c r="HR132" s="520" t="n">
        <v>0.18</v>
      </c>
      <c r="HS132" s="521" t="n">
        <v>0.15</v>
      </c>
      <c r="HT132" s="522" t="n">
        <v>4</v>
      </c>
      <c r="HU132" s="523" t="n">
        <f aca="false">72500/BA132*24</f>
        <v>45.9587955625991</v>
      </c>
      <c r="HV132" s="514" t="n">
        <f aca="false">1-HC132/BE132</f>
        <v>0.779904306220096</v>
      </c>
      <c r="HW132" s="514" t="n">
        <f aca="false">1-HD132/BF132</f>
        <v>0.862068965517241</v>
      </c>
      <c r="HX132" s="514" t="n">
        <f aca="false">1-HM132/BK132</f>
        <v>0.544061302681992</v>
      </c>
      <c r="HY132" s="472"/>
    </row>
    <row r="133" customFormat="false" ht="15.6" hidden="false" customHeight="false" outlineLevel="0" collapsed="false">
      <c r="A133" s="401" t="n">
        <v>43615</v>
      </c>
      <c r="B133" s="516" t="n">
        <v>40199</v>
      </c>
      <c r="C133" s="403" t="n">
        <f aca="false">B133/$B$6</f>
        <v>0.80398</v>
      </c>
      <c r="D133" s="404" t="n">
        <v>7.84</v>
      </c>
      <c r="E133" s="405" t="n">
        <v>38.3</v>
      </c>
      <c r="F133" s="406" t="n">
        <v>217</v>
      </c>
      <c r="G133" s="407" t="n">
        <f aca="false">F133*B133/1000</f>
        <v>8723.183</v>
      </c>
      <c r="H133" s="403" t="n">
        <f aca="false">G133/$G$6</f>
        <v>0.34892732</v>
      </c>
      <c r="I133" s="406" t="n">
        <v>7640</v>
      </c>
      <c r="J133" s="407" t="n">
        <f aca="false">I133*0.67</f>
        <v>5118.8</v>
      </c>
      <c r="K133" s="408" t="n">
        <v>27.4</v>
      </c>
      <c r="L133" s="408" t="n">
        <v>23.8</v>
      </c>
      <c r="M133" s="408" t="n">
        <v>2.5</v>
      </c>
      <c r="N133" s="409" t="n">
        <v>130</v>
      </c>
      <c r="O133" s="409" t="n">
        <v>32</v>
      </c>
      <c r="P133" s="410"/>
      <c r="Q133" s="410"/>
      <c r="R133" s="410"/>
      <c r="S133" s="410"/>
      <c r="T133" s="411"/>
      <c r="U133" s="412"/>
      <c r="V133" s="410"/>
      <c r="W133" s="410"/>
      <c r="X133" s="517"/>
      <c r="Y133" s="474"/>
      <c r="Z133" s="475"/>
      <c r="AA133" s="476"/>
      <c r="AB133" s="477"/>
      <c r="AC133" s="477"/>
      <c r="AD133" s="475" t="n">
        <v>3.67</v>
      </c>
      <c r="AE133" s="478" t="n">
        <f aca="false">AD133/$AD$6</f>
        <v>0.509722222222222</v>
      </c>
      <c r="AF133" s="479"/>
      <c r="AG133" s="478"/>
      <c r="AH133" s="479"/>
      <c r="AI133" s="479"/>
      <c r="AJ133" s="474"/>
      <c r="AK133" s="478"/>
      <c r="AL133" s="448"/>
      <c r="AM133" s="480"/>
      <c r="AN133" s="474"/>
      <c r="AO133" s="474"/>
      <c r="AP133" s="480"/>
      <c r="AQ133" s="448"/>
      <c r="AR133" s="474"/>
      <c r="AS133" s="474"/>
      <c r="AT133" s="474"/>
      <c r="AU133" s="448"/>
      <c r="AV133" s="481"/>
      <c r="AW133" s="480"/>
      <c r="AX133" s="480"/>
      <c r="AY133" s="481"/>
      <c r="AZ133" s="481"/>
      <c r="BA133" s="421" t="n">
        <f aca="false">CC133+DF133</f>
        <v>38636</v>
      </c>
      <c r="BB133" s="422" t="n">
        <f aca="false">BA133/$BA$6</f>
        <v>0.77272</v>
      </c>
      <c r="BC133" s="423"/>
      <c r="BD133" s="424" t="n">
        <v>7.7</v>
      </c>
      <c r="BE133" s="425" t="n">
        <v>39</v>
      </c>
      <c r="BF133" s="426" t="n">
        <v>312</v>
      </c>
      <c r="BG133" s="427" t="n">
        <v>7610</v>
      </c>
      <c r="BH133" s="421" t="n">
        <f aca="false">BG133*0.67</f>
        <v>5098.7</v>
      </c>
      <c r="BI133" s="423"/>
      <c r="BJ133" s="422"/>
      <c r="BK133" s="428" t="n">
        <v>26.4</v>
      </c>
      <c r="BL133" s="428" t="n">
        <v>22.4</v>
      </c>
      <c r="BM133" s="429" t="n">
        <v>3.6</v>
      </c>
      <c r="BN133" s="423" t="n">
        <v>2.8</v>
      </c>
      <c r="BO133" s="426" t="n">
        <v>194</v>
      </c>
      <c r="BP133" s="426" t="n">
        <v>32</v>
      </c>
      <c r="BQ133" s="424" t="n">
        <v>5.16</v>
      </c>
      <c r="BR133" s="422" t="n">
        <f aca="false">BQ133/$BQ$6</f>
        <v>0.716666666666667</v>
      </c>
      <c r="BS133" s="410" t="n">
        <f aca="false">BA133</f>
        <v>38636</v>
      </c>
      <c r="BT133" s="430" t="n">
        <f aca="false">BD133</f>
        <v>7.7</v>
      </c>
      <c r="BU133" s="431" t="n">
        <f aca="false">BE133</f>
        <v>39</v>
      </c>
      <c r="BV133" s="431" t="n">
        <f aca="false">BF133</f>
        <v>312</v>
      </c>
      <c r="BW133" s="431" t="n">
        <f aca="false">BG133</f>
        <v>7610</v>
      </c>
      <c r="BX133" s="431" t="n">
        <f aca="false">BW133*0.65</f>
        <v>4946.5</v>
      </c>
      <c r="BY133" s="431" t="n">
        <f aca="false">BK133</f>
        <v>26.4</v>
      </c>
      <c r="BZ133" s="431" t="n">
        <f aca="false">BL133</f>
        <v>22.4</v>
      </c>
      <c r="CA133" s="432" t="n">
        <f aca="false">BN133</f>
        <v>2.8</v>
      </c>
      <c r="CB133" s="431" t="n">
        <f aca="false">BO133</f>
        <v>194</v>
      </c>
      <c r="CC133" s="433" t="n">
        <v>19434</v>
      </c>
      <c r="CD133" s="412" t="n">
        <f aca="false">CC133</f>
        <v>19434</v>
      </c>
      <c r="CE133" s="422" t="n">
        <f aca="false">CC133/25000</f>
        <v>0.77736</v>
      </c>
      <c r="CF133" s="434" t="n">
        <f aca="false">6700/CC133*24</f>
        <v>8.274158690954</v>
      </c>
      <c r="CG133" s="435"/>
      <c r="CH133" s="428"/>
      <c r="CI133" s="447" t="n">
        <f aca="false">9500/CC133*24</f>
        <v>11.7320160543378</v>
      </c>
      <c r="CJ133" s="437" t="n">
        <v>26.1</v>
      </c>
      <c r="CK133" s="437" t="n">
        <v>2.7</v>
      </c>
      <c r="CL133" s="424"/>
      <c r="CM133" s="424"/>
      <c r="CN133" s="424"/>
      <c r="CO133" s="433"/>
      <c r="CP133" s="433"/>
      <c r="CQ133" s="438"/>
      <c r="CR133" s="438" t="n">
        <v>0.84</v>
      </c>
      <c r="CS133" s="425"/>
      <c r="CT133" s="529" t="n">
        <f aca="false">3500/CC133*24</f>
        <v>4.3223217042297</v>
      </c>
      <c r="CU133" s="435" t="n">
        <v>6.8</v>
      </c>
      <c r="CV133" s="439"/>
      <c r="CW133" s="440"/>
      <c r="CX133" s="441"/>
      <c r="CY133" s="442"/>
      <c r="CZ133" s="443"/>
      <c r="DA133" s="443"/>
      <c r="DB133" s="443"/>
      <c r="DC133" s="443"/>
      <c r="DD133" s="444"/>
      <c r="DE133" s="441"/>
      <c r="DF133" s="445" t="n">
        <v>19202</v>
      </c>
      <c r="DG133" s="446" t="n">
        <f aca="false">DF133</f>
        <v>19202</v>
      </c>
      <c r="DH133" s="422" t="n">
        <f aca="false">DF133/25000</f>
        <v>0.76808</v>
      </c>
      <c r="DI133" s="447" t="n">
        <f aca="false">6700/DF133*24</f>
        <v>8.37412769503177</v>
      </c>
      <c r="DJ133" s="435" t="n">
        <v>7.7</v>
      </c>
      <c r="DK133" s="428" t="n">
        <v>6.8</v>
      </c>
      <c r="DL133" s="447" t="n">
        <f aca="false">9500/DF133*24</f>
        <v>11.8737631496719</v>
      </c>
      <c r="DM133" s="423" t="n">
        <v>26.9</v>
      </c>
      <c r="DN133" s="423" t="n">
        <v>2.95</v>
      </c>
      <c r="DO133" s="424" t="n">
        <v>7.57</v>
      </c>
      <c r="DP133" s="424"/>
      <c r="DQ133" s="424"/>
      <c r="DR133" s="433"/>
      <c r="DS133" s="433"/>
      <c r="DT133" s="438"/>
      <c r="DU133" s="438" t="n">
        <v>0.84</v>
      </c>
      <c r="DV133" s="425"/>
      <c r="DW133" s="447" t="n">
        <f aca="false">3500/DF133*24</f>
        <v>4.37454431830018</v>
      </c>
      <c r="DX133" s="435" t="n">
        <v>7.08</v>
      </c>
      <c r="DY133" s="439" t="n">
        <v>8.09</v>
      </c>
      <c r="DZ133" s="440" t="n">
        <v>17.6</v>
      </c>
      <c r="EA133" s="441" t="n">
        <v>78</v>
      </c>
      <c r="EB133" s="442" t="n">
        <v>6580</v>
      </c>
      <c r="EC133" s="443" t="n">
        <v>13.3</v>
      </c>
      <c r="ED133" s="443" t="n">
        <v>0.3</v>
      </c>
      <c r="EE133" s="443" t="n">
        <v>13.5</v>
      </c>
      <c r="EF133" s="443" t="n">
        <v>1.4</v>
      </c>
      <c r="EG133" s="444" t="n">
        <v>29</v>
      </c>
      <c r="EH133" s="441"/>
      <c r="EI133" s="430" t="n">
        <f aca="false">DY133</f>
        <v>8.09</v>
      </c>
      <c r="EJ133" s="448" t="n">
        <f aca="false">DZ133</f>
        <v>17.6</v>
      </c>
      <c r="EK133" s="449" t="n">
        <f aca="false">EA133</f>
        <v>78</v>
      </c>
      <c r="EL133" s="418" t="n">
        <f aca="false">EB133</f>
        <v>6580</v>
      </c>
      <c r="EM133" s="432" t="n">
        <f aca="false">EC133</f>
        <v>13.3</v>
      </c>
      <c r="EN133" s="432" t="n">
        <f aca="false">ED133</f>
        <v>0.3</v>
      </c>
      <c r="EO133" s="432" t="n">
        <f aca="false">EE133</f>
        <v>13.5</v>
      </c>
      <c r="EP133" s="432" t="n">
        <f aca="false">EF133</f>
        <v>1.4</v>
      </c>
      <c r="EQ133" s="431" t="n">
        <f aca="false">EG133</f>
        <v>29</v>
      </c>
      <c r="ER133" s="449"/>
      <c r="ES133" s="450" t="n">
        <f aca="false">44000/BA133*24</f>
        <v>27.3320219484419</v>
      </c>
      <c r="ET133" s="451" t="n">
        <f aca="false">BB133</f>
        <v>0.77272</v>
      </c>
      <c r="EU133" s="452" t="n">
        <f aca="false">BV133/1000/ES133*24</f>
        <v>0.273964363636364</v>
      </c>
      <c r="EV133" s="451" t="n">
        <f aca="false">EU133/$EU$6</f>
        <v>0.507341414141414</v>
      </c>
      <c r="EW133" s="514" t="n">
        <f aca="false">1-EM133/BY133</f>
        <v>0.496212121212121</v>
      </c>
      <c r="EX133" s="515" t="n">
        <f aca="false">BY133-EM133</f>
        <v>13.1</v>
      </c>
      <c r="EY133" s="514" t="n">
        <f aca="false">1-EJ133/BU133</f>
        <v>0.548717948717949</v>
      </c>
      <c r="EZ133" s="515" t="n">
        <f aca="false">BU133-EJ133</f>
        <v>21.4</v>
      </c>
      <c r="FA133" s="451" t="n">
        <f aca="false">1-EK133/BV133</f>
        <v>0.75</v>
      </c>
      <c r="FB133" s="432" t="n">
        <f aca="false">BV133-EK133</f>
        <v>234</v>
      </c>
      <c r="FC133" s="453" t="n">
        <f aca="false">1-EP133/CA133</f>
        <v>0.5</v>
      </c>
      <c r="FD133" s="432" t="n">
        <f aca="false">CA133-EP133</f>
        <v>1.4</v>
      </c>
      <c r="FE133" s="453" t="n">
        <f aca="false">1-EQ133/CB133</f>
        <v>0.850515463917526</v>
      </c>
      <c r="FF133" s="431" t="n">
        <f aca="false">CB133-EQ133</f>
        <v>165</v>
      </c>
      <c r="FG133" s="406" t="n">
        <v>38400</v>
      </c>
      <c r="FH133" s="444"/>
      <c r="FI133" s="454"/>
      <c r="FJ133" s="455"/>
      <c r="FK133" s="456" t="n">
        <f aca="false">3000/BA133*24</f>
        <v>1.86354695103013</v>
      </c>
      <c r="FL133" s="531" t="n">
        <v>1900</v>
      </c>
      <c r="FM133" s="456" t="n">
        <f aca="false">FL133/BA133*1000</f>
        <v>49.1769334299617</v>
      </c>
      <c r="FN133" s="531" t="n">
        <v>2502</v>
      </c>
      <c r="FO133" s="533" t="n">
        <f aca="false">FN133/11.15/1.2/1000</f>
        <v>0.186995515695067</v>
      </c>
      <c r="FP133" s="450" t="n">
        <f aca="false">FN133/BA133*1000</f>
        <v>64.7582565482969</v>
      </c>
      <c r="FQ133" s="458" t="n">
        <v>25.2</v>
      </c>
      <c r="FR133" s="459" t="n">
        <f aca="false">FQ133/BA133*1000</f>
        <v>0.652241432860544</v>
      </c>
      <c r="FS133" s="460" t="n">
        <v>8.14</v>
      </c>
      <c r="FT133" s="530" t="n">
        <v>11.2</v>
      </c>
      <c r="FU133" s="441" t="n">
        <v>59</v>
      </c>
      <c r="FV133" s="531" t="n">
        <v>1</v>
      </c>
      <c r="FW133" s="539" t="n">
        <v>0.2</v>
      </c>
      <c r="FX133" s="531" t="n">
        <v>4</v>
      </c>
      <c r="FY133" s="453" t="n">
        <f aca="false">1-FV133/(EG133+DD133)</f>
        <v>0.96551724137931</v>
      </c>
      <c r="FZ133" s="453" t="n">
        <f aca="false">1-FW133/(EF133+DC133)</f>
        <v>0.857142857142857</v>
      </c>
      <c r="GA133" s="430" t="n">
        <f aca="false">EF133+DC133-FW133</f>
        <v>1.2</v>
      </c>
      <c r="GB133" s="514" t="n">
        <f aca="false">1-FT133/DZ133</f>
        <v>0.363636363636364</v>
      </c>
      <c r="GC133" s="515" t="n">
        <f aca="false">(CW133+DZ133-FT133)</f>
        <v>6.4</v>
      </c>
      <c r="GD133" s="514" t="n">
        <f aca="false">1-FU133/EA133</f>
        <v>0.243589743589744</v>
      </c>
      <c r="GE133" s="528" t="n">
        <f aca="false">CX133+EA133-FU133</f>
        <v>19</v>
      </c>
      <c r="GF133" s="462" t="n">
        <f aca="false">4100/BA133*24</f>
        <v>2.54684749974117</v>
      </c>
      <c r="GG133" s="406"/>
      <c r="GH133" s="451"/>
      <c r="GI133" s="406"/>
      <c r="GJ133" s="463"/>
      <c r="GK133" s="464"/>
      <c r="GL133" s="465"/>
      <c r="GM133" s="530"/>
      <c r="GN133" s="406"/>
      <c r="GO133" s="514"/>
      <c r="GP133" s="451"/>
      <c r="GQ133" s="530"/>
      <c r="GR133" s="456" t="n">
        <f aca="false">4300/BA133*24</f>
        <v>2.67108396314318</v>
      </c>
      <c r="GS133" s="532" t="n">
        <f aca="false">HC133</f>
        <v>9.4</v>
      </c>
      <c r="GT133" s="532" t="n">
        <f aca="false">HD133</f>
        <v>48</v>
      </c>
      <c r="GU133" s="514"/>
      <c r="GV133" s="514"/>
      <c r="GW133" s="514" t="n">
        <f aca="false">1-HC133/FT133</f>
        <v>0.160714285714286</v>
      </c>
      <c r="GX133" s="514" t="n">
        <f aca="false">1-HD133/FU133</f>
        <v>0.186440677966102</v>
      </c>
      <c r="GY133" s="463"/>
      <c r="GZ133" s="406" t="n">
        <v>39200</v>
      </c>
      <c r="HA133" s="439" t="n">
        <v>8.29</v>
      </c>
      <c r="HB133" s="452" t="n">
        <v>8.32</v>
      </c>
      <c r="HC133" s="440" t="n">
        <v>9.4</v>
      </c>
      <c r="HD133" s="444" t="n">
        <v>48</v>
      </c>
      <c r="HE133" s="464" t="n">
        <v>9.7</v>
      </c>
      <c r="HF133" s="464"/>
      <c r="HG133" s="444"/>
      <c r="HH133" s="409" t="n">
        <v>1</v>
      </c>
      <c r="HI133" s="466" t="n">
        <v>6540</v>
      </c>
      <c r="HJ133" s="407" t="n">
        <f aca="false">HI133*0.67</f>
        <v>4381.8</v>
      </c>
      <c r="HK133" s="407"/>
      <c r="HL133" s="443"/>
      <c r="HM133" s="541" t="n">
        <v>12.3</v>
      </c>
      <c r="HN133" s="462" t="n">
        <v>14.6</v>
      </c>
      <c r="HO133" s="408" t="n">
        <v>0.2</v>
      </c>
      <c r="HP133" s="549" t="n">
        <v>0.14</v>
      </c>
      <c r="HQ133" s="519" t="n">
        <v>12.4</v>
      </c>
      <c r="HR133" s="520" t="n">
        <v>0.18</v>
      </c>
      <c r="HS133" s="521" t="n">
        <v>0.16</v>
      </c>
      <c r="HT133" s="522" t="n">
        <v>8</v>
      </c>
      <c r="HU133" s="523" t="n">
        <f aca="false">72500/BA133*24</f>
        <v>45.0357179832281</v>
      </c>
      <c r="HV133" s="514" t="n">
        <f aca="false">1-HC133/BE133</f>
        <v>0.758974358974359</v>
      </c>
      <c r="HW133" s="514" t="n">
        <f aca="false">1-HD133/BF133</f>
        <v>0.846153846153846</v>
      </c>
      <c r="HX133" s="514" t="n">
        <f aca="false">1-HM133/BK133</f>
        <v>0.534090909090909</v>
      </c>
      <c r="HY133" s="472"/>
    </row>
    <row r="134" customFormat="false" ht="15.6" hidden="false" customHeight="false" outlineLevel="0" collapsed="false">
      <c r="A134" s="401" t="n">
        <v>43616</v>
      </c>
      <c r="B134" s="516" t="n">
        <v>42105</v>
      </c>
      <c r="C134" s="403" t="n">
        <f aca="false">B134/$B$6</f>
        <v>0.8421</v>
      </c>
      <c r="D134" s="404" t="n">
        <v>8.06</v>
      </c>
      <c r="E134" s="405" t="n">
        <v>46.9</v>
      </c>
      <c r="F134" s="406" t="n">
        <v>235</v>
      </c>
      <c r="G134" s="407" t="n">
        <f aca="false">F134*B134/1000</f>
        <v>9894.675</v>
      </c>
      <c r="H134" s="403" t="n">
        <f aca="false">G134/$G$6</f>
        <v>0.395787</v>
      </c>
      <c r="I134" s="406" t="n">
        <v>6350</v>
      </c>
      <c r="J134" s="407" t="n">
        <f aca="false">I134*0.67</f>
        <v>4254.5</v>
      </c>
      <c r="K134" s="408" t="n">
        <v>28.5</v>
      </c>
      <c r="L134" s="408" t="n">
        <v>26.2</v>
      </c>
      <c r="M134" s="408" t="n">
        <v>4.3</v>
      </c>
      <c r="N134" s="409" t="n">
        <v>111</v>
      </c>
      <c r="O134" s="409" t="n">
        <v>32</v>
      </c>
      <c r="P134" s="410"/>
      <c r="Q134" s="410"/>
      <c r="R134" s="410"/>
      <c r="S134" s="410"/>
      <c r="T134" s="411"/>
      <c r="U134" s="412"/>
      <c r="V134" s="410"/>
      <c r="W134" s="410"/>
      <c r="X134" s="517"/>
      <c r="Y134" s="474"/>
      <c r="Z134" s="475"/>
      <c r="AA134" s="476"/>
      <c r="AB134" s="477"/>
      <c r="AC134" s="477"/>
      <c r="AD134" s="475" t="n">
        <v>3.8</v>
      </c>
      <c r="AE134" s="478" t="n">
        <f aca="false">AD134/$AD$6</f>
        <v>0.527777777777778</v>
      </c>
      <c r="AF134" s="479"/>
      <c r="AG134" s="478"/>
      <c r="AH134" s="479"/>
      <c r="AI134" s="479"/>
      <c r="AJ134" s="474"/>
      <c r="AK134" s="478"/>
      <c r="AL134" s="448"/>
      <c r="AM134" s="480"/>
      <c r="AN134" s="474"/>
      <c r="AO134" s="474"/>
      <c r="AP134" s="480"/>
      <c r="AQ134" s="448"/>
      <c r="AR134" s="474"/>
      <c r="AS134" s="474"/>
      <c r="AT134" s="474"/>
      <c r="AU134" s="448"/>
      <c r="AV134" s="481"/>
      <c r="AW134" s="480"/>
      <c r="AX134" s="480"/>
      <c r="AY134" s="481"/>
      <c r="AZ134" s="481"/>
      <c r="BA134" s="421" t="n">
        <f aca="false">CC134+DF134</f>
        <v>39394</v>
      </c>
      <c r="BB134" s="422" t="n">
        <f aca="false">BA134/$BA$6</f>
        <v>0.78788</v>
      </c>
      <c r="BC134" s="423"/>
      <c r="BD134" s="424" t="n">
        <v>7.82</v>
      </c>
      <c r="BE134" s="425" t="n">
        <v>58</v>
      </c>
      <c r="BF134" s="426" t="n">
        <v>341</v>
      </c>
      <c r="BG134" s="427" t="n">
        <v>6690</v>
      </c>
      <c r="BH134" s="421" t="n">
        <f aca="false">BG134*0.67</f>
        <v>4482.3</v>
      </c>
      <c r="BI134" s="423"/>
      <c r="BJ134" s="422"/>
      <c r="BK134" s="428" t="n">
        <v>28.3</v>
      </c>
      <c r="BL134" s="428" t="n">
        <v>24.4</v>
      </c>
      <c r="BM134" s="429" t="n">
        <v>3.86</v>
      </c>
      <c r="BN134" s="423" t="n">
        <v>3.1</v>
      </c>
      <c r="BO134" s="426" t="n">
        <v>197</v>
      </c>
      <c r="BP134" s="426" t="n">
        <v>32</v>
      </c>
      <c r="BQ134" s="424" t="n">
        <v>5.82</v>
      </c>
      <c r="BR134" s="422" t="n">
        <f aca="false">BQ134/$BQ$6</f>
        <v>0.808333333333333</v>
      </c>
      <c r="BS134" s="410" t="n">
        <f aca="false">BA134</f>
        <v>39394</v>
      </c>
      <c r="BT134" s="430" t="n">
        <f aca="false">BD134</f>
        <v>7.82</v>
      </c>
      <c r="BU134" s="431" t="n">
        <f aca="false">BE134</f>
        <v>58</v>
      </c>
      <c r="BV134" s="431" t="n">
        <f aca="false">BF134</f>
        <v>341</v>
      </c>
      <c r="BW134" s="431" t="n">
        <f aca="false">BG134</f>
        <v>6690</v>
      </c>
      <c r="BX134" s="431" t="n">
        <f aca="false">BW134*0.65</f>
        <v>4348.5</v>
      </c>
      <c r="BY134" s="431" t="n">
        <f aca="false">BK134</f>
        <v>28.3</v>
      </c>
      <c r="BZ134" s="431" t="n">
        <f aca="false">BL134</f>
        <v>24.4</v>
      </c>
      <c r="CA134" s="432" t="n">
        <f aca="false">BN134</f>
        <v>3.1</v>
      </c>
      <c r="CB134" s="431" t="n">
        <f aca="false">BO134</f>
        <v>197</v>
      </c>
      <c r="CC134" s="433" t="n">
        <v>19734</v>
      </c>
      <c r="CD134" s="412" t="n">
        <f aca="false">CC134</f>
        <v>19734</v>
      </c>
      <c r="CE134" s="422" t="n">
        <f aca="false">CC134/25000</f>
        <v>0.78936</v>
      </c>
      <c r="CF134" s="434" t="n">
        <f aca="false">6700/CC134*24</f>
        <v>8.14837336576467</v>
      </c>
      <c r="CG134" s="435"/>
      <c r="CH134" s="428"/>
      <c r="CI134" s="447" t="n">
        <f aca="false">9500/CC134*24</f>
        <v>11.5536637275768</v>
      </c>
      <c r="CJ134" s="437" t="n">
        <v>27.1</v>
      </c>
      <c r="CK134" s="437" t="n">
        <v>2.9</v>
      </c>
      <c r="CL134" s="424"/>
      <c r="CM134" s="424"/>
      <c r="CN134" s="424"/>
      <c r="CO134" s="433"/>
      <c r="CP134" s="433"/>
      <c r="CQ134" s="438"/>
      <c r="CR134" s="438" t="n">
        <v>0.85</v>
      </c>
      <c r="CS134" s="425"/>
      <c r="CT134" s="529" t="n">
        <f aca="false">3500/CC134*24</f>
        <v>4.25661295226513</v>
      </c>
      <c r="CU134" s="435" t="n">
        <v>6.36</v>
      </c>
      <c r="CV134" s="439"/>
      <c r="CW134" s="440"/>
      <c r="CX134" s="441"/>
      <c r="CY134" s="442"/>
      <c r="CZ134" s="443"/>
      <c r="DA134" s="443"/>
      <c r="DB134" s="443"/>
      <c r="DC134" s="443"/>
      <c r="DD134" s="444"/>
      <c r="DE134" s="441"/>
      <c r="DF134" s="445" t="n">
        <v>19660</v>
      </c>
      <c r="DG134" s="446" t="n">
        <f aca="false">DF134</f>
        <v>19660</v>
      </c>
      <c r="DH134" s="422" t="n">
        <f aca="false">DF134/25000</f>
        <v>0.7864</v>
      </c>
      <c r="DI134" s="447" t="n">
        <f aca="false">6700/DF134*24</f>
        <v>8.17904374364191</v>
      </c>
      <c r="DJ134" s="435" t="n">
        <v>7.67</v>
      </c>
      <c r="DK134" s="428" t="n">
        <v>5.38</v>
      </c>
      <c r="DL134" s="447" t="n">
        <f aca="false">9500/DF134*24</f>
        <v>11.5971515768057</v>
      </c>
      <c r="DM134" s="423" t="n">
        <v>27.3</v>
      </c>
      <c r="DN134" s="423" t="n">
        <v>3.61</v>
      </c>
      <c r="DO134" s="424" t="n">
        <v>7.61</v>
      </c>
      <c r="DP134" s="424"/>
      <c r="DQ134" s="424"/>
      <c r="DR134" s="433"/>
      <c r="DS134" s="433"/>
      <c r="DT134" s="438"/>
      <c r="DU134" s="438" t="n">
        <v>0.82</v>
      </c>
      <c r="DV134" s="425"/>
      <c r="DW134" s="447" t="n">
        <f aca="false">3500/DF134*24</f>
        <v>4.27263479145473</v>
      </c>
      <c r="DX134" s="435" t="n">
        <v>7.04</v>
      </c>
      <c r="DY134" s="439" t="n">
        <v>8.02</v>
      </c>
      <c r="DZ134" s="440" t="n">
        <v>17.3</v>
      </c>
      <c r="EA134" s="441" t="n">
        <v>73</v>
      </c>
      <c r="EB134" s="442" t="n">
        <v>6810</v>
      </c>
      <c r="EC134" s="443" t="n">
        <v>14.3</v>
      </c>
      <c r="ED134" s="443" t="n">
        <v>0.3</v>
      </c>
      <c r="EE134" s="443" t="n">
        <v>13.2</v>
      </c>
      <c r="EF134" s="443" t="n">
        <v>1.4</v>
      </c>
      <c r="EG134" s="444" t="n">
        <v>25</v>
      </c>
      <c r="EH134" s="441"/>
      <c r="EI134" s="430" t="n">
        <f aca="false">DY134</f>
        <v>8.02</v>
      </c>
      <c r="EJ134" s="448" t="n">
        <f aca="false">DZ134</f>
        <v>17.3</v>
      </c>
      <c r="EK134" s="449" t="n">
        <f aca="false">EA134</f>
        <v>73</v>
      </c>
      <c r="EL134" s="418" t="n">
        <f aca="false">EB134</f>
        <v>6810</v>
      </c>
      <c r="EM134" s="432" t="n">
        <f aca="false">EC134</f>
        <v>14.3</v>
      </c>
      <c r="EN134" s="432" t="n">
        <f aca="false">ED134</f>
        <v>0.3</v>
      </c>
      <c r="EO134" s="432" t="n">
        <f aca="false">EE134</f>
        <v>13.2</v>
      </c>
      <c r="EP134" s="432" t="n">
        <f aca="false">EF134</f>
        <v>1.4</v>
      </c>
      <c r="EQ134" s="431" t="n">
        <f aca="false">EG134</f>
        <v>25</v>
      </c>
      <c r="ER134" s="449"/>
      <c r="ES134" s="450" t="n">
        <f aca="false">44000/BA134*24</f>
        <v>26.8061126059806</v>
      </c>
      <c r="ET134" s="451" t="n">
        <f aca="false">BB134</f>
        <v>0.78788</v>
      </c>
      <c r="EU134" s="452" t="n">
        <f aca="false">BV134/1000/ES134*24</f>
        <v>0.3053035</v>
      </c>
      <c r="EV134" s="451" t="n">
        <f aca="false">EU134/$EU$6</f>
        <v>0.565376851851852</v>
      </c>
      <c r="EW134" s="514" t="n">
        <f aca="false">1-EM134/BY134</f>
        <v>0.49469964664311</v>
      </c>
      <c r="EX134" s="515" t="n">
        <f aca="false">BY134-EM134</f>
        <v>14</v>
      </c>
      <c r="EY134" s="514" t="n">
        <f aca="false">1-EJ134/BU134</f>
        <v>0.701724137931034</v>
      </c>
      <c r="EZ134" s="515" t="n">
        <f aca="false">BU134-EJ134</f>
        <v>40.7</v>
      </c>
      <c r="FA134" s="451" t="n">
        <f aca="false">1-EK134/BV134</f>
        <v>0.785923753665689</v>
      </c>
      <c r="FB134" s="432" t="n">
        <f aca="false">BV134-EK134</f>
        <v>268</v>
      </c>
      <c r="FC134" s="453" t="n">
        <f aca="false">1-EP134/CA134</f>
        <v>0.548387096774194</v>
      </c>
      <c r="FD134" s="432" t="n">
        <f aca="false">CA134-EP134</f>
        <v>1.7</v>
      </c>
      <c r="FE134" s="453" t="n">
        <f aca="false">1-EQ134/CB134</f>
        <v>0.873096446700508</v>
      </c>
      <c r="FF134" s="431" t="n">
        <f aca="false">CB134-EQ134</f>
        <v>172</v>
      </c>
      <c r="FG134" s="406" t="n">
        <v>38400</v>
      </c>
      <c r="FH134" s="444"/>
      <c r="FI134" s="454"/>
      <c r="FJ134" s="455"/>
      <c r="FK134" s="456" t="n">
        <f aca="false">3000/BA134*24</f>
        <v>1.82768949586231</v>
      </c>
      <c r="FL134" s="531" t="n">
        <v>1900</v>
      </c>
      <c r="FM134" s="456" t="n">
        <f aca="false">FL134/BA134*1000</f>
        <v>48.2306950297</v>
      </c>
      <c r="FN134" s="531" t="n">
        <v>3614</v>
      </c>
      <c r="FO134" s="533" t="n">
        <f aca="false">FN134/11.15/1.2/1000</f>
        <v>0.270104633781764</v>
      </c>
      <c r="FP134" s="450" t="n">
        <f aca="false">FN134/BA134*1000</f>
        <v>91.7398588617556</v>
      </c>
      <c r="FQ134" s="458" t="n">
        <v>25.2</v>
      </c>
      <c r="FR134" s="459" t="n">
        <f aca="false">FQ134/BA134*1000</f>
        <v>0.63969132355181</v>
      </c>
      <c r="FS134" s="460" t="n">
        <v>8.05</v>
      </c>
      <c r="FT134" s="530" t="n">
        <v>11.9</v>
      </c>
      <c r="FU134" s="441" t="n">
        <v>58</v>
      </c>
      <c r="FV134" s="531" t="n">
        <v>1</v>
      </c>
      <c r="FW134" s="539" t="n">
        <v>0.42</v>
      </c>
      <c r="FX134" s="531" t="n">
        <v>8</v>
      </c>
      <c r="FY134" s="453" t="n">
        <f aca="false">1-FV134/(EG134+DD134)</f>
        <v>0.96</v>
      </c>
      <c r="FZ134" s="453" t="n">
        <f aca="false">1-FW134/(EF134+DC134)</f>
        <v>0.7</v>
      </c>
      <c r="GA134" s="430" t="n">
        <f aca="false">EF134+DC134-FW134</f>
        <v>0.98</v>
      </c>
      <c r="GB134" s="514" t="n">
        <f aca="false">1-FT134/DZ134</f>
        <v>0.312138728323699</v>
      </c>
      <c r="GC134" s="515" t="n">
        <f aca="false">(CW134+DZ134-FT134)</f>
        <v>5.4</v>
      </c>
      <c r="GD134" s="514" t="n">
        <f aca="false">1-FU134/EA134</f>
        <v>0.205479452054795</v>
      </c>
      <c r="GE134" s="528" t="n">
        <f aca="false">CX134+EA134-FU134</f>
        <v>15</v>
      </c>
      <c r="GF134" s="462" t="n">
        <f aca="false">4100/BA134*24</f>
        <v>2.49784231101183</v>
      </c>
      <c r="GG134" s="406"/>
      <c r="GH134" s="451"/>
      <c r="GI134" s="406"/>
      <c r="GJ134" s="463"/>
      <c r="GK134" s="464"/>
      <c r="GL134" s="465"/>
      <c r="GM134" s="530"/>
      <c r="GN134" s="406"/>
      <c r="GO134" s="514"/>
      <c r="GP134" s="451"/>
      <c r="GQ134" s="530"/>
      <c r="GR134" s="456" t="n">
        <f aca="false">4300/BA134*24</f>
        <v>2.61968827740265</v>
      </c>
      <c r="GS134" s="532" t="n">
        <f aca="false">HC134</f>
        <v>11</v>
      </c>
      <c r="GT134" s="532" t="n">
        <f aca="false">HD134</f>
        <v>48</v>
      </c>
      <c r="GU134" s="514"/>
      <c r="GV134" s="514"/>
      <c r="GW134" s="514" t="n">
        <f aca="false">1-HC134/FT134</f>
        <v>0.0756302521008404</v>
      </c>
      <c r="GX134" s="514" t="n">
        <f aca="false">1-HD134/FU134</f>
        <v>0.172413793103448</v>
      </c>
      <c r="GY134" s="463"/>
      <c r="GZ134" s="406" t="n">
        <v>40230</v>
      </c>
      <c r="HA134" s="439" t="n">
        <v>8.29</v>
      </c>
      <c r="HB134" s="452" t="n">
        <v>8.25</v>
      </c>
      <c r="HC134" s="440" t="n">
        <v>11</v>
      </c>
      <c r="HD134" s="444" t="n">
        <v>48</v>
      </c>
      <c r="HE134" s="464" t="n">
        <v>9.7</v>
      </c>
      <c r="HF134" s="464"/>
      <c r="HG134" s="444"/>
      <c r="HH134" s="409" t="n">
        <v>1</v>
      </c>
      <c r="HI134" s="466" t="n">
        <v>6930</v>
      </c>
      <c r="HJ134" s="407" t="n">
        <f aca="false">HI134*0.67</f>
        <v>4643.1</v>
      </c>
      <c r="HK134" s="407"/>
      <c r="HL134" s="443"/>
      <c r="HM134" s="541" t="n">
        <v>14.5</v>
      </c>
      <c r="HN134" s="462" t="n">
        <v>15.1</v>
      </c>
      <c r="HO134" s="408" t="n">
        <v>0.18</v>
      </c>
      <c r="HP134" s="549" t="n">
        <v>0.145</v>
      </c>
      <c r="HQ134" s="519" t="n">
        <v>14.2</v>
      </c>
      <c r="HR134" s="520" t="n">
        <v>0.36</v>
      </c>
      <c r="HS134" s="521" t="n">
        <v>0.38</v>
      </c>
      <c r="HT134" s="522" t="n">
        <v>8</v>
      </c>
      <c r="HU134" s="523" t="n">
        <f aca="false">72500/BA134*24</f>
        <v>44.1691628166726</v>
      </c>
      <c r="HV134" s="514" t="n">
        <f aca="false">1-HC134/BE134</f>
        <v>0.810344827586207</v>
      </c>
      <c r="HW134" s="514" t="n">
        <f aca="false">1-HD134/BF134</f>
        <v>0.859237536656891</v>
      </c>
      <c r="HX134" s="514" t="n">
        <f aca="false">1-HM134/BK134</f>
        <v>0.487632508833922</v>
      </c>
      <c r="HY134" s="472"/>
    </row>
    <row r="135" customFormat="false" ht="15.6" hidden="false" customHeight="false" outlineLevel="0" collapsed="false">
      <c r="A135" s="401" t="n">
        <v>43617</v>
      </c>
      <c r="B135" s="516" t="n">
        <v>35112</v>
      </c>
      <c r="C135" s="403" t="n">
        <f aca="false">B135/$B$6</f>
        <v>0.70224</v>
      </c>
      <c r="D135" s="404" t="n">
        <v>7.83</v>
      </c>
      <c r="E135" s="405" t="n">
        <v>50.9</v>
      </c>
      <c r="F135" s="406" t="n">
        <v>238</v>
      </c>
      <c r="G135" s="407" t="n">
        <f aca="false">F135*B135/1000</f>
        <v>8356.656</v>
      </c>
      <c r="H135" s="403" t="n">
        <f aca="false">G135/$G$6</f>
        <v>0.33426624</v>
      </c>
      <c r="I135" s="406" t="n">
        <v>7135</v>
      </c>
      <c r="J135" s="407" t="n">
        <f aca="false">I135*0.67</f>
        <v>4780.45</v>
      </c>
      <c r="K135" s="408" t="n">
        <v>30</v>
      </c>
      <c r="L135" s="408" t="n">
        <v>23.6</v>
      </c>
      <c r="M135" s="408" t="n">
        <v>2.5</v>
      </c>
      <c r="N135" s="409" t="n">
        <v>202</v>
      </c>
      <c r="O135" s="409" t="n">
        <v>32</v>
      </c>
      <c r="P135" s="410"/>
      <c r="Q135" s="410"/>
      <c r="R135" s="410"/>
      <c r="S135" s="410"/>
      <c r="T135" s="411"/>
      <c r="U135" s="412"/>
      <c r="V135" s="410"/>
      <c r="W135" s="410"/>
      <c r="X135" s="517"/>
      <c r="Y135" s="474"/>
      <c r="Z135" s="475"/>
      <c r="AA135" s="476"/>
      <c r="AB135" s="477"/>
      <c r="AC135" s="477"/>
      <c r="AD135" s="475" t="n">
        <v>3.94</v>
      </c>
      <c r="AE135" s="478" t="n">
        <f aca="false">AD135/$AD$6</f>
        <v>0.547222222222222</v>
      </c>
      <c r="AF135" s="479"/>
      <c r="AG135" s="478"/>
      <c r="AH135" s="479"/>
      <c r="AI135" s="479"/>
      <c r="AJ135" s="474"/>
      <c r="AK135" s="478"/>
      <c r="AL135" s="448"/>
      <c r="AM135" s="480"/>
      <c r="AN135" s="474"/>
      <c r="AO135" s="474"/>
      <c r="AP135" s="480"/>
      <c r="AQ135" s="448"/>
      <c r="AR135" s="474"/>
      <c r="AS135" s="474"/>
      <c r="AT135" s="474"/>
      <c r="AU135" s="448"/>
      <c r="AV135" s="481"/>
      <c r="AW135" s="480"/>
      <c r="AX135" s="480"/>
      <c r="AY135" s="481"/>
      <c r="AZ135" s="481"/>
      <c r="BA135" s="421" t="n">
        <f aca="false">CC135+DF135</f>
        <v>37819</v>
      </c>
      <c r="BB135" s="422" t="n">
        <f aca="false">BA135/$BA$6</f>
        <v>0.75638</v>
      </c>
      <c r="BC135" s="423"/>
      <c r="BD135" s="424" t="n">
        <v>7.74</v>
      </c>
      <c r="BE135" s="425" t="n">
        <v>70.4</v>
      </c>
      <c r="BF135" s="426" t="n">
        <v>315</v>
      </c>
      <c r="BG135" s="427" t="n">
        <v>6940</v>
      </c>
      <c r="BH135" s="421" t="n">
        <f aca="false">BG135*0.67</f>
        <v>4649.8</v>
      </c>
      <c r="BI135" s="423"/>
      <c r="BJ135" s="422"/>
      <c r="BK135" s="428" t="n">
        <v>28.9</v>
      </c>
      <c r="BL135" s="428" t="n">
        <v>25.8</v>
      </c>
      <c r="BM135" s="429" t="n">
        <v>3.22</v>
      </c>
      <c r="BN135" s="423" t="n">
        <v>4.2</v>
      </c>
      <c r="BO135" s="426" t="n">
        <v>174</v>
      </c>
      <c r="BP135" s="426" t="n">
        <v>32</v>
      </c>
      <c r="BQ135" s="424" t="n">
        <v>4.82</v>
      </c>
      <c r="BR135" s="422" t="n">
        <f aca="false">BQ135/$BQ$6</f>
        <v>0.669444444444444</v>
      </c>
      <c r="BS135" s="410" t="n">
        <f aca="false">BA135</f>
        <v>37819</v>
      </c>
      <c r="BT135" s="430" t="n">
        <f aca="false">BD135</f>
        <v>7.74</v>
      </c>
      <c r="BU135" s="431" t="n">
        <f aca="false">BE135</f>
        <v>70.4</v>
      </c>
      <c r="BV135" s="431" t="n">
        <f aca="false">BF135</f>
        <v>315</v>
      </c>
      <c r="BW135" s="431" t="n">
        <f aca="false">BG135</f>
        <v>6940</v>
      </c>
      <c r="BX135" s="431" t="n">
        <f aca="false">BW135*0.65</f>
        <v>4511</v>
      </c>
      <c r="BY135" s="431" t="n">
        <f aca="false">BK135</f>
        <v>28.9</v>
      </c>
      <c r="BZ135" s="431" t="n">
        <f aca="false">BL135</f>
        <v>25.8</v>
      </c>
      <c r="CA135" s="432" t="n">
        <f aca="false">BN135</f>
        <v>4.2</v>
      </c>
      <c r="CB135" s="431" t="n">
        <f aca="false">BO135</f>
        <v>174</v>
      </c>
      <c r="CC135" s="433" t="n">
        <v>18844</v>
      </c>
      <c r="CD135" s="412" t="n">
        <f aca="false">CC135</f>
        <v>18844</v>
      </c>
      <c r="CE135" s="422" t="n">
        <f aca="false">CC135/25000</f>
        <v>0.75376</v>
      </c>
      <c r="CF135" s="434" t="n">
        <f aca="false">6700/CC135*24</f>
        <v>8.53322012311611</v>
      </c>
      <c r="CG135" s="435"/>
      <c r="CH135" s="428"/>
      <c r="CI135" s="447" t="n">
        <f aca="false">9500/CC135*24</f>
        <v>12.0993419656124</v>
      </c>
      <c r="CJ135" s="437" t="n">
        <v>27.1</v>
      </c>
      <c r="CK135" s="437" t="n">
        <v>2.28</v>
      </c>
      <c r="CL135" s="424"/>
      <c r="CM135" s="424"/>
      <c r="CN135" s="424"/>
      <c r="CO135" s="433"/>
      <c r="CP135" s="433"/>
      <c r="CQ135" s="438"/>
      <c r="CR135" s="438" t="n">
        <v>0.81</v>
      </c>
      <c r="CS135" s="425"/>
      <c r="CT135" s="529" t="n">
        <f aca="false">3500/CC135*24</f>
        <v>4.45765230312036</v>
      </c>
      <c r="CU135" s="435" t="n">
        <v>6.82</v>
      </c>
      <c r="CV135" s="439"/>
      <c r="CW135" s="440"/>
      <c r="CX135" s="441"/>
      <c r="CY135" s="442"/>
      <c r="CZ135" s="443"/>
      <c r="DA135" s="443"/>
      <c r="DB135" s="443"/>
      <c r="DC135" s="443"/>
      <c r="DD135" s="444"/>
      <c r="DE135" s="441"/>
      <c r="DF135" s="445" t="n">
        <v>18975</v>
      </c>
      <c r="DG135" s="446" t="n">
        <f aca="false">DF135</f>
        <v>18975</v>
      </c>
      <c r="DH135" s="422" t="n">
        <f aca="false">DF135/25000</f>
        <v>0.759</v>
      </c>
      <c r="DI135" s="447" t="n">
        <f aca="false">6700/DF135*24</f>
        <v>8.47430830039526</v>
      </c>
      <c r="DJ135" s="435" t="n">
        <v>7.8</v>
      </c>
      <c r="DK135" s="428" t="n">
        <v>5.43</v>
      </c>
      <c r="DL135" s="447" t="n">
        <f aca="false">9500/DF135*24</f>
        <v>12.0158102766798</v>
      </c>
      <c r="DM135" s="423" t="n">
        <v>27.1</v>
      </c>
      <c r="DN135" s="423" t="n">
        <v>2.19</v>
      </c>
      <c r="DO135" s="424" t="n">
        <v>7.62</v>
      </c>
      <c r="DP135" s="424"/>
      <c r="DQ135" s="424"/>
      <c r="DR135" s="433"/>
      <c r="DS135" s="433"/>
      <c r="DT135" s="438"/>
      <c r="DU135" s="438" t="n">
        <v>0.83</v>
      </c>
      <c r="DV135" s="425"/>
      <c r="DW135" s="447" t="n">
        <f aca="false">3500/DF135*24</f>
        <v>4.42687747035573</v>
      </c>
      <c r="DX135" s="435" t="n">
        <v>6.99</v>
      </c>
      <c r="DY135" s="439" t="n">
        <v>8.06</v>
      </c>
      <c r="DZ135" s="440" t="n">
        <v>16.7</v>
      </c>
      <c r="EA135" s="441" t="n">
        <v>71</v>
      </c>
      <c r="EB135" s="442" t="n">
        <v>6500</v>
      </c>
      <c r="EC135" s="443" t="n">
        <v>14.5</v>
      </c>
      <c r="ED135" s="443" t="n">
        <v>0.32</v>
      </c>
      <c r="EE135" s="443" t="n">
        <v>12.5</v>
      </c>
      <c r="EF135" s="443" t="n">
        <v>1.2</v>
      </c>
      <c r="EG135" s="444" t="n">
        <v>35</v>
      </c>
      <c r="EH135" s="441"/>
      <c r="EI135" s="430" t="n">
        <f aca="false">DY135</f>
        <v>8.06</v>
      </c>
      <c r="EJ135" s="448" t="n">
        <f aca="false">DZ135</f>
        <v>16.7</v>
      </c>
      <c r="EK135" s="449" t="n">
        <f aca="false">EA135</f>
        <v>71</v>
      </c>
      <c r="EL135" s="418" t="n">
        <f aca="false">EB135</f>
        <v>6500</v>
      </c>
      <c r="EM135" s="432" t="n">
        <f aca="false">EC135</f>
        <v>14.5</v>
      </c>
      <c r="EN135" s="432" t="n">
        <f aca="false">ED135</f>
        <v>0.32</v>
      </c>
      <c r="EO135" s="432" t="n">
        <f aca="false">EE135</f>
        <v>12.5</v>
      </c>
      <c r="EP135" s="432" t="n">
        <f aca="false">EF135</f>
        <v>1.2</v>
      </c>
      <c r="EQ135" s="431" t="n">
        <f aca="false">EG135</f>
        <v>35</v>
      </c>
      <c r="ER135" s="449"/>
      <c r="ES135" s="450" t="n">
        <f aca="false">44000/BA135*24</f>
        <v>27.9224728311166</v>
      </c>
      <c r="ET135" s="451" t="n">
        <f aca="false">BB135</f>
        <v>0.75638</v>
      </c>
      <c r="EU135" s="452" t="n">
        <f aca="false">BV135/1000/ES135*24</f>
        <v>0.270749659090909</v>
      </c>
      <c r="EV135" s="451" t="n">
        <f aca="false">EU135/$EU$6</f>
        <v>0.501388257575758</v>
      </c>
      <c r="EW135" s="514" t="n">
        <f aca="false">1-EM135/BY135</f>
        <v>0.498269896193772</v>
      </c>
      <c r="EX135" s="515" t="n">
        <f aca="false">BY135-EM135</f>
        <v>14.4</v>
      </c>
      <c r="EY135" s="514" t="n">
        <f aca="false">1-EJ135/BU135</f>
        <v>0.762784090909091</v>
      </c>
      <c r="EZ135" s="515" t="n">
        <f aca="false">BU135-EJ135</f>
        <v>53.7</v>
      </c>
      <c r="FA135" s="451" t="n">
        <f aca="false">1-EK135/BV135</f>
        <v>0.774603174603175</v>
      </c>
      <c r="FB135" s="432" t="n">
        <f aca="false">BV135-EK135</f>
        <v>244</v>
      </c>
      <c r="FC135" s="453" t="n">
        <f aca="false">1-EP135/CA135</f>
        <v>0.714285714285714</v>
      </c>
      <c r="FD135" s="432" t="n">
        <f aca="false">CA135-EP135</f>
        <v>3</v>
      </c>
      <c r="FE135" s="453" t="n">
        <f aca="false">1-EQ135/CB135</f>
        <v>0.798850574712644</v>
      </c>
      <c r="FF135" s="431" t="n">
        <f aca="false">CB135-EQ135</f>
        <v>139</v>
      </c>
      <c r="FG135" s="406" t="n">
        <v>38400</v>
      </c>
      <c r="FH135" s="444"/>
      <c r="FI135" s="454"/>
      <c r="FJ135" s="455"/>
      <c r="FK135" s="456" t="n">
        <f aca="false">3000/BA135*24</f>
        <v>1.90380496575795</v>
      </c>
      <c r="FL135" s="531" t="n">
        <v>1900</v>
      </c>
      <c r="FM135" s="456" t="n">
        <f aca="false">FL135/BA135*1000</f>
        <v>50.2392977075015</v>
      </c>
      <c r="FN135" s="531" t="n">
        <v>4448</v>
      </c>
      <c r="FO135" s="533" t="n">
        <f aca="false">FN135/11.15/1.2/1000</f>
        <v>0.332436472346786</v>
      </c>
      <c r="FP135" s="450" t="n">
        <f aca="false">FN135/BA135*1000</f>
        <v>117.612840106825</v>
      </c>
      <c r="FQ135" s="458" t="n">
        <v>25.2</v>
      </c>
      <c r="FR135" s="459" t="n">
        <f aca="false">FQ135/BA135*1000</f>
        <v>0.666331738015283</v>
      </c>
      <c r="FS135" s="460" t="n">
        <v>7.98</v>
      </c>
      <c r="FT135" s="530" t="n">
        <v>11.8</v>
      </c>
      <c r="FU135" s="441" t="n">
        <v>55</v>
      </c>
      <c r="FV135" s="531" t="n">
        <v>1</v>
      </c>
      <c r="FW135" s="539" t="n">
        <v>0.22</v>
      </c>
      <c r="FX135" s="531" t="n">
        <v>8</v>
      </c>
      <c r="FY135" s="453" t="n">
        <f aca="false">1-FV135/(EG135+DD135)</f>
        <v>0.971428571428571</v>
      </c>
      <c r="FZ135" s="453" t="n">
        <f aca="false">1-FW135/(EF135+DC135)</f>
        <v>0.816666666666667</v>
      </c>
      <c r="GA135" s="430" t="n">
        <f aca="false">EF135+DC135-FW135</f>
        <v>0.98</v>
      </c>
      <c r="GB135" s="514" t="n">
        <f aca="false">1-FT135/DZ135</f>
        <v>0.293413173652695</v>
      </c>
      <c r="GC135" s="515" t="n">
        <f aca="false">(CW135+DZ135-FT135)</f>
        <v>4.9</v>
      </c>
      <c r="GD135" s="514" t="n">
        <f aca="false">1-FU135/EA135</f>
        <v>0.225352112676056</v>
      </c>
      <c r="GE135" s="528" t="n">
        <f aca="false">CX135+EA135-FU135</f>
        <v>16</v>
      </c>
      <c r="GF135" s="462" t="n">
        <f aca="false">4100/BA135*24</f>
        <v>2.60186678653587</v>
      </c>
      <c r="GG135" s="406"/>
      <c r="GH135" s="451"/>
      <c r="GI135" s="406"/>
      <c r="GJ135" s="463"/>
      <c r="GK135" s="464"/>
      <c r="GL135" s="465"/>
      <c r="GM135" s="530"/>
      <c r="GN135" s="406"/>
      <c r="GO135" s="514"/>
      <c r="GP135" s="451"/>
      <c r="GQ135" s="530"/>
      <c r="GR135" s="456" t="n">
        <f aca="false">4300/BA135*24</f>
        <v>2.7287871175864</v>
      </c>
      <c r="GS135" s="532" t="n">
        <f aca="false">HC135</f>
        <v>10.8</v>
      </c>
      <c r="GT135" s="532" t="n">
        <f aca="false">HD135</f>
        <v>45</v>
      </c>
      <c r="GU135" s="514"/>
      <c r="GV135" s="514"/>
      <c r="GW135" s="514" t="n">
        <f aca="false">1-HC135/FT135</f>
        <v>0.0847457627118644</v>
      </c>
      <c r="GX135" s="514" t="n">
        <f aca="false">1-HD135/FU135</f>
        <v>0.181818181818182</v>
      </c>
      <c r="GY135" s="463"/>
      <c r="GZ135" s="406" t="n">
        <v>38826</v>
      </c>
      <c r="HA135" s="439" t="n">
        <v>8.24</v>
      </c>
      <c r="HB135" s="452" t="n">
        <v>8.24</v>
      </c>
      <c r="HC135" s="440" t="n">
        <v>10.8</v>
      </c>
      <c r="HD135" s="444" t="n">
        <v>45</v>
      </c>
      <c r="HE135" s="464" t="n">
        <v>11</v>
      </c>
      <c r="HF135" s="464"/>
      <c r="HG135" s="444"/>
      <c r="HH135" s="409" t="n">
        <v>1</v>
      </c>
      <c r="HI135" s="466" t="n">
        <v>6700</v>
      </c>
      <c r="HJ135" s="407" t="n">
        <f aca="false">HI135*0.67</f>
        <v>4489</v>
      </c>
      <c r="HK135" s="407"/>
      <c r="HL135" s="443"/>
      <c r="HM135" s="541" t="n">
        <v>14.7</v>
      </c>
      <c r="HN135" s="462" t="n">
        <v>15.2</v>
      </c>
      <c r="HO135" s="408" t="n">
        <v>0.2</v>
      </c>
      <c r="HP135" s="549" t="n">
        <v>0.1496</v>
      </c>
      <c r="HQ135" s="519" t="n">
        <v>14</v>
      </c>
      <c r="HR135" s="520" t="n">
        <v>0.24</v>
      </c>
      <c r="HS135" s="521" t="n">
        <v>0.2</v>
      </c>
      <c r="HT135" s="522" t="n">
        <v>8</v>
      </c>
      <c r="HU135" s="523" t="n">
        <f aca="false">72500/BA135*24</f>
        <v>46.0086200058172</v>
      </c>
      <c r="HV135" s="514" t="n">
        <f aca="false">1-HC135/BE135</f>
        <v>0.846590909090909</v>
      </c>
      <c r="HW135" s="514" t="n">
        <f aca="false">1-HD135/BF135</f>
        <v>0.857142857142857</v>
      </c>
      <c r="HX135" s="514" t="n">
        <f aca="false">1-HM135/BK135</f>
        <v>0.491349480968858</v>
      </c>
      <c r="HY135" s="472"/>
    </row>
    <row r="136" customFormat="false" ht="15.6" hidden="false" customHeight="false" outlineLevel="0" collapsed="false">
      <c r="A136" s="486" t="n">
        <v>43618</v>
      </c>
      <c r="B136" s="487" t="n">
        <v>35682</v>
      </c>
      <c r="C136" s="488" t="n">
        <f aca="false">B136/$B$6</f>
        <v>0.71364</v>
      </c>
      <c r="D136" s="489" t="n">
        <v>8.1</v>
      </c>
      <c r="E136" s="490" t="n">
        <v>51.9</v>
      </c>
      <c r="F136" s="491" t="n">
        <v>250</v>
      </c>
      <c r="G136" s="491" t="n">
        <f aca="false">F136*B136/1000</f>
        <v>8920.5</v>
      </c>
      <c r="H136" s="488" t="n">
        <f aca="false">G136/$G$6</f>
        <v>0.35682</v>
      </c>
      <c r="I136" s="491" t="n">
        <v>7575</v>
      </c>
      <c r="J136" s="491" t="n">
        <f aca="false">I136*0.67</f>
        <v>5075.25</v>
      </c>
      <c r="K136" s="492" t="n">
        <v>26.8</v>
      </c>
      <c r="L136" s="492" t="n">
        <v>23.8</v>
      </c>
      <c r="M136" s="492" t="n">
        <v>3.6</v>
      </c>
      <c r="N136" s="493" t="n">
        <v>114</v>
      </c>
      <c r="O136" s="493" t="n">
        <v>32</v>
      </c>
      <c r="P136" s="410"/>
      <c r="Q136" s="410"/>
      <c r="R136" s="410"/>
      <c r="S136" s="410"/>
      <c r="T136" s="411"/>
      <c r="U136" s="412"/>
      <c r="V136" s="410"/>
      <c r="W136" s="410"/>
      <c r="X136" s="413"/>
      <c r="Y136" s="474"/>
      <c r="Z136" s="475"/>
      <c r="AA136" s="476"/>
      <c r="AB136" s="477"/>
      <c r="AC136" s="477"/>
      <c r="AD136" s="475" t="n">
        <v>4.37</v>
      </c>
      <c r="AE136" s="478" t="n">
        <f aca="false">AD136/$AD$6</f>
        <v>0.606944444444444</v>
      </c>
      <c r="AF136" s="479"/>
      <c r="AG136" s="478"/>
      <c r="AH136" s="479"/>
      <c r="AI136" s="479"/>
      <c r="AJ136" s="474"/>
      <c r="AK136" s="478"/>
      <c r="AL136" s="448"/>
      <c r="AM136" s="480"/>
      <c r="AN136" s="474"/>
      <c r="AO136" s="474"/>
      <c r="AP136" s="480"/>
      <c r="AQ136" s="448"/>
      <c r="AR136" s="474"/>
      <c r="AS136" s="474"/>
      <c r="AT136" s="474"/>
      <c r="AU136" s="448"/>
      <c r="AV136" s="481"/>
      <c r="AW136" s="480"/>
      <c r="AX136" s="480"/>
      <c r="AY136" s="481"/>
      <c r="AZ136" s="481"/>
      <c r="BA136" s="421" t="n">
        <f aca="false">CC136+DF136</f>
        <v>31301</v>
      </c>
      <c r="BB136" s="422" t="n">
        <f aca="false">BA136/$BA$6</f>
        <v>0.62602</v>
      </c>
      <c r="BC136" s="423"/>
      <c r="BD136" s="424" t="n">
        <v>7.78</v>
      </c>
      <c r="BE136" s="425" t="n">
        <v>74</v>
      </c>
      <c r="BF136" s="426" t="n">
        <v>403</v>
      </c>
      <c r="BG136" s="427" t="n">
        <v>7620</v>
      </c>
      <c r="BH136" s="421" t="n">
        <f aca="false">BG136*0.67</f>
        <v>5105.4</v>
      </c>
      <c r="BI136" s="421"/>
      <c r="BJ136" s="422"/>
      <c r="BK136" s="428" t="n">
        <v>29.9</v>
      </c>
      <c r="BL136" s="428" t="n">
        <v>26.2</v>
      </c>
      <c r="BM136" s="429" t="n">
        <v>4</v>
      </c>
      <c r="BN136" s="423" t="n">
        <v>3.8</v>
      </c>
      <c r="BO136" s="426" t="n">
        <v>240</v>
      </c>
      <c r="BP136" s="426" t="n">
        <v>32</v>
      </c>
      <c r="BQ136" s="424" t="n">
        <v>3.9</v>
      </c>
      <c r="BR136" s="422" t="n">
        <f aca="false">BQ136/$BQ$6</f>
        <v>0.541666666666667</v>
      </c>
      <c r="BS136" s="410" t="n">
        <f aca="false">BA136</f>
        <v>31301</v>
      </c>
      <c r="BT136" s="430" t="n">
        <f aca="false">BD136</f>
        <v>7.78</v>
      </c>
      <c r="BU136" s="431" t="n">
        <f aca="false">BE136</f>
        <v>74</v>
      </c>
      <c r="BV136" s="431" t="n">
        <f aca="false">BF136</f>
        <v>403</v>
      </c>
      <c r="BW136" s="431" t="n">
        <f aca="false">BG136</f>
        <v>7620</v>
      </c>
      <c r="BX136" s="431" t="n">
        <f aca="false">BW136*0.65</f>
        <v>4953</v>
      </c>
      <c r="BY136" s="431" t="n">
        <f aca="false">BK136</f>
        <v>29.9</v>
      </c>
      <c r="BZ136" s="431" t="n">
        <f aca="false">BL136</f>
        <v>26.2</v>
      </c>
      <c r="CA136" s="432" t="n">
        <f aca="false">BN136</f>
        <v>3.8</v>
      </c>
      <c r="CB136" s="431" t="n">
        <f aca="false">BO136</f>
        <v>240</v>
      </c>
      <c r="CC136" s="433" t="n">
        <v>15634</v>
      </c>
      <c r="CD136" s="412" t="n">
        <f aca="false">CC136</f>
        <v>15634</v>
      </c>
      <c r="CE136" s="422" t="n">
        <f aca="false">CC136/25000</f>
        <v>0.62536</v>
      </c>
      <c r="CF136" s="534" t="n">
        <f aca="false">6700/CC136*24</f>
        <v>10.2852756812076</v>
      </c>
      <c r="CG136" s="435"/>
      <c r="CH136" s="428"/>
      <c r="CI136" s="535" t="n">
        <f aca="false">9500/CC136*24</f>
        <v>14.5835998464884</v>
      </c>
      <c r="CJ136" s="437" t="n">
        <v>27.4</v>
      </c>
      <c r="CK136" s="437" t="n">
        <v>2.11</v>
      </c>
      <c r="CL136" s="424"/>
      <c r="CM136" s="424"/>
      <c r="CN136" s="424"/>
      <c r="CO136" s="433"/>
      <c r="CP136" s="433"/>
      <c r="CQ136" s="438"/>
      <c r="CR136" s="438" t="n">
        <v>0.84</v>
      </c>
      <c r="CS136" s="482"/>
      <c r="CT136" s="425" t="n">
        <f aca="false">3500/CC136*24</f>
        <v>5.372905206601</v>
      </c>
      <c r="CU136" s="435" t="n">
        <v>6.15</v>
      </c>
      <c r="CV136" s="494"/>
      <c r="CW136" s="495"/>
      <c r="CX136" s="496"/>
      <c r="CY136" s="497"/>
      <c r="CZ136" s="498"/>
      <c r="DA136" s="498"/>
      <c r="DB136" s="498"/>
      <c r="DC136" s="498"/>
      <c r="DD136" s="499"/>
      <c r="DE136" s="499"/>
      <c r="DF136" s="433" t="n">
        <v>15667</v>
      </c>
      <c r="DG136" s="446" t="n">
        <f aca="false">DF136</f>
        <v>15667</v>
      </c>
      <c r="DH136" s="422" t="n">
        <f aca="false">DF136/25000</f>
        <v>0.62668</v>
      </c>
      <c r="DI136" s="433" t="n">
        <f aca="false">6700/DF136*24</f>
        <v>10.2636114125231</v>
      </c>
      <c r="DJ136" s="435" t="n">
        <v>7.77</v>
      </c>
      <c r="DK136" s="428" t="n">
        <v>4.7</v>
      </c>
      <c r="DL136" s="433" t="n">
        <f aca="false">9500/DF136*24</f>
        <v>14.5528818535776</v>
      </c>
      <c r="DM136" s="542" t="n">
        <v>27.2</v>
      </c>
      <c r="DN136" s="542" t="n">
        <v>3.37</v>
      </c>
      <c r="DO136" s="543" t="n">
        <v>7.61</v>
      </c>
      <c r="DP136" s="543"/>
      <c r="DQ136" s="543"/>
      <c r="DR136" s="433"/>
      <c r="DS136" s="433"/>
      <c r="DT136" s="438"/>
      <c r="DU136" s="438" t="n">
        <v>0.85</v>
      </c>
      <c r="DV136" s="482"/>
      <c r="DW136" s="433" t="n">
        <f aca="false">3500/DF136*24</f>
        <v>5.36158805131806</v>
      </c>
      <c r="DX136" s="435" t="n">
        <v>6.84</v>
      </c>
      <c r="DY136" s="494" t="n">
        <v>8.13</v>
      </c>
      <c r="DZ136" s="495" t="n">
        <v>18</v>
      </c>
      <c r="EA136" s="496" t="n">
        <v>71</v>
      </c>
      <c r="EB136" s="497" t="n">
        <v>6690</v>
      </c>
      <c r="EC136" s="498" t="n">
        <v>15</v>
      </c>
      <c r="ED136" s="498" t="n">
        <v>0.31</v>
      </c>
      <c r="EE136" s="498" t="n">
        <v>13.8</v>
      </c>
      <c r="EF136" s="498" t="n">
        <v>1.6</v>
      </c>
      <c r="EG136" s="499" t="n">
        <v>34</v>
      </c>
      <c r="EH136" s="496"/>
      <c r="EI136" s="430" t="n">
        <f aca="false">DY136</f>
        <v>8.13</v>
      </c>
      <c r="EJ136" s="448" t="n">
        <f aca="false">DZ136</f>
        <v>18</v>
      </c>
      <c r="EK136" s="449" t="n">
        <f aca="false">EA136</f>
        <v>71</v>
      </c>
      <c r="EL136" s="418" t="n">
        <f aca="false">EB136</f>
        <v>6690</v>
      </c>
      <c r="EM136" s="432" t="n">
        <f aca="false">EC136</f>
        <v>15</v>
      </c>
      <c r="EN136" s="432" t="n">
        <f aca="false">ED136</f>
        <v>0.31</v>
      </c>
      <c r="EO136" s="432" t="n">
        <f aca="false">EE136</f>
        <v>13.8</v>
      </c>
      <c r="EP136" s="432" t="n">
        <f aca="false">EF136</f>
        <v>1.6</v>
      </c>
      <c r="EQ136" s="431" t="n">
        <f aca="false">EG136</f>
        <v>34</v>
      </c>
      <c r="ER136" s="449"/>
      <c r="ES136" s="497" t="n">
        <f aca="false">44000/BA136*24</f>
        <v>33.7369413117792</v>
      </c>
      <c r="ET136" s="500" t="n">
        <f aca="false">BB136</f>
        <v>0.62602</v>
      </c>
      <c r="EU136" s="452" t="n">
        <f aca="false">BV136/1000/ES136*24</f>
        <v>0.286688704545455</v>
      </c>
      <c r="EV136" s="500" t="n">
        <f aca="false">EU136/$EU$6</f>
        <v>0.530905008417508</v>
      </c>
      <c r="EW136" s="514" t="n">
        <f aca="false">1-EM136/BY136</f>
        <v>0.498327759197324</v>
      </c>
      <c r="EX136" s="515" t="n">
        <f aca="false">BY136-EM136</f>
        <v>14.9</v>
      </c>
      <c r="EY136" s="514" t="n">
        <f aca="false">1-EJ136/BU136</f>
        <v>0.756756756756757</v>
      </c>
      <c r="EZ136" s="515" t="n">
        <f aca="false">BU136-EJ136</f>
        <v>56</v>
      </c>
      <c r="FA136" s="451" t="n">
        <f aca="false">1-EK136/BV136</f>
        <v>0.823821339950372</v>
      </c>
      <c r="FB136" s="432" t="n">
        <f aca="false">BV136-EK136</f>
        <v>332</v>
      </c>
      <c r="FC136" s="453" t="n">
        <f aca="false">1-EP136/CA136</f>
        <v>0.578947368421053</v>
      </c>
      <c r="FD136" s="432" t="n">
        <f aca="false">CA136-EP136</f>
        <v>2.2</v>
      </c>
      <c r="FE136" s="453" t="n">
        <f aca="false">1-EQ136/CB136</f>
        <v>0.858333333333333</v>
      </c>
      <c r="FF136" s="431" t="n">
        <f aca="false">CB136-EQ136</f>
        <v>206</v>
      </c>
      <c r="FG136" s="491" t="n">
        <v>38400</v>
      </c>
      <c r="FH136" s="499"/>
      <c r="FI136" s="502"/>
      <c r="FJ136" s="488"/>
      <c r="FK136" s="503" t="n">
        <f aca="false">3000/BA136*24</f>
        <v>2.3002459985304</v>
      </c>
      <c r="FL136" s="491" t="n">
        <v>1900</v>
      </c>
      <c r="FM136" s="503" t="n">
        <f aca="false">FL136/BA136*1000</f>
        <v>60.70093607233</v>
      </c>
      <c r="FN136" s="491" t="n">
        <v>4170</v>
      </c>
      <c r="FO136" s="533" t="n">
        <f aca="false">FN136/11.15/1.2/1000</f>
        <v>0.311659192825112</v>
      </c>
      <c r="FP136" s="497" t="n">
        <f aca="false">FN136/BA136*1000</f>
        <v>133.222580748219</v>
      </c>
      <c r="FQ136" s="504" t="n">
        <v>25.2</v>
      </c>
      <c r="FR136" s="492" t="n">
        <f aca="false">FQ136/BA136*1000</f>
        <v>0.80508609948564</v>
      </c>
      <c r="FS136" s="505" t="n">
        <v>8.02</v>
      </c>
      <c r="FT136" s="536" t="n">
        <v>13</v>
      </c>
      <c r="FU136" s="496" t="n">
        <v>56</v>
      </c>
      <c r="FV136" s="491" t="n">
        <v>2</v>
      </c>
      <c r="FW136" s="505" t="n">
        <v>0.28</v>
      </c>
      <c r="FX136" s="491" t="n">
        <v>8</v>
      </c>
      <c r="FY136" s="453" t="n">
        <f aca="false">1-FV136/(EG136+DD136)</f>
        <v>0.941176470588235</v>
      </c>
      <c r="FZ136" s="453" t="n">
        <f aca="false">1-FW136/(EF136+DC136)</f>
        <v>0.825</v>
      </c>
      <c r="GA136" s="430" t="n">
        <f aca="false">EF136+DC136-FW136</f>
        <v>1.32</v>
      </c>
      <c r="GB136" s="500" t="n">
        <f aca="false">1-FT136/DZ136</f>
        <v>0.277777777777778</v>
      </c>
      <c r="GC136" s="515" t="n">
        <f aca="false">(CW136+DZ136-FT136)</f>
        <v>5</v>
      </c>
      <c r="GD136" s="500" t="n">
        <f aca="false">1-FU136/EA136</f>
        <v>0.211267605633803</v>
      </c>
      <c r="GE136" s="528" t="n">
        <f aca="false">CX136+EA136-FU136</f>
        <v>15</v>
      </c>
      <c r="GF136" s="507" t="n">
        <f aca="false">4100/BA136*24</f>
        <v>3.14366953132488</v>
      </c>
      <c r="GG136" s="491"/>
      <c r="GH136" s="527"/>
      <c r="GI136" s="491"/>
      <c r="GJ136" s="545"/>
      <c r="GK136" s="499"/>
      <c r="GL136" s="508"/>
      <c r="GM136" s="536"/>
      <c r="GN136" s="537"/>
      <c r="GO136" s="527"/>
      <c r="GP136" s="527"/>
      <c r="GQ136" s="536"/>
      <c r="GR136" s="503" t="n">
        <f aca="false">4300/BA136*24</f>
        <v>3.29701926456024</v>
      </c>
      <c r="GS136" s="537" t="n">
        <f aca="false">HC136</f>
        <v>11</v>
      </c>
      <c r="GT136" s="537" t="n">
        <f aca="false">HD136</f>
        <v>46</v>
      </c>
      <c r="GU136" s="527"/>
      <c r="GV136" s="527"/>
      <c r="GW136" s="527" t="n">
        <f aca="false">1-HC136/FT136</f>
        <v>0.153846153846154</v>
      </c>
      <c r="GX136" s="527" t="n">
        <f aca="false">1-HD136/FU136</f>
        <v>0.178571428571429</v>
      </c>
      <c r="GY136" s="498"/>
      <c r="GZ136" s="491" t="n">
        <v>30000</v>
      </c>
      <c r="HA136" s="494" t="n">
        <v>8.33</v>
      </c>
      <c r="HB136" s="494" t="n">
        <v>8.3</v>
      </c>
      <c r="HC136" s="495" t="n">
        <v>11</v>
      </c>
      <c r="HD136" s="499" t="n">
        <v>46</v>
      </c>
      <c r="HE136" s="499" t="n">
        <v>11</v>
      </c>
      <c r="HF136" s="499"/>
      <c r="HG136" s="499"/>
      <c r="HH136" s="493" t="n">
        <v>1</v>
      </c>
      <c r="HI136" s="509" t="n">
        <v>6560</v>
      </c>
      <c r="HJ136" s="491" t="n">
        <f aca="false">HI136*0.67</f>
        <v>4395.2</v>
      </c>
      <c r="HK136" s="491"/>
      <c r="HL136" s="491"/>
      <c r="HM136" s="544" t="n">
        <v>14.5</v>
      </c>
      <c r="HN136" s="507" t="n">
        <v>15.1</v>
      </c>
      <c r="HO136" s="492" t="n">
        <v>0.2</v>
      </c>
      <c r="HP136" s="546" t="n">
        <v>0.162</v>
      </c>
      <c r="HQ136" s="524" t="n">
        <v>13.7</v>
      </c>
      <c r="HR136" s="525" t="n">
        <v>0.26</v>
      </c>
      <c r="HS136" s="525" t="n">
        <v>0.21</v>
      </c>
      <c r="HT136" s="512" t="n">
        <v>8</v>
      </c>
      <c r="HU136" s="526" t="n">
        <f aca="false">72500/BA136*24</f>
        <v>55.589278297818</v>
      </c>
      <c r="HV136" s="527" t="n">
        <f aca="false">1-HC136/BE136</f>
        <v>0.851351351351351</v>
      </c>
      <c r="HW136" s="527" t="n">
        <f aca="false">1-HD136/BF136</f>
        <v>0.885856079404467</v>
      </c>
      <c r="HX136" s="527" t="n">
        <f aca="false">1-HM136/BK136</f>
        <v>0.51505016722408</v>
      </c>
      <c r="HY136" s="513"/>
    </row>
    <row r="137" customFormat="false" ht="15.6" hidden="false" customHeight="false" outlineLevel="0" collapsed="false">
      <c r="A137" s="401" t="n">
        <v>43619</v>
      </c>
      <c r="B137" s="516" t="n">
        <v>36417</v>
      </c>
      <c r="C137" s="403" t="n">
        <f aca="false">B137/$B$6</f>
        <v>0.72834</v>
      </c>
      <c r="D137" s="404" t="n">
        <v>7.83</v>
      </c>
      <c r="E137" s="405" t="n">
        <v>48.8</v>
      </c>
      <c r="F137" s="406" t="n">
        <v>281</v>
      </c>
      <c r="G137" s="407" t="n">
        <f aca="false">F137*B137/1000</f>
        <v>10233.177</v>
      </c>
      <c r="H137" s="403" t="n">
        <f aca="false">G137/$G$6</f>
        <v>0.40932708</v>
      </c>
      <c r="I137" s="406" t="n">
        <v>6970</v>
      </c>
      <c r="J137" s="407" t="n">
        <f aca="false">I137*0.67</f>
        <v>4669.9</v>
      </c>
      <c r="K137" s="408" t="n">
        <v>32.3</v>
      </c>
      <c r="L137" s="408" t="n">
        <v>30</v>
      </c>
      <c r="M137" s="408" t="n">
        <v>2.8</v>
      </c>
      <c r="N137" s="409" t="n">
        <v>178</v>
      </c>
      <c r="O137" s="409" t="n">
        <v>32</v>
      </c>
      <c r="P137" s="410"/>
      <c r="Q137" s="410"/>
      <c r="R137" s="410"/>
      <c r="S137" s="410"/>
      <c r="T137" s="411"/>
      <c r="U137" s="412"/>
      <c r="V137" s="410"/>
      <c r="W137" s="410"/>
      <c r="X137" s="517"/>
      <c r="Y137" s="474"/>
      <c r="Z137" s="475"/>
      <c r="AA137" s="476"/>
      <c r="AB137" s="477"/>
      <c r="AC137" s="477"/>
      <c r="AD137" s="475" t="n">
        <v>4.32</v>
      </c>
      <c r="AE137" s="478" t="n">
        <f aca="false">AD137/$AD$6</f>
        <v>0.6</v>
      </c>
      <c r="AF137" s="479"/>
      <c r="AG137" s="478"/>
      <c r="AH137" s="479"/>
      <c r="AI137" s="479"/>
      <c r="AJ137" s="474"/>
      <c r="AK137" s="478"/>
      <c r="AL137" s="448"/>
      <c r="AM137" s="480"/>
      <c r="AN137" s="474"/>
      <c r="AO137" s="474"/>
      <c r="AP137" s="480"/>
      <c r="AQ137" s="448"/>
      <c r="AR137" s="474"/>
      <c r="AS137" s="474"/>
      <c r="AT137" s="474"/>
      <c r="AU137" s="448"/>
      <c r="AV137" s="481"/>
      <c r="AW137" s="480"/>
      <c r="AX137" s="480"/>
      <c r="AY137" s="481"/>
      <c r="AZ137" s="481"/>
      <c r="BA137" s="421" t="n">
        <f aca="false">CC137+DF137</f>
        <v>35599</v>
      </c>
      <c r="BB137" s="422" t="n">
        <f aca="false">BA137/$BA$6</f>
        <v>0.71198</v>
      </c>
      <c r="BC137" s="423"/>
      <c r="BD137" s="424" t="n">
        <v>7.8</v>
      </c>
      <c r="BE137" s="425" t="n">
        <v>49.8</v>
      </c>
      <c r="BF137" s="426" t="n">
        <v>285</v>
      </c>
      <c r="BG137" s="427" t="n">
        <v>6870</v>
      </c>
      <c r="BH137" s="421" t="n">
        <f aca="false">BG137*0.67</f>
        <v>4602.9</v>
      </c>
      <c r="BI137" s="423"/>
      <c r="BJ137" s="422"/>
      <c r="BK137" s="428" t="n">
        <v>27.3</v>
      </c>
      <c r="BL137" s="428" t="n">
        <v>24</v>
      </c>
      <c r="BM137" s="429" t="n">
        <v>3.6</v>
      </c>
      <c r="BN137" s="423" t="n">
        <v>2.8</v>
      </c>
      <c r="BO137" s="426" t="n">
        <v>146</v>
      </c>
      <c r="BP137" s="426" t="n">
        <v>32</v>
      </c>
      <c r="BQ137" s="424" t="n">
        <v>3.65</v>
      </c>
      <c r="BR137" s="422" t="n">
        <f aca="false">BQ137/$BQ$6</f>
        <v>0.506944444444444</v>
      </c>
      <c r="BS137" s="410" t="n">
        <f aca="false">BA137</f>
        <v>35599</v>
      </c>
      <c r="BT137" s="430" t="n">
        <f aca="false">BD137</f>
        <v>7.8</v>
      </c>
      <c r="BU137" s="431" t="n">
        <f aca="false">BE137</f>
        <v>49.8</v>
      </c>
      <c r="BV137" s="431" t="n">
        <f aca="false">BF137</f>
        <v>285</v>
      </c>
      <c r="BW137" s="431" t="n">
        <f aca="false">BG137</f>
        <v>6870</v>
      </c>
      <c r="BX137" s="431" t="n">
        <f aca="false">BW137*0.65</f>
        <v>4465.5</v>
      </c>
      <c r="BY137" s="431" t="n">
        <f aca="false">BK137</f>
        <v>27.3</v>
      </c>
      <c r="BZ137" s="431" t="n">
        <f aca="false">BL137</f>
        <v>24</v>
      </c>
      <c r="CA137" s="432" t="n">
        <f aca="false">BN137</f>
        <v>2.8</v>
      </c>
      <c r="CB137" s="431" t="n">
        <f aca="false">BO137</f>
        <v>146</v>
      </c>
      <c r="CC137" s="433" t="n">
        <v>17727</v>
      </c>
      <c r="CD137" s="412" t="n">
        <f aca="false">CC137</f>
        <v>17727</v>
      </c>
      <c r="CE137" s="422" t="n">
        <f aca="false">CC137/25000</f>
        <v>0.70908</v>
      </c>
      <c r="CF137" s="434" t="n">
        <f aca="false">6700/CC137*24</f>
        <v>9.07090878321205</v>
      </c>
      <c r="CG137" s="435"/>
      <c r="CH137" s="428"/>
      <c r="CI137" s="447" t="n">
        <f aca="false">9500/CC137*24</f>
        <v>12.8617363344051</v>
      </c>
      <c r="CJ137" s="437" t="n">
        <v>27.4</v>
      </c>
      <c r="CK137" s="437" t="n">
        <v>3.8</v>
      </c>
      <c r="CL137" s="424"/>
      <c r="CM137" s="424"/>
      <c r="CN137" s="424"/>
      <c r="CO137" s="433"/>
      <c r="CP137" s="433"/>
      <c r="CQ137" s="438"/>
      <c r="CR137" s="438" t="n">
        <v>0.83</v>
      </c>
      <c r="CS137" s="425"/>
      <c r="CT137" s="529" t="n">
        <f aca="false">3500/CC137*24</f>
        <v>4.73853443899137</v>
      </c>
      <c r="CU137" s="435" t="n">
        <v>6.35</v>
      </c>
      <c r="CV137" s="439"/>
      <c r="CW137" s="440"/>
      <c r="CX137" s="441"/>
      <c r="CY137" s="442"/>
      <c r="CZ137" s="443"/>
      <c r="DA137" s="443"/>
      <c r="DB137" s="443"/>
      <c r="DC137" s="443"/>
      <c r="DD137" s="444"/>
      <c r="DE137" s="441"/>
      <c r="DF137" s="445" t="n">
        <v>17872</v>
      </c>
      <c r="DG137" s="446" t="n">
        <f aca="false">DF137</f>
        <v>17872</v>
      </c>
      <c r="DH137" s="422" t="n">
        <f aca="false">DF137/25000</f>
        <v>0.71488</v>
      </c>
      <c r="DI137" s="447" t="n">
        <f aca="false">6700/DF137*24</f>
        <v>8.99731423455685</v>
      </c>
      <c r="DJ137" s="435" t="n">
        <v>7.75</v>
      </c>
      <c r="DK137" s="428" t="n">
        <v>5.5</v>
      </c>
      <c r="DL137" s="447" t="n">
        <f aca="false">9500/DF137*24</f>
        <v>12.7573858549687</v>
      </c>
      <c r="DM137" s="423" t="n">
        <v>27.3</v>
      </c>
      <c r="DN137" s="423" t="n">
        <v>4</v>
      </c>
      <c r="DO137" s="424" t="n">
        <v>7.66</v>
      </c>
      <c r="DP137" s="424"/>
      <c r="DQ137" s="424"/>
      <c r="DR137" s="433"/>
      <c r="DS137" s="433"/>
      <c r="DT137" s="438"/>
      <c r="DU137" s="438" t="n">
        <v>0.83</v>
      </c>
      <c r="DV137" s="425"/>
      <c r="DW137" s="447" t="n">
        <f aca="false">3500/DF137*24</f>
        <v>4.70008952551477</v>
      </c>
      <c r="DX137" s="435" t="n">
        <v>6.68</v>
      </c>
      <c r="DY137" s="439" t="n">
        <v>8.11</v>
      </c>
      <c r="DZ137" s="440" t="n">
        <v>19.5</v>
      </c>
      <c r="EA137" s="441" t="n">
        <v>70</v>
      </c>
      <c r="EB137" s="442" t="n">
        <v>7200</v>
      </c>
      <c r="EC137" s="443" t="n">
        <v>14</v>
      </c>
      <c r="ED137" s="443" t="n">
        <v>0.4</v>
      </c>
      <c r="EE137" s="443" t="n">
        <v>13.3</v>
      </c>
      <c r="EF137" s="443" t="n">
        <v>2.1</v>
      </c>
      <c r="EG137" s="444" t="n">
        <v>35</v>
      </c>
      <c r="EH137" s="441"/>
      <c r="EI137" s="430" t="n">
        <f aca="false">DY137</f>
        <v>8.11</v>
      </c>
      <c r="EJ137" s="448" t="n">
        <f aca="false">DZ137</f>
        <v>19.5</v>
      </c>
      <c r="EK137" s="449" t="n">
        <f aca="false">EA137</f>
        <v>70</v>
      </c>
      <c r="EL137" s="418" t="n">
        <f aca="false">EB137</f>
        <v>7200</v>
      </c>
      <c r="EM137" s="432" t="n">
        <f aca="false">EC137</f>
        <v>14</v>
      </c>
      <c r="EN137" s="432" t="n">
        <f aca="false">ED137</f>
        <v>0.4</v>
      </c>
      <c r="EO137" s="432" t="n">
        <f aca="false">EE137</f>
        <v>13.3</v>
      </c>
      <c r="EP137" s="432" t="n">
        <f aca="false">EF137</f>
        <v>2.1</v>
      </c>
      <c r="EQ137" s="431" t="n">
        <f aca="false">EG137</f>
        <v>35</v>
      </c>
      <c r="ER137" s="449"/>
      <c r="ES137" s="450" t="n">
        <f aca="false">44000/BA137*24</f>
        <v>29.6637545998483</v>
      </c>
      <c r="ET137" s="451" t="n">
        <f aca="false">BB137</f>
        <v>0.71198</v>
      </c>
      <c r="EU137" s="452" t="n">
        <f aca="false">BV137/1000/ES137*24</f>
        <v>0.230584431818182</v>
      </c>
      <c r="EV137" s="451" t="n">
        <f aca="false">EU137/$EU$6</f>
        <v>0.427008207070707</v>
      </c>
      <c r="EW137" s="514" t="n">
        <f aca="false">1-EM137/BY137</f>
        <v>0.487179487179487</v>
      </c>
      <c r="EX137" s="515" t="n">
        <f aca="false">BY137-EM137</f>
        <v>13.3</v>
      </c>
      <c r="EY137" s="514" t="n">
        <f aca="false">1-EJ137/BU137</f>
        <v>0.608433734939759</v>
      </c>
      <c r="EZ137" s="515" t="n">
        <f aca="false">BU137-EJ137</f>
        <v>30.3</v>
      </c>
      <c r="FA137" s="451" t="n">
        <f aca="false">1-EK137/BV137</f>
        <v>0.754385964912281</v>
      </c>
      <c r="FB137" s="432" t="n">
        <f aca="false">BV137-EK137</f>
        <v>215</v>
      </c>
      <c r="FC137" s="453" t="n">
        <f aca="false">1-EP137/CA137</f>
        <v>0.25</v>
      </c>
      <c r="FD137" s="432" t="n">
        <f aca="false">CA137-EP137</f>
        <v>0.7</v>
      </c>
      <c r="FE137" s="453" t="n">
        <f aca="false">1-EQ137/CB137</f>
        <v>0.76027397260274</v>
      </c>
      <c r="FF137" s="431" t="n">
        <f aca="false">CB137-EQ137</f>
        <v>111</v>
      </c>
      <c r="FG137" s="406" t="n">
        <v>38400</v>
      </c>
      <c r="FH137" s="444"/>
      <c r="FI137" s="454"/>
      <c r="FJ137" s="455"/>
      <c r="FK137" s="456" t="n">
        <f aca="false">3000/BA137*24</f>
        <v>2.02252872271693</v>
      </c>
      <c r="FL137" s="531" t="n">
        <v>1900</v>
      </c>
      <c r="FM137" s="456" t="n">
        <f aca="false">FL137/BA137*1000</f>
        <v>53.3722857383634</v>
      </c>
      <c r="FN137" s="531" t="n">
        <v>4587</v>
      </c>
      <c r="FO137" s="533" t="n">
        <f aca="false">FN137/11.15/1.2/1000</f>
        <v>0.342825112107623</v>
      </c>
      <c r="FP137" s="450" t="n">
        <f aca="false">FN137/BA137*1000</f>
        <v>128.851934043091</v>
      </c>
      <c r="FQ137" s="458" t="n">
        <v>25.2</v>
      </c>
      <c r="FR137" s="459" t="n">
        <f aca="false">FQ137/BA137*1000</f>
        <v>0.707885052950926</v>
      </c>
      <c r="FS137" s="460" t="n">
        <v>7.92</v>
      </c>
      <c r="FT137" s="530" t="n">
        <v>13.2</v>
      </c>
      <c r="FU137" s="441" t="n">
        <v>56</v>
      </c>
      <c r="FV137" s="531" t="n">
        <v>1</v>
      </c>
      <c r="FW137" s="539" t="n">
        <v>0.34</v>
      </c>
      <c r="FX137" s="531" t="n">
        <v>8</v>
      </c>
      <c r="FY137" s="453" t="n">
        <f aca="false">1-FV137/(EG137+DD137)</f>
        <v>0.971428571428571</v>
      </c>
      <c r="FZ137" s="453" t="n">
        <f aca="false">1-FW137/(EF137+DC137)</f>
        <v>0.838095238095238</v>
      </c>
      <c r="GA137" s="430" t="n">
        <f aca="false">EF137+DC137-FW137</f>
        <v>1.76</v>
      </c>
      <c r="GB137" s="514" t="n">
        <f aca="false">1-FT137/DZ137</f>
        <v>0.323076923076923</v>
      </c>
      <c r="GC137" s="515" t="n">
        <f aca="false">(CW137+DZ137-FT137)</f>
        <v>6.3</v>
      </c>
      <c r="GD137" s="514" t="n">
        <f aca="false">1-FU137/EA137</f>
        <v>0.2</v>
      </c>
      <c r="GE137" s="528" t="n">
        <f aca="false">CX137+EA137-FU137</f>
        <v>14</v>
      </c>
      <c r="GF137" s="462" t="n">
        <f aca="false">4100/BA137*24</f>
        <v>2.76412258771314</v>
      </c>
      <c r="GG137" s="406"/>
      <c r="GH137" s="451"/>
      <c r="GI137" s="406"/>
      <c r="GJ137" s="463"/>
      <c r="GK137" s="464"/>
      <c r="GL137" s="465"/>
      <c r="GM137" s="530"/>
      <c r="GN137" s="406"/>
      <c r="GO137" s="514"/>
      <c r="GP137" s="451"/>
      <c r="GQ137" s="530"/>
      <c r="GR137" s="456" t="n">
        <f aca="false">4300/BA137*24</f>
        <v>2.89895783589427</v>
      </c>
      <c r="GS137" s="532" t="n">
        <f aca="false">HC137</f>
        <v>11.6</v>
      </c>
      <c r="GT137" s="532" t="n">
        <f aca="false">HD137</f>
        <v>50</v>
      </c>
      <c r="GU137" s="514"/>
      <c r="GV137" s="514"/>
      <c r="GW137" s="514" t="n">
        <f aca="false">1-HC137/FT137</f>
        <v>0.121212121212121</v>
      </c>
      <c r="GX137" s="514" t="n">
        <f aca="false">1-HD137/FU137</f>
        <v>0.107142857142857</v>
      </c>
      <c r="GY137" s="463"/>
      <c r="GZ137" s="406" t="n">
        <v>37106</v>
      </c>
      <c r="HA137" s="439" t="n">
        <v>8.33</v>
      </c>
      <c r="HB137" s="452" t="n">
        <v>8.28</v>
      </c>
      <c r="HC137" s="440" t="n">
        <v>11.6</v>
      </c>
      <c r="HD137" s="444" t="n">
        <v>50</v>
      </c>
      <c r="HE137" s="464" t="n">
        <v>11.9</v>
      </c>
      <c r="HF137" s="464"/>
      <c r="HG137" s="444"/>
      <c r="HH137" s="409" t="n">
        <v>1</v>
      </c>
      <c r="HI137" s="466" t="n">
        <v>7070</v>
      </c>
      <c r="HJ137" s="407" t="n">
        <f aca="false">HI137*0.67</f>
        <v>4736.9</v>
      </c>
      <c r="HK137" s="407"/>
      <c r="HL137" s="443"/>
      <c r="HM137" s="541" t="n">
        <v>14.1</v>
      </c>
      <c r="HN137" s="462" t="n">
        <v>14.71</v>
      </c>
      <c r="HO137" s="408" t="n">
        <v>0.24</v>
      </c>
      <c r="HP137" s="549" t="n">
        <v>0.1593</v>
      </c>
      <c r="HQ137" s="519" t="n">
        <v>13.6</v>
      </c>
      <c r="HR137" s="520" t="n">
        <v>0.28</v>
      </c>
      <c r="HS137" s="521" t="n">
        <v>0.29</v>
      </c>
      <c r="HT137" s="522" t="n">
        <v>8</v>
      </c>
      <c r="HU137" s="523" t="n">
        <f aca="false">72500/BA137*24</f>
        <v>48.8777774656592</v>
      </c>
      <c r="HV137" s="514" t="n">
        <f aca="false">1-HC137/BE137</f>
        <v>0.767068273092369</v>
      </c>
      <c r="HW137" s="514" t="n">
        <f aca="false">1-HD137/BF137</f>
        <v>0.824561403508772</v>
      </c>
      <c r="HX137" s="514" t="n">
        <f aca="false">1-HM137/BK137</f>
        <v>0.483516483516484</v>
      </c>
      <c r="HY137" s="472"/>
    </row>
    <row r="138" customFormat="false" ht="15.6" hidden="false" customHeight="false" outlineLevel="0" collapsed="false">
      <c r="A138" s="401" t="n">
        <v>43620</v>
      </c>
      <c r="B138" s="516" t="n">
        <v>39056</v>
      </c>
      <c r="C138" s="403" t="n">
        <f aca="false">B138/$B$6</f>
        <v>0.78112</v>
      </c>
      <c r="D138" s="404" t="n">
        <v>8</v>
      </c>
      <c r="E138" s="405" t="n">
        <v>45.4</v>
      </c>
      <c r="F138" s="406" t="n">
        <v>246</v>
      </c>
      <c r="G138" s="407" t="n">
        <f aca="false">F138*B138/1000</f>
        <v>9607.776</v>
      </c>
      <c r="H138" s="403" t="n">
        <f aca="false">G138/$G$6</f>
        <v>0.38431104</v>
      </c>
      <c r="I138" s="406" t="n">
        <v>7600</v>
      </c>
      <c r="J138" s="407" t="n">
        <f aca="false">I138*0.67</f>
        <v>5092</v>
      </c>
      <c r="K138" s="408" t="n">
        <v>30.1</v>
      </c>
      <c r="L138" s="408" t="n">
        <v>27.8</v>
      </c>
      <c r="M138" s="408" t="n">
        <v>3.4</v>
      </c>
      <c r="N138" s="409" t="n">
        <v>149</v>
      </c>
      <c r="O138" s="409" t="n">
        <v>32</v>
      </c>
      <c r="P138" s="410"/>
      <c r="Q138" s="410"/>
      <c r="R138" s="410"/>
      <c r="S138" s="410"/>
      <c r="T138" s="411"/>
      <c r="U138" s="412"/>
      <c r="V138" s="410"/>
      <c r="W138" s="410"/>
      <c r="X138" s="517"/>
      <c r="Y138" s="474"/>
      <c r="Z138" s="475"/>
      <c r="AA138" s="476"/>
      <c r="AB138" s="477"/>
      <c r="AC138" s="477"/>
      <c r="AD138" s="475" t="n">
        <v>4.8</v>
      </c>
      <c r="AE138" s="478" t="n">
        <f aca="false">AD138/$AD$6</f>
        <v>0.666666666666667</v>
      </c>
      <c r="AF138" s="479"/>
      <c r="AG138" s="478"/>
      <c r="AH138" s="479"/>
      <c r="AI138" s="479"/>
      <c r="AJ138" s="474"/>
      <c r="AK138" s="478"/>
      <c r="AL138" s="448"/>
      <c r="AM138" s="480"/>
      <c r="AN138" s="474"/>
      <c r="AO138" s="474"/>
      <c r="AP138" s="480"/>
      <c r="AQ138" s="448"/>
      <c r="AR138" s="474"/>
      <c r="AS138" s="474"/>
      <c r="AT138" s="474"/>
      <c r="AU138" s="448"/>
      <c r="AV138" s="481"/>
      <c r="AW138" s="480"/>
      <c r="AX138" s="480"/>
      <c r="AY138" s="481"/>
      <c r="AZ138" s="481"/>
      <c r="BA138" s="421" t="n">
        <f aca="false">CC138+DF138</f>
        <v>36646</v>
      </c>
      <c r="BB138" s="422" t="n">
        <f aca="false">BA138/$BA$6</f>
        <v>0.73292</v>
      </c>
      <c r="BC138" s="423"/>
      <c r="BD138" s="424" t="n">
        <v>7.88</v>
      </c>
      <c r="BE138" s="425" t="n">
        <v>67.3</v>
      </c>
      <c r="BF138" s="426" t="n">
        <v>303</v>
      </c>
      <c r="BG138" s="427" t="n">
        <v>7680</v>
      </c>
      <c r="BH138" s="421" t="n">
        <f aca="false">BG138*0.67</f>
        <v>5145.6</v>
      </c>
      <c r="BI138" s="433"/>
      <c r="BJ138" s="422"/>
      <c r="BK138" s="428" t="n">
        <v>29.1</v>
      </c>
      <c r="BL138" s="428" t="n">
        <v>25.6</v>
      </c>
      <c r="BM138" s="429" t="n">
        <v>3.3</v>
      </c>
      <c r="BN138" s="423" t="n">
        <v>2.9</v>
      </c>
      <c r="BO138" s="426" t="n">
        <v>167</v>
      </c>
      <c r="BP138" s="426" t="n">
        <v>32</v>
      </c>
      <c r="BQ138" s="424" t="n">
        <v>5.23</v>
      </c>
      <c r="BR138" s="422" t="n">
        <f aca="false">BQ138/$BQ$6</f>
        <v>0.726388888888889</v>
      </c>
      <c r="BS138" s="410" t="n">
        <f aca="false">BA138</f>
        <v>36646</v>
      </c>
      <c r="BT138" s="430" t="n">
        <f aca="false">BD138</f>
        <v>7.88</v>
      </c>
      <c r="BU138" s="431" t="n">
        <f aca="false">BE138</f>
        <v>67.3</v>
      </c>
      <c r="BV138" s="431" t="n">
        <f aca="false">BF138</f>
        <v>303</v>
      </c>
      <c r="BW138" s="431" t="n">
        <f aca="false">BG138</f>
        <v>7680</v>
      </c>
      <c r="BX138" s="431" t="n">
        <f aca="false">BW138*0.65</f>
        <v>4992</v>
      </c>
      <c r="BY138" s="431" t="n">
        <f aca="false">BK138</f>
        <v>29.1</v>
      </c>
      <c r="BZ138" s="431" t="n">
        <f aca="false">BL138</f>
        <v>25.6</v>
      </c>
      <c r="CA138" s="432" t="n">
        <f aca="false">BN138</f>
        <v>2.9</v>
      </c>
      <c r="CB138" s="431" t="n">
        <f aca="false">BO138</f>
        <v>167</v>
      </c>
      <c r="CC138" s="433" t="n">
        <v>18325</v>
      </c>
      <c r="CD138" s="412" t="n">
        <f aca="false">CC138</f>
        <v>18325</v>
      </c>
      <c r="CE138" s="422" t="n">
        <f aca="false">CC138/25000</f>
        <v>0.733</v>
      </c>
      <c r="CF138" s="434" t="n">
        <f aca="false">6700/CC138*24</f>
        <v>8.77489768076398</v>
      </c>
      <c r="CG138" s="435"/>
      <c r="CH138" s="428"/>
      <c r="CI138" s="447" t="n">
        <f aca="false">9500/CC138*24</f>
        <v>12.4420190995907</v>
      </c>
      <c r="CJ138" s="437" t="n">
        <v>28.3</v>
      </c>
      <c r="CK138" s="437" t="n">
        <v>2.87</v>
      </c>
      <c r="CL138" s="424"/>
      <c r="CM138" s="424"/>
      <c r="CN138" s="424"/>
      <c r="CO138" s="433"/>
      <c r="CP138" s="433"/>
      <c r="CQ138" s="438"/>
      <c r="CR138" s="438" t="n">
        <v>0.83</v>
      </c>
      <c r="CS138" s="425"/>
      <c r="CT138" s="529" t="n">
        <f aca="false">3500/CC138*24</f>
        <v>4.58390177353342</v>
      </c>
      <c r="CU138" s="435" t="n">
        <v>6.13</v>
      </c>
      <c r="CV138" s="439"/>
      <c r="CW138" s="440"/>
      <c r="CX138" s="441"/>
      <c r="CY138" s="442"/>
      <c r="CZ138" s="443"/>
      <c r="DA138" s="443"/>
      <c r="DB138" s="443"/>
      <c r="DC138" s="443"/>
      <c r="DD138" s="444"/>
      <c r="DE138" s="441"/>
      <c r="DF138" s="445" t="n">
        <v>18321</v>
      </c>
      <c r="DG138" s="446" t="n">
        <f aca="false">DF138</f>
        <v>18321</v>
      </c>
      <c r="DH138" s="422" t="n">
        <f aca="false">DF138/25000</f>
        <v>0.73284</v>
      </c>
      <c r="DI138" s="447" t="n">
        <f aca="false">6700/DF138*24</f>
        <v>8.77681349271328</v>
      </c>
      <c r="DJ138" s="435" t="n">
        <v>7.73</v>
      </c>
      <c r="DK138" s="428" t="n">
        <v>4.7</v>
      </c>
      <c r="DL138" s="447" t="n">
        <f aca="false">9500/DF138*24</f>
        <v>12.4447355493696</v>
      </c>
      <c r="DM138" s="423" t="n">
        <v>28.1</v>
      </c>
      <c r="DN138" s="423" t="n">
        <v>3.14</v>
      </c>
      <c r="DO138" s="424" t="n">
        <v>7.65</v>
      </c>
      <c r="DP138" s="424"/>
      <c r="DQ138" s="424"/>
      <c r="DR138" s="433" t="n">
        <v>5844</v>
      </c>
      <c r="DS138" s="433" t="n">
        <v>2972</v>
      </c>
      <c r="DT138" s="438" t="n">
        <f aca="false">DS138/DR138</f>
        <v>0.508555783709788</v>
      </c>
      <c r="DU138" s="438" t="n">
        <v>0.79</v>
      </c>
      <c r="DV138" s="425" t="n">
        <f aca="false">DU138/DR138*1000*1000</f>
        <v>135.181382614648</v>
      </c>
      <c r="DW138" s="447" t="n">
        <f aca="false">3500/DF138*24</f>
        <v>4.58490257082037</v>
      </c>
      <c r="DX138" s="435" t="n">
        <v>6.88</v>
      </c>
      <c r="DY138" s="439" t="n">
        <v>8.04</v>
      </c>
      <c r="DZ138" s="440" t="n">
        <v>20</v>
      </c>
      <c r="EA138" s="441" t="n">
        <v>77</v>
      </c>
      <c r="EB138" s="442" t="n">
        <v>7060</v>
      </c>
      <c r="EC138" s="443" t="n">
        <v>15.2</v>
      </c>
      <c r="ED138" s="443" t="n">
        <v>0.38</v>
      </c>
      <c r="EE138" s="443" t="n">
        <v>14.2</v>
      </c>
      <c r="EF138" s="443" t="n">
        <v>1.6</v>
      </c>
      <c r="EG138" s="444" t="n">
        <v>36</v>
      </c>
      <c r="EH138" s="441"/>
      <c r="EI138" s="430" t="n">
        <f aca="false">DY138</f>
        <v>8.04</v>
      </c>
      <c r="EJ138" s="448" t="n">
        <f aca="false">DZ138</f>
        <v>20</v>
      </c>
      <c r="EK138" s="449" t="n">
        <f aca="false">EA138</f>
        <v>77</v>
      </c>
      <c r="EL138" s="418" t="n">
        <f aca="false">EB138</f>
        <v>7060</v>
      </c>
      <c r="EM138" s="432" t="n">
        <f aca="false">EC138</f>
        <v>15.2</v>
      </c>
      <c r="EN138" s="432" t="n">
        <f aca="false">ED138</f>
        <v>0.38</v>
      </c>
      <c r="EO138" s="432" t="n">
        <f aca="false">EE138</f>
        <v>14.2</v>
      </c>
      <c r="EP138" s="432" t="n">
        <f aca="false">EF138</f>
        <v>1.6</v>
      </c>
      <c r="EQ138" s="431" t="n">
        <f aca="false">EG138</f>
        <v>36</v>
      </c>
      <c r="ER138" s="449"/>
      <c r="ES138" s="450" t="n">
        <f aca="false">44000/BA138*24</f>
        <v>28.8162418817879</v>
      </c>
      <c r="ET138" s="451" t="n">
        <f aca="false">BB138</f>
        <v>0.73292</v>
      </c>
      <c r="EU138" s="452" t="n">
        <f aca="false">BV138/1000/ES138*24</f>
        <v>0.252357681818182</v>
      </c>
      <c r="EV138" s="451" t="n">
        <f aca="false">EU138/$EU$6</f>
        <v>0.46732904040404</v>
      </c>
      <c r="EW138" s="514" t="n">
        <f aca="false">1-EM138/BY138</f>
        <v>0.47766323024055</v>
      </c>
      <c r="EX138" s="515" t="n">
        <f aca="false">BY138-EM138</f>
        <v>13.9</v>
      </c>
      <c r="EY138" s="514" t="n">
        <f aca="false">1-EJ138/BU138</f>
        <v>0.702823179791976</v>
      </c>
      <c r="EZ138" s="515" t="n">
        <f aca="false">BU138-EJ138</f>
        <v>47.3</v>
      </c>
      <c r="FA138" s="451" t="n">
        <f aca="false">1-EK138/BV138</f>
        <v>0.745874587458746</v>
      </c>
      <c r="FB138" s="432" t="n">
        <f aca="false">BV138-EK138</f>
        <v>226</v>
      </c>
      <c r="FC138" s="453" t="n">
        <f aca="false">1-EP138/CA138</f>
        <v>0.448275862068966</v>
      </c>
      <c r="FD138" s="432" t="n">
        <f aca="false">CA138-EP138</f>
        <v>1.3</v>
      </c>
      <c r="FE138" s="453" t="n">
        <f aca="false">1-EQ138/CB138</f>
        <v>0.784431137724551</v>
      </c>
      <c r="FF138" s="431" t="n">
        <f aca="false">CB138-EQ138</f>
        <v>131</v>
      </c>
      <c r="FG138" s="406" t="n">
        <v>38400</v>
      </c>
      <c r="FH138" s="444"/>
      <c r="FI138" s="454"/>
      <c r="FJ138" s="455"/>
      <c r="FK138" s="456" t="n">
        <f aca="false">3000/BA138*24</f>
        <v>1.96474376466736</v>
      </c>
      <c r="FL138" s="531" t="n">
        <v>1900</v>
      </c>
      <c r="FM138" s="456" t="n">
        <f aca="false">FL138/BA138*1000</f>
        <v>51.8474049009442</v>
      </c>
      <c r="FN138" s="531" t="n">
        <v>3197</v>
      </c>
      <c r="FO138" s="533" t="n">
        <f aca="false">FN138/11.15/1.2/1000</f>
        <v>0.238938714499253</v>
      </c>
      <c r="FP138" s="450" t="n">
        <f aca="false">FN138/BA138*1000</f>
        <v>87.2400807727992</v>
      </c>
      <c r="FQ138" s="458" t="n">
        <v>25.2</v>
      </c>
      <c r="FR138" s="459" t="n">
        <f aca="false">FQ138/BA138*1000</f>
        <v>0.687660317633575</v>
      </c>
      <c r="FS138" s="460" t="n">
        <v>7.89</v>
      </c>
      <c r="FT138" s="530" t="n">
        <v>14</v>
      </c>
      <c r="FU138" s="441" t="n">
        <v>53</v>
      </c>
      <c r="FV138" s="531" t="n">
        <v>2</v>
      </c>
      <c r="FW138" s="539" t="n">
        <v>0.36</v>
      </c>
      <c r="FX138" s="531" t="n">
        <v>8</v>
      </c>
      <c r="FY138" s="453" t="n">
        <f aca="false">1-FV138/(EG138+DD138)</f>
        <v>0.944444444444444</v>
      </c>
      <c r="FZ138" s="453" t="n">
        <f aca="false">1-FW138/(EF138+DC138)</f>
        <v>0.775</v>
      </c>
      <c r="GA138" s="430" t="n">
        <f aca="false">EF138+DC138-FW138</f>
        <v>1.24</v>
      </c>
      <c r="GB138" s="514" t="n">
        <f aca="false">1-FT138/DZ138</f>
        <v>0.3</v>
      </c>
      <c r="GC138" s="515" t="n">
        <f aca="false">(CW138+DZ138-FT138)</f>
        <v>6</v>
      </c>
      <c r="GD138" s="514" t="n">
        <f aca="false">1-FU138/EA138</f>
        <v>0.311688311688312</v>
      </c>
      <c r="GE138" s="528" t="n">
        <f aca="false">CX138+EA138-FU138</f>
        <v>24</v>
      </c>
      <c r="GF138" s="462" t="n">
        <f aca="false">4100/BA138*24</f>
        <v>2.68514981171206</v>
      </c>
      <c r="GG138" s="406"/>
      <c r="GH138" s="451"/>
      <c r="GI138" s="406"/>
      <c r="GJ138" s="463"/>
      <c r="GK138" s="464"/>
      <c r="GL138" s="465"/>
      <c r="GM138" s="530"/>
      <c r="GN138" s="406"/>
      <c r="GO138" s="514"/>
      <c r="GP138" s="451"/>
      <c r="GQ138" s="530"/>
      <c r="GR138" s="456" t="n">
        <f aca="false">4300/BA138*24</f>
        <v>2.81613272935655</v>
      </c>
      <c r="GS138" s="532" t="n">
        <f aca="false">HC138</f>
        <v>13</v>
      </c>
      <c r="GT138" s="532" t="n">
        <f aca="false">HD138</f>
        <v>51</v>
      </c>
      <c r="GU138" s="514"/>
      <c r="GV138" s="514"/>
      <c r="GW138" s="514" t="n">
        <f aca="false">1-HC138/FT138</f>
        <v>0.0714285714285714</v>
      </c>
      <c r="GX138" s="514" t="n">
        <f aca="false">1-HD138/FU138</f>
        <v>0.0377358490566038</v>
      </c>
      <c r="GY138" s="463"/>
      <c r="GZ138" s="406" t="n">
        <v>36905</v>
      </c>
      <c r="HA138" s="439" t="n">
        <v>8.3</v>
      </c>
      <c r="HB138" s="452" t="n">
        <v>8.32</v>
      </c>
      <c r="HC138" s="440" t="n">
        <v>13</v>
      </c>
      <c r="HD138" s="444" t="n">
        <v>51</v>
      </c>
      <c r="HE138" s="464" t="n">
        <v>10.48</v>
      </c>
      <c r="HF138" s="464"/>
      <c r="HG138" s="444"/>
      <c r="HH138" s="409" t="n">
        <v>1</v>
      </c>
      <c r="HI138" s="466" t="n">
        <v>7210</v>
      </c>
      <c r="HJ138" s="407" t="n">
        <f aca="false">HI138*0.67</f>
        <v>4830.7</v>
      </c>
      <c r="HK138" s="407"/>
      <c r="HL138" s="550"/>
      <c r="HM138" s="541" t="n">
        <v>14.4</v>
      </c>
      <c r="HN138" s="462" t="n">
        <v>15.55</v>
      </c>
      <c r="HO138" s="408" t="n">
        <v>0.24</v>
      </c>
      <c r="HP138" s="549" t="n">
        <v>0.3</v>
      </c>
      <c r="HQ138" s="519" t="n">
        <v>13.9</v>
      </c>
      <c r="HR138" s="520" t="n">
        <v>0.38</v>
      </c>
      <c r="HS138" s="521" t="n">
        <v>0.31</v>
      </c>
      <c r="HT138" s="522" t="n">
        <v>8</v>
      </c>
      <c r="HU138" s="523" t="n">
        <f aca="false">72500/BA138*24</f>
        <v>47.4813076461278</v>
      </c>
      <c r="HV138" s="514" t="n">
        <f aca="false">1-HC138/BE138</f>
        <v>0.806835066864785</v>
      </c>
      <c r="HW138" s="514" t="n">
        <f aca="false">1-HD138/BF138</f>
        <v>0.831683168316832</v>
      </c>
      <c r="HX138" s="514" t="n">
        <f aca="false">1-HM138/BK138</f>
        <v>0.505154639175258</v>
      </c>
      <c r="HY138" s="472"/>
    </row>
    <row r="139" customFormat="false" ht="15.6" hidden="false" customHeight="false" outlineLevel="0" collapsed="false">
      <c r="A139" s="401" t="n">
        <v>43621</v>
      </c>
      <c r="B139" s="516" t="n">
        <v>37194</v>
      </c>
      <c r="C139" s="403" t="n">
        <f aca="false">B139/$B$6</f>
        <v>0.74388</v>
      </c>
      <c r="D139" s="404" t="n">
        <v>8.03</v>
      </c>
      <c r="E139" s="405" t="n">
        <v>63.6</v>
      </c>
      <c r="F139" s="406" t="n">
        <v>220</v>
      </c>
      <c r="G139" s="407" t="n">
        <f aca="false">F139*B139/1000</f>
        <v>8182.68</v>
      </c>
      <c r="H139" s="403" t="n">
        <f aca="false">G139/$G$6</f>
        <v>0.3273072</v>
      </c>
      <c r="I139" s="406" t="n">
        <v>8580</v>
      </c>
      <c r="J139" s="407" t="n">
        <f aca="false">I139*0.67</f>
        <v>5748.6</v>
      </c>
      <c r="K139" s="408" t="n">
        <v>30.1</v>
      </c>
      <c r="L139" s="408" t="n">
        <v>28</v>
      </c>
      <c r="M139" s="408" t="n">
        <v>3.1</v>
      </c>
      <c r="N139" s="409" t="n">
        <v>98</v>
      </c>
      <c r="O139" s="409" t="n">
        <v>32</v>
      </c>
      <c r="P139" s="410"/>
      <c r="Q139" s="410"/>
      <c r="R139" s="410"/>
      <c r="S139" s="410"/>
      <c r="T139" s="411"/>
      <c r="U139" s="412"/>
      <c r="V139" s="410"/>
      <c r="W139" s="410"/>
      <c r="X139" s="517"/>
      <c r="Y139" s="474"/>
      <c r="Z139" s="475"/>
      <c r="AA139" s="476"/>
      <c r="AB139" s="477"/>
      <c r="AC139" s="477"/>
      <c r="AD139" s="475" t="n">
        <v>4.39</v>
      </c>
      <c r="AE139" s="478" t="n">
        <f aca="false">AD139/$AD$6</f>
        <v>0.609722222222222</v>
      </c>
      <c r="AF139" s="479"/>
      <c r="AG139" s="478"/>
      <c r="AH139" s="479"/>
      <c r="AI139" s="479"/>
      <c r="AJ139" s="474"/>
      <c r="AK139" s="478"/>
      <c r="AL139" s="448"/>
      <c r="AM139" s="480"/>
      <c r="AN139" s="474"/>
      <c r="AO139" s="474"/>
      <c r="AP139" s="480"/>
      <c r="AQ139" s="448"/>
      <c r="AR139" s="474"/>
      <c r="AS139" s="474"/>
      <c r="AT139" s="474"/>
      <c r="AU139" s="448"/>
      <c r="AV139" s="481"/>
      <c r="AW139" s="480"/>
      <c r="AX139" s="480"/>
      <c r="AY139" s="481"/>
      <c r="AZ139" s="481"/>
      <c r="BA139" s="421" t="n">
        <f aca="false">CC139+DF139</f>
        <v>37439</v>
      </c>
      <c r="BB139" s="422" t="n">
        <f aca="false">BA139/$BA$6</f>
        <v>0.74878</v>
      </c>
      <c r="BC139" s="423"/>
      <c r="BD139" s="424" t="n">
        <v>7.88</v>
      </c>
      <c r="BE139" s="425" t="n">
        <v>58</v>
      </c>
      <c r="BF139" s="426" t="n">
        <v>390</v>
      </c>
      <c r="BG139" s="427" t="n">
        <v>8430</v>
      </c>
      <c r="BH139" s="421" t="n">
        <f aca="false">BG139*0.67</f>
        <v>5648.1</v>
      </c>
      <c r="BI139" s="433"/>
      <c r="BJ139" s="422"/>
      <c r="BK139" s="428" t="n">
        <v>28.8</v>
      </c>
      <c r="BL139" s="428" t="n">
        <v>25.6</v>
      </c>
      <c r="BM139" s="429" t="n">
        <v>4.2</v>
      </c>
      <c r="BN139" s="423" t="n">
        <v>2.9</v>
      </c>
      <c r="BO139" s="426" t="n">
        <v>164</v>
      </c>
      <c r="BP139" s="426" t="n">
        <v>32</v>
      </c>
      <c r="BQ139" s="424" t="n">
        <v>4.94</v>
      </c>
      <c r="BR139" s="422" t="n">
        <f aca="false">BQ139/$BQ$6</f>
        <v>0.686111111111111</v>
      </c>
      <c r="BS139" s="410" t="n">
        <f aca="false">BA139</f>
        <v>37439</v>
      </c>
      <c r="BT139" s="430" t="n">
        <f aca="false">BD139</f>
        <v>7.88</v>
      </c>
      <c r="BU139" s="431" t="n">
        <f aca="false">BE139</f>
        <v>58</v>
      </c>
      <c r="BV139" s="431" t="n">
        <f aca="false">BF139</f>
        <v>390</v>
      </c>
      <c r="BW139" s="431" t="n">
        <f aca="false">BG139</f>
        <v>8430</v>
      </c>
      <c r="BX139" s="431" t="n">
        <f aca="false">BW139*0.65</f>
        <v>5479.5</v>
      </c>
      <c r="BY139" s="431" t="n">
        <f aca="false">BK139</f>
        <v>28.8</v>
      </c>
      <c r="BZ139" s="431" t="n">
        <f aca="false">BL139</f>
        <v>25.6</v>
      </c>
      <c r="CA139" s="432" t="n">
        <f aca="false">BN139</f>
        <v>2.9</v>
      </c>
      <c r="CB139" s="431" t="n">
        <f aca="false">BO139</f>
        <v>164</v>
      </c>
      <c r="CC139" s="433" t="n">
        <v>18738</v>
      </c>
      <c r="CD139" s="412" t="n">
        <f aca="false">CC139</f>
        <v>18738</v>
      </c>
      <c r="CE139" s="422" t="n">
        <f aca="false">CC139/25000</f>
        <v>0.74952</v>
      </c>
      <c r="CF139" s="434" t="n">
        <f aca="false">6700/CC139*24</f>
        <v>8.58149215497919</v>
      </c>
      <c r="CG139" s="435"/>
      <c r="CH139" s="428"/>
      <c r="CI139" s="447" t="n">
        <f aca="false">9500/CC139*24</f>
        <v>12.1677873839257</v>
      </c>
      <c r="CJ139" s="437" t="n">
        <v>28.8</v>
      </c>
      <c r="CK139" s="437" t="n">
        <v>2.4</v>
      </c>
      <c r="CL139" s="424"/>
      <c r="CM139" s="424"/>
      <c r="CN139" s="424"/>
      <c r="CO139" s="433"/>
      <c r="CP139" s="433"/>
      <c r="CQ139" s="438"/>
      <c r="CR139" s="438" t="n">
        <v>0.83</v>
      </c>
      <c r="CS139" s="425"/>
      <c r="CT139" s="529" t="n">
        <f aca="false">3500/CC139*24</f>
        <v>4.48286903618316</v>
      </c>
      <c r="CU139" s="435" t="n">
        <v>5.83</v>
      </c>
      <c r="CV139" s="439"/>
      <c r="CW139" s="440"/>
      <c r="CX139" s="441"/>
      <c r="CY139" s="442"/>
      <c r="CZ139" s="443"/>
      <c r="DA139" s="443"/>
      <c r="DB139" s="443"/>
      <c r="DC139" s="443"/>
      <c r="DD139" s="444"/>
      <c r="DE139" s="441"/>
      <c r="DF139" s="445" t="n">
        <v>18701</v>
      </c>
      <c r="DG139" s="446" t="n">
        <f aca="false">DF139</f>
        <v>18701</v>
      </c>
      <c r="DH139" s="422" t="n">
        <f aca="false">DF139/25000</f>
        <v>0.74804</v>
      </c>
      <c r="DI139" s="447" t="n">
        <f aca="false">6700/DF139*24</f>
        <v>8.59847067001765</v>
      </c>
      <c r="DJ139" s="435" t="n">
        <v>8.01</v>
      </c>
      <c r="DK139" s="428" t="n">
        <v>3.1</v>
      </c>
      <c r="DL139" s="447" t="n">
        <f aca="false">9500/DF139*24</f>
        <v>12.1918613977862</v>
      </c>
      <c r="DM139" s="423" t="n">
        <v>28.7</v>
      </c>
      <c r="DN139" s="423" t="n">
        <v>3.2</v>
      </c>
      <c r="DO139" s="424" t="n">
        <v>7.64</v>
      </c>
      <c r="DP139" s="424"/>
      <c r="DQ139" s="424"/>
      <c r="DR139" s="433"/>
      <c r="DS139" s="433"/>
      <c r="DT139" s="438"/>
      <c r="DU139" s="438" t="n">
        <v>0.83</v>
      </c>
      <c r="DV139" s="425"/>
      <c r="DW139" s="447" t="n">
        <f aca="false">3500/DF139*24</f>
        <v>4.49173840971071</v>
      </c>
      <c r="DX139" s="435" t="n">
        <v>6.58</v>
      </c>
      <c r="DY139" s="439" t="n">
        <v>8.03</v>
      </c>
      <c r="DZ139" s="440" t="n">
        <v>20.5</v>
      </c>
      <c r="EA139" s="441" t="n">
        <v>79</v>
      </c>
      <c r="EB139" s="442" t="n">
        <v>7440</v>
      </c>
      <c r="EC139" s="443" t="n">
        <v>14.1</v>
      </c>
      <c r="ED139" s="443" t="n">
        <v>0.38</v>
      </c>
      <c r="EE139" s="443" t="n">
        <v>14</v>
      </c>
      <c r="EF139" s="443" t="n">
        <v>1.6</v>
      </c>
      <c r="EG139" s="444" t="n">
        <v>37</v>
      </c>
      <c r="EH139" s="441"/>
      <c r="EI139" s="430" t="n">
        <f aca="false">DY139</f>
        <v>8.03</v>
      </c>
      <c r="EJ139" s="448" t="n">
        <f aca="false">DZ139</f>
        <v>20.5</v>
      </c>
      <c r="EK139" s="449" t="n">
        <f aca="false">EA139</f>
        <v>79</v>
      </c>
      <c r="EL139" s="418" t="n">
        <f aca="false">EB139</f>
        <v>7440</v>
      </c>
      <c r="EM139" s="432" t="n">
        <f aca="false">EC139</f>
        <v>14.1</v>
      </c>
      <c r="EN139" s="432" t="n">
        <f aca="false">ED139</f>
        <v>0.38</v>
      </c>
      <c r="EO139" s="432" t="n">
        <f aca="false">EE139</f>
        <v>14</v>
      </c>
      <c r="EP139" s="432" t="n">
        <f aca="false">EF139</f>
        <v>1.6</v>
      </c>
      <c r="EQ139" s="431" t="n">
        <f aca="false">EG139</f>
        <v>37</v>
      </c>
      <c r="ER139" s="449"/>
      <c r="ES139" s="450" t="n">
        <f aca="false">44000/BA139*24</f>
        <v>28.2058815673496</v>
      </c>
      <c r="ET139" s="451" t="n">
        <f aca="false">BB139</f>
        <v>0.74878</v>
      </c>
      <c r="EU139" s="452" t="n">
        <f aca="false">BV139/1000/ES139*24</f>
        <v>0.331845681818182</v>
      </c>
      <c r="EV139" s="451" t="n">
        <f aca="false">EU139/$EU$6</f>
        <v>0.61452904040404</v>
      </c>
      <c r="EW139" s="514" t="n">
        <f aca="false">1-EM139/BY139</f>
        <v>0.510416666666667</v>
      </c>
      <c r="EX139" s="515" t="n">
        <f aca="false">BY139-EM139</f>
        <v>14.7</v>
      </c>
      <c r="EY139" s="514" t="n">
        <f aca="false">1-EJ139/BU139</f>
        <v>0.646551724137931</v>
      </c>
      <c r="EZ139" s="515" t="n">
        <f aca="false">BU139-EJ139</f>
        <v>37.5</v>
      </c>
      <c r="FA139" s="451" t="n">
        <f aca="false">1-EK139/BV139</f>
        <v>0.797435897435897</v>
      </c>
      <c r="FB139" s="432" t="n">
        <f aca="false">BV139-EK139</f>
        <v>311</v>
      </c>
      <c r="FC139" s="453" t="n">
        <f aca="false">1-EP139/CA139</f>
        <v>0.448275862068966</v>
      </c>
      <c r="FD139" s="432" t="n">
        <f aca="false">CA139-EP139</f>
        <v>1.3</v>
      </c>
      <c r="FE139" s="453" t="n">
        <f aca="false">1-EQ139/CB139</f>
        <v>0.774390243902439</v>
      </c>
      <c r="FF139" s="431" t="n">
        <f aca="false">CB139-EQ139</f>
        <v>127</v>
      </c>
      <c r="FG139" s="406" t="n">
        <v>38400</v>
      </c>
      <c r="FH139" s="444"/>
      <c r="FI139" s="454"/>
      <c r="FJ139" s="455"/>
      <c r="FK139" s="456" t="n">
        <f aca="false">3000/BA139*24</f>
        <v>1.92312828868292</v>
      </c>
      <c r="FL139" s="531" t="n">
        <v>1900</v>
      </c>
      <c r="FM139" s="456" t="n">
        <f aca="false">FL139/BA139*1000</f>
        <v>50.7492187291327</v>
      </c>
      <c r="FN139" s="531" t="n">
        <v>4726</v>
      </c>
      <c r="FO139" s="533" t="n">
        <f aca="false">FN139/11.15/1.2/1000</f>
        <v>0.35321375186846</v>
      </c>
      <c r="FP139" s="450" t="n">
        <f aca="false">FN139/BA139*1000</f>
        <v>126.232004059938</v>
      </c>
      <c r="FQ139" s="458" t="n">
        <v>25.2</v>
      </c>
      <c r="FR139" s="459" t="n">
        <f aca="false">FQ139/BA139*1000</f>
        <v>0.673094901039023</v>
      </c>
      <c r="FS139" s="460" t="n">
        <v>7.96</v>
      </c>
      <c r="FT139" s="530" t="n">
        <v>15</v>
      </c>
      <c r="FU139" s="441" t="n">
        <v>60</v>
      </c>
      <c r="FV139" s="531" t="n">
        <v>1</v>
      </c>
      <c r="FW139" s="539" t="n">
        <v>0.56</v>
      </c>
      <c r="FX139" s="531" t="n">
        <v>16</v>
      </c>
      <c r="FY139" s="453" t="n">
        <f aca="false">1-FV139/(EG139+DD139)</f>
        <v>0.972972972972973</v>
      </c>
      <c r="FZ139" s="453" t="n">
        <f aca="false">1-FW139/(EF139+DC139)</f>
        <v>0.65</v>
      </c>
      <c r="GA139" s="430" t="n">
        <f aca="false">EF139+DC139-FW139</f>
        <v>1.04</v>
      </c>
      <c r="GB139" s="514" t="n">
        <f aca="false">1-FT139/DZ139</f>
        <v>0.268292682926829</v>
      </c>
      <c r="GC139" s="515" t="n">
        <f aca="false">(CW139+DZ139-FT139)</f>
        <v>5.5</v>
      </c>
      <c r="GD139" s="514" t="n">
        <f aca="false">1-FU139/EA139</f>
        <v>0.240506329113924</v>
      </c>
      <c r="GE139" s="528" t="n">
        <f aca="false">CX139+EA139-FU139</f>
        <v>19</v>
      </c>
      <c r="GF139" s="462" t="n">
        <f aca="false">4100/BA139*24</f>
        <v>2.62827532786666</v>
      </c>
      <c r="GG139" s="406"/>
      <c r="GH139" s="451"/>
      <c r="GI139" s="406"/>
      <c r="GJ139" s="463"/>
      <c r="GK139" s="464"/>
      <c r="GL139" s="465"/>
      <c r="GM139" s="530"/>
      <c r="GN139" s="406"/>
      <c r="GO139" s="514"/>
      <c r="GP139" s="451"/>
      <c r="GQ139" s="530"/>
      <c r="GR139" s="456" t="n">
        <f aca="false">4300/BA139*24</f>
        <v>2.75648388044552</v>
      </c>
      <c r="GS139" s="532" t="n">
        <f aca="false">HC139</f>
        <v>12.7</v>
      </c>
      <c r="GT139" s="532" t="n">
        <f aca="false">HD139</f>
        <v>57</v>
      </c>
      <c r="GU139" s="514"/>
      <c r="GV139" s="514"/>
      <c r="GW139" s="514" t="n">
        <f aca="false">1-HC139/FT139</f>
        <v>0.153333333333333</v>
      </c>
      <c r="GX139" s="514" t="n">
        <f aca="false">1-HD139/FU139</f>
        <v>0.05</v>
      </c>
      <c r="GY139" s="463"/>
      <c r="GZ139" s="406" t="n">
        <v>38020</v>
      </c>
      <c r="HA139" s="439" t="n">
        <v>8.28</v>
      </c>
      <c r="HB139" s="452" t="n">
        <v>8.3</v>
      </c>
      <c r="HC139" s="440" t="n">
        <v>12.7</v>
      </c>
      <c r="HD139" s="444" t="n">
        <v>57</v>
      </c>
      <c r="HE139" s="464" t="n">
        <v>12</v>
      </c>
      <c r="HF139" s="464"/>
      <c r="HG139" s="444"/>
      <c r="HH139" s="409" t="n">
        <v>1</v>
      </c>
      <c r="HI139" s="466" t="n">
        <v>7100</v>
      </c>
      <c r="HJ139" s="407" t="n">
        <f aca="false">HI139*0.67</f>
        <v>4757</v>
      </c>
      <c r="HK139" s="407"/>
      <c r="HL139" s="550"/>
      <c r="HM139" s="541" t="n">
        <v>13.9</v>
      </c>
      <c r="HN139" s="462" t="n">
        <v>15.2</v>
      </c>
      <c r="HO139" s="408" t="n">
        <v>0.24</v>
      </c>
      <c r="HP139" s="549" t="n">
        <v>0.16</v>
      </c>
      <c r="HQ139" s="519" t="n">
        <v>14.2</v>
      </c>
      <c r="HR139" s="520" t="n">
        <v>0.32</v>
      </c>
      <c r="HS139" s="521" t="n">
        <v>0.5</v>
      </c>
      <c r="HT139" s="522" t="n">
        <v>8</v>
      </c>
      <c r="HU139" s="523" t="n">
        <f aca="false">72500/BA139*24</f>
        <v>46.4756003098373</v>
      </c>
      <c r="HV139" s="514" t="n">
        <f aca="false">1-HC139/BE139</f>
        <v>0.781034482758621</v>
      </c>
      <c r="HW139" s="514" t="n">
        <f aca="false">1-HD139/BF139</f>
        <v>0.853846153846154</v>
      </c>
      <c r="HX139" s="514" t="n">
        <f aca="false">1-HM139/BK139</f>
        <v>0.517361111111111</v>
      </c>
      <c r="HY139" s="472"/>
    </row>
    <row r="140" customFormat="false" ht="15.6" hidden="false" customHeight="false" outlineLevel="0" collapsed="false">
      <c r="A140" s="401" t="n">
        <v>43622</v>
      </c>
      <c r="B140" s="516" t="n">
        <v>38404</v>
      </c>
      <c r="C140" s="403" t="n">
        <f aca="false">B140/$B$6</f>
        <v>0.76808</v>
      </c>
      <c r="D140" s="404" t="n">
        <v>8.03</v>
      </c>
      <c r="E140" s="405" t="n">
        <v>51.6</v>
      </c>
      <c r="F140" s="406" t="n">
        <v>302</v>
      </c>
      <c r="G140" s="407" t="n">
        <f aca="false">F140*B140/1000</f>
        <v>11598.008</v>
      </c>
      <c r="H140" s="403" t="n">
        <f aca="false">G140/$G$6</f>
        <v>0.46392032</v>
      </c>
      <c r="I140" s="406" t="n">
        <v>7550</v>
      </c>
      <c r="J140" s="407" t="n">
        <f aca="false">I140*0.67</f>
        <v>5058.5</v>
      </c>
      <c r="K140" s="408" t="n">
        <v>28.9</v>
      </c>
      <c r="L140" s="408" t="n">
        <v>23.4</v>
      </c>
      <c r="M140" s="408" t="n">
        <v>2.9</v>
      </c>
      <c r="N140" s="409" t="n">
        <v>265</v>
      </c>
      <c r="O140" s="409" t="n">
        <v>32</v>
      </c>
      <c r="P140" s="410"/>
      <c r="Q140" s="410"/>
      <c r="R140" s="410"/>
      <c r="S140" s="410"/>
      <c r="T140" s="411"/>
      <c r="U140" s="412"/>
      <c r="V140" s="410"/>
      <c r="W140" s="410"/>
      <c r="X140" s="517"/>
      <c r="Y140" s="474"/>
      <c r="Z140" s="475"/>
      <c r="AA140" s="476"/>
      <c r="AB140" s="477"/>
      <c r="AC140" s="477"/>
      <c r="AD140" s="475" t="n">
        <v>4.71</v>
      </c>
      <c r="AE140" s="478" t="n">
        <f aca="false">AD140/$AD$6</f>
        <v>0.654166666666667</v>
      </c>
      <c r="AF140" s="479"/>
      <c r="AG140" s="478"/>
      <c r="AH140" s="479"/>
      <c r="AI140" s="479"/>
      <c r="AJ140" s="474"/>
      <c r="AK140" s="478"/>
      <c r="AL140" s="448"/>
      <c r="AM140" s="480"/>
      <c r="AN140" s="474"/>
      <c r="AO140" s="474"/>
      <c r="AP140" s="480"/>
      <c r="AQ140" s="448"/>
      <c r="AR140" s="474"/>
      <c r="AS140" s="474"/>
      <c r="AT140" s="474"/>
      <c r="AU140" s="448"/>
      <c r="AV140" s="481"/>
      <c r="AW140" s="480"/>
      <c r="AX140" s="480"/>
      <c r="AY140" s="481"/>
      <c r="AZ140" s="481"/>
      <c r="BA140" s="421" t="n">
        <f aca="false">CC140+DF140</f>
        <v>37323</v>
      </c>
      <c r="BB140" s="422" t="n">
        <f aca="false">BA140/$BA$6</f>
        <v>0.74646</v>
      </c>
      <c r="BC140" s="423"/>
      <c r="BD140" s="424" t="n">
        <v>7.84</v>
      </c>
      <c r="BE140" s="425" t="n">
        <v>56</v>
      </c>
      <c r="BF140" s="426" t="n">
        <v>335</v>
      </c>
      <c r="BG140" s="427" t="n">
        <v>9180</v>
      </c>
      <c r="BH140" s="421" t="n">
        <f aca="false">BG140*0.67</f>
        <v>6150.6</v>
      </c>
      <c r="BI140" s="433"/>
      <c r="BJ140" s="422"/>
      <c r="BK140" s="428" t="n">
        <v>25.4</v>
      </c>
      <c r="BL140" s="428" t="n">
        <v>22.6</v>
      </c>
      <c r="BM140" s="429" t="n">
        <v>3.4</v>
      </c>
      <c r="BN140" s="423" t="n">
        <v>2.8</v>
      </c>
      <c r="BO140" s="426" t="n">
        <v>216</v>
      </c>
      <c r="BP140" s="426" t="n">
        <v>32</v>
      </c>
      <c r="BQ140" s="424" t="n">
        <v>4.55</v>
      </c>
      <c r="BR140" s="422" t="n">
        <f aca="false">BQ140/$BQ$6</f>
        <v>0.631944444444444</v>
      </c>
      <c r="BS140" s="410" t="n">
        <f aca="false">BA140</f>
        <v>37323</v>
      </c>
      <c r="BT140" s="430" t="n">
        <f aca="false">BD140</f>
        <v>7.84</v>
      </c>
      <c r="BU140" s="431" t="n">
        <f aca="false">BE140</f>
        <v>56</v>
      </c>
      <c r="BV140" s="431" t="n">
        <f aca="false">BF140</f>
        <v>335</v>
      </c>
      <c r="BW140" s="431" t="n">
        <f aca="false">BG140</f>
        <v>9180</v>
      </c>
      <c r="BX140" s="431" t="n">
        <f aca="false">BW140*0.65</f>
        <v>5967</v>
      </c>
      <c r="BY140" s="431" t="n">
        <f aca="false">BK140</f>
        <v>25.4</v>
      </c>
      <c r="BZ140" s="431" t="n">
        <f aca="false">BL140</f>
        <v>22.6</v>
      </c>
      <c r="CA140" s="432" t="n">
        <f aca="false">BN140</f>
        <v>2.8</v>
      </c>
      <c r="CB140" s="431" t="n">
        <f aca="false">BO140</f>
        <v>216</v>
      </c>
      <c r="CC140" s="433" t="n">
        <v>18699</v>
      </c>
      <c r="CD140" s="412" t="n">
        <f aca="false">CC140</f>
        <v>18699</v>
      </c>
      <c r="CE140" s="422" t="n">
        <f aca="false">CC140/25000</f>
        <v>0.74796</v>
      </c>
      <c r="CF140" s="434" t="n">
        <f aca="false">6700/CC140*24</f>
        <v>8.59939034172951</v>
      </c>
      <c r="CG140" s="435"/>
      <c r="CH140" s="428"/>
      <c r="CI140" s="447" t="n">
        <f aca="false">9500/CC140*24</f>
        <v>12.193165409915</v>
      </c>
      <c r="CJ140" s="437" t="n">
        <v>28.7</v>
      </c>
      <c r="CK140" s="437" t="n">
        <v>3.86</v>
      </c>
      <c r="CL140" s="424"/>
      <c r="CM140" s="424"/>
      <c r="CN140" s="424"/>
      <c r="CO140" s="433"/>
      <c r="CP140" s="433"/>
      <c r="CQ140" s="438"/>
      <c r="CR140" s="438" t="n">
        <v>0.9</v>
      </c>
      <c r="CS140" s="425"/>
      <c r="CT140" s="529" t="n">
        <f aca="false">3500/CC140*24</f>
        <v>4.49221883523183</v>
      </c>
      <c r="CU140" s="435" t="n">
        <v>6.32</v>
      </c>
      <c r="CV140" s="439"/>
      <c r="CW140" s="440"/>
      <c r="CX140" s="441"/>
      <c r="CY140" s="442"/>
      <c r="CZ140" s="443"/>
      <c r="DA140" s="443"/>
      <c r="DB140" s="443"/>
      <c r="DC140" s="443"/>
      <c r="DD140" s="444"/>
      <c r="DE140" s="441"/>
      <c r="DF140" s="445" t="n">
        <v>18624</v>
      </c>
      <c r="DG140" s="446" t="n">
        <f aca="false">DF140</f>
        <v>18624</v>
      </c>
      <c r="DH140" s="422" t="n">
        <f aca="false">DF140/25000</f>
        <v>0.74496</v>
      </c>
      <c r="DI140" s="447" t="n">
        <f aca="false">6700/DF140*24</f>
        <v>8.6340206185567</v>
      </c>
      <c r="DJ140" s="435" t="n">
        <v>7.78</v>
      </c>
      <c r="DK140" s="428" t="n">
        <v>4.8</v>
      </c>
      <c r="DL140" s="447" t="n">
        <f aca="false">9500/DF140*24</f>
        <v>12.2422680412371</v>
      </c>
      <c r="DM140" s="423" t="n">
        <v>28.5</v>
      </c>
      <c r="DN140" s="423" t="n">
        <v>3.59</v>
      </c>
      <c r="DO140" s="424" t="n">
        <v>7.61</v>
      </c>
      <c r="DP140" s="424"/>
      <c r="DQ140" s="424"/>
      <c r="DR140" s="433"/>
      <c r="DS140" s="433"/>
      <c r="DT140" s="438"/>
      <c r="DU140" s="438" t="n">
        <v>0.89</v>
      </c>
      <c r="DV140" s="425"/>
      <c r="DW140" s="447" t="n">
        <f aca="false">3500/DF140*24</f>
        <v>4.51030927835052</v>
      </c>
      <c r="DX140" s="435" t="n">
        <v>6.61</v>
      </c>
      <c r="DY140" s="439" t="n">
        <v>8.04</v>
      </c>
      <c r="DZ140" s="440" t="n">
        <v>20.1</v>
      </c>
      <c r="EA140" s="441" t="n">
        <v>75</v>
      </c>
      <c r="EB140" s="442" t="n">
        <v>7980</v>
      </c>
      <c r="EC140" s="443" t="n">
        <v>15.1</v>
      </c>
      <c r="ED140" s="443" t="n">
        <v>0.35</v>
      </c>
      <c r="EE140" s="443" t="n">
        <v>14.2</v>
      </c>
      <c r="EF140" s="443" t="n">
        <v>1.4</v>
      </c>
      <c r="EG140" s="444" t="n">
        <v>27</v>
      </c>
      <c r="EH140" s="441"/>
      <c r="EI140" s="430" t="n">
        <f aca="false">DY140</f>
        <v>8.04</v>
      </c>
      <c r="EJ140" s="448" t="n">
        <f aca="false">DZ140</f>
        <v>20.1</v>
      </c>
      <c r="EK140" s="449" t="n">
        <f aca="false">EA140</f>
        <v>75</v>
      </c>
      <c r="EL140" s="418" t="n">
        <f aca="false">EB140</f>
        <v>7980</v>
      </c>
      <c r="EM140" s="432" t="n">
        <f aca="false">EC140</f>
        <v>15.1</v>
      </c>
      <c r="EN140" s="432" t="n">
        <f aca="false">ED140</f>
        <v>0.35</v>
      </c>
      <c r="EO140" s="432" t="n">
        <f aca="false">EE140</f>
        <v>14.2</v>
      </c>
      <c r="EP140" s="432" t="n">
        <f aca="false">EF140</f>
        <v>1.4</v>
      </c>
      <c r="EQ140" s="431" t="n">
        <f aca="false">EG140</f>
        <v>27</v>
      </c>
      <c r="ER140" s="449"/>
      <c r="ES140" s="450" t="n">
        <f aca="false">44000/BA140*24</f>
        <v>28.2935455349248</v>
      </c>
      <c r="ET140" s="451" t="n">
        <f aca="false">BB140</f>
        <v>0.74646</v>
      </c>
      <c r="EU140" s="452" t="n">
        <f aca="false">BV140/1000/ES140*24</f>
        <v>0.28416375</v>
      </c>
      <c r="EV140" s="451" t="n">
        <f aca="false">EU140/$EU$6</f>
        <v>0.526229166666667</v>
      </c>
      <c r="EW140" s="514" t="n">
        <f aca="false">1-EM140/BY140</f>
        <v>0.405511811023622</v>
      </c>
      <c r="EX140" s="515" t="n">
        <f aca="false">BY140-EM140</f>
        <v>10.3</v>
      </c>
      <c r="EY140" s="514" t="n">
        <f aca="false">1-EJ140/BU140</f>
        <v>0.641071428571429</v>
      </c>
      <c r="EZ140" s="515" t="n">
        <f aca="false">BU140-EJ140</f>
        <v>35.9</v>
      </c>
      <c r="FA140" s="451" t="n">
        <f aca="false">1-EK140/BV140</f>
        <v>0.776119402985075</v>
      </c>
      <c r="FB140" s="432" t="n">
        <f aca="false">BV140-EK140</f>
        <v>260</v>
      </c>
      <c r="FC140" s="453" t="n">
        <f aca="false">1-EP140/CA140</f>
        <v>0.5</v>
      </c>
      <c r="FD140" s="432" t="n">
        <f aca="false">CA140-EP140</f>
        <v>1.4</v>
      </c>
      <c r="FE140" s="453" t="n">
        <f aca="false">1-EQ140/CB140</f>
        <v>0.875</v>
      </c>
      <c r="FF140" s="431" t="n">
        <f aca="false">CB140-EQ140</f>
        <v>189</v>
      </c>
      <c r="FG140" s="406" t="n">
        <v>38400</v>
      </c>
      <c r="FH140" s="444"/>
      <c r="FI140" s="454"/>
      <c r="FJ140" s="455"/>
      <c r="FK140" s="456" t="n">
        <f aca="false">3000/BA140*24</f>
        <v>1.92910537738124</v>
      </c>
      <c r="FL140" s="531" t="n">
        <v>1900</v>
      </c>
      <c r="FM140" s="456" t="n">
        <f aca="false">FL140/BA140*1000</f>
        <v>50.9069474586716</v>
      </c>
      <c r="FN140" s="531" t="n">
        <v>3320</v>
      </c>
      <c r="FO140" s="533" t="n">
        <f aca="false">FN140/11.15/1.2/1000</f>
        <v>0.24813153961136</v>
      </c>
      <c r="FP140" s="450" t="n">
        <f aca="false">FN140/BA140*1000</f>
        <v>88.9531924014683</v>
      </c>
      <c r="FQ140" s="458" t="n">
        <v>25.2</v>
      </c>
      <c r="FR140" s="459" t="n">
        <f aca="false">FQ140/BA140*1000</f>
        <v>0.675186882083434</v>
      </c>
      <c r="FS140" s="460" t="n">
        <v>7.84</v>
      </c>
      <c r="FT140" s="530" t="n">
        <v>15</v>
      </c>
      <c r="FU140" s="441" t="n">
        <v>60</v>
      </c>
      <c r="FV140" s="531" t="n">
        <v>1</v>
      </c>
      <c r="FW140" s="539" t="n">
        <v>0.3</v>
      </c>
      <c r="FX140" s="531" t="n">
        <v>16</v>
      </c>
      <c r="FY140" s="453" t="n">
        <f aca="false">1-FV140/(EG140+DD140)</f>
        <v>0.962962962962963</v>
      </c>
      <c r="FZ140" s="453" t="n">
        <f aca="false">1-FW140/(EF140+DC140)</f>
        <v>0.785714285714286</v>
      </c>
      <c r="GA140" s="430" t="n">
        <f aca="false">EF140+DC140-FW140</f>
        <v>1.1</v>
      </c>
      <c r="GB140" s="514" t="n">
        <f aca="false">1-FT140/DZ140</f>
        <v>0.253731343283582</v>
      </c>
      <c r="GC140" s="515" t="n">
        <f aca="false">(CW140+DZ140-FT140)</f>
        <v>5.1</v>
      </c>
      <c r="GD140" s="514" t="n">
        <f aca="false">1-FU140/EA140</f>
        <v>0.2</v>
      </c>
      <c r="GE140" s="528" t="n">
        <f aca="false">CX140+EA140-FU140</f>
        <v>15</v>
      </c>
      <c r="GF140" s="462" t="n">
        <f aca="false">4100/BA140*24</f>
        <v>2.63644401575436</v>
      </c>
      <c r="GG140" s="406"/>
      <c r="GH140" s="451"/>
      <c r="GI140" s="406"/>
      <c r="GJ140" s="463"/>
      <c r="GK140" s="464"/>
      <c r="GL140" s="465"/>
      <c r="GM140" s="530"/>
      <c r="GN140" s="406"/>
      <c r="GO140" s="514"/>
      <c r="GP140" s="451"/>
      <c r="GQ140" s="530"/>
      <c r="GR140" s="456" t="n">
        <f aca="false">4300/BA140*24</f>
        <v>2.76505104091311</v>
      </c>
      <c r="GS140" s="532" t="n">
        <f aca="false">HC140</f>
        <v>14.8</v>
      </c>
      <c r="GT140" s="532" t="n">
        <f aca="false">HD140</f>
        <v>58</v>
      </c>
      <c r="GU140" s="514"/>
      <c r="GV140" s="514"/>
      <c r="GW140" s="514" t="n">
        <f aca="false">1-HC140/FT140</f>
        <v>0.0133333333333333</v>
      </c>
      <c r="GX140" s="514" t="n">
        <f aca="false">1-HD140/FU140</f>
        <v>0.0333333333333333</v>
      </c>
      <c r="GY140" s="463"/>
      <c r="GZ140" s="406" t="n">
        <v>37540</v>
      </c>
      <c r="HA140" s="439" t="n">
        <v>8.29</v>
      </c>
      <c r="HB140" s="452" t="n">
        <v>8.27</v>
      </c>
      <c r="HC140" s="440" t="n">
        <v>14.8</v>
      </c>
      <c r="HD140" s="444" t="n">
        <v>58</v>
      </c>
      <c r="HE140" s="464" t="n">
        <v>13</v>
      </c>
      <c r="HF140" s="464"/>
      <c r="HG140" s="444"/>
      <c r="HH140" s="409" t="n">
        <v>1</v>
      </c>
      <c r="HI140" s="466" t="n">
        <v>8020</v>
      </c>
      <c r="HJ140" s="407" t="n">
        <f aca="false">HI140*0.67</f>
        <v>5373.4</v>
      </c>
      <c r="HK140" s="407"/>
      <c r="HL140" s="550"/>
      <c r="HM140" s="541" t="n">
        <v>12.8</v>
      </c>
      <c r="HN140" s="462" t="n">
        <v>13.91</v>
      </c>
      <c r="HO140" s="408" t="n">
        <v>0.25</v>
      </c>
      <c r="HP140" s="549" t="n">
        <v>0.17</v>
      </c>
      <c r="HQ140" s="519" t="n">
        <v>12.5</v>
      </c>
      <c r="HR140" s="520" t="n">
        <v>0.28</v>
      </c>
      <c r="HS140" s="521" t="n">
        <v>0.31</v>
      </c>
      <c r="HT140" s="522" t="n">
        <v>8</v>
      </c>
      <c r="HU140" s="523" t="n">
        <f aca="false">72500/BA140*24</f>
        <v>46.6200466200466</v>
      </c>
      <c r="HV140" s="514" t="n">
        <f aca="false">1-HC140/BE140</f>
        <v>0.735714285714286</v>
      </c>
      <c r="HW140" s="514" t="n">
        <f aca="false">1-HD140/BF140</f>
        <v>0.826865671641791</v>
      </c>
      <c r="HX140" s="514" t="n">
        <f aca="false">1-HM140/BK140</f>
        <v>0.496062992125984</v>
      </c>
      <c r="HY140" s="472"/>
    </row>
    <row r="141" customFormat="false" ht="15.6" hidden="false" customHeight="false" outlineLevel="0" collapsed="false">
      <c r="A141" s="401" t="n">
        <v>43623</v>
      </c>
      <c r="B141" s="516" t="n">
        <v>35565</v>
      </c>
      <c r="C141" s="403" t="n">
        <f aca="false">B141/$B$6</f>
        <v>0.7113</v>
      </c>
      <c r="D141" s="404" t="n">
        <v>7.89</v>
      </c>
      <c r="E141" s="405" t="n">
        <v>51.5</v>
      </c>
      <c r="F141" s="406" t="n">
        <v>246</v>
      </c>
      <c r="G141" s="407" t="n">
        <f aca="false">F141*B141/1000</f>
        <v>8748.99</v>
      </c>
      <c r="H141" s="403" t="n">
        <f aca="false">G141/$G$6</f>
        <v>0.3499596</v>
      </c>
      <c r="I141" s="406" t="n">
        <v>8035</v>
      </c>
      <c r="J141" s="407" t="n">
        <f aca="false">I141*0.67</f>
        <v>5383.45</v>
      </c>
      <c r="K141" s="408" t="n">
        <v>31.5</v>
      </c>
      <c r="L141" s="408" t="n">
        <v>28.2</v>
      </c>
      <c r="M141" s="408" t="n">
        <v>2.6</v>
      </c>
      <c r="N141" s="409" t="n">
        <v>145</v>
      </c>
      <c r="O141" s="409" t="n">
        <v>32</v>
      </c>
      <c r="P141" s="410"/>
      <c r="Q141" s="410"/>
      <c r="R141" s="410"/>
      <c r="S141" s="410"/>
      <c r="T141" s="411"/>
      <c r="U141" s="412"/>
      <c r="V141" s="410"/>
      <c r="W141" s="410"/>
      <c r="X141" s="517"/>
      <c r="Y141" s="474"/>
      <c r="Z141" s="475"/>
      <c r="AA141" s="476"/>
      <c r="AB141" s="477"/>
      <c r="AC141" s="477"/>
      <c r="AD141" s="475" t="n">
        <v>5.14</v>
      </c>
      <c r="AE141" s="478" t="n">
        <f aca="false">AD141/$AD$6</f>
        <v>0.713888888888889</v>
      </c>
      <c r="AF141" s="479"/>
      <c r="AG141" s="478"/>
      <c r="AH141" s="479"/>
      <c r="AI141" s="479"/>
      <c r="AJ141" s="474"/>
      <c r="AK141" s="478"/>
      <c r="AL141" s="448"/>
      <c r="AM141" s="480"/>
      <c r="AN141" s="474"/>
      <c r="AO141" s="474"/>
      <c r="AP141" s="480"/>
      <c r="AQ141" s="448"/>
      <c r="AR141" s="474"/>
      <c r="AS141" s="474"/>
      <c r="AT141" s="474"/>
      <c r="AU141" s="448"/>
      <c r="AV141" s="481"/>
      <c r="AW141" s="480"/>
      <c r="AX141" s="480"/>
      <c r="AY141" s="481"/>
      <c r="AZ141" s="481"/>
      <c r="BA141" s="421" t="n">
        <f aca="false">CC141+DF141</f>
        <v>31527</v>
      </c>
      <c r="BB141" s="422" t="n">
        <f aca="false">BA141/$BA$6</f>
        <v>0.63054</v>
      </c>
      <c r="BC141" s="423"/>
      <c r="BD141" s="424" t="n">
        <v>7.92</v>
      </c>
      <c r="BE141" s="425" t="n">
        <v>57</v>
      </c>
      <c r="BF141" s="426" t="n">
        <v>299</v>
      </c>
      <c r="BG141" s="427" t="n">
        <v>9480</v>
      </c>
      <c r="BH141" s="421" t="n">
        <f aca="false">BG141*0.67</f>
        <v>6351.6</v>
      </c>
      <c r="BI141" s="433"/>
      <c r="BJ141" s="422"/>
      <c r="BK141" s="428" t="n">
        <v>26.9</v>
      </c>
      <c r="BL141" s="428" t="n">
        <v>21.4</v>
      </c>
      <c r="BM141" s="429" t="n">
        <v>2.9</v>
      </c>
      <c r="BN141" s="423" t="n">
        <v>2.5</v>
      </c>
      <c r="BO141" s="426" t="n">
        <v>209</v>
      </c>
      <c r="BP141" s="426" t="n">
        <v>32</v>
      </c>
      <c r="BQ141" s="424" t="n">
        <v>4.41</v>
      </c>
      <c r="BR141" s="422" t="n">
        <f aca="false">BQ141/$BQ$6</f>
        <v>0.6125</v>
      </c>
      <c r="BS141" s="410" t="n">
        <f aca="false">BA141</f>
        <v>31527</v>
      </c>
      <c r="BT141" s="430" t="n">
        <f aca="false">BD141</f>
        <v>7.92</v>
      </c>
      <c r="BU141" s="431" t="n">
        <f aca="false">BE141</f>
        <v>57</v>
      </c>
      <c r="BV141" s="431" t="n">
        <f aca="false">BF141</f>
        <v>299</v>
      </c>
      <c r="BW141" s="431" t="n">
        <f aca="false">BG141</f>
        <v>9480</v>
      </c>
      <c r="BX141" s="431" t="n">
        <f aca="false">BW141*0.65</f>
        <v>6162</v>
      </c>
      <c r="BY141" s="431" t="n">
        <f aca="false">BK141</f>
        <v>26.9</v>
      </c>
      <c r="BZ141" s="431" t="n">
        <f aca="false">BL141</f>
        <v>21.4</v>
      </c>
      <c r="CA141" s="432" t="n">
        <f aca="false">BN141</f>
        <v>2.5</v>
      </c>
      <c r="CB141" s="431" t="n">
        <f aca="false">BO141</f>
        <v>209</v>
      </c>
      <c r="CC141" s="433" t="n">
        <v>15667</v>
      </c>
      <c r="CD141" s="412" t="n">
        <f aca="false">CC141</f>
        <v>15667</v>
      </c>
      <c r="CE141" s="422" t="n">
        <f aca="false">CC141/25000</f>
        <v>0.62668</v>
      </c>
      <c r="CF141" s="434" t="n">
        <f aca="false">6700/CC141*24</f>
        <v>10.2636114125231</v>
      </c>
      <c r="CG141" s="435"/>
      <c r="CH141" s="428"/>
      <c r="CI141" s="447" t="n">
        <f aca="false">9500/CC141*24</f>
        <v>14.5528818535776</v>
      </c>
      <c r="CJ141" s="437" t="n">
        <v>28.7</v>
      </c>
      <c r="CK141" s="437" t="n">
        <v>3.7</v>
      </c>
      <c r="CL141" s="424"/>
      <c r="CM141" s="424"/>
      <c r="CN141" s="424"/>
      <c r="CO141" s="433"/>
      <c r="CP141" s="433"/>
      <c r="CQ141" s="438"/>
      <c r="CR141" s="438" t="n">
        <v>0.89</v>
      </c>
      <c r="CS141" s="425"/>
      <c r="CT141" s="529" t="n">
        <f aca="false">3500/CC141*24</f>
        <v>5.36158805131806</v>
      </c>
      <c r="CU141" s="435" t="n">
        <v>6.13</v>
      </c>
      <c r="CV141" s="439"/>
      <c r="CW141" s="440"/>
      <c r="CX141" s="441"/>
      <c r="CY141" s="442"/>
      <c r="CZ141" s="443"/>
      <c r="DA141" s="443"/>
      <c r="DB141" s="443"/>
      <c r="DC141" s="443"/>
      <c r="DD141" s="444"/>
      <c r="DE141" s="441"/>
      <c r="DF141" s="445" t="n">
        <v>15860</v>
      </c>
      <c r="DG141" s="446" t="n">
        <f aca="false">DF141</f>
        <v>15860</v>
      </c>
      <c r="DH141" s="422" t="n">
        <f aca="false">DF141/25000</f>
        <v>0.6344</v>
      </c>
      <c r="DI141" s="447" t="n">
        <f aca="false">6700/DF141*24</f>
        <v>10.1387137452711</v>
      </c>
      <c r="DJ141" s="435" t="n">
        <v>7.8</v>
      </c>
      <c r="DK141" s="428" t="n">
        <v>4.2</v>
      </c>
      <c r="DL141" s="447" t="n">
        <f aca="false">9500/DF141*24</f>
        <v>14.37578814628</v>
      </c>
      <c r="DM141" s="423" t="n">
        <v>28.4</v>
      </c>
      <c r="DN141" s="423" t="n">
        <v>3.86</v>
      </c>
      <c r="DO141" s="424" t="n">
        <v>7.66</v>
      </c>
      <c r="DP141" s="424"/>
      <c r="DQ141" s="424"/>
      <c r="DR141" s="433"/>
      <c r="DS141" s="433"/>
      <c r="DT141" s="438"/>
      <c r="DU141" s="438" t="n">
        <v>0.86</v>
      </c>
      <c r="DV141" s="425"/>
      <c r="DW141" s="447" t="n">
        <f aca="false">3500/DF141*24</f>
        <v>5.29634300126103</v>
      </c>
      <c r="DX141" s="435" t="n">
        <v>7.09</v>
      </c>
      <c r="DY141" s="439" t="n">
        <v>8.08</v>
      </c>
      <c r="DZ141" s="440" t="n">
        <v>19</v>
      </c>
      <c r="EA141" s="441" t="n">
        <v>73</v>
      </c>
      <c r="EB141" s="442" t="n">
        <v>8190</v>
      </c>
      <c r="EC141" s="443" t="n">
        <v>15.5</v>
      </c>
      <c r="ED141" s="443" t="n">
        <v>0.32</v>
      </c>
      <c r="EE141" s="443" t="n">
        <v>14.3</v>
      </c>
      <c r="EF141" s="443" t="n">
        <v>1.4</v>
      </c>
      <c r="EG141" s="444" t="n">
        <v>23</v>
      </c>
      <c r="EH141" s="441"/>
      <c r="EI141" s="430" t="n">
        <f aca="false">DY141</f>
        <v>8.08</v>
      </c>
      <c r="EJ141" s="448" t="n">
        <f aca="false">DZ141</f>
        <v>19</v>
      </c>
      <c r="EK141" s="449" t="n">
        <f aca="false">EA141</f>
        <v>73</v>
      </c>
      <c r="EL141" s="418" t="n">
        <f aca="false">EB141</f>
        <v>8190</v>
      </c>
      <c r="EM141" s="432" t="n">
        <f aca="false">EC141</f>
        <v>15.5</v>
      </c>
      <c r="EN141" s="432" t="n">
        <f aca="false">ED141</f>
        <v>0.32</v>
      </c>
      <c r="EO141" s="432" t="n">
        <f aca="false">EE141</f>
        <v>14.3</v>
      </c>
      <c r="EP141" s="432" t="n">
        <f aca="false">EF141</f>
        <v>1.4</v>
      </c>
      <c r="EQ141" s="431" t="n">
        <f aca="false">EG141</f>
        <v>23</v>
      </c>
      <c r="ER141" s="449"/>
      <c r="ES141" s="450" t="n">
        <f aca="false">44000/BA141*24</f>
        <v>33.4950994385765</v>
      </c>
      <c r="ET141" s="451" t="n">
        <f aca="false">BB141</f>
        <v>0.63054</v>
      </c>
      <c r="EU141" s="452" t="n">
        <f aca="false">BV141/1000/ES141*24</f>
        <v>0.214240295454545</v>
      </c>
      <c r="EV141" s="451" t="n">
        <f aca="false">EU141/$EU$6</f>
        <v>0.396741287878788</v>
      </c>
      <c r="EW141" s="514" t="n">
        <f aca="false">1-EM141/BY141</f>
        <v>0.423791821561338</v>
      </c>
      <c r="EX141" s="515" t="n">
        <f aca="false">BY141-EM141</f>
        <v>11.4</v>
      </c>
      <c r="EY141" s="514" t="n">
        <f aca="false">1-EJ141/BU141</f>
        <v>0.666666666666667</v>
      </c>
      <c r="EZ141" s="515" t="n">
        <f aca="false">BU141-EJ141</f>
        <v>38</v>
      </c>
      <c r="FA141" s="451" t="n">
        <f aca="false">1-EK141/BV141</f>
        <v>0.755852842809365</v>
      </c>
      <c r="FB141" s="432" t="n">
        <f aca="false">BV141-EK141</f>
        <v>226</v>
      </c>
      <c r="FC141" s="453" t="n">
        <f aca="false">1-EP141/CA141</f>
        <v>0.44</v>
      </c>
      <c r="FD141" s="432" t="n">
        <f aca="false">CA141-EP141</f>
        <v>1.1</v>
      </c>
      <c r="FE141" s="453" t="n">
        <f aca="false">1-EQ141/CB141</f>
        <v>0.889952153110048</v>
      </c>
      <c r="FF141" s="431" t="n">
        <f aca="false">CB141-EQ141</f>
        <v>186</v>
      </c>
      <c r="FG141" s="406" t="n">
        <v>38400</v>
      </c>
      <c r="FH141" s="444"/>
      <c r="FI141" s="454"/>
      <c r="FJ141" s="455"/>
      <c r="FK141" s="456" t="n">
        <f aca="false">3000/BA141*24</f>
        <v>2.28375677990294</v>
      </c>
      <c r="FL141" s="531" t="n">
        <v>1900</v>
      </c>
      <c r="FM141" s="456" t="n">
        <f aca="false">FL141/BA141*1000</f>
        <v>60.2658039141054</v>
      </c>
      <c r="FN141" s="531" t="n">
        <v>4170</v>
      </c>
      <c r="FO141" s="533" t="n">
        <f aca="false">FN141/11.15/1.2/1000</f>
        <v>0.311659192825112</v>
      </c>
      <c r="FP141" s="450" t="n">
        <f aca="false">FN141/BA141*1000</f>
        <v>132.267580169379</v>
      </c>
      <c r="FQ141" s="458" t="n">
        <v>25.2</v>
      </c>
      <c r="FR141" s="459" t="n">
        <f aca="false">FQ141/BA141*1000</f>
        <v>0.799314872966029</v>
      </c>
      <c r="FS141" s="460" t="n">
        <v>8.12</v>
      </c>
      <c r="FT141" s="530" t="n">
        <v>14.6</v>
      </c>
      <c r="FU141" s="441" t="n">
        <v>56</v>
      </c>
      <c r="FV141" s="531" t="n">
        <v>1</v>
      </c>
      <c r="FW141" s="539" t="n">
        <v>0.56</v>
      </c>
      <c r="FX141" s="531" t="n">
        <v>8</v>
      </c>
      <c r="FY141" s="453" t="n">
        <f aca="false">1-FV141/(EG141+DD141)</f>
        <v>0.956521739130435</v>
      </c>
      <c r="FZ141" s="453" t="n">
        <f aca="false">1-FW141/(EF141+DC141)</f>
        <v>0.6</v>
      </c>
      <c r="GA141" s="430" t="n">
        <f aca="false">EF141+DC141-FW141</f>
        <v>0.84</v>
      </c>
      <c r="GB141" s="514" t="n">
        <f aca="false">1-FT141/DZ141</f>
        <v>0.231578947368421</v>
      </c>
      <c r="GC141" s="515" t="n">
        <f aca="false">(CW141+DZ141-FT141)</f>
        <v>4.4</v>
      </c>
      <c r="GD141" s="514" t="n">
        <f aca="false">1-FU141/EA141</f>
        <v>0.232876712328767</v>
      </c>
      <c r="GE141" s="528" t="n">
        <f aca="false">CX141+EA141-FU141</f>
        <v>17</v>
      </c>
      <c r="GF141" s="462" t="n">
        <f aca="false">4100/BA141*24</f>
        <v>3.12113426586735</v>
      </c>
      <c r="GG141" s="406"/>
      <c r="GH141" s="451"/>
      <c r="GI141" s="406"/>
      <c r="GJ141" s="463"/>
      <c r="GK141" s="464"/>
      <c r="GL141" s="465"/>
      <c r="GM141" s="530"/>
      <c r="GN141" s="406"/>
      <c r="GO141" s="514"/>
      <c r="GP141" s="451"/>
      <c r="GQ141" s="530"/>
      <c r="GR141" s="456" t="n">
        <f aca="false">4300/BA141*24</f>
        <v>3.27338471786088</v>
      </c>
      <c r="GS141" s="532" t="n">
        <f aca="false">HC141</f>
        <v>14</v>
      </c>
      <c r="GT141" s="532" t="n">
        <f aca="false">HD141</f>
        <v>56</v>
      </c>
      <c r="GU141" s="514"/>
      <c r="GV141" s="514"/>
      <c r="GW141" s="514" t="n">
        <f aca="false">1-HC141/FT141</f>
        <v>0.0410958904109588</v>
      </c>
      <c r="GX141" s="514"/>
      <c r="GY141" s="463"/>
      <c r="GZ141" s="406" t="n">
        <v>30996</v>
      </c>
      <c r="HA141" s="439" t="n">
        <v>8.3</v>
      </c>
      <c r="HB141" s="452" t="n">
        <v>8.33</v>
      </c>
      <c r="HC141" s="440" t="n">
        <v>14</v>
      </c>
      <c r="HD141" s="444" t="n">
        <v>56</v>
      </c>
      <c r="HE141" s="464" t="n">
        <v>13</v>
      </c>
      <c r="HF141" s="464"/>
      <c r="HG141" s="444"/>
      <c r="HH141" s="409" t="n">
        <v>1</v>
      </c>
      <c r="HI141" s="466" t="n">
        <v>8240</v>
      </c>
      <c r="HJ141" s="407" t="n">
        <f aca="false">HI141*0.67</f>
        <v>5520.8</v>
      </c>
      <c r="HK141" s="407"/>
      <c r="HL141" s="550"/>
      <c r="HM141" s="541" t="n">
        <v>14.6</v>
      </c>
      <c r="HN141" s="462" t="n">
        <v>15.5</v>
      </c>
      <c r="HO141" s="408" t="n">
        <v>0.3</v>
      </c>
      <c r="HP141" s="549" t="n">
        <v>0.096</v>
      </c>
      <c r="HQ141" s="519" t="n">
        <v>12.7</v>
      </c>
      <c r="HR141" s="520" t="n">
        <v>0.46</v>
      </c>
      <c r="HS141" s="521" t="n">
        <v>0.49</v>
      </c>
      <c r="HT141" s="522" t="n">
        <v>8</v>
      </c>
      <c r="HU141" s="523" t="n">
        <f aca="false">72500/BA141*24</f>
        <v>55.1907888476544</v>
      </c>
      <c r="HV141" s="514" t="n">
        <f aca="false">1-HC141/BE141</f>
        <v>0.754385964912281</v>
      </c>
      <c r="HW141" s="514" t="n">
        <f aca="false">1-HD141/BF141</f>
        <v>0.812709030100334</v>
      </c>
      <c r="HX141" s="514" t="n">
        <f aca="false">1-HM141/BK141</f>
        <v>0.45724907063197</v>
      </c>
      <c r="HY141" s="472"/>
    </row>
    <row r="142" customFormat="false" ht="15.6" hidden="false" customHeight="false" outlineLevel="0" collapsed="false">
      <c r="A142" s="401" t="n">
        <v>43624</v>
      </c>
      <c r="B142" s="516" t="n">
        <v>34998</v>
      </c>
      <c r="C142" s="403" t="n">
        <f aca="false">B142/$B$6</f>
        <v>0.69996</v>
      </c>
      <c r="D142" s="404" t="n">
        <v>8.07</v>
      </c>
      <c r="E142" s="405" t="n">
        <v>59.7</v>
      </c>
      <c r="F142" s="406" t="n">
        <v>244</v>
      </c>
      <c r="G142" s="407" t="n">
        <f aca="false">F142*B142/1000</f>
        <v>8539.512</v>
      </c>
      <c r="H142" s="403" t="n">
        <f aca="false">G142/$G$6</f>
        <v>0.34158048</v>
      </c>
      <c r="I142" s="406" t="n">
        <v>8045</v>
      </c>
      <c r="J142" s="407" t="n">
        <f aca="false">I142*0.67</f>
        <v>5390.15</v>
      </c>
      <c r="K142" s="408" t="n">
        <v>30.2</v>
      </c>
      <c r="L142" s="408" t="n">
        <v>25.8</v>
      </c>
      <c r="M142" s="408" t="n">
        <v>2.5</v>
      </c>
      <c r="N142" s="409" t="n">
        <v>213</v>
      </c>
      <c r="O142" s="409" t="n">
        <v>32</v>
      </c>
      <c r="P142" s="410"/>
      <c r="Q142" s="410"/>
      <c r="R142" s="410"/>
      <c r="S142" s="410"/>
      <c r="T142" s="411"/>
      <c r="U142" s="412"/>
      <c r="V142" s="410"/>
      <c r="W142" s="410"/>
      <c r="X142" s="517"/>
      <c r="Y142" s="474"/>
      <c r="Z142" s="475"/>
      <c r="AA142" s="476"/>
      <c r="AB142" s="477"/>
      <c r="AC142" s="477"/>
      <c r="AD142" s="475" t="n">
        <v>4.93</v>
      </c>
      <c r="AE142" s="478" t="n">
        <f aca="false">AD142/$AD$6</f>
        <v>0.684722222222222</v>
      </c>
      <c r="AF142" s="479"/>
      <c r="AG142" s="478"/>
      <c r="AH142" s="479"/>
      <c r="AI142" s="479"/>
      <c r="AJ142" s="474"/>
      <c r="AK142" s="478"/>
      <c r="AL142" s="448"/>
      <c r="AM142" s="480"/>
      <c r="AN142" s="474"/>
      <c r="AO142" s="474"/>
      <c r="AP142" s="480"/>
      <c r="AQ142" s="448"/>
      <c r="AR142" s="474"/>
      <c r="AS142" s="474"/>
      <c r="AT142" s="474"/>
      <c r="AU142" s="448"/>
      <c r="AV142" s="481"/>
      <c r="AW142" s="480"/>
      <c r="AX142" s="480"/>
      <c r="AY142" s="481"/>
      <c r="AZ142" s="481"/>
      <c r="BA142" s="421" t="n">
        <f aca="false">CC142+DF142</f>
        <v>34956</v>
      </c>
      <c r="BB142" s="422" t="n">
        <f aca="false">BA142/$BA$6</f>
        <v>0.69912</v>
      </c>
      <c r="BC142" s="423"/>
      <c r="BD142" s="424" t="n">
        <v>7.9</v>
      </c>
      <c r="BE142" s="425" t="n">
        <v>53.8</v>
      </c>
      <c r="BF142" s="426" t="n">
        <v>268</v>
      </c>
      <c r="BG142" s="427" t="n">
        <v>8320</v>
      </c>
      <c r="BH142" s="421" t="n">
        <f aca="false">BG142*0.67</f>
        <v>5574.4</v>
      </c>
      <c r="BI142" s="433"/>
      <c r="BJ142" s="422"/>
      <c r="BK142" s="428" t="n">
        <v>27.8</v>
      </c>
      <c r="BL142" s="428" t="n">
        <v>22.8</v>
      </c>
      <c r="BM142" s="429" t="n">
        <v>2.9</v>
      </c>
      <c r="BN142" s="423" t="n">
        <v>2.3</v>
      </c>
      <c r="BO142" s="426" t="n">
        <v>199</v>
      </c>
      <c r="BP142" s="426" t="n">
        <v>32</v>
      </c>
      <c r="BQ142" s="424" t="n">
        <v>4.3</v>
      </c>
      <c r="BR142" s="422" t="n">
        <f aca="false">BQ142/$BQ$6</f>
        <v>0.597222222222222</v>
      </c>
      <c r="BS142" s="410" t="n">
        <f aca="false">BA142</f>
        <v>34956</v>
      </c>
      <c r="BT142" s="430" t="n">
        <f aca="false">BD142</f>
        <v>7.9</v>
      </c>
      <c r="BU142" s="431" t="n">
        <f aca="false">BE142</f>
        <v>53.8</v>
      </c>
      <c r="BV142" s="431" t="n">
        <f aca="false">BF142</f>
        <v>268</v>
      </c>
      <c r="BW142" s="431" t="n">
        <f aca="false">BG142</f>
        <v>8320</v>
      </c>
      <c r="BX142" s="431" t="n">
        <f aca="false">BW142*0.65</f>
        <v>5408</v>
      </c>
      <c r="BY142" s="431" t="n">
        <f aca="false">BK142</f>
        <v>27.8</v>
      </c>
      <c r="BZ142" s="431" t="n">
        <f aca="false">BL142</f>
        <v>22.8</v>
      </c>
      <c r="CA142" s="432" t="n">
        <f aca="false">BN142</f>
        <v>2.3</v>
      </c>
      <c r="CB142" s="431" t="n">
        <f aca="false">BO142</f>
        <v>199</v>
      </c>
      <c r="CC142" s="433" t="n">
        <v>17456</v>
      </c>
      <c r="CD142" s="412" t="n">
        <f aca="false">CC142</f>
        <v>17456</v>
      </c>
      <c r="CE142" s="422" t="n">
        <f aca="false">CC142/25000</f>
        <v>0.69824</v>
      </c>
      <c r="CF142" s="434" t="n">
        <f aca="false">6700/CC142*24</f>
        <v>9.21173235563703</v>
      </c>
      <c r="CG142" s="435"/>
      <c r="CH142" s="428"/>
      <c r="CI142" s="447" t="n">
        <f aca="false">9500/CC142*24</f>
        <v>13.0614115490376</v>
      </c>
      <c r="CJ142" s="437" t="n">
        <v>28.8</v>
      </c>
      <c r="CK142" s="437" t="n">
        <v>5.01</v>
      </c>
      <c r="CL142" s="424"/>
      <c r="CM142" s="424"/>
      <c r="CN142" s="424"/>
      <c r="CO142" s="433"/>
      <c r="CP142" s="433"/>
      <c r="CQ142" s="438"/>
      <c r="CR142" s="438" t="n">
        <v>0.88</v>
      </c>
      <c r="CS142" s="425"/>
      <c r="CT142" s="529" t="n">
        <f aca="false">3500/CC142*24</f>
        <v>4.81209899175069</v>
      </c>
      <c r="CU142" s="435" t="n">
        <v>6.44</v>
      </c>
      <c r="CV142" s="439"/>
      <c r="CW142" s="440"/>
      <c r="CX142" s="441"/>
      <c r="CY142" s="442"/>
      <c r="CZ142" s="443"/>
      <c r="DA142" s="443"/>
      <c r="DB142" s="443"/>
      <c r="DC142" s="443"/>
      <c r="DD142" s="444"/>
      <c r="DE142" s="441"/>
      <c r="DF142" s="445" t="n">
        <v>17500</v>
      </c>
      <c r="DG142" s="446" t="n">
        <f aca="false">DF142</f>
        <v>17500</v>
      </c>
      <c r="DH142" s="422" t="n">
        <f aca="false">DF142/25000</f>
        <v>0.7</v>
      </c>
      <c r="DI142" s="447" t="n">
        <f aca="false">6700/DF142*24</f>
        <v>9.18857142857143</v>
      </c>
      <c r="DJ142" s="435" t="n">
        <v>7.76</v>
      </c>
      <c r="DK142" s="428" t="n">
        <v>5.9</v>
      </c>
      <c r="DL142" s="447" t="n">
        <f aca="false">9500/DF142*24</f>
        <v>13.0285714285714</v>
      </c>
      <c r="DM142" s="423" t="n">
        <v>28.8</v>
      </c>
      <c r="DN142" s="423" t="n">
        <v>4.98</v>
      </c>
      <c r="DO142" s="424" t="n">
        <v>7.7</v>
      </c>
      <c r="DP142" s="424"/>
      <c r="DQ142" s="424"/>
      <c r="DR142" s="433"/>
      <c r="DS142" s="433"/>
      <c r="DT142" s="438"/>
      <c r="DU142" s="438" t="n">
        <v>0.86</v>
      </c>
      <c r="DV142" s="425"/>
      <c r="DW142" s="447" t="n">
        <f aca="false">3500/DF142*24</f>
        <v>4.8</v>
      </c>
      <c r="DX142" s="435" t="n">
        <v>6.86</v>
      </c>
      <c r="DY142" s="439" t="n">
        <v>8.13</v>
      </c>
      <c r="DZ142" s="440" t="n">
        <v>18.9</v>
      </c>
      <c r="EA142" s="441" t="n">
        <v>74</v>
      </c>
      <c r="EB142" s="442" t="n">
        <v>8610</v>
      </c>
      <c r="EC142" s="443" t="n">
        <v>16</v>
      </c>
      <c r="ED142" s="443" t="n">
        <v>0.39</v>
      </c>
      <c r="EE142" s="443" t="n">
        <v>15.1</v>
      </c>
      <c r="EF142" s="443" t="n">
        <v>1.7</v>
      </c>
      <c r="EG142" s="444" t="n">
        <v>28</v>
      </c>
      <c r="EH142" s="441"/>
      <c r="EI142" s="430" t="n">
        <f aca="false">DY142</f>
        <v>8.13</v>
      </c>
      <c r="EJ142" s="448" t="n">
        <f aca="false">DZ142</f>
        <v>18.9</v>
      </c>
      <c r="EK142" s="449" t="n">
        <f aca="false">EA142</f>
        <v>74</v>
      </c>
      <c r="EL142" s="418" t="n">
        <f aca="false">EB142</f>
        <v>8610</v>
      </c>
      <c r="EM142" s="432" t="n">
        <f aca="false">EC142</f>
        <v>16</v>
      </c>
      <c r="EN142" s="432" t="n">
        <f aca="false">ED142</f>
        <v>0.39</v>
      </c>
      <c r="EO142" s="432" t="n">
        <f aca="false">EE142</f>
        <v>15.1</v>
      </c>
      <c r="EP142" s="432" t="n">
        <f aca="false">EF142</f>
        <v>1.7</v>
      </c>
      <c r="EQ142" s="431" t="n">
        <f aca="false">EG142</f>
        <v>28</v>
      </c>
      <c r="ER142" s="449"/>
      <c r="ES142" s="450" t="n">
        <f aca="false">44000/BA142*24</f>
        <v>30.209406110539</v>
      </c>
      <c r="ET142" s="451" t="n">
        <f aca="false">BB142</f>
        <v>0.69912</v>
      </c>
      <c r="EU142" s="452" t="n">
        <f aca="false">BV142/1000/ES142*24</f>
        <v>0.212913818181818</v>
      </c>
      <c r="EV142" s="451" t="n">
        <f aca="false">EU142/$EU$6</f>
        <v>0.394284848484848</v>
      </c>
      <c r="EW142" s="514" t="n">
        <f aca="false">1-EM142/BY142</f>
        <v>0.424460431654676</v>
      </c>
      <c r="EX142" s="515" t="n">
        <f aca="false">BY142-EM142</f>
        <v>11.8</v>
      </c>
      <c r="EY142" s="514" t="n">
        <f aca="false">1-EJ142/BU142</f>
        <v>0.648698884758364</v>
      </c>
      <c r="EZ142" s="515" t="n">
        <f aca="false">BU142-EJ142</f>
        <v>34.9</v>
      </c>
      <c r="FA142" s="451" t="n">
        <f aca="false">1-EK142/BV142</f>
        <v>0.723880597014925</v>
      </c>
      <c r="FB142" s="432" t="n">
        <f aca="false">BV142-EK142</f>
        <v>194</v>
      </c>
      <c r="FC142" s="453" t="n">
        <f aca="false">1-EP142/CA142</f>
        <v>0.260869565217391</v>
      </c>
      <c r="FD142" s="432" t="n">
        <f aca="false">CA142-EP142</f>
        <v>0.6</v>
      </c>
      <c r="FE142" s="453" t="n">
        <f aca="false">1-EQ142/CB142</f>
        <v>0.85929648241206</v>
      </c>
      <c r="FF142" s="431" t="n">
        <f aca="false">CB142-EQ142</f>
        <v>171</v>
      </c>
      <c r="FG142" s="406" t="n">
        <v>38400</v>
      </c>
      <c r="FH142" s="444"/>
      <c r="FI142" s="454"/>
      <c r="FJ142" s="455"/>
      <c r="FK142" s="456" t="n">
        <f aca="false">3000/BA142*24</f>
        <v>2.05973223480947</v>
      </c>
      <c r="FL142" s="531" t="n">
        <v>1900</v>
      </c>
      <c r="FM142" s="456" t="n">
        <f aca="false">FL142/BA142*1000</f>
        <v>54.35404508525</v>
      </c>
      <c r="FN142" s="531" t="n">
        <v>5838</v>
      </c>
      <c r="FO142" s="533" t="n">
        <f aca="false">FN142/11.15/1.2/1000</f>
        <v>0.436322869955157</v>
      </c>
      <c r="FP142" s="450" t="n">
        <f aca="false">FN142/BA142*1000</f>
        <v>167.009955372468</v>
      </c>
      <c r="FQ142" s="458" t="n">
        <v>25.2</v>
      </c>
      <c r="FR142" s="459" t="n">
        <f aca="false">FQ142/BA142*1000</f>
        <v>0.720906282183316</v>
      </c>
      <c r="FS142" s="460" t="n">
        <v>8.14</v>
      </c>
      <c r="FT142" s="530" t="n">
        <v>14</v>
      </c>
      <c r="FU142" s="441" t="n">
        <v>56</v>
      </c>
      <c r="FV142" s="531" t="n">
        <v>1</v>
      </c>
      <c r="FW142" s="539" t="n">
        <v>0.36</v>
      </c>
      <c r="FX142" s="531" t="n">
        <v>8</v>
      </c>
      <c r="FY142" s="453" t="n">
        <f aca="false">1-FV142/(EG142+DD142)</f>
        <v>0.964285714285714</v>
      </c>
      <c r="FZ142" s="453" t="n">
        <f aca="false">1-FW142/(EF142+DC142)</f>
        <v>0.788235294117647</v>
      </c>
      <c r="GA142" s="430" t="n">
        <f aca="false">EF142+DC142-FW142</f>
        <v>1.34</v>
      </c>
      <c r="GB142" s="514" t="n">
        <f aca="false">1-FT142/DZ142</f>
        <v>0.259259259259259</v>
      </c>
      <c r="GC142" s="515" t="n">
        <f aca="false">(CW142+DZ142-FT142)</f>
        <v>4.9</v>
      </c>
      <c r="GD142" s="514" t="n">
        <f aca="false">1-FU142/EA142</f>
        <v>0.243243243243243</v>
      </c>
      <c r="GE142" s="528" t="n">
        <f aca="false">CX142+EA142-FU142</f>
        <v>18</v>
      </c>
      <c r="GF142" s="462" t="n">
        <f aca="false">4100/BA142*24</f>
        <v>2.81496738757295</v>
      </c>
      <c r="GG142" s="406"/>
      <c r="GH142" s="451"/>
      <c r="GI142" s="406"/>
      <c r="GJ142" s="463"/>
      <c r="GK142" s="464"/>
      <c r="GL142" s="465"/>
      <c r="GM142" s="530"/>
      <c r="GN142" s="406"/>
      <c r="GO142" s="514"/>
      <c r="GP142" s="451"/>
      <c r="GQ142" s="530"/>
      <c r="GR142" s="456" t="n">
        <f aca="false">4300/BA142*24</f>
        <v>2.95228286989358</v>
      </c>
      <c r="GS142" s="532" t="n">
        <f aca="false">HC142</f>
        <v>14</v>
      </c>
      <c r="GT142" s="532" t="n">
        <f aca="false">HD142</f>
        <v>56</v>
      </c>
      <c r="GU142" s="514"/>
      <c r="GV142" s="514"/>
      <c r="GW142" s="514"/>
      <c r="GX142" s="514"/>
      <c r="GY142" s="463"/>
      <c r="GZ142" s="406" t="n">
        <v>35087</v>
      </c>
      <c r="HA142" s="439" t="n">
        <v>8.4</v>
      </c>
      <c r="HB142" s="452" t="n">
        <v>8.42</v>
      </c>
      <c r="HC142" s="440" t="n">
        <v>14</v>
      </c>
      <c r="HD142" s="444" t="n">
        <v>56</v>
      </c>
      <c r="HE142" s="464" t="n">
        <v>13</v>
      </c>
      <c r="HF142" s="464"/>
      <c r="HG142" s="444"/>
      <c r="HH142" s="409" t="n">
        <v>1</v>
      </c>
      <c r="HI142" s="466" t="n">
        <v>8580</v>
      </c>
      <c r="HJ142" s="407" t="n">
        <f aca="false">HI142*0.67</f>
        <v>5748.6</v>
      </c>
      <c r="HK142" s="407"/>
      <c r="HL142" s="550"/>
      <c r="HM142" s="541" t="n">
        <v>14.8</v>
      </c>
      <c r="HN142" s="462" t="n">
        <v>15.5</v>
      </c>
      <c r="HO142" s="408" t="n">
        <v>0.26</v>
      </c>
      <c r="HP142" s="549" t="n">
        <v>0.1</v>
      </c>
      <c r="HQ142" s="519" t="n">
        <v>13.6</v>
      </c>
      <c r="HR142" s="520" t="n">
        <v>0.36</v>
      </c>
      <c r="HS142" s="521" t="n">
        <v>0.29</v>
      </c>
      <c r="HT142" s="522" t="n">
        <v>8</v>
      </c>
      <c r="HU142" s="523" t="n">
        <f aca="false">72500/BA142*24</f>
        <v>49.776862341229</v>
      </c>
      <c r="HV142" s="514" t="n">
        <f aca="false">1-HC142/BE142</f>
        <v>0.739776951672862</v>
      </c>
      <c r="HW142" s="514" t="n">
        <f aca="false">1-HD142/BF142</f>
        <v>0.791044776119403</v>
      </c>
      <c r="HX142" s="514" t="n">
        <f aca="false">1-HM142/BK142</f>
        <v>0.467625899280576</v>
      </c>
      <c r="HY142" s="472"/>
    </row>
    <row r="143" customFormat="false" ht="15.6" hidden="false" customHeight="false" outlineLevel="0" collapsed="false">
      <c r="A143" s="486" t="n">
        <v>43625</v>
      </c>
      <c r="B143" s="487" t="n">
        <v>36725</v>
      </c>
      <c r="C143" s="488" t="n">
        <f aca="false">B143/$B$6</f>
        <v>0.7345</v>
      </c>
      <c r="D143" s="489" t="n">
        <v>8.08</v>
      </c>
      <c r="E143" s="490" t="n">
        <v>59</v>
      </c>
      <c r="F143" s="491" t="n">
        <v>312</v>
      </c>
      <c r="G143" s="491" t="n">
        <f aca="false">F143*B143/1000</f>
        <v>11458.2</v>
      </c>
      <c r="H143" s="488" t="n">
        <f aca="false">G143/$G$6</f>
        <v>0.458328</v>
      </c>
      <c r="I143" s="491" t="n">
        <v>8410</v>
      </c>
      <c r="J143" s="491" t="n">
        <f aca="false">I143*0.67</f>
        <v>5634.7</v>
      </c>
      <c r="K143" s="492" t="n">
        <v>29.7</v>
      </c>
      <c r="L143" s="492" t="n">
        <v>27.6</v>
      </c>
      <c r="M143" s="492" t="n">
        <v>2.5</v>
      </c>
      <c r="N143" s="493" t="n">
        <v>232</v>
      </c>
      <c r="O143" s="493" t="n">
        <v>32</v>
      </c>
      <c r="P143" s="410"/>
      <c r="Q143" s="410"/>
      <c r="R143" s="410"/>
      <c r="S143" s="410"/>
      <c r="T143" s="411"/>
      <c r="U143" s="412"/>
      <c r="V143" s="410"/>
      <c r="W143" s="410"/>
      <c r="X143" s="413"/>
      <c r="Y143" s="474"/>
      <c r="Z143" s="475"/>
      <c r="AA143" s="476"/>
      <c r="AB143" s="477"/>
      <c r="AC143" s="477"/>
      <c r="AD143" s="475" t="n">
        <v>5.35</v>
      </c>
      <c r="AE143" s="478" t="n">
        <f aca="false">AD143/$AD$6</f>
        <v>0.743055555555555</v>
      </c>
      <c r="AF143" s="479"/>
      <c r="AG143" s="478"/>
      <c r="AH143" s="479"/>
      <c r="AI143" s="479"/>
      <c r="AJ143" s="474"/>
      <c r="AK143" s="478"/>
      <c r="AL143" s="448"/>
      <c r="AM143" s="480"/>
      <c r="AN143" s="474"/>
      <c r="AO143" s="474"/>
      <c r="AP143" s="480"/>
      <c r="AQ143" s="448"/>
      <c r="AR143" s="474"/>
      <c r="AS143" s="474"/>
      <c r="AT143" s="474"/>
      <c r="AU143" s="448"/>
      <c r="AV143" s="481"/>
      <c r="AW143" s="480"/>
      <c r="AX143" s="480"/>
      <c r="AY143" s="481"/>
      <c r="AZ143" s="481"/>
      <c r="BA143" s="421" t="n">
        <f aca="false">CC143+DF143</f>
        <v>37067</v>
      </c>
      <c r="BB143" s="422" t="n">
        <f aca="false">BA143/$BA$6</f>
        <v>0.74134</v>
      </c>
      <c r="BC143" s="423"/>
      <c r="BD143" s="424" t="n">
        <v>7.84</v>
      </c>
      <c r="BE143" s="425" t="n">
        <v>53</v>
      </c>
      <c r="BF143" s="426" t="n">
        <v>362</v>
      </c>
      <c r="BG143" s="427" t="n">
        <v>8840</v>
      </c>
      <c r="BH143" s="421" t="n">
        <f aca="false">BG143*0.67</f>
        <v>5922.8</v>
      </c>
      <c r="BI143" s="433"/>
      <c r="BJ143" s="422"/>
      <c r="BK143" s="428" t="n">
        <v>28.2</v>
      </c>
      <c r="BL143" s="428" t="n">
        <v>23.4</v>
      </c>
      <c r="BM143" s="429" t="n">
        <v>3.2</v>
      </c>
      <c r="BN143" s="423" t="n">
        <v>2.9</v>
      </c>
      <c r="BO143" s="426" t="n">
        <v>250</v>
      </c>
      <c r="BP143" s="426" t="n">
        <v>32</v>
      </c>
      <c r="BQ143" s="424" t="n">
        <v>6.07</v>
      </c>
      <c r="BR143" s="422" t="n">
        <f aca="false">BQ143/$BQ$6</f>
        <v>0.843055555555556</v>
      </c>
      <c r="BS143" s="410" t="n">
        <f aca="false">BA143</f>
        <v>37067</v>
      </c>
      <c r="BT143" s="430" t="n">
        <f aca="false">BD143</f>
        <v>7.84</v>
      </c>
      <c r="BU143" s="431" t="n">
        <f aca="false">BE143</f>
        <v>53</v>
      </c>
      <c r="BV143" s="431" t="n">
        <f aca="false">BF143</f>
        <v>362</v>
      </c>
      <c r="BW143" s="431" t="n">
        <f aca="false">BG143</f>
        <v>8840</v>
      </c>
      <c r="BX143" s="431" t="n">
        <f aca="false">BW143*0.65</f>
        <v>5746</v>
      </c>
      <c r="BY143" s="431" t="n">
        <f aca="false">BK143</f>
        <v>28.2</v>
      </c>
      <c r="BZ143" s="431" t="n">
        <f aca="false">BL143</f>
        <v>23.4</v>
      </c>
      <c r="CA143" s="432" t="n">
        <f aca="false">BN143</f>
        <v>2.9</v>
      </c>
      <c r="CB143" s="431" t="n">
        <f aca="false">BO143</f>
        <v>250</v>
      </c>
      <c r="CC143" s="433" t="n">
        <v>18401</v>
      </c>
      <c r="CD143" s="412" t="n">
        <f aca="false">CC143</f>
        <v>18401</v>
      </c>
      <c r="CE143" s="422" t="n">
        <f aca="false">CC143/25000</f>
        <v>0.73604</v>
      </c>
      <c r="CF143" s="534" t="n">
        <f aca="false">6700/CC143*24</f>
        <v>8.73865550785283</v>
      </c>
      <c r="CG143" s="435"/>
      <c r="CH143" s="428"/>
      <c r="CI143" s="535" t="n">
        <f aca="false">9500/CC143*24</f>
        <v>12.3906309439704</v>
      </c>
      <c r="CJ143" s="437" t="n">
        <v>29.1</v>
      </c>
      <c r="CK143" s="437" t="n">
        <v>5</v>
      </c>
      <c r="CL143" s="424"/>
      <c r="CM143" s="424"/>
      <c r="CN143" s="424"/>
      <c r="CO143" s="433"/>
      <c r="CP143" s="433"/>
      <c r="CQ143" s="438"/>
      <c r="CR143" s="438" t="n">
        <v>0.83</v>
      </c>
      <c r="CS143" s="482"/>
      <c r="CT143" s="425" t="n">
        <f aca="false">3500/CC143*24</f>
        <v>4.564969295147</v>
      </c>
      <c r="CU143" s="435" t="n">
        <v>6.71</v>
      </c>
      <c r="CV143" s="494"/>
      <c r="CW143" s="495"/>
      <c r="CX143" s="496"/>
      <c r="CY143" s="497"/>
      <c r="CZ143" s="498"/>
      <c r="DA143" s="498"/>
      <c r="DB143" s="498"/>
      <c r="DC143" s="498"/>
      <c r="DD143" s="499"/>
      <c r="DE143" s="499"/>
      <c r="DF143" s="433" t="n">
        <v>18666</v>
      </c>
      <c r="DG143" s="446" t="n">
        <f aca="false">DF143</f>
        <v>18666</v>
      </c>
      <c r="DH143" s="422" t="n">
        <f aca="false">DF143/25000</f>
        <v>0.74664</v>
      </c>
      <c r="DI143" s="433" t="n">
        <f aca="false">6700/DF143*24</f>
        <v>8.61459337833494</v>
      </c>
      <c r="DJ143" s="435" t="n">
        <v>7.72</v>
      </c>
      <c r="DK143" s="428" t="n">
        <v>4.9</v>
      </c>
      <c r="DL143" s="433" t="n">
        <f aca="false">9500/DF143*24</f>
        <v>12.2147219543555</v>
      </c>
      <c r="DM143" s="542" t="n">
        <v>29.1</v>
      </c>
      <c r="DN143" s="542" t="n">
        <v>4.64</v>
      </c>
      <c r="DO143" s="543" t="n">
        <v>7.66</v>
      </c>
      <c r="DP143" s="543"/>
      <c r="DQ143" s="543"/>
      <c r="DR143" s="433"/>
      <c r="DS143" s="433"/>
      <c r="DT143" s="438"/>
      <c r="DU143" s="438" t="n">
        <v>0.83</v>
      </c>
      <c r="DV143" s="482"/>
      <c r="DW143" s="433" t="n">
        <f aca="false">3500/DF143*24</f>
        <v>4.50016072002572</v>
      </c>
      <c r="DX143" s="435" t="n">
        <v>6.73</v>
      </c>
      <c r="DY143" s="494" t="n">
        <v>8.06</v>
      </c>
      <c r="DZ143" s="495" t="n">
        <v>18.6</v>
      </c>
      <c r="EA143" s="496" t="n">
        <v>72</v>
      </c>
      <c r="EB143" s="497" t="n">
        <v>8390</v>
      </c>
      <c r="EC143" s="498" t="n">
        <v>16</v>
      </c>
      <c r="ED143" s="498" t="n">
        <v>0.36</v>
      </c>
      <c r="EE143" s="498" t="n">
        <v>15.1</v>
      </c>
      <c r="EF143" s="498" t="n">
        <v>1.6</v>
      </c>
      <c r="EG143" s="499" t="n">
        <v>24</v>
      </c>
      <c r="EH143" s="496"/>
      <c r="EI143" s="430" t="n">
        <f aca="false">DY143</f>
        <v>8.06</v>
      </c>
      <c r="EJ143" s="448" t="n">
        <f aca="false">DZ143</f>
        <v>18.6</v>
      </c>
      <c r="EK143" s="449" t="n">
        <f aca="false">EA143</f>
        <v>72</v>
      </c>
      <c r="EL143" s="418" t="n">
        <f aca="false">EB143</f>
        <v>8390</v>
      </c>
      <c r="EM143" s="432" t="n">
        <f aca="false">EC143</f>
        <v>16</v>
      </c>
      <c r="EN143" s="432" t="n">
        <f aca="false">ED143</f>
        <v>0.36</v>
      </c>
      <c r="EO143" s="432" t="n">
        <f aca="false">EE143</f>
        <v>15.1</v>
      </c>
      <c r="EP143" s="432" t="n">
        <f aca="false">EF143</f>
        <v>1.6</v>
      </c>
      <c r="EQ143" s="431" t="n">
        <f aca="false">EG143</f>
        <v>24</v>
      </c>
      <c r="ER143" s="449"/>
      <c r="ES143" s="497" t="n">
        <f aca="false">44000/BA143*24</f>
        <v>28.4889524374781</v>
      </c>
      <c r="ET143" s="500" t="n">
        <f aca="false">BB143</f>
        <v>0.74134</v>
      </c>
      <c r="EU143" s="452" t="n">
        <f aca="false">BV143/1000/ES143*24</f>
        <v>0.304960318181818</v>
      </c>
      <c r="EV143" s="500" t="n">
        <f aca="false">EU143/$EU$6</f>
        <v>0.56474132996633</v>
      </c>
      <c r="EW143" s="514" t="n">
        <f aca="false">1-EM143/BY143</f>
        <v>0.432624113475177</v>
      </c>
      <c r="EX143" s="515" t="n">
        <f aca="false">BY143-EM143</f>
        <v>12.2</v>
      </c>
      <c r="EY143" s="514" t="n">
        <f aca="false">1-EJ143/BU143</f>
        <v>0.649056603773585</v>
      </c>
      <c r="EZ143" s="515" t="n">
        <f aca="false">BU143-EJ143</f>
        <v>34.4</v>
      </c>
      <c r="FA143" s="451" t="n">
        <f aca="false">1-EK143/BV143</f>
        <v>0.801104972375691</v>
      </c>
      <c r="FB143" s="432" t="n">
        <f aca="false">BV143-EK143</f>
        <v>290</v>
      </c>
      <c r="FC143" s="453" t="n">
        <f aca="false">1-EP143/CA143</f>
        <v>0.448275862068966</v>
      </c>
      <c r="FD143" s="432" t="n">
        <f aca="false">CA143-EP143</f>
        <v>1.3</v>
      </c>
      <c r="FE143" s="453" t="n">
        <f aca="false">1-EQ143/CB143</f>
        <v>0.904</v>
      </c>
      <c r="FF143" s="431" t="n">
        <f aca="false">CB143-EQ143</f>
        <v>226</v>
      </c>
      <c r="FG143" s="491" t="n">
        <v>38400</v>
      </c>
      <c r="FH143" s="499"/>
      <c r="FI143" s="502"/>
      <c r="FJ143" s="488"/>
      <c r="FK143" s="503" t="n">
        <f aca="false">3000/BA143*24</f>
        <v>1.9424285752826</v>
      </c>
      <c r="FL143" s="491" t="n">
        <v>1900</v>
      </c>
      <c r="FM143" s="503" t="n">
        <f aca="false">FL143/BA143*1000</f>
        <v>51.2585318477352</v>
      </c>
      <c r="FN143" s="491" t="n">
        <v>5838</v>
      </c>
      <c r="FO143" s="533" t="n">
        <f aca="false">FN143/11.15/1.2/1000</f>
        <v>0.436322869955157</v>
      </c>
      <c r="FP143" s="497" t="n">
        <f aca="false">FN143/BA143*1000</f>
        <v>157.498583645831</v>
      </c>
      <c r="FQ143" s="504" t="n">
        <v>25.2</v>
      </c>
      <c r="FR143" s="492" t="n">
        <f aca="false">FQ143/BA143*1000</f>
        <v>0.679850001348909</v>
      </c>
      <c r="FS143" s="505" t="n">
        <v>7.96</v>
      </c>
      <c r="FT143" s="536" t="n">
        <v>13</v>
      </c>
      <c r="FU143" s="496" t="n">
        <v>52</v>
      </c>
      <c r="FV143" s="491" t="n">
        <v>1</v>
      </c>
      <c r="FW143" s="505" t="n">
        <v>0.26</v>
      </c>
      <c r="FX143" s="491" t="n">
        <v>8</v>
      </c>
      <c r="FY143" s="453" t="n">
        <f aca="false">1-FV143/(EG143+DD143)</f>
        <v>0.958333333333333</v>
      </c>
      <c r="FZ143" s="453" t="n">
        <f aca="false">1-FW143/(EF143+DC143)</f>
        <v>0.8375</v>
      </c>
      <c r="GA143" s="430" t="n">
        <f aca="false">EF143+DC143-FW143</f>
        <v>1.34</v>
      </c>
      <c r="GB143" s="500" t="n">
        <f aca="false">1-FT143/DZ143</f>
        <v>0.301075268817204</v>
      </c>
      <c r="GC143" s="515" t="n">
        <f aca="false">(CW143+DZ143-FT143)</f>
        <v>5.6</v>
      </c>
      <c r="GD143" s="500" t="n">
        <f aca="false">1-FU143/EA143</f>
        <v>0.277777777777778</v>
      </c>
      <c r="GE143" s="528" t="n">
        <f aca="false">CX143+EA143-FU143</f>
        <v>20</v>
      </c>
      <c r="GF143" s="507" t="n">
        <f aca="false">4100/BA143*24</f>
        <v>2.65465238621955</v>
      </c>
      <c r="GG143" s="491"/>
      <c r="GH143" s="527"/>
      <c r="GI143" s="491"/>
      <c r="GJ143" s="545"/>
      <c r="GK143" s="499"/>
      <c r="GL143" s="508"/>
      <c r="GM143" s="536"/>
      <c r="GN143" s="537"/>
      <c r="GO143" s="527"/>
      <c r="GP143" s="527"/>
      <c r="GQ143" s="536"/>
      <c r="GR143" s="503" t="n">
        <f aca="false">4300/BA143*24</f>
        <v>2.78414762457172</v>
      </c>
      <c r="GS143" s="537" t="n">
        <f aca="false">HC143</f>
        <v>13</v>
      </c>
      <c r="GT143" s="537" t="n">
        <f aca="false">HD143</f>
        <v>52</v>
      </c>
      <c r="GU143" s="527"/>
      <c r="GV143" s="527"/>
      <c r="GW143" s="527"/>
      <c r="GX143" s="527"/>
      <c r="GY143" s="498"/>
      <c r="GZ143" s="491" t="n">
        <v>36210</v>
      </c>
      <c r="HA143" s="494" t="n">
        <v>8.33</v>
      </c>
      <c r="HB143" s="494" t="n">
        <v>8.36</v>
      </c>
      <c r="HC143" s="495" t="n">
        <v>13</v>
      </c>
      <c r="HD143" s="499" t="n">
        <v>52</v>
      </c>
      <c r="HE143" s="499" t="n">
        <v>12</v>
      </c>
      <c r="HF143" s="499"/>
      <c r="HG143" s="499"/>
      <c r="HH143" s="493" t="n">
        <v>1</v>
      </c>
      <c r="HI143" s="509" t="n">
        <v>8520</v>
      </c>
      <c r="HJ143" s="491" t="n">
        <f aca="false">HI143*0.67</f>
        <v>5708.4</v>
      </c>
      <c r="HK143" s="491"/>
      <c r="HL143" s="551"/>
      <c r="HM143" s="544" t="n">
        <v>14.4</v>
      </c>
      <c r="HN143" s="507" t="n">
        <v>15.7</v>
      </c>
      <c r="HO143" s="492" t="n">
        <v>0.26</v>
      </c>
      <c r="HP143" s="546" t="n">
        <v>0.1</v>
      </c>
      <c r="HQ143" s="524" t="n">
        <v>13.8</v>
      </c>
      <c r="HR143" s="525" t="n">
        <v>0.3</v>
      </c>
      <c r="HS143" s="525" t="n">
        <v>0.25</v>
      </c>
      <c r="HT143" s="512" t="n">
        <v>8</v>
      </c>
      <c r="HU143" s="526" t="n">
        <f aca="false">72500/BA143*24</f>
        <v>46.9420239026628</v>
      </c>
      <c r="HV143" s="527" t="n">
        <f aca="false">1-HC143/BE143</f>
        <v>0.754716981132076</v>
      </c>
      <c r="HW143" s="527" t="n">
        <f aca="false">1-HD143/BF143</f>
        <v>0.856353591160221</v>
      </c>
      <c r="HX143" s="527" t="n">
        <f aca="false">1-HM143/BK143</f>
        <v>0.489361702127659</v>
      </c>
      <c r="HY143" s="513"/>
    </row>
    <row r="144" customFormat="false" ht="15.6" hidden="false" customHeight="false" outlineLevel="0" collapsed="false">
      <c r="A144" s="401" t="n">
        <v>43626</v>
      </c>
      <c r="B144" s="516" t="n">
        <v>39160</v>
      </c>
      <c r="C144" s="403" t="n">
        <f aca="false">B144/$B$6</f>
        <v>0.7832</v>
      </c>
      <c r="D144" s="404" t="n">
        <v>8</v>
      </c>
      <c r="E144" s="405" t="n">
        <v>53</v>
      </c>
      <c r="F144" s="406" t="n">
        <v>236</v>
      </c>
      <c r="G144" s="407" t="n">
        <f aca="false">F144*B144/1000</f>
        <v>9241.76</v>
      </c>
      <c r="H144" s="403" t="n">
        <f aca="false">G144/$G$6</f>
        <v>0.3696704</v>
      </c>
      <c r="I144" s="406" t="n">
        <v>7880</v>
      </c>
      <c r="J144" s="407" t="n">
        <f aca="false">I144*0.67</f>
        <v>5279.6</v>
      </c>
      <c r="K144" s="408" t="n">
        <v>34.4</v>
      </c>
      <c r="L144" s="408" t="n">
        <v>31</v>
      </c>
      <c r="M144" s="408" t="n">
        <v>3.3</v>
      </c>
      <c r="N144" s="409" t="n">
        <v>170</v>
      </c>
      <c r="O144" s="409" t="n">
        <v>32</v>
      </c>
      <c r="P144" s="410"/>
      <c r="Q144" s="410"/>
      <c r="R144" s="410"/>
      <c r="S144" s="410"/>
      <c r="T144" s="411"/>
      <c r="U144" s="412"/>
      <c r="V144" s="410"/>
      <c r="W144" s="410"/>
      <c r="X144" s="517"/>
      <c r="Y144" s="474"/>
      <c r="Z144" s="475"/>
      <c r="AA144" s="476"/>
      <c r="AB144" s="477"/>
      <c r="AC144" s="477"/>
      <c r="AD144" s="475" t="n">
        <v>5.73</v>
      </c>
      <c r="AE144" s="478" t="n">
        <f aca="false">AD144/$AD$6</f>
        <v>0.795833333333333</v>
      </c>
      <c r="AF144" s="479"/>
      <c r="AG144" s="478"/>
      <c r="AH144" s="479"/>
      <c r="AI144" s="479"/>
      <c r="AJ144" s="474"/>
      <c r="AK144" s="478"/>
      <c r="AL144" s="448"/>
      <c r="AM144" s="480"/>
      <c r="AN144" s="474"/>
      <c r="AO144" s="474"/>
      <c r="AP144" s="480"/>
      <c r="AQ144" s="448"/>
      <c r="AR144" s="474"/>
      <c r="AS144" s="474"/>
      <c r="AT144" s="474"/>
      <c r="AU144" s="448"/>
      <c r="AV144" s="481"/>
      <c r="AW144" s="480"/>
      <c r="AX144" s="480"/>
      <c r="AY144" s="481"/>
      <c r="AZ144" s="481"/>
      <c r="BA144" s="421" t="n">
        <f aca="false">CC144+DF144</f>
        <v>35684</v>
      </c>
      <c r="BB144" s="422" t="n">
        <f aca="false">BA144/$BA$6</f>
        <v>0.71368</v>
      </c>
      <c r="BC144" s="423"/>
      <c r="BD144" s="424" t="n">
        <v>7.98</v>
      </c>
      <c r="BE144" s="425" t="n">
        <v>64</v>
      </c>
      <c r="BF144" s="426" t="n">
        <v>335</v>
      </c>
      <c r="BG144" s="427" t="n">
        <v>8420</v>
      </c>
      <c r="BH144" s="421" t="n">
        <f aca="false">BG144*0.67</f>
        <v>5641.4</v>
      </c>
      <c r="BI144" s="433"/>
      <c r="BJ144" s="422"/>
      <c r="BK144" s="428" t="n">
        <v>27.4</v>
      </c>
      <c r="BL144" s="428" t="n">
        <v>24</v>
      </c>
      <c r="BM144" s="429" t="n">
        <v>3.8</v>
      </c>
      <c r="BN144" s="423"/>
      <c r="BO144" s="426" t="n">
        <v>203</v>
      </c>
      <c r="BP144" s="426" t="n">
        <v>32</v>
      </c>
      <c r="BQ144" s="424" t="n">
        <v>4.13</v>
      </c>
      <c r="BR144" s="422" t="n">
        <f aca="false">BQ144/$BQ$6</f>
        <v>0.573611111111111</v>
      </c>
      <c r="BS144" s="410" t="n">
        <f aca="false">BA144</f>
        <v>35684</v>
      </c>
      <c r="BT144" s="430" t="n">
        <f aca="false">BD144</f>
        <v>7.98</v>
      </c>
      <c r="BU144" s="431" t="n">
        <f aca="false">BE144</f>
        <v>64</v>
      </c>
      <c r="BV144" s="431" t="n">
        <f aca="false">BF144</f>
        <v>335</v>
      </c>
      <c r="BW144" s="431" t="n">
        <f aca="false">BG144</f>
        <v>8420</v>
      </c>
      <c r="BX144" s="431" t="n">
        <f aca="false">BW144*0.65</f>
        <v>5473</v>
      </c>
      <c r="BY144" s="431" t="n">
        <f aca="false">BK144</f>
        <v>27.4</v>
      </c>
      <c r="BZ144" s="431" t="n">
        <f aca="false">BL144</f>
        <v>24</v>
      </c>
      <c r="CA144" s="432"/>
      <c r="CB144" s="431" t="n">
        <f aca="false">BO144</f>
        <v>203</v>
      </c>
      <c r="CC144" s="433" t="n">
        <v>17963</v>
      </c>
      <c r="CD144" s="412" t="n">
        <f aca="false">CC144</f>
        <v>17963</v>
      </c>
      <c r="CE144" s="422" t="n">
        <f aca="false">CC144/25000</f>
        <v>0.71852</v>
      </c>
      <c r="CF144" s="434" t="n">
        <f aca="false">6700/CC144*24</f>
        <v>8.95173412013584</v>
      </c>
      <c r="CG144" s="435"/>
      <c r="CH144" s="428"/>
      <c r="CI144" s="447" t="n">
        <f aca="false">9500/CC144*24</f>
        <v>12.692757334521</v>
      </c>
      <c r="CJ144" s="437" t="n">
        <v>28.8</v>
      </c>
      <c r="CK144" s="437" t="n">
        <v>5.76</v>
      </c>
      <c r="CL144" s="424"/>
      <c r="CM144" s="424"/>
      <c r="CN144" s="424"/>
      <c r="CO144" s="433"/>
      <c r="CP144" s="433"/>
      <c r="CQ144" s="438"/>
      <c r="CR144" s="438" t="n">
        <v>0.83</v>
      </c>
      <c r="CS144" s="425"/>
      <c r="CT144" s="529" t="n">
        <f aca="false">3500/CC144*24</f>
        <v>4.67627901798141</v>
      </c>
      <c r="CU144" s="435" t="n">
        <v>6.27</v>
      </c>
      <c r="CV144" s="439"/>
      <c r="CW144" s="440"/>
      <c r="CX144" s="441"/>
      <c r="CY144" s="442"/>
      <c r="CZ144" s="443"/>
      <c r="DA144" s="443"/>
      <c r="DB144" s="443"/>
      <c r="DC144" s="443"/>
      <c r="DD144" s="444"/>
      <c r="DE144" s="441"/>
      <c r="DF144" s="445" t="n">
        <v>17721</v>
      </c>
      <c r="DG144" s="446" t="n">
        <f aca="false">DF144</f>
        <v>17721</v>
      </c>
      <c r="DH144" s="422" t="n">
        <f aca="false">DF144/25000</f>
        <v>0.70884</v>
      </c>
      <c r="DI144" s="447" t="n">
        <f aca="false">6700/DF144*24</f>
        <v>9.0739800237007</v>
      </c>
      <c r="DJ144" s="435" t="n">
        <v>7.79</v>
      </c>
      <c r="DK144" s="428"/>
      <c r="DL144" s="447" t="n">
        <f aca="false">9500/DF144*24</f>
        <v>12.8660910783816</v>
      </c>
      <c r="DM144" s="423" t="n">
        <v>29.3</v>
      </c>
      <c r="DN144" s="423" t="n">
        <v>3.18</v>
      </c>
      <c r="DO144" s="424" t="n">
        <v>7.76</v>
      </c>
      <c r="DP144" s="424"/>
      <c r="DQ144" s="424"/>
      <c r="DR144" s="433"/>
      <c r="DS144" s="433"/>
      <c r="DT144" s="438"/>
      <c r="DU144" s="438" t="n">
        <v>0.83</v>
      </c>
      <c r="DV144" s="425"/>
      <c r="DW144" s="447" t="n">
        <f aca="false">3500/DF144*24</f>
        <v>4.74013881835111</v>
      </c>
      <c r="DX144" s="435" t="n">
        <v>6.74</v>
      </c>
      <c r="DY144" s="439" t="n">
        <v>8.01</v>
      </c>
      <c r="DZ144" s="440" t="n">
        <v>20</v>
      </c>
      <c r="EA144" s="441" t="n">
        <v>82</v>
      </c>
      <c r="EB144" s="442" t="n">
        <v>8380</v>
      </c>
      <c r="EC144" s="443" t="n">
        <v>16.9</v>
      </c>
      <c r="ED144" s="443" t="n">
        <v>0.37</v>
      </c>
      <c r="EE144" s="443" t="n">
        <v>15.8</v>
      </c>
      <c r="EF144" s="443"/>
      <c r="EG144" s="444" t="n">
        <v>32</v>
      </c>
      <c r="EH144" s="441"/>
      <c r="EI144" s="430" t="n">
        <f aca="false">DY144</f>
        <v>8.01</v>
      </c>
      <c r="EJ144" s="448" t="n">
        <f aca="false">DZ144</f>
        <v>20</v>
      </c>
      <c r="EK144" s="449" t="n">
        <f aca="false">EA144</f>
        <v>82</v>
      </c>
      <c r="EL144" s="418" t="n">
        <f aca="false">EB144</f>
        <v>8380</v>
      </c>
      <c r="EM144" s="432" t="n">
        <f aca="false">EC144</f>
        <v>16.9</v>
      </c>
      <c r="EN144" s="432" t="n">
        <f aca="false">ED144</f>
        <v>0.37</v>
      </c>
      <c r="EO144" s="432" t="n">
        <f aca="false">EE144</f>
        <v>15.8</v>
      </c>
      <c r="EP144" s="432"/>
      <c r="EQ144" s="431" t="n">
        <f aca="false">EG144</f>
        <v>32</v>
      </c>
      <c r="ER144" s="449"/>
      <c r="ES144" s="450" t="n">
        <f aca="false">44000/BA144*24</f>
        <v>29.5930949445129</v>
      </c>
      <c r="ET144" s="451" t="n">
        <f aca="false">BB144</f>
        <v>0.71368</v>
      </c>
      <c r="EU144" s="452" t="n">
        <f aca="false">BV144/1000/ES144*24</f>
        <v>0.271685</v>
      </c>
      <c r="EV144" s="451" t="n">
        <f aca="false">EU144/$EU$6</f>
        <v>0.50312037037037</v>
      </c>
      <c r="EW144" s="514" t="n">
        <f aca="false">1-EM144/BY144</f>
        <v>0.383211678832117</v>
      </c>
      <c r="EX144" s="515" t="n">
        <f aca="false">BY144-EM144</f>
        <v>10.5</v>
      </c>
      <c r="EY144" s="514" t="n">
        <f aca="false">1-EJ144/BU144</f>
        <v>0.6875</v>
      </c>
      <c r="EZ144" s="515" t="n">
        <f aca="false">BU144-EJ144</f>
        <v>44</v>
      </c>
      <c r="FA144" s="451" t="n">
        <f aca="false">1-EK144/BV144</f>
        <v>0.755223880597015</v>
      </c>
      <c r="FB144" s="432" t="n">
        <f aca="false">BV144-EK144</f>
        <v>253</v>
      </c>
      <c r="FC144" s="453"/>
      <c r="FD144" s="432"/>
      <c r="FE144" s="453" t="n">
        <f aca="false">1-EQ144/CB144</f>
        <v>0.842364532019704</v>
      </c>
      <c r="FF144" s="431" t="n">
        <f aca="false">CB144-EQ144</f>
        <v>171</v>
      </c>
      <c r="FG144" s="406" t="n">
        <v>38400</v>
      </c>
      <c r="FH144" s="444"/>
      <c r="FI144" s="454"/>
      <c r="FJ144" s="455"/>
      <c r="FK144" s="456" t="n">
        <f aca="false">3000/BA144*24</f>
        <v>2.01771101894406</v>
      </c>
      <c r="FL144" s="531" t="n">
        <v>1900</v>
      </c>
      <c r="FM144" s="456" t="n">
        <f aca="false">FL144/BA144*1000</f>
        <v>53.2451518888017</v>
      </c>
      <c r="FN144" s="531" t="n">
        <v>5838</v>
      </c>
      <c r="FO144" s="533" t="n">
        <f aca="false">FN144/11.15/1.2/1000</f>
        <v>0.436322869955157</v>
      </c>
      <c r="FP144" s="450" t="n">
        <f aca="false">FN144/BA144*1000</f>
        <v>163.602735119381</v>
      </c>
      <c r="FQ144" s="458" t="n">
        <v>28.8</v>
      </c>
      <c r="FR144" s="459" t="n">
        <f aca="false">FQ144/BA144*1000</f>
        <v>0.807084407577626</v>
      </c>
      <c r="FS144" s="460" t="n">
        <v>7.96</v>
      </c>
      <c r="FT144" s="530" t="n">
        <v>14</v>
      </c>
      <c r="FU144" s="441" t="n">
        <v>61</v>
      </c>
      <c r="FV144" s="531" t="n">
        <v>1</v>
      </c>
      <c r="FW144" s="539" t="n">
        <v>0.3</v>
      </c>
      <c r="FX144" s="531" t="n">
        <v>8</v>
      </c>
      <c r="FY144" s="453" t="n">
        <f aca="false">1-FV144/(EG144+DD144)</f>
        <v>0.96875</v>
      </c>
      <c r="FZ144" s="453"/>
      <c r="GA144" s="430"/>
      <c r="GB144" s="514" t="n">
        <f aca="false">1-FT144/DZ144</f>
        <v>0.3</v>
      </c>
      <c r="GC144" s="515" t="n">
        <f aca="false">(CW144+DZ144-FT144)</f>
        <v>6</v>
      </c>
      <c r="GD144" s="514" t="n">
        <f aca="false">1-FU144/EA144</f>
        <v>0.25609756097561</v>
      </c>
      <c r="GE144" s="528" t="n">
        <f aca="false">CX144+EA144-FU144</f>
        <v>21</v>
      </c>
      <c r="GF144" s="462" t="n">
        <f aca="false">4100/BA144*24</f>
        <v>2.75753839255689</v>
      </c>
      <c r="GG144" s="406"/>
      <c r="GH144" s="451"/>
      <c r="GI144" s="406"/>
      <c r="GJ144" s="463"/>
      <c r="GK144" s="464"/>
      <c r="GL144" s="465"/>
      <c r="GM144" s="530"/>
      <c r="GN144" s="406"/>
      <c r="GO144" s="514"/>
      <c r="GP144" s="451"/>
      <c r="GQ144" s="530"/>
      <c r="GR144" s="456" t="n">
        <f aca="false">4300/BA144*24</f>
        <v>2.89205246048649</v>
      </c>
      <c r="GS144" s="532" t="n">
        <f aca="false">HC144</f>
        <v>13</v>
      </c>
      <c r="GT144" s="532" t="n">
        <f aca="false">HD144</f>
        <v>55</v>
      </c>
      <c r="GU144" s="514"/>
      <c r="GV144" s="514"/>
      <c r="GW144" s="514" t="n">
        <f aca="false">1-HC144/FT144</f>
        <v>0.0714285714285714</v>
      </c>
      <c r="GX144" s="514" t="n">
        <f aca="false">1-HD144/FU144</f>
        <v>0.0983606557377049</v>
      </c>
      <c r="GY144" s="463"/>
      <c r="GZ144" s="406" t="n">
        <v>36068</v>
      </c>
      <c r="HA144" s="439" t="n">
        <v>8.3</v>
      </c>
      <c r="HB144" s="452" t="n">
        <v>8.32</v>
      </c>
      <c r="HC144" s="440" t="n">
        <v>13</v>
      </c>
      <c r="HD144" s="444" t="n">
        <v>55</v>
      </c>
      <c r="HE144" s="464" t="n">
        <v>13</v>
      </c>
      <c r="HF144" s="464"/>
      <c r="HG144" s="444"/>
      <c r="HH144" s="409" t="n">
        <v>1</v>
      </c>
      <c r="HI144" s="466" t="n">
        <v>8590</v>
      </c>
      <c r="HJ144" s="407" t="n">
        <f aca="false">HI144*0.67</f>
        <v>5755.3</v>
      </c>
      <c r="HK144" s="407"/>
      <c r="HL144" s="550"/>
      <c r="HM144" s="541" t="n">
        <v>15.8</v>
      </c>
      <c r="HN144" s="462" t="n">
        <v>16.4</v>
      </c>
      <c r="HO144" s="408" t="n">
        <v>0.27</v>
      </c>
      <c r="HP144" s="549" t="n">
        <v>0.14</v>
      </c>
      <c r="HQ144" s="519" t="n">
        <v>14.8</v>
      </c>
      <c r="HR144" s="520" t="n">
        <v>0.3</v>
      </c>
      <c r="HS144" s="521" t="n">
        <v>0.3</v>
      </c>
      <c r="HT144" s="522" t="n">
        <v>8</v>
      </c>
      <c r="HU144" s="523" t="n">
        <f aca="false">72500/BA144*24</f>
        <v>48.7613496244816</v>
      </c>
      <c r="HV144" s="514" t="n">
        <f aca="false">1-HC144/BE144</f>
        <v>0.796875</v>
      </c>
      <c r="HW144" s="514" t="n">
        <f aca="false">1-HD144/BF144</f>
        <v>0.835820895522388</v>
      </c>
      <c r="HX144" s="514" t="n">
        <f aca="false">1-HM144/BK144</f>
        <v>0.423357664233577</v>
      </c>
      <c r="HY144" s="472"/>
    </row>
    <row r="145" customFormat="false" ht="19.2" hidden="false" customHeight="false" outlineLevel="0" collapsed="false">
      <c r="A145" s="401" t="n">
        <v>43627</v>
      </c>
      <c r="B145" s="516" t="n">
        <v>34135</v>
      </c>
      <c r="C145" s="403" t="n">
        <f aca="false">B145/$B$6</f>
        <v>0.6827</v>
      </c>
      <c r="D145" s="404" t="n">
        <v>8.18</v>
      </c>
      <c r="E145" s="405" t="n">
        <v>59</v>
      </c>
      <c r="F145" s="406" t="n">
        <v>259</v>
      </c>
      <c r="G145" s="407" t="n">
        <f aca="false">F145*B145/1000</f>
        <v>8840.965</v>
      </c>
      <c r="H145" s="403" t="n">
        <f aca="false">G145/$G$6</f>
        <v>0.3536386</v>
      </c>
      <c r="I145" s="406" t="n">
        <v>11005</v>
      </c>
      <c r="J145" s="407" t="n">
        <f aca="false">I145*0.67</f>
        <v>7373.35</v>
      </c>
      <c r="K145" s="408" t="n">
        <v>28.8</v>
      </c>
      <c r="L145" s="408" t="n">
        <v>26.6</v>
      </c>
      <c r="M145" s="408" t="n">
        <v>1.9</v>
      </c>
      <c r="N145" s="409" t="n">
        <v>271</v>
      </c>
      <c r="O145" s="409" t="n">
        <v>32</v>
      </c>
      <c r="P145" s="410"/>
      <c r="Q145" s="410"/>
      <c r="R145" s="410"/>
      <c r="S145" s="410"/>
      <c r="T145" s="411"/>
      <c r="U145" s="412"/>
      <c r="V145" s="410"/>
      <c r="W145" s="410"/>
      <c r="X145" s="517"/>
      <c r="Y145" s="474"/>
      <c r="Z145" s="475"/>
      <c r="AA145" s="476"/>
      <c r="AB145" s="477"/>
      <c r="AC145" s="477"/>
      <c r="AD145" s="475" t="n">
        <v>5.44</v>
      </c>
      <c r="AE145" s="478" t="n">
        <f aca="false">AD145/$AD$6</f>
        <v>0.755555555555556</v>
      </c>
      <c r="AF145" s="479"/>
      <c r="AG145" s="478"/>
      <c r="AH145" s="479"/>
      <c r="AI145" s="479"/>
      <c r="AJ145" s="474"/>
      <c r="AK145" s="478"/>
      <c r="AL145" s="448"/>
      <c r="AM145" s="480"/>
      <c r="AN145" s="474"/>
      <c r="AO145" s="474"/>
      <c r="AP145" s="480"/>
      <c r="AQ145" s="448"/>
      <c r="AR145" s="474"/>
      <c r="AS145" s="474"/>
      <c r="AT145" s="474"/>
      <c r="AU145" s="448"/>
      <c r="AV145" s="481"/>
      <c r="AW145" s="480"/>
      <c r="AX145" s="480"/>
      <c r="AY145" s="481"/>
      <c r="AZ145" s="481"/>
      <c r="BA145" s="421" t="n">
        <f aca="false">CC145+DF145</f>
        <v>34457</v>
      </c>
      <c r="BB145" s="422" t="n">
        <f aca="false">BA145/$BA$6</f>
        <v>0.68914</v>
      </c>
      <c r="BC145" s="423"/>
      <c r="BD145" s="424" t="n">
        <v>7.89</v>
      </c>
      <c r="BE145" s="425" t="n">
        <v>88</v>
      </c>
      <c r="BF145" s="426" t="n">
        <v>435</v>
      </c>
      <c r="BG145" s="427" t="n">
        <v>7820</v>
      </c>
      <c r="BH145" s="421" t="n">
        <f aca="false">BG145*0.67</f>
        <v>5239.4</v>
      </c>
      <c r="BI145" s="433" t="n">
        <v>2357</v>
      </c>
      <c r="BJ145" s="422" t="n">
        <f aca="false">BI145/35.5*(23+35.5)/BH145</f>
        <v>0.741319697395734</v>
      </c>
      <c r="BK145" s="428" t="n">
        <v>34.1</v>
      </c>
      <c r="BL145" s="428" t="n">
        <v>31.2</v>
      </c>
      <c r="BM145" s="429" t="n">
        <v>2.5</v>
      </c>
      <c r="BN145" s="423" t="n">
        <v>3.3</v>
      </c>
      <c r="BO145" s="426" t="n">
        <v>247</v>
      </c>
      <c r="BP145" s="426" t="n">
        <v>32</v>
      </c>
      <c r="BQ145" s="424" t="n">
        <v>3.92</v>
      </c>
      <c r="BR145" s="422" t="n">
        <f aca="false">BQ145/$BQ$6</f>
        <v>0.544444444444444</v>
      </c>
      <c r="BS145" s="410" t="n">
        <f aca="false">BA145</f>
        <v>34457</v>
      </c>
      <c r="BT145" s="430" t="n">
        <f aca="false">BD145</f>
        <v>7.89</v>
      </c>
      <c r="BU145" s="431" t="n">
        <f aca="false">BE145</f>
        <v>88</v>
      </c>
      <c r="BV145" s="431" t="n">
        <f aca="false">BF145</f>
        <v>435</v>
      </c>
      <c r="BW145" s="431" t="n">
        <f aca="false">BG145</f>
        <v>7820</v>
      </c>
      <c r="BX145" s="431" t="n">
        <f aca="false">BW145*0.65</f>
        <v>5083</v>
      </c>
      <c r="BY145" s="431" t="n">
        <f aca="false">BK145</f>
        <v>34.1</v>
      </c>
      <c r="BZ145" s="431" t="n">
        <f aca="false">BL145</f>
        <v>31.2</v>
      </c>
      <c r="CA145" s="432" t="n">
        <f aca="false">BN145</f>
        <v>3.3</v>
      </c>
      <c r="CB145" s="431" t="n">
        <f aca="false">BO145</f>
        <v>247</v>
      </c>
      <c r="CC145" s="433" t="n">
        <v>17356</v>
      </c>
      <c r="CD145" s="412" t="n">
        <f aca="false">CC145</f>
        <v>17356</v>
      </c>
      <c r="CE145" s="422" t="n">
        <f aca="false">CC145/25000</f>
        <v>0.69424</v>
      </c>
      <c r="CF145" s="434" t="n">
        <f aca="false">6700/CC145*24</f>
        <v>9.26480755934547</v>
      </c>
      <c r="CG145" s="435"/>
      <c r="CH145" s="428"/>
      <c r="CI145" s="447" t="n">
        <f aca="false">9500/CC145*24</f>
        <v>13.1366674348928</v>
      </c>
      <c r="CJ145" s="437" t="n">
        <v>28.9</v>
      </c>
      <c r="CK145" s="437" t="n">
        <v>3.6</v>
      </c>
      <c r="CL145" s="424"/>
      <c r="CM145" s="424"/>
      <c r="CN145" s="424"/>
      <c r="CO145" s="433"/>
      <c r="CP145" s="433"/>
      <c r="CQ145" s="438"/>
      <c r="CR145" s="438" t="n">
        <v>0.88</v>
      </c>
      <c r="CS145" s="425"/>
      <c r="CT145" s="529" t="n">
        <f aca="false">3500/CC145*24</f>
        <v>4.8398248444342</v>
      </c>
      <c r="CU145" s="435" t="n">
        <v>6.05</v>
      </c>
      <c r="CV145" s="439"/>
      <c r="CW145" s="440"/>
      <c r="CX145" s="441"/>
      <c r="CY145" s="442"/>
      <c r="CZ145" s="443"/>
      <c r="DA145" s="443"/>
      <c r="DB145" s="443"/>
      <c r="DC145" s="443"/>
      <c r="DD145" s="444"/>
      <c r="DE145" s="441"/>
      <c r="DF145" s="445" t="n">
        <v>17101</v>
      </c>
      <c r="DG145" s="446" t="n">
        <f aca="false">DF145</f>
        <v>17101</v>
      </c>
      <c r="DH145" s="422" t="n">
        <f aca="false">DF145/25000</f>
        <v>0.68404</v>
      </c>
      <c r="DI145" s="447" t="n">
        <f aca="false">6700/DF145*24</f>
        <v>9.40295889129291</v>
      </c>
      <c r="DJ145" s="435" t="n">
        <v>7.93</v>
      </c>
      <c r="DK145" s="428" t="n">
        <v>3.3</v>
      </c>
      <c r="DL145" s="447" t="n">
        <f aca="false">9500/DF145*24</f>
        <v>13.3325536518332</v>
      </c>
      <c r="DM145" s="423" t="n">
        <v>29.5</v>
      </c>
      <c r="DN145" s="423" t="n">
        <v>3.3</v>
      </c>
      <c r="DO145" s="424" t="n">
        <v>7.66</v>
      </c>
      <c r="DP145" s="424"/>
      <c r="DQ145" s="424"/>
      <c r="DR145" s="433" t="n">
        <v>6382</v>
      </c>
      <c r="DS145" s="433" t="n">
        <v>3172</v>
      </c>
      <c r="DT145" s="438" t="n">
        <f aca="false">DS145/DR145</f>
        <v>0.497022876841116</v>
      </c>
      <c r="DU145" s="438" t="n">
        <v>0.91</v>
      </c>
      <c r="DV145" s="425" t="n">
        <f aca="false">DU145/DR145*1000*1000</f>
        <v>142.588530241304</v>
      </c>
      <c r="DW145" s="447" t="n">
        <f aca="false">3500/DF145*24</f>
        <v>4.9119934506754</v>
      </c>
      <c r="DX145" s="435" t="n">
        <v>6.9</v>
      </c>
      <c r="DY145" s="439" t="n">
        <v>8.15</v>
      </c>
      <c r="DZ145" s="440" t="n">
        <v>22</v>
      </c>
      <c r="EA145" s="441" t="n">
        <v>80</v>
      </c>
      <c r="EB145" s="442" t="n">
        <v>8190</v>
      </c>
      <c r="EC145" s="443" t="n">
        <v>16.3</v>
      </c>
      <c r="ED145" s="443" t="n">
        <v>0.4</v>
      </c>
      <c r="EE145" s="443" t="n">
        <v>16.1</v>
      </c>
      <c r="EF145" s="443" t="n">
        <v>2.2</v>
      </c>
      <c r="EG145" s="444" t="n">
        <v>32</v>
      </c>
      <c r="EH145" s="441"/>
      <c r="EI145" s="430" t="n">
        <f aca="false">DY145</f>
        <v>8.15</v>
      </c>
      <c r="EJ145" s="448" t="n">
        <f aca="false">DZ145</f>
        <v>22</v>
      </c>
      <c r="EK145" s="449" t="n">
        <f aca="false">EA145</f>
        <v>80</v>
      </c>
      <c r="EL145" s="418" t="n">
        <f aca="false">EB145</f>
        <v>8190</v>
      </c>
      <c r="EM145" s="432" t="n">
        <f aca="false">EC145</f>
        <v>16.3</v>
      </c>
      <c r="EN145" s="432" t="n">
        <f aca="false">ED145</f>
        <v>0.4</v>
      </c>
      <c r="EO145" s="432" t="n">
        <f aca="false">EE145</f>
        <v>16.1</v>
      </c>
      <c r="EP145" s="432" t="n">
        <f aca="false">EF145</f>
        <v>2.2</v>
      </c>
      <c r="EQ145" s="431" t="n">
        <f aca="false">EG145</f>
        <v>32</v>
      </c>
      <c r="ER145" s="449"/>
      <c r="ES145" s="450" t="n">
        <f aca="false">44000/BA145*24</f>
        <v>30.6468932292422</v>
      </c>
      <c r="ET145" s="451" t="n">
        <f aca="false">BB145</f>
        <v>0.68914</v>
      </c>
      <c r="EU145" s="452" t="n">
        <f aca="false">BV145/1000/ES145*24</f>
        <v>0.340654431818182</v>
      </c>
      <c r="EV145" s="451" t="n">
        <f aca="false">EU145/$EU$6</f>
        <v>0.63084154040404</v>
      </c>
      <c r="EW145" s="514" t="n">
        <f aca="false">1-EM145/BY145</f>
        <v>0.521994134897361</v>
      </c>
      <c r="EX145" s="515" t="n">
        <f aca="false">BY145-EM145</f>
        <v>17.8</v>
      </c>
      <c r="EY145" s="514" t="n">
        <f aca="false">1-EJ145/BU145</f>
        <v>0.75</v>
      </c>
      <c r="EZ145" s="515" t="n">
        <f aca="false">BU145-EJ145</f>
        <v>66</v>
      </c>
      <c r="FA145" s="451" t="n">
        <f aca="false">1-EK145/BV145</f>
        <v>0.816091954022988</v>
      </c>
      <c r="FB145" s="432" t="n">
        <f aca="false">BV145-EK145</f>
        <v>355</v>
      </c>
      <c r="FC145" s="453" t="n">
        <f aca="false">1-EP145/CA145</f>
        <v>0.333333333333333</v>
      </c>
      <c r="FD145" s="432" t="n">
        <f aca="false">CA145-EP145</f>
        <v>1.1</v>
      </c>
      <c r="FE145" s="453" t="n">
        <f aca="false">1-EQ145/CB145</f>
        <v>0.870445344129555</v>
      </c>
      <c r="FF145" s="431" t="n">
        <f aca="false">CB145-EQ145</f>
        <v>215</v>
      </c>
      <c r="FG145" s="406" t="n">
        <v>38400</v>
      </c>
      <c r="FH145" s="444"/>
      <c r="FI145" s="454"/>
      <c r="FJ145" s="455"/>
      <c r="FK145" s="456" t="n">
        <f aca="false">3000/BA145*24</f>
        <v>2.08956090199379</v>
      </c>
      <c r="FL145" s="531" t="n">
        <v>1900</v>
      </c>
      <c r="FM145" s="456" t="n">
        <f aca="false">FL145/BA145*1000</f>
        <v>55.1411904692806</v>
      </c>
      <c r="FN145" s="531" t="n">
        <v>5764</v>
      </c>
      <c r="FO145" s="533" t="n">
        <f aca="false">FN145/11.15/1.2/1000</f>
        <v>0.430792227204783</v>
      </c>
      <c r="FP145" s="450" t="n">
        <f aca="false">FN145/BA145*1000</f>
        <v>167.280958876281</v>
      </c>
      <c r="FQ145" s="458" t="n">
        <v>38.4</v>
      </c>
      <c r="FR145" s="459" t="n">
        <f aca="false">FQ145/BA145*1000</f>
        <v>1.11443248106335</v>
      </c>
      <c r="FS145" s="460" t="n">
        <v>8</v>
      </c>
      <c r="FT145" s="530" t="n">
        <v>16</v>
      </c>
      <c r="FU145" s="441" t="n">
        <v>62</v>
      </c>
      <c r="FV145" s="531" t="n">
        <v>1</v>
      </c>
      <c r="FW145" s="539" t="n">
        <v>0.3</v>
      </c>
      <c r="FX145" s="531" t="n">
        <v>8</v>
      </c>
      <c r="FY145" s="453" t="n">
        <f aca="false">1-FV145/(EG145+DD145)</f>
        <v>0.96875</v>
      </c>
      <c r="FZ145" s="453" t="n">
        <f aca="false">1-FW145/(EF145+DC145)</f>
        <v>0.863636363636364</v>
      </c>
      <c r="GA145" s="430" t="n">
        <f aca="false">EF145+DC145-FW145</f>
        <v>1.9</v>
      </c>
      <c r="GB145" s="514" t="n">
        <f aca="false">1-FT145/DZ145</f>
        <v>0.272727272727273</v>
      </c>
      <c r="GC145" s="515" t="n">
        <f aca="false">(CW145+DZ145-FT145)</f>
        <v>6</v>
      </c>
      <c r="GD145" s="514" t="n">
        <f aca="false">1-FU145/EA145</f>
        <v>0.225</v>
      </c>
      <c r="GE145" s="528" t="n">
        <f aca="false">CX145+EA145-FU145</f>
        <v>18</v>
      </c>
      <c r="GF145" s="462" t="n">
        <f aca="false">4100/BA145*24</f>
        <v>2.85573323272485</v>
      </c>
      <c r="GG145" s="406"/>
      <c r="GH145" s="451"/>
      <c r="GI145" s="406"/>
      <c r="GJ145" s="463"/>
      <c r="GK145" s="464"/>
      <c r="GL145" s="465"/>
      <c r="GM145" s="530"/>
      <c r="GN145" s="406"/>
      <c r="GO145" s="514"/>
      <c r="GP145" s="451"/>
      <c r="GQ145" s="530"/>
      <c r="GR145" s="456" t="n">
        <f aca="false">4300/BA145*24</f>
        <v>2.99503729285776</v>
      </c>
      <c r="GS145" s="532" t="n">
        <f aca="false">HC145</f>
        <v>14</v>
      </c>
      <c r="GT145" s="532" t="n">
        <f aca="false">HD145</f>
        <v>58</v>
      </c>
      <c r="GU145" s="514"/>
      <c r="GV145" s="514"/>
      <c r="GW145" s="514" t="n">
        <f aca="false">1-HC145/FT145</f>
        <v>0.125</v>
      </c>
      <c r="GX145" s="514" t="n">
        <f aca="false">1-HD145/FU145</f>
        <v>0.0645161290322581</v>
      </c>
      <c r="GY145" s="463"/>
      <c r="GZ145" s="406" t="n">
        <v>34649</v>
      </c>
      <c r="HA145" s="439" t="n">
        <v>8.31</v>
      </c>
      <c r="HB145" s="452" t="n">
        <v>8.35</v>
      </c>
      <c r="HC145" s="440" t="n">
        <v>14</v>
      </c>
      <c r="HD145" s="444" t="n">
        <v>58</v>
      </c>
      <c r="HE145" s="464" t="n">
        <v>12</v>
      </c>
      <c r="HF145" s="464"/>
      <c r="HG145" s="444"/>
      <c r="HH145" s="409" t="n">
        <v>1</v>
      </c>
      <c r="HI145" s="466" t="n">
        <v>8340</v>
      </c>
      <c r="HJ145" s="407" t="n">
        <f aca="false">HI145*0.67</f>
        <v>5587.8</v>
      </c>
      <c r="HK145" s="407"/>
      <c r="HL145" s="550"/>
      <c r="HM145" s="541" t="n">
        <v>15.7</v>
      </c>
      <c r="HN145" s="462" t="n">
        <v>16.7</v>
      </c>
      <c r="HO145" s="408" t="n">
        <v>0.3</v>
      </c>
      <c r="HP145" s="549" t="n">
        <v>0.1</v>
      </c>
      <c r="HQ145" s="519" t="n">
        <v>15.3</v>
      </c>
      <c r="HR145" s="520" t="n">
        <v>0.28</v>
      </c>
      <c r="HS145" s="521" t="n">
        <v>0.26</v>
      </c>
      <c r="HT145" s="522" t="n">
        <v>8</v>
      </c>
      <c r="HU145" s="523" t="n">
        <f aca="false">72500/BA145*24</f>
        <v>50.4977217981832</v>
      </c>
      <c r="HV145" s="514" t="n">
        <f aca="false">1-HC145/BE145</f>
        <v>0.840909090909091</v>
      </c>
      <c r="HW145" s="514" t="n">
        <f aca="false">1-HD145/BF145</f>
        <v>0.866666666666667</v>
      </c>
      <c r="HX145" s="514" t="n">
        <f aca="false">1-HM145/BK145</f>
        <v>0.539589442815249</v>
      </c>
      <c r="HY145" s="472" t="s">
        <v>186</v>
      </c>
    </row>
    <row r="146" customFormat="false" ht="48" hidden="false" customHeight="false" outlineLevel="0" collapsed="false">
      <c r="A146" s="401" t="n">
        <v>43628</v>
      </c>
      <c r="B146" s="516" t="n">
        <v>32706</v>
      </c>
      <c r="C146" s="403" t="n">
        <f aca="false">B146/$B$6</f>
        <v>0.65412</v>
      </c>
      <c r="D146" s="404" t="n">
        <v>8.15</v>
      </c>
      <c r="E146" s="405" t="n">
        <v>49</v>
      </c>
      <c r="F146" s="406" t="n">
        <v>234</v>
      </c>
      <c r="G146" s="407" t="n">
        <f aca="false">F146*B146/1000</f>
        <v>7653.204</v>
      </c>
      <c r="H146" s="403" t="n">
        <f aca="false">G146/$G$6</f>
        <v>0.30612816</v>
      </c>
      <c r="I146" s="406" t="n">
        <v>9645</v>
      </c>
      <c r="J146" s="407" t="n">
        <f aca="false">I146*0.67</f>
        <v>6462.15</v>
      </c>
      <c r="K146" s="408" t="n">
        <v>36.3</v>
      </c>
      <c r="L146" s="408" t="n">
        <v>34.4</v>
      </c>
      <c r="M146" s="408" t="n">
        <v>3.2</v>
      </c>
      <c r="N146" s="409" t="n">
        <v>126</v>
      </c>
      <c r="O146" s="409" t="n">
        <v>32</v>
      </c>
      <c r="P146" s="410"/>
      <c r="Q146" s="410"/>
      <c r="R146" s="410"/>
      <c r="S146" s="410"/>
      <c r="T146" s="411"/>
      <c r="U146" s="412"/>
      <c r="V146" s="410"/>
      <c r="W146" s="410"/>
      <c r="X146" s="517"/>
      <c r="Y146" s="474"/>
      <c r="Z146" s="475"/>
      <c r="AA146" s="476"/>
      <c r="AB146" s="477"/>
      <c r="AC146" s="477"/>
      <c r="AD146" s="475" t="n">
        <v>5.62</v>
      </c>
      <c r="AE146" s="478" t="n">
        <f aca="false">AD146/$AD$6</f>
        <v>0.780555555555556</v>
      </c>
      <c r="AF146" s="479"/>
      <c r="AG146" s="478"/>
      <c r="AH146" s="479"/>
      <c r="AI146" s="479"/>
      <c r="AJ146" s="474"/>
      <c r="AK146" s="478"/>
      <c r="AL146" s="448"/>
      <c r="AM146" s="480"/>
      <c r="AN146" s="474"/>
      <c r="AO146" s="474"/>
      <c r="AP146" s="480"/>
      <c r="AQ146" s="448"/>
      <c r="AR146" s="474"/>
      <c r="AS146" s="474"/>
      <c r="AT146" s="474"/>
      <c r="AU146" s="448"/>
      <c r="AV146" s="481"/>
      <c r="AW146" s="480"/>
      <c r="AX146" s="480"/>
      <c r="AY146" s="481"/>
      <c r="AZ146" s="481"/>
      <c r="BA146" s="421" t="n">
        <f aca="false">CC146+DF146</f>
        <v>30956</v>
      </c>
      <c r="BB146" s="422" t="n">
        <f aca="false">BA146/$BA$6</f>
        <v>0.61912</v>
      </c>
      <c r="BC146" s="423"/>
      <c r="BD146" s="424" t="n">
        <v>7.8</v>
      </c>
      <c r="BE146" s="425" t="n">
        <v>76.8</v>
      </c>
      <c r="BF146" s="426" t="n">
        <v>386</v>
      </c>
      <c r="BG146" s="427" t="n">
        <v>9990</v>
      </c>
      <c r="BH146" s="421" t="n">
        <f aca="false">BG146*0.67</f>
        <v>6693.3</v>
      </c>
      <c r="BI146" s="433"/>
      <c r="BJ146" s="422"/>
      <c r="BK146" s="428" t="n">
        <v>34.7</v>
      </c>
      <c r="BL146" s="428" t="n">
        <v>30.6</v>
      </c>
      <c r="BM146" s="429" t="n">
        <v>2.8</v>
      </c>
      <c r="BN146" s="423"/>
      <c r="BO146" s="426" t="n">
        <v>236</v>
      </c>
      <c r="BP146" s="426" t="n">
        <v>32</v>
      </c>
      <c r="BQ146" s="424" t="n">
        <v>2.7</v>
      </c>
      <c r="BR146" s="422" t="n">
        <f aca="false">BQ146/$BQ$6</f>
        <v>0.375</v>
      </c>
      <c r="BS146" s="410" t="n">
        <f aca="false">BA146</f>
        <v>30956</v>
      </c>
      <c r="BT146" s="430" t="n">
        <f aca="false">BD146</f>
        <v>7.8</v>
      </c>
      <c r="BU146" s="431" t="n">
        <f aca="false">BE146</f>
        <v>76.8</v>
      </c>
      <c r="BV146" s="431" t="n">
        <f aca="false">BF146</f>
        <v>386</v>
      </c>
      <c r="BW146" s="431" t="n">
        <f aca="false">BG146</f>
        <v>9990</v>
      </c>
      <c r="BX146" s="431" t="n">
        <f aca="false">BW146*0.65</f>
        <v>6493.5</v>
      </c>
      <c r="BY146" s="431" t="n">
        <f aca="false">BK146</f>
        <v>34.7</v>
      </c>
      <c r="BZ146" s="431" t="n">
        <f aca="false">BL146</f>
        <v>30.6</v>
      </c>
      <c r="CA146" s="432"/>
      <c r="CB146" s="431" t="n">
        <f aca="false">BO146</f>
        <v>236</v>
      </c>
      <c r="CC146" s="433" t="n">
        <v>15498</v>
      </c>
      <c r="CD146" s="412" t="n">
        <f aca="false">CC146</f>
        <v>15498</v>
      </c>
      <c r="CE146" s="422" t="n">
        <f aca="false">CC146/25000</f>
        <v>0.61992</v>
      </c>
      <c r="CF146" s="434" t="n">
        <f aca="false">6700/CC146*24</f>
        <v>10.3755323267518</v>
      </c>
      <c r="CG146" s="435"/>
      <c r="CH146" s="428"/>
      <c r="CI146" s="447" t="n">
        <f aca="false">9500/CC146*24</f>
        <v>14.7115756871854</v>
      </c>
      <c r="CJ146" s="437" t="n">
        <v>29.1</v>
      </c>
      <c r="CK146" s="437" t="n">
        <v>3</v>
      </c>
      <c r="CL146" s="424"/>
      <c r="CM146" s="424"/>
      <c r="CN146" s="424"/>
      <c r="CO146" s="433"/>
      <c r="CP146" s="433"/>
      <c r="CQ146" s="438"/>
      <c r="CR146" s="438" t="n">
        <v>0.94</v>
      </c>
      <c r="CS146" s="425"/>
      <c r="CT146" s="529" t="n">
        <f aca="false">3500/CC146*24</f>
        <v>5.42005420054201</v>
      </c>
      <c r="CU146" s="435" t="n">
        <v>6.07</v>
      </c>
      <c r="CV146" s="439"/>
      <c r="CW146" s="440"/>
      <c r="CX146" s="441"/>
      <c r="CY146" s="442"/>
      <c r="CZ146" s="443"/>
      <c r="DA146" s="443"/>
      <c r="DB146" s="443"/>
      <c r="DC146" s="443"/>
      <c r="DD146" s="444"/>
      <c r="DE146" s="441"/>
      <c r="DF146" s="445" t="n">
        <v>15458</v>
      </c>
      <c r="DG146" s="446" t="n">
        <f aca="false">DF146</f>
        <v>15458</v>
      </c>
      <c r="DH146" s="422" t="n">
        <f aca="false">DF146/25000</f>
        <v>0.61832</v>
      </c>
      <c r="DI146" s="447" t="n">
        <f aca="false">6700/DF146*24</f>
        <v>10.4023806443266</v>
      </c>
      <c r="DJ146" s="435" t="n">
        <v>7.83</v>
      </c>
      <c r="DK146" s="428"/>
      <c r="DL146" s="447" t="n">
        <f aca="false">9500/DF146*24</f>
        <v>14.7496441971795</v>
      </c>
      <c r="DM146" s="423" t="n">
        <v>28.8</v>
      </c>
      <c r="DN146" s="423" t="n">
        <v>2.9</v>
      </c>
      <c r="DO146" s="424" t="n">
        <v>7.79</v>
      </c>
      <c r="DP146" s="424"/>
      <c r="DQ146" s="424"/>
      <c r="DR146" s="433"/>
      <c r="DS146" s="433"/>
      <c r="DT146" s="438"/>
      <c r="DU146" s="438" t="n">
        <v>0.91</v>
      </c>
      <c r="DV146" s="425"/>
      <c r="DW146" s="447" t="n">
        <f aca="false">3500/DF146*24</f>
        <v>5.43407944106611</v>
      </c>
      <c r="DX146" s="435" t="n">
        <v>6.58</v>
      </c>
      <c r="DY146" s="439" t="n">
        <v>7.99</v>
      </c>
      <c r="DZ146" s="440" t="n">
        <v>21.3</v>
      </c>
      <c r="EA146" s="441" t="n">
        <v>75</v>
      </c>
      <c r="EB146" s="442" t="n">
        <v>8270</v>
      </c>
      <c r="EC146" s="443" t="n">
        <v>14.8</v>
      </c>
      <c r="ED146" s="443" t="n">
        <v>0.43</v>
      </c>
      <c r="EE146" s="443" t="n">
        <v>14.8</v>
      </c>
      <c r="EF146" s="443"/>
      <c r="EG146" s="444" t="n">
        <v>36</v>
      </c>
      <c r="EH146" s="441"/>
      <c r="EI146" s="430" t="n">
        <f aca="false">DY146</f>
        <v>7.99</v>
      </c>
      <c r="EJ146" s="448" t="n">
        <f aca="false">DZ146</f>
        <v>21.3</v>
      </c>
      <c r="EK146" s="449" t="n">
        <f aca="false">EA146</f>
        <v>75</v>
      </c>
      <c r="EL146" s="418" t="n">
        <f aca="false">EB146</f>
        <v>8270</v>
      </c>
      <c r="EM146" s="432" t="n">
        <f aca="false">EC146</f>
        <v>14.8</v>
      </c>
      <c r="EN146" s="432" t="n">
        <f aca="false">ED146</f>
        <v>0.43</v>
      </c>
      <c r="EO146" s="432" t="n">
        <f aca="false">EE146</f>
        <v>14.8</v>
      </c>
      <c r="EP146" s="432"/>
      <c r="EQ146" s="431" t="n">
        <f aca="false">EG146</f>
        <v>36</v>
      </c>
      <c r="ER146" s="449"/>
      <c r="ES146" s="450" t="n">
        <f aca="false">44000/BA146*24</f>
        <v>34.1129344876599</v>
      </c>
      <c r="ET146" s="451" t="n">
        <f aca="false">BB146</f>
        <v>0.61912</v>
      </c>
      <c r="EU146" s="452" t="n">
        <f aca="false">BV146/1000/ES146*24</f>
        <v>0.271568545454545</v>
      </c>
      <c r="EV146" s="451" t="n">
        <f aca="false">EU146/$EU$6</f>
        <v>0.502904713804714</v>
      </c>
      <c r="EW146" s="514" t="n">
        <f aca="false">1-EM146/BY146</f>
        <v>0.573487031700288</v>
      </c>
      <c r="EX146" s="515" t="n">
        <f aca="false">BY146-EM146</f>
        <v>19.9</v>
      </c>
      <c r="EY146" s="514" t="n">
        <f aca="false">1-EJ146/BU146</f>
        <v>0.72265625</v>
      </c>
      <c r="EZ146" s="515" t="n">
        <f aca="false">BU146-EJ146</f>
        <v>55.5</v>
      </c>
      <c r="FA146" s="451" t="n">
        <f aca="false">1-EK146/BV146</f>
        <v>0.805699481865285</v>
      </c>
      <c r="FB146" s="432" t="n">
        <f aca="false">BV146-EK146</f>
        <v>311</v>
      </c>
      <c r="FC146" s="453"/>
      <c r="FD146" s="432"/>
      <c r="FE146" s="453" t="n">
        <f aca="false">1-EQ146/CB146</f>
        <v>0.847457627118644</v>
      </c>
      <c r="FF146" s="431" t="n">
        <f aca="false">CB146-EQ146</f>
        <v>200</v>
      </c>
      <c r="FG146" s="406" t="n">
        <v>38400</v>
      </c>
      <c r="FH146" s="444"/>
      <c r="FI146" s="454"/>
      <c r="FJ146" s="455"/>
      <c r="FK146" s="456" t="n">
        <f aca="false">3000/BA146*24</f>
        <v>2.3258818968859</v>
      </c>
      <c r="FL146" s="531" t="n">
        <v>1900</v>
      </c>
      <c r="FM146" s="456" t="n">
        <f aca="false">FL146/BA146*1000</f>
        <v>61.3774389456002</v>
      </c>
      <c r="FN146" s="531" t="n">
        <v>5421</v>
      </c>
      <c r="FO146" s="533" t="n">
        <f aca="false">FN146/11.15/1.2/1000</f>
        <v>0.405156950672646</v>
      </c>
      <c r="FP146" s="450" t="n">
        <f aca="false">FN146/BA146*1000</f>
        <v>175.119524486368</v>
      </c>
      <c r="FQ146" s="458" t="n">
        <v>38.4</v>
      </c>
      <c r="FR146" s="459" t="n">
        <f aca="false">FQ146/BA146*1000</f>
        <v>1.24047034500581</v>
      </c>
      <c r="FS146" s="460" t="n">
        <v>7.93</v>
      </c>
      <c r="FT146" s="530" t="n">
        <v>15</v>
      </c>
      <c r="FU146" s="441" t="n">
        <v>58</v>
      </c>
      <c r="FV146" s="531" t="n">
        <v>1</v>
      </c>
      <c r="FW146" s="539" t="n">
        <v>0.26</v>
      </c>
      <c r="FX146" s="531" t="n">
        <v>8</v>
      </c>
      <c r="FY146" s="453" t="n">
        <f aca="false">1-FV146/(EG146+DD146)</f>
        <v>0.972222222222222</v>
      </c>
      <c r="FZ146" s="453"/>
      <c r="GA146" s="430"/>
      <c r="GB146" s="514" t="n">
        <f aca="false">1-FT146/DZ146</f>
        <v>0.295774647887324</v>
      </c>
      <c r="GC146" s="515" t="n">
        <f aca="false">(CW146+DZ146-FT146)</f>
        <v>6.3</v>
      </c>
      <c r="GD146" s="514" t="n">
        <f aca="false">1-FU146/EA146</f>
        <v>0.226666666666667</v>
      </c>
      <c r="GE146" s="528" t="n">
        <f aca="false">CX146+EA146-FU146</f>
        <v>17</v>
      </c>
      <c r="GF146" s="462" t="n">
        <f aca="false">4100/BA146*24</f>
        <v>3.1787052590774</v>
      </c>
      <c r="GG146" s="406"/>
      <c r="GH146" s="451"/>
      <c r="GI146" s="406"/>
      <c r="GJ146" s="463"/>
      <c r="GK146" s="464"/>
      <c r="GL146" s="465"/>
      <c r="GM146" s="530"/>
      <c r="GN146" s="406"/>
      <c r="GO146" s="514"/>
      <c r="GP146" s="451"/>
      <c r="GQ146" s="530"/>
      <c r="GR146" s="456" t="n">
        <f aca="false">4300/BA146*24</f>
        <v>3.33376405220313</v>
      </c>
      <c r="GS146" s="532" t="n">
        <f aca="false">HC146</f>
        <v>13</v>
      </c>
      <c r="GT146" s="532" t="n">
        <f aca="false">HD146</f>
        <v>55</v>
      </c>
      <c r="GU146" s="514"/>
      <c r="GV146" s="514"/>
      <c r="GW146" s="514" t="n">
        <f aca="false">1-HC146/FT146</f>
        <v>0.133333333333333</v>
      </c>
      <c r="GX146" s="514" t="n">
        <f aca="false">1-HD146/FU146</f>
        <v>0.0517241379310345</v>
      </c>
      <c r="GY146" s="463"/>
      <c r="GZ146" s="406" t="n">
        <v>30343</v>
      </c>
      <c r="HA146" s="439" t="n">
        <v>8.43</v>
      </c>
      <c r="HB146" s="452" t="n">
        <v>8.4</v>
      </c>
      <c r="HC146" s="440" t="n">
        <v>13</v>
      </c>
      <c r="HD146" s="444" t="n">
        <v>55</v>
      </c>
      <c r="HE146" s="464" t="n">
        <v>13</v>
      </c>
      <c r="HF146" s="464"/>
      <c r="HG146" s="444"/>
      <c r="HH146" s="409" t="n">
        <v>1</v>
      </c>
      <c r="HI146" s="466" t="n">
        <v>7980</v>
      </c>
      <c r="HJ146" s="407" t="n">
        <f aca="false">HI146*0.67</f>
        <v>5346.6</v>
      </c>
      <c r="HK146" s="407"/>
      <c r="HL146" s="550"/>
      <c r="HM146" s="541" t="n">
        <v>16.6</v>
      </c>
      <c r="HN146" s="462" t="n">
        <v>14.3</v>
      </c>
      <c r="HO146" s="408" t="n">
        <v>0.26</v>
      </c>
      <c r="HP146" s="549" t="n">
        <v>0.2</v>
      </c>
      <c r="HQ146" s="519" t="n">
        <v>15.2</v>
      </c>
      <c r="HR146" s="520" t="n">
        <v>0.3</v>
      </c>
      <c r="HS146" s="521" t="n">
        <v>0.23</v>
      </c>
      <c r="HT146" s="522" t="n">
        <v>8</v>
      </c>
      <c r="HU146" s="523" t="n">
        <f aca="false">72500/BA146*24</f>
        <v>56.208812508076</v>
      </c>
      <c r="HV146" s="514" t="n">
        <f aca="false">1-HC146/BE146</f>
        <v>0.830729166666667</v>
      </c>
      <c r="HW146" s="514" t="n">
        <f aca="false">1-HD146/BF146</f>
        <v>0.857512953367876</v>
      </c>
      <c r="HX146" s="514" t="n">
        <f aca="false">1-HM146/BK146</f>
        <v>0.521613832853026</v>
      </c>
      <c r="HY146" s="472" t="s">
        <v>187</v>
      </c>
    </row>
    <row r="147" customFormat="false" ht="15.6" hidden="false" customHeight="false" outlineLevel="0" collapsed="false">
      <c r="A147" s="401" t="n">
        <v>43629</v>
      </c>
      <c r="B147" s="516" t="n">
        <v>40480</v>
      </c>
      <c r="C147" s="403" t="n">
        <f aca="false">B147/$B$6</f>
        <v>0.8096</v>
      </c>
      <c r="D147" s="404" t="n">
        <v>8.02</v>
      </c>
      <c r="E147" s="405" t="n">
        <v>49.6</v>
      </c>
      <c r="F147" s="406" t="n">
        <v>259</v>
      </c>
      <c r="G147" s="407" t="n">
        <f aca="false">F147*B147/1000</f>
        <v>10484.32</v>
      </c>
      <c r="H147" s="403" t="n">
        <f aca="false">G147/$G$6</f>
        <v>0.4193728</v>
      </c>
      <c r="I147" s="406" t="n">
        <v>8455</v>
      </c>
      <c r="J147" s="407" t="n">
        <f aca="false">I147*0.67</f>
        <v>5664.85</v>
      </c>
      <c r="K147" s="408" t="n">
        <v>31.7</v>
      </c>
      <c r="L147" s="408" t="n">
        <v>31.6</v>
      </c>
      <c r="M147" s="408" t="n">
        <v>3.2</v>
      </c>
      <c r="N147" s="409" t="n">
        <v>160</v>
      </c>
      <c r="O147" s="409" t="n">
        <v>32</v>
      </c>
      <c r="P147" s="410"/>
      <c r="Q147" s="410"/>
      <c r="R147" s="410"/>
      <c r="S147" s="410"/>
      <c r="T147" s="411"/>
      <c r="U147" s="412"/>
      <c r="V147" s="410"/>
      <c r="W147" s="410"/>
      <c r="X147" s="517"/>
      <c r="Y147" s="474"/>
      <c r="Z147" s="475"/>
      <c r="AA147" s="476"/>
      <c r="AB147" s="477"/>
      <c r="AC147" s="477"/>
      <c r="AD147" s="475" t="n">
        <v>5.46</v>
      </c>
      <c r="AE147" s="478" t="n">
        <f aca="false">AD147/$AD$6</f>
        <v>0.758333333333333</v>
      </c>
      <c r="AF147" s="479"/>
      <c r="AG147" s="478"/>
      <c r="AH147" s="479"/>
      <c r="AI147" s="479"/>
      <c r="AJ147" s="474"/>
      <c r="AK147" s="478"/>
      <c r="AL147" s="448"/>
      <c r="AM147" s="480"/>
      <c r="AN147" s="474"/>
      <c r="AO147" s="474"/>
      <c r="AP147" s="480"/>
      <c r="AQ147" s="448"/>
      <c r="AR147" s="474"/>
      <c r="AS147" s="474"/>
      <c r="AT147" s="474"/>
      <c r="AU147" s="448"/>
      <c r="AV147" s="481"/>
      <c r="AW147" s="480"/>
      <c r="AX147" s="480"/>
      <c r="AY147" s="481"/>
      <c r="AZ147" s="481"/>
      <c r="BA147" s="421" t="n">
        <f aca="false">CC147+DF147</f>
        <v>37438</v>
      </c>
      <c r="BB147" s="422" t="n">
        <f aca="false">BA147/$BA$6</f>
        <v>0.74876</v>
      </c>
      <c r="BC147" s="423"/>
      <c r="BD147" s="424" t="n">
        <v>7.74</v>
      </c>
      <c r="BE147" s="425" t="n">
        <v>70</v>
      </c>
      <c r="BF147" s="426" t="n">
        <v>388</v>
      </c>
      <c r="BG147" s="427" t="n">
        <v>9780</v>
      </c>
      <c r="BH147" s="421" t="n">
        <f aca="false">BG147*0.67</f>
        <v>6552.6</v>
      </c>
      <c r="BI147" s="433"/>
      <c r="BJ147" s="422"/>
      <c r="BK147" s="428" t="n">
        <v>32.5</v>
      </c>
      <c r="BL147" s="428" t="n">
        <v>29.8</v>
      </c>
      <c r="BM147" s="429" t="n">
        <v>2.3</v>
      </c>
      <c r="BN147" s="423"/>
      <c r="BO147" s="426" t="n">
        <v>252</v>
      </c>
      <c r="BP147" s="426" t="n">
        <v>32</v>
      </c>
      <c r="BQ147" s="424" t="n">
        <v>4.81</v>
      </c>
      <c r="BR147" s="422" t="n">
        <f aca="false">BQ147/$BQ$6</f>
        <v>0.668055555555555</v>
      </c>
      <c r="BS147" s="410" t="n">
        <f aca="false">BA147</f>
        <v>37438</v>
      </c>
      <c r="BT147" s="430" t="n">
        <f aca="false">BD147</f>
        <v>7.74</v>
      </c>
      <c r="BU147" s="431" t="n">
        <f aca="false">BE147</f>
        <v>70</v>
      </c>
      <c r="BV147" s="431" t="n">
        <f aca="false">BF147</f>
        <v>388</v>
      </c>
      <c r="BW147" s="431" t="n">
        <f aca="false">BG147</f>
        <v>9780</v>
      </c>
      <c r="BX147" s="431" t="n">
        <f aca="false">BW147*0.65</f>
        <v>6357</v>
      </c>
      <c r="BY147" s="431" t="n">
        <f aca="false">BK147</f>
        <v>32.5</v>
      </c>
      <c r="BZ147" s="431" t="n">
        <f aca="false">BL147</f>
        <v>29.8</v>
      </c>
      <c r="CA147" s="432"/>
      <c r="CB147" s="431" t="n">
        <f aca="false">BO147</f>
        <v>252</v>
      </c>
      <c r="CC147" s="433" t="n">
        <v>18739</v>
      </c>
      <c r="CD147" s="412" t="n">
        <f aca="false">CC147</f>
        <v>18739</v>
      </c>
      <c r="CE147" s="422" t="n">
        <f aca="false">CC147/25000</f>
        <v>0.74956</v>
      </c>
      <c r="CF147" s="434" t="n">
        <f aca="false">6700/CC147*24</f>
        <v>8.58103420673462</v>
      </c>
      <c r="CG147" s="435"/>
      <c r="CH147" s="428"/>
      <c r="CI147" s="447" t="n">
        <f aca="false">9500/CC147*24</f>
        <v>12.1671380543252</v>
      </c>
      <c r="CJ147" s="437" t="n">
        <v>28</v>
      </c>
      <c r="CK147" s="437" t="n">
        <v>2.9</v>
      </c>
      <c r="CL147" s="424"/>
      <c r="CM147" s="424"/>
      <c r="CN147" s="424"/>
      <c r="CO147" s="433"/>
      <c r="CP147" s="433"/>
      <c r="CQ147" s="438"/>
      <c r="CR147" s="438" t="n">
        <v>0.92</v>
      </c>
      <c r="CS147" s="425"/>
      <c r="CT147" s="529" t="n">
        <f aca="false">3500/CC147*24</f>
        <v>4.48262980948823</v>
      </c>
      <c r="CU147" s="435" t="n">
        <v>6.18</v>
      </c>
      <c r="CV147" s="439"/>
      <c r="CW147" s="440"/>
      <c r="CX147" s="441"/>
      <c r="CY147" s="442"/>
      <c r="CZ147" s="443"/>
      <c r="DA147" s="443"/>
      <c r="DB147" s="443"/>
      <c r="DC147" s="443"/>
      <c r="DD147" s="444"/>
      <c r="DE147" s="441"/>
      <c r="DF147" s="445" t="n">
        <v>18699</v>
      </c>
      <c r="DG147" s="446" t="n">
        <f aca="false">DF147</f>
        <v>18699</v>
      </c>
      <c r="DH147" s="422" t="n">
        <f aca="false">DF147/25000</f>
        <v>0.74796</v>
      </c>
      <c r="DI147" s="447" t="n">
        <f aca="false">6700/DF147*24</f>
        <v>8.59939034172951</v>
      </c>
      <c r="DJ147" s="435" t="n">
        <v>7.9</v>
      </c>
      <c r="DK147" s="428"/>
      <c r="DL147" s="447" t="n">
        <f aca="false">9500/DF147*24</f>
        <v>12.193165409915</v>
      </c>
      <c r="DM147" s="423" t="n">
        <v>27</v>
      </c>
      <c r="DN147" s="423" t="n">
        <v>3.7</v>
      </c>
      <c r="DO147" s="424" t="n">
        <v>7.89</v>
      </c>
      <c r="DP147" s="424"/>
      <c r="DQ147" s="424"/>
      <c r="DR147" s="433"/>
      <c r="DS147" s="433"/>
      <c r="DT147" s="438"/>
      <c r="DU147" s="438" t="n">
        <v>0.9</v>
      </c>
      <c r="DV147" s="425"/>
      <c r="DW147" s="447" t="n">
        <f aca="false">3500/DF147*24</f>
        <v>4.49221883523183</v>
      </c>
      <c r="DX147" s="435" t="n">
        <v>6.17</v>
      </c>
      <c r="DY147" s="439" t="n">
        <v>8.09</v>
      </c>
      <c r="DZ147" s="440" t="n">
        <v>22.2</v>
      </c>
      <c r="EA147" s="441" t="n">
        <v>79</v>
      </c>
      <c r="EB147" s="442" t="n">
        <v>9210</v>
      </c>
      <c r="EC147" s="443" t="n">
        <v>11.4</v>
      </c>
      <c r="ED147" s="443" t="n">
        <v>0.4</v>
      </c>
      <c r="EE147" s="443" t="n">
        <v>11.2</v>
      </c>
      <c r="EF147" s="443"/>
      <c r="EG147" s="444" t="n">
        <v>40</v>
      </c>
      <c r="EH147" s="441"/>
      <c r="EI147" s="430" t="n">
        <f aca="false">DY147</f>
        <v>8.09</v>
      </c>
      <c r="EJ147" s="448" t="n">
        <f aca="false">DZ147</f>
        <v>22.2</v>
      </c>
      <c r="EK147" s="449" t="n">
        <f aca="false">EA147</f>
        <v>79</v>
      </c>
      <c r="EL147" s="418" t="n">
        <f aca="false">EB147</f>
        <v>9210</v>
      </c>
      <c r="EM147" s="432" t="n">
        <f aca="false">EC147</f>
        <v>11.4</v>
      </c>
      <c r="EN147" s="432" t="n">
        <f aca="false">ED147</f>
        <v>0.4</v>
      </c>
      <c r="EO147" s="432" t="n">
        <f aca="false">EE147</f>
        <v>11.2</v>
      </c>
      <c r="EP147" s="432"/>
      <c r="EQ147" s="431" t="n">
        <f aca="false">EG147</f>
        <v>40</v>
      </c>
      <c r="ER147" s="449"/>
      <c r="ES147" s="450" t="n">
        <f aca="false">44000/BA147*24</f>
        <v>28.2066349698168</v>
      </c>
      <c r="ET147" s="451" t="n">
        <f aca="false">BB147</f>
        <v>0.74876</v>
      </c>
      <c r="EU147" s="452" t="n">
        <f aca="false">BV147/1000/ES147*24</f>
        <v>0.330135090909091</v>
      </c>
      <c r="EV147" s="451" t="n">
        <f aca="false">EU147/$EU$6</f>
        <v>0.61136127946128</v>
      </c>
      <c r="EW147" s="514" t="n">
        <f aca="false">1-EM147/BY147</f>
        <v>0.649230769230769</v>
      </c>
      <c r="EX147" s="515" t="n">
        <f aca="false">BY147-EM147</f>
        <v>21.1</v>
      </c>
      <c r="EY147" s="514" t="n">
        <f aca="false">1-EJ147/BU147</f>
        <v>0.682857142857143</v>
      </c>
      <c r="EZ147" s="515" t="n">
        <f aca="false">BU147-EJ147</f>
        <v>47.8</v>
      </c>
      <c r="FA147" s="451" t="n">
        <f aca="false">1-EK147/BV147</f>
        <v>0.79639175257732</v>
      </c>
      <c r="FB147" s="432" t="n">
        <f aca="false">BV147-EK147</f>
        <v>309</v>
      </c>
      <c r="FC147" s="453"/>
      <c r="FD147" s="432"/>
      <c r="FE147" s="453" t="n">
        <f aca="false">1-EQ147/CB147</f>
        <v>0.841269841269841</v>
      </c>
      <c r="FF147" s="431" t="n">
        <f aca="false">CB147-EQ147</f>
        <v>212</v>
      </c>
      <c r="FG147" s="406" t="n">
        <v>38400</v>
      </c>
      <c r="FH147" s="444"/>
      <c r="FI147" s="454"/>
      <c r="FJ147" s="455"/>
      <c r="FK147" s="456" t="n">
        <f aca="false">3000/BA147*24</f>
        <v>1.92317965703296</v>
      </c>
      <c r="FL147" s="531" t="n">
        <v>1900</v>
      </c>
      <c r="FM147" s="456" t="n">
        <f aca="false">FL147/BA147*1000</f>
        <v>50.7505742828143</v>
      </c>
      <c r="FN147" s="531" t="n">
        <v>5838</v>
      </c>
      <c r="FO147" s="533" t="n">
        <f aca="false">FN147/11.15/1.2/1000</f>
        <v>0.436322869955157</v>
      </c>
      <c r="FP147" s="450" t="n">
        <f aca="false">FN147/BA147*1000</f>
        <v>155.937817191089</v>
      </c>
      <c r="FQ147" s="458" t="n">
        <v>38.4</v>
      </c>
      <c r="FR147" s="459" t="n">
        <f aca="false">FQ147/BA147*1000</f>
        <v>1.02569581708425</v>
      </c>
      <c r="FS147" s="460" t="n">
        <v>8</v>
      </c>
      <c r="FT147" s="530" t="n">
        <v>16</v>
      </c>
      <c r="FU147" s="441" t="n">
        <v>63</v>
      </c>
      <c r="FV147" s="531" t="n">
        <v>1</v>
      </c>
      <c r="FW147" s="539" t="n">
        <v>0.26</v>
      </c>
      <c r="FX147" s="531" t="n">
        <v>8</v>
      </c>
      <c r="FY147" s="453" t="n">
        <f aca="false">1-FV147/(EG147+DD147)</f>
        <v>0.975</v>
      </c>
      <c r="FZ147" s="453"/>
      <c r="GA147" s="430"/>
      <c r="GB147" s="514" t="n">
        <f aca="false">1-FT147/DZ147</f>
        <v>0.279279279279279</v>
      </c>
      <c r="GC147" s="515" t="n">
        <f aca="false">(CW147+DZ147-FT147)</f>
        <v>6.2</v>
      </c>
      <c r="GD147" s="514" t="n">
        <f aca="false">1-FU147/EA147</f>
        <v>0.20253164556962</v>
      </c>
      <c r="GE147" s="528" t="n">
        <f aca="false">CX147+EA147-FU147</f>
        <v>16</v>
      </c>
      <c r="GF147" s="462" t="n">
        <f aca="false">4100/BA147*24</f>
        <v>2.62834553127838</v>
      </c>
      <c r="GG147" s="406"/>
      <c r="GH147" s="451"/>
      <c r="GI147" s="406"/>
      <c r="GJ147" s="463"/>
      <c r="GK147" s="464"/>
      <c r="GL147" s="465"/>
      <c r="GM147" s="530"/>
      <c r="GN147" s="406"/>
      <c r="GO147" s="514"/>
      <c r="GP147" s="451"/>
      <c r="GQ147" s="530"/>
      <c r="GR147" s="456" t="n">
        <f aca="false">4300/BA147*24</f>
        <v>2.75655750841391</v>
      </c>
      <c r="GS147" s="532" t="n">
        <f aca="false">HC147</f>
        <v>12</v>
      </c>
      <c r="GT147" s="532" t="n">
        <f aca="false">HD147</f>
        <v>58</v>
      </c>
      <c r="GU147" s="514"/>
      <c r="GV147" s="514"/>
      <c r="GW147" s="514" t="n">
        <f aca="false">1-HC147/FT147</f>
        <v>0.25</v>
      </c>
      <c r="GX147" s="514" t="n">
        <f aca="false">1-HD147/FU147</f>
        <v>0.0793650793650794</v>
      </c>
      <c r="GY147" s="463"/>
      <c r="GZ147" s="406" t="n">
        <v>38480</v>
      </c>
      <c r="HA147" s="439" t="n">
        <v>8.34</v>
      </c>
      <c r="HB147" s="452" t="n">
        <v>8.38</v>
      </c>
      <c r="HC147" s="440" t="n">
        <v>12</v>
      </c>
      <c r="HD147" s="444" t="n">
        <v>58</v>
      </c>
      <c r="HE147" s="464" t="n">
        <v>13</v>
      </c>
      <c r="HF147" s="464"/>
      <c r="HG147" s="444"/>
      <c r="HH147" s="409" t="n">
        <v>1</v>
      </c>
      <c r="HI147" s="466" t="n">
        <v>8870</v>
      </c>
      <c r="HJ147" s="407" t="n">
        <f aca="false">HI147*0.67</f>
        <v>5942.9</v>
      </c>
      <c r="HK147" s="407"/>
      <c r="HL147" s="550"/>
      <c r="HM147" s="541" t="n">
        <v>10.9</v>
      </c>
      <c r="HN147" s="462" t="n">
        <v>8.3</v>
      </c>
      <c r="HO147" s="408" t="n">
        <v>0.25</v>
      </c>
      <c r="HP147" s="549" t="n">
        <v>0.2</v>
      </c>
      <c r="HQ147" s="519" t="n">
        <v>10.3</v>
      </c>
      <c r="HR147" s="520" t="n">
        <v>0.22</v>
      </c>
      <c r="HS147" s="521" t="n">
        <v>0.21</v>
      </c>
      <c r="HT147" s="522" t="n">
        <v>8</v>
      </c>
      <c r="HU147" s="523" t="n">
        <f aca="false">72500/BA147*24</f>
        <v>46.4768417116299</v>
      </c>
      <c r="HV147" s="514" t="n">
        <f aca="false">1-HC147/BE147</f>
        <v>0.828571428571429</v>
      </c>
      <c r="HW147" s="514" t="n">
        <f aca="false">1-HD147/BF147</f>
        <v>0.850515463917526</v>
      </c>
      <c r="HX147" s="514" t="n">
        <f aca="false">1-HM147/BK147</f>
        <v>0.664615384615385</v>
      </c>
      <c r="HY147" s="472"/>
    </row>
    <row r="148" customFormat="false" ht="15.6" hidden="false" customHeight="false" outlineLevel="0" collapsed="false">
      <c r="A148" s="401" t="n">
        <v>43630</v>
      </c>
      <c r="B148" s="516" t="n">
        <v>38847</v>
      </c>
      <c r="C148" s="403" t="n">
        <f aca="false">B148/$B$6</f>
        <v>0.77694</v>
      </c>
      <c r="D148" s="404" t="n">
        <v>8.05</v>
      </c>
      <c r="E148" s="405" t="n">
        <v>45</v>
      </c>
      <c r="F148" s="406" t="n">
        <v>203</v>
      </c>
      <c r="G148" s="407" t="n">
        <f aca="false">F148*B148/1000</f>
        <v>7885.941</v>
      </c>
      <c r="H148" s="403" t="n">
        <f aca="false">G148/$G$6</f>
        <v>0.31543764</v>
      </c>
      <c r="I148" s="406" t="n">
        <v>7390</v>
      </c>
      <c r="J148" s="407" t="n">
        <f aca="false">I148*0.67</f>
        <v>4951.3</v>
      </c>
      <c r="K148" s="408" t="n">
        <v>28.9</v>
      </c>
      <c r="L148" s="408" t="n">
        <v>27.6</v>
      </c>
      <c r="M148" s="408" t="n">
        <v>2.5</v>
      </c>
      <c r="N148" s="409" t="n">
        <v>158</v>
      </c>
      <c r="O148" s="409" t="n">
        <v>32</v>
      </c>
      <c r="P148" s="410"/>
      <c r="Q148" s="410"/>
      <c r="R148" s="410"/>
      <c r="S148" s="410"/>
      <c r="T148" s="411"/>
      <c r="U148" s="412"/>
      <c r="V148" s="410"/>
      <c r="W148" s="410"/>
      <c r="X148" s="517"/>
      <c r="Y148" s="474"/>
      <c r="Z148" s="475"/>
      <c r="AA148" s="476"/>
      <c r="AB148" s="477"/>
      <c r="AC148" s="477"/>
      <c r="AD148" s="475" t="n">
        <v>5.82</v>
      </c>
      <c r="AE148" s="478" t="n">
        <f aca="false">AD148/$AD$6</f>
        <v>0.808333333333333</v>
      </c>
      <c r="AF148" s="479"/>
      <c r="AG148" s="478"/>
      <c r="AH148" s="479"/>
      <c r="AI148" s="479"/>
      <c r="AJ148" s="474"/>
      <c r="AK148" s="478"/>
      <c r="AL148" s="448"/>
      <c r="AM148" s="480"/>
      <c r="AN148" s="474"/>
      <c r="AO148" s="474"/>
      <c r="AP148" s="480"/>
      <c r="AQ148" s="448"/>
      <c r="AR148" s="474"/>
      <c r="AS148" s="474"/>
      <c r="AT148" s="474"/>
      <c r="AU148" s="448"/>
      <c r="AV148" s="481"/>
      <c r="AW148" s="480"/>
      <c r="AX148" s="480"/>
      <c r="AY148" s="481"/>
      <c r="AZ148" s="481"/>
      <c r="BA148" s="421" t="n">
        <f aca="false">CC148+DF148</f>
        <v>38364</v>
      </c>
      <c r="BB148" s="422" t="n">
        <f aca="false">BA148/$BA$6</f>
        <v>0.76728</v>
      </c>
      <c r="BC148" s="423"/>
      <c r="BD148" s="424" t="n">
        <v>7.81</v>
      </c>
      <c r="BE148" s="425" t="n">
        <v>68.3</v>
      </c>
      <c r="BF148" s="426" t="n">
        <v>381</v>
      </c>
      <c r="BG148" s="427" t="n">
        <v>8630</v>
      </c>
      <c r="BH148" s="421" t="n">
        <f aca="false">BG148*0.67</f>
        <v>5782.1</v>
      </c>
      <c r="BI148" s="433"/>
      <c r="BJ148" s="422"/>
      <c r="BK148" s="428" t="n">
        <v>31.1</v>
      </c>
      <c r="BL148" s="428" t="n">
        <v>29.2</v>
      </c>
      <c r="BM148" s="429" t="n">
        <v>2.5</v>
      </c>
      <c r="BN148" s="423" t="n">
        <v>3.7</v>
      </c>
      <c r="BO148" s="426" t="n">
        <v>231</v>
      </c>
      <c r="BP148" s="426" t="n">
        <v>32</v>
      </c>
      <c r="BQ148" s="424" t="n">
        <v>5.54</v>
      </c>
      <c r="BR148" s="422" t="n">
        <f aca="false">BQ148/$BQ$6</f>
        <v>0.769444444444444</v>
      </c>
      <c r="BS148" s="410" t="n">
        <f aca="false">BA148</f>
        <v>38364</v>
      </c>
      <c r="BT148" s="430" t="n">
        <f aca="false">BD148</f>
        <v>7.81</v>
      </c>
      <c r="BU148" s="431" t="n">
        <f aca="false">BE148</f>
        <v>68.3</v>
      </c>
      <c r="BV148" s="431" t="n">
        <f aca="false">BF148</f>
        <v>381</v>
      </c>
      <c r="BW148" s="431" t="n">
        <f aca="false">BG148</f>
        <v>8630</v>
      </c>
      <c r="BX148" s="431" t="n">
        <f aca="false">BW148*0.65</f>
        <v>5609.5</v>
      </c>
      <c r="BY148" s="431" t="n">
        <f aca="false">BK148</f>
        <v>31.1</v>
      </c>
      <c r="BZ148" s="431" t="n">
        <f aca="false">BL148</f>
        <v>29.2</v>
      </c>
      <c r="CA148" s="432" t="n">
        <f aca="false">BN148</f>
        <v>3.7</v>
      </c>
      <c r="CB148" s="431" t="n">
        <f aca="false">BO148</f>
        <v>231</v>
      </c>
      <c r="CC148" s="433" t="n">
        <v>19303</v>
      </c>
      <c r="CD148" s="412" t="n">
        <f aca="false">CC148</f>
        <v>19303</v>
      </c>
      <c r="CE148" s="422" t="n">
        <f aca="false">CC148/25000</f>
        <v>0.77212</v>
      </c>
      <c r="CF148" s="434" t="n">
        <f aca="false">6700/CC148*24</f>
        <v>8.33031135056727</v>
      </c>
      <c r="CG148" s="435"/>
      <c r="CH148" s="428"/>
      <c r="CI148" s="447" t="n">
        <f aca="false">9500/CC148*24</f>
        <v>11.811635497073</v>
      </c>
      <c r="CJ148" s="437" t="n">
        <v>27.5</v>
      </c>
      <c r="CK148" s="437" t="n">
        <v>4.6</v>
      </c>
      <c r="CL148" s="424"/>
      <c r="CM148" s="424"/>
      <c r="CN148" s="424"/>
      <c r="CO148" s="433"/>
      <c r="CP148" s="433"/>
      <c r="CQ148" s="438"/>
      <c r="CR148" s="438" t="n">
        <v>0.86</v>
      </c>
      <c r="CS148" s="425"/>
      <c r="CT148" s="529" t="n">
        <f aca="false">3500/CC148*24</f>
        <v>4.35165518313216</v>
      </c>
      <c r="CU148" s="435" t="n">
        <v>6.15</v>
      </c>
      <c r="CV148" s="439"/>
      <c r="CW148" s="440"/>
      <c r="CX148" s="441"/>
      <c r="CY148" s="442"/>
      <c r="CZ148" s="443"/>
      <c r="DA148" s="443"/>
      <c r="DB148" s="443"/>
      <c r="DC148" s="443"/>
      <c r="DD148" s="444"/>
      <c r="DE148" s="441"/>
      <c r="DF148" s="445" t="n">
        <v>19061</v>
      </c>
      <c r="DG148" s="446" t="n">
        <f aca="false">DF148</f>
        <v>19061</v>
      </c>
      <c r="DH148" s="422" t="n">
        <f aca="false">DF148/25000</f>
        <v>0.76244</v>
      </c>
      <c r="DI148" s="447" t="n">
        <f aca="false">6700/DF148*24</f>
        <v>8.43607365825508</v>
      </c>
      <c r="DJ148" s="435" t="n">
        <v>7.82</v>
      </c>
      <c r="DK148" s="428" t="n">
        <v>4.6</v>
      </c>
      <c r="DL148" s="447" t="n">
        <f aca="false">9500/DF148*24</f>
        <v>11.9615969781229</v>
      </c>
      <c r="DM148" s="423" t="n">
        <v>27.7</v>
      </c>
      <c r="DN148" s="423" t="n">
        <v>3.2</v>
      </c>
      <c r="DO148" s="424" t="n">
        <v>7.72</v>
      </c>
      <c r="DP148" s="424"/>
      <c r="DQ148" s="424"/>
      <c r="DR148" s="433"/>
      <c r="DS148" s="433"/>
      <c r="DT148" s="438"/>
      <c r="DU148" s="438" t="n">
        <v>0.84</v>
      </c>
      <c r="DV148" s="425"/>
      <c r="DW148" s="447" t="n">
        <f aca="false">3500/DF148*24</f>
        <v>4.40690414983474</v>
      </c>
      <c r="DX148" s="435" t="n">
        <v>6.43</v>
      </c>
      <c r="DY148" s="439" t="n">
        <v>8.12</v>
      </c>
      <c r="DZ148" s="440" t="n">
        <v>22.2</v>
      </c>
      <c r="EA148" s="441" t="n">
        <v>75</v>
      </c>
      <c r="EB148" s="442" t="n">
        <v>9400</v>
      </c>
      <c r="EC148" s="443" t="n">
        <v>10.6</v>
      </c>
      <c r="ED148" s="443" t="n">
        <v>0.4</v>
      </c>
      <c r="EE148" s="443" t="n">
        <v>10.1</v>
      </c>
      <c r="EF148" s="443" t="n">
        <v>1.1</v>
      </c>
      <c r="EG148" s="444" t="n">
        <v>35</v>
      </c>
      <c r="EH148" s="441"/>
      <c r="EI148" s="430" t="n">
        <f aca="false">DY148</f>
        <v>8.12</v>
      </c>
      <c r="EJ148" s="448" t="n">
        <f aca="false">DZ148</f>
        <v>22.2</v>
      </c>
      <c r="EK148" s="449" t="n">
        <f aca="false">EA148</f>
        <v>75</v>
      </c>
      <c r="EL148" s="418" t="n">
        <f aca="false">EB148</f>
        <v>9400</v>
      </c>
      <c r="EM148" s="432" t="n">
        <f aca="false">EC148</f>
        <v>10.6</v>
      </c>
      <c r="EN148" s="432" t="n">
        <f aca="false">ED148</f>
        <v>0.4</v>
      </c>
      <c r="EO148" s="432" t="n">
        <f aca="false">EE148</f>
        <v>10.1</v>
      </c>
      <c r="EP148" s="432" t="n">
        <f aca="false">EF148</f>
        <v>1.1</v>
      </c>
      <c r="EQ148" s="431" t="n">
        <f aca="false">EG148</f>
        <v>35</v>
      </c>
      <c r="ER148" s="449"/>
      <c r="ES148" s="450" t="n">
        <f aca="false">44000/BA148*24</f>
        <v>27.5258054426024</v>
      </c>
      <c r="ET148" s="451" t="n">
        <f aca="false">BB148</f>
        <v>0.76728</v>
      </c>
      <c r="EU148" s="452" t="n">
        <f aca="false">BV148/1000/ES148*24</f>
        <v>0.332197363636364</v>
      </c>
      <c r="EV148" s="451" t="n">
        <f aca="false">EU148/$EU$6</f>
        <v>0.615180303030303</v>
      </c>
      <c r="EW148" s="514" t="n">
        <f aca="false">1-EM148/BY148</f>
        <v>0.659163987138264</v>
      </c>
      <c r="EX148" s="515" t="n">
        <f aca="false">BY148-EM148</f>
        <v>20.5</v>
      </c>
      <c r="EY148" s="514" t="n">
        <f aca="false">1-EJ148/BU148</f>
        <v>0.674963396778917</v>
      </c>
      <c r="EZ148" s="515" t="n">
        <f aca="false">BU148-EJ148</f>
        <v>46.1</v>
      </c>
      <c r="FA148" s="451" t="n">
        <f aca="false">1-EK148/BV148</f>
        <v>0.803149606299213</v>
      </c>
      <c r="FB148" s="432" t="n">
        <f aca="false">BV148-EK148</f>
        <v>306</v>
      </c>
      <c r="FC148" s="453" t="n">
        <f aca="false">1-EP148/CA148</f>
        <v>0.702702702702703</v>
      </c>
      <c r="FD148" s="432" t="n">
        <f aca="false">CA148-EP148</f>
        <v>2.6</v>
      </c>
      <c r="FE148" s="453" t="n">
        <f aca="false">1-EQ148/CB148</f>
        <v>0.848484848484848</v>
      </c>
      <c r="FF148" s="431" t="n">
        <f aca="false">CB148-EQ148</f>
        <v>196</v>
      </c>
      <c r="FG148" s="406" t="n">
        <v>38400</v>
      </c>
      <c r="FH148" s="444"/>
      <c r="FI148" s="454"/>
      <c r="FJ148" s="455"/>
      <c r="FK148" s="456" t="n">
        <f aca="false">3000/BA148*24</f>
        <v>1.87675946199562</v>
      </c>
      <c r="FL148" s="531" t="n">
        <v>1900</v>
      </c>
      <c r="FM148" s="456" t="n">
        <f aca="false">FL148/BA148*1000</f>
        <v>49.5255969137733</v>
      </c>
      <c r="FN148" s="531" t="n">
        <v>5500</v>
      </c>
      <c r="FO148" s="533" t="n">
        <f aca="false">FN148/11.15/1.2/1000</f>
        <v>0.411061285500747</v>
      </c>
      <c r="FP148" s="450" t="n">
        <f aca="false">FN148/BA148*1000</f>
        <v>143.363570013554</v>
      </c>
      <c r="FQ148" s="458" t="n">
        <v>38.4</v>
      </c>
      <c r="FR148" s="459" t="n">
        <f aca="false">FQ148/BA148*1000</f>
        <v>1.000938379731</v>
      </c>
      <c r="FS148" s="460" t="n">
        <v>8.09</v>
      </c>
      <c r="FT148" s="530" t="n">
        <v>16.1</v>
      </c>
      <c r="FU148" s="441" t="n">
        <v>65</v>
      </c>
      <c r="FV148" s="531" t="n">
        <v>1</v>
      </c>
      <c r="FW148" s="539" t="n">
        <v>0.24</v>
      </c>
      <c r="FX148" s="531" t="n">
        <v>8</v>
      </c>
      <c r="FY148" s="453" t="n">
        <f aca="false">1-FV148/(EG148+DD148)</f>
        <v>0.971428571428571</v>
      </c>
      <c r="FZ148" s="453" t="n">
        <f aca="false">1-FW148/(EF148+DC148)</f>
        <v>0.781818181818182</v>
      </c>
      <c r="GA148" s="430" t="n">
        <f aca="false">EF148+DC148-FW148</f>
        <v>0.86</v>
      </c>
      <c r="GB148" s="514" t="n">
        <f aca="false">1-FT148/DZ148</f>
        <v>0.274774774774775</v>
      </c>
      <c r="GC148" s="515" t="n">
        <f aca="false">(CW148+DZ148-FT148)</f>
        <v>6.1</v>
      </c>
      <c r="GD148" s="514" t="n">
        <f aca="false">1-FU148/EA148</f>
        <v>0.133333333333333</v>
      </c>
      <c r="GE148" s="528" t="n">
        <f aca="false">CX148+EA148-FU148</f>
        <v>10</v>
      </c>
      <c r="GF148" s="462" t="n">
        <f aca="false">4100/BA148*24</f>
        <v>2.56490459806068</v>
      </c>
      <c r="GG148" s="406"/>
      <c r="GH148" s="451"/>
      <c r="GI148" s="406"/>
      <c r="GJ148" s="463"/>
      <c r="GK148" s="464"/>
      <c r="GL148" s="465"/>
      <c r="GM148" s="530"/>
      <c r="GN148" s="406"/>
      <c r="GO148" s="514"/>
      <c r="GP148" s="451"/>
      <c r="GQ148" s="530"/>
      <c r="GR148" s="456" t="n">
        <f aca="false">4300/BA148*24</f>
        <v>2.69002189552706</v>
      </c>
      <c r="GS148" s="532" t="n">
        <f aca="false">HC148</f>
        <v>14</v>
      </c>
      <c r="GT148" s="532" t="n">
        <f aca="false">HD148</f>
        <v>59</v>
      </c>
      <c r="GU148" s="514"/>
      <c r="GV148" s="514"/>
      <c r="GW148" s="514" t="n">
        <f aca="false">1-HC148/FT148</f>
        <v>0.130434782608696</v>
      </c>
      <c r="GX148" s="514" t="n">
        <f aca="false">1-HD148/FU148</f>
        <v>0.0923076923076923</v>
      </c>
      <c r="GY148" s="463"/>
      <c r="GZ148" s="406" t="n">
        <v>38942</v>
      </c>
      <c r="HA148" s="439" t="n">
        <v>8.36</v>
      </c>
      <c r="HB148" s="452" t="n">
        <v>8.34</v>
      </c>
      <c r="HC148" s="440" t="n">
        <v>14</v>
      </c>
      <c r="HD148" s="444" t="n">
        <v>59</v>
      </c>
      <c r="HE148" s="464" t="n">
        <v>13</v>
      </c>
      <c r="HF148" s="464"/>
      <c r="HG148" s="444"/>
      <c r="HH148" s="409" t="n">
        <v>1</v>
      </c>
      <c r="HI148" s="466" t="n">
        <v>9470</v>
      </c>
      <c r="HJ148" s="407" t="n">
        <f aca="false">HI148*0.67</f>
        <v>6344.9</v>
      </c>
      <c r="HK148" s="407"/>
      <c r="HL148" s="550"/>
      <c r="HM148" s="541" t="n">
        <v>9.7</v>
      </c>
      <c r="HN148" s="462" t="n">
        <v>9.54</v>
      </c>
      <c r="HO148" s="408" t="n">
        <v>0.25</v>
      </c>
      <c r="HP148" s="549" t="n">
        <v>0.16</v>
      </c>
      <c r="HQ148" s="519" t="n">
        <v>9.5</v>
      </c>
      <c r="HR148" s="520" t="n">
        <v>0.24</v>
      </c>
      <c r="HS148" s="521" t="n">
        <v>0.2</v>
      </c>
      <c r="HT148" s="522" t="n">
        <v>8</v>
      </c>
      <c r="HU148" s="523" t="n">
        <f aca="false">72500/BA148*24</f>
        <v>45.3550203315608</v>
      </c>
      <c r="HV148" s="514" t="n">
        <f aca="false">1-HC148/BE148</f>
        <v>0.79502196193265</v>
      </c>
      <c r="HW148" s="514" t="n">
        <f aca="false">1-HD148/BF148</f>
        <v>0.845144356955381</v>
      </c>
      <c r="HX148" s="514" t="n">
        <f aca="false">1-HM148/BK148</f>
        <v>0.688102893890675</v>
      </c>
      <c r="HY148" s="472"/>
    </row>
    <row r="149" customFormat="false" ht="15.6" hidden="false" customHeight="false" outlineLevel="0" collapsed="false">
      <c r="A149" s="401" t="n">
        <v>43631</v>
      </c>
      <c r="B149" s="516" t="n">
        <v>38124</v>
      </c>
      <c r="C149" s="403" t="n">
        <f aca="false">B149/$B$6</f>
        <v>0.76248</v>
      </c>
      <c r="D149" s="404" t="n">
        <v>8.13</v>
      </c>
      <c r="E149" s="405" t="n">
        <v>57.9</v>
      </c>
      <c r="F149" s="406" t="n">
        <v>227</v>
      </c>
      <c r="G149" s="407" t="n">
        <f aca="false">F149*B149/1000</f>
        <v>8654.148</v>
      </c>
      <c r="H149" s="403" t="n">
        <f aca="false">G149/$G$6</f>
        <v>0.34616592</v>
      </c>
      <c r="I149" s="406" t="n">
        <v>9260</v>
      </c>
      <c r="J149" s="407" t="n">
        <f aca="false">I149*0.67</f>
        <v>6204.2</v>
      </c>
      <c r="K149" s="408" t="n">
        <v>29.3</v>
      </c>
      <c r="L149" s="408" t="n">
        <v>28</v>
      </c>
      <c r="M149" s="408" t="n">
        <v>2.4</v>
      </c>
      <c r="N149" s="409" t="n">
        <v>111</v>
      </c>
      <c r="O149" s="409" t="n">
        <v>32</v>
      </c>
      <c r="P149" s="410"/>
      <c r="Q149" s="410"/>
      <c r="R149" s="410"/>
      <c r="S149" s="410"/>
      <c r="T149" s="411"/>
      <c r="U149" s="412"/>
      <c r="V149" s="410"/>
      <c r="W149" s="410"/>
      <c r="X149" s="517"/>
      <c r="Y149" s="474"/>
      <c r="Z149" s="475"/>
      <c r="AA149" s="476"/>
      <c r="AB149" s="477"/>
      <c r="AC149" s="477"/>
      <c r="AD149" s="475" t="n">
        <v>5.57</v>
      </c>
      <c r="AE149" s="478" t="n">
        <f aca="false">AD149/$AD$6</f>
        <v>0.773611111111111</v>
      </c>
      <c r="AF149" s="479"/>
      <c r="AG149" s="478"/>
      <c r="AH149" s="479"/>
      <c r="AI149" s="479"/>
      <c r="AJ149" s="474"/>
      <c r="AK149" s="478"/>
      <c r="AL149" s="448"/>
      <c r="AM149" s="480"/>
      <c r="AN149" s="474"/>
      <c r="AO149" s="474"/>
      <c r="AP149" s="480"/>
      <c r="AQ149" s="448"/>
      <c r="AR149" s="474"/>
      <c r="AS149" s="474"/>
      <c r="AT149" s="474"/>
      <c r="AU149" s="448"/>
      <c r="AV149" s="481"/>
      <c r="AW149" s="480"/>
      <c r="AX149" s="480"/>
      <c r="AY149" s="481"/>
      <c r="AZ149" s="481"/>
      <c r="BA149" s="421" t="n">
        <f aca="false">CC149+DF149</f>
        <v>38654</v>
      </c>
      <c r="BB149" s="422" t="n">
        <f aca="false">BA149/$BA$6</f>
        <v>0.77308</v>
      </c>
      <c r="BC149" s="423"/>
      <c r="BD149" s="424" t="n">
        <v>7.95</v>
      </c>
      <c r="BE149" s="425" t="n">
        <v>71</v>
      </c>
      <c r="BF149" s="426" t="n">
        <v>387</v>
      </c>
      <c r="BG149" s="427" t="n">
        <v>9260</v>
      </c>
      <c r="BH149" s="421" t="n">
        <f aca="false">BG149*0.67</f>
        <v>6204.2</v>
      </c>
      <c r="BI149" s="433"/>
      <c r="BJ149" s="422"/>
      <c r="BK149" s="428" t="n">
        <v>28.3</v>
      </c>
      <c r="BL149" s="428" t="n">
        <v>25.6</v>
      </c>
      <c r="BM149" s="429" t="n">
        <v>2.3</v>
      </c>
      <c r="BN149" s="423"/>
      <c r="BO149" s="426" t="n">
        <v>165</v>
      </c>
      <c r="BP149" s="426" t="n">
        <v>32</v>
      </c>
      <c r="BQ149" s="424" t="n">
        <v>3.52</v>
      </c>
      <c r="BR149" s="422" t="n">
        <f aca="false">BQ149/$BQ$6</f>
        <v>0.488888888888889</v>
      </c>
      <c r="BS149" s="410" t="n">
        <f aca="false">BA149</f>
        <v>38654</v>
      </c>
      <c r="BT149" s="430" t="n">
        <f aca="false">BD149</f>
        <v>7.95</v>
      </c>
      <c r="BU149" s="431" t="n">
        <f aca="false">BE149</f>
        <v>71</v>
      </c>
      <c r="BV149" s="431" t="n">
        <f aca="false">BF149</f>
        <v>387</v>
      </c>
      <c r="BW149" s="431" t="n">
        <f aca="false">BG149</f>
        <v>9260</v>
      </c>
      <c r="BX149" s="431" t="n">
        <f aca="false">BW149*0.65</f>
        <v>6019</v>
      </c>
      <c r="BY149" s="431" t="n">
        <f aca="false">BK149</f>
        <v>28.3</v>
      </c>
      <c r="BZ149" s="431" t="n">
        <f aca="false">BL149</f>
        <v>25.6</v>
      </c>
      <c r="CA149" s="432"/>
      <c r="CB149" s="431" t="n">
        <f aca="false">BO149</f>
        <v>165</v>
      </c>
      <c r="CC149" s="433" t="n">
        <v>19437</v>
      </c>
      <c r="CD149" s="412" t="n">
        <f aca="false">CC149</f>
        <v>19437</v>
      </c>
      <c r="CE149" s="422" t="n">
        <f aca="false">CC149/25000</f>
        <v>0.77748</v>
      </c>
      <c r="CF149" s="434" t="n">
        <f aca="false">6700/CC149*24</f>
        <v>8.27288161753357</v>
      </c>
      <c r="CG149" s="435"/>
      <c r="CH149" s="428"/>
      <c r="CI149" s="447" t="n">
        <f aca="false">9500/CC149*24</f>
        <v>11.7302052785924</v>
      </c>
      <c r="CJ149" s="437" t="n">
        <v>27.5</v>
      </c>
      <c r="CK149" s="437" t="n">
        <v>4.5</v>
      </c>
      <c r="CL149" s="424"/>
      <c r="CM149" s="424"/>
      <c r="CN149" s="424"/>
      <c r="CO149" s="433"/>
      <c r="CP149" s="433"/>
      <c r="CQ149" s="438"/>
      <c r="CR149" s="438" t="n">
        <v>0.89</v>
      </c>
      <c r="CS149" s="425"/>
      <c r="CT149" s="529" t="n">
        <f aca="false">3500/CC149*24</f>
        <v>4.32165457632351</v>
      </c>
      <c r="CU149" s="435" t="n">
        <v>5.83</v>
      </c>
      <c r="CV149" s="439"/>
      <c r="CW149" s="440"/>
      <c r="CX149" s="441"/>
      <c r="CY149" s="442"/>
      <c r="CZ149" s="443"/>
      <c r="DA149" s="443"/>
      <c r="DB149" s="443"/>
      <c r="DC149" s="443"/>
      <c r="DD149" s="444"/>
      <c r="DE149" s="441"/>
      <c r="DF149" s="445" t="n">
        <v>19217</v>
      </c>
      <c r="DG149" s="446" t="n">
        <f aca="false">DF149</f>
        <v>19217</v>
      </c>
      <c r="DH149" s="422" t="n">
        <f aca="false">DF149/25000</f>
        <v>0.76868</v>
      </c>
      <c r="DI149" s="447" t="n">
        <f aca="false">6700/DF149*24</f>
        <v>8.36759119529583</v>
      </c>
      <c r="DJ149" s="435" t="n">
        <v>7.85</v>
      </c>
      <c r="DK149" s="428"/>
      <c r="DL149" s="447" t="n">
        <f aca="false">9500/DF149*24</f>
        <v>11.8644949784045</v>
      </c>
      <c r="DM149" s="423" t="n">
        <v>27.8</v>
      </c>
      <c r="DN149" s="423" t="n">
        <v>4.4</v>
      </c>
      <c r="DO149" s="424" t="n">
        <v>7.89</v>
      </c>
      <c r="DP149" s="424"/>
      <c r="DQ149" s="424"/>
      <c r="DR149" s="433"/>
      <c r="DS149" s="433"/>
      <c r="DT149" s="438"/>
      <c r="DU149" s="438" t="n">
        <v>0.9</v>
      </c>
      <c r="DV149" s="425"/>
      <c r="DW149" s="447" t="n">
        <f aca="false">3500/DF149*24</f>
        <v>4.37112972888588</v>
      </c>
      <c r="DX149" s="435" t="n">
        <v>6.45</v>
      </c>
      <c r="DY149" s="439" t="n">
        <v>8.06</v>
      </c>
      <c r="DZ149" s="440" t="n">
        <v>23</v>
      </c>
      <c r="EA149" s="441" t="n">
        <v>84</v>
      </c>
      <c r="EB149" s="442" t="n">
        <v>9000</v>
      </c>
      <c r="EC149" s="443" t="n">
        <v>9.6</v>
      </c>
      <c r="ED149" s="443" t="n">
        <v>0.4</v>
      </c>
      <c r="EE149" s="443" t="n">
        <v>9.1</v>
      </c>
      <c r="EF149" s="443"/>
      <c r="EG149" s="444" t="n">
        <v>11</v>
      </c>
      <c r="EH149" s="441"/>
      <c r="EI149" s="430" t="n">
        <f aca="false">DY149</f>
        <v>8.06</v>
      </c>
      <c r="EJ149" s="448" t="n">
        <f aca="false">DZ149</f>
        <v>23</v>
      </c>
      <c r="EK149" s="449" t="n">
        <f aca="false">EA149</f>
        <v>84</v>
      </c>
      <c r="EL149" s="418" t="n">
        <f aca="false">EB149</f>
        <v>9000</v>
      </c>
      <c r="EM149" s="432" t="n">
        <f aca="false">EC149</f>
        <v>9.6</v>
      </c>
      <c r="EN149" s="432" t="n">
        <f aca="false">ED149</f>
        <v>0.4</v>
      </c>
      <c r="EO149" s="432" t="n">
        <f aca="false">EE149</f>
        <v>9.1</v>
      </c>
      <c r="EP149" s="432"/>
      <c r="EQ149" s="431" t="n">
        <f aca="false">EG149</f>
        <v>11</v>
      </c>
      <c r="ER149" s="449"/>
      <c r="ES149" s="450" t="n">
        <f aca="false">44000/BA149*24</f>
        <v>27.3192942515652</v>
      </c>
      <c r="ET149" s="451" t="n">
        <f aca="false">BB149</f>
        <v>0.77308</v>
      </c>
      <c r="EU149" s="452" t="n">
        <f aca="false">BV149/1000/ES149*24</f>
        <v>0.3399795</v>
      </c>
      <c r="EV149" s="451" t="n">
        <f aca="false">EU149/$EU$6</f>
        <v>0.629591666666667</v>
      </c>
      <c r="EW149" s="514" t="n">
        <f aca="false">1-EM149/BY149</f>
        <v>0.660777385159011</v>
      </c>
      <c r="EX149" s="515" t="n">
        <f aca="false">BY149-EM149</f>
        <v>18.7</v>
      </c>
      <c r="EY149" s="514" t="n">
        <f aca="false">1-EJ149/BU149</f>
        <v>0.676056338028169</v>
      </c>
      <c r="EZ149" s="515" t="n">
        <f aca="false">BU149-EJ149</f>
        <v>48</v>
      </c>
      <c r="FA149" s="451" t="n">
        <f aca="false">1-EK149/BV149</f>
        <v>0.782945736434109</v>
      </c>
      <c r="FB149" s="432" t="n">
        <f aca="false">BV149-EK149</f>
        <v>303</v>
      </c>
      <c r="FC149" s="453"/>
      <c r="FD149" s="432"/>
      <c r="FE149" s="453" t="n">
        <f aca="false">1-EQ149/CB149</f>
        <v>0.933333333333333</v>
      </c>
      <c r="FF149" s="431" t="n">
        <f aca="false">CB149-EQ149</f>
        <v>154</v>
      </c>
      <c r="FG149" s="406" t="n">
        <v>38400</v>
      </c>
      <c r="FH149" s="444"/>
      <c r="FI149" s="454"/>
      <c r="FJ149" s="455"/>
      <c r="FK149" s="456" t="n">
        <f aca="false">3000/BA149*24</f>
        <v>1.86267915351581</v>
      </c>
      <c r="FL149" s="531" t="n">
        <v>1900</v>
      </c>
      <c r="FM149" s="456" t="n">
        <f aca="false">FL149/BA149*1000</f>
        <v>49.1540332177782</v>
      </c>
      <c r="FN149" s="531" t="n">
        <v>3892</v>
      </c>
      <c r="FO149" s="533" t="n">
        <f aca="false">FN149/11.15/1.2/1000</f>
        <v>0.290881913303438</v>
      </c>
      <c r="FP149" s="450" t="n">
        <f aca="false">FN149/BA149*1000</f>
        <v>100.688156465049</v>
      </c>
      <c r="FQ149" s="458" t="n">
        <v>38.4</v>
      </c>
      <c r="FR149" s="459" t="n">
        <f aca="false">FQ149/BA149*1000</f>
        <v>0.993428881875097</v>
      </c>
      <c r="FS149" s="460" t="n">
        <v>8.05</v>
      </c>
      <c r="FT149" s="530" t="n">
        <v>18</v>
      </c>
      <c r="FU149" s="441" t="n">
        <v>71</v>
      </c>
      <c r="FV149" s="531" t="n">
        <v>1</v>
      </c>
      <c r="FW149" s="539" t="n">
        <v>0.32</v>
      </c>
      <c r="FX149" s="531" t="n">
        <v>8</v>
      </c>
      <c r="FY149" s="453" t="n">
        <f aca="false">1-FV149/(EG149+DD149)</f>
        <v>0.909090909090909</v>
      </c>
      <c r="FZ149" s="453"/>
      <c r="GA149" s="430"/>
      <c r="GB149" s="514" t="n">
        <f aca="false">1-FT149/DZ149</f>
        <v>0.217391304347826</v>
      </c>
      <c r="GC149" s="515" t="n">
        <f aca="false">(CW149+DZ149-FT149)</f>
        <v>5</v>
      </c>
      <c r="GD149" s="514" t="n">
        <f aca="false">1-FU149/EA149</f>
        <v>0.154761904761905</v>
      </c>
      <c r="GE149" s="528" t="n">
        <f aca="false">CX149+EA149-FU149</f>
        <v>13</v>
      </c>
      <c r="GF149" s="462" t="n">
        <f aca="false">4100/BA149*24</f>
        <v>2.54566150980494</v>
      </c>
      <c r="GG149" s="406"/>
      <c r="GH149" s="451"/>
      <c r="GI149" s="406"/>
      <c r="GJ149" s="463"/>
      <c r="GK149" s="464"/>
      <c r="GL149" s="465"/>
      <c r="GM149" s="530"/>
      <c r="GN149" s="406"/>
      <c r="GO149" s="514"/>
      <c r="GP149" s="451"/>
      <c r="GQ149" s="530"/>
      <c r="GR149" s="456" t="n">
        <f aca="false">4300/BA149*24</f>
        <v>2.66984012003932</v>
      </c>
      <c r="GS149" s="532" t="n">
        <f aca="false">HC149</f>
        <v>15</v>
      </c>
      <c r="GT149" s="532" t="n">
        <f aca="false">HD149</f>
        <v>66</v>
      </c>
      <c r="GU149" s="514"/>
      <c r="GV149" s="514"/>
      <c r="GW149" s="514" t="n">
        <f aca="false">1-HC149/FT149</f>
        <v>0.166666666666667</v>
      </c>
      <c r="GX149" s="514" t="n">
        <f aca="false">1-HD149/FU149</f>
        <v>0.0704225352112676</v>
      </c>
      <c r="GY149" s="463"/>
      <c r="GZ149" s="406" t="n">
        <v>39873</v>
      </c>
      <c r="HA149" s="439" t="n">
        <v>8.3</v>
      </c>
      <c r="HB149" s="452" t="n">
        <v>8.28</v>
      </c>
      <c r="HC149" s="440" t="n">
        <v>15</v>
      </c>
      <c r="HD149" s="444" t="n">
        <v>66</v>
      </c>
      <c r="HE149" s="464" t="n">
        <v>12</v>
      </c>
      <c r="HF149" s="464"/>
      <c r="HG149" s="444"/>
      <c r="HH149" s="409" t="n">
        <v>1</v>
      </c>
      <c r="HI149" s="466" t="n">
        <v>9160</v>
      </c>
      <c r="HJ149" s="407" t="n">
        <f aca="false">HI149*0.67</f>
        <v>6137.2</v>
      </c>
      <c r="HK149" s="407"/>
      <c r="HL149" s="550"/>
      <c r="HM149" s="541" t="n">
        <v>9.5</v>
      </c>
      <c r="HN149" s="462" t="n">
        <v>8.6</v>
      </c>
      <c r="HO149" s="408" t="n">
        <v>0.32</v>
      </c>
      <c r="HP149" s="549" t="n">
        <v>0.15</v>
      </c>
      <c r="HQ149" s="519" t="n">
        <v>9.7</v>
      </c>
      <c r="HR149" s="520" t="n">
        <v>0.3</v>
      </c>
      <c r="HS149" s="521" t="n">
        <v>0.26</v>
      </c>
      <c r="HT149" s="522" t="n">
        <v>8</v>
      </c>
      <c r="HU149" s="523" t="n">
        <f aca="false">72500/BA149*24</f>
        <v>45.0147462099653</v>
      </c>
      <c r="HV149" s="514" t="n">
        <f aca="false">1-HC149/BE149</f>
        <v>0.788732394366197</v>
      </c>
      <c r="HW149" s="514" t="n">
        <f aca="false">1-HD149/BF149</f>
        <v>0.829457364341085</v>
      </c>
      <c r="HX149" s="514" t="n">
        <f aca="false">1-HM149/BK149</f>
        <v>0.664310954063604</v>
      </c>
      <c r="HY149" s="472"/>
    </row>
    <row r="150" customFormat="false" ht="15.6" hidden="false" customHeight="false" outlineLevel="0" collapsed="false">
      <c r="A150" s="486" t="n">
        <v>43632</v>
      </c>
      <c r="B150" s="487" t="n">
        <v>38556</v>
      </c>
      <c r="C150" s="488" t="n">
        <f aca="false">B150/$B$6</f>
        <v>0.77112</v>
      </c>
      <c r="D150" s="489" t="n">
        <v>8.12</v>
      </c>
      <c r="E150" s="490" t="n">
        <v>57.7</v>
      </c>
      <c r="F150" s="491" t="n">
        <v>281</v>
      </c>
      <c r="G150" s="491" t="n">
        <f aca="false">F150*B150/1000</f>
        <v>10834.236</v>
      </c>
      <c r="H150" s="488" t="n">
        <f aca="false">G150/$G$6</f>
        <v>0.43336944</v>
      </c>
      <c r="I150" s="491" t="n">
        <v>10235</v>
      </c>
      <c r="J150" s="491" t="n">
        <f aca="false">I150*0.67</f>
        <v>6857.45</v>
      </c>
      <c r="K150" s="492" t="n">
        <v>28.1</v>
      </c>
      <c r="L150" s="492" t="n">
        <v>24.6</v>
      </c>
      <c r="M150" s="492" t="n">
        <v>1.3</v>
      </c>
      <c r="N150" s="493" t="n">
        <v>185</v>
      </c>
      <c r="O150" s="493" t="n">
        <v>32</v>
      </c>
      <c r="P150" s="410"/>
      <c r="Q150" s="410"/>
      <c r="R150" s="410"/>
      <c r="S150" s="410"/>
      <c r="T150" s="411"/>
      <c r="U150" s="412"/>
      <c r="V150" s="410"/>
      <c r="W150" s="410"/>
      <c r="X150" s="413"/>
      <c r="Y150" s="474"/>
      <c r="Z150" s="475"/>
      <c r="AA150" s="476"/>
      <c r="AB150" s="477"/>
      <c r="AC150" s="477"/>
      <c r="AD150" s="475" t="n">
        <v>5.76</v>
      </c>
      <c r="AE150" s="478" t="n">
        <f aca="false">AD150/$AD$6</f>
        <v>0.8</v>
      </c>
      <c r="AF150" s="479"/>
      <c r="AG150" s="478"/>
      <c r="AH150" s="479"/>
      <c r="AI150" s="479"/>
      <c r="AJ150" s="474"/>
      <c r="AK150" s="478"/>
      <c r="AL150" s="448"/>
      <c r="AM150" s="480"/>
      <c r="AN150" s="474"/>
      <c r="AO150" s="474"/>
      <c r="AP150" s="480"/>
      <c r="AQ150" s="448"/>
      <c r="AR150" s="474"/>
      <c r="AS150" s="474"/>
      <c r="AT150" s="474"/>
      <c r="AU150" s="448"/>
      <c r="AV150" s="481"/>
      <c r="AW150" s="480"/>
      <c r="AX150" s="480"/>
      <c r="AY150" s="481"/>
      <c r="AZ150" s="481"/>
      <c r="BA150" s="421" t="n">
        <f aca="false">CC150+DF150</f>
        <v>38771</v>
      </c>
      <c r="BB150" s="422" t="n">
        <f aca="false">BA150/$BA$6</f>
        <v>0.77542</v>
      </c>
      <c r="BC150" s="423"/>
      <c r="BD150" s="424" t="n">
        <v>8.05</v>
      </c>
      <c r="BE150" s="425" t="n">
        <v>64</v>
      </c>
      <c r="BF150" s="426" t="n">
        <v>290</v>
      </c>
      <c r="BG150" s="427" t="n">
        <v>9630</v>
      </c>
      <c r="BH150" s="421" t="n">
        <f aca="false">BG150*0.67</f>
        <v>6452.1</v>
      </c>
      <c r="BI150" s="433"/>
      <c r="BJ150" s="422"/>
      <c r="BK150" s="428" t="n">
        <v>23.3</v>
      </c>
      <c r="BL150" s="428" t="n">
        <v>20.8</v>
      </c>
      <c r="BM150" s="429" t="n">
        <v>2</v>
      </c>
      <c r="BN150" s="423"/>
      <c r="BO150" s="426" t="n">
        <v>147</v>
      </c>
      <c r="BP150" s="426" t="n">
        <v>32</v>
      </c>
      <c r="BQ150" s="424" t="n">
        <v>3.3</v>
      </c>
      <c r="BR150" s="422" t="n">
        <f aca="false">BQ150/$BQ$6</f>
        <v>0.458333333333333</v>
      </c>
      <c r="BS150" s="410" t="n">
        <f aca="false">BA150</f>
        <v>38771</v>
      </c>
      <c r="BT150" s="430" t="n">
        <f aca="false">BD150</f>
        <v>8.05</v>
      </c>
      <c r="BU150" s="431" t="n">
        <f aca="false">BE150</f>
        <v>64</v>
      </c>
      <c r="BV150" s="431" t="n">
        <f aca="false">BF150</f>
        <v>290</v>
      </c>
      <c r="BW150" s="431" t="n">
        <f aca="false">BG150</f>
        <v>9630</v>
      </c>
      <c r="BX150" s="431" t="n">
        <f aca="false">BW150*0.65</f>
        <v>6259.5</v>
      </c>
      <c r="BY150" s="431" t="n">
        <f aca="false">BK150</f>
        <v>23.3</v>
      </c>
      <c r="BZ150" s="431" t="n">
        <f aca="false">BL150</f>
        <v>20.8</v>
      </c>
      <c r="CA150" s="432"/>
      <c r="CB150" s="431" t="n">
        <f aca="false">BO150</f>
        <v>147</v>
      </c>
      <c r="CC150" s="433" t="n">
        <v>19807</v>
      </c>
      <c r="CD150" s="412" t="n">
        <f aca="false">CC150</f>
        <v>19807</v>
      </c>
      <c r="CE150" s="422" t="n">
        <f aca="false">CC150/25000</f>
        <v>0.79228</v>
      </c>
      <c r="CF150" s="534" t="n">
        <f aca="false">6700/CC150*24</f>
        <v>8.11834200030292</v>
      </c>
      <c r="CG150" s="435"/>
      <c r="CH150" s="428"/>
      <c r="CI150" s="535" t="n">
        <f aca="false">9500/CC150*24</f>
        <v>11.511081940728</v>
      </c>
      <c r="CJ150" s="437" t="n">
        <v>28.8</v>
      </c>
      <c r="CK150" s="437" t="n">
        <v>4.3</v>
      </c>
      <c r="CL150" s="424"/>
      <c r="CM150" s="424"/>
      <c r="CN150" s="424"/>
      <c r="CO150" s="433"/>
      <c r="CP150" s="433"/>
      <c r="CQ150" s="438"/>
      <c r="CR150" s="438" t="n">
        <v>0.86</v>
      </c>
      <c r="CS150" s="482"/>
      <c r="CT150" s="425" t="n">
        <f aca="false">3500/CC150*24</f>
        <v>4.24092492553138</v>
      </c>
      <c r="CU150" s="435" t="n">
        <v>5.63</v>
      </c>
      <c r="CV150" s="494"/>
      <c r="CW150" s="495"/>
      <c r="CX150" s="496"/>
      <c r="CY150" s="497"/>
      <c r="CZ150" s="498"/>
      <c r="DA150" s="498"/>
      <c r="DB150" s="498"/>
      <c r="DC150" s="498"/>
      <c r="DD150" s="499"/>
      <c r="DE150" s="499"/>
      <c r="DF150" s="433" t="n">
        <v>18964</v>
      </c>
      <c r="DG150" s="446" t="n">
        <f aca="false">DF150</f>
        <v>18964</v>
      </c>
      <c r="DH150" s="422" t="n">
        <f aca="false">DF150/25000</f>
        <v>0.75856</v>
      </c>
      <c r="DI150" s="433" t="n">
        <f aca="false">6700/DF150*24</f>
        <v>8.47922379244885</v>
      </c>
      <c r="DJ150" s="435" t="n">
        <v>7.88</v>
      </c>
      <c r="DK150" s="428"/>
      <c r="DL150" s="433" t="n">
        <f aca="false">9500/DF150*24</f>
        <v>12.0227800042185</v>
      </c>
      <c r="DM150" s="542" t="n">
        <v>28.8</v>
      </c>
      <c r="DN150" s="542" t="n">
        <v>4.25</v>
      </c>
      <c r="DO150" s="543" t="n">
        <v>7.83</v>
      </c>
      <c r="DP150" s="543"/>
      <c r="DQ150" s="543"/>
      <c r="DR150" s="433"/>
      <c r="DS150" s="433"/>
      <c r="DT150" s="438"/>
      <c r="DU150" s="438" t="n">
        <v>0.85</v>
      </c>
      <c r="DV150" s="482"/>
      <c r="DW150" s="433" t="n">
        <f aca="false">3500/DF150*24</f>
        <v>4.42944526471209</v>
      </c>
      <c r="DX150" s="435" t="n">
        <v>6.33</v>
      </c>
      <c r="DY150" s="494" t="n">
        <v>8.05</v>
      </c>
      <c r="DZ150" s="495" t="n">
        <v>22</v>
      </c>
      <c r="EA150" s="496" t="n">
        <v>80</v>
      </c>
      <c r="EB150" s="497" t="n">
        <v>8940</v>
      </c>
      <c r="EC150" s="498" t="n">
        <v>9.9</v>
      </c>
      <c r="ED150" s="498" t="n">
        <v>0.4</v>
      </c>
      <c r="EE150" s="498" t="n">
        <v>9.2</v>
      </c>
      <c r="EF150" s="498"/>
      <c r="EG150" s="499" t="n">
        <v>22</v>
      </c>
      <c r="EH150" s="496"/>
      <c r="EI150" s="430" t="n">
        <f aca="false">DY150</f>
        <v>8.05</v>
      </c>
      <c r="EJ150" s="448" t="n">
        <f aca="false">DZ150</f>
        <v>22</v>
      </c>
      <c r="EK150" s="449" t="n">
        <f aca="false">EA150</f>
        <v>80</v>
      </c>
      <c r="EL150" s="418" t="n">
        <f aca="false">EB150</f>
        <v>8940</v>
      </c>
      <c r="EM150" s="432" t="n">
        <f aca="false">EC150</f>
        <v>9.9</v>
      </c>
      <c r="EN150" s="432" t="n">
        <f aca="false">ED150</f>
        <v>0.4</v>
      </c>
      <c r="EO150" s="432" t="n">
        <f aca="false">EE150</f>
        <v>9.2</v>
      </c>
      <c r="EP150" s="432"/>
      <c r="EQ150" s="431" t="n">
        <f aca="false">EG150</f>
        <v>22</v>
      </c>
      <c r="ER150" s="449"/>
      <c r="ES150" s="497" t="n">
        <f aca="false">44000/BA150*24</f>
        <v>27.2368522865028</v>
      </c>
      <c r="ET150" s="500" t="n">
        <f aca="false">BB150</f>
        <v>0.77542</v>
      </c>
      <c r="EU150" s="452" t="n">
        <f aca="false">BV150/1000/ES150*24</f>
        <v>0.255536136363636</v>
      </c>
      <c r="EV150" s="500" t="n">
        <f aca="false">EU150/$EU$6</f>
        <v>0.473215067340067</v>
      </c>
      <c r="EW150" s="514" t="n">
        <f aca="false">1-EM150/BY150</f>
        <v>0.575107296137339</v>
      </c>
      <c r="EX150" s="515" t="n">
        <f aca="false">BY150-EM150</f>
        <v>13.4</v>
      </c>
      <c r="EY150" s="514" t="n">
        <f aca="false">1-EJ150/BU150</f>
        <v>0.65625</v>
      </c>
      <c r="EZ150" s="515" t="n">
        <f aca="false">BU150-EJ150</f>
        <v>42</v>
      </c>
      <c r="FA150" s="451" t="n">
        <f aca="false">1-EK150/BV150</f>
        <v>0.724137931034483</v>
      </c>
      <c r="FB150" s="432" t="n">
        <f aca="false">BV150-EK150</f>
        <v>210</v>
      </c>
      <c r="FC150" s="453"/>
      <c r="FD150" s="432"/>
      <c r="FE150" s="453" t="n">
        <f aca="false">1-EQ150/CB150</f>
        <v>0.850340136054422</v>
      </c>
      <c r="FF150" s="431" t="n">
        <f aca="false">CB150-EQ150</f>
        <v>125</v>
      </c>
      <c r="FG150" s="491" t="n">
        <v>38400</v>
      </c>
      <c r="FH150" s="499"/>
      <c r="FI150" s="502"/>
      <c r="FJ150" s="488"/>
      <c r="FK150" s="503" t="n">
        <f aca="false">3000/BA150*24</f>
        <v>1.85705811044337</v>
      </c>
      <c r="FL150" s="491" t="n">
        <v>1900</v>
      </c>
      <c r="FM150" s="503" t="n">
        <f aca="false">FL150/BA150*1000</f>
        <v>49.0057001367001</v>
      </c>
      <c r="FN150" s="491" t="n">
        <v>4448</v>
      </c>
      <c r="FO150" s="533" t="n">
        <f aca="false">FN150/11.15/1.2/1000</f>
        <v>0.332436472346786</v>
      </c>
      <c r="FP150" s="497" t="n">
        <f aca="false">FN150/BA150*1000</f>
        <v>114.724923267391</v>
      </c>
      <c r="FQ150" s="504" t="n">
        <v>38.4</v>
      </c>
      <c r="FR150" s="492" t="n">
        <f aca="false">FQ150/BA150*1000</f>
        <v>0.990430992236465</v>
      </c>
      <c r="FS150" s="505" t="n">
        <v>7.98</v>
      </c>
      <c r="FT150" s="536" t="n">
        <v>17</v>
      </c>
      <c r="FU150" s="496" t="n">
        <v>64</v>
      </c>
      <c r="FV150" s="491" t="n">
        <v>1</v>
      </c>
      <c r="FW150" s="505" t="n">
        <v>0.3</v>
      </c>
      <c r="FX150" s="491" t="n">
        <v>8</v>
      </c>
      <c r="FY150" s="453" t="n">
        <f aca="false">1-FV150/(EG150+DD150)</f>
        <v>0.954545454545455</v>
      </c>
      <c r="FZ150" s="453"/>
      <c r="GA150" s="430"/>
      <c r="GB150" s="500" t="n">
        <f aca="false">1-FT150/DZ150</f>
        <v>0.227272727272727</v>
      </c>
      <c r="GC150" s="515" t="n">
        <f aca="false">(CW150+DZ150-FT150)</f>
        <v>5</v>
      </c>
      <c r="GD150" s="500" t="n">
        <f aca="false">1-FU150/EA150</f>
        <v>0.2</v>
      </c>
      <c r="GE150" s="528" t="n">
        <f aca="false">CX150+EA150-FU150</f>
        <v>16</v>
      </c>
      <c r="GF150" s="507" t="n">
        <f aca="false">4100/BA150*24</f>
        <v>2.53797941760594</v>
      </c>
      <c r="GG150" s="491"/>
      <c r="GH150" s="527"/>
      <c r="GI150" s="491"/>
      <c r="GJ150" s="545"/>
      <c r="GK150" s="499"/>
      <c r="GL150" s="508"/>
      <c r="GM150" s="536"/>
      <c r="GN150" s="537"/>
      <c r="GO150" s="527"/>
      <c r="GP150" s="527"/>
      <c r="GQ150" s="536"/>
      <c r="GR150" s="503" t="n">
        <f aca="false">4300/BA150*24</f>
        <v>2.6617832916355</v>
      </c>
      <c r="GS150" s="537" t="n">
        <f aca="false">HC150</f>
        <v>14</v>
      </c>
      <c r="GT150" s="537" t="n">
        <f aca="false">HD150</f>
        <v>58</v>
      </c>
      <c r="GU150" s="527"/>
      <c r="GV150" s="527"/>
      <c r="GW150" s="527" t="n">
        <f aca="false">1-HC150/FT150</f>
        <v>0.176470588235294</v>
      </c>
      <c r="GX150" s="527" t="n">
        <f aca="false">1-HD150/FU150</f>
        <v>0.09375</v>
      </c>
      <c r="GY150" s="498"/>
      <c r="GZ150" s="491" t="n">
        <v>39606</v>
      </c>
      <c r="HA150" s="494" t="n">
        <v>8.32</v>
      </c>
      <c r="HB150" s="494" t="n">
        <v>8.3</v>
      </c>
      <c r="HC150" s="495" t="n">
        <v>14</v>
      </c>
      <c r="HD150" s="499" t="n">
        <v>58</v>
      </c>
      <c r="HE150" s="499" t="n">
        <v>12</v>
      </c>
      <c r="HF150" s="499"/>
      <c r="HG150" s="499"/>
      <c r="HH150" s="493" t="n">
        <v>1</v>
      </c>
      <c r="HI150" s="509" t="n">
        <v>9000</v>
      </c>
      <c r="HJ150" s="491" t="n">
        <f aca="false">HI150*0.67</f>
        <v>6030</v>
      </c>
      <c r="HK150" s="491"/>
      <c r="HL150" s="551"/>
      <c r="HM150" s="544" t="n">
        <v>8.6</v>
      </c>
      <c r="HN150" s="507" t="n">
        <v>7.9</v>
      </c>
      <c r="HO150" s="492" t="n">
        <v>0.3</v>
      </c>
      <c r="HP150" s="546" t="n">
        <v>0.14</v>
      </c>
      <c r="HQ150" s="524" t="n">
        <v>8.1</v>
      </c>
      <c r="HR150" s="525" t="n">
        <v>0.3</v>
      </c>
      <c r="HS150" s="525" t="n">
        <v>0.26</v>
      </c>
      <c r="HT150" s="512" t="n">
        <v>8</v>
      </c>
      <c r="HU150" s="526" t="n">
        <f aca="false">72500/BA150*24</f>
        <v>44.8789043357148</v>
      </c>
      <c r="HV150" s="527" t="n">
        <f aca="false">1-HC150/BE150</f>
        <v>0.78125</v>
      </c>
      <c r="HW150" s="527" t="n">
        <f aca="false">1-HD150/BF150</f>
        <v>0.8</v>
      </c>
      <c r="HX150" s="527" t="n">
        <f aca="false">1-HM150/BK150</f>
        <v>0.630901287553648</v>
      </c>
      <c r="HY150" s="513"/>
    </row>
    <row r="151" customFormat="false" ht="48" hidden="false" customHeight="false" outlineLevel="0" collapsed="false">
      <c r="A151" s="401" t="n">
        <v>43633</v>
      </c>
      <c r="B151" s="516" t="n">
        <v>47001</v>
      </c>
      <c r="C151" s="403" t="n">
        <f aca="false">B151/$B$6</f>
        <v>0.94002</v>
      </c>
      <c r="D151" s="404" t="n">
        <v>8.22</v>
      </c>
      <c r="E151" s="405" t="n">
        <v>66.6</v>
      </c>
      <c r="F151" s="406" t="n">
        <v>247</v>
      </c>
      <c r="G151" s="407" t="n">
        <f aca="false">F151*B151/1000</f>
        <v>11609.247</v>
      </c>
      <c r="H151" s="403" t="n">
        <f aca="false">G151/$G$6</f>
        <v>0.46436988</v>
      </c>
      <c r="I151" s="406" t="n">
        <v>8225</v>
      </c>
      <c r="J151" s="407" t="n">
        <f aca="false">I151*0.67</f>
        <v>5510.75</v>
      </c>
      <c r="K151" s="408" t="n">
        <v>27.5</v>
      </c>
      <c r="L151" s="408" t="n">
        <v>21</v>
      </c>
      <c r="M151" s="408" t="n">
        <v>2.9</v>
      </c>
      <c r="N151" s="409" t="n">
        <v>135</v>
      </c>
      <c r="O151" s="409" t="n">
        <v>32</v>
      </c>
      <c r="P151" s="410"/>
      <c r="Q151" s="410"/>
      <c r="R151" s="410"/>
      <c r="S151" s="410"/>
      <c r="T151" s="411"/>
      <c r="U151" s="412"/>
      <c r="V151" s="410"/>
      <c r="W151" s="410"/>
      <c r="X151" s="517"/>
      <c r="Y151" s="474"/>
      <c r="Z151" s="475"/>
      <c r="AA151" s="476"/>
      <c r="AB151" s="477"/>
      <c r="AC151" s="477"/>
      <c r="AD151" s="475" t="n">
        <v>5.75</v>
      </c>
      <c r="AE151" s="478" t="n">
        <f aca="false">AD151/$AD$6</f>
        <v>0.798611111111111</v>
      </c>
      <c r="AF151" s="479"/>
      <c r="AG151" s="478"/>
      <c r="AH151" s="479"/>
      <c r="AI151" s="479"/>
      <c r="AJ151" s="474"/>
      <c r="AK151" s="478"/>
      <c r="AL151" s="448"/>
      <c r="AM151" s="480"/>
      <c r="AN151" s="474"/>
      <c r="AO151" s="474"/>
      <c r="AP151" s="480"/>
      <c r="AQ151" s="448"/>
      <c r="AR151" s="474"/>
      <c r="AS151" s="474"/>
      <c r="AT151" s="474"/>
      <c r="AU151" s="448"/>
      <c r="AV151" s="481"/>
      <c r="AW151" s="480"/>
      <c r="AX151" s="480"/>
      <c r="AY151" s="481"/>
      <c r="AZ151" s="481"/>
      <c r="BA151" s="421" t="n">
        <f aca="false">CC151+DF151</f>
        <v>38556</v>
      </c>
      <c r="BB151" s="422" t="n">
        <f aca="false">BA151/$BA$6</f>
        <v>0.77112</v>
      </c>
      <c r="BC151" s="423"/>
      <c r="BD151" s="424" t="n">
        <v>8.02</v>
      </c>
      <c r="BE151" s="425" t="n">
        <v>56.3</v>
      </c>
      <c r="BF151" s="426" t="n">
        <v>195</v>
      </c>
      <c r="BG151" s="427" t="n">
        <v>7880</v>
      </c>
      <c r="BH151" s="421" t="n">
        <f aca="false">BG151*0.67</f>
        <v>5279.6</v>
      </c>
      <c r="BI151" s="433"/>
      <c r="BJ151" s="422"/>
      <c r="BK151" s="428" t="n">
        <v>23.8</v>
      </c>
      <c r="BL151" s="428" t="n">
        <v>21</v>
      </c>
      <c r="BM151" s="429" t="n">
        <v>0.5</v>
      </c>
      <c r="BN151" s="423"/>
      <c r="BO151" s="426" t="n">
        <v>365</v>
      </c>
      <c r="BP151" s="426" t="n">
        <v>32</v>
      </c>
      <c r="BQ151" s="424" t="n">
        <v>6.45</v>
      </c>
      <c r="BR151" s="422" t="n">
        <f aca="false">BQ151/$BQ$6</f>
        <v>0.895833333333333</v>
      </c>
      <c r="BS151" s="410" t="n">
        <f aca="false">BA151</f>
        <v>38556</v>
      </c>
      <c r="BT151" s="430" t="n">
        <f aca="false">BD151</f>
        <v>8.02</v>
      </c>
      <c r="BU151" s="431" t="n">
        <f aca="false">BE151</f>
        <v>56.3</v>
      </c>
      <c r="BV151" s="431" t="n">
        <f aca="false">BF151</f>
        <v>195</v>
      </c>
      <c r="BW151" s="431" t="n">
        <f aca="false">BG151</f>
        <v>7880</v>
      </c>
      <c r="BX151" s="431" t="n">
        <f aca="false">BW151*0.65</f>
        <v>5122</v>
      </c>
      <c r="BY151" s="431" t="n">
        <f aca="false">BK151</f>
        <v>23.8</v>
      </c>
      <c r="BZ151" s="431" t="n">
        <f aca="false">BL151</f>
        <v>21</v>
      </c>
      <c r="CA151" s="432"/>
      <c r="CB151" s="431" t="n">
        <f aca="false">BO151</f>
        <v>365</v>
      </c>
      <c r="CC151" s="433" t="n">
        <v>23358</v>
      </c>
      <c r="CD151" s="412" t="n">
        <f aca="false">CC151</f>
        <v>23358</v>
      </c>
      <c r="CE151" s="422" t="n">
        <f aca="false">CC151/25000</f>
        <v>0.93432</v>
      </c>
      <c r="CF151" s="434" t="n">
        <f aca="false">6700/CC151*24</f>
        <v>6.88415104032879</v>
      </c>
      <c r="CG151" s="435"/>
      <c r="CH151" s="428"/>
      <c r="CI151" s="447" t="n">
        <f aca="false">9500/CC151*24</f>
        <v>9.76110968404829</v>
      </c>
      <c r="CJ151" s="437" t="n">
        <v>28.3</v>
      </c>
      <c r="CK151" s="437" t="n">
        <v>3.1</v>
      </c>
      <c r="CL151" s="424"/>
      <c r="CM151" s="424"/>
      <c r="CN151" s="424"/>
      <c r="CO151" s="433"/>
      <c r="CP151" s="433"/>
      <c r="CQ151" s="438"/>
      <c r="CR151" s="438" t="n">
        <v>0.82</v>
      </c>
      <c r="CS151" s="425"/>
      <c r="CT151" s="529" t="n">
        <f aca="false">3500/CC151*24</f>
        <v>3.59619830464937</v>
      </c>
      <c r="CU151" s="435" t="n">
        <v>5.37</v>
      </c>
      <c r="CV151" s="439"/>
      <c r="CW151" s="440"/>
      <c r="CX151" s="441"/>
      <c r="CY151" s="442"/>
      <c r="CZ151" s="443"/>
      <c r="DA151" s="443"/>
      <c r="DB151" s="443"/>
      <c r="DC151" s="443"/>
      <c r="DD151" s="444"/>
      <c r="DE151" s="441"/>
      <c r="DF151" s="445" t="n">
        <v>15198</v>
      </c>
      <c r="DG151" s="446" t="n">
        <f aca="false">DF151</f>
        <v>15198</v>
      </c>
      <c r="DH151" s="422" t="n">
        <f aca="false">DF151/25000</f>
        <v>0.60792</v>
      </c>
      <c r="DI151" s="447" t="n">
        <f aca="false">6700/DF151*24</f>
        <v>10.5803395183577</v>
      </c>
      <c r="DJ151" s="435" t="n">
        <v>7.84</v>
      </c>
      <c r="DK151" s="428"/>
      <c r="DL151" s="447" t="n">
        <f aca="false">9500/DF151*24</f>
        <v>15.00197394394</v>
      </c>
      <c r="DM151" s="423" t="n">
        <v>28.8</v>
      </c>
      <c r="DN151" s="423" t="n">
        <v>5.9</v>
      </c>
      <c r="DO151" s="424" t="n">
        <v>7.95</v>
      </c>
      <c r="DP151" s="424"/>
      <c r="DQ151" s="424"/>
      <c r="DR151" s="433"/>
      <c r="DS151" s="433"/>
      <c r="DT151" s="438"/>
      <c r="DU151" s="438" t="n">
        <v>0.79</v>
      </c>
      <c r="DV151" s="425"/>
      <c r="DW151" s="447" t="n">
        <f aca="false">3500/DF151*24</f>
        <v>5.52704303197789</v>
      </c>
      <c r="DX151" s="435" t="n">
        <v>6.76</v>
      </c>
      <c r="DY151" s="439" t="n">
        <v>8.13</v>
      </c>
      <c r="DZ151" s="440" t="n">
        <v>23</v>
      </c>
      <c r="EA151" s="441" t="n">
        <v>78</v>
      </c>
      <c r="EB151" s="442" t="n">
        <v>8970</v>
      </c>
      <c r="EC151" s="443" t="n">
        <v>7.9</v>
      </c>
      <c r="ED151" s="443" t="n">
        <v>0.4</v>
      </c>
      <c r="EE151" s="443" t="n">
        <v>7.5</v>
      </c>
      <c r="EF151" s="443"/>
      <c r="EG151" s="444" t="n">
        <v>11</v>
      </c>
      <c r="EH151" s="441"/>
      <c r="EI151" s="430" t="n">
        <f aca="false">DY151</f>
        <v>8.13</v>
      </c>
      <c r="EJ151" s="448" t="n">
        <f aca="false">DZ151</f>
        <v>23</v>
      </c>
      <c r="EK151" s="449" t="n">
        <f aca="false">EA151</f>
        <v>78</v>
      </c>
      <c r="EL151" s="418" t="n">
        <f aca="false">EB151</f>
        <v>8970</v>
      </c>
      <c r="EM151" s="432" t="n">
        <f aca="false">EC151</f>
        <v>7.9</v>
      </c>
      <c r="EN151" s="432" t="n">
        <f aca="false">ED151</f>
        <v>0.4</v>
      </c>
      <c r="EO151" s="432" t="n">
        <f aca="false">EE151</f>
        <v>7.5</v>
      </c>
      <c r="EP151" s="432"/>
      <c r="EQ151" s="431" t="n">
        <f aca="false">EG151</f>
        <v>11</v>
      </c>
      <c r="ER151" s="449"/>
      <c r="ES151" s="450" t="n">
        <f aca="false">44000/BA151*24</f>
        <v>27.3887332710862</v>
      </c>
      <c r="ET151" s="451" t="n">
        <f aca="false">BB151</f>
        <v>0.77112</v>
      </c>
      <c r="EU151" s="452" t="n">
        <f aca="false">BV151/1000/ES151*24</f>
        <v>0.170873181818182</v>
      </c>
      <c r="EV151" s="451" t="n">
        <f aca="false">EU151/$EU$6</f>
        <v>0.316431818181818</v>
      </c>
      <c r="EW151" s="514" t="n">
        <f aca="false">1-EM151/BY151</f>
        <v>0.668067226890756</v>
      </c>
      <c r="EX151" s="515" t="n">
        <f aca="false">BY151-EM151</f>
        <v>15.9</v>
      </c>
      <c r="EY151" s="514" t="n">
        <f aca="false">1-EJ151/BU151</f>
        <v>0.591474245115453</v>
      </c>
      <c r="EZ151" s="515" t="n">
        <f aca="false">BU151-EJ151</f>
        <v>33.3</v>
      </c>
      <c r="FA151" s="451" t="n">
        <f aca="false">1-EK151/BV151</f>
        <v>0.6</v>
      </c>
      <c r="FB151" s="432" t="n">
        <f aca="false">BV151-EK151</f>
        <v>117</v>
      </c>
      <c r="FC151" s="453"/>
      <c r="FD151" s="432"/>
      <c r="FE151" s="453" t="n">
        <f aca="false">1-EQ151/CB151</f>
        <v>0.96986301369863</v>
      </c>
      <c r="FF151" s="431" t="n">
        <f aca="false">CB151-EQ151</f>
        <v>354</v>
      </c>
      <c r="FG151" s="406" t="n">
        <v>32000</v>
      </c>
      <c r="FH151" s="444"/>
      <c r="FI151" s="454"/>
      <c r="FJ151" s="455"/>
      <c r="FK151" s="456" t="n">
        <f aca="false">3000/BA151*24</f>
        <v>1.86741363211951</v>
      </c>
      <c r="FL151" s="531" t="n">
        <v>1900</v>
      </c>
      <c r="FM151" s="456" t="n">
        <f aca="false">FL151/BA151*1000</f>
        <v>49.2789708475983</v>
      </c>
      <c r="FN151" s="531" t="n">
        <v>4587</v>
      </c>
      <c r="FO151" s="533" t="n">
        <f aca="false">FN151/11.15/1.2/1000</f>
        <v>0.342825112107623</v>
      </c>
      <c r="FP151" s="450" t="n">
        <f aca="false">FN151/BA151*1000</f>
        <v>118.969810146281</v>
      </c>
      <c r="FQ151" s="458" t="n">
        <v>38.4</v>
      </c>
      <c r="FR151" s="459" t="n">
        <f aca="false">FQ151/BA151*1000</f>
        <v>0.995953937130408</v>
      </c>
      <c r="FS151" s="460" t="n">
        <v>7.96</v>
      </c>
      <c r="FT151" s="530" t="n">
        <v>19</v>
      </c>
      <c r="FU151" s="441" t="n">
        <v>73</v>
      </c>
      <c r="FV151" s="531" t="n">
        <v>1</v>
      </c>
      <c r="FW151" s="539" t="n">
        <v>0.34</v>
      </c>
      <c r="FX151" s="531" t="n">
        <v>8</v>
      </c>
      <c r="FY151" s="453" t="n">
        <f aca="false">1-FV151/(EG151+DD151)</f>
        <v>0.909090909090909</v>
      </c>
      <c r="FZ151" s="453"/>
      <c r="GA151" s="430"/>
      <c r="GB151" s="514" t="n">
        <f aca="false">1-FT151/DZ151</f>
        <v>0.173913043478261</v>
      </c>
      <c r="GC151" s="515" t="n">
        <f aca="false">(CW151+DZ151-FT151)</f>
        <v>4</v>
      </c>
      <c r="GD151" s="514" t="n">
        <f aca="false">1-FU151/EA151</f>
        <v>0.0641025641025641</v>
      </c>
      <c r="GE151" s="528" t="n">
        <f aca="false">CX151+EA151-FU151</f>
        <v>5</v>
      </c>
      <c r="GF151" s="462" t="n">
        <f aca="false">4100/BA151*24</f>
        <v>2.55213196389667</v>
      </c>
      <c r="GG151" s="406"/>
      <c r="GH151" s="451"/>
      <c r="GI151" s="406"/>
      <c r="GJ151" s="463"/>
      <c r="GK151" s="464"/>
      <c r="GL151" s="465"/>
      <c r="GM151" s="530"/>
      <c r="GN151" s="406"/>
      <c r="GO151" s="514"/>
      <c r="GP151" s="451"/>
      <c r="GQ151" s="530"/>
      <c r="GR151" s="456" t="n">
        <f aca="false">4300/BA151*24</f>
        <v>2.67662620603797</v>
      </c>
      <c r="GS151" s="532" t="n">
        <f aca="false">HC151</f>
        <v>14</v>
      </c>
      <c r="GT151" s="532" t="n">
        <f aca="false">HD151</f>
        <v>60</v>
      </c>
      <c r="GU151" s="514"/>
      <c r="GV151" s="514"/>
      <c r="GW151" s="514" t="n">
        <f aca="false">1-HC151/FT151</f>
        <v>0.263157894736842</v>
      </c>
      <c r="GX151" s="514" t="n">
        <f aca="false">1-HD151/FU151</f>
        <v>0.178082191780822</v>
      </c>
      <c r="GY151" s="463"/>
      <c r="GZ151" s="406" t="n">
        <v>38288</v>
      </c>
      <c r="HA151" s="439" t="n">
        <v>8.3</v>
      </c>
      <c r="HB151" s="452" t="n">
        <v>8.28</v>
      </c>
      <c r="HC151" s="440" t="n">
        <v>14</v>
      </c>
      <c r="HD151" s="444" t="n">
        <v>60</v>
      </c>
      <c r="HE151" s="464" t="n">
        <v>11</v>
      </c>
      <c r="HF151" s="464"/>
      <c r="HG151" s="444"/>
      <c r="HH151" s="409" t="n">
        <v>1</v>
      </c>
      <c r="HI151" s="466" t="n">
        <v>9050</v>
      </c>
      <c r="HJ151" s="407" t="n">
        <f aca="false">HI151*0.67</f>
        <v>6063.5</v>
      </c>
      <c r="HK151" s="407"/>
      <c r="HL151" s="550"/>
      <c r="HM151" s="541" t="n">
        <v>7.5</v>
      </c>
      <c r="HN151" s="462" t="n">
        <v>7.64</v>
      </c>
      <c r="HO151" s="408" t="n">
        <v>0.31</v>
      </c>
      <c r="HP151" s="549" t="n">
        <v>0.12</v>
      </c>
      <c r="HQ151" s="519" t="n">
        <v>7.9</v>
      </c>
      <c r="HR151" s="520" t="n">
        <v>0.32</v>
      </c>
      <c r="HS151" s="521" t="n">
        <v>0.26</v>
      </c>
      <c r="HT151" s="522" t="n">
        <v>8</v>
      </c>
      <c r="HU151" s="523" t="n">
        <f aca="false">72500/BA151*24</f>
        <v>45.1291627762216</v>
      </c>
      <c r="HV151" s="514" t="n">
        <f aca="false">1-HC151/BE151</f>
        <v>0.75133214920071</v>
      </c>
      <c r="HW151" s="514" t="n">
        <f aca="false">1-HD151/BF151</f>
        <v>0.692307692307692</v>
      </c>
      <c r="HX151" s="514" t="n">
        <f aca="false">1-HM151/BK151</f>
        <v>0.684873949579832</v>
      </c>
      <c r="HY151" s="472" t="s">
        <v>188</v>
      </c>
    </row>
    <row r="152" customFormat="false" ht="19.2" hidden="false" customHeight="false" outlineLevel="0" collapsed="false">
      <c r="A152" s="401" t="n">
        <v>43634</v>
      </c>
      <c r="B152" s="516" t="n">
        <v>45171</v>
      </c>
      <c r="C152" s="403" t="n">
        <f aca="false">B152/$B$6</f>
        <v>0.90342</v>
      </c>
      <c r="D152" s="404" t="n">
        <v>8.51</v>
      </c>
      <c r="E152" s="405" t="n">
        <v>73.1</v>
      </c>
      <c r="F152" s="406" t="n">
        <v>207</v>
      </c>
      <c r="G152" s="407" t="n">
        <f aca="false">F152*B152/1000</f>
        <v>9350.397</v>
      </c>
      <c r="H152" s="403" t="n">
        <f aca="false">G152/$G$6</f>
        <v>0.37401588</v>
      </c>
      <c r="I152" s="406" t="n">
        <v>8675</v>
      </c>
      <c r="J152" s="407" t="n">
        <f aca="false">I152*0.67</f>
        <v>5812.25</v>
      </c>
      <c r="K152" s="408" t="n">
        <v>15.3</v>
      </c>
      <c r="L152" s="408" t="n">
        <v>12.6</v>
      </c>
      <c r="M152" s="408" t="n">
        <v>1</v>
      </c>
      <c r="N152" s="409" t="n">
        <v>49</v>
      </c>
      <c r="O152" s="409" t="n">
        <v>32</v>
      </c>
      <c r="P152" s="410"/>
      <c r="Q152" s="410"/>
      <c r="R152" s="410"/>
      <c r="S152" s="410"/>
      <c r="T152" s="411"/>
      <c r="U152" s="412"/>
      <c r="V152" s="410"/>
      <c r="W152" s="410"/>
      <c r="X152" s="517"/>
      <c r="Y152" s="474"/>
      <c r="Z152" s="475"/>
      <c r="AA152" s="476"/>
      <c r="AB152" s="477"/>
      <c r="AC152" s="477"/>
      <c r="AD152" s="475" t="n">
        <v>5.63</v>
      </c>
      <c r="AE152" s="478" t="n">
        <f aca="false">AD152/$AD$6</f>
        <v>0.781944444444444</v>
      </c>
      <c r="AF152" s="479"/>
      <c r="AG152" s="478"/>
      <c r="AH152" s="479"/>
      <c r="AI152" s="479"/>
      <c r="AJ152" s="474"/>
      <c r="AK152" s="478"/>
      <c r="AL152" s="448"/>
      <c r="AM152" s="480"/>
      <c r="AN152" s="474"/>
      <c r="AO152" s="474"/>
      <c r="AP152" s="480"/>
      <c r="AQ152" s="448"/>
      <c r="AR152" s="474"/>
      <c r="AS152" s="474"/>
      <c r="AT152" s="474"/>
      <c r="AU152" s="448"/>
      <c r="AV152" s="481"/>
      <c r="AW152" s="480"/>
      <c r="AX152" s="480"/>
      <c r="AY152" s="481"/>
      <c r="AZ152" s="481"/>
      <c r="BA152" s="421" t="n">
        <f aca="false">CC152+DF152</f>
        <v>44018</v>
      </c>
      <c r="BB152" s="422" t="n">
        <f aca="false">BA152/$BA$6</f>
        <v>0.88036</v>
      </c>
      <c r="BC152" s="423"/>
      <c r="BD152" s="424" t="n">
        <v>8.14</v>
      </c>
      <c r="BE152" s="425" t="n">
        <v>77</v>
      </c>
      <c r="BF152" s="426" t="n">
        <v>307</v>
      </c>
      <c r="BG152" s="427" t="n">
        <v>7430</v>
      </c>
      <c r="BH152" s="421" t="n">
        <f aca="false">BG152*0.67</f>
        <v>4978.1</v>
      </c>
      <c r="BI152" s="433" t="n">
        <v>1780</v>
      </c>
      <c r="BJ152" s="422" t="n">
        <f aca="false">BI152/35.5*(23+35.5)/BH152</f>
        <v>0.589228709069669</v>
      </c>
      <c r="BK152" s="428" t="n">
        <v>22.7</v>
      </c>
      <c r="BL152" s="428" t="n">
        <v>20.4</v>
      </c>
      <c r="BM152" s="429" t="n">
        <v>0.8</v>
      </c>
      <c r="BN152" s="423" t="n">
        <v>2.7</v>
      </c>
      <c r="BO152" s="426" t="n">
        <v>208</v>
      </c>
      <c r="BP152" s="426" t="n">
        <v>32</v>
      </c>
      <c r="BQ152" s="424" t="n">
        <v>5.33</v>
      </c>
      <c r="BR152" s="422" t="n">
        <f aca="false">BQ152/$BQ$6</f>
        <v>0.740277777777778</v>
      </c>
      <c r="BS152" s="410" t="n">
        <f aca="false">BA152</f>
        <v>44018</v>
      </c>
      <c r="BT152" s="430" t="n">
        <f aca="false">BD152</f>
        <v>8.14</v>
      </c>
      <c r="BU152" s="431" t="n">
        <f aca="false">BE152</f>
        <v>77</v>
      </c>
      <c r="BV152" s="431" t="n">
        <f aca="false">BF152</f>
        <v>307</v>
      </c>
      <c r="BW152" s="431" t="n">
        <f aca="false">BG152</f>
        <v>7430</v>
      </c>
      <c r="BX152" s="431" t="n">
        <f aca="false">BW152*0.65</f>
        <v>4829.5</v>
      </c>
      <c r="BY152" s="431" t="n">
        <f aca="false">BK152</f>
        <v>22.7</v>
      </c>
      <c r="BZ152" s="431" t="n">
        <f aca="false">BL152</f>
        <v>20.4</v>
      </c>
      <c r="CA152" s="432" t="n">
        <f aca="false">BN152</f>
        <v>2.7</v>
      </c>
      <c r="CB152" s="431" t="n">
        <f aca="false">BO152</f>
        <v>208</v>
      </c>
      <c r="CC152" s="433" t="n">
        <v>22025</v>
      </c>
      <c r="CD152" s="412" t="n">
        <f aca="false">CC152</f>
        <v>22025</v>
      </c>
      <c r="CE152" s="422" t="n">
        <f aca="false">CC152/25000</f>
        <v>0.881</v>
      </c>
      <c r="CF152" s="434" t="n">
        <f aca="false">6700/CC152*24</f>
        <v>7.30079455164586</v>
      </c>
      <c r="CG152" s="435"/>
      <c r="CH152" s="428"/>
      <c r="CI152" s="447" t="n">
        <f aca="false">9500/CC152*24</f>
        <v>10.3518728717367</v>
      </c>
      <c r="CJ152" s="437" t="n">
        <v>29.5</v>
      </c>
      <c r="CK152" s="437" t="n">
        <v>3.63</v>
      </c>
      <c r="CL152" s="424"/>
      <c r="CM152" s="424"/>
      <c r="CN152" s="424"/>
      <c r="CO152" s="433"/>
      <c r="CP152" s="433"/>
      <c r="CQ152" s="438"/>
      <c r="CR152" s="438" t="n">
        <v>0.83</v>
      </c>
      <c r="CS152" s="425"/>
      <c r="CT152" s="529" t="n">
        <f aca="false">3500/CC152*24</f>
        <v>3.81384790011351</v>
      </c>
      <c r="CU152" s="435" t="n">
        <v>6.12</v>
      </c>
      <c r="CV152" s="439"/>
      <c r="CW152" s="440"/>
      <c r="CX152" s="441"/>
      <c r="CY152" s="442"/>
      <c r="CZ152" s="443"/>
      <c r="DA152" s="443"/>
      <c r="DB152" s="443"/>
      <c r="DC152" s="443"/>
      <c r="DD152" s="444"/>
      <c r="DE152" s="441"/>
      <c r="DF152" s="445" t="n">
        <v>21993</v>
      </c>
      <c r="DG152" s="446" t="n">
        <f aca="false">DF152</f>
        <v>21993</v>
      </c>
      <c r="DH152" s="422" t="n">
        <f aca="false">DF152/25000</f>
        <v>0.87972</v>
      </c>
      <c r="DI152" s="447" t="n">
        <f aca="false">6700/DF152*24</f>
        <v>7.31141726913109</v>
      </c>
      <c r="DJ152" s="435" t="n">
        <v>7.97</v>
      </c>
      <c r="DK152" s="428" t="n">
        <v>3.4</v>
      </c>
      <c r="DL152" s="447" t="n">
        <f aca="false">9500/DF152*24</f>
        <v>10.3669349338426</v>
      </c>
      <c r="DM152" s="423" t="n">
        <v>29.2</v>
      </c>
      <c r="DN152" s="423" t="n">
        <v>3.14</v>
      </c>
      <c r="DO152" s="424" t="n">
        <v>7.97</v>
      </c>
      <c r="DP152" s="424"/>
      <c r="DQ152" s="424"/>
      <c r="DR152" s="433" t="n">
        <v>6776</v>
      </c>
      <c r="DS152" s="433" t="n">
        <v>3380</v>
      </c>
      <c r="DT152" s="438" t="n">
        <f aca="false">DS152/DR152</f>
        <v>0.498819362455726</v>
      </c>
      <c r="DU152" s="438" t="n">
        <v>0.8</v>
      </c>
      <c r="DV152" s="425" t="n">
        <f aca="false">DU152/DR152*1000*1000</f>
        <v>118.063754427391</v>
      </c>
      <c r="DW152" s="447" t="n">
        <f aca="false">3500/DF152*24</f>
        <v>3.81939708088937</v>
      </c>
      <c r="DX152" s="435" t="n">
        <v>6.67</v>
      </c>
      <c r="DY152" s="439" t="n">
        <v>8.18</v>
      </c>
      <c r="DZ152" s="440" t="n">
        <v>23</v>
      </c>
      <c r="EA152" s="441" t="n">
        <v>77</v>
      </c>
      <c r="EB152" s="442" t="n">
        <v>8230</v>
      </c>
      <c r="EC152" s="443" t="n">
        <v>8.4</v>
      </c>
      <c r="ED152" s="443" t="n">
        <v>0.4</v>
      </c>
      <c r="EE152" s="443" t="n">
        <v>7.3</v>
      </c>
      <c r="EF152" s="443" t="n">
        <v>1.2</v>
      </c>
      <c r="EG152" s="444" t="n">
        <v>14</v>
      </c>
      <c r="EH152" s="441"/>
      <c r="EI152" s="430" t="n">
        <f aca="false">DY152</f>
        <v>8.18</v>
      </c>
      <c r="EJ152" s="448" t="n">
        <f aca="false">DZ152</f>
        <v>23</v>
      </c>
      <c r="EK152" s="449" t="n">
        <f aca="false">EA152</f>
        <v>77</v>
      </c>
      <c r="EL152" s="418" t="n">
        <f aca="false">EB152</f>
        <v>8230</v>
      </c>
      <c r="EM152" s="432" t="n">
        <f aca="false">EC152</f>
        <v>8.4</v>
      </c>
      <c r="EN152" s="432" t="n">
        <f aca="false">ED152</f>
        <v>0.4</v>
      </c>
      <c r="EO152" s="432" t="n">
        <f aca="false">EE152</f>
        <v>7.3</v>
      </c>
      <c r="EP152" s="432" t="n">
        <f aca="false">EF152</f>
        <v>1.2</v>
      </c>
      <c r="EQ152" s="431" t="n">
        <f aca="false">EG152</f>
        <v>14</v>
      </c>
      <c r="ER152" s="449"/>
      <c r="ES152" s="450" t="n">
        <f aca="false">44000/BA152*24</f>
        <v>23.9901858330683</v>
      </c>
      <c r="ET152" s="451" t="n">
        <f aca="false">BB152</f>
        <v>0.88036</v>
      </c>
      <c r="EU152" s="452" t="n">
        <f aca="false">BV152/1000/ES152*24</f>
        <v>0.307125590909091</v>
      </c>
      <c r="EV152" s="451" t="n">
        <f aca="false">EU152/$EU$6</f>
        <v>0.568751094276094</v>
      </c>
      <c r="EW152" s="514" t="n">
        <f aca="false">1-EM152/BY152</f>
        <v>0.629955947136564</v>
      </c>
      <c r="EX152" s="515" t="n">
        <f aca="false">BY152-EM152</f>
        <v>14.3</v>
      </c>
      <c r="EY152" s="514" t="n">
        <f aca="false">1-EJ152/BU152</f>
        <v>0.701298701298701</v>
      </c>
      <c r="EZ152" s="515" t="n">
        <f aca="false">BU152-EJ152</f>
        <v>54</v>
      </c>
      <c r="FA152" s="451" t="n">
        <f aca="false">1-EK152/BV152</f>
        <v>0.749185667752443</v>
      </c>
      <c r="FB152" s="432" t="n">
        <f aca="false">BV152-EK152</f>
        <v>230</v>
      </c>
      <c r="FC152" s="453" t="n">
        <f aca="false">1-EP152/CA152</f>
        <v>0.555555555555556</v>
      </c>
      <c r="FD152" s="432" t="n">
        <f aca="false">CA152-EP152</f>
        <v>1.5</v>
      </c>
      <c r="FE152" s="453" t="n">
        <f aca="false">1-EQ152/CB152</f>
        <v>0.932692307692308</v>
      </c>
      <c r="FF152" s="431" t="n">
        <f aca="false">CB152-EQ152</f>
        <v>194</v>
      </c>
      <c r="FG152" s="406" t="n">
        <v>38400</v>
      </c>
      <c r="FH152" s="444"/>
      <c r="FI152" s="454"/>
      <c r="FJ152" s="455"/>
      <c r="FK152" s="456" t="n">
        <f aca="false">3000/BA152*24</f>
        <v>1.63569448861829</v>
      </c>
      <c r="FL152" s="531"/>
      <c r="FM152" s="456"/>
      <c r="FN152" s="531" t="n">
        <v>6950</v>
      </c>
      <c r="FO152" s="533" t="n">
        <f aca="false">FN152/11.15/1.2/1000</f>
        <v>0.519431988041853</v>
      </c>
      <c r="FP152" s="450" t="n">
        <f aca="false">FN152/BA152*1000</f>
        <v>157.889954109682</v>
      </c>
      <c r="FQ152" s="458" t="n">
        <v>38.4</v>
      </c>
      <c r="FR152" s="459" t="n">
        <f aca="false">FQ152/BA152*1000</f>
        <v>0.872370393929756</v>
      </c>
      <c r="FS152" s="460" t="n">
        <v>8.12</v>
      </c>
      <c r="FT152" s="530" t="n">
        <v>18</v>
      </c>
      <c r="FU152" s="441" t="n">
        <v>66</v>
      </c>
      <c r="FV152" s="531" t="n">
        <v>1</v>
      </c>
      <c r="FW152" s="539" t="n">
        <v>0.38</v>
      </c>
      <c r="FX152" s="531" t="n">
        <v>8</v>
      </c>
      <c r="FY152" s="453" t="n">
        <f aca="false">1-FV152/(EG152+DD152)</f>
        <v>0.928571428571429</v>
      </c>
      <c r="FZ152" s="453" t="n">
        <f aca="false">1-FW152/(EF152+DC152)</f>
        <v>0.683333333333333</v>
      </c>
      <c r="GA152" s="430" t="n">
        <f aca="false">EF152+DC152-FW152</f>
        <v>0.82</v>
      </c>
      <c r="GB152" s="514" t="n">
        <f aca="false">1-FT152/DZ152</f>
        <v>0.217391304347826</v>
      </c>
      <c r="GC152" s="515" t="n">
        <f aca="false">(CW152+DZ152-FT152)</f>
        <v>5</v>
      </c>
      <c r="GD152" s="514" t="n">
        <f aca="false">1-FU152/EA152</f>
        <v>0.142857142857143</v>
      </c>
      <c r="GE152" s="528" t="n">
        <f aca="false">CX152+EA152-FU152</f>
        <v>11</v>
      </c>
      <c r="GF152" s="462" t="n">
        <f aca="false">4100/BA152*24</f>
        <v>2.235449134445</v>
      </c>
      <c r="GG152" s="406"/>
      <c r="GH152" s="451"/>
      <c r="GI152" s="406"/>
      <c r="GJ152" s="463"/>
      <c r="GK152" s="464"/>
      <c r="GL152" s="465"/>
      <c r="GM152" s="530"/>
      <c r="GN152" s="406"/>
      <c r="GO152" s="514"/>
      <c r="GP152" s="451"/>
      <c r="GQ152" s="530"/>
      <c r="GR152" s="456" t="n">
        <f aca="false">4300/BA152*24</f>
        <v>2.34449543368622</v>
      </c>
      <c r="GS152" s="532" t="n">
        <f aca="false">HC152</f>
        <v>15</v>
      </c>
      <c r="GT152" s="532" t="n">
        <f aca="false">HD152</f>
        <v>56</v>
      </c>
      <c r="GU152" s="514"/>
      <c r="GV152" s="514"/>
      <c r="GW152" s="514" t="n">
        <f aca="false">1-HC152/FT152</f>
        <v>0.166666666666667</v>
      </c>
      <c r="GX152" s="514" t="n">
        <f aca="false">1-HD152/FU152</f>
        <v>0.151515151515152</v>
      </c>
      <c r="GY152" s="463"/>
      <c r="GZ152" s="406" t="n">
        <v>47353</v>
      </c>
      <c r="HA152" s="439" t="n">
        <v>8.32</v>
      </c>
      <c r="HB152" s="452" t="n">
        <v>8.33</v>
      </c>
      <c r="HC152" s="440" t="n">
        <v>15</v>
      </c>
      <c r="HD152" s="444" t="n">
        <v>56</v>
      </c>
      <c r="HE152" s="464" t="n">
        <v>13</v>
      </c>
      <c r="HF152" s="464"/>
      <c r="HG152" s="444"/>
      <c r="HH152" s="409" t="n">
        <v>1</v>
      </c>
      <c r="HI152" s="466" t="n">
        <v>8460</v>
      </c>
      <c r="HJ152" s="407" t="n">
        <f aca="false">HI152*0.67</f>
        <v>5668.2</v>
      </c>
      <c r="HK152" s="407"/>
      <c r="HL152" s="550"/>
      <c r="HM152" s="541" t="n">
        <v>8.2</v>
      </c>
      <c r="HN152" s="462" t="n">
        <v>7</v>
      </c>
      <c r="HO152" s="408" t="n">
        <v>0.3</v>
      </c>
      <c r="HP152" s="549" t="n">
        <v>0.2</v>
      </c>
      <c r="HQ152" s="519" t="n">
        <v>8</v>
      </c>
      <c r="HR152" s="520" t="n">
        <v>0.32</v>
      </c>
      <c r="HS152" s="521" t="n">
        <v>0.28</v>
      </c>
      <c r="HT152" s="522" t="n">
        <v>8</v>
      </c>
      <c r="HU152" s="523" t="n">
        <f aca="false">72500/BA152*24</f>
        <v>39.5292834749421</v>
      </c>
      <c r="HV152" s="514" t="n">
        <f aca="false">1-HC152/BE152</f>
        <v>0.805194805194805</v>
      </c>
      <c r="HW152" s="514" t="n">
        <f aca="false">1-HD152/BF152</f>
        <v>0.817589576547231</v>
      </c>
      <c r="HX152" s="514" t="n">
        <f aca="false">1-HM152/BK152</f>
        <v>0.638766519823789</v>
      </c>
      <c r="HY152" s="472" t="s">
        <v>189</v>
      </c>
    </row>
    <row r="153" customFormat="false" ht="15.6" hidden="false" customHeight="false" outlineLevel="0" collapsed="false">
      <c r="A153" s="401" t="n">
        <v>43635</v>
      </c>
      <c r="B153" s="516" t="n">
        <v>43661</v>
      </c>
      <c r="C153" s="403" t="n">
        <f aca="false">B153/$B$6</f>
        <v>0.87322</v>
      </c>
      <c r="D153" s="404" t="n">
        <v>8.5</v>
      </c>
      <c r="E153" s="405" t="n">
        <v>59</v>
      </c>
      <c r="F153" s="406" t="n">
        <v>177</v>
      </c>
      <c r="G153" s="407" t="n">
        <f aca="false">F153*B153/1000</f>
        <v>7727.997</v>
      </c>
      <c r="H153" s="403" t="n">
        <f aca="false">G153/$G$6</f>
        <v>0.30911988</v>
      </c>
      <c r="I153" s="406" t="n">
        <v>7070</v>
      </c>
      <c r="J153" s="407" t="n">
        <f aca="false">I153*0.67</f>
        <v>4736.9</v>
      </c>
      <c r="K153" s="408" t="n">
        <v>8.7</v>
      </c>
      <c r="L153" s="408" t="n">
        <v>9</v>
      </c>
      <c r="M153" s="408" t="n">
        <v>1.8</v>
      </c>
      <c r="N153" s="409" t="n">
        <v>41</v>
      </c>
      <c r="O153" s="409" t="n">
        <v>32</v>
      </c>
      <c r="P153" s="410"/>
      <c r="Q153" s="410"/>
      <c r="R153" s="410"/>
      <c r="S153" s="410"/>
      <c r="T153" s="411"/>
      <c r="U153" s="412"/>
      <c r="V153" s="410"/>
      <c r="W153" s="410"/>
      <c r="X153" s="517"/>
      <c r="Y153" s="474"/>
      <c r="Z153" s="475"/>
      <c r="AA153" s="476"/>
      <c r="AB153" s="477"/>
      <c r="AC153" s="477"/>
      <c r="AD153" s="475" t="n">
        <v>5.81</v>
      </c>
      <c r="AE153" s="478" t="n">
        <f aca="false">AD153/$AD$6</f>
        <v>0.806944444444444</v>
      </c>
      <c r="AF153" s="479"/>
      <c r="AG153" s="478"/>
      <c r="AH153" s="479"/>
      <c r="AI153" s="479"/>
      <c r="AJ153" s="474"/>
      <c r="AK153" s="478"/>
      <c r="AL153" s="448"/>
      <c r="AM153" s="480"/>
      <c r="AN153" s="474"/>
      <c r="AO153" s="474"/>
      <c r="AP153" s="480"/>
      <c r="AQ153" s="448"/>
      <c r="AR153" s="474"/>
      <c r="AS153" s="474"/>
      <c r="AT153" s="474"/>
      <c r="AU153" s="448"/>
      <c r="AV153" s="481"/>
      <c r="AW153" s="480"/>
      <c r="AX153" s="480"/>
      <c r="AY153" s="481"/>
      <c r="AZ153" s="481"/>
      <c r="BA153" s="421" t="n">
        <f aca="false">CC153+DF153</f>
        <v>43341</v>
      </c>
      <c r="BB153" s="422" t="n">
        <f aca="false">BA153/$BA$6</f>
        <v>0.86682</v>
      </c>
      <c r="BC153" s="423"/>
      <c r="BD153" s="424" t="n">
        <v>8.22</v>
      </c>
      <c r="BE153" s="425" t="n">
        <v>74</v>
      </c>
      <c r="BF153" s="426" t="n">
        <v>320</v>
      </c>
      <c r="BG153" s="427" t="n">
        <v>7770</v>
      </c>
      <c r="BH153" s="421" t="n">
        <f aca="false">BG153*0.67</f>
        <v>5205.9</v>
      </c>
      <c r="BI153" s="433"/>
      <c r="BJ153" s="422"/>
      <c r="BK153" s="428" t="n">
        <v>14.3</v>
      </c>
      <c r="BL153" s="428" t="n">
        <v>13.4</v>
      </c>
      <c r="BM153" s="429" t="n">
        <v>0.7</v>
      </c>
      <c r="BN153" s="423"/>
      <c r="BO153" s="426" t="n">
        <v>215</v>
      </c>
      <c r="BP153" s="426" t="n">
        <v>32</v>
      </c>
      <c r="BQ153" s="424" t="n">
        <v>6.42</v>
      </c>
      <c r="BR153" s="422" t="n">
        <f aca="false">BQ153/$BQ$6</f>
        <v>0.891666666666667</v>
      </c>
      <c r="BS153" s="410" t="n">
        <f aca="false">BA153</f>
        <v>43341</v>
      </c>
      <c r="BT153" s="430" t="n">
        <f aca="false">BD153</f>
        <v>8.22</v>
      </c>
      <c r="BU153" s="431" t="n">
        <f aca="false">BE153</f>
        <v>74</v>
      </c>
      <c r="BV153" s="431" t="n">
        <f aca="false">BF153</f>
        <v>320</v>
      </c>
      <c r="BW153" s="431" t="n">
        <f aca="false">BG153</f>
        <v>7770</v>
      </c>
      <c r="BX153" s="431" t="n">
        <f aca="false">BW153*0.65</f>
        <v>5050.5</v>
      </c>
      <c r="BY153" s="431" t="n">
        <f aca="false">BK153</f>
        <v>14.3</v>
      </c>
      <c r="BZ153" s="431" t="n">
        <f aca="false">BL153</f>
        <v>13.4</v>
      </c>
      <c r="CA153" s="432"/>
      <c r="CB153" s="431" t="n">
        <f aca="false">BO153</f>
        <v>215</v>
      </c>
      <c r="CC153" s="433" t="n">
        <v>21724</v>
      </c>
      <c r="CD153" s="412" t="n">
        <f aca="false">CC153</f>
        <v>21724</v>
      </c>
      <c r="CE153" s="422" t="n">
        <f aca="false">CC153/25000</f>
        <v>0.86896</v>
      </c>
      <c r="CF153" s="434" t="n">
        <f aca="false">6700/CC153*24</f>
        <v>7.40195175842386</v>
      </c>
      <c r="CG153" s="435"/>
      <c r="CH153" s="428"/>
      <c r="CI153" s="447" t="n">
        <f aca="false">9500/CC153*24</f>
        <v>10.4953047320935</v>
      </c>
      <c r="CJ153" s="437" t="n">
        <v>28.3</v>
      </c>
      <c r="CK153" s="437" t="n">
        <v>4.1</v>
      </c>
      <c r="CL153" s="424"/>
      <c r="CM153" s="424"/>
      <c r="CN153" s="424"/>
      <c r="CO153" s="433"/>
      <c r="CP153" s="433"/>
      <c r="CQ153" s="438"/>
      <c r="CR153" s="438" t="n">
        <v>0.78</v>
      </c>
      <c r="CS153" s="425"/>
      <c r="CT153" s="529" t="n">
        <f aca="false">3500/CC153*24</f>
        <v>3.86669121708709</v>
      </c>
      <c r="CU153" s="435" t="n">
        <v>5.97</v>
      </c>
      <c r="CV153" s="439"/>
      <c r="CW153" s="440"/>
      <c r="CX153" s="441"/>
      <c r="CY153" s="442"/>
      <c r="CZ153" s="443"/>
      <c r="DA153" s="443"/>
      <c r="DB153" s="443"/>
      <c r="DC153" s="443"/>
      <c r="DD153" s="444"/>
      <c r="DE153" s="441"/>
      <c r="DF153" s="445" t="n">
        <v>21617</v>
      </c>
      <c r="DG153" s="446" t="n">
        <f aca="false">DF153</f>
        <v>21617</v>
      </c>
      <c r="DH153" s="422" t="n">
        <f aca="false">DF153/25000</f>
        <v>0.86468</v>
      </c>
      <c r="DI153" s="447" t="n">
        <f aca="false">6700/DF153*24</f>
        <v>7.4385899986122</v>
      </c>
      <c r="DJ153" s="435" t="n">
        <v>8</v>
      </c>
      <c r="DK153" s="428"/>
      <c r="DL153" s="447" t="n">
        <f aca="false">9500/DF153*24</f>
        <v>10.5472544756442</v>
      </c>
      <c r="DM153" s="423" t="n">
        <v>28.5</v>
      </c>
      <c r="DN153" s="423" t="n">
        <v>4.25</v>
      </c>
      <c r="DO153" s="424" t="n">
        <v>8.01</v>
      </c>
      <c r="DP153" s="424"/>
      <c r="DQ153" s="424"/>
      <c r="DR153" s="433"/>
      <c r="DS153" s="433"/>
      <c r="DT153" s="438"/>
      <c r="DU153" s="438" t="n">
        <v>0.8</v>
      </c>
      <c r="DV153" s="425"/>
      <c r="DW153" s="447" t="n">
        <f aca="false">3500/DF153*24</f>
        <v>3.88583059628996</v>
      </c>
      <c r="DX153" s="435" t="n">
        <v>6.66</v>
      </c>
      <c r="DY153" s="439" t="n">
        <v>8.15</v>
      </c>
      <c r="DZ153" s="440" t="n">
        <v>22</v>
      </c>
      <c r="EA153" s="441" t="n">
        <v>81</v>
      </c>
      <c r="EB153" s="442" t="n">
        <v>7980</v>
      </c>
      <c r="EC153" s="443" t="n">
        <v>3.9</v>
      </c>
      <c r="ED153" s="443" t="n">
        <v>0.6</v>
      </c>
      <c r="EE153" s="443" t="n">
        <v>3.5</v>
      </c>
      <c r="EF153" s="443"/>
      <c r="EG153" s="444" t="n">
        <v>13</v>
      </c>
      <c r="EH153" s="441"/>
      <c r="EI153" s="430" t="n">
        <f aca="false">DY153</f>
        <v>8.15</v>
      </c>
      <c r="EJ153" s="448" t="n">
        <f aca="false">DZ153</f>
        <v>22</v>
      </c>
      <c r="EK153" s="449" t="n">
        <f aca="false">EA153</f>
        <v>81</v>
      </c>
      <c r="EL153" s="418" t="n">
        <f aca="false">EB153</f>
        <v>7980</v>
      </c>
      <c r="EM153" s="432" t="n">
        <f aca="false">EC153</f>
        <v>3.9</v>
      </c>
      <c r="EN153" s="432" t="n">
        <f aca="false">ED153</f>
        <v>0.6</v>
      </c>
      <c r="EO153" s="432" t="n">
        <f aca="false">EE153</f>
        <v>3.5</v>
      </c>
      <c r="EP153" s="432"/>
      <c r="EQ153" s="431" t="n">
        <f aca="false">EG153</f>
        <v>13</v>
      </c>
      <c r="ER153" s="449"/>
      <c r="ES153" s="450" t="n">
        <f aca="false">44000/BA153*24</f>
        <v>24.3649200526061</v>
      </c>
      <c r="ET153" s="451" t="n">
        <f aca="false">BB153</f>
        <v>0.86682</v>
      </c>
      <c r="EU153" s="452" t="n">
        <f aca="false">BV153/1000/ES153*24</f>
        <v>0.315207272727273</v>
      </c>
      <c r="EV153" s="451" t="n">
        <f aca="false">EU153/$EU$6</f>
        <v>0.583717171717172</v>
      </c>
      <c r="EW153" s="514" t="n">
        <f aca="false">1-EM153/BY153</f>
        <v>0.727272727272727</v>
      </c>
      <c r="EX153" s="515" t="n">
        <f aca="false">BY153-EM153</f>
        <v>10.4</v>
      </c>
      <c r="EY153" s="514" t="n">
        <f aca="false">1-EJ153/BU153</f>
        <v>0.702702702702703</v>
      </c>
      <c r="EZ153" s="515" t="n">
        <f aca="false">BU153-EJ153</f>
        <v>52</v>
      </c>
      <c r="FA153" s="451" t="n">
        <f aca="false">1-EK153/BV153</f>
        <v>0.746875</v>
      </c>
      <c r="FB153" s="432" t="n">
        <f aca="false">BV153-EK153</f>
        <v>239</v>
      </c>
      <c r="FC153" s="453"/>
      <c r="FD153" s="432"/>
      <c r="FE153" s="453" t="n">
        <f aca="false">1-EQ153/CB153</f>
        <v>0.93953488372093</v>
      </c>
      <c r="FF153" s="431" t="n">
        <f aca="false">CB153-EQ153</f>
        <v>202</v>
      </c>
      <c r="FG153" s="406" t="n">
        <v>38400</v>
      </c>
      <c r="FH153" s="444"/>
      <c r="FI153" s="454"/>
      <c r="FJ153" s="455"/>
      <c r="FK153" s="456" t="n">
        <f aca="false">3000/BA153*24</f>
        <v>1.66124454904132</v>
      </c>
      <c r="FL153" s="531"/>
      <c r="FM153" s="456"/>
      <c r="FN153" s="531" t="n">
        <v>7228</v>
      </c>
      <c r="FO153" s="533" t="n">
        <f aca="false">FN153/11.15/1.2/1000</f>
        <v>0.540209267563528</v>
      </c>
      <c r="FP153" s="450" t="n">
        <f aca="false">FN153/BA153*1000</f>
        <v>166.770494450982</v>
      </c>
      <c r="FQ153" s="458" t="n">
        <v>46.8</v>
      </c>
      <c r="FR153" s="459" t="n">
        <f aca="false">FQ153/BA153*1000</f>
        <v>1.07980895687686</v>
      </c>
      <c r="FS153" s="460" t="n">
        <v>8.11</v>
      </c>
      <c r="FT153" s="530" t="n">
        <v>19</v>
      </c>
      <c r="FU153" s="441" t="n">
        <v>71</v>
      </c>
      <c r="FV153" s="531" t="n">
        <v>1</v>
      </c>
      <c r="FW153" s="539" t="n">
        <v>0.36</v>
      </c>
      <c r="FX153" s="531" t="n">
        <v>16</v>
      </c>
      <c r="FY153" s="453" t="n">
        <f aca="false">1-FV153/(EG153+DD153)</f>
        <v>0.923076923076923</v>
      </c>
      <c r="FZ153" s="453"/>
      <c r="GA153" s="430"/>
      <c r="GB153" s="514" t="n">
        <f aca="false">1-FT153/DZ153</f>
        <v>0.136363636363636</v>
      </c>
      <c r="GC153" s="515" t="n">
        <f aca="false">(CW153+DZ153-FT153)</f>
        <v>3</v>
      </c>
      <c r="GD153" s="514" t="n">
        <f aca="false">1-FU153/EA153</f>
        <v>0.123456790123457</v>
      </c>
      <c r="GE153" s="528" t="n">
        <f aca="false">CX153+EA153-FU153</f>
        <v>10</v>
      </c>
      <c r="GF153" s="462" t="n">
        <f aca="false">4100/BA153*24</f>
        <v>2.27036755035648</v>
      </c>
      <c r="GG153" s="406"/>
      <c r="GH153" s="451"/>
      <c r="GI153" s="406"/>
      <c r="GJ153" s="463"/>
      <c r="GK153" s="464"/>
      <c r="GL153" s="465"/>
      <c r="GM153" s="530"/>
      <c r="GN153" s="406"/>
      <c r="GO153" s="514"/>
      <c r="GP153" s="451"/>
      <c r="GQ153" s="530"/>
      <c r="GR153" s="456" t="n">
        <f aca="false">4300/BA153*24</f>
        <v>2.38111718695923</v>
      </c>
      <c r="GS153" s="532" t="n">
        <f aca="false">HC153</f>
        <v>16</v>
      </c>
      <c r="GT153" s="532" t="n">
        <f aca="false">HD153</f>
        <v>63</v>
      </c>
      <c r="GU153" s="514"/>
      <c r="GV153" s="514"/>
      <c r="GW153" s="514" t="n">
        <f aca="false">1-HC153/FT153</f>
        <v>0.157894736842105</v>
      </c>
      <c r="GX153" s="514" t="n">
        <f aca="false">1-HD153/FU153</f>
        <v>0.112676056338028</v>
      </c>
      <c r="GY153" s="463"/>
      <c r="GZ153" s="406" t="n">
        <v>43299</v>
      </c>
      <c r="HA153" s="439" t="n">
        <v>8.34</v>
      </c>
      <c r="HB153" s="452" t="n">
        <v>8.32</v>
      </c>
      <c r="HC153" s="440" t="n">
        <v>16</v>
      </c>
      <c r="HD153" s="444" t="n">
        <v>63</v>
      </c>
      <c r="HE153" s="464" t="n">
        <v>16</v>
      </c>
      <c r="HF153" s="464"/>
      <c r="HG153" s="444"/>
      <c r="HH153" s="409" t="n">
        <v>2</v>
      </c>
      <c r="HI153" s="466" t="n">
        <v>7870</v>
      </c>
      <c r="HJ153" s="407" t="n">
        <f aca="false">HI153*0.67</f>
        <v>5272.9</v>
      </c>
      <c r="HK153" s="407"/>
      <c r="HL153" s="550"/>
      <c r="HM153" s="541" t="n">
        <v>5.1</v>
      </c>
      <c r="HN153" s="462" t="n">
        <v>5.1</v>
      </c>
      <c r="HO153" s="408" t="n">
        <v>0.3</v>
      </c>
      <c r="HP153" s="549" t="n">
        <v>0.2</v>
      </c>
      <c r="HQ153" s="519" t="n">
        <v>5.2</v>
      </c>
      <c r="HR153" s="520" t="n">
        <v>0.44</v>
      </c>
      <c r="HS153" s="521" t="n">
        <v>0.34</v>
      </c>
      <c r="HT153" s="522" t="n">
        <v>16</v>
      </c>
      <c r="HU153" s="523" t="n">
        <f aca="false">72500/BA153*24</f>
        <v>40.1467432684987</v>
      </c>
      <c r="HV153" s="514" t="n">
        <f aca="false">1-HC153/BE153</f>
        <v>0.783783783783784</v>
      </c>
      <c r="HW153" s="514" t="n">
        <f aca="false">1-HD153/BF153</f>
        <v>0.803125</v>
      </c>
      <c r="HX153" s="514" t="n">
        <f aca="false">1-HM153/BK153</f>
        <v>0.643356643356643</v>
      </c>
      <c r="HY153" s="472"/>
    </row>
    <row r="154" customFormat="false" ht="15.6" hidden="false" customHeight="false" outlineLevel="0" collapsed="false">
      <c r="A154" s="401" t="n">
        <v>43636</v>
      </c>
      <c r="B154" s="516" t="n">
        <v>41557</v>
      </c>
      <c r="C154" s="403" t="n">
        <f aca="false">B154/$B$6</f>
        <v>0.83114</v>
      </c>
      <c r="D154" s="404" t="n">
        <v>8.33</v>
      </c>
      <c r="E154" s="405" t="n">
        <v>50</v>
      </c>
      <c r="F154" s="406" t="n">
        <v>143</v>
      </c>
      <c r="G154" s="407" t="n">
        <f aca="false">F154*B154/1000</f>
        <v>5942.651</v>
      </c>
      <c r="H154" s="403" t="n">
        <f aca="false">G154/$G$6</f>
        <v>0.23770604</v>
      </c>
      <c r="I154" s="406" t="n">
        <v>7585</v>
      </c>
      <c r="J154" s="407" t="n">
        <f aca="false">I154*0.67</f>
        <v>5081.95</v>
      </c>
      <c r="K154" s="408" t="n">
        <v>11.2</v>
      </c>
      <c r="L154" s="408" t="n">
        <v>10.6</v>
      </c>
      <c r="M154" s="408" t="n">
        <v>1.7</v>
      </c>
      <c r="N154" s="409" t="n">
        <v>39</v>
      </c>
      <c r="O154" s="409" t="n">
        <v>32</v>
      </c>
      <c r="P154" s="410"/>
      <c r="Q154" s="410"/>
      <c r="R154" s="410"/>
      <c r="S154" s="410"/>
      <c r="T154" s="411"/>
      <c r="U154" s="412"/>
      <c r="V154" s="410"/>
      <c r="W154" s="410"/>
      <c r="X154" s="517"/>
      <c r="Y154" s="474"/>
      <c r="Z154" s="475"/>
      <c r="AA154" s="476"/>
      <c r="AB154" s="477"/>
      <c r="AC154" s="477"/>
      <c r="AD154" s="475" t="n">
        <v>5.75</v>
      </c>
      <c r="AE154" s="478" t="n">
        <f aca="false">AD154/$AD$6</f>
        <v>0.798611111111111</v>
      </c>
      <c r="AF154" s="479"/>
      <c r="AG154" s="478"/>
      <c r="AH154" s="479"/>
      <c r="AI154" s="479"/>
      <c r="AJ154" s="474"/>
      <c r="AK154" s="478"/>
      <c r="AL154" s="448"/>
      <c r="AM154" s="480"/>
      <c r="AN154" s="474"/>
      <c r="AO154" s="474"/>
      <c r="AP154" s="480"/>
      <c r="AQ154" s="448"/>
      <c r="AR154" s="474"/>
      <c r="AS154" s="474"/>
      <c r="AT154" s="474"/>
      <c r="AU154" s="448"/>
      <c r="AV154" s="481"/>
      <c r="AW154" s="480"/>
      <c r="AX154" s="480"/>
      <c r="AY154" s="481"/>
      <c r="AZ154" s="481"/>
      <c r="BA154" s="421" t="n">
        <f aca="false">CC154+DF154</f>
        <v>41141</v>
      </c>
      <c r="BB154" s="422" t="n">
        <f aca="false">BA154/$BA$6</f>
        <v>0.82282</v>
      </c>
      <c r="BC154" s="423"/>
      <c r="BD154" s="424" t="n">
        <v>8.12</v>
      </c>
      <c r="BE154" s="425" t="n">
        <v>67</v>
      </c>
      <c r="BF154" s="426" t="n">
        <v>320</v>
      </c>
      <c r="BG154" s="427" t="n">
        <v>7340</v>
      </c>
      <c r="BH154" s="421" t="n">
        <f aca="false">BG154*0.67</f>
        <v>4917.8</v>
      </c>
      <c r="BI154" s="433"/>
      <c r="BJ154" s="422"/>
      <c r="BK154" s="428" t="n">
        <v>14.2</v>
      </c>
      <c r="BL154" s="428" t="n">
        <v>14.4</v>
      </c>
      <c r="BM154" s="429" t="n">
        <v>0.6</v>
      </c>
      <c r="BN154" s="423"/>
      <c r="BO154" s="426" t="n">
        <v>726</v>
      </c>
      <c r="BP154" s="426" t="n">
        <v>32</v>
      </c>
      <c r="BQ154" s="424" t="n">
        <v>4.73</v>
      </c>
      <c r="BR154" s="422" t="n">
        <f aca="false">BQ154/$BQ$6</f>
        <v>0.656944444444444</v>
      </c>
      <c r="BS154" s="410" t="n">
        <f aca="false">BA154</f>
        <v>41141</v>
      </c>
      <c r="BT154" s="430" t="n">
        <f aca="false">BD154</f>
        <v>8.12</v>
      </c>
      <c r="BU154" s="431" t="n">
        <f aca="false">BE154</f>
        <v>67</v>
      </c>
      <c r="BV154" s="431" t="n">
        <f aca="false">BF154</f>
        <v>320</v>
      </c>
      <c r="BW154" s="431" t="n">
        <f aca="false">BG154</f>
        <v>7340</v>
      </c>
      <c r="BX154" s="431" t="n">
        <f aca="false">BW154*0.65</f>
        <v>4771</v>
      </c>
      <c r="BY154" s="431" t="n">
        <f aca="false">BK154</f>
        <v>14.2</v>
      </c>
      <c r="BZ154" s="431" t="n">
        <f aca="false">BL154</f>
        <v>14.4</v>
      </c>
      <c r="CA154" s="432"/>
      <c r="CB154" s="431" t="n">
        <f aca="false">BO154</f>
        <v>726</v>
      </c>
      <c r="CC154" s="433" t="n">
        <v>20859</v>
      </c>
      <c r="CD154" s="412" t="n">
        <f aca="false">CC154</f>
        <v>20859</v>
      </c>
      <c r="CE154" s="422" t="n">
        <f aca="false">CC154/25000</f>
        <v>0.83436</v>
      </c>
      <c r="CF154" s="434" t="n">
        <f aca="false">6700/CC154*24</f>
        <v>7.70890263195743</v>
      </c>
      <c r="CG154" s="435"/>
      <c r="CH154" s="428"/>
      <c r="CI154" s="447" t="n">
        <f aca="false">9500/CC154*24</f>
        <v>10.9305335826262</v>
      </c>
      <c r="CJ154" s="437" t="n">
        <v>28.5</v>
      </c>
      <c r="CK154" s="437" t="n">
        <v>3.8</v>
      </c>
      <c r="CL154" s="424"/>
      <c r="CM154" s="424"/>
      <c r="CN154" s="424"/>
      <c r="CO154" s="433"/>
      <c r="CP154" s="433"/>
      <c r="CQ154" s="438"/>
      <c r="CR154" s="438" t="n">
        <v>0.8</v>
      </c>
      <c r="CS154" s="425"/>
      <c r="CT154" s="529" t="n">
        <f aca="false">3500/CC154*24</f>
        <v>4.02703868833597</v>
      </c>
      <c r="CU154" s="435" t="n">
        <v>6.22</v>
      </c>
      <c r="CV154" s="439"/>
      <c r="CW154" s="440"/>
      <c r="CX154" s="441"/>
      <c r="CY154" s="442"/>
      <c r="CZ154" s="443"/>
      <c r="DA154" s="443"/>
      <c r="DB154" s="443"/>
      <c r="DC154" s="443"/>
      <c r="DD154" s="444"/>
      <c r="DE154" s="441"/>
      <c r="DF154" s="445" t="n">
        <v>20282</v>
      </c>
      <c r="DG154" s="446" t="n">
        <f aca="false">DF154</f>
        <v>20282</v>
      </c>
      <c r="DH154" s="422" t="n">
        <f aca="false">DF154/25000</f>
        <v>0.81128</v>
      </c>
      <c r="DI154" s="447" t="n">
        <f aca="false">6700/DF154*24</f>
        <v>7.92821220786905</v>
      </c>
      <c r="DJ154" s="435" t="n">
        <v>8.04</v>
      </c>
      <c r="DK154" s="428"/>
      <c r="DL154" s="447" t="n">
        <f aca="false">9500/DF154*24</f>
        <v>11.2414949216054</v>
      </c>
      <c r="DM154" s="423" t="n">
        <v>29</v>
      </c>
      <c r="DN154" s="423" t="n">
        <v>3.8</v>
      </c>
      <c r="DO154" s="424" t="n">
        <v>8.04</v>
      </c>
      <c r="DP154" s="424"/>
      <c r="DQ154" s="424"/>
      <c r="DR154" s="433"/>
      <c r="DS154" s="433"/>
      <c r="DT154" s="438"/>
      <c r="DU154" s="438" t="n">
        <v>0.82</v>
      </c>
      <c r="DV154" s="425"/>
      <c r="DW154" s="447" t="n">
        <f aca="false">3500/DF154*24</f>
        <v>4.1416033921704</v>
      </c>
      <c r="DX154" s="435" t="n">
        <v>6.91</v>
      </c>
      <c r="DY154" s="439" t="n">
        <v>8.24</v>
      </c>
      <c r="DZ154" s="440" t="n">
        <v>20.7</v>
      </c>
      <c r="EA154" s="441" t="n">
        <v>70</v>
      </c>
      <c r="EB154" s="442" t="n">
        <v>7560</v>
      </c>
      <c r="EC154" s="443" t="n">
        <v>4.9</v>
      </c>
      <c r="ED154" s="443" t="n">
        <v>0.31</v>
      </c>
      <c r="EE154" s="443" t="n">
        <v>5.3</v>
      </c>
      <c r="EF154" s="443"/>
      <c r="EG154" s="444" t="n">
        <v>22</v>
      </c>
      <c r="EH154" s="441"/>
      <c r="EI154" s="430" t="n">
        <f aca="false">DY154</f>
        <v>8.24</v>
      </c>
      <c r="EJ154" s="448" t="n">
        <f aca="false">DZ154</f>
        <v>20.7</v>
      </c>
      <c r="EK154" s="449" t="n">
        <f aca="false">EA154</f>
        <v>70</v>
      </c>
      <c r="EL154" s="418" t="n">
        <f aca="false">EB154</f>
        <v>7560</v>
      </c>
      <c r="EM154" s="432" t="n">
        <f aca="false">EC154</f>
        <v>4.9</v>
      </c>
      <c r="EN154" s="432" t="n">
        <f aca="false">ED154</f>
        <v>0.31</v>
      </c>
      <c r="EO154" s="432" t="n">
        <f aca="false">EE154</f>
        <v>5.3</v>
      </c>
      <c r="EP154" s="432"/>
      <c r="EQ154" s="431" t="n">
        <f aca="false">EG154</f>
        <v>22</v>
      </c>
      <c r="ER154" s="449"/>
      <c r="ES154" s="450" t="n">
        <f aca="false">44000/BA154*24</f>
        <v>25.6678252837802</v>
      </c>
      <c r="ET154" s="451" t="n">
        <f aca="false">BB154</f>
        <v>0.82282</v>
      </c>
      <c r="EU154" s="452" t="n">
        <f aca="false">BV154/1000/ES154*24</f>
        <v>0.299207272727273</v>
      </c>
      <c r="EV154" s="451" t="n">
        <f aca="false">EU154/$EU$6</f>
        <v>0.554087542087542</v>
      </c>
      <c r="EW154" s="514" t="n">
        <f aca="false">1-EM154/BY154</f>
        <v>0.654929577464789</v>
      </c>
      <c r="EX154" s="515" t="n">
        <f aca="false">BY154-EM154</f>
        <v>9.3</v>
      </c>
      <c r="EY154" s="514" t="n">
        <f aca="false">1-EJ154/BU154</f>
        <v>0.691044776119403</v>
      </c>
      <c r="EZ154" s="515" t="n">
        <f aca="false">BU154-EJ154</f>
        <v>46.3</v>
      </c>
      <c r="FA154" s="451" t="n">
        <f aca="false">1-EK154/BV154</f>
        <v>0.78125</v>
      </c>
      <c r="FB154" s="432" t="n">
        <f aca="false">BV154-EK154</f>
        <v>250</v>
      </c>
      <c r="FC154" s="453"/>
      <c r="FD154" s="432"/>
      <c r="FE154" s="453" t="n">
        <f aca="false">1-EQ154/CB154</f>
        <v>0.96969696969697</v>
      </c>
      <c r="FF154" s="431" t="n">
        <f aca="false">CB154-EQ154</f>
        <v>704</v>
      </c>
      <c r="FG154" s="406" t="n">
        <v>38400</v>
      </c>
      <c r="FH154" s="444"/>
      <c r="FI154" s="454"/>
      <c r="FJ154" s="455"/>
      <c r="FK154" s="456" t="n">
        <f aca="false">3000/BA154*24</f>
        <v>1.75007899662138</v>
      </c>
      <c r="FL154" s="531"/>
      <c r="FM154" s="456"/>
      <c r="FN154" s="531" t="n">
        <v>6581</v>
      </c>
      <c r="FO154" s="533" t="n">
        <f aca="false">FN154/11.15/1.2/1000</f>
        <v>0.491853512705531</v>
      </c>
      <c r="FP154" s="450" t="n">
        <f aca="false">FN154/BA154*1000</f>
        <v>159.96208162174</v>
      </c>
      <c r="FQ154" s="458" t="n">
        <v>46.8</v>
      </c>
      <c r="FR154" s="459" t="n">
        <f aca="false">FQ154/BA154*1000</f>
        <v>1.13755134780389</v>
      </c>
      <c r="FS154" s="460" t="n">
        <v>8.1</v>
      </c>
      <c r="FT154" s="530" t="n">
        <v>19</v>
      </c>
      <c r="FU154" s="441" t="n">
        <v>65</v>
      </c>
      <c r="FV154" s="531" t="n">
        <v>1</v>
      </c>
      <c r="FW154" s="539" t="n">
        <v>0.28</v>
      </c>
      <c r="FX154" s="531" t="n">
        <v>16</v>
      </c>
      <c r="FY154" s="453" t="n">
        <f aca="false">1-FV154/(EG154+DD154)</f>
        <v>0.954545454545455</v>
      </c>
      <c r="FZ154" s="453"/>
      <c r="GA154" s="430"/>
      <c r="GB154" s="514" t="n">
        <f aca="false">1-FT154/DZ154</f>
        <v>0.0821256038647342</v>
      </c>
      <c r="GC154" s="515" t="n">
        <f aca="false">(CW154+DZ154-FT154)</f>
        <v>1.7</v>
      </c>
      <c r="GD154" s="514" t="n">
        <f aca="false">1-FU154/EA154</f>
        <v>0.0714285714285714</v>
      </c>
      <c r="GE154" s="528" t="n">
        <f aca="false">CX154+EA154-FU154</f>
        <v>5</v>
      </c>
      <c r="GF154" s="462" t="n">
        <f aca="false">4100/BA154*24</f>
        <v>2.39177462871588</v>
      </c>
      <c r="GG154" s="406"/>
      <c r="GH154" s="451"/>
      <c r="GI154" s="406"/>
      <c r="GJ154" s="463"/>
      <c r="GK154" s="464"/>
      <c r="GL154" s="465"/>
      <c r="GM154" s="530"/>
      <c r="GN154" s="406"/>
      <c r="GO154" s="514"/>
      <c r="GP154" s="451"/>
      <c r="GQ154" s="530"/>
      <c r="GR154" s="456" t="n">
        <f aca="false">4300/BA154*24</f>
        <v>2.50844656182397</v>
      </c>
      <c r="GS154" s="532" t="n">
        <f aca="false">HC154</f>
        <v>17</v>
      </c>
      <c r="GT154" s="532" t="n">
        <f aca="false">HD154</f>
        <v>61</v>
      </c>
      <c r="GU154" s="514"/>
      <c r="GV154" s="514"/>
      <c r="GW154" s="514" t="n">
        <f aca="false">1-HC154/FT154</f>
        <v>0.105263157894737</v>
      </c>
      <c r="GX154" s="514" t="n">
        <f aca="false">1-HD154/FU154</f>
        <v>0.0615384615384615</v>
      </c>
      <c r="GY154" s="463"/>
      <c r="GZ154" s="406" t="n">
        <v>40752</v>
      </c>
      <c r="HA154" s="439" t="n">
        <v>8.36</v>
      </c>
      <c r="HB154" s="452" t="n">
        <v>8.34</v>
      </c>
      <c r="HC154" s="440" t="n">
        <v>17</v>
      </c>
      <c r="HD154" s="444" t="n">
        <v>61</v>
      </c>
      <c r="HE154" s="464" t="n">
        <v>15</v>
      </c>
      <c r="HF154" s="464"/>
      <c r="HG154" s="444"/>
      <c r="HH154" s="409" t="n">
        <v>1</v>
      </c>
      <c r="HI154" s="466" t="n">
        <v>7770</v>
      </c>
      <c r="HJ154" s="407" t="n">
        <f aca="false">HI154*0.67</f>
        <v>5205.9</v>
      </c>
      <c r="HK154" s="407"/>
      <c r="HL154" s="550"/>
      <c r="HM154" s="541" t="n">
        <v>5.1</v>
      </c>
      <c r="HN154" s="462" t="n">
        <v>5.9</v>
      </c>
      <c r="HO154" s="408" t="n">
        <v>0.26</v>
      </c>
      <c r="HP154" s="549" t="n">
        <v>0.1</v>
      </c>
      <c r="HQ154" s="519" t="n">
        <v>4.8</v>
      </c>
      <c r="HR154" s="520" t="n">
        <v>0.28</v>
      </c>
      <c r="HS154" s="521" t="n">
        <v>0.21</v>
      </c>
      <c r="HT154" s="522" t="n">
        <v>16</v>
      </c>
      <c r="HU154" s="523" t="n">
        <f aca="false">72500/BA154*24</f>
        <v>42.2935757516832</v>
      </c>
      <c r="HV154" s="514" t="n">
        <f aca="false">1-HC154/BE154</f>
        <v>0.746268656716418</v>
      </c>
      <c r="HW154" s="514" t="n">
        <f aca="false">1-HD154/BF154</f>
        <v>0.809375</v>
      </c>
      <c r="HX154" s="514" t="n">
        <f aca="false">1-HM154/BK154</f>
        <v>0.640845070422535</v>
      </c>
      <c r="HY154" s="472"/>
    </row>
    <row r="155" customFormat="false" ht="15.6" hidden="false" customHeight="false" outlineLevel="0" collapsed="false">
      <c r="A155" s="401" t="n">
        <v>43637</v>
      </c>
      <c r="B155" s="516" t="n">
        <v>40116</v>
      </c>
      <c r="C155" s="403" t="n">
        <f aca="false">B155/$B$6</f>
        <v>0.80232</v>
      </c>
      <c r="D155" s="404" t="n">
        <v>8.45</v>
      </c>
      <c r="E155" s="405" t="n">
        <v>60</v>
      </c>
      <c r="F155" s="406" t="n">
        <v>174</v>
      </c>
      <c r="G155" s="407" t="n">
        <f aca="false">F155*B155/1000</f>
        <v>6980.184</v>
      </c>
      <c r="H155" s="403" t="n">
        <f aca="false">G155/$G$6</f>
        <v>0.27920736</v>
      </c>
      <c r="I155" s="406" t="n">
        <v>8835</v>
      </c>
      <c r="J155" s="407" t="n">
        <f aca="false">I155*0.67</f>
        <v>5919.45</v>
      </c>
      <c r="K155" s="408" t="n">
        <v>9.9</v>
      </c>
      <c r="L155" s="408" t="n">
        <v>5.8</v>
      </c>
      <c r="M155" s="408" t="n">
        <v>0.4</v>
      </c>
      <c r="N155" s="409" t="n">
        <v>65</v>
      </c>
      <c r="O155" s="409" t="n">
        <v>32</v>
      </c>
      <c r="P155" s="410"/>
      <c r="Q155" s="410"/>
      <c r="R155" s="410"/>
      <c r="S155" s="410"/>
      <c r="T155" s="411"/>
      <c r="U155" s="412"/>
      <c r="V155" s="410"/>
      <c r="W155" s="410"/>
      <c r="X155" s="517"/>
      <c r="Y155" s="474"/>
      <c r="Z155" s="475"/>
      <c r="AA155" s="476"/>
      <c r="AB155" s="477"/>
      <c r="AC155" s="477"/>
      <c r="AD155" s="475" t="n">
        <v>6</v>
      </c>
      <c r="AE155" s="478" t="n">
        <f aca="false">AD155/$AD$6</f>
        <v>0.833333333333333</v>
      </c>
      <c r="AF155" s="479"/>
      <c r="AG155" s="478"/>
      <c r="AH155" s="479"/>
      <c r="AI155" s="479"/>
      <c r="AJ155" s="474"/>
      <c r="AK155" s="478"/>
      <c r="AL155" s="448"/>
      <c r="AM155" s="480"/>
      <c r="AN155" s="474"/>
      <c r="AO155" s="474"/>
      <c r="AP155" s="480"/>
      <c r="AQ155" s="448"/>
      <c r="AR155" s="474"/>
      <c r="AS155" s="474"/>
      <c r="AT155" s="474"/>
      <c r="AU155" s="448"/>
      <c r="AV155" s="481"/>
      <c r="AW155" s="480"/>
      <c r="AX155" s="480"/>
      <c r="AY155" s="481"/>
      <c r="AZ155" s="481"/>
      <c r="BA155" s="421" t="n">
        <f aca="false">CC155+DF155</f>
        <v>40316</v>
      </c>
      <c r="BB155" s="422" t="n">
        <f aca="false">BA155/$BA$6</f>
        <v>0.80632</v>
      </c>
      <c r="BC155" s="423"/>
      <c r="BD155" s="424" t="n">
        <v>8.25</v>
      </c>
      <c r="BE155" s="425" t="n">
        <v>57</v>
      </c>
      <c r="BF155" s="426" t="n">
        <v>269</v>
      </c>
      <c r="BG155" s="427" t="n">
        <v>7860</v>
      </c>
      <c r="BH155" s="421" t="n">
        <f aca="false">BG155*0.67</f>
        <v>5266.2</v>
      </c>
      <c r="BI155" s="433"/>
      <c r="BJ155" s="422"/>
      <c r="BK155" s="428" t="n">
        <v>8</v>
      </c>
      <c r="BL155" s="428" t="n">
        <v>7.2</v>
      </c>
      <c r="BM155" s="429" t="n">
        <v>2.8</v>
      </c>
      <c r="BN155" s="423" t="n">
        <v>2.8</v>
      </c>
      <c r="BO155" s="426" t="n">
        <v>256</v>
      </c>
      <c r="BP155" s="426" t="n">
        <v>32</v>
      </c>
      <c r="BQ155" s="424" t="n">
        <v>4.5</v>
      </c>
      <c r="BR155" s="422" t="n">
        <f aca="false">BQ155/$BQ$6</f>
        <v>0.625</v>
      </c>
      <c r="BS155" s="410" t="n">
        <f aca="false">BA155</f>
        <v>40316</v>
      </c>
      <c r="BT155" s="430" t="n">
        <f aca="false">BD155</f>
        <v>8.25</v>
      </c>
      <c r="BU155" s="431" t="n">
        <f aca="false">BE155</f>
        <v>57</v>
      </c>
      <c r="BV155" s="431" t="n">
        <f aca="false">BF155</f>
        <v>269</v>
      </c>
      <c r="BW155" s="431" t="n">
        <f aca="false">BG155</f>
        <v>7860</v>
      </c>
      <c r="BX155" s="431" t="n">
        <f aca="false">BW155*0.65</f>
        <v>5109</v>
      </c>
      <c r="BY155" s="431" t="n">
        <f aca="false">BK155</f>
        <v>8</v>
      </c>
      <c r="BZ155" s="431" t="n">
        <f aca="false">BL155</f>
        <v>7.2</v>
      </c>
      <c r="CA155" s="432" t="n">
        <f aca="false">BN155</f>
        <v>2.8</v>
      </c>
      <c r="CB155" s="431" t="n">
        <f aca="false">BO155</f>
        <v>256</v>
      </c>
      <c r="CC155" s="433" t="n">
        <v>20113</v>
      </c>
      <c r="CD155" s="412" t="n">
        <f aca="false">CC155</f>
        <v>20113</v>
      </c>
      <c r="CE155" s="422" t="n">
        <f aca="false">CC155/25000</f>
        <v>0.80452</v>
      </c>
      <c r="CF155" s="434" t="n">
        <f aca="false">6700/CC155*24</f>
        <v>7.99482921493561</v>
      </c>
      <c r="CG155" s="435"/>
      <c r="CH155" s="428"/>
      <c r="CI155" s="447" t="n">
        <f aca="false">9500/CC155*24</f>
        <v>11.3359518719236</v>
      </c>
      <c r="CJ155" s="437" t="n">
        <v>29</v>
      </c>
      <c r="CK155" s="437" t="n">
        <v>4.2</v>
      </c>
      <c r="CL155" s="424"/>
      <c r="CM155" s="424"/>
      <c r="CN155" s="424"/>
      <c r="CO155" s="433"/>
      <c r="CP155" s="433"/>
      <c r="CQ155" s="438"/>
      <c r="CR155" s="438" t="n">
        <v>0.82</v>
      </c>
      <c r="CS155" s="425"/>
      <c r="CT155" s="529" t="n">
        <f aca="false">3500/CC155*24</f>
        <v>4.17640332123502</v>
      </c>
      <c r="CU155" s="435" t="n">
        <v>6.5</v>
      </c>
      <c r="CV155" s="439"/>
      <c r="CW155" s="440"/>
      <c r="CX155" s="441"/>
      <c r="CY155" s="442"/>
      <c r="CZ155" s="443"/>
      <c r="DA155" s="443"/>
      <c r="DB155" s="443"/>
      <c r="DC155" s="443"/>
      <c r="DD155" s="444"/>
      <c r="DE155" s="441"/>
      <c r="DF155" s="445" t="n">
        <v>20203</v>
      </c>
      <c r="DG155" s="446" t="n">
        <f aca="false">DF155</f>
        <v>20203</v>
      </c>
      <c r="DH155" s="422" t="n">
        <f aca="false">DF155/25000</f>
        <v>0.80812</v>
      </c>
      <c r="DI155" s="447" t="n">
        <f aca="false">6700/DF155*24</f>
        <v>7.95921397812206</v>
      </c>
      <c r="DJ155" s="435" t="n">
        <v>8.04</v>
      </c>
      <c r="DK155" s="428" t="n">
        <v>3.3</v>
      </c>
      <c r="DL155" s="447" t="n">
        <f aca="false">9500/DF155*24</f>
        <v>11.2854526555462</v>
      </c>
      <c r="DM155" s="423" t="n">
        <v>28.8</v>
      </c>
      <c r="DN155" s="423" t="n">
        <v>4</v>
      </c>
      <c r="DO155" s="424" t="n">
        <v>8.06</v>
      </c>
      <c r="DP155" s="424"/>
      <c r="DQ155" s="424"/>
      <c r="DR155" s="433"/>
      <c r="DS155" s="433"/>
      <c r="DT155" s="438"/>
      <c r="DU155" s="438" t="n">
        <v>0.78</v>
      </c>
      <c r="DV155" s="425"/>
      <c r="DW155" s="447" t="n">
        <f aca="false">3500/DF155*24</f>
        <v>4.15779834678018</v>
      </c>
      <c r="DX155" s="435" t="n">
        <v>6.82</v>
      </c>
      <c r="DY155" s="439" t="n">
        <v>8.39</v>
      </c>
      <c r="DZ155" s="440" t="n">
        <v>20.1</v>
      </c>
      <c r="EA155" s="441" t="n">
        <v>66</v>
      </c>
      <c r="EB155" s="442" t="n">
        <v>7630</v>
      </c>
      <c r="EC155" s="443" t="n">
        <v>4</v>
      </c>
      <c r="ED155" s="443" t="n">
        <v>0.32</v>
      </c>
      <c r="EE155" s="443" t="n">
        <v>4</v>
      </c>
      <c r="EF155" s="443" t="n">
        <v>1</v>
      </c>
      <c r="EG155" s="444" t="n">
        <v>18</v>
      </c>
      <c r="EH155" s="441"/>
      <c r="EI155" s="430" t="n">
        <f aca="false">DY155</f>
        <v>8.39</v>
      </c>
      <c r="EJ155" s="448" t="n">
        <f aca="false">DZ155</f>
        <v>20.1</v>
      </c>
      <c r="EK155" s="449" t="n">
        <f aca="false">EA155</f>
        <v>66</v>
      </c>
      <c r="EL155" s="418" t="n">
        <f aca="false">EB155</f>
        <v>7630</v>
      </c>
      <c r="EM155" s="432" t="n">
        <f aca="false">EC155</f>
        <v>4</v>
      </c>
      <c r="EN155" s="432" t="n">
        <f aca="false">ED155</f>
        <v>0.32</v>
      </c>
      <c r="EO155" s="432" t="n">
        <f aca="false">EE155</f>
        <v>4</v>
      </c>
      <c r="EP155" s="432" t="n">
        <f aca="false">EF155</f>
        <v>1</v>
      </c>
      <c r="EQ155" s="431" t="n">
        <f aca="false">EG155</f>
        <v>18</v>
      </c>
      <c r="ER155" s="449"/>
      <c r="ES155" s="450" t="n">
        <f aca="false">44000/BA155*24</f>
        <v>26.1930747097926</v>
      </c>
      <c r="ET155" s="451" t="n">
        <f aca="false">BB155</f>
        <v>0.80632</v>
      </c>
      <c r="EU155" s="452" t="n">
        <f aca="false">BV155/1000/ES155*24</f>
        <v>0.246477363636364</v>
      </c>
      <c r="EV155" s="451" t="n">
        <f aca="false">EU155/$EU$6</f>
        <v>0.456439562289562</v>
      </c>
      <c r="EW155" s="514" t="n">
        <f aca="false">1-EM155/BY155</f>
        <v>0.5</v>
      </c>
      <c r="EX155" s="515" t="n">
        <f aca="false">BY155-EM155</f>
        <v>4</v>
      </c>
      <c r="EY155" s="514" t="n">
        <f aca="false">1-EJ155/BU155</f>
        <v>0.647368421052632</v>
      </c>
      <c r="EZ155" s="515" t="n">
        <f aca="false">BU155-EJ155</f>
        <v>36.9</v>
      </c>
      <c r="FA155" s="451" t="n">
        <f aca="false">1-EK155/BV155</f>
        <v>0.754646840148699</v>
      </c>
      <c r="FB155" s="432" t="n">
        <f aca="false">BV155-EK155</f>
        <v>203</v>
      </c>
      <c r="FC155" s="453" t="n">
        <f aca="false">1-EP155/CA155</f>
        <v>0.642857142857143</v>
      </c>
      <c r="FD155" s="432" t="n">
        <f aca="false">CA155-EP155</f>
        <v>1.8</v>
      </c>
      <c r="FE155" s="453" t="n">
        <f aca="false">1-EQ155/CB155</f>
        <v>0.9296875</v>
      </c>
      <c r="FF155" s="431" t="n">
        <f aca="false">CB155-EQ155</f>
        <v>238</v>
      </c>
      <c r="FG155" s="406" t="n">
        <v>38400</v>
      </c>
      <c r="FH155" s="444"/>
      <c r="FI155" s="454"/>
      <c r="FJ155" s="455"/>
      <c r="FK155" s="456" t="n">
        <f aca="false">3000/BA155*24</f>
        <v>1.78589145748586</v>
      </c>
      <c r="FL155" s="531"/>
      <c r="FM155" s="456"/>
      <c r="FN155" s="531" t="n">
        <v>5421</v>
      </c>
      <c r="FO155" s="533" t="n">
        <f aca="false">FN155/11.15/1.2/1000</f>
        <v>0.405156950672646</v>
      </c>
      <c r="FP155" s="450" t="n">
        <f aca="false">FN155/BA155*1000</f>
        <v>134.462744319873</v>
      </c>
      <c r="FQ155" s="458" t="n">
        <v>46.8</v>
      </c>
      <c r="FR155" s="459" t="n">
        <f aca="false">FQ155/BA155*1000</f>
        <v>1.16082944736581</v>
      </c>
      <c r="FS155" s="460" t="n">
        <v>8.23</v>
      </c>
      <c r="FT155" s="530" t="n">
        <v>19</v>
      </c>
      <c r="FU155" s="441" t="n">
        <v>64</v>
      </c>
      <c r="FV155" s="531" t="n">
        <v>2</v>
      </c>
      <c r="FW155" s="539" t="n">
        <v>0.28</v>
      </c>
      <c r="FX155" s="531" t="n">
        <v>16</v>
      </c>
      <c r="FY155" s="453" t="n">
        <f aca="false">1-FV155/(EG155+DD155)</f>
        <v>0.888888888888889</v>
      </c>
      <c r="FZ155" s="453" t="n">
        <f aca="false">1-FW155/(EF155+DC155)</f>
        <v>0.72</v>
      </c>
      <c r="GA155" s="430" t="n">
        <f aca="false">EF155+DC155-FW155</f>
        <v>0.72</v>
      </c>
      <c r="GB155" s="514" t="n">
        <f aca="false">1-FT155/DZ155</f>
        <v>0.0547263681592041</v>
      </c>
      <c r="GC155" s="515" t="n">
        <f aca="false">(CW155+DZ155-FT155)</f>
        <v>1.1</v>
      </c>
      <c r="GD155" s="514" t="n">
        <f aca="false">1-FU155/EA155</f>
        <v>0.0303030303030303</v>
      </c>
      <c r="GE155" s="528" t="n">
        <f aca="false">CX155+EA155-FU155</f>
        <v>2</v>
      </c>
      <c r="GF155" s="462" t="n">
        <f aca="false">4100/BA155*24</f>
        <v>2.44071832523068</v>
      </c>
      <c r="GG155" s="406"/>
      <c r="GH155" s="451"/>
      <c r="GI155" s="406"/>
      <c r="GJ155" s="463"/>
      <c r="GK155" s="464"/>
      <c r="GL155" s="465"/>
      <c r="GM155" s="530"/>
      <c r="GN155" s="406"/>
      <c r="GO155" s="514"/>
      <c r="GP155" s="451"/>
      <c r="GQ155" s="530"/>
      <c r="GR155" s="456" t="n">
        <f aca="false">4300/BA155*24</f>
        <v>2.55977775572974</v>
      </c>
      <c r="GS155" s="532" t="n">
        <f aca="false">HC155</f>
        <v>17</v>
      </c>
      <c r="GT155" s="532" t="n">
        <f aca="false">HD155</f>
        <v>60</v>
      </c>
      <c r="GU155" s="514"/>
      <c r="GV155" s="514"/>
      <c r="GW155" s="514" t="n">
        <f aca="false">1-HC155/FT155</f>
        <v>0.105263157894737</v>
      </c>
      <c r="GX155" s="514" t="n">
        <f aca="false">1-HD155/FU155</f>
        <v>0.0625</v>
      </c>
      <c r="GY155" s="463"/>
      <c r="GZ155" s="406" t="n">
        <v>40626</v>
      </c>
      <c r="HA155" s="439" t="n">
        <v>8.41</v>
      </c>
      <c r="HB155" s="452" t="n">
        <v>8.43</v>
      </c>
      <c r="HC155" s="440" t="n">
        <v>17</v>
      </c>
      <c r="HD155" s="444" t="n">
        <v>60</v>
      </c>
      <c r="HE155" s="464" t="n">
        <v>14</v>
      </c>
      <c r="HF155" s="464"/>
      <c r="HG155" s="444"/>
      <c r="HH155" s="409" t="n">
        <v>2</v>
      </c>
      <c r="HI155" s="466" t="n">
        <v>7420</v>
      </c>
      <c r="HJ155" s="407" t="n">
        <f aca="false">HI155*0.67</f>
        <v>4971.4</v>
      </c>
      <c r="HK155" s="407"/>
      <c r="HL155" s="550"/>
      <c r="HM155" s="541" t="n">
        <v>5.1</v>
      </c>
      <c r="HN155" s="462" t="n">
        <v>4.7</v>
      </c>
      <c r="HO155" s="408" t="n">
        <v>0.25</v>
      </c>
      <c r="HP155" s="549" t="n">
        <v>0.1</v>
      </c>
      <c r="HQ155" s="519" t="n">
        <v>4.7</v>
      </c>
      <c r="HR155" s="520" t="n">
        <v>0.24</v>
      </c>
      <c r="HS155" s="521" t="n">
        <v>0.19</v>
      </c>
      <c r="HT155" s="522" t="n">
        <v>16</v>
      </c>
      <c r="HU155" s="523" t="n">
        <f aca="false">72500/BA155*24</f>
        <v>43.1590435559083</v>
      </c>
      <c r="HV155" s="514" t="n">
        <f aca="false">1-HC155/BE155</f>
        <v>0.701754385964912</v>
      </c>
      <c r="HW155" s="514" t="n">
        <f aca="false">1-HD155/BF155</f>
        <v>0.776951672862453</v>
      </c>
      <c r="HX155" s="514" t="n">
        <f aca="false">1-HM155/BK155</f>
        <v>0.3625</v>
      </c>
      <c r="HY155" s="472"/>
    </row>
    <row r="156" customFormat="false" ht="15.6" hidden="false" customHeight="false" outlineLevel="0" collapsed="false">
      <c r="A156" s="401" t="n">
        <v>43638</v>
      </c>
      <c r="B156" s="516" t="n">
        <v>39847</v>
      </c>
      <c r="C156" s="403" t="n">
        <f aca="false">B156/$B$6</f>
        <v>0.79694</v>
      </c>
      <c r="D156" s="404" t="n">
        <v>8.33</v>
      </c>
      <c r="E156" s="405" t="n">
        <v>47.7</v>
      </c>
      <c r="F156" s="406" t="n">
        <v>138</v>
      </c>
      <c r="G156" s="407" t="n">
        <f aca="false">F156*B156/1000</f>
        <v>5498.886</v>
      </c>
      <c r="H156" s="403" t="n">
        <f aca="false">G156/$G$6</f>
        <v>0.21995544</v>
      </c>
      <c r="I156" s="406" t="n">
        <v>7185</v>
      </c>
      <c r="J156" s="407" t="n">
        <f aca="false">I156*0.67</f>
        <v>4813.95</v>
      </c>
      <c r="K156" s="408" t="n">
        <v>8.9</v>
      </c>
      <c r="L156" s="408" t="n">
        <v>4.4</v>
      </c>
      <c r="M156" s="408" t="n">
        <v>0.7</v>
      </c>
      <c r="N156" s="409" t="n">
        <v>29</v>
      </c>
      <c r="O156" s="409" t="n">
        <v>32</v>
      </c>
      <c r="P156" s="410"/>
      <c r="Q156" s="410"/>
      <c r="R156" s="410"/>
      <c r="S156" s="410"/>
      <c r="T156" s="411"/>
      <c r="U156" s="412"/>
      <c r="V156" s="410"/>
      <c r="W156" s="410"/>
      <c r="X156" s="517"/>
      <c r="Y156" s="474"/>
      <c r="Z156" s="475"/>
      <c r="AA156" s="476"/>
      <c r="AB156" s="477"/>
      <c r="AC156" s="477"/>
      <c r="AD156" s="475" t="n">
        <v>5.87</v>
      </c>
      <c r="AE156" s="478" t="n">
        <f aca="false">AD156/$AD$6</f>
        <v>0.815277777777778</v>
      </c>
      <c r="AF156" s="479"/>
      <c r="AG156" s="478"/>
      <c r="AH156" s="479"/>
      <c r="AI156" s="479"/>
      <c r="AJ156" s="474"/>
      <c r="AK156" s="478"/>
      <c r="AL156" s="448"/>
      <c r="AM156" s="480"/>
      <c r="AN156" s="474"/>
      <c r="AO156" s="474"/>
      <c r="AP156" s="480"/>
      <c r="AQ156" s="448"/>
      <c r="AR156" s="474"/>
      <c r="AS156" s="474"/>
      <c r="AT156" s="474"/>
      <c r="AU156" s="448"/>
      <c r="AV156" s="481"/>
      <c r="AW156" s="480"/>
      <c r="AX156" s="480"/>
      <c r="AY156" s="481"/>
      <c r="AZ156" s="481"/>
      <c r="BA156" s="421" t="n">
        <f aca="false">CC156+DF156</f>
        <v>39237</v>
      </c>
      <c r="BB156" s="422" t="n">
        <f aca="false">BA156/$BA$6</f>
        <v>0.78474</v>
      </c>
      <c r="BC156" s="423"/>
      <c r="BD156" s="424" t="n">
        <v>8.35</v>
      </c>
      <c r="BE156" s="425" t="n">
        <v>58</v>
      </c>
      <c r="BF156" s="426" t="n">
        <v>231</v>
      </c>
      <c r="BG156" s="427" t="n">
        <v>7200</v>
      </c>
      <c r="BH156" s="421" t="n">
        <f aca="false">BG156*0.67</f>
        <v>4824</v>
      </c>
      <c r="BI156" s="433"/>
      <c r="BJ156" s="422"/>
      <c r="BK156" s="428" t="n">
        <v>6.3</v>
      </c>
      <c r="BL156" s="428" t="n">
        <v>5</v>
      </c>
      <c r="BM156" s="429" t="n">
        <v>2</v>
      </c>
      <c r="BN156" s="423"/>
      <c r="BO156" s="426" t="n">
        <v>171</v>
      </c>
      <c r="BP156" s="426" t="n">
        <v>32</v>
      </c>
      <c r="BQ156" s="424" t="n">
        <v>3.91</v>
      </c>
      <c r="BR156" s="422" t="n">
        <f aca="false">BQ156/$BQ$6</f>
        <v>0.543055555555555</v>
      </c>
      <c r="BS156" s="410" t="n">
        <f aca="false">BA156</f>
        <v>39237</v>
      </c>
      <c r="BT156" s="430" t="n">
        <f aca="false">BD156</f>
        <v>8.35</v>
      </c>
      <c r="BU156" s="431" t="n">
        <f aca="false">BE156</f>
        <v>58</v>
      </c>
      <c r="BV156" s="431" t="n">
        <f aca="false">BF156</f>
        <v>231</v>
      </c>
      <c r="BW156" s="431" t="n">
        <f aca="false">BG156</f>
        <v>7200</v>
      </c>
      <c r="BX156" s="431" t="n">
        <f aca="false">BW156*0.65</f>
        <v>4680</v>
      </c>
      <c r="BY156" s="431" t="n">
        <f aca="false">BK156</f>
        <v>6.3</v>
      </c>
      <c r="BZ156" s="431" t="n">
        <f aca="false">BL156</f>
        <v>5</v>
      </c>
      <c r="CA156" s="432"/>
      <c r="CB156" s="431" t="n">
        <f aca="false">BO156</f>
        <v>171</v>
      </c>
      <c r="CC156" s="433" t="n">
        <v>19569</v>
      </c>
      <c r="CD156" s="412" t="n">
        <f aca="false">CC156</f>
        <v>19569</v>
      </c>
      <c r="CE156" s="422" t="n">
        <f aca="false">CC156/25000</f>
        <v>0.78276</v>
      </c>
      <c r="CF156" s="434" t="n">
        <f aca="false">6700/CC156*24</f>
        <v>8.21707803158056</v>
      </c>
      <c r="CG156" s="435"/>
      <c r="CH156" s="428"/>
      <c r="CI156" s="447" t="n">
        <f aca="false">9500/CC156*24</f>
        <v>11.6510807910471</v>
      </c>
      <c r="CJ156" s="437" t="n">
        <v>29.3</v>
      </c>
      <c r="CK156" s="437" t="n">
        <v>4.1</v>
      </c>
      <c r="CL156" s="424"/>
      <c r="CM156" s="424"/>
      <c r="CN156" s="424"/>
      <c r="CO156" s="433"/>
      <c r="CP156" s="433"/>
      <c r="CQ156" s="438"/>
      <c r="CR156" s="438" t="n">
        <v>0.89</v>
      </c>
      <c r="CS156" s="425"/>
      <c r="CT156" s="529" t="n">
        <f aca="false">3500/CC156*24</f>
        <v>4.29250344933313</v>
      </c>
      <c r="CU156" s="435" t="n">
        <v>5.83</v>
      </c>
      <c r="CV156" s="439"/>
      <c r="CW156" s="440"/>
      <c r="CX156" s="441"/>
      <c r="CY156" s="442"/>
      <c r="CZ156" s="443"/>
      <c r="DA156" s="443"/>
      <c r="DB156" s="443"/>
      <c r="DC156" s="443"/>
      <c r="DD156" s="444"/>
      <c r="DE156" s="441"/>
      <c r="DF156" s="445" t="n">
        <v>19668</v>
      </c>
      <c r="DG156" s="446" t="n">
        <f aca="false">DF156</f>
        <v>19668</v>
      </c>
      <c r="DH156" s="422" t="n">
        <f aca="false">DF156/25000</f>
        <v>0.78672</v>
      </c>
      <c r="DI156" s="447" t="n">
        <f aca="false">6700/DF156*24</f>
        <v>8.17571690054912</v>
      </c>
      <c r="DJ156" s="435" t="n">
        <v>8.08</v>
      </c>
      <c r="DK156" s="428"/>
      <c r="DL156" s="447" t="n">
        <f aca="false">9500/DF156*24</f>
        <v>11.5924344112264</v>
      </c>
      <c r="DM156" s="423" t="n">
        <v>29.7</v>
      </c>
      <c r="DN156" s="423" t="n">
        <v>4.5</v>
      </c>
      <c r="DO156" s="424" t="n">
        <v>8.06</v>
      </c>
      <c r="DP156" s="424"/>
      <c r="DQ156" s="424"/>
      <c r="DR156" s="433"/>
      <c r="DS156" s="433"/>
      <c r="DT156" s="438"/>
      <c r="DU156" s="438" t="n">
        <v>0.9</v>
      </c>
      <c r="DV156" s="425"/>
      <c r="DW156" s="447" t="n">
        <f aca="false">3500/DF156*24</f>
        <v>4.27089688834655</v>
      </c>
      <c r="DX156" s="435" t="n">
        <v>6.29</v>
      </c>
      <c r="DY156" s="439" t="n">
        <v>8.26</v>
      </c>
      <c r="DZ156" s="440" t="n">
        <v>21.4</v>
      </c>
      <c r="EA156" s="441" t="n">
        <v>71</v>
      </c>
      <c r="EB156" s="442" t="n">
        <v>7620</v>
      </c>
      <c r="EC156" s="443" t="n">
        <v>3.5</v>
      </c>
      <c r="ED156" s="443" t="n">
        <v>0.4</v>
      </c>
      <c r="EE156" s="443" t="n">
        <v>3.7</v>
      </c>
      <c r="EF156" s="443"/>
      <c r="EG156" s="444" t="n">
        <v>54</v>
      </c>
      <c r="EH156" s="441"/>
      <c r="EI156" s="430" t="n">
        <f aca="false">DY156</f>
        <v>8.26</v>
      </c>
      <c r="EJ156" s="448" t="n">
        <f aca="false">DZ156</f>
        <v>21.4</v>
      </c>
      <c r="EK156" s="449" t="n">
        <f aca="false">EA156</f>
        <v>71</v>
      </c>
      <c r="EL156" s="418" t="n">
        <f aca="false">EB156</f>
        <v>7620</v>
      </c>
      <c r="EM156" s="432" t="n">
        <f aca="false">EC156</f>
        <v>3.5</v>
      </c>
      <c r="EN156" s="432" t="n">
        <f aca="false">ED156</f>
        <v>0.4</v>
      </c>
      <c r="EO156" s="432" t="n">
        <f aca="false">EE156</f>
        <v>3.7</v>
      </c>
      <c r="EP156" s="432"/>
      <c r="EQ156" s="431" t="n">
        <f aca="false">EG156</f>
        <v>54</v>
      </c>
      <c r="ER156" s="449"/>
      <c r="ES156" s="450" t="n">
        <f aca="false">44000/BA156*24</f>
        <v>26.9133725820017</v>
      </c>
      <c r="ET156" s="451" t="n">
        <f aca="false">BB156</f>
        <v>0.78474</v>
      </c>
      <c r="EU156" s="452" t="n">
        <f aca="false">BV156/1000/ES156*24</f>
        <v>0.20599425</v>
      </c>
      <c r="EV156" s="451" t="n">
        <f aca="false">EU156/$EU$6</f>
        <v>0.381470833333333</v>
      </c>
      <c r="EW156" s="514" t="n">
        <f aca="false">1-EM156/BY156</f>
        <v>0.444444444444444</v>
      </c>
      <c r="EX156" s="515" t="n">
        <f aca="false">BY156-EM156</f>
        <v>2.8</v>
      </c>
      <c r="EY156" s="514" t="n">
        <f aca="false">1-EJ156/BU156</f>
        <v>0.631034482758621</v>
      </c>
      <c r="EZ156" s="515" t="n">
        <f aca="false">BU156-EJ156</f>
        <v>36.6</v>
      </c>
      <c r="FA156" s="451" t="n">
        <f aca="false">1-EK156/BV156</f>
        <v>0.692640692640693</v>
      </c>
      <c r="FB156" s="432" t="n">
        <f aca="false">BV156-EK156</f>
        <v>160</v>
      </c>
      <c r="FC156" s="453"/>
      <c r="FD156" s="432"/>
      <c r="FE156" s="453" t="n">
        <f aca="false">1-EQ156/CB156</f>
        <v>0.68421052631579</v>
      </c>
      <c r="FF156" s="431" t="n">
        <f aca="false">CB156-EQ156</f>
        <v>117</v>
      </c>
      <c r="FG156" s="406" t="n">
        <v>38400</v>
      </c>
      <c r="FH156" s="444"/>
      <c r="FI156" s="454"/>
      <c r="FJ156" s="455"/>
      <c r="FK156" s="456" t="n">
        <f aca="false">3000/BA156*24</f>
        <v>1.83500267604557</v>
      </c>
      <c r="FL156" s="531"/>
      <c r="FM156" s="456"/>
      <c r="FN156" s="531" t="n">
        <v>4717</v>
      </c>
      <c r="FO156" s="533" t="n">
        <f aca="false">FN156/11.15/1.2/1000</f>
        <v>0.35254110612855</v>
      </c>
      <c r="FP156" s="450" t="n">
        <f aca="false">FN156/BA156*1000</f>
        <v>120.218161429263</v>
      </c>
      <c r="FQ156" s="458" t="n">
        <v>46.8</v>
      </c>
      <c r="FR156" s="459" t="n">
        <f aca="false">FQ156/BA156*1000</f>
        <v>1.19275173942962</v>
      </c>
      <c r="FS156" s="460" t="n">
        <v>8.25</v>
      </c>
      <c r="FT156" s="530" t="n">
        <v>19</v>
      </c>
      <c r="FU156" s="441" t="n">
        <v>68</v>
      </c>
      <c r="FV156" s="531" t="n">
        <v>1</v>
      </c>
      <c r="FW156" s="539" t="n">
        <v>0.46</v>
      </c>
      <c r="FX156" s="531" t="n">
        <v>16</v>
      </c>
      <c r="FY156" s="453" t="n">
        <f aca="false">1-FV156/(EG156+DD156)</f>
        <v>0.981481481481482</v>
      </c>
      <c r="FZ156" s="453"/>
      <c r="GA156" s="430"/>
      <c r="GB156" s="514" t="n">
        <f aca="false">1-FT156/DZ156</f>
        <v>0.11214953271028</v>
      </c>
      <c r="GC156" s="515" t="n">
        <f aca="false">(CW156+DZ156-FT156)</f>
        <v>2.4</v>
      </c>
      <c r="GD156" s="514" t="n">
        <f aca="false">1-FU156/EA156</f>
        <v>0.0422535211267606</v>
      </c>
      <c r="GE156" s="528" t="n">
        <f aca="false">CX156+EA156-FU156</f>
        <v>3</v>
      </c>
      <c r="GF156" s="462" t="n">
        <f aca="false">4100/BA156*24</f>
        <v>2.50783699059561</v>
      </c>
      <c r="GG156" s="406"/>
      <c r="GH156" s="451"/>
      <c r="GI156" s="406"/>
      <c r="GJ156" s="463"/>
      <c r="GK156" s="464"/>
      <c r="GL156" s="465"/>
      <c r="GM156" s="530"/>
      <c r="GN156" s="406"/>
      <c r="GO156" s="514"/>
      <c r="GP156" s="451"/>
      <c r="GQ156" s="530"/>
      <c r="GR156" s="456" t="n">
        <f aca="false">4300/BA156*24</f>
        <v>2.63017050233198</v>
      </c>
      <c r="GS156" s="532" t="n">
        <f aca="false">HC156</f>
        <v>16.9</v>
      </c>
      <c r="GT156" s="532" t="n">
        <f aca="false">HD156</f>
        <v>64</v>
      </c>
      <c r="GU156" s="514"/>
      <c r="GV156" s="514"/>
      <c r="GW156" s="514" t="n">
        <f aca="false">1-HC156/FT156</f>
        <v>0.110526315789474</v>
      </c>
      <c r="GX156" s="514" t="n">
        <f aca="false">1-HD156/FU156</f>
        <v>0.0588235294117647</v>
      </c>
      <c r="GY156" s="463"/>
      <c r="GZ156" s="406" t="n">
        <v>39742</v>
      </c>
      <c r="HA156" s="439" t="n">
        <v>8.43</v>
      </c>
      <c r="HB156" s="452" t="n">
        <v>8.41</v>
      </c>
      <c r="HC156" s="440" t="n">
        <v>16.9</v>
      </c>
      <c r="HD156" s="444" t="n">
        <v>64</v>
      </c>
      <c r="HE156" s="464" t="n">
        <v>17</v>
      </c>
      <c r="HF156" s="464"/>
      <c r="HG156" s="444"/>
      <c r="HH156" s="409" t="n">
        <v>3</v>
      </c>
      <c r="HI156" s="466" t="n">
        <v>7590</v>
      </c>
      <c r="HJ156" s="407" t="n">
        <f aca="false">HI156*0.67</f>
        <v>5085.3</v>
      </c>
      <c r="HK156" s="407"/>
      <c r="HL156" s="550"/>
      <c r="HM156" s="541" t="n">
        <v>4.1</v>
      </c>
      <c r="HN156" s="462" t="n">
        <v>4.2</v>
      </c>
      <c r="HO156" s="408" t="n">
        <v>0.3</v>
      </c>
      <c r="HP156" s="549" t="n">
        <v>0.1</v>
      </c>
      <c r="HQ156" s="519" t="n">
        <v>4.1</v>
      </c>
      <c r="HR156" s="520" t="n">
        <v>0.36</v>
      </c>
      <c r="HS156" s="521" t="n">
        <v>0.37</v>
      </c>
      <c r="HT156" s="522" t="n">
        <v>16</v>
      </c>
      <c r="HU156" s="523" t="n">
        <f aca="false">72500/BA156*24</f>
        <v>44.3458980044346</v>
      </c>
      <c r="HV156" s="514" t="n">
        <f aca="false">1-HC156/BE156</f>
        <v>0.708620689655172</v>
      </c>
      <c r="HW156" s="514" t="n">
        <f aca="false">1-HD156/BF156</f>
        <v>0.722943722943723</v>
      </c>
      <c r="HX156" s="514" t="n">
        <f aca="false">1-HM156/BK156</f>
        <v>0.349206349206349</v>
      </c>
      <c r="HY156" s="472"/>
    </row>
    <row r="157" customFormat="false" ht="15.6" hidden="false" customHeight="false" outlineLevel="0" collapsed="false">
      <c r="A157" s="486" t="n">
        <v>43639</v>
      </c>
      <c r="B157" s="487" t="n">
        <v>40892</v>
      </c>
      <c r="C157" s="488" t="n">
        <f aca="false">B157/$B$6</f>
        <v>0.81784</v>
      </c>
      <c r="D157" s="489" t="n">
        <v>8.44</v>
      </c>
      <c r="E157" s="490" t="n">
        <v>56</v>
      </c>
      <c r="F157" s="491" t="n">
        <v>180</v>
      </c>
      <c r="G157" s="491" t="n">
        <f aca="false">F157*B157/1000</f>
        <v>7360.56</v>
      </c>
      <c r="H157" s="488" t="n">
        <f aca="false">G157/$G$6</f>
        <v>0.2944224</v>
      </c>
      <c r="I157" s="491" t="n">
        <v>7425</v>
      </c>
      <c r="J157" s="491" t="n">
        <f aca="false">I157*0.67</f>
        <v>4974.75</v>
      </c>
      <c r="K157" s="492" t="n">
        <v>8.7</v>
      </c>
      <c r="L157" s="492" t="n">
        <v>3.2</v>
      </c>
      <c r="M157" s="492" t="n">
        <v>1.2</v>
      </c>
      <c r="N157" s="493" t="n">
        <v>21</v>
      </c>
      <c r="O157" s="493" t="n">
        <v>32</v>
      </c>
      <c r="P157" s="410"/>
      <c r="Q157" s="410"/>
      <c r="R157" s="410"/>
      <c r="S157" s="410"/>
      <c r="T157" s="411"/>
      <c r="U157" s="412"/>
      <c r="V157" s="410"/>
      <c r="W157" s="410"/>
      <c r="X157" s="413"/>
      <c r="Y157" s="474"/>
      <c r="Z157" s="475"/>
      <c r="AA157" s="476"/>
      <c r="AB157" s="477"/>
      <c r="AC157" s="477"/>
      <c r="AD157" s="475" t="n">
        <v>5.96</v>
      </c>
      <c r="AE157" s="478" t="n">
        <f aca="false">AD157/$AD$6</f>
        <v>0.827777777777778</v>
      </c>
      <c r="AF157" s="479"/>
      <c r="AG157" s="478"/>
      <c r="AH157" s="479"/>
      <c r="AI157" s="479"/>
      <c r="AJ157" s="474"/>
      <c r="AK157" s="478"/>
      <c r="AL157" s="448"/>
      <c r="AM157" s="480"/>
      <c r="AN157" s="474"/>
      <c r="AO157" s="474"/>
      <c r="AP157" s="480"/>
      <c r="AQ157" s="448"/>
      <c r="AR157" s="474"/>
      <c r="AS157" s="474"/>
      <c r="AT157" s="474"/>
      <c r="AU157" s="448"/>
      <c r="AV157" s="481"/>
      <c r="AW157" s="480"/>
      <c r="AX157" s="480"/>
      <c r="AY157" s="481"/>
      <c r="AZ157" s="481"/>
      <c r="BA157" s="421" t="n">
        <f aca="false">CC157+DF157</f>
        <v>38495</v>
      </c>
      <c r="BB157" s="422" t="n">
        <f aca="false">BA157/$BA$6</f>
        <v>0.7699</v>
      </c>
      <c r="BC157" s="423"/>
      <c r="BD157" s="424" t="n">
        <v>8.36</v>
      </c>
      <c r="BE157" s="425" t="n">
        <v>64</v>
      </c>
      <c r="BF157" s="426" t="n">
        <v>266</v>
      </c>
      <c r="BG157" s="427" t="n">
        <v>7930</v>
      </c>
      <c r="BH157" s="421" t="n">
        <f aca="false">BG157*0.67</f>
        <v>5313.1</v>
      </c>
      <c r="BI157" s="433"/>
      <c r="BJ157" s="422"/>
      <c r="BK157" s="428" t="n">
        <v>10.6</v>
      </c>
      <c r="BL157" s="428" t="n">
        <v>4.6</v>
      </c>
      <c r="BM157" s="429" t="n">
        <v>2.3</v>
      </c>
      <c r="BN157" s="423"/>
      <c r="BO157" s="426" t="n">
        <v>140</v>
      </c>
      <c r="BP157" s="426" t="n">
        <v>32</v>
      </c>
      <c r="BQ157" s="424" t="n">
        <v>3.92</v>
      </c>
      <c r="BR157" s="422" t="n">
        <f aca="false">BQ157/$BQ$6</f>
        <v>0.544444444444444</v>
      </c>
      <c r="BS157" s="410" t="n">
        <f aca="false">BA157</f>
        <v>38495</v>
      </c>
      <c r="BT157" s="430" t="n">
        <f aca="false">BD157</f>
        <v>8.36</v>
      </c>
      <c r="BU157" s="431" t="n">
        <f aca="false">BE157</f>
        <v>64</v>
      </c>
      <c r="BV157" s="431" t="n">
        <f aca="false">BF157</f>
        <v>266</v>
      </c>
      <c r="BW157" s="431" t="n">
        <f aca="false">BG157</f>
        <v>7930</v>
      </c>
      <c r="BX157" s="431" t="n">
        <f aca="false">BW157*0.65</f>
        <v>5154.5</v>
      </c>
      <c r="BY157" s="431" t="n">
        <f aca="false">BK157</f>
        <v>10.6</v>
      </c>
      <c r="BZ157" s="431" t="n">
        <f aca="false">BL157</f>
        <v>4.6</v>
      </c>
      <c r="CA157" s="432"/>
      <c r="CB157" s="431" t="n">
        <f aca="false">BO157</f>
        <v>140</v>
      </c>
      <c r="CC157" s="433" t="n">
        <v>19208</v>
      </c>
      <c r="CD157" s="412" t="n">
        <f aca="false">CC157</f>
        <v>19208</v>
      </c>
      <c r="CE157" s="422" t="n">
        <f aca="false">CC157/25000</f>
        <v>0.76832</v>
      </c>
      <c r="CF157" s="534" t="n">
        <f aca="false">6700/CC157*24</f>
        <v>8.37151187005414</v>
      </c>
      <c r="CG157" s="435"/>
      <c r="CH157" s="428"/>
      <c r="CI157" s="535" t="n">
        <f aca="false">9500/CC157*24</f>
        <v>11.8700541441066</v>
      </c>
      <c r="CJ157" s="437" t="n">
        <v>29.6</v>
      </c>
      <c r="CK157" s="437" t="n">
        <v>4</v>
      </c>
      <c r="CL157" s="424"/>
      <c r="CM157" s="424"/>
      <c r="CN157" s="424"/>
      <c r="CO157" s="433"/>
      <c r="CP157" s="433"/>
      <c r="CQ157" s="438"/>
      <c r="CR157" s="438" t="n">
        <v>0.84</v>
      </c>
      <c r="CS157" s="482"/>
      <c r="CT157" s="425" t="n">
        <f aca="false">3500/CC157*24</f>
        <v>4.3731778425656</v>
      </c>
      <c r="CU157" s="435" t="n">
        <v>5.7</v>
      </c>
      <c r="CV157" s="494"/>
      <c r="CW157" s="495"/>
      <c r="CX157" s="496"/>
      <c r="CY157" s="497"/>
      <c r="CZ157" s="498"/>
      <c r="DA157" s="498"/>
      <c r="DB157" s="498"/>
      <c r="DC157" s="498"/>
      <c r="DD157" s="499"/>
      <c r="DE157" s="499"/>
      <c r="DF157" s="433" t="n">
        <v>19287</v>
      </c>
      <c r="DG157" s="446" t="n">
        <f aca="false">DF157</f>
        <v>19287</v>
      </c>
      <c r="DH157" s="422" t="n">
        <f aca="false">DF157/25000</f>
        <v>0.77148</v>
      </c>
      <c r="DI157" s="433" t="n">
        <f aca="false">6700/DF157*24</f>
        <v>8.33722196298025</v>
      </c>
      <c r="DJ157" s="435" t="n">
        <v>8.18</v>
      </c>
      <c r="DK157" s="428"/>
      <c r="DL157" s="433" t="n">
        <f aca="false">9500/DF157*24</f>
        <v>11.8214341266138</v>
      </c>
      <c r="DM157" s="542" t="n">
        <v>29.7</v>
      </c>
      <c r="DN157" s="542" t="n">
        <v>5.17</v>
      </c>
      <c r="DO157" s="543" t="n">
        <v>8.05</v>
      </c>
      <c r="DP157" s="543"/>
      <c r="DQ157" s="543"/>
      <c r="DR157" s="433"/>
      <c r="DS157" s="433"/>
      <c r="DT157" s="438"/>
      <c r="DU157" s="438" t="n">
        <v>0.86</v>
      </c>
      <c r="DV157" s="482"/>
      <c r="DW157" s="433" t="n">
        <f aca="false">3500/DF157*24</f>
        <v>4.35526520454192</v>
      </c>
      <c r="DX157" s="435" t="n">
        <v>6.05</v>
      </c>
      <c r="DY157" s="494" t="n">
        <v>8.35</v>
      </c>
      <c r="DZ157" s="495" t="n">
        <v>20</v>
      </c>
      <c r="EA157" s="496" t="n">
        <v>68</v>
      </c>
      <c r="EB157" s="497" t="n">
        <v>7500</v>
      </c>
      <c r="EC157" s="498" t="n">
        <v>3.6</v>
      </c>
      <c r="ED157" s="498" t="n">
        <v>0.21</v>
      </c>
      <c r="EE157" s="498" t="n">
        <v>4.1</v>
      </c>
      <c r="EF157" s="498"/>
      <c r="EG157" s="499" t="n">
        <v>84</v>
      </c>
      <c r="EH157" s="496" t="n">
        <v>16</v>
      </c>
      <c r="EI157" s="430" t="n">
        <f aca="false">DY157</f>
        <v>8.35</v>
      </c>
      <c r="EJ157" s="448" t="n">
        <f aca="false">DZ157</f>
        <v>20</v>
      </c>
      <c r="EK157" s="449" t="n">
        <f aca="false">EA157</f>
        <v>68</v>
      </c>
      <c r="EL157" s="418" t="n">
        <f aca="false">EB157</f>
        <v>7500</v>
      </c>
      <c r="EM157" s="432" t="n">
        <f aca="false">EC157</f>
        <v>3.6</v>
      </c>
      <c r="EN157" s="432" t="n">
        <f aca="false">ED157</f>
        <v>0.21</v>
      </c>
      <c r="EO157" s="432" t="n">
        <f aca="false">EE157</f>
        <v>4.1</v>
      </c>
      <c r="EP157" s="432"/>
      <c r="EQ157" s="431" t="n">
        <f aca="false">EG157</f>
        <v>84</v>
      </c>
      <c r="ER157" s="449" t="n">
        <f aca="false">EH157</f>
        <v>16</v>
      </c>
      <c r="ES157" s="497" t="n">
        <f aca="false">44000/BA157*24</f>
        <v>27.4321340433823</v>
      </c>
      <c r="ET157" s="500" t="n">
        <f aca="false">BB157</f>
        <v>0.7699</v>
      </c>
      <c r="EU157" s="452" t="n">
        <f aca="false">BV157/1000/ES157*24</f>
        <v>0.232719772727273</v>
      </c>
      <c r="EV157" s="500" t="n">
        <f aca="false">EU157/$EU$6</f>
        <v>0.430962542087542</v>
      </c>
      <c r="EW157" s="514" t="n">
        <f aca="false">1-EM157/BY157</f>
        <v>0.660377358490566</v>
      </c>
      <c r="EX157" s="515" t="n">
        <f aca="false">BY157-EM157</f>
        <v>7</v>
      </c>
      <c r="EY157" s="514" t="n">
        <f aca="false">1-EJ157/BU157</f>
        <v>0.6875</v>
      </c>
      <c r="EZ157" s="515" t="n">
        <f aca="false">BU157-EJ157</f>
        <v>44</v>
      </c>
      <c r="FA157" s="451" t="n">
        <f aca="false">1-EK157/BV157</f>
        <v>0.744360902255639</v>
      </c>
      <c r="FB157" s="432" t="n">
        <f aca="false">BV157-EK157</f>
        <v>198</v>
      </c>
      <c r="FC157" s="453"/>
      <c r="FD157" s="432"/>
      <c r="FE157" s="453" t="n">
        <f aca="false">1-EQ157/CB157</f>
        <v>0.4</v>
      </c>
      <c r="FF157" s="431" t="n">
        <f aca="false">CB157-EQ157</f>
        <v>56</v>
      </c>
      <c r="FG157" s="491" t="n">
        <v>38400</v>
      </c>
      <c r="FH157" s="499"/>
      <c r="FI157" s="502"/>
      <c r="FJ157" s="488"/>
      <c r="FK157" s="503" t="n">
        <f aca="false">3000/BA157*24</f>
        <v>1.87037277568515</v>
      </c>
      <c r="FL157" s="491"/>
      <c r="FM157" s="503"/>
      <c r="FN157" s="491" t="n">
        <v>5143</v>
      </c>
      <c r="FO157" s="533" t="n">
        <f aca="false">FN157/11.15/1.2/1000</f>
        <v>0.384379671150972</v>
      </c>
      <c r="FP157" s="497" t="n">
        <f aca="false">FN157/BA157*1000</f>
        <v>133.601766463177</v>
      </c>
      <c r="FQ157" s="504" t="n">
        <v>46.8</v>
      </c>
      <c r="FR157" s="492" t="n">
        <f aca="false">FQ157/BA157*1000</f>
        <v>1.21574230419535</v>
      </c>
      <c r="FS157" s="505" t="n">
        <v>8.24</v>
      </c>
      <c r="FT157" s="536" t="n">
        <v>19</v>
      </c>
      <c r="FU157" s="496" t="n">
        <v>66</v>
      </c>
      <c r="FV157" s="491" t="n">
        <v>1</v>
      </c>
      <c r="FW157" s="505" t="n">
        <v>0.44</v>
      </c>
      <c r="FX157" s="491" t="n">
        <v>16</v>
      </c>
      <c r="FY157" s="453" t="n">
        <f aca="false">1-FV157/(EG157+DD157)</f>
        <v>0.988095238095238</v>
      </c>
      <c r="FZ157" s="453"/>
      <c r="GA157" s="430"/>
      <c r="GB157" s="500" t="n">
        <f aca="false">1-FT157/DZ157</f>
        <v>0.05</v>
      </c>
      <c r="GC157" s="515" t="n">
        <f aca="false">(CW157+DZ157-FT157)</f>
        <v>1</v>
      </c>
      <c r="GD157" s="500" t="n">
        <f aca="false">1-FU157/EA157</f>
        <v>0.0294117647058824</v>
      </c>
      <c r="GE157" s="528" t="n">
        <f aca="false">CX157+EA157-FU157</f>
        <v>2</v>
      </c>
      <c r="GF157" s="507" t="n">
        <f aca="false">4100/BA157*24</f>
        <v>2.55617612676971</v>
      </c>
      <c r="GG157" s="491"/>
      <c r="GH157" s="527"/>
      <c r="GI157" s="491"/>
      <c r="GJ157" s="545"/>
      <c r="GK157" s="499"/>
      <c r="GL157" s="508"/>
      <c r="GM157" s="536"/>
      <c r="GN157" s="537"/>
      <c r="GO157" s="527"/>
      <c r="GP157" s="527"/>
      <c r="GQ157" s="536"/>
      <c r="GR157" s="503" t="n">
        <f aca="false">4300/BA157*24</f>
        <v>2.68086764514872</v>
      </c>
      <c r="GS157" s="537" t="n">
        <f aca="false">HC157</f>
        <v>17</v>
      </c>
      <c r="GT157" s="537" t="n">
        <f aca="false">HD157</f>
        <v>63</v>
      </c>
      <c r="GU157" s="527"/>
      <c r="GV157" s="527"/>
      <c r="GW157" s="527" t="n">
        <f aca="false">1-HC157/FT157</f>
        <v>0.105263157894737</v>
      </c>
      <c r="GX157" s="527" t="n">
        <f aca="false">1-HD157/FU157</f>
        <v>0.0454545454545454</v>
      </c>
      <c r="GY157" s="498"/>
      <c r="GZ157" s="491" t="n">
        <v>38274</v>
      </c>
      <c r="HA157" s="494" t="n">
        <v>8.43</v>
      </c>
      <c r="HB157" s="494" t="n">
        <v>8.46</v>
      </c>
      <c r="HC157" s="495" t="n">
        <v>17</v>
      </c>
      <c r="HD157" s="499" t="n">
        <v>63</v>
      </c>
      <c r="HE157" s="499" t="n">
        <v>15</v>
      </c>
      <c r="HF157" s="499"/>
      <c r="HG157" s="499"/>
      <c r="HH157" s="493" t="n">
        <v>1</v>
      </c>
      <c r="HI157" s="509" t="n">
        <v>7500</v>
      </c>
      <c r="HJ157" s="491" t="n">
        <f aca="false">HI157*0.67</f>
        <v>5025</v>
      </c>
      <c r="HK157" s="491"/>
      <c r="HL157" s="551"/>
      <c r="HM157" s="544" t="n">
        <v>4.6</v>
      </c>
      <c r="HN157" s="507" t="n">
        <v>4.5</v>
      </c>
      <c r="HO157" s="492" t="n">
        <v>0.21</v>
      </c>
      <c r="HP157" s="546" t="n">
        <v>0.1</v>
      </c>
      <c r="HQ157" s="524" t="n">
        <v>4.1</v>
      </c>
      <c r="HR157" s="525" t="n">
        <v>0.4</v>
      </c>
      <c r="HS157" s="525" t="n">
        <v>0.33</v>
      </c>
      <c r="HT157" s="512" t="n">
        <v>16</v>
      </c>
      <c r="HU157" s="526" t="n">
        <f aca="false">72500/BA157*24</f>
        <v>45.2006754123912</v>
      </c>
      <c r="HV157" s="527" t="n">
        <f aca="false">1-HC157/BE157</f>
        <v>0.734375</v>
      </c>
      <c r="HW157" s="527" t="n">
        <f aca="false">1-HD157/BF157</f>
        <v>0.763157894736842</v>
      </c>
      <c r="HX157" s="527" t="n">
        <f aca="false">1-HM157/BK157</f>
        <v>0.566037735849057</v>
      </c>
      <c r="HY157" s="513"/>
    </row>
    <row r="158" customFormat="false" ht="15.6" hidden="false" customHeight="false" outlineLevel="0" collapsed="false">
      <c r="A158" s="401" t="n">
        <v>43640</v>
      </c>
      <c r="B158" s="516" t="n">
        <v>44937</v>
      </c>
      <c r="C158" s="403" t="n">
        <f aca="false">B158/$B$6</f>
        <v>0.89874</v>
      </c>
      <c r="D158" s="404" t="n">
        <v>8.42</v>
      </c>
      <c r="E158" s="405" t="n">
        <v>64.8</v>
      </c>
      <c r="F158" s="406" t="n">
        <v>201</v>
      </c>
      <c r="G158" s="407" t="n">
        <f aca="false">F158*B158/1000</f>
        <v>9032.337</v>
      </c>
      <c r="H158" s="403" t="n">
        <f aca="false">G158/$G$6</f>
        <v>0.36129348</v>
      </c>
      <c r="I158" s="406" t="n">
        <v>7420</v>
      </c>
      <c r="J158" s="407" t="n">
        <f aca="false">I158*0.67</f>
        <v>4971.4</v>
      </c>
      <c r="K158" s="408" t="n">
        <v>12.6</v>
      </c>
      <c r="L158" s="408" t="n">
        <v>10</v>
      </c>
      <c r="M158" s="408" t="n">
        <v>0.8</v>
      </c>
      <c r="N158" s="409" t="n">
        <v>30</v>
      </c>
      <c r="O158" s="409" t="n">
        <v>32</v>
      </c>
      <c r="P158" s="410"/>
      <c r="Q158" s="410"/>
      <c r="R158" s="410"/>
      <c r="S158" s="410"/>
      <c r="T158" s="411"/>
      <c r="U158" s="412"/>
      <c r="V158" s="410"/>
      <c r="W158" s="410"/>
      <c r="X158" s="517"/>
      <c r="Y158" s="474"/>
      <c r="Z158" s="475"/>
      <c r="AA158" s="476"/>
      <c r="AB158" s="477"/>
      <c r="AC158" s="477"/>
      <c r="AD158" s="475" t="n">
        <v>5.97</v>
      </c>
      <c r="AE158" s="478" t="n">
        <f aca="false">AD158/$AD$6</f>
        <v>0.829166666666667</v>
      </c>
      <c r="AF158" s="479"/>
      <c r="AG158" s="478"/>
      <c r="AH158" s="479"/>
      <c r="AI158" s="479"/>
      <c r="AJ158" s="474"/>
      <c r="AK158" s="478"/>
      <c r="AL158" s="448"/>
      <c r="AM158" s="480"/>
      <c r="AN158" s="474"/>
      <c r="AO158" s="474"/>
      <c r="AP158" s="480"/>
      <c r="AQ158" s="448"/>
      <c r="AR158" s="474"/>
      <c r="AS158" s="474"/>
      <c r="AT158" s="474"/>
      <c r="AU158" s="448"/>
      <c r="AV158" s="481"/>
      <c r="AW158" s="480"/>
      <c r="AX158" s="480"/>
      <c r="AY158" s="481"/>
      <c r="AZ158" s="481"/>
      <c r="BA158" s="421" t="n">
        <f aca="false">CC158+DF158</f>
        <v>41572</v>
      </c>
      <c r="BB158" s="422" t="n">
        <f aca="false">BA158/$BA$6</f>
        <v>0.83144</v>
      </c>
      <c r="BC158" s="423"/>
      <c r="BD158" s="424" t="n">
        <v>8.34</v>
      </c>
      <c r="BE158" s="425" t="n">
        <v>85</v>
      </c>
      <c r="BF158" s="426" t="n">
        <v>361</v>
      </c>
      <c r="BG158" s="427" t="n">
        <v>6870</v>
      </c>
      <c r="BH158" s="421" t="n">
        <f aca="false">BG158*0.67</f>
        <v>4602.9</v>
      </c>
      <c r="BI158" s="433"/>
      <c r="BJ158" s="422"/>
      <c r="BK158" s="428" t="n">
        <v>16.6</v>
      </c>
      <c r="BL158" s="428" t="n">
        <v>13.3</v>
      </c>
      <c r="BM158" s="429" t="n">
        <v>0.9</v>
      </c>
      <c r="BN158" s="423"/>
      <c r="BO158" s="426" t="n">
        <v>130</v>
      </c>
      <c r="BP158" s="426" t="n">
        <v>32</v>
      </c>
      <c r="BQ158" s="424" t="n">
        <v>5.13</v>
      </c>
      <c r="BR158" s="422" t="n">
        <f aca="false">BQ158/$BQ$6</f>
        <v>0.7125</v>
      </c>
      <c r="BS158" s="410" t="n">
        <f aca="false">BA158</f>
        <v>41572</v>
      </c>
      <c r="BT158" s="430" t="n">
        <f aca="false">BD158</f>
        <v>8.34</v>
      </c>
      <c r="BU158" s="431" t="n">
        <f aca="false">BE158</f>
        <v>85</v>
      </c>
      <c r="BV158" s="431" t="n">
        <f aca="false">BF158</f>
        <v>361</v>
      </c>
      <c r="BW158" s="431" t="n">
        <f aca="false">BG158</f>
        <v>6870</v>
      </c>
      <c r="BX158" s="431" t="n">
        <f aca="false">BW158*0.65</f>
        <v>4465.5</v>
      </c>
      <c r="BY158" s="431" t="n">
        <f aca="false">BK158</f>
        <v>16.6</v>
      </c>
      <c r="BZ158" s="431" t="n">
        <f aca="false">BL158</f>
        <v>13.3</v>
      </c>
      <c r="CA158" s="432"/>
      <c r="CB158" s="431" t="n">
        <f aca="false">BO158</f>
        <v>130</v>
      </c>
      <c r="CC158" s="433" t="n">
        <v>20722</v>
      </c>
      <c r="CD158" s="412" t="n">
        <f aca="false">CC158</f>
        <v>20722</v>
      </c>
      <c r="CE158" s="422" t="n">
        <f aca="false">CC158/25000</f>
        <v>0.82888</v>
      </c>
      <c r="CF158" s="434" t="n">
        <f aca="false">6700/CC158*24</f>
        <v>7.75986873853875</v>
      </c>
      <c r="CG158" s="435"/>
      <c r="CH158" s="428"/>
      <c r="CI158" s="447" t="n">
        <f aca="false">9500/CC158*24</f>
        <v>11.0027989576296</v>
      </c>
      <c r="CJ158" s="437" t="n">
        <v>30.1</v>
      </c>
      <c r="CK158" s="437" t="n">
        <v>3.61</v>
      </c>
      <c r="CL158" s="424"/>
      <c r="CM158" s="424"/>
      <c r="CN158" s="424"/>
      <c r="CO158" s="433"/>
      <c r="CP158" s="433"/>
      <c r="CQ158" s="438"/>
      <c r="CR158" s="438" t="n">
        <v>0.89</v>
      </c>
      <c r="CS158" s="425"/>
      <c r="CT158" s="529" t="n">
        <f aca="false">3500/CC158*24</f>
        <v>4.05366277386353</v>
      </c>
      <c r="CU158" s="435" t="n">
        <v>5.63</v>
      </c>
      <c r="CV158" s="439"/>
      <c r="CW158" s="440"/>
      <c r="CX158" s="441"/>
      <c r="CY158" s="442"/>
      <c r="CZ158" s="443"/>
      <c r="DA158" s="443"/>
      <c r="DB158" s="443"/>
      <c r="DC158" s="443"/>
      <c r="DD158" s="444"/>
      <c r="DE158" s="441"/>
      <c r="DF158" s="445" t="n">
        <v>20850</v>
      </c>
      <c r="DG158" s="446" t="n">
        <f aca="false">DF158</f>
        <v>20850</v>
      </c>
      <c r="DH158" s="422" t="n">
        <f aca="false">DF158/25000</f>
        <v>0.834</v>
      </c>
      <c r="DI158" s="447" t="n">
        <f aca="false">6700/DF158*24</f>
        <v>7.71223021582734</v>
      </c>
      <c r="DJ158" s="435" t="n">
        <v>8.12</v>
      </c>
      <c r="DK158" s="428"/>
      <c r="DL158" s="447" t="n">
        <f aca="false">9500/DF158*24</f>
        <v>10.9352517985612</v>
      </c>
      <c r="DM158" s="423" t="n">
        <v>30.2</v>
      </c>
      <c r="DN158" s="423" t="n">
        <v>6</v>
      </c>
      <c r="DO158" s="424" t="n">
        <v>8.06</v>
      </c>
      <c r="DP158" s="424"/>
      <c r="DQ158" s="424"/>
      <c r="DR158" s="433"/>
      <c r="DS158" s="433"/>
      <c r="DT158" s="438"/>
      <c r="DU158" s="438" t="n">
        <v>0.89</v>
      </c>
      <c r="DV158" s="425"/>
      <c r="DW158" s="447" t="n">
        <f aca="false">3500/DF158*24</f>
        <v>4.02877697841727</v>
      </c>
      <c r="DX158" s="435" t="n">
        <v>6.33</v>
      </c>
      <c r="DY158" s="439" t="n">
        <v>8.24</v>
      </c>
      <c r="DZ158" s="440" t="n">
        <v>23</v>
      </c>
      <c r="EA158" s="441" t="n">
        <v>77</v>
      </c>
      <c r="EB158" s="442" t="n">
        <v>7510</v>
      </c>
      <c r="EC158" s="443" t="n">
        <v>5</v>
      </c>
      <c r="ED158" s="443" t="n">
        <v>0.4</v>
      </c>
      <c r="EE158" s="443" t="n">
        <v>4.1</v>
      </c>
      <c r="EF158" s="443"/>
      <c r="EG158" s="444" t="n">
        <v>74</v>
      </c>
      <c r="EH158" s="441" t="n">
        <v>16</v>
      </c>
      <c r="EI158" s="430" t="n">
        <f aca="false">DY158</f>
        <v>8.24</v>
      </c>
      <c r="EJ158" s="448" t="n">
        <f aca="false">DZ158</f>
        <v>23</v>
      </c>
      <c r="EK158" s="449" t="n">
        <f aca="false">EA158</f>
        <v>77</v>
      </c>
      <c r="EL158" s="418" t="n">
        <f aca="false">EB158</f>
        <v>7510</v>
      </c>
      <c r="EM158" s="432" t="n">
        <f aca="false">EC158</f>
        <v>5</v>
      </c>
      <c r="EN158" s="432" t="n">
        <f aca="false">ED158</f>
        <v>0.4</v>
      </c>
      <c r="EO158" s="432" t="n">
        <f aca="false">EE158</f>
        <v>4.1</v>
      </c>
      <c r="EP158" s="432"/>
      <c r="EQ158" s="431" t="n">
        <f aca="false">EG158</f>
        <v>74</v>
      </c>
      <c r="ER158" s="449" t="n">
        <f aca="false">EH158</f>
        <v>16</v>
      </c>
      <c r="ES158" s="450" t="n">
        <f aca="false">44000/BA158*24</f>
        <v>25.4017126912345</v>
      </c>
      <c r="ET158" s="451" t="n">
        <f aca="false">BB158</f>
        <v>0.83144</v>
      </c>
      <c r="EU158" s="452" t="n">
        <f aca="false">BV158/1000/ES158*24</f>
        <v>0.341079363636364</v>
      </c>
      <c r="EV158" s="451" t="n">
        <f aca="false">EU158/$EU$6</f>
        <v>0.631628451178451</v>
      </c>
      <c r="EW158" s="514" t="n">
        <f aca="false">1-EM158/BY158</f>
        <v>0.698795180722892</v>
      </c>
      <c r="EX158" s="515" t="n">
        <f aca="false">BY158-EM158</f>
        <v>11.6</v>
      </c>
      <c r="EY158" s="514" t="n">
        <f aca="false">1-EJ158/BU158</f>
        <v>0.729411764705882</v>
      </c>
      <c r="EZ158" s="515" t="n">
        <f aca="false">BU158-EJ158</f>
        <v>62</v>
      </c>
      <c r="FA158" s="451" t="n">
        <f aca="false">1-EK158/BV158</f>
        <v>0.786703601108033</v>
      </c>
      <c r="FB158" s="432" t="n">
        <f aca="false">BV158-EK158</f>
        <v>284</v>
      </c>
      <c r="FC158" s="453"/>
      <c r="FD158" s="432"/>
      <c r="FE158" s="453" t="n">
        <f aca="false">1-EQ158/CB158</f>
        <v>0.430769230769231</v>
      </c>
      <c r="FF158" s="431" t="n">
        <f aca="false">CB158-EQ158</f>
        <v>56</v>
      </c>
      <c r="FG158" s="406" t="n">
        <v>38400</v>
      </c>
      <c r="FH158" s="444"/>
      <c r="FI158" s="454"/>
      <c r="FJ158" s="455"/>
      <c r="FK158" s="456" t="n">
        <f aca="false">3000/BA158*24</f>
        <v>1.73193495622053</v>
      </c>
      <c r="FL158" s="531"/>
      <c r="FM158" s="456"/>
      <c r="FN158" s="531" t="n">
        <v>6255</v>
      </c>
      <c r="FO158" s="533" t="n">
        <f aca="false">FN158/11.15/1.2/1000</f>
        <v>0.467488789237668</v>
      </c>
      <c r="FP158" s="450" t="n">
        <f aca="false">FN158/BA158*1000</f>
        <v>150.461849321659</v>
      </c>
      <c r="FQ158" s="458" t="n">
        <v>46.8</v>
      </c>
      <c r="FR158" s="459" t="n">
        <f aca="false">FQ158/BA158*1000</f>
        <v>1.12575772154335</v>
      </c>
      <c r="FS158" s="460" t="n">
        <v>8.19</v>
      </c>
      <c r="FT158" s="530" t="n">
        <v>19</v>
      </c>
      <c r="FU158" s="441" t="n">
        <v>73</v>
      </c>
      <c r="FV158" s="531" t="n">
        <v>1</v>
      </c>
      <c r="FW158" s="539" t="n">
        <v>0.56</v>
      </c>
      <c r="FX158" s="531" t="n">
        <v>16</v>
      </c>
      <c r="FY158" s="453" t="n">
        <f aca="false">1-FV158/(EG158+DD158)</f>
        <v>0.986486486486487</v>
      </c>
      <c r="FZ158" s="453"/>
      <c r="GA158" s="430"/>
      <c r="GB158" s="514" t="n">
        <f aca="false">1-FT158/DZ158</f>
        <v>0.173913043478261</v>
      </c>
      <c r="GC158" s="515" t="n">
        <f aca="false">(CW158+DZ158-FT158)</f>
        <v>4</v>
      </c>
      <c r="GD158" s="514" t="n">
        <f aca="false">1-FU158/EA158</f>
        <v>0.051948051948052</v>
      </c>
      <c r="GE158" s="528" t="n">
        <f aca="false">CX158+EA158-FU158</f>
        <v>4</v>
      </c>
      <c r="GF158" s="462" t="n">
        <f aca="false">4100/BA158*24</f>
        <v>2.3669777735014</v>
      </c>
      <c r="GG158" s="406"/>
      <c r="GH158" s="451"/>
      <c r="GI158" s="406"/>
      <c r="GJ158" s="463"/>
      <c r="GK158" s="464"/>
      <c r="GL158" s="465"/>
      <c r="GM158" s="530"/>
      <c r="GN158" s="406"/>
      <c r="GO158" s="514"/>
      <c r="GP158" s="451"/>
      <c r="GQ158" s="530"/>
      <c r="GR158" s="456" t="n">
        <f aca="false">4300/BA158*24</f>
        <v>2.4824401039161</v>
      </c>
      <c r="GS158" s="532" t="n">
        <f aca="false">HC158</f>
        <v>18</v>
      </c>
      <c r="GT158" s="532" t="n">
        <f aca="false">HD158</f>
        <v>64</v>
      </c>
      <c r="GU158" s="514"/>
      <c r="GV158" s="514"/>
      <c r="GW158" s="514" t="n">
        <f aca="false">1-HC158/FT158</f>
        <v>0.0526315789473685</v>
      </c>
      <c r="GX158" s="514" t="n">
        <f aca="false">1-HD158/FU158</f>
        <v>0.123287671232877</v>
      </c>
      <c r="GY158" s="463"/>
      <c r="GZ158" s="406" t="n">
        <v>41497</v>
      </c>
      <c r="HA158" s="439" t="n">
        <v>8.41</v>
      </c>
      <c r="HB158" s="452" t="n">
        <v>8.43</v>
      </c>
      <c r="HC158" s="440" t="n">
        <v>18</v>
      </c>
      <c r="HD158" s="444" t="n">
        <v>64</v>
      </c>
      <c r="HE158" s="464" t="n">
        <v>16</v>
      </c>
      <c r="HF158" s="464"/>
      <c r="HG158" s="444"/>
      <c r="HH158" s="409" t="n">
        <v>1</v>
      </c>
      <c r="HI158" s="466" t="n">
        <v>7570</v>
      </c>
      <c r="HJ158" s="407" t="n">
        <f aca="false">HI158*0.67</f>
        <v>5071.9</v>
      </c>
      <c r="HK158" s="407"/>
      <c r="HL158" s="550"/>
      <c r="HM158" s="541" t="n">
        <v>4.2</v>
      </c>
      <c r="HN158" s="462" t="n">
        <v>4.8</v>
      </c>
      <c r="HO158" s="408" t="n">
        <v>0.2</v>
      </c>
      <c r="HP158" s="549" t="n">
        <v>0.1</v>
      </c>
      <c r="HQ158" s="519" t="n">
        <v>4.2</v>
      </c>
      <c r="HR158" s="520" t="n">
        <v>0.64</v>
      </c>
      <c r="HS158" s="521" t="n">
        <v>0.43</v>
      </c>
      <c r="HT158" s="522" t="n">
        <v>16</v>
      </c>
      <c r="HU158" s="523" t="n">
        <f aca="false">72500/BA158*24</f>
        <v>41.8550947753296</v>
      </c>
      <c r="HV158" s="514" t="n">
        <f aca="false">1-HC158/BE158</f>
        <v>0.788235294117647</v>
      </c>
      <c r="HW158" s="514" t="n">
        <f aca="false">1-HD158/BF158</f>
        <v>0.822714681440443</v>
      </c>
      <c r="HX158" s="514" t="n">
        <f aca="false">1-HM158/BK158</f>
        <v>0.746987951807229</v>
      </c>
      <c r="HY158" s="472"/>
    </row>
    <row r="159" customFormat="false" ht="15.6" hidden="false" customHeight="false" outlineLevel="0" collapsed="false">
      <c r="A159" s="401" t="n">
        <v>43641</v>
      </c>
      <c r="B159" s="516" t="n">
        <v>44132</v>
      </c>
      <c r="C159" s="403" t="n">
        <f aca="false">B159/$B$6</f>
        <v>0.88264</v>
      </c>
      <c r="D159" s="404" t="n">
        <v>8.19</v>
      </c>
      <c r="E159" s="405" t="n">
        <v>58.3</v>
      </c>
      <c r="F159" s="406" t="n">
        <v>168</v>
      </c>
      <c r="G159" s="407" t="n">
        <f aca="false">F159*B159/1000</f>
        <v>7414.176</v>
      </c>
      <c r="H159" s="403" t="n">
        <f aca="false">G159/$G$6</f>
        <v>0.29656704</v>
      </c>
      <c r="I159" s="406" t="n">
        <v>6500</v>
      </c>
      <c r="J159" s="407" t="n">
        <f aca="false">I159*0.67</f>
        <v>4355</v>
      </c>
      <c r="K159" s="408" t="n">
        <v>15</v>
      </c>
      <c r="L159" s="408" t="n">
        <v>11.6</v>
      </c>
      <c r="M159" s="408" t="n">
        <v>1.3</v>
      </c>
      <c r="N159" s="409" t="n">
        <v>35</v>
      </c>
      <c r="O159" s="409" t="n">
        <v>32</v>
      </c>
      <c r="P159" s="410"/>
      <c r="Q159" s="410"/>
      <c r="R159" s="410"/>
      <c r="S159" s="410"/>
      <c r="T159" s="411"/>
      <c r="U159" s="412"/>
      <c r="V159" s="410"/>
      <c r="W159" s="410"/>
      <c r="X159" s="517"/>
      <c r="Y159" s="474"/>
      <c r="Z159" s="475"/>
      <c r="AA159" s="476"/>
      <c r="AB159" s="477"/>
      <c r="AC159" s="477"/>
      <c r="AD159" s="475" t="n">
        <v>5.86</v>
      </c>
      <c r="AE159" s="478" t="n">
        <f aca="false">AD159/$AD$6</f>
        <v>0.813888888888889</v>
      </c>
      <c r="AF159" s="479"/>
      <c r="AG159" s="478"/>
      <c r="AH159" s="479"/>
      <c r="AI159" s="479"/>
      <c r="AJ159" s="474"/>
      <c r="AK159" s="478"/>
      <c r="AL159" s="448"/>
      <c r="AM159" s="480"/>
      <c r="AN159" s="474"/>
      <c r="AO159" s="474"/>
      <c r="AP159" s="480"/>
      <c r="AQ159" s="448"/>
      <c r="AR159" s="474"/>
      <c r="AS159" s="474"/>
      <c r="AT159" s="474"/>
      <c r="AU159" s="448"/>
      <c r="AV159" s="481"/>
      <c r="AW159" s="480"/>
      <c r="AX159" s="480"/>
      <c r="AY159" s="481"/>
      <c r="AZ159" s="481"/>
      <c r="BA159" s="421" t="n">
        <f aca="false">CC159+DF159</f>
        <v>42249</v>
      </c>
      <c r="BB159" s="422" t="n">
        <f aca="false">BA159/$BA$6</f>
        <v>0.84498</v>
      </c>
      <c r="BC159" s="423"/>
      <c r="BD159" s="424" t="n">
        <v>8.05</v>
      </c>
      <c r="BE159" s="425" t="n">
        <v>107</v>
      </c>
      <c r="BF159" s="426" t="n">
        <v>395</v>
      </c>
      <c r="BG159" s="427" t="n">
        <v>7090</v>
      </c>
      <c r="BH159" s="421" t="n">
        <f aca="false">BG159*0.67</f>
        <v>4750.3</v>
      </c>
      <c r="BI159" s="433" t="n">
        <v>1401</v>
      </c>
      <c r="BJ159" s="422" t="n">
        <f aca="false">BI159/35.5*(23+35.5)/BH159</f>
        <v>0.486009334325215</v>
      </c>
      <c r="BK159" s="428" t="n">
        <v>18.2</v>
      </c>
      <c r="BL159" s="428" t="n">
        <v>14.4</v>
      </c>
      <c r="BM159" s="429" t="n">
        <v>0.9</v>
      </c>
      <c r="BN159" s="423" t="n">
        <v>1.9</v>
      </c>
      <c r="BO159" s="426" t="n">
        <v>146</v>
      </c>
      <c r="BP159" s="426" t="n">
        <v>32</v>
      </c>
      <c r="BQ159" s="424" t="n">
        <v>5.18</v>
      </c>
      <c r="BR159" s="422" t="n">
        <f aca="false">BQ159/$BQ$6</f>
        <v>0.719444444444444</v>
      </c>
      <c r="BS159" s="410" t="n">
        <f aca="false">BA159</f>
        <v>42249</v>
      </c>
      <c r="BT159" s="430" t="n">
        <f aca="false">BD159</f>
        <v>8.05</v>
      </c>
      <c r="BU159" s="431" t="n">
        <f aca="false">BE159</f>
        <v>107</v>
      </c>
      <c r="BV159" s="431" t="n">
        <f aca="false">BF159</f>
        <v>395</v>
      </c>
      <c r="BW159" s="431" t="n">
        <f aca="false">BG159</f>
        <v>7090</v>
      </c>
      <c r="BX159" s="431" t="n">
        <f aca="false">BW159*0.65</f>
        <v>4608.5</v>
      </c>
      <c r="BY159" s="431" t="n">
        <f aca="false">BK159</f>
        <v>18.2</v>
      </c>
      <c r="BZ159" s="431" t="n">
        <f aca="false">BL159</f>
        <v>14.4</v>
      </c>
      <c r="CA159" s="432" t="n">
        <f aca="false">BN159</f>
        <v>1.9</v>
      </c>
      <c r="CB159" s="431" t="n">
        <f aca="false">BO159</f>
        <v>146</v>
      </c>
      <c r="CC159" s="433" t="n">
        <v>21060</v>
      </c>
      <c r="CD159" s="412" t="n">
        <f aca="false">CC159</f>
        <v>21060</v>
      </c>
      <c r="CE159" s="422" t="n">
        <f aca="false">CC159/25000</f>
        <v>0.8424</v>
      </c>
      <c r="CF159" s="434" t="n">
        <f aca="false">6700/CC159*24</f>
        <v>7.63532763532763</v>
      </c>
      <c r="CG159" s="435"/>
      <c r="CH159" s="428"/>
      <c r="CI159" s="447" t="n">
        <f aca="false">9500/CC159*24</f>
        <v>10.8262108262108</v>
      </c>
      <c r="CJ159" s="437" t="n">
        <v>30.5</v>
      </c>
      <c r="CK159" s="437" t="n">
        <v>3.5</v>
      </c>
      <c r="CL159" s="424"/>
      <c r="CM159" s="424"/>
      <c r="CN159" s="424"/>
      <c r="CO159" s="433"/>
      <c r="CP159" s="433"/>
      <c r="CQ159" s="438"/>
      <c r="CR159" s="438" t="n">
        <v>0.88</v>
      </c>
      <c r="CS159" s="425"/>
      <c r="CT159" s="529" t="n">
        <f aca="false">3500/CC159*24</f>
        <v>3.98860398860399</v>
      </c>
      <c r="CU159" s="435" t="n">
        <v>5.73</v>
      </c>
      <c r="CV159" s="439"/>
      <c r="CW159" s="440"/>
      <c r="CX159" s="441"/>
      <c r="CY159" s="442"/>
      <c r="CZ159" s="443"/>
      <c r="DA159" s="443"/>
      <c r="DB159" s="443"/>
      <c r="DC159" s="443"/>
      <c r="DD159" s="444"/>
      <c r="DE159" s="441"/>
      <c r="DF159" s="445" t="n">
        <v>21189</v>
      </c>
      <c r="DG159" s="446" t="n">
        <f aca="false">DF159</f>
        <v>21189</v>
      </c>
      <c r="DH159" s="422" t="n">
        <f aca="false">DF159/25000</f>
        <v>0.84756</v>
      </c>
      <c r="DI159" s="447" t="n">
        <f aca="false">6700/DF159*24</f>
        <v>7.58884326773326</v>
      </c>
      <c r="DJ159" s="435" t="n">
        <v>8.04</v>
      </c>
      <c r="DK159" s="428" t="n">
        <v>1.8</v>
      </c>
      <c r="DL159" s="447" t="n">
        <f aca="false">9500/DF159*24</f>
        <v>10.7603001557412</v>
      </c>
      <c r="DM159" s="423" t="n">
        <v>30.4</v>
      </c>
      <c r="DN159" s="423" t="n">
        <v>3.5</v>
      </c>
      <c r="DO159" s="424" t="n">
        <v>7.96</v>
      </c>
      <c r="DP159" s="424"/>
      <c r="DQ159" s="424"/>
      <c r="DR159" s="433" t="n">
        <v>6929</v>
      </c>
      <c r="DS159" s="433" t="n">
        <v>3286</v>
      </c>
      <c r="DT159" s="438" t="n">
        <f aca="false">DS159/DR159</f>
        <v>0.47423870688411</v>
      </c>
      <c r="DU159" s="438" t="n">
        <v>0.88</v>
      </c>
      <c r="DV159" s="425" t="n">
        <f aca="false">DU159/DR159*1000*1000</f>
        <v>127.002453456487</v>
      </c>
      <c r="DW159" s="447" t="n">
        <f aca="false">3500/DF159*24</f>
        <v>3.96432111000991</v>
      </c>
      <c r="DX159" s="435" t="n">
        <v>5.63</v>
      </c>
      <c r="DY159" s="439" t="n">
        <v>8.1</v>
      </c>
      <c r="DZ159" s="440" t="n">
        <v>22</v>
      </c>
      <c r="EA159" s="441" t="n">
        <v>77</v>
      </c>
      <c r="EB159" s="442" t="n">
        <v>6950</v>
      </c>
      <c r="EC159" s="443" t="n">
        <v>5.7</v>
      </c>
      <c r="ED159" s="443" t="n">
        <v>0.4</v>
      </c>
      <c r="EE159" s="443" t="n">
        <v>5.3</v>
      </c>
      <c r="EF159" s="443" t="n">
        <v>1.8</v>
      </c>
      <c r="EG159" s="444" t="n">
        <v>57</v>
      </c>
      <c r="EH159" s="441" t="n">
        <v>16</v>
      </c>
      <c r="EI159" s="430" t="n">
        <f aca="false">DY159</f>
        <v>8.1</v>
      </c>
      <c r="EJ159" s="448" t="n">
        <f aca="false">DZ159</f>
        <v>22</v>
      </c>
      <c r="EK159" s="449" t="n">
        <f aca="false">EA159</f>
        <v>77</v>
      </c>
      <c r="EL159" s="418" t="n">
        <f aca="false">EB159</f>
        <v>6950</v>
      </c>
      <c r="EM159" s="432" t="n">
        <f aca="false">EC159</f>
        <v>5.7</v>
      </c>
      <c r="EN159" s="432" t="n">
        <f aca="false">ED159</f>
        <v>0.4</v>
      </c>
      <c r="EO159" s="432" t="n">
        <f aca="false">EE159</f>
        <v>5.3</v>
      </c>
      <c r="EP159" s="432" t="n">
        <f aca="false">EF159</f>
        <v>1.8</v>
      </c>
      <c r="EQ159" s="431" t="n">
        <f aca="false">EG159</f>
        <v>57</v>
      </c>
      <c r="ER159" s="449" t="n">
        <f aca="false">EH159</f>
        <v>16</v>
      </c>
      <c r="ES159" s="450" t="n">
        <f aca="false">44000/BA159*24</f>
        <v>24.994674430164</v>
      </c>
      <c r="ET159" s="451" t="n">
        <f aca="false">BB159</f>
        <v>0.84498</v>
      </c>
      <c r="EU159" s="452" t="n">
        <f aca="false">BV159/1000/ES159*24</f>
        <v>0.379280795454545</v>
      </c>
      <c r="EV159" s="451" t="n">
        <f aca="false">EU159/$EU$6</f>
        <v>0.702371843434344</v>
      </c>
      <c r="EW159" s="514" t="n">
        <f aca="false">1-EM159/BY159</f>
        <v>0.686813186813187</v>
      </c>
      <c r="EX159" s="515" t="n">
        <f aca="false">BY159-EM159</f>
        <v>12.5</v>
      </c>
      <c r="EY159" s="514" t="n">
        <f aca="false">1-EJ159/BU159</f>
        <v>0.794392523364486</v>
      </c>
      <c r="EZ159" s="515" t="n">
        <f aca="false">BU159-EJ159</f>
        <v>85</v>
      </c>
      <c r="FA159" s="451" t="n">
        <f aca="false">1-EK159/BV159</f>
        <v>0.80506329113924</v>
      </c>
      <c r="FB159" s="432" t="n">
        <f aca="false">BV159-EK159</f>
        <v>318</v>
      </c>
      <c r="FC159" s="453" t="n">
        <f aca="false">1-EP159/CA159</f>
        <v>0.0526315789473684</v>
      </c>
      <c r="FD159" s="432" t="n">
        <f aca="false">CA159-EP159</f>
        <v>0.0999999999999999</v>
      </c>
      <c r="FE159" s="453" t="n">
        <f aca="false">1-EQ159/CB159</f>
        <v>0.60958904109589</v>
      </c>
      <c r="FF159" s="431" t="n">
        <f aca="false">CB159-EQ159</f>
        <v>89</v>
      </c>
      <c r="FG159" s="406" t="n">
        <v>38400</v>
      </c>
      <c r="FH159" s="444"/>
      <c r="FI159" s="454"/>
      <c r="FJ159" s="455"/>
      <c r="FK159" s="456" t="n">
        <f aca="false">3000/BA159*24</f>
        <v>1.70418234751118</v>
      </c>
      <c r="FL159" s="531"/>
      <c r="FM159" s="456"/>
      <c r="FN159" s="531" t="n">
        <v>6255</v>
      </c>
      <c r="FO159" s="533" t="n">
        <f aca="false">FN159/11.15/1.2/1000</f>
        <v>0.467488789237668</v>
      </c>
      <c r="FP159" s="450" t="n">
        <f aca="false">FN159/BA159*1000</f>
        <v>148.050841440034</v>
      </c>
      <c r="FQ159" s="458" t="n">
        <v>45.6</v>
      </c>
      <c r="FR159" s="459" t="n">
        <f aca="false">FQ159/BA159*1000</f>
        <v>1.07931548675708</v>
      </c>
      <c r="FS159" s="460" t="n">
        <v>8.05</v>
      </c>
      <c r="FT159" s="530" t="n">
        <v>20</v>
      </c>
      <c r="FU159" s="441" t="n">
        <v>68</v>
      </c>
      <c r="FV159" s="531" t="n">
        <v>1</v>
      </c>
      <c r="FW159" s="539" t="n">
        <v>0.4</v>
      </c>
      <c r="FX159" s="531" t="n">
        <v>16</v>
      </c>
      <c r="FY159" s="453" t="n">
        <f aca="false">1-FV159/(EG159+DD159)</f>
        <v>0.982456140350877</v>
      </c>
      <c r="FZ159" s="453" t="n">
        <f aca="false">1-FW159/(EF159+DC159)</f>
        <v>0.777777777777778</v>
      </c>
      <c r="GA159" s="430" t="n">
        <f aca="false">EF159+DC159-FW159</f>
        <v>1.4</v>
      </c>
      <c r="GB159" s="514" t="n">
        <f aca="false">1-FT159/DZ159</f>
        <v>0.0909090909090909</v>
      </c>
      <c r="GC159" s="515" t="n">
        <f aca="false">(CW159+DZ159-FT159)</f>
        <v>2</v>
      </c>
      <c r="GD159" s="514" t="n">
        <f aca="false">1-FU159/EA159</f>
        <v>0.116883116883117</v>
      </c>
      <c r="GE159" s="528" t="n">
        <f aca="false">CX159+EA159-FU159</f>
        <v>9</v>
      </c>
      <c r="GF159" s="462" t="n">
        <f aca="false">4100/BA159*24</f>
        <v>2.32904920826528</v>
      </c>
      <c r="GG159" s="406"/>
      <c r="GH159" s="451"/>
      <c r="GI159" s="406"/>
      <c r="GJ159" s="463"/>
      <c r="GK159" s="464"/>
      <c r="GL159" s="465"/>
      <c r="GM159" s="530"/>
      <c r="GN159" s="406"/>
      <c r="GO159" s="514"/>
      <c r="GP159" s="451"/>
      <c r="GQ159" s="530"/>
      <c r="GR159" s="456" t="n">
        <f aca="false">4300/BA159*24</f>
        <v>2.44266136476603</v>
      </c>
      <c r="GS159" s="532" t="n">
        <f aca="false">HC159</f>
        <v>16</v>
      </c>
      <c r="GT159" s="532" t="n">
        <f aca="false">HD159</f>
        <v>57</v>
      </c>
      <c r="GU159" s="514"/>
      <c r="GV159" s="514"/>
      <c r="GW159" s="514" t="n">
        <f aca="false">1-HC159/FT159</f>
        <v>0.2</v>
      </c>
      <c r="GX159" s="514" t="n">
        <f aca="false">1-HD159/FU159</f>
        <v>0.161764705882353</v>
      </c>
      <c r="GY159" s="463"/>
      <c r="GZ159" s="406" t="n">
        <v>42713</v>
      </c>
      <c r="HA159" s="439" t="n">
        <v>8.22</v>
      </c>
      <c r="HB159" s="452" t="n">
        <v>8.19</v>
      </c>
      <c r="HC159" s="440" t="n">
        <v>16</v>
      </c>
      <c r="HD159" s="444" t="n">
        <v>57</v>
      </c>
      <c r="HE159" s="464" t="n">
        <v>18</v>
      </c>
      <c r="HF159" s="464"/>
      <c r="HG159" s="444"/>
      <c r="HH159" s="409" t="n">
        <v>1</v>
      </c>
      <c r="HI159" s="466" t="n">
        <v>6950</v>
      </c>
      <c r="HJ159" s="407" t="n">
        <f aca="false">HI159*0.67</f>
        <v>4656.5</v>
      </c>
      <c r="HK159" s="407"/>
      <c r="HL159" s="550"/>
      <c r="HM159" s="541" t="n">
        <v>4.6</v>
      </c>
      <c r="HN159" s="462" t="n">
        <v>5.6</v>
      </c>
      <c r="HO159" s="408" t="n">
        <v>0.3</v>
      </c>
      <c r="HP159" s="549" t="n">
        <v>0.1</v>
      </c>
      <c r="HQ159" s="519" t="n">
        <v>5.1</v>
      </c>
      <c r="HR159" s="520" t="n">
        <v>0.38</v>
      </c>
      <c r="HS159" s="521" t="n">
        <v>0.32</v>
      </c>
      <c r="HT159" s="522" t="n">
        <v>16</v>
      </c>
      <c r="HU159" s="523" t="n">
        <f aca="false">72500/BA159*24</f>
        <v>41.1844067315203</v>
      </c>
      <c r="HV159" s="514" t="n">
        <f aca="false">1-HC159/BE159</f>
        <v>0.850467289719626</v>
      </c>
      <c r="HW159" s="514" t="n">
        <f aca="false">1-HD159/BF159</f>
        <v>0.855696202531646</v>
      </c>
      <c r="HX159" s="514" t="n">
        <f aca="false">1-HM159/BK159</f>
        <v>0.747252747252747</v>
      </c>
      <c r="HY159" s="472"/>
    </row>
    <row r="160" customFormat="false" ht="15.6" hidden="false" customHeight="false" outlineLevel="0" collapsed="false">
      <c r="A160" s="401" t="n">
        <v>43642</v>
      </c>
      <c r="B160" s="516" t="n">
        <v>41334</v>
      </c>
      <c r="C160" s="403" t="n">
        <f aca="false">B160/$B$6</f>
        <v>0.82668</v>
      </c>
      <c r="D160" s="404" t="n">
        <v>8.23</v>
      </c>
      <c r="E160" s="405" t="n">
        <v>69</v>
      </c>
      <c r="F160" s="406" t="n">
        <v>199</v>
      </c>
      <c r="G160" s="407" t="n">
        <f aca="false">F160*B160/1000</f>
        <v>8225.466</v>
      </c>
      <c r="H160" s="403" t="n">
        <f aca="false">G160/$G$6</f>
        <v>0.32901864</v>
      </c>
      <c r="I160" s="406" t="n">
        <v>7445</v>
      </c>
      <c r="J160" s="407" t="n">
        <f aca="false">I160*0.67</f>
        <v>4988.15</v>
      </c>
      <c r="K160" s="408" t="n">
        <v>8</v>
      </c>
      <c r="L160" s="408" t="n">
        <v>5.6</v>
      </c>
      <c r="M160" s="408" t="n">
        <v>1.2</v>
      </c>
      <c r="N160" s="409" t="n">
        <v>24</v>
      </c>
      <c r="O160" s="409" t="n">
        <v>32</v>
      </c>
      <c r="P160" s="410"/>
      <c r="Q160" s="410"/>
      <c r="R160" s="410"/>
      <c r="S160" s="410"/>
      <c r="T160" s="411"/>
      <c r="U160" s="412"/>
      <c r="V160" s="410"/>
      <c r="W160" s="410"/>
      <c r="X160" s="517"/>
      <c r="Y160" s="474"/>
      <c r="Z160" s="475"/>
      <c r="AA160" s="476"/>
      <c r="AB160" s="477"/>
      <c r="AC160" s="477"/>
      <c r="AD160" s="475" t="n">
        <v>5.82</v>
      </c>
      <c r="AE160" s="478" t="n">
        <f aca="false">AD160/$AD$6</f>
        <v>0.808333333333333</v>
      </c>
      <c r="AF160" s="479"/>
      <c r="AG160" s="478"/>
      <c r="AH160" s="479"/>
      <c r="AI160" s="479"/>
      <c r="AJ160" s="474"/>
      <c r="AK160" s="478"/>
      <c r="AL160" s="448"/>
      <c r="AM160" s="480"/>
      <c r="AN160" s="474"/>
      <c r="AO160" s="474"/>
      <c r="AP160" s="480"/>
      <c r="AQ160" s="448"/>
      <c r="AR160" s="474"/>
      <c r="AS160" s="474"/>
      <c r="AT160" s="474"/>
      <c r="AU160" s="448"/>
      <c r="AV160" s="481"/>
      <c r="AW160" s="480"/>
      <c r="AX160" s="480"/>
      <c r="AY160" s="481"/>
      <c r="AZ160" s="481"/>
      <c r="BA160" s="421" t="n">
        <f aca="false">CC160+DF160</f>
        <v>40334</v>
      </c>
      <c r="BB160" s="422" t="n">
        <f aca="false">BA160/$BA$6</f>
        <v>0.80668</v>
      </c>
      <c r="BC160" s="423"/>
      <c r="BD160" s="424" t="n">
        <v>8.13</v>
      </c>
      <c r="BE160" s="425" t="n">
        <v>110</v>
      </c>
      <c r="BF160" s="426" t="n">
        <v>375</v>
      </c>
      <c r="BG160" s="427" t="n">
        <v>7100</v>
      </c>
      <c r="BH160" s="421" t="n">
        <f aca="false">BG160*0.67</f>
        <v>4757</v>
      </c>
      <c r="BI160" s="433"/>
      <c r="BJ160" s="422"/>
      <c r="BK160" s="428" t="n">
        <v>17</v>
      </c>
      <c r="BL160" s="428" t="n">
        <v>14.2</v>
      </c>
      <c r="BM160" s="429" t="n">
        <v>1.2</v>
      </c>
      <c r="BN160" s="423"/>
      <c r="BO160" s="426" t="n">
        <v>134</v>
      </c>
      <c r="BP160" s="426" t="n">
        <v>32</v>
      </c>
      <c r="BQ160" s="424" t="n">
        <v>4.34</v>
      </c>
      <c r="BR160" s="422" t="n">
        <f aca="false">BQ160/$BQ$6</f>
        <v>0.602777777777778</v>
      </c>
      <c r="BS160" s="410" t="n">
        <f aca="false">BA160</f>
        <v>40334</v>
      </c>
      <c r="BT160" s="430" t="n">
        <f aca="false">BD160</f>
        <v>8.13</v>
      </c>
      <c r="BU160" s="431" t="n">
        <f aca="false">BE160</f>
        <v>110</v>
      </c>
      <c r="BV160" s="431" t="n">
        <f aca="false">BF160</f>
        <v>375</v>
      </c>
      <c r="BW160" s="431" t="n">
        <f aca="false">BG160</f>
        <v>7100</v>
      </c>
      <c r="BX160" s="431" t="n">
        <f aca="false">BW160*0.65</f>
        <v>4615</v>
      </c>
      <c r="BY160" s="431" t="n">
        <f aca="false">BK160</f>
        <v>17</v>
      </c>
      <c r="BZ160" s="431" t="n">
        <f aca="false">BL160</f>
        <v>14.2</v>
      </c>
      <c r="CA160" s="432"/>
      <c r="CB160" s="431" t="n">
        <f aca="false">BO160</f>
        <v>134</v>
      </c>
      <c r="CC160" s="433" t="n">
        <v>20080</v>
      </c>
      <c r="CD160" s="412" t="n">
        <f aca="false">CC160</f>
        <v>20080</v>
      </c>
      <c r="CE160" s="422" t="n">
        <f aca="false">CC160/25000</f>
        <v>0.8032</v>
      </c>
      <c r="CF160" s="434" t="n">
        <f aca="false">6700/CC160*24</f>
        <v>8.00796812749004</v>
      </c>
      <c r="CG160" s="435"/>
      <c r="CH160" s="428"/>
      <c r="CI160" s="447" t="n">
        <f aca="false">9500/CC160*24</f>
        <v>11.3545816733068</v>
      </c>
      <c r="CJ160" s="437" t="n">
        <v>30.4</v>
      </c>
      <c r="CK160" s="437" t="n">
        <v>3.6</v>
      </c>
      <c r="CL160" s="424"/>
      <c r="CM160" s="424"/>
      <c r="CN160" s="424"/>
      <c r="CO160" s="433"/>
      <c r="CP160" s="433"/>
      <c r="CQ160" s="438"/>
      <c r="CR160" s="438" t="n">
        <v>0.87</v>
      </c>
      <c r="CS160" s="425"/>
      <c r="CT160" s="529" t="n">
        <f aca="false">3500/CC160*24</f>
        <v>4.18326693227092</v>
      </c>
      <c r="CU160" s="435" t="n">
        <v>5.43</v>
      </c>
      <c r="CV160" s="439"/>
      <c r="CW160" s="440"/>
      <c r="CX160" s="441"/>
      <c r="CY160" s="442"/>
      <c r="CZ160" s="443"/>
      <c r="DA160" s="443"/>
      <c r="DB160" s="443"/>
      <c r="DC160" s="443"/>
      <c r="DD160" s="444"/>
      <c r="DE160" s="441"/>
      <c r="DF160" s="445" t="n">
        <v>20254</v>
      </c>
      <c r="DG160" s="446" t="n">
        <f aca="false">DF160</f>
        <v>20254</v>
      </c>
      <c r="DH160" s="422" t="n">
        <f aca="false">DF160/25000</f>
        <v>0.81016</v>
      </c>
      <c r="DI160" s="447" t="n">
        <f aca="false">6700/DF160*24</f>
        <v>7.939172509134</v>
      </c>
      <c r="DJ160" s="435" t="n">
        <v>7.94</v>
      </c>
      <c r="DK160" s="428"/>
      <c r="DL160" s="447" t="n">
        <f aca="false">9500/DF160*24</f>
        <v>11.2570356472796</v>
      </c>
      <c r="DM160" s="423" t="n">
        <v>30.2</v>
      </c>
      <c r="DN160" s="423" t="n">
        <v>3.8</v>
      </c>
      <c r="DO160" s="424" t="n">
        <v>7.83</v>
      </c>
      <c r="DP160" s="424"/>
      <c r="DQ160" s="424"/>
      <c r="DR160" s="433"/>
      <c r="DS160" s="433"/>
      <c r="DT160" s="438"/>
      <c r="DU160" s="438" t="n">
        <v>0.89</v>
      </c>
      <c r="DV160" s="425"/>
      <c r="DW160" s="447" t="n">
        <f aca="false">3500/DF160*24</f>
        <v>4.14732892268194</v>
      </c>
      <c r="DX160" s="435" t="n">
        <v>6.4</v>
      </c>
      <c r="DY160" s="439" t="n">
        <v>8.13</v>
      </c>
      <c r="DZ160" s="440" t="n">
        <v>24</v>
      </c>
      <c r="EA160" s="441" t="n">
        <v>73</v>
      </c>
      <c r="EB160" s="442" t="n">
        <v>6630</v>
      </c>
      <c r="EC160" s="443" t="n">
        <v>5.5</v>
      </c>
      <c r="ED160" s="443" t="n">
        <v>0.3</v>
      </c>
      <c r="EE160" s="443" t="n">
        <v>4.1</v>
      </c>
      <c r="EF160" s="443"/>
      <c r="EG160" s="444" t="n">
        <v>47</v>
      </c>
      <c r="EH160" s="441" t="n">
        <v>16</v>
      </c>
      <c r="EI160" s="430" t="n">
        <f aca="false">DY160</f>
        <v>8.13</v>
      </c>
      <c r="EJ160" s="448" t="n">
        <f aca="false">DZ160</f>
        <v>24</v>
      </c>
      <c r="EK160" s="449" t="n">
        <f aca="false">EA160</f>
        <v>73</v>
      </c>
      <c r="EL160" s="418" t="n">
        <f aca="false">EB160</f>
        <v>6630</v>
      </c>
      <c r="EM160" s="432" t="n">
        <f aca="false">EC160</f>
        <v>5.5</v>
      </c>
      <c r="EN160" s="432" t="n">
        <f aca="false">ED160</f>
        <v>0.3</v>
      </c>
      <c r="EO160" s="432" t="n">
        <f aca="false">EE160</f>
        <v>4.1</v>
      </c>
      <c r="EP160" s="432"/>
      <c r="EQ160" s="431" t="n">
        <f aca="false">EG160</f>
        <v>47</v>
      </c>
      <c r="ER160" s="449" t="n">
        <f aca="false">EH160</f>
        <v>16</v>
      </c>
      <c r="ES160" s="450" t="n">
        <f aca="false">44000/BA160*24</f>
        <v>26.1813854316458</v>
      </c>
      <c r="ET160" s="451" t="n">
        <f aca="false">BB160</f>
        <v>0.80668</v>
      </c>
      <c r="EU160" s="452" t="n">
        <f aca="false">BV160/1000/ES160*24</f>
        <v>0.343755681818182</v>
      </c>
      <c r="EV160" s="451" t="n">
        <f aca="false">EU160/$EU$6</f>
        <v>0.636584595959596</v>
      </c>
      <c r="EW160" s="514" t="n">
        <f aca="false">1-EM160/BY160</f>
        <v>0.676470588235294</v>
      </c>
      <c r="EX160" s="515" t="n">
        <f aca="false">BY160-EM160</f>
        <v>11.5</v>
      </c>
      <c r="EY160" s="514" t="n">
        <f aca="false">1-EJ160/BU160</f>
        <v>0.781818181818182</v>
      </c>
      <c r="EZ160" s="515" t="n">
        <f aca="false">BU160-EJ160</f>
        <v>86</v>
      </c>
      <c r="FA160" s="451" t="n">
        <f aca="false">1-EK160/BV160</f>
        <v>0.805333333333333</v>
      </c>
      <c r="FB160" s="432" t="n">
        <f aca="false">BV160-EK160</f>
        <v>302</v>
      </c>
      <c r="FC160" s="453"/>
      <c r="FD160" s="432"/>
      <c r="FE160" s="453" t="n">
        <f aca="false">1-EQ160/CB160</f>
        <v>0.649253731343284</v>
      </c>
      <c r="FF160" s="431" t="n">
        <f aca="false">CB160-EQ160</f>
        <v>87</v>
      </c>
      <c r="FG160" s="406" t="n">
        <v>38400</v>
      </c>
      <c r="FH160" s="444"/>
      <c r="FI160" s="454"/>
      <c r="FJ160" s="455"/>
      <c r="FK160" s="456" t="n">
        <f aca="false">3000/BA160*24</f>
        <v>1.78509446124857</v>
      </c>
      <c r="FL160" s="531"/>
      <c r="FM160" s="456"/>
      <c r="FN160" s="531" t="n">
        <v>6394</v>
      </c>
      <c r="FO160" s="533" t="n">
        <f aca="false">FN160/11.15/1.2/1000</f>
        <v>0.477877428998505</v>
      </c>
      <c r="FP160" s="450" t="n">
        <f aca="false">FN160/BA160*1000</f>
        <v>158.526305350325</v>
      </c>
      <c r="FQ160" s="458" t="n">
        <v>52.8</v>
      </c>
      <c r="FR160" s="459" t="n">
        <f aca="false">FQ160/BA160*1000</f>
        <v>1.30906927158229</v>
      </c>
      <c r="FS160" s="460" t="n">
        <v>7.96</v>
      </c>
      <c r="FT160" s="530" t="n">
        <v>21</v>
      </c>
      <c r="FU160" s="441" t="n">
        <v>68</v>
      </c>
      <c r="FV160" s="531" t="n">
        <v>3</v>
      </c>
      <c r="FW160" s="539" t="n">
        <v>0.3</v>
      </c>
      <c r="FX160" s="531" t="n">
        <v>16</v>
      </c>
      <c r="FY160" s="453" t="n">
        <f aca="false">1-FV160/(EG160+DD160)</f>
        <v>0.936170212765957</v>
      </c>
      <c r="FZ160" s="453"/>
      <c r="GA160" s="430"/>
      <c r="GB160" s="514" t="n">
        <f aca="false">1-FT160/DZ160</f>
        <v>0.125</v>
      </c>
      <c r="GC160" s="515" t="n">
        <f aca="false">(CW160+DZ160-FT160)</f>
        <v>3</v>
      </c>
      <c r="GD160" s="514" t="n">
        <f aca="false">1-FU160/EA160</f>
        <v>0.0684931506849316</v>
      </c>
      <c r="GE160" s="528" t="n">
        <f aca="false">CX160+EA160-FU160</f>
        <v>5</v>
      </c>
      <c r="GF160" s="462" t="n">
        <f aca="false">4100/BA160*24</f>
        <v>2.43962909703972</v>
      </c>
      <c r="GG160" s="406"/>
      <c r="GH160" s="451"/>
      <c r="GI160" s="406"/>
      <c r="GJ160" s="463"/>
      <c r="GK160" s="464"/>
      <c r="GL160" s="465"/>
      <c r="GM160" s="530"/>
      <c r="GN160" s="406"/>
      <c r="GO160" s="514"/>
      <c r="GP160" s="451"/>
      <c r="GQ160" s="530"/>
      <c r="GR160" s="456" t="n">
        <f aca="false">4300/BA160*24</f>
        <v>2.55863539445629</v>
      </c>
      <c r="GS160" s="532" t="n">
        <f aca="false">HC160</f>
        <v>15.5</v>
      </c>
      <c r="GT160" s="532" t="n">
        <f aca="false">HD160</f>
        <v>54</v>
      </c>
      <c r="GU160" s="514"/>
      <c r="GV160" s="514"/>
      <c r="GW160" s="514" t="n">
        <f aca="false">1-HC160/FT160</f>
        <v>0.261904761904762</v>
      </c>
      <c r="GX160" s="514" t="n">
        <f aca="false">1-HD160/FU160</f>
        <v>0.205882352941176</v>
      </c>
      <c r="GY160" s="463"/>
      <c r="GZ160" s="406" t="n">
        <v>41337</v>
      </c>
      <c r="HA160" s="439" t="n">
        <v>8.22</v>
      </c>
      <c r="HB160" s="452" t="n">
        <v>8.23</v>
      </c>
      <c r="HC160" s="440" t="n">
        <v>15.5</v>
      </c>
      <c r="HD160" s="444" t="n">
        <v>54</v>
      </c>
      <c r="HE160" s="464" t="n">
        <v>16</v>
      </c>
      <c r="HF160" s="464"/>
      <c r="HG160" s="444"/>
      <c r="HH160" s="409" t="n">
        <v>1</v>
      </c>
      <c r="HI160" s="466" t="n">
        <v>6700</v>
      </c>
      <c r="HJ160" s="407" t="n">
        <f aca="false">HI160*0.67</f>
        <v>4489</v>
      </c>
      <c r="HK160" s="407"/>
      <c r="HL160" s="550"/>
      <c r="HM160" s="541" t="n">
        <v>4.4</v>
      </c>
      <c r="HN160" s="462" t="n">
        <v>4.8</v>
      </c>
      <c r="HO160" s="408" t="n">
        <v>0.3</v>
      </c>
      <c r="HP160" s="549" t="n">
        <v>0.1</v>
      </c>
      <c r="HQ160" s="519" t="n">
        <v>4.4</v>
      </c>
      <c r="HR160" s="520" t="n">
        <v>0.3</v>
      </c>
      <c r="HS160" s="521" t="n">
        <v>0.22</v>
      </c>
      <c r="HT160" s="522" t="n">
        <v>16</v>
      </c>
      <c r="HU160" s="523" t="n">
        <f aca="false">72500/BA160*24</f>
        <v>43.1397828135072</v>
      </c>
      <c r="HV160" s="514" t="n">
        <f aca="false">1-HC160/BE160</f>
        <v>0.859090909090909</v>
      </c>
      <c r="HW160" s="514" t="n">
        <f aca="false">1-HD160/BF160</f>
        <v>0.856</v>
      </c>
      <c r="HX160" s="514" t="n">
        <f aca="false">1-HM160/BK160</f>
        <v>0.741176470588235</v>
      </c>
      <c r="HY160" s="472"/>
    </row>
    <row r="161" customFormat="false" ht="15.6" hidden="false" customHeight="false" outlineLevel="0" collapsed="false">
      <c r="A161" s="401" t="n">
        <v>43643</v>
      </c>
      <c r="B161" s="516" t="n">
        <v>48298</v>
      </c>
      <c r="C161" s="403" t="n">
        <f aca="false">B161/$B$6</f>
        <v>0.96596</v>
      </c>
      <c r="D161" s="552" t="n">
        <v>8.07</v>
      </c>
      <c r="E161" s="553" t="n">
        <v>43</v>
      </c>
      <c r="F161" s="554" t="n">
        <v>177</v>
      </c>
      <c r="G161" s="407" t="n">
        <f aca="false">F161*B161/1000</f>
        <v>8548.746</v>
      </c>
      <c r="H161" s="403" t="n">
        <f aca="false">G161/$G$6</f>
        <v>0.34194984</v>
      </c>
      <c r="I161" s="554" t="n">
        <v>4875</v>
      </c>
      <c r="J161" s="407" t="n">
        <f aca="false">I161*0.67</f>
        <v>3266.25</v>
      </c>
      <c r="K161" s="555" t="n">
        <v>8.9</v>
      </c>
      <c r="L161" s="555" t="n">
        <v>6.2</v>
      </c>
      <c r="M161" s="555" t="n">
        <v>0.8</v>
      </c>
      <c r="N161" s="556" t="n">
        <v>155</v>
      </c>
      <c r="O161" s="556" t="n">
        <v>32</v>
      </c>
      <c r="P161" s="410"/>
      <c r="Q161" s="410"/>
      <c r="R161" s="410"/>
      <c r="S161" s="410"/>
      <c r="T161" s="411"/>
      <c r="U161" s="412"/>
      <c r="V161" s="410"/>
      <c r="W161" s="410"/>
      <c r="X161" s="517"/>
      <c r="Y161" s="474"/>
      <c r="Z161" s="475"/>
      <c r="AA161" s="476"/>
      <c r="AB161" s="477"/>
      <c r="AC161" s="477"/>
      <c r="AD161" s="475" t="n">
        <v>5.64</v>
      </c>
      <c r="AE161" s="478" t="n">
        <f aca="false">AD161/$AD$6</f>
        <v>0.783333333333333</v>
      </c>
      <c r="AF161" s="479"/>
      <c r="AG161" s="478"/>
      <c r="AH161" s="479"/>
      <c r="AI161" s="479"/>
      <c r="AJ161" s="474"/>
      <c r="AK161" s="478"/>
      <c r="AL161" s="448"/>
      <c r="AM161" s="480"/>
      <c r="AN161" s="474"/>
      <c r="AO161" s="474"/>
      <c r="AP161" s="480"/>
      <c r="AQ161" s="448"/>
      <c r="AR161" s="474"/>
      <c r="AS161" s="474"/>
      <c r="AT161" s="474"/>
      <c r="AU161" s="448"/>
      <c r="AV161" s="481"/>
      <c r="AW161" s="480"/>
      <c r="AX161" s="480"/>
      <c r="AY161" s="481"/>
      <c r="AZ161" s="481"/>
      <c r="BA161" s="421" t="n">
        <f aca="false">CC161+DF161</f>
        <v>44196</v>
      </c>
      <c r="BB161" s="422" t="n">
        <f aca="false">BA161/$BA$6</f>
        <v>0.88392</v>
      </c>
      <c r="BC161" s="423"/>
      <c r="BD161" s="424" t="n">
        <v>8.01</v>
      </c>
      <c r="BE161" s="425" t="n">
        <v>103</v>
      </c>
      <c r="BF161" s="426" t="n">
        <v>345</v>
      </c>
      <c r="BG161" s="427" t="n">
        <v>7600</v>
      </c>
      <c r="BH161" s="421" t="n">
        <f aca="false">BG161*0.67</f>
        <v>5092</v>
      </c>
      <c r="BI161" s="433"/>
      <c r="BJ161" s="422"/>
      <c r="BK161" s="428" t="n">
        <v>15.4</v>
      </c>
      <c r="BL161" s="428" t="n">
        <v>12.4</v>
      </c>
      <c r="BM161" s="429" t="n">
        <v>0.4</v>
      </c>
      <c r="BN161" s="423"/>
      <c r="BO161" s="426" t="n">
        <v>156</v>
      </c>
      <c r="BP161" s="426" t="n">
        <v>32</v>
      </c>
      <c r="BQ161" s="424" t="n">
        <v>5.27</v>
      </c>
      <c r="BR161" s="422" t="n">
        <f aca="false">BQ161/$BQ$6</f>
        <v>0.731944444444444</v>
      </c>
      <c r="BS161" s="410" t="n">
        <f aca="false">BA161</f>
        <v>44196</v>
      </c>
      <c r="BT161" s="430" t="n">
        <f aca="false">BD161</f>
        <v>8.01</v>
      </c>
      <c r="BU161" s="431" t="n">
        <f aca="false">BE161</f>
        <v>103</v>
      </c>
      <c r="BV161" s="431" t="n">
        <f aca="false">BF161</f>
        <v>345</v>
      </c>
      <c r="BW161" s="431" t="n">
        <f aca="false">BG161</f>
        <v>7600</v>
      </c>
      <c r="BX161" s="431" t="n">
        <f aca="false">BW161*0.65</f>
        <v>4940</v>
      </c>
      <c r="BY161" s="431" t="n">
        <f aca="false">BK161</f>
        <v>15.4</v>
      </c>
      <c r="BZ161" s="431" t="n">
        <f aca="false">BL161</f>
        <v>12.4</v>
      </c>
      <c r="CA161" s="432"/>
      <c r="CB161" s="431" t="n">
        <f aca="false">BO161</f>
        <v>156</v>
      </c>
      <c r="CC161" s="433" t="n">
        <v>21981</v>
      </c>
      <c r="CD161" s="412" t="n">
        <f aca="false">CC161</f>
        <v>21981</v>
      </c>
      <c r="CE161" s="422" t="n">
        <f aca="false">CC161/25000</f>
        <v>0.87924</v>
      </c>
      <c r="CF161" s="434" t="n">
        <f aca="false">6700/CC161*24</f>
        <v>7.31540876211273</v>
      </c>
      <c r="CG161" s="435"/>
      <c r="CH161" s="428"/>
      <c r="CI161" s="447" t="n">
        <f aca="false">9500/CC161*24</f>
        <v>10.3725945134434</v>
      </c>
      <c r="CJ161" s="437" t="n">
        <v>30.8</v>
      </c>
      <c r="CK161" s="437" t="n">
        <v>4.1</v>
      </c>
      <c r="CL161" s="424"/>
      <c r="CM161" s="424"/>
      <c r="CN161" s="424"/>
      <c r="CO161" s="433"/>
      <c r="CP161" s="433"/>
      <c r="CQ161" s="438"/>
      <c r="CR161" s="438" t="n">
        <v>0.9</v>
      </c>
      <c r="CS161" s="425"/>
      <c r="CT161" s="529" t="n">
        <f aca="false">3500/CC161*24</f>
        <v>3.82148218916337</v>
      </c>
      <c r="CU161" s="435" t="n">
        <v>5.68</v>
      </c>
      <c r="CV161" s="439"/>
      <c r="CW161" s="440"/>
      <c r="CX161" s="441"/>
      <c r="CY161" s="442"/>
      <c r="CZ161" s="443"/>
      <c r="DA161" s="443"/>
      <c r="DB161" s="443"/>
      <c r="DC161" s="443"/>
      <c r="DD161" s="444"/>
      <c r="DE161" s="441"/>
      <c r="DF161" s="445" t="n">
        <v>22215</v>
      </c>
      <c r="DG161" s="446" t="n">
        <f aca="false">DF161</f>
        <v>22215</v>
      </c>
      <c r="DH161" s="422" t="n">
        <f aca="false">DF161/25000</f>
        <v>0.8886</v>
      </c>
      <c r="DI161" s="447" t="n">
        <f aca="false">6700/DF161*24</f>
        <v>7.23835246455098</v>
      </c>
      <c r="DJ161" s="435" t="n">
        <v>7.9</v>
      </c>
      <c r="DK161" s="428"/>
      <c r="DL161" s="447" t="n">
        <f aca="false">9500/DF161*24</f>
        <v>10.2633355840648</v>
      </c>
      <c r="DM161" s="423" t="n">
        <v>30.7</v>
      </c>
      <c r="DN161" s="423" t="n">
        <v>2.2</v>
      </c>
      <c r="DO161" s="424" t="n">
        <v>7.88</v>
      </c>
      <c r="DP161" s="424"/>
      <c r="DQ161" s="424"/>
      <c r="DR161" s="433"/>
      <c r="DS161" s="433"/>
      <c r="DT161" s="438"/>
      <c r="DU161" s="438" t="n">
        <v>0.9</v>
      </c>
      <c r="DV161" s="425"/>
      <c r="DW161" s="447" t="n">
        <f aca="false">3500/DF161*24</f>
        <v>3.7812288993923</v>
      </c>
      <c r="DX161" s="435" t="n">
        <v>6.13</v>
      </c>
      <c r="DY161" s="557" t="n">
        <v>8.07</v>
      </c>
      <c r="DZ161" s="558" t="n">
        <v>22.5</v>
      </c>
      <c r="EA161" s="559" t="n">
        <v>65</v>
      </c>
      <c r="EB161" s="560" t="n">
        <v>6850</v>
      </c>
      <c r="EC161" s="561" t="n">
        <v>4.2</v>
      </c>
      <c r="ED161" s="561" t="n">
        <v>0.33</v>
      </c>
      <c r="EE161" s="561" t="n">
        <v>4</v>
      </c>
      <c r="EF161" s="561"/>
      <c r="EG161" s="562" t="n">
        <v>43</v>
      </c>
      <c r="EH161" s="559" t="n">
        <v>16</v>
      </c>
      <c r="EI161" s="430" t="n">
        <f aca="false">DY161</f>
        <v>8.07</v>
      </c>
      <c r="EJ161" s="448" t="n">
        <f aca="false">DZ161</f>
        <v>22.5</v>
      </c>
      <c r="EK161" s="449" t="n">
        <f aca="false">EA161</f>
        <v>65</v>
      </c>
      <c r="EL161" s="418" t="n">
        <f aca="false">EB161</f>
        <v>6850</v>
      </c>
      <c r="EM161" s="432" t="n">
        <f aca="false">EC161</f>
        <v>4.2</v>
      </c>
      <c r="EN161" s="432" t="n">
        <f aca="false">ED161</f>
        <v>0.33</v>
      </c>
      <c r="EO161" s="432" t="n">
        <f aca="false">EE161</f>
        <v>4</v>
      </c>
      <c r="EP161" s="432"/>
      <c r="EQ161" s="431" t="n">
        <f aca="false">EG161</f>
        <v>43</v>
      </c>
      <c r="ER161" s="449" t="n">
        <f aca="false">EH161</f>
        <v>16</v>
      </c>
      <c r="ES161" s="450" t="n">
        <f aca="false">44000/BA161*24</f>
        <v>23.8935650285094</v>
      </c>
      <c r="ET161" s="451" t="n">
        <f aca="false">BB161</f>
        <v>0.88392</v>
      </c>
      <c r="EU161" s="452" t="n">
        <f aca="false">BV161/1000/ES161*24</f>
        <v>0.346536818181818</v>
      </c>
      <c r="EV161" s="451" t="n">
        <f aca="false">EU161/$EU$6</f>
        <v>0.641734848484848</v>
      </c>
      <c r="EW161" s="514" t="n">
        <f aca="false">1-EM161/BY161</f>
        <v>0.727272727272727</v>
      </c>
      <c r="EX161" s="515" t="n">
        <f aca="false">BY161-EM161</f>
        <v>11.2</v>
      </c>
      <c r="EY161" s="514" t="n">
        <f aca="false">1-EJ161/BU161</f>
        <v>0.781553398058252</v>
      </c>
      <c r="EZ161" s="515" t="n">
        <f aca="false">BU161-EJ161</f>
        <v>80.5</v>
      </c>
      <c r="FA161" s="451" t="n">
        <f aca="false">1-EK161/BV161</f>
        <v>0.811594202898551</v>
      </c>
      <c r="FB161" s="432" t="n">
        <f aca="false">BV161-EK161</f>
        <v>280</v>
      </c>
      <c r="FC161" s="453"/>
      <c r="FD161" s="432"/>
      <c r="FE161" s="453" t="n">
        <f aca="false">1-EQ161/CB161</f>
        <v>0.724358974358974</v>
      </c>
      <c r="FF161" s="431" t="n">
        <f aca="false">CB161-EQ161</f>
        <v>113</v>
      </c>
      <c r="FG161" s="406" t="n">
        <v>38400</v>
      </c>
      <c r="FH161" s="444"/>
      <c r="FI161" s="454"/>
      <c r="FJ161" s="455"/>
      <c r="FK161" s="456" t="n">
        <f aca="false">3000/BA161*24</f>
        <v>1.62910670648928</v>
      </c>
      <c r="FL161" s="531"/>
      <c r="FM161" s="456"/>
      <c r="FN161" s="531" t="n">
        <v>5838</v>
      </c>
      <c r="FO161" s="533" t="n">
        <f aca="false">FN161/11.15/1.2/1000</f>
        <v>0.436322869955157</v>
      </c>
      <c r="FP161" s="450" t="n">
        <f aca="false">FN161/BA161*1000</f>
        <v>132.093402117839</v>
      </c>
      <c r="FQ161" s="458" t="n">
        <v>52.8</v>
      </c>
      <c r="FR161" s="459" t="n">
        <f aca="false">FQ161/BA161*1000</f>
        <v>1.19467825142547</v>
      </c>
      <c r="FS161" s="563" t="n">
        <v>7.98</v>
      </c>
      <c r="FT161" s="564" t="n">
        <v>18.5</v>
      </c>
      <c r="FU161" s="559" t="n">
        <v>62</v>
      </c>
      <c r="FV161" s="565" t="n">
        <v>1</v>
      </c>
      <c r="FW161" s="566" t="n">
        <v>0.26</v>
      </c>
      <c r="FX161" s="565" t="n">
        <v>16</v>
      </c>
      <c r="FY161" s="453" t="n">
        <f aca="false">1-FV161/(EG161+DD161)</f>
        <v>0.976744186046512</v>
      </c>
      <c r="FZ161" s="453"/>
      <c r="GA161" s="430"/>
      <c r="GB161" s="514" t="n">
        <f aca="false">1-FT161/DZ161</f>
        <v>0.177777777777778</v>
      </c>
      <c r="GC161" s="515" t="n">
        <f aca="false">(CW161+DZ161-FT161)</f>
        <v>4</v>
      </c>
      <c r="GD161" s="514" t="n">
        <f aca="false">1-FU161/EA161</f>
        <v>0.0461538461538461</v>
      </c>
      <c r="GE161" s="528" t="n">
        <f aca="false">CX161+EA161-FU161</f>
        <v>3</v>
      </c>
      <c r="GF161" s="462" t="n">
        <f aca="false">4100/BA161*24</f>
        <v>2.22644583220201</v>
      </c>
      <c r="GG161" s="406"/>
      <c r="GH161" s="451"/>
      <c r="GI161" s="406"/>
      <c r="GJ161" s="463"/>
      <c r="GK161" s="464"/>
      <c r="GL161" s="465"/>
      <c r="GM161" s="530"/>
      <c r="GN161" s="406"/>
      <c r="GO161" s="514"/>
      <c r="GP161" s="451"/>
      <c r="GQ161" s="530"/>
      <c r="GR161" s="456" t="n">
        <f aca="false">4300/BA161*24</f>
        <v>2.33505294596796</v>
      </c>
      <c r="GS161" s="532" t="n">
        <f aca="false">HC161</f>
        <v>16.6</v>
      </c>
      <c r="GT161" s="532" t="n">
        <f aca="false">HD161</f>
        <v>52</v>
      </c>
      <c r="GU161" s="514"/>
      <c r="GV161" s="514"/>
      <c r="GW161" s="514" t="n">
        <f aca="false">1-HC161/FT161</f>
        <v>0.102702702702703</v>
      </c>
      <c r="GX161" s="514" t="n">
        <f aca="false">1-HD161/FU161</f>
        <v>0.161290322580645</v>
      </c>
      <c r="GY161" s="463"/>
      <c r="GZ161" s="406" t="n">
        <v>44995</v>
      </c>
      <c r="HA161" s="557" t="n">
        <v>8.25</v>
      </c>
      <c r="HB161" s="452" t="n">
        <v>8.27</v>
      </c>
      <c r="HC161" s="558" t="n">
        <v>16.6</v>
      </c>
      <c r="HD161" s="562" t="n">
        <v>52</v>
      </c>
      <c r="HE161" s="464" t="n">
        <v>16</v>
      </c>
      <c r="HF161" s="464"/>
      <c r="HG161" s="444"/>
      <c r="HH161" s="556" t="n">
        <v>3</v>
      </c>
      <c r="HI161" s="567" t="n">
        <v>6740</v>
      </c>
      <c r="HJ161" s="407" t="n">
        <f aca="false">HI161*0.67</f>
        <v>4515.8</v>
      </c>
      <c r="HK161" s="407"/>
      <c r="HL161" s="550"/>
      <c r="HM161" s="568" t="n">
        <v>3.9</v>
      </c>
      <c r="HN161" s="462" t="n">
        <v>3</v>
      </c>
      <c r="HO161" s="555" t="n">
        <v>0.28</v>
      </c>
      <c r="HP161" s="549" t="n">
        <v>0.1</v>
      </c>
      <c r="HQ161" s="569" t="n">
        <v>4.2</v>
      </c>
      <c r="HR161" s="570" t="n">
        <v>0.26</v>
      </c>
      <c r="HS161" s="521" t="n">
        <v>0.29</v>
      </c>
      <c r="HT161" s="571" t="n">
        <v>16</v>
      </c>
      <c r="HU161" s="523" t="n">
        <f aca="false">72500/BA161*24</f>
        <v>39.3700787401575</v>
      </c>
      <c r="HV161" s="514" t="n">
        <f aca="false">1-HC161/BE161</f>
        <v>0.838834951456311</v>
      </c>
      <c r="HW161" s="514" t="n">
        <f aca="false">1-HD161/BF161</f>
        <v>0.849275362318841</v>
      </c>
      <c r="HX161" s="514" t="n">
        <f aca="false">1-HM161/BK161</f>
        <v>0.746753246753247</v>
      </c>
      <c r="HY161" s="472"/>
    </row>
    <row r="162" customFormat="false" ht="15.6" hidden="false" customHeight="false" outlineLevel="0" collapsed="false">
      <c r="A162" s="401" t="n">
        <v>43644</v>
      </c>
      <c r="B162" s="516" t="n">
        <v>48300</v>
      </c>
      <c r="C162" s="403" t="n">
        <f aca="false">B162/$B$6</f>
        <v>0.966</v>
      </c>
      <c r="D162" s="552" t="n">
        <v>8.07</v>
      </c>
      <c r="E162" s="553" t="n">
        <v>49</v>
      </c>
      <c r="F162" s="554" t="n">
        <v>188</v>
      </c>
      <c r="G162" s="407" t="n">
        <f aca="false">F162*B162/1000</f>
        <v>9080.4</v>
      </c>
      <c r="H162" s="403" t="n">
        <f aca="false">G162/$G$6</f>
        <v>0.363216</v>
      </c>
      <c r="I162" s="554" t="n">
        <v>5915</v>
      </c>
      <c r="J162" s="407" t="n">
        <f aca="false">I162*0.67</f>
        <v>3963.05</v>
      </c>
      <c r="K162" s="555" t="n">
        <v>14.8</v>
      </c>
      <c r="L162" s="555" t="n">
        <v>10</v>
      </c>
      <c r="M162" s="555" t="n">
        <v>1.4</v>
      </c>
      <c r="N162" s="556" t="n">
        <v>50</v>
      </c>
      <c r="O162" s="556" t="n">
        <v>32</v>
      </c>
      <c r="P162" s="410"/>
      <c r="Q162" s="410"/>
      <c r="R162" s="410"/>
      <c r="S162" s="410"/>
      <c r="T162" s="411"/>
      <c r="U162" s="412"/>
      <c r="V162" s="410"/>
      <c r="W162" s="410"/>
      <c r="X162" s="517"/>
      <c r="Y162" s="474"/>
      <c r="Z162" s="475"/>
      <c r="AA162" s="476"/>
      <c r="AB162" s="477"/>
      <c r="AC162" s="477"/>
      <c r="AD162" s="475" t="n">
        <v>5.65</v>
      </c>
      <c r="AE162" s="478" t="n">
        <f aca="false">AD162/$AD$6</f>
        <v>0.784722222222222</v>
      </c>
      <c r="AF162" s="479"/>
      <c r="AG162" s="478"/>
      <c r="AH162" s="479"/>
      <c r="AI162" s="479"/>
      <c r="AJ162" s="474"/>
      <c r="AK162" s="478"/>
      <c r="AL162" s="448"/>
      <c r="AM162" s="480"/>
      <c r="AN162" s="474"/>
      <c r="AO162" s="474"/>
      <c r="AP162" s="480"/>
      <c r="AQ162" s="448"/>
      <c r="AR162" s="474"/>
      <c r="AS162" s="474"/>
      <c r="AT162" s="474"/>
      <c r="AU162" s="448"/>
      <c r="AV162" s="481"/>
      <c r="AW162" s="480"/>
      <c r="AX162" s="480"/>
      <c r="AY162" s="481"/>
      <c r="AZ162" s="481"/>
      <c r="BA162" s="421" t="n">
        <f aca="false">CC162+DF162</f>
        <v>46247</v>
      </c>
      <c r="BB162" s="422" t="n">
        <f aca="false">BA162/$BA$6</f>
        <v>0.92494</v>
      </c>
      <c r="BC162" s="423"/>
      <c r="BD162" s="424" t="n">
        <v>8.02</v>
      </c>
      <c r="BE162" s="425" t="n">
        <v>81.6</v>
      </c>
      <c r="BF162" s="426" t="n">
        <v>353</v>
      </c>
      <c r="BG162" s="427" t="n">
        <v>6630</v>
      </c>
      <c r="BH162" s="421" t="n">
        <f aca="false">BG162*0.67</f>
        <v>4442.1</v>
      </c>
      <c r="BI162" s="433"/>
      <c r="BJ162" s="422"/>
      <c r="BK162" s="428" t="n">
        <v>18</v>
      </c>
      <c r="BL162" s="428" t="n">
        <v>12.4</v>
      </c>
      <c r="BM162" s="429" t="n">
        <v>2</v>
      </c>
      <c r="BN162" s="423" t="n">
        <v>1.7</v>
      </c>
      <c r="BO162" s="426" t="n">
        <v>135</v>
      </c>
      <c r="BP162" s="426" t="n">
        <v>32</v>
      </c>
      <c r="BQ162" s="424" t="n">
        <v>5.3</v>
      </c>
      <c r="BR162" s="422" t="n">
        <f aca="false">BQ162/$BQ$6</f>
        <v>0.736111111111111</v>
      </c>
      <c r="BS162" s="410" t="n">
        <f aca="false">BA162</f>
        <v>46247</v>
      </c>
      <c r="BT162" s="430" t="n">
        <f aca="false">BD162</f>
        <v>8.02</v>
      </c>
      <c r="BU162" s="431" t="n">
        <f aca="false">BE162</f>
        <v>81.6</v>
      </c>
      <c r="BV162" s="431" t="n">
        <f aca="false">BF162</f>
        <v>353</v>
      </c>
      <c r="BW162" s="431" t="n">
        <f aca="false">BG162</f>
        <v>6630</v>
      </c>
      <c r="BX162" s="431" t="n">
        <f aca="false">BW162*0.65</f>
        <v>4309.5</v>
      </c>
      <c r="BY162" s="431" t="n">
        <f aca="false">BK162</f>
        <v>18</v>
      </c>
      <c r="BZ162" s="431" t="n">
        <f aca="false">BL162</f>
        <v>12.4</v>
      </c>
      <c r="CA162" s="432" t="n">
        <f aca="false">BN162</f>
        <v>1.7</v>
      </c>
      <c r="CB162" s="431" t="n">
        <f aca="false">BO162</f>
        <v>135</v>
      </c>
      <c r="CC162" s="433" t="n">
        <v>23046</v>
      </c>
      <c r="CD162" s="412" t="n">
        <f aca="false">CC162</f>
        <v>23046</v>
      </c>
      <c r="CE162" s="422" t="n">
        <f aca="false">CC162/25000</f>
        <v>0.92184</v>
      </c>
      <c r="CF162" s="434" t="n">
        <f aca="false">6700/CC162*24</f>
        <v>6.97734964852903</v>
      </c>
      <c r="CG162" s="435"/>
      <c r="CH162" s="428"/>
      <c r="CI162" s="447" t="n">
        <f aca="false">9500/CC162*24</f>
        <v>9.8932569643322</v>
      </c>
      <c r="CJ162" s="437" t="n">
        <v>30.9</v>
      </c>
      <c r="CK162" s="437" t="n">
        <v>4.1</v>
      </c>
      <c r="CL162" s="424"/>
      <c r="CM162" s="424"/>
      <c r="CN162" s="424"/>
      <c r="CO162" s="433"/>
      <c r="CP162" s="433"/>
      <c r="CQ162" s="438"/>
      <c r="CR162" s="438" t="n">
        <v>0.84</v>
      </c>
      <c r="CS162" s="425"/>
      <c r="CT162" s="529" t="n">
        <f aca="false">3500/CC162*24</f>
        <v>3.64488414475397</v>
      </c>
      <c r="CU162" s="435" t="n">
        <v>5.35</v>
      </c>
      <c r="CV162" s="439"/>
      <c r="CW162" s="440"/>
      <c r="CX162" s="441"/>
      <c r="CY162" s="442"/>
      <c r="CZ162" s="443"/>
      <c r="DA162" s="443"/>
      <c r="DB162" s="443"/>
      <c r="DC162" s="443"/>
      <c r="DD162" s="444"/>
      <c r="DE162" s="441"/>
      <c r="DF162" s="445" t="n">
        <v>23201</v>
      </c>
      <c r="DG162" s="446" t="n">
        <f aca="false">DF162</f>
        <v>23201</v>
      </c>
      <c r="DH162" s="422" t="n">
        <f aca="false">DF162/25000</f>
        <v>0.92804</v>
      </c>
      <c r="DI162" s="447" t="n">
        <f aca="false">6700/DF162*24</f>
        <v>6.93073574414896</v>
      </c>
      <c r="DJ162" s="435" t="n">
        <v>7.85</v>
      </c>
      <c r="DK162" s="428" t="n">
        <v>1.6</v>
      </c>
      <c r="DL162" s="447" t="n">
        <f aca="false">9500/DF162*24</f>
        <v>9.82716262230076</v>
      </c>
      <c r="DM162" s="423" t="n">
        <v>31.1</v>
      </c>
      <c r="DN162" s="423" t="n">
        <v>3.7</v>
      </c>
      <c r="DO162" s="424" t="n">
        <v>7.92</v>
      </c>
      <c r="DP162" s="424"/>
      <c r="DQ162" s="424"/>
      <c r="DR162" s="433"/>
      <c r="DS162" s="433"/>
      <c r="DT162" s="438"/>
      <c r="DU162" s="438" t="n">
        <v>0.85</v>
      </c>
      <c r="DV162" s="425"/>
      <c r="DW162" s="447" t="n">
        <f aca="false">3500/DF162*24</f>
        <v>3.62053359768975</v>
      </c>
      <c r="DX162" s="435" t="n">
        <v>6.02</v>
      </c>
      <c r="DY162" s="557" t="n">
        <v>8.08</v>
      </c>
      <c r="DZ162" s="558" t="n">
        <v>21.5</v>
      </c>
      <c r="EA162" s="559" t="n">
        <v>67</v>
      </c>
      <c r="EB162" s="560" t="n">
        <v>6620</v>
      </c>
      <c r="EC162" s="561" t="n">
        <v>4.6</v>
      </c>
      <c r="ED162" s="561" t="n">
        <v>0.36</v>
      </c>
      <c r="EE162" s="561" t="n">
        <v>3.9</v>
      </c>
      <c r="EF162" s="561" t="n">
        <v>1.1</v>
      </c>
      <c r="EG162" s="562" t="n">
        <v>39</v>
      </c>
      <c r="EH162" s="559" t="n">
        <v>16</v>
      </c>
      <c r="EI162" s="430" t="n">
        <f aca="false">DY162</f>
        <v>8.08</v>
      </c>
      <c r="EJ162" s="448" t="n">
        <f aca="false">DZ162</f>
        <v>21.5</v>
      </c>
      <c r="EK162" s="449" t="n">
        <f aca="false">EA162</f>
        <v>67</v>
      </c>
      <c r="EL162" s="418" t="n">
        <f aca="false">EB162</f>
        <v>6620</v>
      </c>
      <c r="EM162" s="432" t="n">
        <f aca="false">EC162</f>
        <v>4.6</v>
      </c>
      <c r="EN162" s="432" t="n">
        <f aca="false">ED162</f>
        <v>0.36</v>
      </c>
      <c r="EO162" s="432" t="n">
        <f aca="false">EE162</f>
        <v>3.9</v>
      </c>
      <c r="EP162" s="432" t="n">
        <f aca="false">EF162</f>
        <v>1.1</v>
      </c>
      <c r="EQ162" s="431" t="n">
        <f aca="false">EG162</f>
        <v>39</v>
      </c>
      <c r="ER162" s="449" t="n">
        <f aca="false">EH162</f>
        <v>16</v>
      </c>
      <c r="ES162" s="450" t="n">
        <f aca="false">44000/BA162*24</f>
        <v>22.8339135511493</v>
      </c>
      <c r="ET162" s="451" t="n">
        <f aca="false">BB162</f>
        <v>0.92494</v>
      </c>
      <c r="EU162" s="452" t="n">
        <f aca="false">BV162/1000/ES162*24</f>
        <v>0.371027068181818</v>
      </c>
      <c r="EV162" s="451" t="n">
        <f aca="false">EU162/$EU$6</f>
        <v>0.687087163299663</v>
      </c>
      <c r="EW162" s="514" t="n">
        <f aca="false">1-EM162/BY162</f>
        <v>0.744444444444444</v>
      </c>
      <c r="EX162" s="515" t="n">
        <f aca="false">BY162-EM162</f>
        <v>13.4</v>
      </c>
      <c r="EY162" s="514" t="n">
        <f aca="false">1-EJ162/BU162</f>
        <v>0.736519607843137</v>
      </c>
      <c r="EZ162" s="515" t="n">
        <f aca="false">BU162-EJ162</f>
        <v>60.1</v>
      </c>
      <c r="FA162" s="451" t="n">
        <f aca="false">1-EK162/BV162</f>
        <v>0.810198300283286</v>
      </c>
      <c r="FB162" s="432" t="n">
        <f aca="false">BV162-EK162</f>
        <v>286</v>
      </c>
      <c r="FC162" s="453" t="n">
        <f aca="false">1-EP162/CA162</f>
        <v>0.352941176470588</v>
      </c>
      <c r="FD162" s="432" t="n">
        <f aca="false">CA162-EP162</f>
        <v>0.6</v>
      </c>
      <c r="FE162" s="453" t="n">
        <f aca="false">1-EQ162/CB162</f>
        <v>0.711111111111111</v>
      </c>
      <c r="FF162" s="431" t="n">
        <f aca="false">CB162-EQ162</f>
        <v>96</v>
      </c>
      <c r="FG162" s="406" t="n">
        <v>38400</v>
      </c>
      <c r="FH162" s="444"/>
      <c r="FI162" s="454"/>
      <c r="FJ162" s="455"/>
      <c r="FK162" s="456" t="n">
        <f aca="false">3000/BA162*24</f>
        <v>1.55685774212381</v>
      </c>
      <c r="FL162" s="531"/>
      <c r="FM162" s="456"/>
      <c r="FN162" s="531" t="n">
        <v>6602</v>
      </c>
      <c r="FO162" s="533" t="n">
        <f aca="false">FN162/11.15/1.2/1000</f>
        <v>0.493423019431988</v>
      </c>
      <c r="FP162" s="450" t="n">
        <f aca="false">FN162/BA162*1000</f>
        <v>142.755205743075</v>
      </c>
      <c r="FQ162" s="458" t="n">
        <v>52.8</v>
      </c>
      <c r="FR162" s="459" t="n">
        <f aca="false">FQ162/BA162*1000</f>
        <v>1.14169567755746</v>
      </c>
      <c r="FS162" s="563" t="n">
        <v>8</v>
      </c>
      <c r="FT162" s="564" t="n">
        <v>19</v>
      </c>
      <c r="FU162" s="559" t="n">
        <v>62</v>
      </c>
      <c r="FV162" s="565" t="n">
        <v>2</v>
      </c>
      <c r="FW162" s="566" t="n">
        <v>0.26</v>
      </c>
      <c r="FX162" s="565" t="n">
        <v>16</v>
      </c>
      <c r="FY162" s="453" t="n">
        <f aca="false">1-FV162/(EG162+DD162)</f>
        <v>0.948717948717949</v>
      </c>
      <c r="FZ162" s="453" t="n">
        <f aca="false">1-FW162/(EF162+DC162)</f>
        <v>0.763636363636364</v>
      </c>
      <c r="GA162" s="430" t="n">
        <f aca="false">EF162+DC162-FW162</f>
        <v>0.84</v>
      </c>
      <c r="GB162" s="514" t="n">
        <f aca="false">1-FT162/DZ162</f>
        <v>0.116279069767442</v>
      </c>
      <c r="GC162" s="515" t="n">
        <f aca="false">(CW162+DZ162-FT162)</f>
        <v>2.5</v>
      </c>
      <c r="GD162" s="514" t="n">
        <f aca="false">1-FU162/EA162</f>
        <v>0.0746268656716418</v>
      </c>
      <c r="GE162" s="528" t="n">
        <f aca="false">CX162+EA162-FU162</f>
        <v>5</v>
      </c>
      <c r="GF162" s="462" t="n">
        <f aca="false">4100/BA162*24</f>
        <v>2.12770558090254</v>
      </c>
      <c r="GG162" s="406"/>
      <c r="GH162" s="451"/>
      <c r="GI162" s="406"/>
      <c r="GJ162" s="463"/>
      <c r="GK162" s="464"/>
      <c r="GL162" s="465"/>
      <c r="GM162" s="530"/>
      <c r="GN162" s="406"/>
      <c r="GO162" s="514"/>
      <c r="GP162" s="451"/>
      <c r="GQ162" s="530"/>
      <c r="GR162" s="456" t="n">
        <f aca="false">4300/BA162*24</f>
        <v>2.23149609704413</v>
      </c>
      <c r="GS162" s="532" t="n">
        <f aca="false">HC162</f>
        <v>16</v>
      </c>
      <c r="GT162" s="532" t="n">
        <f aca="false">HD162</f>
        <v>56</v>
      </c>
      <c r="GU162" s="514"/>
      <c r="GV162" s="514"/>
      <c r="GW162" s="514" t="n">
        <f aca="false">1-HC162/FT162</f>
        <v>0.157894736842105</v>
      </c>
      <c r="GX162" s="514" t="n">
        <f aca="false">1-HD162/FU162</f>
        <v>0.0967741935483871</v>
      </c>
      <c r="GY162" s="463"/>
      <c r="GZ162" s="406" t="n">
        <v>49468</v>
      </c>
      <c r="HA162" s="557" t="n">
        <v>8.22</v>
      </c>
      <c r="HB162" s="452" t="n">
        <v>8.19</v>
      </c>
      <c r="HC162" s="558" t="n">
        <v>16</v>
      </c>
      <c r="HD162" s="562" t="n">
        <v>56</v>
      </c>
      <c r="HE162" s="464" t="n">
        <v>15</v>
      </c>
      <c r="HF162" s="464"/>
      <c r="HG162" s="444"/>
      <c r="HH162" s="556" t="n">
        <v>7</v>
      </c>
      <c r="HI162" s="567" t="n">
        <v>6760</v>
      </c>
      <c r="HJ162" s="407" t="n">
        <f aca="false">HI162*0.67</f>
        <v>4529.2</v>
      </c>
      <c r="HK162" s="407"/>
      <c r="HL162" s="550"/>
      <c r="HM162" s="568" t="n">
        <v>4.3</v>
      </c>
      <c r="HN162" s="462" t="n">
        <v>4.7</v>
      </c>
      <c r="HO162" s="555" t="n">
        <v>0.27</v>
      </c>
      <c r="HP162" s="549" t="n">
        <v>0.1</v>
      </c>
      <c r="HQ162" s="569" t="n">
        <v>4</v>
      </c>
      <c r="HR162" s="570" t="n">
        <v>0.26</v>
      </c>
      <c r="HS162" s="521" t="n">
        <v>0.24</v>
      </c>
      <c r="HT162" s="571" t="n">
        <v>16</v>
      </c>
      <c r="HU162" s="523" t="n">
        <f aca="false">72500/BA162*24</f>
        <v>37.6240621013255</v>
      </c>
      <c r="HV162" s="514" t="n">
        <f aca="false">1-HC162/BE162</f>
        <v>0.803921568627451</v>
      </c>
      <c r="HW162" s="514" t="n">
        <f aca="false">1-HD162/BF162</f>
        <v>0.841359773371105</v>
      </c>
      <c r="HX162" s="514" t="n">
        <f aca="false">1-HM162/BK162</f>
        <v>0.761111111111111</v>
      </c>
      <c r="HY162" s="472"/>
    </row>
    <row r="163" customFormat="false" ht="15.6" hidden="false" customHeight="false" outlineLevel="0" collapsed="false">
      <c r="A163" s="401" t="n">
        <v>43645</v>
      </c>
      <c r="B163" s="516" t="n">
        <v>50790</v>
      </c>
      <c r="C163" s="403" t="n">
        <f aca="false">B163/$B$6</f>
        <v>1.0158</v>
      </c>
      <c r="D163" s="552" t="n">
        <v>8.13</v>
      </c>
      <c r="E163" s="553" t="n">
        <v>51</v>
      </c>
      <c r="F163" s="554" t="n">
        <v>179</v>
      </c>
      <c r="G163" s="407" t="n">
        <f aca="false">F163*B163/1000</f>
        <v>9091.41</v>
      </c>
      <c r="H163" s="403" t="n">
        <f aca="false">G163/$G$6</f>
        <v>0.3636564</v>
      </c>
      <c r="I163" s="554" t="n">
        <v>6740</v>
      </c>
      <c r="J163" s="407" t="n">
        <f aca="false">I163*0.67</f>
        <v>4515.8</v>
      </c>
      <c r="K163" s="555" t="n">
        <v>18.1</v>
      </c>
      <c r="L163" s="555" t="n">
        <v>12.6</v>
      </c>
      <c r="M163" s="555" t="n">
        <v>1.2</v>
      </c>
      <c r="N163" s="556" t="n">
        <v>43</v>
      </c>
      <c r="O163" s="556" t="n">
        <v>32</v>
      </c>
      <c r="P163" s="410"/>
      <c r="Q163" s="410"/>
      <c r="R163" s="410"/>
      <c r="S163" s="410"/>
      <c r="T163" s="411"/>
      <c r="U163" s="412"/>
      <c r="V163" s="410"/>
      <c r="W163" s="410"/>
      <c r="X163" s="517"/>
      <c r="Y163" s="474"/>
      <c r="Z163" s="475"/>
      <c r="AA163" s="476"/>
      <c r="AB163" s="477"/>
      <c r="AC163" s="477"/>
      <c r="AD163" s="475" t="n">
        <v>5.52</v>
      </c>
      <c r="AE163" s="478" t="n">
        <f aca="false">AD163/$AD$6</f>
        <v>0.766666666666667</v>
      </c>
      <c r="AF163" s="479"/>
      <c r="AG163" s="478"/>
      <c r="AH163" s="479"/>
      <c r="AI163" s="479"/>
      <c r="AJ163" s="474"/>
      <c r="AK163" s="478"/>
      <c r="AL163" s="448"/>
      <c r="AM163" s="480"/>
      <c r="AN163" s="474"/>
      <c r="AO163" s="474"/>
      <c r="AP163" s="480"/>
      <c r="AQ163" s="448"/>
      <c r="AR163" s="474"/>
      <c r="AS163" s="474"/>
      <c r="AT163" s="474"/>
      <c r="AU163" s="448"/>
      <c r="AV163" s="481"/>
      <c r="AW163" s="480"/>
      <c r="AX163" s="480"/>
      <c r="AY163" s="481"/>
      <c r="AZ163" s="481"/>
      <c r="BA163" s="421" t="n">
        <f aca="false">CC163+DF163</f>
        <v>46933</v>
      </c>
      <c r="BB163" s="422" t="n">
        <f aca="false">BA163/$BA$6</f>
        <v>0.93866</v>
      </c>
      <c r="BC163" s="423"/>
      <c r="BD163" s="424" t="n">
        <v>8.06</v>
      </c>
      <c r="BE163" s="425" t="n">
        <v>76.4</v>
      </c>
      <c r="BF163" s="426" t="n">
        <v>376</v>
      </c>
      <c r="BG163" s="427" t="n">
        <v>7230</v>
      </c>
      <c r="BH163" s="421" t="n">
        <f aca="false">BG163*0.67</f>
        <v>4844.1</v>
      </c>
      <c r="BI163" s="433"/>
      <c r="BJ163" s="422"/>
      <c r="BK163" s="428" t="n">
        <v>17.6</v>
      </c>
      <c r="BL163" s="428" t="n">
        <v>16.2</v>
      </c>
      <c r="BM163" s="429" t="n">
        <v>0.8</v>
      </c>
      <c r="BN163" s="423"/>
      <c r="BO163" s="426" t="n">
        <v>122</v>
      </c>
      <c r="BP163" s="426" t="n">
        <v>32</v>
      </c>
      <c r="BQ163" s="424" t="n">
        <v>5.11</v>
      </c>
      <c r="BR163" s="422" t="n">
        <f aca="false">BQ163/$BQ$6</f>
        <v>0.709722222222222</v>
      </c>
      <c r="BS163" s="410" t="n">
        <f aca="false">BA163</f>
        <v>46933</v>
      </c>
      <c r="BT163" s="430" t="n">
        <f aca="false">BD163</f>
        <v>8.06</v>
      </c>
      <c r="BU163" s="431" t="n">
        <f aca="false">BE163</f>
        <v>76.4</v>
      </c>
      <c r="BV163" s="431" t="n">
        <f aca="false">BF163</f>
        <v>376</v>
      </c>
      <c r="BW163" s="431" t="n">
        <f aca="false">BG163</f>
        <v>7230</v>
      </c>
      <c r="BX163" s="431" t="n">
        <f aca="false">BW163*0.65</f>
        <v>4699.5</v>
      </c>
      <c r="BY163" s="431" t="n">
        <f aca="false">BK163</f>
        <v>17.6</v>
      </c>
      <c r="BZ163" s="431" t="n">
        <f aca="false">BL163</f>
        <v>16.2</v>
      </c>
      <c r="CA163" s="432"/>
      <c r="CB163" s="431" t="n">
        <f aca="false">BO163</f>
        <v>122</v>
      </c>
      <c r="CC163" s="433" t="n">
        <v>23332</v>
      </c>
      <c r="CD163" s="412" t="n">
        <f aca="false">CC163</f>
        <v>23332</v>
      </c>
      <c r="CE163" s="422" t="n">
        <f aca="false">CC163/25000</f>
        <v>0.93328</v>
      </c>
      <c r="CF163" s="434" t="n">
        <f aca="false">6700/CC163*24</f>
        <v>6.89182238985085</v>
      </c>
      <c r="CG163" s="435"/>
      <c r="CH163" s="428"/>
      <c r="CI163" s="447" t="n">
        <f aca="false">9500/CC163*24</f>
        <v>9.77198697068404</v>
      </c>
      <c r="CJ163" s="437" t="n">
        <v>31.6</v>
      </c>
      <c r="CK163" s="437" t="n">
        <v>3.8</v>
      </c>
      <c r="CL163" s="424"/>
      <c r="CM163" s="424"/>
      <c r="CN163" s="424"/>
      <c r="CO163" s="433"/>
      <c r="CP163" s="433"/>
      <c r="CQ163" s="438"/>
      <c r="CR163" s="438" t="n">
        <v>0.85</v>
      </c>
      <c r="CS163" s="425"/>
      <c r="CT163" s="529" t="n">
        <f aca="false">3500/CC163*24</f>
        <v>3.60020572604149</v>
      </c>
      <c r="CU163" s="435" t="n">
        <v>5.44</v>
      </c>
      <c r="CV163" s="439"/>
      <c r="CW163" s="440"/>
      <c r="CX163" s="441"/>
      <c r="CY163" s="442"/>
      <c r="CZ163" s="443"/>
      <c r="DA163" s="443"/>
      <c r="DB163" s="443"/>
      <c r="DC163" s="443"/>
      <c r="DD163" s="444"/>
      <c r="DE163" s="441"/>
      <c r="DF163" s="445" t="n">
        <v>23601</v>
      </c>
      <c r="DG163" s="446" t="n">
        <f aca="false">DF163</f>
        <v>23601</v>
      </c>
      <c r="DH163" s="422" t="n">
        <f aca="false">DF163/25000</f>
        <v>0.94404</v>
      </c>
      <c r="DI163" s="447" t="n">
        <f aca="false">6700/DF163*24</f>
        <v>6.8132706241261</v>
      </c>
      <c r="DJ163" s="435" t="n">
        <v>7.91</v>
      </c>
      <c r="DK163" s="428"/>
      <c r="DL163" s="447" t="n">
        <f aca="false">9500/DF163*24</f>
        <v>9.66060760137282</v>
      </c>
      <c r="DM163" s="423" t="n">
        <v>31.5</v>
      </c>
      <c r="DN163" s="423" t="n">
        <v>4.5</v>
      </c>
      <c r="DO163" s="424" t="n">
        <v>7.84</v>
      </c>
      <c r="DP163" s="424"/>
      <c r="DQ163" s="424"/>
      <c r="DR163" s="433"/>
      <c r="DS163" s="433"/>
      <c r="DT163" s="438"/>
      <c r="DU163" s="438" t="n">
        <v>0.88</v>
      </c>
      <c r="DV163" s="425"/>
      <c r="DW163" s="447" t="n">
        <f aca="false">3500/DF163*24</f>
        <v>3.55917122155841</v>
      </c>
      <c r="DX163" s="435" t="n">
        <v>5.75</v>
      </c>
      <c r="DY163" s="557" t="n">
        <v>8.09</v>
      </c>
      <c r="DZ163" s="558" t="n">
        <v>18.9</v>
      </c>
      <c r="EA163" s="559" t="n">
        <v>67</v>
      </c>
      <c r="EB163" s="560" t="n">
        <v>6530</v>
      </c>
      <c r="EC163" s="561" t="n">
        <v>4.8</v>
      </c>
      <c r="ED163" s="561" t="n">
        <v>0.38</v>
      </c>
      <c r="EE163" s="561" t="n">
        <v>4.3</v>
      </c>
      <c r="EF163" s="561"/>
      <c r="EG163" s="562" t="n">
        <v>31</v>
      </c>
      <c r="EH163" s="559" t="n">
        <v>16</v>
      </c>
      <c r="EI163" s="430" t="n">
        <f aca="false">DY163</f>
        <v>8.09</v>
      </c>
      <c r="EJ163" s="448" t="n">
        <f aca="false">DZ163</f>
        <v>18.9</v>
      </c>
      <c r="EK163" s="449" t="n">
        <f aca="false">EA163</f>
        <v>67</v>
      </c>
      <c r="EL163" s="418" t="n">
        <f aca="false">EB163</f>
        <v>6530</v>
      </c>
      <c r="EM163" s="432" t="n">
        <f aca="false">EC163</f>
        <v>4.8</v>
      </c>
      <c r="EN163" s="432" t="n">
        <f aca="false">ED163</f>
        <v>0.38</v>
      </c>
      <c r="EO163" s="432" t="n">
        <f aca="false">EE163</f>
        <v>4.3</v>
      </c>
      <c r="EP163" s="432"/>
      <c r="EQ163" s="431" t="n">
        <f aca="false">EG163</f>
        <v>31</v>
      </c>
      <c r="ER163" s="449" t="n">
        <f aca="false">EH163</f>
        <v>16</v>
      </c>
      <c r="ES163" s="450" t="n">
        <f aca="false">44000/BA163*24</f>
        <v>22.5001598022713</v>
      </c>
      <c r="ET163" s="451" t="n">
        <f aca="false">BB163</f>
        <v>0.93866</v>
      </c>
      <c r="EU163" s="452" t="n">
        <f aca="false">BV163/1000/ES163*24</f>
        <v>0.401063818181818</v>
      </c>
      <c r="EV163" s="451" t="n">
        <f aca="false">EU163/$EU$6</f>
        <v>0.742710774410774</v>
      </c>
      <c r="EW163" s="514" t="n">
        <f aca="false">1-EM163/BY163</f>
        <v>0.727272727272727</v>
      </c>
      <c r="EX163" s="515" t="n">
        <f aca="false">BY163-EM163</f>
        <v>12.8</v>
      </c>
      <c r="EY163" s="514" t="n">
        <f aca="false">1-EJ163/BU163</f>
        <v>0.752617801047121</v>
      </c>
      <c r="EZ163" s="515" t="n">
        <f aca="false">BU163-EJ163</f>
        <v>57.5</v>
      </c>
      <c r="FA163" s="451" t="n">
        <f aca="false">1-EK163/BV163</f>
        <v>0.821808510638298</v>
      </c>
      <c r="FB163" s="432" t="n">
        <f aca="false">BV163-EK163</f>
        <v>309</v>
      </c>
      <c r="FC163" s="453"/>
      <c r="FD163" s="432"/>
      <c r="FE163" s="453" t="n">
        <f aca="false">1-EQ163/CB163</f>
        <v>0.745901639344262</v>
      </c>
      <c r="FF163" s="431" t="n">
        <f aca="false">CB163-EQ163</f>
        <v>91</v>
      </c>
      <c r="FG163" s="406" t="n">
        <v>38400</v>
      </c>
      <c r="FH163" s="444"/>
      <c r="FI163" s="454"/>
      <c r="FJ163" s="455"/>
      <c r="FK163" s="456" t="n">
        <f aca="false">3000/BA163*24</f>
        <v>1.53410180470032</v>
      </c>
      <c r="FL163" s="531"/>
      <c r="FM163" s="456"/>
      <c r="FN163" s="531" t="n">
        <v>4753</v>
      </c>
      <c r="FO163" s="533" t="n">
        <f aca="false">FN163/11.15/1.2/1000</f>
        <v>0.355231689088191</v>
      </c>
      <c r="FP163" s="450" t="n">
        <f aca="false">FN163/BA163*1000</f>
        <v>101.272026079731</v>
      </c>
      <c r="FQ163" s="458" t="n">
        <v>52.8</v>
      </c>
      <c r="FR163" s="459" t="n">
        <f aca="false">FQ163/BA163*1000</f>
        <v>1.12500799011357</v>
      </c>
      <c r="FS163" s="563" t="n">
        <v>8</v>
      </c>
      <c r="FT163" s="564" t="n">
        <v>17.8</v>
      </c>
      <c r="FU163" s="559" t="n">
        <v>63</v>
      </c>
      <c r="FV163" s="565" t="n">
        <v>1</v>
      </c>
      <c r="FW163" s="566" t="n">
        <v>0.24</v>
      </c>
      <c r="FX163" s="565" t="n">
        <v>16</v>
      </c>
      <c r="FY163" s="453" t="n">
        <f aca="false">1-FV163/(EG163+DD163)</f>
        <v>0.967741935483871</v>
      </c>
      <c r="FZ163" s="453"/>
      <c r="GA163" s="430"/>
      <c r="GB163" s="514" t="n">
        <f aca="false">1-FT163/DZ163</f>
        <v>0.0582010582010581</v>
      </c>
      <c r="GC163" s="515" t="n">
        <f aca="false">(CW163+DZ163-FT163)</f>
        <v>1.1</v>
      </c>
      <c r="GD163" s="514" t="n">
        <f aca="false">1-FU163/EA163</f>
        <v>0.0597014925373134</v>
      </c>
      <c r="GE163" s="528" t="n">
        <f aca="false">CX163+EA163-FU163</f>
        <v>4</v>
      </c>
      <c r="GF163" s="462" t="n">
        <f aca="false">4100/BA163*24</f>
        <v>2.0966057997571</v>
      </c>
      <c r="GG163" s="406"/>
      <c r="GH163" s="451"/>
      <c r="GI163" s="406"/>
      <c r="GJ163" s="463"/>
      <c r="GK163" s="464"/>
      <c r="GL163" s="465"/>
      <c r="GM163" s="530"/>
      <c r="GN163" s="406"/>
      <c r="GO163" s="514"/>
      <c r="GP163" s="451"/>
      <c r="GQ163" s="530"/>
      <c r="GR163" s="456" t="n">
        <f aca="false">4300/BA163*24</f>
        <v>2.19887925340379</v>
      </c>
      <c r="GS163" s="532" t="n">
        <f aca="false">HC163</f>
        <v>15.3</v>
      </c>
      <c r="GT163" s="532" t="n">
        <f aca="false">HD163</f>
        <v>53</v>
      </c>
      <c r="GU163" s="514"/>
      <c r="GV163" s="514"/>
      <c r="GW163" s="514" t="n">
        <f aca="false">1-HC163/FT163</f>
        <v>0.140449438202247</v>
      </c>
      <c r="GX163" s="514" t="n">
        <f aca="false">1-HD163/FU163</f>
        <v>0.158730158730159</v>
      </c>
      <c r="GY163" s="463"/>
      <c r="GZ163" s="406" t="n">
        <v>48842</v>
      </c>
      <c r="HA163" s="557" t="n">
        <v>8.2</v>
      </c>
      <c r="HB163" s="452" t="n">
        <v>8.22</v>
      </c>
      <c r="HC163" s="558" t="n">
        <v>15.3</v>
      </c>
      <c r="HD163" s="562" t="n">
        <v>53</v>
      </c>
      <c r="HE163" s="464" t="n">
        <v>16</v>
      </c>
      <c r="HF163" s="464"/>
      <c r="HG163" s="444"/>
      <c r="HH163" s="556" t="n">
        <v>6</v>
      </c>
      <c r="HI163" s="567" t="n">
        <v>6580</v>
      </c>
      <c r="HJ163" s="407" t="n">
        <f aca="false">HI163*0.67</f>
        <v>4408.6</v>
      </c>
      <c r="HK163" s="407"/>
      <c r="HL163" s="550"/>
      <c r="HM163" s="568" t="n">
        <v>4.3</v>
      </c>
      <c r="HN163" s="462" t="n">
        <v>5.5</v>
      </c>
      <c r="HO163" s="555" t="n">
        <v>0.32</v>
      </c>
      <c r="HP163" s="549" t="n">
        <v>0.2</v>
      </c>
      <c r="HQ163" s="569" t="n">
        <v>4.4</v>
      </c>
      <c r="HR163" s="570" t="n">
        <v>0.26</v>
      </c>
      <c r="HS163" s="521" t="n">
        <v>0.23</v>
      </c>
      <c r="HT163" s="571" t="n">
        <v>16</v>
      </c>
      <c r="HU163" s="523" t="n">
        <f aca="false">72500/BA163*24</f>
        <v>37.0741269469243</v>
      </c>
      <c r="HV163" s="514" t="n">
        <f aca="false">1-HC163/BE163</f>
        <v>0.799738219895288</v>
      </c>
      <c r="HW163" s="514" t="n">
        <f aca="false">1-HD163/BF163</f>
        <v>0.859042553191489</v>
      </c>
      <c r="HX163" s="514" t="n">
        <f aca="false">1-HM163/BK163</f>
        <v>0.755681818181818</v>
      </c>
      <c r="HY163" s="472"/>
    </row>
    <row r="164" customFormat="false" ht="15.6" hidden="false" customHeight="false" outlineLevel="0" collapsed="false">
      <c r="A164" s="486" t="n">
        <v>43646</v>
      </c>
      <c r="B164" s="487" t="n">
        <v>53780</v>
      </c>
      <c r="C164" s="488" t="n">
        <f aca="false">B164/$B$6</f>
        <v>1.0756</v>
      </c>
      <c r="D164" s="489" t="n">
        <v>8.02</v>
      </c>
      <c r="E164" s="490" t="n">
        <v>43.9</v>
      </c>
      <c r="F164" s="491" t="n">
        <v>228</v>
      </c>
      <c r="G164" s="491" t="n">
        <f aca="false">F164*B164/1000</f>
        <v>12261.84</v>
      </c>
      <c r="H164" s="488" t="n">
        <f aca="false">G164/$G$6</f>
        <v>0.4904736</v>
      </c>
      <c r="I164" s="491" t="n">
        <v>6655</v>
      </c>
      <c r="J164" s="491" t="n">
        <f aca="false">I164*0.67</f>
        <v>4458.85</v>
      </c>
      <c r="K164" s="492" t="n">
        <v>18.6</v>
      </c>
      <c r="L164" s="492" t="n">
        <v>16.4</v>
      </c>
      <c r="M164" s="492" t="n">
        <v>1.5</v>
      </c>
      <c r="N164" s="493" t="n">
        <v>77</v>
      </c>
      <c r="O164" s="493" t="n">
        <v>32</v>
      </c>
      <c r="P164" s="410"/>
      <c r="Q164" s="410"/>
      <c r="R164" s="410"/>
      <c r="S164" s="410"/>
      <c r="T164" s="411"/>
      <c r="U164" s="412"/>
      <c r="V164" s="410"/>
      <c r="W164" s="410"/>
      <c r="X164" s="413"/>
      <c r="Y164" s="474"/>
      <c r="Z164" s="475"/>
      <c r="AA164" s="476"/>
      <c r="AB164" s="477"/>
      <c r="AC164" s="477"/>
      <c r="AD164" s="475" t="n">
        <v>5.04</v>
      </c>
      <c r="AE164" s="478" t="n">
        <f aca="false">AD164/$AD$6</f>
        <v>0.7</v>
      </c>
      <c r="AF164" s="479"/>
      <c r="AG164" s="478"/>
      <c r="AH164" s="479"/>
      <c r="AI164" s="479"/>
      <c r="AJ164" s="474"/>
      <c r="AK164" s="478"/>
      <c r="AL164" s="448"/>
      <c r="AM164" s="480"/>
      <c r="AN164" s="474"/>
      <c r="AO164" s="474"/>
      <c r="AP164" s="480"/>
      <c r="AQ164" s="448"/>
      <c r="AR164" s="474"/>
      <c r="AS164" s="474"/>
      <c r="AT164" s="474"/>
      <c r="AU164" s="448"/>
      <c r="AV164" s="481"/>
      <c r="AW164" s="480"/>
      <c r="AX164" s="480"/>
      <c r="AY164" s="481"/>
      <c r="AZ164" s="481"/>
      <c r="BA164" s="421" t="n">
        <f aca="false">CC164+DF164</f>
        <v>52560</v>
      </c>
      <c r="BB164" s="422" t="n">
        <f aca="false">BA164/$BA$6</f>
        <v>1.0512</v>
      </c>
      <c r="BC164" s="423"/>
      <c r="BD164" s="424" t="n">
        <v>7.97</v>
      </c>
      <c r="BE164" s="425" t="n">
        <v>130.9</v>
      </c>
      <c r="BF164" s="426" t="n">
        <v>497</v>
      </c>
      <c r="BG164" s="427" t="n">
        <v>6050</v>
      </c>
      <c r="BH164" s="421" t="n">
        <f aca="false">BG164*0.67</f>
        <v>4053.5</v>
      </c>
      <c r="BI164" s="433"/>
      <c r="BJ164" s="422"/>
      <c r="BK164" s="428" t="n">
        <v>29.6</v>
      </c>
      <c r="BL164" s="428" t="n">
        <v>24.7</v>
      </c>
      <c r="BM164" s="429" t="n">
        <v>2.8</v>
      </c>
      <c r="BN164" s="423"/>
      <c r="BO164" s="426" t="n">
        <v>145</v>
      </c>
      <c r="BP164" s="426" t="n">
        <v>32</v>
      </c>
      <c r="BQ164" s="424" t="n">
        <v>6.39</v>
      </c>
      <c r="BR164" s="422" t="n">
        <f aca="false">BQ164/$BQ$6</f>
        <v>0.8875</v>
      </c>
      <c r="BS164" s="410" t="n">
        <f aca="false">BA164</f>
        <v>52560</v>
      </c>
      <c r="BT164" s="430" t="n">
        <f aca="false">BD164</f>
        <v>7.97</v>
      </c>
      <c r="BU164" s="431" t="n">
        <f aca="false">BE164</f>
        <v>130.9</v>
      </c>
      <c r="BV164" s="431" t="n">
        <f aca="false">BF164</f>
        <v>497</v>
      </c>
      <c r="BW164" s="431" t="n">
        <f aca="false">BG164</f>
        <v>6050</v>
      </c>
      <c r="BX164" s="431" t="n">
        <f aca="false">BW164*0.65</f>
        <v>3932.5</v>
      </c>
      <c r="BY164" s="431" t="n">
        <f aca="false">BK164</f>
        <v>29.6</v>
      </c>
      <c r="BZ164" s="431" t="n">
        <f aca="false">BL164</f>
        <v>24.7</v>
      </c>
      <c r="CA164" s="432"/>
      <c r="CB164" s="431" t="n">
        <f aca="false">BO164</f>
        <v>145</v>
      </c>
      <c r="CC164" s="433" t="n">
        <v>25912</v>
      </c>
      <c r="CD164" s="412" t="n">
        <f aca="false">CC164</f>
        <v>25912</v>
      </c>
      <c r="CE164" s="422" t="n">
        <f aca="false">CC164/25000</f>
        <v>1.03648</v>
      </c>
      <c r="CF164" s="534" t="n">
        <f aca="false">6700/CC164*24</f>
        <v>6.2056190182155</v>
      </c>
      <c r="CG164" s="435"/>
      <c r="CH164" s="428"/>
      <c r="CI164" s="535" t="n">
        <f aca="false">9500/CC164*24</f>
        <v>8.79901204075332</v>
      </c>
      <c r="CJ164" s="437" t="n">
        <v>30.3</v>
      </c>
      <c r="CK164" s="437" t="n">
        <v>4.1</v>
      </c>
      <c r="CL164" s="424"/>
      <c r="CM164" s="424"/>
      <c r="CN164" s="424"/>
      <c r="CO164" s="433"/>
      <c r="CP164" s="433"/>
      <c r="CQ164" s="438"/>
      <c r="CR164" s="438" t="n">
        <v>0.86</v>
      </c>
      <c r="CS164" s="482"/>
      <c r="CT164" s="425" t="n">
        <f aca="false">3500/CC164*24</f>
        <v>3.24174127817228</v>
      </c>
      <c r="CU164" s="435" t="n">
        <v>5.49</v>
      </c>
      <c r="CV164" s="494"/>
      <c r="CW164" s="495"/>
      <c r="CX164" s="496"/>
      <c r="CY164" s="497"/>
      <c r="CZ164" s="498"/>
      <c r="DA164" s="498"/>
      <c r="DB164" s="498"/>
      <c r="DC164" s="498"/>
      <c r="DD164" s="499"/>
      <c r="DE164" s="499"/>
      <c r="DF164" s="433" t="n">
        <v>26648</v>
      </c>
      <c r="DG164" s="446" t="n">
        <f aca="false">DF164</f>
        <v>26648</v>
      </c>
      <c r="DH164" s="422" t="n">
        <f aca="false">DF164/25000</f>
        <v>1.06592</v>
      </c>
      <c r="DI164" s="433" t="n">
        <f aca="false">6700/DF164*24</f>
        <v>6.03422395676974</v>
      </c>
      <c r="DJ164" s="435" t="n">
        <v>7.91</v>
      </c>
      <c r="DK164" s="428"/>
      <c r="DL164" s="433" t="n">
        <f aca="false">9500/DF164*24</f>
        <v>8.55598919243471</v>
      </c>
      <c r="DM164" s="542" t="n">
        <v>30.4</v>
      </c>
      <c r="DN164" s="542" t="n">
        <v>3.8</v>
      </c>
      <c r="DO164" s="543" t="n">
        <v>7.86</v>
      </c>
      <c r="DP164" s="543"/>
      <c r="DQ164" s="543"/>
      <c r="DR164" s="433"/>
      <c r="DS164" s="433"/>
      <c r="DT164" s="438"/>
      <c r="DU164" s="438" t="n">
        <v>0.87</v>
      </c>
      <c r="DV164" s="482"/>
      <c r="DW164" s="433" t="n">
        <f aca="false">3500/DF164*24</f>
        <v>3.15220654458121</v>
      </c>
      <c r="DX164" s="435" t="n">
        <v>5.81</v>
      </c>
      <c r="DY164" s="494" t="n">
        <v>7.99</v>
      </c>
      <c r="DZ164" s="495" t="n">
        <v>20.5</v>
      </c>
      <c r="EA164" s="496" t="n">
        <v>66</v>
      </c>
      <c r="EB164" s="497" t="n">
        <v>6580</v>
      </c>
      <c r="EC164" s="498" t="n">
        <v>6.3</v>
      </c>
      <c r="ED164" s="498" t="n">
        <v>0.35</v>
      </c>
      <c r="EE164" s="498" t="n">
        <v>5</v>
      </c>
      <c r="EF164" s="498"/>
      <c r="EG164" s="499" t="n">
        <v>26</v>
      </c>
      <c r="EH164" s="496" t="n">
        <v>16</v>
      </c>
      <c r="EI164" s="430" t="n">
        <f aca="false">DY164</f>
        <v>7.99</v>
      </c>
      <c r="EJ164" s="448" t="n">
        <f aca="false">DZ164</f>
        <v>20.5</v>
      </c>
      <c r="EK164" s="449" t="n">
        <f aca="false">EA164</f>
        <v>66</v>
      </c>
      <c r="EL164" s="418" t="n">
        <f aca="false">EB164</f>
        <v>6580</v>
      </c>
      <c r="EM164" s="432" t="n">
        <f aca="false">EC164</f>
        <v>6.3</v>
      </c>
      <c r="EN164" s="432" t="n">
        <f aca="false">ED164</f>
        <v>0.35</v>
      </c>
      <c r="EO164" s="432" t="n">
        <f aca="false">EE164</f>
        <v>5</v>
      </c>
      <c r="EP164" s="432"/>
      <c r="EQ164" s="431" t="n">
        <f aca="false">EG164</f>
        <v>26</v>
      </c>
      <c r="ER164" s="449" t="n">
        <f aca="false">EH164</f>
        <v>16</v>
      </c>
      <c r="ES164" s="497" t="n">
        <f aca="false">44000/BA164*24</f>
        <v>20.0913242009132</v>
      </c>
      <c r="ET164" s="500" t="n">
        <f aca="false">BB164</f>
        <v>1.0512</v>
      </c>
      <c r="EU164" s="452" t="n">
        <f aca="false">BV164/1000/ES164*24</f>
        <v>0.593689090909091</v>
      </c>
      <c r="EV164" s="500" t="n">
        <f aca="false">EU164/$EU$6</f>
        <v>1.09942424242424</v>
      </c>
      <c r="EW164" s="514" t="n">
        <f aca="false">1-EM164/BY164</f>
        <v>0.787162162162162</v>
      </c>
      <c r="EX164" s="515" t="n">
        <f aca="false">BY164-EM164</f>
        <v>23.3</v>
      </c>
      <c r="EY164" s="514" t="n">
        <f aca="false">1-EJ164/BU164</f>
        <v>0.843391902215432</v>
      </c>
      <c r="EZ164" s="515" t="n">
        <f aca="false">BU164-EJ164</f>
        <v>110.4</v>
      </c>
      <c r="FA164" s="451" t="n">
        <f aca="false">1-EK164/BV164</f>
        <v>0.867203219315895</v>
      </c>
      <c r="FB164" s="432" t="n">
        <f aca="false">BV164-EK164</f>
        <v>431</v>
      </c>
      <c r="FC164" s="453"/>
      <c r="FD164" s="432"/>
      <c r="FE164" s="453" t="n">
        <f aca="false">1-EQ164/CB164</f>
        <v>0.820689655172414</v>
      </c>
      <c r="FF164" s="431" t="n">
        <f aca="false">CB164-EQ164</f>
        <v>119</v>
      </c>
      <c r="FG164" s="491" t="n">
        <v>38400</v>
      </c>
      <c r="FH164" s="499"/>
      <c r="FI164" s="502"/>
      <c r="FJ164" s="488"/>
      <c r="FK164" s="503" t="n">
        <f aca="false">3000/BA164*24</f>
        <v>1.36986301369863</v>
      </c>
      <c r="FL164" s="491"/>
      <c r="FM164" s="503"/>
      <c r="FN164" s="491" t="n">
        <v>5143</v>
      </c>
      <c r="FO164" s="533" t="n">
        <f aca="false">FN164/11.15/1.2/1000</f>
        <v>0.384379671150972</v>
      </c>
      <c r="FP164" s="497" t="n">
        <f aca="false">FN164/BA164*1000</f>
        <v>97.8500761035008</v>
      </c>
      <c r="FQ164" s="504" t="n">
        <v>52.8</v>
      </c>
      <c r="FR164" s="492" t="n">
        <f aca="false">FQ164/BA164*1000</f>
        <v>1.00456621004566</v>
      </c>
      <c r="FS164" s="505" t="n">
        <v>7.93</v>
      </c>
      <c r="FT164" s="495" t="n">
        <v>18.1</v>
      </c>
      <c r="FU164" s="496" t="n">
        <v>61</v>
      </c>
      <c r="FV164" s="491" t="n">
        <v>2</v>
      </c>
      <c r="FW164" s="505" t="n">
        <v>0.26</v>
      </c>
      <c r="FX164" s="491" t="n">
        <v>16</v>
      </c>
      <c r="FY164" s="453" t="n">
        <f aca="false">1-FV164/(EG164+DD164)</f>
        <v>0.923076923076923</v>
      </c>
      <c r="FZ164" s="453"/>
      <c r="GA164" s="430"/>
      <c r="GB164" s="500" t="n">
        <f aca="false">1-FT164/DZ164</f>
        <v>0.117073170731707</v>
      </c>
      <c r="GC164" s="515" t="n">
        <f aca="false">(CW164+DZ164-FT164)</f>
        <v>2.4</v>
      </c>
      <c r="GD164" s="500" t="n">
        <f aca="false">1-FU164/EA164</f>
        <v>0.0757575757575758</v>
      </c>
      <c r="GE164" s="528" t="n">
        <f aca="false">CX164+EA164-FU164</f>
        <v>5</v>
      </c>
      <c r="GF164" s="507" t="n">
        <f aca="false">4100/BA164*24</f>
        <v>1.87214611872146</v>
      </c>
      <c r="GG164" s="491"/>
      <c r="GH164" s="527"/>
      <c r="GI164" s="491"/>
      <c r="GJ164" s="545"/>
      <c r="GK164" s="499"/>
      <c r="GL164" s="508"/>
      <c r="GM164" s="536"/>
      <c r="GN164" s="537"/>
      <c r="GO164" s="527"/>
      <c r="GP164" s="527"/>
      <c r="GQ164" s="536"/>
      <c r="GR164" s="503" t="n">
        <f aca="false">4300/BA164*24</f>
        <v>1.9634703196347</v>
      </c>
      <c r="GS164" s="537" t="n">
        <f aca="false">HC164</f>
        <v>15.6</v>
      </c>
      <c r="GT164" s="537" t="n">
        <f aca="false">HD164</f>
        <v>52</v>
      </c>
      <c r="GU164" s="527"/>
      <c r="GV164" s="527"/>
      <c r="GW164" s="527" t="n">
        <f aca="false">1-HC164/FT164</f>
        <v>0.138121546961326</v>
      </c>
      <c r="GX164" s="527" t="n">
        <f aca="false">1-HD164/FU164</f>
        <v>0.147540983606557</v>
      </c>
      <c r="GY164" s="498"/>
      <c r="GZ164" s="491" t="n">
        <v>57633</v>
      </c>
      <c r="HA164" s="494" t="n">
        <v>8.18</v>
      </c>
      <c r="HB164" s="494" t="n">
        <v>8.2</v>
      </c>
      <c r="HC164" s="495" t="n">
        <v>15.6</v>
      </c>
      <c r="HD164" s="499" t="n">
        <v>52</v>
      </c>
      <c r="HE164" s="499" t="n">
        <v>16</v>
      </c>
      <c r="HF164" s="499"/>
      <c r="HG164" s="499"/>
      <c r="HH164" s="493" t="n">
        <v>4</v>
      </c>
      <c r="HI164" s="509" t="n">
        <v>6640</v>
      </c>
      <c r="HJ164" s="491" t="n">
        <f aca="false">HI164*0.67</f>
        <v>4448.8</v>
      </c>
      <c r="HK164" s="491"/>
      <c r="HL164" s="551"/>
      <c r="HM164" s="544" t="n">
        <v>4.2</v>
      </c>
      <c r="HN164" s="507" t="n">
        <v>6.2</v>
      </c>
      <c r="HO164" s="492" t="n">
        <v>0.3</v>
      </c>
      <c r="HP164" s="546" t="n">
        <v>0.2</v>
      </c>
      <c r="HQ164" s="524" t="n">
        <v>5</v>
      </c>
      <c r="HR164" s="525" t="n">
        <v>0.26</v>
      </c>
      <c r="HS164" s="525" t="n">
        <v>0.26</v>
      </c>
      <c r="HT164" s="512" t="n">
        <v>16</v>
      </c>
      <c r="HU164" s="526" t="n">
        <f aca="false">72500/BA164*24</f>
        <v>33.1050228310502</v>
      </c>
      <c r="HV164" s="527" t="n">
        <f aca="false">1-HC164/BE164</f>
        <v>0.880825057295646</v>
      </c>
      <c r="HW164" s="527" t="n">
        <f aca="false">1-HD164/BF164</f>
        <v>0.895372233400402</v>
      </c>
      <c r="HX164" s="527" t="n">
        <f aca="false">1-HM164/BK164</f>
        <v>0.858108108108108</v>
      </c>
      <c r="HY164" s="513"/>
    </row>
    <row r="165" customFormat="false" ht="15.6" hidden="false" customHeight="false" outlineLevel="0" collapsed="false">
      <c r="A165" s="401" t="n">
        <v>43647</v>
      </c>
      <c r="B165" s="516" t="n">
        <v>52618</v>
      </c>
      <c r="C165" s="403" t="n">
        <f aca="false">B165/$B$6</f>
        <v>1.05236</v>
      </c>
      <c r="D165" s="552" t="n">
        <v>8.2</v>
      </c>
      <c r="E165" s="553" t="n">
        <v>36.6</v>
      </c>
      <c r="F165" s="554" t="n">
        <v>120</v>
      </c>
      <c r="G165" s="407" t="n">
        <f aca="false">F165*B165/1000</f>
        <v>6314.16</v>
      </c>
      <c r="H165" s="403" t="n">
        <f aca="false">G165/$G$6</f>
        <v>0.2525664</v>
      </c>
      <c r="I165" s="554" t="n">
        <v>7175</v>
      </c>
      <c r="J165" s="407" t="n">
        <f aca="false">I165*0.67</f>
        <v>4807.25</v>
      </c>
      <c r="K165" s="555" t="n">
        <v>9</v>
      </c>
      <c r="L165" s="555" t="n">
        <v>6.6</v>
      </c>
      <c r="M165" s="555" t="n">
        <v>0.7</v>
      </c>
      <c r="N165" s="556" t="n">
        <v>46</v>
      </c>
      <c r="O165" s="556" t="n">
        <v>32</v>
      </c>
      <c r="P165" s="410"/>
      <c r="Q165" s="410"/>
      <c r="R165" s="410"/>
      <c r="S165" s="410"/>
      <c r="T165" s="411"/>
      <c r="U165" s="412"/>
      <c r="V165" s="410"/>
      <c r="W165" s="410"/>
      <c r="X165" s="517"/>
      <c r="Y165" s="474"/>
      <c r="Z165" s="475"/>
      <c r="AA165" s="476"/>
      <c r="AB165" s="477"/>
      <c r="AC165" s="477"/>
      <c r="AD165" s="475" t="n">
        <v>5.03</v>
      </c>
      <c r="AE165" s="478" t="n">
        <f aca="false">AD165/$AD$6</f>
        <v>0.698611111111111</v>
      </c>
      <c r="AF165" s="479"/>
      <c r="AG165" s="478"/>
      <c r="AH165" s="479"/>
      <c r="AI165" s="479"/>
      <c r="AJ165" s="474"/>
      <c r="AK165" s="478"/>
      <c r="AL165" s="448"/>
      <c r="AM165" s="480"/>
      <c r="AN165" s="474"/>
      <c r="AO165" s="474"/>
      <c r="AP165" s="480"/>
      <c r="AQ165" s="448"/>
      <c r="AR165" s="474"/>
      <c r="AS165" s="474"/>
      <c r="AT165" s="474"/>
      <c r="AU165" s="448"/>
      <c r="AV165" s="481"/>
      <c r="AW165" s="480"/>
      <c r="AX165" s="480"/>
      <c r="AY165" s="481"/>
      <c r="AZ165" s="481"/>
      <c r="BA165" s="421" t="n">
        <f aca="false">CC165+DF165</f>
        <v>52776</v>
      </c>
      <c r="BB165" s="422" t="n">
        <f aca="false">BA165/$BA$6</f>
        <v>1.05552</v>
      </c>
      <c r="BC165" s="423"/>
      <c r="BD165" s="424" t="n">
        <v>7.99</v>
      </c>
      <c r="BE165" s="425" t="n">
        <v>80.4</v>
      </c>
      <c r="BF165" s="426" t="n">
        <v>322</v>
      </c>
      <c r="BG165" s="427" t="n">
        <v>5820</v>
      </c>
      <c r="BH165" s="421" t="n">
        <f aca="false">BG165*0.67</f>
        <v>3899.4</v>
      </c>
      <c r="BI165" s="433"/>
      <c r="BJ165" s="422"/>
      <c r="BK165" s="428" t="n">
        <v>16.6</v>
      </c>
      <c r="BL165" s="428" t="n">
        <v>17</v>
      </c>
      <c r="BM165" s="429" t="n">
        <v>1.1</v>
      </c>
      <c r="BN165" s="423"/>
      <c r="BO165" s="426" t="n">
        <v>170</v>
      </c>
      <c r="BP165" s="426" t="n">
        <v>32</v>
      </c>
      <c r="BQ165" s="424" t="n">
        <v>5.66</v>
      </c>
      <c r="BR165" s="422" t="n">
        <f aca="false">BQ165/$BQ$6</f>
        <v>0.786111111111111</v>
      </c>
      <c r="BS165" s="410" t="n">
        <f aca="false">BA165</f>
        <v>52776</v>
      </c>
      <c r="BT165" s="430" t="n">
        <f aca="false">BD165</f>
        <v>7.99</v>
      </c>
      <c r="BU165" s="431" t="n">
        <f aca="false">BE165</f>
        <v>80.4</v>
      </c>
      <c r="BV165" s="431" t="n">
        <f aca="false">BF165</f>
        <v>322</v>
      </c>
      <c r="BW165" s="431" t="n">
        <f aca="false">BG165</f>
        <v>5820</v>
      </c>
      <c r="BX165" s="431" t="n">
        <f aca="false">BW165*0.65</f>
        <v>3783</v>
      </c>
      <c r="BY165" s="431" t="n">
        <f aca="false">BK165</f>
        <v>16.6</v>
      </c>
      <c r="BZ165" s="431" t="n">
        <f aca="false">BL165</f>
        <v>17</v>
      </c>
      <c r="CA165" s="432"/>
      <c r="CB165" s="431" t="n">
        <f aca="false">BO165</f>
        <v>170</v>
      </c>
      <c r="CC165" s="433" t="n">
        <v>26693</v>
      </c>
      <c r="CD165" s="412" t="n">
        <f aca="false">CC165</f>
        <v>26693</v>
      </c>
      <c r="CE165" s="422" t="n">
        <f aca="false">CC165/25000</f>
        <v>1.06772</v>
      </c>
      <c r="CF165" s="434" t="n">
        <f aca="false">6700/CC165*24</f>
        <v>6.02405124939123</v>
      </c>
      <c r="CG165" s="435"/>
      <c r="CH165" s="428"/>
      <c r="CI165" s="447" t="n">
        <f aca="false">9500/CC165*24</f>
        <v>8.54156520436069</v>
      </c>
      <c r="CJ165" s="437" t="n">
        <v>29.8</v>
      </c>
      <c r="CK165" s="437" t="n">
        <v>5</v>
      </c>
      <c r="CL165" s="424"/>
      <c r="CM165" s="424"/>
      <c r="CN165" s="424"/>
      <c r="CO165" s="433"/>
      <c r="CP165" s="433"/>
      <c r="CQ165" s="438"/>
      <c r="CR165" s="438" t="n">
        <v>0.81</v>
      </c>
      <c r="CS165" s="425"/>
      <c r="CT165" s="529" t="n">
        <f aca="false">3500/CC165*24</f>
        <v>3.14689244371183</v>
      </c>
      <c r="CU165" s="435" t="n">
        <v>5.72</v>
      </c>
      <c r="CV165" s="439"/>
      <c r="CW165" s="440"/>
      <c r="CX165" s="441"/>
      <c r="CY165" s="442"/>
      <c r="CZ165" s="443"/>
      <c r="DA165" s="443"/>
      <c r="DB165" s="443"/>
      <c r="DC165" s="443"/>
      <c r="DD165" s="444"/>
      <c r="DE165" s="441"/>
      <c r="DF165" s="445" t="n">
        <v>26083</v>
      </c>
      <c r="DG165" s="446" t="n">
        <f aca="false">DF165</f>
        <v>26083</v>
      </c>
      <c r="DH165" s="422" t="n">
        <f aca="false">DF165/25000</f>
        <v>1.04332</v>
      </c>
      <c r="DI165" s="447" t="n">
        <f aca="false">6700/DF165*24</f>
        <v>6.16493501514396</v>
      </c>
      <c r="DJ165" s="435" t="n">
        <v>7.84</v>
      </c>
      <c r="DK165" s="428"/>
      <c r="DL165" s="447" t="n">
        <f aca="false">9500/DF165*24</f>
        <v>8.74132576774144</v>
      </c>
      <c r="DM165" s="423" t="n">
        <v>29.8</v>
      </c>
      <c r="DN165" s="423" t="n">
        <v>4.2</v>
      </c>
      <c r="DO165" s="424" t="n">
        <v>7.78</v>
      </c>
      <c r="DP165" s="424"/>
      <c r="DQ165" s="424"/>
      <c r="DR165" s="433"/>
      <c r="DS165" s="433"/>
      <c r="DT165" s="438"/>
      <c r="DU165" s="438" t="n">
        <v>0.82</v>
      </c>
      <c r="DV165" s="425"/>
      <c r="DW165" s="447" t="n">
        <f aca="false">3500/DF165*24</f>
        <v>3.22048844074685</v>
      </c>
      <c r="DX165" s="435" t="n">
        <v>6.01</v>
      </c>
      <c r="DY165" s="557" t="n">
        <v>7.99</v>
      </c>
      <c r="DZ165" s="558" t="n">
        <v>19.8</v>
      </c>
      <c r="EA165" s="559" t="n">
        <v>62</v>
      </c>
      <c r="EB165" s="560" t="n">
        <v>6010</v>
      </c>
      <c r="EC165" s="561" t="n">
        <v>6.9</v>
      </c>
      <c r="ED165" s="561" t="n">
        <v>0.4</v>
      </c>
      <c r="EE165" s="561" t="n">
        <v>5.2</v>
      </c>
      <c r="EF165" s="561"/>
      <c r="EG165" s="562" t="n">
        <v>23</v>
      </c>
      <c r="EH165" s="559" t="n">
        <v>16</v>
      </c>
      <c r="EI165" s="430" t="n">
        <f aca="false">DY165</f>
        <v>7.99</v>
      </c>
      <c r="EJ165" s="448" t="n">
        <f aca="false">DZ165</f>
        <v>19.8</v>
      </c>
      <c r="EK165" s="449" t="n">
        <f aca="false">EA165</f>
        <v>62</v>
      </c>
      <c r="EL165" s="418" t="n">
        <f aca="false">EB165</f>
        <v>6010</v>
      </c>
      <c r="EM165" s="432" t="n">
        <f aca="false">EC165</f>
        <v>6.9</v>
      </c>
      <c r="EN165" s="432" t="n">
        <f aca="false">ED165</f>
        <v>0.4</v>
      </c>
      <c r="EO165" s="432" t="n">
        <f aca="false">EE165</f>
        <v>5.2</v>
      </c>
      <c r="EP165" s="432"/>
      <c r="EQ165" s="431" t="n">
        <f aca="false">EG165</f>
        <v>23</v>
      </c>
      <c r="ER165" s="449" t="n">
        <f aca="false">EH165</f>
        <v>16</v>
      </c>
      <c r="ES165" s="450" t="n">
        <f aca="false">44000/BA165*24</f>
        <v>20.0090950432015</v>
      </c>
      <c r="ET165" s="451" t="n">
        <f aca="false">BB165</f>
        <v>1.05552</v>
      </c>
      <c r="EU165" s="452" t="n">
        <f aca="false">BV165/1000/ES165*24</f>
        <v>0.386224363636364</v>
      </c>
      <c r="EV165" s="451" t="n">
        <f aca="false">EU165/$EU$6</f>
        <v>0.715230303030303</v>
      </c>
      <c r="EW165" s="514" t="n">
        <f aca="false">1-EM165/BY165</f>
        <v>0.58433734939759</v>
      </c>
      <c r="EX165" s="515" t="n">
        <f aca="false">BY165-EM165</f>
        <v>9.7</v>
      </c>
      <c r="EY165" s="514" t="n">
        <f aca="false">1-EJ165/BU165</f>
        <v>0.753731343283582</v>
      </c>
      <c r="EZ165" s="515" t="n">
        <f aca="false">BU165-EJ165</f>
        <v>60.6</v>
      </c>
      <c r="FA165" s="451" t="n">
        <f aca="false">1-EK165/BV165</f>
        <v>0.807453416149068</v>
      </c>
      <c r="FB165" s="432" t="n">
        <f aca="false">BV165-EK165</f>
        <v>260</v>
      </c>
      <c r="FC165" s="453"/>
      <c r="FD165" s="432"/>
      <c r="FE165" s="453" t="n">
        <f aca="false">1-EQ165/CB165</f>
        <v>0.864705882352941</v>
      </c>
      <c r="FF165" s="431" t="n">
        <f aca="false">CB165-EQ165</f>
        <v>147</v>
      </c>
      <c r="FG165" s="406" t="n">
        <v>38400</v>
      </c>
      <c r="FH165" s="444"/>
      <c r="FI165" s="454"/>
      <c r="FJ165" s="455"/>
      <c r="FK165" s="456" t="n">
        <f aca="false">3000/BA165*24</f>
        <v>1.36425648021828</v>
      </c>
      <c r="FL165" s="531"/>
      <c r="FM165" s="456"/>
      <c r="FN165" s="531" t="n">
        <v>4865</v>
      </c>
      <c r="FO165" s="533" t="n">
        <f aca="false">FN165/11.15/1.2/1000</f>
        <v>0.363602391629297</v>
      </c>
      <c r="FP165" s="450" t="n">
        <f aca="false">FN165/BA165*1000</f>
        <v>92.1820524480825</v>
      </c>
      <c r="FQ165" s="458" t="n">
        <v>52.8</v>
      </c>
      <c r="FR165" s="459" t="n">
        <f aca="false">FQ165/BA165*1000</f>
        <v>1.00045475216007</v>
      </c>
      <c r="FS165" s="563" t="n">
        <v>7.94</v>
      </c>
      <c r="FT165" s="558" t="n">
        <v>18</v>
      </c>
      <c r="FU165" s="559" t="n">
        <v>59</v>
      </c>
      <c r="FV165" s="565" t="n">
        <v>1</v>
      </c>
      <c r="FW165" s="566" t="n">
        <v>0.36</v>
      </c>
      <c r="FX165" s="565" t="n">
        <v>16</v>
      </c>
      <c r="FY165" s="453" t="n">
        <f aca="false">1-FV165/(EG165+DD165)</f>
        <v>0.956521739130435</v>
      </c>
      <c r="FZ165" s="453"/>
      <c r="GA165" s="430"/>
      <c r="GB165" s="514" t="n">
        <f aca="false">1-FT165/DZ165</f>
        <v>0.0909090909090909</v>
      </c>
      <c r="GC165" s="515" t="n">
        <f aca="false">(CW165+DZ165-FT165)</f>
        <v>1.8</v>
      </c>
      <c r="GD165" s="514" t="n">
        <f aca="false">1-FU165/EA165</f>
        <v>0.0483870967741935</v>
      </c>
      <c r="GE165" s="528" t="n">
        <f aca="false">CX165+EA165-FU165</f>
        <v>3</v>
      </c>
      <c r="GF165" s="462" t="n">
        <f aca="false">4100/BA165*24</f>
        <v>1.86448385629832</v>
      </c>
      <c r="GG165" s="406"/>
      <c r="GH165" s="451"/>
      <c r="GI165" s="406"/>
      <c r="GJ165" s="463"/>
      <c r="GK165" s="464"/>
      <c r="GL165" s="465"/>
      <c r="GM165" s="530"/>
      <c r="GN165" s="406"/>
      <c r="GO165" s="514"/>
      <c r="GP165" s="451"/>
      <c r="GQ165" s="530"/>
      <c r="GR165" s="456" t="n">
        <f aca="false">4300/BA165*24</f>
        <v>1.95543428831287</v>
      </c>
      <c r="GS165" s="532" t="n">
        <f aca="false">HC165</f>
        <v>16</v>
      </c>
      <c r="GT165" s="532" t="n">
        <f aca="false">HD165</f>
        <v>52</v>
      </c>
      <c r="GU165" s="514"/>
      <c r="GV165" s="514"/>
      <c r="GW165" s="514" t="n">
        <f aca="false">1-HC165/FT165</f>
        <v>0.111111111111111</v>
      </c>
      <c r="GX165" s="514" t="n">
        <f aca="false">1-HD165/FU165</f>
        <v>0.11864406779661</v>
      </c>
      <c r="GY165" s="463"/>
      <c r="GZ165" s="406" t="n">
        <v>55058</v>
      </c>
      <c r="HA165" s="557" t="n">
        <v>8.16</v>
      </c>
      <c r="HB165" s="452" t="n">
        <v>8.18</v>
      </c>
      <c r="HC165" s="558" t="n">
        <v>16</v>
      </c>
      <c r="HD165" s="562" t="n">
        <v>52</v>
      </c>
      <c r="HE165" s="464" t="n">
        <v>15</v>
      </c>
      <c r="HF165" s="464"/>
      <c r="HG165" s="444"/>
      <c r="HH165" s="556" t="n">
        <v>3</v>
      </c>
      <c r="HI165" s="567" t="n">
        <v>6160</v>
      </c>
      <c r="HJ165" s="407" t="n">
        <f aca="false">HI165*0.67</f>
        <v>4127.2</v>
      </c>
      <c r="HK165" s="407"/>
      <c r="HL165" s="550"/>
      <c r="HM165" s="568" t="n">
        <v>4.9</v>
      </c>
      <c r="HN165" s="462" t="n">
        <v>5.6</v>
      </c>
      <c r="HO165" s="555" t="n">
        <v>0.35</v>
      </c>
      <c r="HP165" s="549" t="n">
        <v>0.2</v>
      </c>
      <c r="HQ165" s="569" t="n">
        <v>5.2</v>
      </c>
      <c r="HR165" s="570" t="n">
        <v>0.4</v>
      </c>
      <c r="HS165" s="521" t="n">
        <v>0.2</v>
      </c>
      <c r="HT165" s="571" t="n">
        <v>16</v>
      </c>
      <c r="HU165" s="523" t="n">
        <f aca="false">72500/BA165*24</f>
        <v>32.9695316052751</v>
      </c>
      <c r="HV165" s="514" t="n">
        <f aca="false">1-HC165/BE165</f>
        <v>0.800995024875622</v>
      </c>
      <c r="HW165" s="514" t="n">
        <f aca="false">1-HD165/BF165</f>
        <v>0.838509316770186</v>
      </c>
      <c r="HX165" s="514" t="n">
        <f aca="false">1-HM165/BK165</f>
        <v>0.704819277108434</v>
      </c>
      <c r="HY165" s="472"/>
    </row>
    <row r="166" customFormat="false" ht="15.6" hidden="false" customHeight="false" outlineLevel="0" collapsed="false">
      <c r="A166" s="401" t="n">
        <v>43648</v>
      </c>
      <c r="B166" s="516" t="n">
        <v>48680</v>
      </c>
      <c r="C166" s="403" t="n">
        <f aca="false">B166/$B$6</f>
        <v>0.9736</v>
      </c>
      <c r="D166" s="552" t="n">
        <v>8.11</v>
      </c>
      <c r="E166" s="553" t="n">
        <v>28</v>
      </c>
      <c r="F166" s="554" t="n">
        <v>109</v>
      </c>
      <c r="G166" s="407" t="n">
        <f aca="false">F166*B166/1000</f>
        <v>5306.12</v>
      </c>
      <c r="H166" s="403" t="n">
        <f aca="false">G166/$G$6</f>
        <v>0.2122448</v>
      </c>
      <c r="I166" s="554" t="n">
        <v>5180</v>
      </c>
      <c r="J166" s="407" t="n">
        <f aca="false">I166*0.67</f>
        <v>3470.6</v>
      </c>
      <c r="K166" s="555" t="n">
        <v>10.8</v>
      </c>
      <c r="L166" s="555" t="n">
        <v>10.2</v>
      </c>
      <c r="M166" s="555" t="n">
        <v>1.5</v>
      </c>
      <c r="N166" s="556" t="n">
        <v>75</v>
      </c>
      <c r="O166" s="556" t="n">
        <v>32</v>
      </c>
      <c r="P166" s="410"/>
      <c r="Q166" s="410"/>
      <c r="R166" s="410"/>
      <c r="S166" s="410"/>
      <c r="T166" s="411"/>
      <c r="U166" s="412"/>
      <c r="V166" s="410"/>
      <c r="W166" s="410"/>
      <c r="X166" s="517"/>
      <c r="Y166" s="474"/>
      <c r="Z166" s="475"/>
      <c r="AA166" s="476"/>
      <c r="AB166" s="477"/>
      <c r="AC166" s="477"/>
      <c r="AD166" s="475" t="n">
        <v>5.29</v>
      </c>
      <c r="AE166" s="478" t="n">
        <f aca="false">AD166/$AD$6</f>
        <v>0.734722222222222</v>
      </c>
      <c r="AF166" s="479"/>
      <c r="AG166" s="478"/>
      <c r="AH166" s="479"/>
      <c r="AI166" s="479"/>
      <c r="AJ166" s="474"/>
      <c r="AK166" s="478"/>
      <c r="AL166" s="448"/>
      <c r="AM166" s="480"/>
      <c r="AN166" s="474"/>
      <c r="AO166" s="474"/>
      <c r="AP166" s="480"/>
      <c r="AQ166" s="448"/>
      <c r="AR166" s="474"/>
      <c r="AS166" s="474"/>
      <c r="AT166" s="474"/>
      <c r="AU166" s="448"/>
      <c r="AV166" s="481"/>
      <c r="AW166" s="480"/>
      <c r="AX166" s="480"/>
      <c r="AY166" s="481"/>
      <c r="AZ166" s="481"/>
      <c r="BA166" s="421" t="n">
        <f aca="false">CC166+DF166</f>
        <v>48910</v>
      </c>
      <c r="BB166" s="422" t="n">
        <f aca="false">BA166/$BA$6</f>
        <v>0.9782</v>
      </c>
      <c r="BC166" s="423"/>
      <c r="BD166" s="424" t="n">
        <v>7.95</v>
      </c>
      <c r="BE166" s="425" t="n">
        <v>37</v>
      </c>
      <c r="BF166" s="426" t="n">
        <v>157</v>
      </c>
      <c r="BG166" s="427" t="n">
        <v>5420</v>
      </c>
      <c r="BH166" s="421" t="n">
        <f aca="false">BG166*0.67</f>
        <v>3631.4</v>
      </c>
      <c r="BI166" s="433" t="n">
        <v>1233</v>
      </c>
      <c r="BJ166" s="422" t="n">
        <f aca="false">BI166/35.5*(23+35.5)/BH166</f>
        <v>0.559521140723284</v>
      </c>
      <c r="BK166" s="428" t="n">
        <v>11.1</v>
      </c>
      <c r="BL166" s="428" t="n">
        <v>11.2</v>
      </c>
      <c r="BM166" s="429" t="n">
        <v>1.2</v>
      </c>
      <c r="BN166" s="423" t="n">
        <v>1.5</v>
      </c>
      <c r="BO166" s="426" t="n">
        <v>118</v>
      </c>
      <c r="BP166" s="426" t="n">
        <v>32</v>
      </c>
      <c r="BQ166" s="424" t="n">
        <v>5.62</v>
      </c>
      <c r="BR166" s="422" t="n">
        <f aca="false">BQ166/$BQ$6</f>
        <v>0.780555555555556</v>
      </c>
      <c r="BS166" s="410" t="n">
        <f aca="false">BA166</f>
        <v>48910</v>
      </c>
      <c r="BT166" s="430" t="n">
        <f aca="false">BD166</f>
        <v>7.95</v>
      </c>
      <c r="BU166" s="431" t="n">
        <f aca="false">BE166</f>
        <v>37</v>
      </c>
      <c r="BV166" s="431" t="n">
        <f aca="false">BF166</f>
        <v>157</v>
      </c>
      <c r="BW166" s="431" t="n">
        <f aca="false">BG166</f>
        <v>5420</v>
      </c>
      <c r="BX166" s="431" t="n">
        <f aca="false">BW166*0.65</f>
        <v>3523</v>
      </c>
      <c r="BY166" s="431" t="n">
        <f aca="false">BK166</f>
        <v>11.1</v>
      </c>
      <c r="BZ166" s="431" t="n">
        <f aca="false">BL166</f>
        <v>11.2</v>
      </c>
      <c r="CA166" s="432" t="n">
        <f aca="false">BN166</f>
        <v>1.5</v>
      </c>
      <c r="CB166" s="431" t="n">
        <f aca="false">BO166</f>
        <v>118</v>
      </c>
      <c r="CC166" s="433" t="n">
        <v>24817</v>
      </c>
      <c r="CD166" s="412" t="n">
        <f aca="false">CC166</f>
        <v>24817</v>
      </c>
      <c r="CE166" s="422" t="n">
        <f aca="false">CC166/25000</f>
        <v>0.99268</v>
      </c>
      <c r="CF166" s="434" t="n">
        <f aca="false">6700/CC166*24</f>
        <v>6.47942942337914</v>
      </c>
      <c r="CG166" s="435"/>
      <c r="CH166" s="428"/>
      <c r="CI166" s="447" t="n">
        <f aca="false">9500/CC166*24</f>
        <v>9.18725067494056</v>
      </c>
      <c r="CJ166" s="437" t="n">
        <v>29</v>
      </c>
      <c r="CK166" s="437" t="n">
        <v>4.6</v>
      </c>
      <c r="CL166" s="424"/>
      <c r="CM166" s="424"/>
      <c r="CN166" s="424"/>
      <c r="CO166" s="433"/>
      <c r="CP166" s="433"/>
      <c r="CQ166" s="438"/>
      <c r="CR166" s="438" t="n">
        <v>0.87</v>
      </c>
      <c r="CS166" s="425"/>
      <c r="CT166" s="529" t="n">
        <f aca="false">3500/CC166*24</f>
        <v>3.38477656445179</v>
      </c>
      <c r="CU166" s="435" t="n">
        <v>5.36</v>
      </c>
      <c r="CV166" s="439"/>
      <c r="CW166" s="440"/>
      <c r="CX166" s="441"/>
      <c r="CY166" s="442"/>
      <c r="CZ166" s="443"/>
      <c r="DA166" s="443"/>
      <c r="DB166" s="443"/>
      <c r="DC166" s="443"/>
      <c r="DD166" s="444"/>
      <c r="DE166" s="441"/>
      <c r="DF166" s="445" t="n">
        <v>24093</v>
      </c>
      <c r="DG166" s="446" t="n">
        <f aca="false">DF166</f>
        <v>24093</v>
      </c>
      <c r="DH166" s="422" t="n">
        <f aca="false">DF166/25000</f>
        <v>0.96372</v>
      </c>
      <c r="DI166" s="447" t="n">
        <f aca="false">6700/DF166*24</f>
        <v>6.67413771634915</v>
      </c>
      <c r="DJ166" s="435" t="n">
        <v>7.73</v>
      </c>
      <c r="DK166" s="428" t="n">
        <v>2.7</v>
      </c>
      <c r="DL166" s="447" t="n">
        <f aca="false">9500/DF166*24</f>
        <v>9.46332959780849</v>
      </c>
      <c r="DM166" s="423" t="n">
        <v>29</v>
      </c>
      <c r="DN166" s="423" t="n">
        <v>5</v>
      </c>
      <c r="DO166" s="424" t="n">
        <v>7.73</v>
      </c>
      <c r="DP166" s="424"/>
      <c r="DQ166" s="424"/>
      <c r="DR166" s="433" t="n">
        <v>7208</v>
      </c>
      <c r="DS166" s="433" t="n">
        <v>3786</v>
      </c>
      <c r="DT166" s="438" t="n">
        <f aca="false">DS166/DR166</f>
        <v>0.525249722530522</v>
      </c>
      <c r="DU166" s="438" t="n">
        <v>0.91</v>
      </c>
      <c r="DV166" s="425" t="n">
        <f aca="false">DU166/DR166*1000*1000</f>
        <v>126.248612652608</v>
      </c>
      <c r="DW166" s="447" t="n">
        <f aca="false">3500/DF166*24</f>
        <v>3.48648985182418</v>
      </c>
      <c r="DX166" s="435" t="n">
        <v>5.92</v>
      </c>
      <c r="DY166" s="557" t="n">
        <v>7.98</v>
      </c>
      <c r="DZ166" s="558" t="n">
        <v>19</v>
      </c>
      <c r="EA166" s="559" t="n">
        <v>61</v>
      </c>
      <c r="EB166" s="560" t="n">
        <v>5900</v>
      </c>
      <c r="EC166" s="561" t="n">
        <v>3.3</v>
      </c>
      <c r="ED166" s="561" t="n">
        <v>0.29</v>
      </c>
      <c r="EE166" s="561" t="n">
        <v>3.1</v>
      </c>
      <c r="EF166" s="561" t="n">
        <v>0.55</v>
      </c>
      <c r="EG166" s="562" t="n">
        <v>5</v>
      </c>
      <c r="EH166" s="559" t="n">
        <v>16</v>
      </c>
      <c r="EI166" s="430" t="n">
        <f aca="false">DY166</f>
        <v>7.98</v>
      </c>
      <c r="EJ166" s="448" t="n">
        <f aca="false">DZ166</f>
        <v>19</v>
      </c>
      <c r="EK166" s="449" t="n">
        <f aca="false">EA166</f>
        <v>61</v>
      </c>
      <c r="EL166" s="418" t="n">
        <f aca="false">EB166</f>
        <v>5900</v>
      </c>
      <c r="EM166" s="432" t="n">
        <f aca="false">EC166</f>
        <v>3.3</v>
      </c>
      <c r="EN166" s="432" t="n">
        <f aca="false">ED166</f>
        <v>0.29</v>
      </c>
      <c r="EO166" s="432" t="n">
        <f aca="false">EE166</f>
        <v>3.1</v>
      </c>
      <c r="EP166" s="432" t="n">
        <f aca="false">EF166</f>
        <v>0.55</v>
      </c>
      <c r="EQ166" s="431" t="n">
        <f aca="false">EG166</f>
        <v>5</v>
      </c>
      <c r="ER166" s="449" t="n">
        <f aca="false">EH166</f>
        <v>16</v>
      </c>
      <c r="ES166" s="450" t="n">
        <f aca="false">44000/BA166*24</f>
        <v>21.5906767532202</v>
      </c>
      <c r="ET166" s="451" t="n">
        <f aca="false">BB166</f>
        <v>0.9782</v>
      </c>
      <c r="EU166" s="452" t="n">
        <f aca="false">BV166/1000/ES166*24</f>
        <v>0.174519772727273</v>
      </c>
      <c r="EV166" s="451" t="n">
        <f aca="false">EU166/$EU$6</f>
        <v>0.323184764309764</v>
      </c>
      <c r="EW166" s="514" t="n">
        <f aca="false">1-EM166/BY166</f>
        <v>0.702702702702703</v>
      </c>
      <c r="EX166" s="515" t="n">
        <f aca="false">BY166-EM166</f>
        <v>7.8</v>
      </c>
      <c r="EY166" s="514" t="n">
        <f aca="false">1-EJ166/BU166</f>
        <v>0.486486486486487</v>
      </c>
      <c r="EZ166" s="515" t="n">
        <f aca="false">BU166-EJ166</f>
        <v>18</v>
      </c>
      <c r="FA166" s="451" t="n">
        <f aca="false">1-EK166/BV166</f>
        <v>0.611464968152866</v>
      </c>
      <c r="FB166" s="432" t="n">
        <f aca="false">BV166-EK166</f>
        <v>96</v>
      </c>
      <c r="FC166" s="453" t="n">
        <f aca="false">1-EP166/CA166</f>
        <v>0.633333333333333</v>
      </c>
      <c r="FD166" s="432" t="n">
        <f aca="false">CA166-EP166</f>
        <v>0.95</v>
      </c>
      <c r="FE166" s="453" t="n">
        <f aca="false">1-EQ166/CB166</f>
        <v>0.957627118644068</v>
      </c>
      <c r="FF166" s="431" t="n">
        <f aca="false">CB166-EQ166</f>
        <v>113</v>
      </c>
      <c r="FG166" s="406" t="n">
        <v>38400</v>
      </c>
      <c r="FH166" s="444"/>
      <c r="FI166" s="454"/>
      <c r="FJ166" s="455"/>
      <c r="FK166" s="456" t="n">
        <f aca="false">3000/BA166*24</f>
        <v>1.47209159681047</v>
      </c>
      <c r="FL166" s="531"/>
      <c r="FM166" s="456"/>
      <c r="FN166" s="531" t="n">
        <v>4170</v>
      </c>
      <c r="FO166" s="533" t="n">
        <f aca="false">FN166/11.15/1.2/1000</f>
        <v>0.311659192825112</v>
      </c>
      <c r="FP166" s="450" t="n">
        <f aca="false">FN166/BA166*1000</f>
        <v>85.2586383152729</v>
      </c>
      <c r="FQ166" s="458" t="n">
        <v>52.8</v>
      </c>
      <c r="FR166" s="459" t="n">
        <f aca="false">FQ166/BA166*1000</f>
        <v>1.07953383766101</v>
      </c>
      <c r="FS166" s="563" t="n">
        <v>7.97</v>
      </c>
      <c r="FT166" s="558" t="n">
        <v>16</v>
      </c>
      <c r="FU166" s="559" t="n">
        <v>57</v>
      </c>
      <c r="FV166" s="565" t="n">
        <v>1</v>
      </c>
      <c r="FW166" s="566" t="n">
        <v>0.2</v>
      </c>
      <c r="FX166" s="565" t="n">
        <v>16</v>
      </c>
      <c r="FY166" s="453" t="n">
        <f aca="false">1-FV166/(EG166+DD166)</f>
        <v>0.8</v>
      </c>
      <c r="FZ166" s="453" t="n">
        <f aca="false">1-FW166/(EF166+DC166)</f>
        <v>0.636363636363636</v>
      </c>
      <c r="GA166" s="430" t="n">
        <f aca="false">EF166+DC166-FW166</f>
        <v>0.35</v>
      </c>
      <c r="GB166" s="514" t="n">
        <f aca="false">1-FT166/DZ166</f>
        <v>0.157894736842105</v>
      </c>
      <c r="GC166" s="515" t="n">
        <f aca="false">(CW166+DZ166-FT166)</f>
        <v>3</v>
      </c>
      <c r="GD166" s="514" t="n">
        <f aca="false">1-FU166/EA166</f>
        <v>0.0655737704918032</v>
      </c>
      <c r="GE166" s="528" t="n">
        <f aca="false">CX166+EA166-FU166</f>
        <v>4</v>
      </c>
      <c r="GF166" s="462" t="n">
        <f aca="false">4100/BA166*24</f>
        <v>2.01185851564097</v>
      </c>
      <c r="GG166" s="406"/>
      <c r="GH166" s="451"/>
      <c r="GI166" s="406"/>
      <c r="GJ166" s="463"/>
      <c r="GK166" s="464"/>
      <c r="GL166" s="465"/>
      <c r="GM166" s="530"/>
      <c r="GN166" s="406"/>
      <c r="GO166" s="514"/>
      <c r="GP166" s="451"/>
      <c r="GQ166" s="530"/>
      <c r="GR166" s="456" t="n">
        <f aca="false">4300/BA166*24</f>
        <v>2.10999795542834</v>
      </c>
      <c r="GS166" s="532" t="n">
        <f aca="false">HC166</f>
        <v>14</v>
      </c>
      <c r="GT166" s="532" t="n">
        <f aca="false">HD166</f>
        <v>50</v>
      </c>
      <c r="GU166" s="514"/>
      <c r="GV166" s="514"/>
      <c r="GW166" s="514" t="n">
        <f aca="false">1-HC166/FT166</f>
        <v>0.125</v>
      </c>
      <c r="GX166" s="514" t="n">
        <f aca="false">1-HD166/FU166</f>
        <v>0.12280701754386</v>
      </c>
      <c r="GY166" s="463"/>
      <c r="GZ166" s="406" t="n">
        <v>51269</v>
      </c>
      <c r="HA166" s="557" t="n">
        <v>8.24</v>
      </c>
      <c r="HB166" s="452" t="n">
        <v>8.22</v>
      </c>
      <c r="HC166" s="558" t="n">
        <v>14</v>
      </c>
      <c r="HD166" s="562" t="n">
        <v>50</v>
      </c>
      <c r="HE166" s="464" t="n">
        <v>12</v>
      </c>
      <c r="HF166" s="464"/>
      <c r="HG166" s="444"/>
      <c r="HH166" s="556" t="n">
        <v>1</v>
      </c>
      <c r="HI166" s="567" t="n">
        <v>6010</v>
      </c>
      <c r="HJ166" s="407" t="n">
        <f aca="false">HI166*0.67</f>
        <v>4026.7</v>
      </c>
      <c r="HK166" s="407"/>
      <c r="HL166" s="550"/>
      <c r="HM166" s="568" t="n">
        <v>4</v>
      </c>
      <c r="HN166" s="462" t="n">
        <v>4.2</v>
      </c>
      <c r="HO166" s="555" t="n">
        <v>0.29</v>
      </c>
      <c r="HP166" s="549" t="n">
        <v>0.1</v>
      </c>
      <c r="HQ166" s="569" t="n">
        <v>3.7</v>
      </c>
      <c r="HR166" s="570" t="n">
        <v>0.22</v>
      </c>
      <c r="HS166" s="521" t="n">
        <v>0.17</v>
      </c>
      <c r="HT166" s="571" t="n">
        <v>16</v>
      </c>
      <c r="HU166" s="523" t="n">
        <f aca="false">72500/BA166*24</f>
        <v>35.5755469229196</v>
      </c>
      <c r="HV166" s="514" t="n">
        <f aca="false">1-HC166/BE166</f>
        <v>0.621621621621622</v>
      </c>
      <c r="HW166" s="514" t="n">
        <f aca="false">1-HD166/BF166</f>
        <v>0.681528662420382</v>
      </c>
      <c r="HX166" s="514" t="n">
        <f aca="false">1-HM166/BK166</f>
        <v>0.63963963963964</v>
      </c>
      <c r="HY166" s="472"/>
    </row>
    <row r="167" customFormat="false" ht="19.2" hidden="false" customHeight="false" outlineLevel="0" collapsed="false">
      <c r="A167" s="401" t="n">
        <v>43649</v>
      </c>
      <c r="B167" s="516" t="n">
        <v>46275</v>
      </c>
      <c r="C167" s="403" t="n">
        <f aca="false">B167/$B$6</f>
        <v>0.9255</v>
      </c>
      <c r="D167" s="552" t="n">
        <v>7.91</v>
      </c>
      <c r="E167" s="553" t="n">
        <v>35.5</v>
      </c>
      <c r="F167" s="554" t="n">
        <v>145</v>
      </c>
      <c r="G167" s="407" t="n">
        <f aca="false">F167*B167/1000</f>
        <v>6709.875</v>
      </c>
      <c r="H167" s="403" t="n">
        <f aca="false">G167/$G$6</f>
        <v>0.268395</v>
      </c>
      <c r="I167" s="554" t="n">
        <v>7680</v>
      </c>
      <c r="J167" s="407" t="n">
        <f aca="false">I167*0.67</f>
        <v>5145.6</v>
      </c>
      <c r="K167" s="555" t="n">
        <v>17.2</v>
      </c>
      <c r="L167" s="555" t="n">
        <v>15.4</v>
      </c>
      <c r="M167" s="555" t="n">
        <v>1.6</v>
      </c>
      <c r="N167" s="556" t="n">
        <v>101</v>
      </c>
      <c r="O167" s="556" t="n">
        <v>32</v>
      </c>
      <c r="P167" s="410"/>
      <c r="Q167" s="410"/>
      <c r="R167" s="410"/>
      <c r="S167" s="410"/>
      <c r="T167" s="411"/>
      <c r="U167" s="412"/>
      <c r="V167" s="410"/>
      <c r="W167" s="410"/>
      <c r="X167" s="517"/>
      <c r="Y167" s="474"/>
      <c r="Z167" s="475"/>
      <c r="AA167" s="476"/>
      <c r="AB167" s="477"/>
      <c r="AC167" s="477"/>
      <c r="AD167" s="475" t="n">
        <v>4.99</v>
      </c>
      <c r="AE167" s="478" t="n">
        <f aca="false">AD167/$AD$6</f>
        <v>0.693055555555556</v>
      </c>
      <c r="AF167" s="479"/>
      <c r="AG167" s="478"/>
      <c r="AH167" s="479"/>
      <c r="AI167" s="479"/>
      <c r="AJ167" s="474"/>
      <c r="AK167" s="478"/>
      <c r="AL167" s="448"/>
      <c r="AM167" s="480"/>
      <c r="AN167" s="474"/>
      <c r="AO167" s="474"/>
      <c r="AP167" s="480"/>
      <c r="AQ167" s="448"/>
      <c r="AR167" s="474"/>
      <c r="AS167" s="474"/>
      <c r="AT167" s="474"/>
      <c r="AU167" s="448"/>
      <c r="AV167" s="481"/>
      <c r="AW167" s="480"/>
      <c r="AX167" s="480"/>
      <c r="AY167" s="481"/>
      <c r="AZ167" s="481"/>
      <c r="BA167" s="421" t="n">
        <f aca="false">CC167+DF167</f>
        <v>46161</v>
      </c>
      <c r="BB167" s="422" t="n">
        <f aca="false">BA167/$BA$6</f>
        <v>0.92322</v>
      </c>
      <c r="BC167" s="423"/>
      <c r="BD167" s="424" t="n">
        <v>7.92</v>
      </c>
      <c r="BE167" s="425" t="n">
        <v>36</v>
      </c>
      <c r="BF167" s="426" t="n">
        <v>187</v>
      </c>
      <c r="BG167" s="427" t="n">
        <v>5780</v>
      </c>
      <c r="BH167" s="421" t="n">
        <f aca="false">BG167*0.67</f>
        <v>3872.6</v>
      </c>
      <c r="BI167" s="433"/>
      <c r="BJ167" s="422"/>
      <c r="BK167" s="428" t="n">
        <v>14.6</v>
      </c>
      <c r="BL167" s="428" t="n">
        <v>13.6</v>
      </c>
      <c r="BM167" s="429" t="n">
        <v>1.3</v>
      </c>
      <c r="BN167" s="423"/>
      <c r="BO167" s="426" t="n">
        <v>125</v>
      </c>
      <c r="BP167" s="426" t="n">
        <v>32</v>
      </c>
      <c r="BQ167" s="424" t="n">
        <v>5.39</v>
      </c>
      <c r="BR167" s="422" t="n">
        <f aca="false">BQ167/$BQ$6</f>
        <v>0.748611111111111</v>
      </c>
      <c r="BS167" s="410" t="n">
        <f aca="false">BA167</f>
        <v>46161</v>
      </c>
      <c r="BT167" s="430" t="n">
        <f aca="false">BD167</f>
        <v>7.92</v>
      </c>
      <c r="BU167" s="431" t="n">
        <f aca="false">BE167</f>
        <v>36</v>
      </c>
      <c r="BV167" s="431" t="n">
        <f aca="false">BF167</f>
        <v>187</v>
      </c>
      <c r="BW167" s="431" t="n">
        <f aca="false">BG167</f>
        <v>5780</v>
      </c>
      <c r="BX167" s="431" t="n">
        <f aca="false">BW167*0.65</f>
        <v>3757</v>
      </c>
      <c r="BY167" s="431" t="n">
        <f aca="false">BK167</f>
        <v>14.6</v>
      </c>
      <c r="BZ167" s="431" t="n">
        <f aca="false">BL167</f>
        <v>13.6</v>
      </c>
      <c r="CA167" s="432"/>
      <c r="CB167" s="431" t="n">
        <f aca="false">BO167</f>
        <v>125</v>
      </c>
      <c r="CC167" s="433" t="n">
        <v>23478</v>
      </c>
      <c r="CD167" s="412" t="n">
        <f aca="false">CC167</f>
        <v>23478</v>
      </c>
      <c r="CE167" s="422" t="n">
        <f aca="false">CC167/25000</f>
        <v>0.93912</v>
      </c>
      <c r="CF167" s="434" t="n">
        <f aca="false">6700/CC167*24</f>
        <v>6.84896498849987</v>
      </c>
      <c r="CG167" s="435"/>
      <c r="CH167" s="428"/>
      <c r="CI167" s="447" t="n">
        <f aca="false">9500/CC167*24</f>
        <v>9.71121901354459</v>
      </c>
      <c r="CJ167" s="437" t="n">
        <v>28.4</v>
      </c>
      <c r="CK167" s="437" t="n">
        <v>5.3</v>
      </c>
      <c r="CL167" s="424"/>
      <c r="CM167" s="424"/>
      <c r="CN167" s="424"/>
      <c r="CO167" s="433"/>
      <c r="CP167" s="433"/>
      <c r="CQ167" s="438"/>
      <c r="CR167" s="438" t="n">
        <v>0.83</v>
      </c>
      <c r="CS167" s="425"/>
      <c r="CT167" s="529" t="n">
        <f aca="false">3500/CC167*24</f>
        <v>3.5778175313059</v>
      </c>
      <c r="CU167" s="435" t="n">
        <v>6.06</v>
      </c>
      <c r="CV167" s="439"/>
      <c r="CW167" s="440"/>
      <c r="CX167" s="441"/>
      <c r="CY167" s="442"/>
      <c r="CZ167" s="443"/>
      <c r="DA167" s="443"/>
      <c r="DB167" s="443"/>
      <c r="DC167" s="443"/>
      <c r="DD167" s="444"/>
      <c r="DE167" s="441"/>
      <c r="DF167" s="445" t="n">
        <v>22683</v>
      </c>
      <c r="DG167" s="446" t="n">
        <f aca="false">DF167</f>
        <v>22683</v>
      </c>
      <c r="DH167" s="422" t="n">
        <f aca="false">DF167/25000</f>
        <v>0.90732</v>
      </c>
      <c r="DI167" s="447" t="n">
        <f aca="false">6700/DF167*24</f>
        <v>7.08900939029229</v>
      </c>
      <c r="DJ167" s="435" t="n">
        <v>8.01</v>
      </c>
      <c r="DK167" s="428"/>
      <c r="DL167" s="447" t="n">
        <f aca="false">9500/DF167*24</f>
        <v>10.0515804787727</v>
      </c>
      <c r="DM167" s="423" t="n">
        <v>28.4</v>
      </c>
      <c r="DN167" s="423" t="n">
        <v>4.6</v>
      </c>
      <c r="DO167" s="424" t="n">
        <v>7.74</v>
      </c>
      <c r="DP167" s="424"/>
      <c r="DQ167" s="424"/>
      <c r="DR167" s="433"/>
      <c r="DS167" s="433"/>
      <c r="DT167" s="438"/>
      <c r="DU167" s="438" t="n">
        <v>0.87</v>
      </c>
      <c r="DV167" s="425"/>
      <c r="DW167" s="447" t="n">
        <f aca="false">3500/DF167*24</f>
        <v>3.70321386060045</v>
      </c>
      <c r="DX167" s="435" t="n">
        <v>6.31</v>
      </c>
      <c r="DY167" s="557" t="n">
        <v>7.88</v>
      </c>
      <c r="DZ167" s="558" t="n">
        <v>15.7</v>
      </c>
      <c r="EA167" s="559" t="n">
        <v>60</v>
      </c>
      <c r="EB167" s="560" t="n">
        <v>5480</v>
      </c>
      <c r="EC167" s="561" t="n">
        <v>4.6</v>
      </c>
      <c r="ED167" s="561" t="n">
        <v>0.25</v>
      </c>
      <c r="EE167" s="561" t="n">
        <v>4.2</v>
      </c>
      <c r="EF167" s="561"/>
      <c r="EG167" s="562" t="n">
        <v>7</v>
      </c>
      <c r="EH167" s="559" t="n">
        <v>16</v>
      </c>
      <c r="EI167" s="430" t="n">
        <f aca="false">DY167</f>
        <v>7.88</v>
      </c>
      <c r="EJ167" s="448" t="n">
        <f aca="false">DZ167</f>
        <v>15.7</v>
      </c>
      <c r="EK167" s="449" t="n">
        <f aca="false">EA167</f>
        <v>60</v>
      </c>
      <c r="EL167" s="418" t="n">
        <f aca="false">EB167</f>
        <v>5480</v>
      </c>
      <c r="EM167" s="432" t="n">
        <f aca="false">EC167</f>
        <v>4.6</v>
      </c>
      <c r="EN167" s="432" t="n">
        <f aca="false">ED167</f>
        <v>0.25</v>
      </c>
      <c r="EO167" s="432" t="n">
        <f aca="false">EE167</f>
        <v>4.2</v>
      </c>
      <c r="EP167" s="432"/>
      <c r="EQ167" s="431" t="n">
        <f aca="false">EG167</f>
        <v>7</v>
      </c>
      <c r="ER167" s="449" t="n">
        <f aca="false">EH167</f>
        <v>16</v>
      </c>
      <c r="ES167" s="450" t="n">
        <f aca="false">44000/BA167*24</f>
        <v>22.8764541496068</v>
      </c>
      <c r="ET167" s="451" t="n">
        <f aca="false">BB167</f>
        <v>0.92322</v>
      </c>
      <c r="EU167" s="452" t="n">
        <f aca="false">BV167/1000/ES167*24</f>
        <v>0.19618425</v>
      </c>
      <c r="EV167" s="451" t="n">
        <f aca="false">EU167/$EU$6</f>
        <v>0.363304166666667</v>
      </c>
      <c r="EW167" s="514" t="n">
        <f aca="false">1-EM167/BY167</f>
        <v>0.684931506849315</v>
      </c>
      <c r="EX167" s="515" t="n">
        <f aca="false">BY167-EM167</f>
        <v>10</v>
      </c>
      <c r="EY167" s="514" t="n">
        <f aca="false">1-EJ167/BU167</f>
        <v>0.563888888888889</v>
      </c>
      <c r="EZ167" s="515" t="n">
        <f aca="false">BU167-EJ167</f>
        <v>20.3</v>
      </c>
      <c r="FA167" s="451" t="n">
        <f aca="false">1-EK167/BV167</f>
        <v>0.679144385026738</v>
      </c>
      <c r="FB167" s="432" t="n">
        <f aca="false">BV167-EK167</f>
        <v>127</v>
      </c>
      <c r="FC167" s="453"/>
      <c r="FD167" s="432"/>
      <c r="FE167" s="453" t="n">
        <f aca="false">1-EQ167/CB167</f>
        <v>0.944</v>
      </c>
      <c r="FF167" s="431" t="n">
        <f aca="false">CB167-EQ167</f>
        <v>118</v>
      </c>
      <c r="FG167" s="406" t="n">
        <v>38400</v>
      </c>
      <c r="FH167" s="444"/>
      <c r="FI167" s="454"/>
      <c r="FJ167" s="455"/>
      <c r="FK167" s="456" t="n">
        <f aca="false">3000/BA167*24</f>
        <v>1.55975823747319</v>
      </c>
      <c r="FL167" s="531"/>
      <c r="FM167" s="456"/>
      <c r="FN167" s="531" t="n">
        <v>4587</v>
      </c>
      <c r="FO167" s="533" t="n">
        <f aca="false">FN167/11.15/1.2/1000</f>
        <v>0.342825112107623</v>
      </c>
      <c r="FP167" s="450" t="n">
        <f aca="false">FN167/BA167*1000</f>
        <v>99.3695977123546</v>
      </c>
      <c r="FQ167" s="458" t="n">
        <v>52.8</v>
      </c>
      <c r="FR167" s="459" t="n">
        <f aca="false">FQ167/BA167*1000</f>
        <v>1.14382270748034</v>
      </c>
      <c r="FS167" s="563" t="n">
        <v>7.84</v>
      </c>
      <c r="FT167" s="558" t="n">
        <v>14</v>
      </c>
      <c r="FU167" s="559" t="n">
        <v>53</v>
      </c>
      <c r="FV167" s="565" t="n">
        <v>1</v>
      </c>
      <c r="FW167" s="566" t="n">
        <v>0.16</v>
      </c>
      <c r="FX167" s="565" t="n">
        <v>16</v>
      </c>
      <c r="FY167" s="453" t="n">
        <f aca="false">1-FV167/(EG167+DD167)</f>
        <v>0.857142857142857</v>
      </c>
      <c r="FZ167" s="453"/>
      <c r="GA167" s="430"/>
      <c r="GB167" s="514" t="n">
        <f aca="false">1-FT167/DZ167</f>
        <v>0.10828025477707</v>
      </c>
      <c r="GC167" s="515" t="n">
        <f aca="false">(CW167+DZ167-FT167)</f>
        <v>1.7</v>
      </c>
      <c r="GD167" s="514" t="n">
        <f aca="false">1-FU167/EA167</f>
        <v>0.116666666666667</v>
      </c>
      <c r="GE167" s="528" t="n">
        <f aca="false">CX167+EA167-FU167</f>
        <v>7</v>
      </c>
      <c r="GF167" s="462" t="n">
        <f aca="false">4100/BA167*24</f>
        <v>2.13166959121336</v>
      </c>
      <c r="GG167" s="406"/>
      <c r="GH167" s="451"/>
      <c r="GI167" s="406"/>
      <c r="GJ167" s="463"/>
      <c r="GK167" s="464"/>
      <c r="GL167" s="465"/>
      <c r="GM167" s="530"/>
      <c r="GN167" s="406"/>
      <c r="GO167" s="514"/>
      <c r="GP167" s="451"/>
      <c r="GQ167" s="530"/>
      <c r="GR167" s="456" t="n">
        <f aca="false">4300/BA167*24</f>
        <v>2.23565347371157</v>
      </c>
      <c r="GS167" s="532" t="n">
        <f aca="false">HC167</f>
        <v>12</v>
      </c>
      <c r="GT167" s="532" t="n">
        <f aca="false">HD167</f>
        <v>46</v>
      </c>
      <c r="GU167" s="514"/>
      <c r="GV167" s="514"/>
      <c r="GW167" s="514" t="n">
        <f aca="false">1-HC167/FT167</f>
        <v>0.142857142857143</v>
      </c>
      <c r="GX167" s="514" t="n">
        <f aca="false">1-HD167/FU167</f>
        <v>0.132075471698113</v>
      </c>
      <c r="GY167" s="463"/>
      <c r="GZ167" s="406" t="n">
        <v>48646</v>
      </c>
      <c r="HA167" s="557" t="n">
        <v>8.19</v>
      </c>
      <c r="HB167" s="452" t="n">
        <v>8.21</v>
      </c>
      <c r="HC167" s="558" t="n">
        <v>12</v>
      </c>
      <c r="HD167" s="562" t="n">
        <v>46</v>
      </c>
      <c r="HE167" s="464" t="n">
        <v>13</v>
      </c>
      <c r="HF167" s="464"/>
      <c r="HG167" s="444"/>
      <c r="HH167" s="556" t="n">
        <v>1</v>
      </c>
      <c r="HI167" s="567" t="n">
        <v>5530</v>
      </c>
      <c r="HJ167" s="407" t="n">
        <f aca="false">HI167*0.67</f>
        <v>3705.1</v>
      </c>
      <c r="HK167" s="407"/>
      <c r="HL167" s="550"/>
      <c r="HM167" s="568" t="n">
        <v>4.4</v>
      </c>
      <c r="HN167" s="462" t="n">
        <v>5.5</v>
      </c>
      <c r="HO167" s="555" t="n">
        <v>0.24</v>
      </c>
      <c r="HP167" s="549" t="n">
        <v>0.1</v>
      </c>
      <c r="HQ167" s="569" t="n">
        <v>4.2</v>
      </c>
      <c r="HR167" s="570" t="n">
        <v>0.18</v>
      </c>
      <c r="HS167" s="521" t="n">
        <v>0.35</v>
      </c>
      <c r="HT167" s="571" t="n">
        <v>16</v>
      </c>
      <c r="HU167" s="523" t="n">
        <f aca="false">72500/BA167*24</f>
        <v>37.6941574056021</v>
      </c>
      <c r="HV167" s="514" t="n">
        <f aca="false">1-HC167/BE167</f>
        <v>0.666666666666667</v>
      </c>
      <c r="HW167" s="514" t="n">
        <f aca="false">1-HD167/BF167</f>
        <v>0.754010695187166</v>
      </c>
      <c r="HX167" s="514" t="n">
        <f aca="false">1-HM167/BK167</f>
        <v>0.698630136986301</v>
      </c>
      <c r="HY167" s="472" t="s">
        <v>190</v>
      </c>
    </row>
    <row r="168" customFormat="false" ht="15.6" hidden="false" customHeight="false" outlineLevel="0" collapsed="false">
      <c r="A168" s="401" t="n">
        <v>43650</v>
      </c>
      <c r="B168" s="516" t="n">
        <v>50901</v>
      </c>
      <c r="C168" s="403" t="n">
        <f aca="false">B168/$B$6</f>
        <v>1.01802</v>
      </c>
      <c r="D168" s="552" t="n">
        <v>7.9</v>
      </c>
      <c r="E168" s="553" t="n">
        <v>31.5</v>
      </c>
      <c r="F168" s="554" t="n">
        <v>158</v>
      </c>
      <c r="G168" s="407" t="n">
        <f aca="false">F168*B168/1000</f>
        <v>8042.358</v>
      </c>
      <c r="H168" s="403" t="n">
        <f aca="false">G168/$G$6</f>
        <v>0.32169432</v>
      </c>
      <c r="I168" s="554" t="n">
        <v>7640</v>
      </c>
      <c r="J168" s="407" t="n">
        <f aca="false">I168*0.67</f>
        <v>5118.8</v>
      </c>
      <c r="K168" s="555" t="n">
        <v>19.5</v>
      </c>
      <c r="L168" s="555" t="n">
        <v>19.4</v>
      </c>
      <c r="M168" s="555" t="n">
        <v>2.2</v>
      </c>
      <c r="N168" s="556" t="n">
        <v>83</v>
      </c>
      <c r="O168" s="556" t="n">
        <v>16</v>
      </c>
      <c r="P168" s="410"/>
      <c r="Q168" s="410"/>
      <c r="R168" s="410"/>
      <c r="S168" s="410"/>
      <c r="T168" s="411"/>
      <c r="U168" s="412"/>
      <c r="V168" s="410"/>
      <c r="W168" s="410"/>
      <c r="X168" s="517"/>
      <c r="Y168" s="474"/>
      <c r="Z168" s="475"/>
      <c r="AA168" s="476"/>
      <c r="AB168" s="477"/>
      <c r="AC168" s="477"/>
      <c r="AD168" s="475" t="n">
        <v>5.2</v>
      </c>
      <c r="AE168" s="478" t="n">
        <f aca="false">AD168/$AD$6</f>
        <v>0.722222222222222</v>
      </c>
      <c r="AF168" s="479"/>
      <c r="AG168" s="478"/>
      <c r="AH168" s="479"/>
      <c r="AI168" s="479"/>
      <c r="AJ168" s="474"/>
      <c r="AK168" s="478"/>
      <c r="AL168" s="448"/>
      <c r="AM168" s="480"/>
      <c r="AN168" s="474"/>
      <c r="AO168" s="474"/>
      <c r="AP168" s="480"/>
      <c r="AQ168" s="448"/>
      <c r="AR168" s="474"/>
      <c r="AS168" s="474"/>
      <c r="AT168" s="474"/>
      <c r="AU168" s="448"/>
      <c r="AV168" s="481"/>
      <c r="AW168" s="480"/>
      <c r="AX168" s="480"/>
      <c r="AY168" s="481"/>
      <c r="AZ168" s="481"/>
      <c r="BA168" s="421" t="n">
        <f aca="false">CC168+DF168</f>
        <v>47313</v>
      </c>
      <c r="BB168" s="422" t="n">
        <f aca="false">BA168/$BA$6</f>
        <v>0.94626</v>
      </c>
      <c r="BC168" s="423"/>
      <c r="BD168" s="424" t="n">
        <v>7.78</v>
      </c>
      <c r="BE168" s="425" t="n">
        <v>33.6</v>
      </c>
      <c r="BF168" s="426" t="n">
        <v>184</v>
      </c>
      <c r="BG168" s="427" t="n">
        <v>6640</v>
      </c>
      <c r="BH168" s="421" t="n">
        <f aca="false">BG168*0.67</f>
        <v>4448.8</v>
      </c>
      <c r="BI168" s="433"/>
      <c r="BJ168" s="422"/>
      <c r="BK168" s="428" t="n">
        <v>17.9</v>
      </c>
      <c r="BL168" s="428" t="n">
        <v>17.6</v>
      </c>
      <c r="BM168" s="429" t="n">
        <v>1.6</v>
      </c>
      <c r="BN168" s="423"/>
      <c r="BO168" s="426" t="n">
        <v>99</v>
      </c>
      <c r="BP168" s="426" t="n">
        <v>16</v>
      </c>
      <c r="BQ168" s="424" t="n">
        <v>4.9</v>
      </c>
      <c r="BR168" s="422" t="n">
        <f aca="false">BQ168/$BQ$6</f>
        <v>0.680555555555556</v>
      </c>
      <c r="BS168" s="410" t="n">
        <f aca="false">BA168</f>
        <v>47313</v>
      </c>
      <c r="BT168" s="430" t="n">
        <f aca="false">BD168</f>
        <v>7.78</v>
      </c>
      <c r="BU168" s="431" t="n">
        <f aca="false">BE168</f>
        <v>33.6</v>
      </c>
      <c r="BV168" s="431" t="n">
        <f aca="false">BF168</f>
        <v>184</v>
      </c>
      <c r="BW168" s="431" t="n">
        <f aca="false">BG168</f>
        <v>6640</v>
      </c>
      <c r="BX168" s="431" t="n">
        <f aca="false">BW168*0.65</f>
        <v>4316</v>
      </c>
      <c r="BY168" s="431" t="n">
        <f aca="false">BK168</f>
        <v>17.9</v>
      </c>
      <c r="BZ168" s="431" t="n">
        <f aca="false">BL168</f>
        <v>17.6</v>
      </c>
      <c r="CA168" s="432"/>
      <c r="CB168" s="431" t="n">
        <f aca="false">BO168</f>
        <v>99</v>
      </c>
      <c r="CC168" s="433" t="n">
        <v>23992</v>
      </c>
      <c r="CD168" s="412" t="n">
        <f aca="false">CC168</f>
        <v>23992</v>
      </c>
      <c r="CE168" s="422" t="n">
        <f aca="false">CC168/25000</f>
        <v>0.95968</v>
      </c>
      <c r="CF168" s="434" t="n">
        <f aca="false">6700/CC168*24</f>
        <v>6.70223407802601</v>
      </c>
      <c r="CG168" s="435"/>
      <c r="CH168" s="428"/>
      <c r="CI168" s="447" t="n">
        <f aca="false">9500/CC168*24</f>
        <v>9.50316772257419</v>
      </c>
      <c r="CJ168" s="437" t="n">
        <v>28.3</v>
      </c>
      <c r="CK168" s="437" t="n">
        <v>5.27</v>
      </c>
      <c r="CL168" s="424"/>
      <c r="CM168" s="424"/>
      <c r="CN168" s="424"/>
      <c r="CO168" s="433"/>
      <c r="CP168" s="433"/>
      <c r="CQ168" s="438"/>
      <c r="CR168" s="438" t="n">
        <v>0.86</v>
      </c>
      <c r="CS168" s="425"/>
      <c r="CT168" s="529" t="n">
        <f aca="false">3500/CC168*24</f>
        <v>3.50116705568523</v>
      </c>
      <c r="CU168" s="435" t="n">
        <v>5.71</v>
      </c>
      <c r="CV168" s="439"/>
      <c r="CW168" s="440"/>
      <c r="CX168" s="441"/>
      <c r="CY168" s="442"/>
      <c r="CZ168" s="443"/>
      <c r="DA168" s="443"/>
      <c r="DB168" s="443"/>
      <c r="DC168" s="443"/>
      <c r="DD168" s="444"/>
      <c r="DE168" s="441"/>
      <c r="DF168" s="445" t="n">
        <v>23321</v>
      </c>
      <c r="DG168" s="446" t="n">
        <f aca="false">DF168</f>
        <v>23321</v>
      </c>
      <c r="DH168" s="422" t="n">
        <f aca="false">DF168/25000</f>
        <v>0.93284</v>
      </c>
      <c r="DI168" s="447" t="n">
        <f aca="false">6700/DF168*24</f>
        <v>6.89507311007247</v>
      </c>
      <c r="DJ168" s="435" t="n">
        <v>7.67</v>
      </c>
      <c r="DK168" s="428"/>
      <c r="DL168" s="447" t="n">
        <f aca="false">9500/DF168*24</f>
        <v>9.77659620084902</v>
      </c>
      <c r="DM168" s="423" t="n">
        <v>27.9</v>
      </c>
      <c r="DN168" s="423" t="n">
        <v>4.45</v>
      </c>
      <c r="DO168" s="424" t="n">
        <v>7.69</v>
      </c>
      <c r="DP168" s="424"/>
      <c r="DQ168" s="424"/>
      <c r="DR168" s="433"/>
      <c r="DS168" s="433"/>
      <c r="DT168" s="438"/>
      <c r="DU168" s="438" t="n">
        <v>0.91</v>
      </c>
      <c r="DV168" s="425"/>
      <c r="DW168" s="447" t="n">
        <f aca="false">3500/DF168*24</f>
        <v>3.60190386347069</v>
      </c>
      <c r="DX168" s="435" t="n">
        <v>5.72</v>
      </c>
      <c r="DY168" s="557" t="n">
        <v>7.92</v>
      </c>
      <c r="DZ168" s="558" t="n">
        <v>14</v>
      </c>
      <c r="EA168" s="559" t="n">
        <v>57</v>
      </c>
      <c r="EB168" s="560" t="n">
        <v>5800</v>
      </c>
      <c r="EC168" s="561" t="n">
        <v>6.1</v>
      </c>
      <c r="ED168" s="561" t="n">
        <v>0.23</v>
      </c>
      <c r="EE168" s="561" t="n">
        <v>5.8</v>
      </c>
      <c r="EF168" s="561"/>
      <c r="EG168" s="562" t="n">
        <v>4</v>
      </c>
      <c r="EH168" s="559" t="n">
        <v>16</v>
      </c>
      <c r="EI168" s="430" t="n">
        <f aca="false">DY168</f>
        <v>7.92</v>
      </c>
      <c r="EJ168" s="448" t="n">
        <f aca="false">DZ168</f>
        <v>14</v>
      </c>
      <c r="EK168" s="449" t="n">
        <f aca="false">EA168</f>
        <v>57</v>
      </c>
      <c r="EL168" s="418" t="n">
        <f aca="false">EB168</f>
        <v>5800</v>
      </c>
      <c r="EM168" s="432" t="n">
        <f aca="false">EC168</f>
        <v>6.1</v>
      </c>
      <c r="EN168" s="432" t="n">
        <f aca="false">ED168</f>
        <v>0.23</v>
      </c>
      <c r="EO168" s="432" t="n">
        <f aca="false">EE168</f>
        <v>5.8</v>
      </c>
      <c r="EP168" s="432"/>
      <c r="EQ168" s="431" t="n">
        <f aca="false">EG168</f>
        <v>4</v>
      </c>
      <c r="ER168" s="449" t="n">
        <f aca="false">EH168</f>
        <v>16</v>
      </c>
      <c r="ES168" s="450" t="n">
        <f aca="false">44000/BA168*24</f>
        <v>22.3194470864244</v>
      </c>
      <c r="ET168" s="451" t="n">
        <f aca="false">BB168</f>
        <v>0.94626</v>
      </c>
      <c r="EU168" s="452" t="n">
        <f aca="false">BV168/1000/ES168*24</f>
        <v>0.197854363636364</v>
      </c>
      <c r="EV168" s="451" t="n">
        <f aca="false">EU168/$EU$6</f>
        <v>0.36639696969697</v>
      </c>
      <c r="EW168" s="514" t="n">
        <f aca="false">1-EM168/BY168</f>
        <v>0.659217877094972</v>
      </c>
      <c r="EX168" s="515" t="n">
        <f aca="false">BY168-EM168</f>
        <v>11.8</v>
      </c>
      <c r="EY168" s="514" t="n">
        <f aca="false">1-EJ168/BU168</f>
        <v>0.583333333333333</v>
      </c>
      <c r="EZ168" s="515" t="n">
        <f aca="false">BU168-EJ168</f>
        <v>19.6</v>
      </c>
      <c r="FA168" s="451" t="n">
        <f aca="false">1-EK168/BV168</f>
        <v>0.690217391304348</v>
      </c>
      <c r="FB168" s="432" t="n">
        <f aca="false">BV168-EK168</f>
        <v>127</v>
      </c>
      <c r="FC168" s="453"/>
      <c r="FD168" s="432"/>
      <c r="FE168" s="453" t="n">
        <f aca="false">1-EQ168/CB168</f>
        <v>0.95959595959596</v>
      </c>
      <c r="FF168" s="431" t="n">
        <f aca="false">CB168-EQ168</f>
        <v>95</v>
      </c>
      <c r="FG168" s="406" t="n">
        <v>38400</v>
      </c>
      <c r="FH168" s="444"/>
      <c r="FI168" s="454"/>
      <c r="FJ168" s="455"/>
      <c r="FK168" s="456" t="n">
        <f aca="false">3000/BA168*24</f>
        <v>1.5217804831653</v>
      </c>
      <c r="FL168" s="531"/>
      <c r="FM168" s="456"/>
      <c r="FN168" s="531" t="n">
        <v>5282</v>
      </c>
      <c r="FO168" s="533" t="n">
        <f aca="false">FN168/11.15/1.2/1000</f>
        <v>0.394768310911809</v>
      </c>
      <c r="FP168" s="450" t="n">
        <f aca="false">FN168/BA168*1000</f>
        <v>111.63950711221</v>
      </c>
      <c r="FQ168" s="458" t="n">
        <v>55.2</v>
      </c>
      <c r="FR168" s="459" t="n">
        <f aca="false">FQ168/BA168*1000</f>
        <v>1.16669837042673</v>
      </c>
      <c r="FS168" s="563" t="n">
        <v>7.79</v>
      </c>
      <c r="FT168" s="558" t="n">
        <v>13</v>
      </c>
      <c r="FU168" s="559" t="n">
        <v>50</v>
      </c>
      <c r="FV168" s="565" t="n">
        <v>1</v>
      </c>
      <c r="FW168" s="566" t="n">
        <v>0.16</v>
      </c>
      <c r="FX168" s="565" t="n">
        <v>16</v>
      </c>
      <c r="FY168" s="453" t="n">
        <f aca="false">1-FV168/(EG168+DD168)</f>
        <v>0.75</v>
      </c>
      <c r="FZ168" s="453"/>
      <c r="GA168" s="430"/>
      <c r="GB168" s="514" t="n">
        <f aca="false">1-FT168/DZ168</f>
        <v>0.0714285714285714</v>
      </c>
      <c r="GC168" s="515" t="n">
        <f aca="false">(CW168+DZ168-FT168)</f>
        <v>1</v>
      </c>
      <c r="GD168" s="514" t="n">
        <f aca="false">1-FU168/EA168</f>
        <v>0.12280701754386</v>
      </c>
      <c r="GE168" s="528" t="n">
        <f aca="false">CX168+EA168-FU168</f>
        <v>7</v>
      </c>
      <c r="GF168" s="462" t="n">
        <f aca="false">4100/BA168*24</f>
        <v>2.07976666032591</v>
      </c>
      <c r="GG168" s="406"/>
      <c r="GH168" s="451"/>
      <c r="GI168" s="406"/>
      <c r="GJ168" s="463"/>
      <c r="GK168" s="464"/>
      <c r="GL168" s="465"/>
      <c r="GM168" s="530"/>
      <c r="GN168" s="406"/>
      <c r="GO168" s="514"/>
      <c r="GP168" s="451"/>
      <c r="GQ168" s="530"/>
      <c r="GR168" s="456" t="n">
        <f aca="false">4300/BA168*24</f>
        <v>2.18121869253693</v>
      </c>
      <c r="GS168" s="532" t="n">
        <f aca="false">HC168</f>
        <v>12</v>
      </c>
      <c r="GT168" s="532" t="n">
        <f aca="false">HD168</f>
        <v>45</v>
      </c>
      <c r="GU168" s="514"/>
      <c r="GV168" s="514"/>
      <c r="GW168" s="514" t="n">
        <f aca="false">1-HC168/FT168</f>
        <v>0.0769230769230769</v>
      </c>
      <c r="GX168" s="514" t="n">
        <f aca="false">1-HD168/FU168</f>
        <v>0.1</v>
      </c>
      <c r="GY168" s="463"/>
      <c r="GZ168" s="406" t="n">
        <v>47268</v>
      </c>
      <c r="HA168" s="557" t="n">
        <v>8.23</v>
      </c>
      <c r="HB168" s="452" t="n">
        <v>8.25</v>
      </c>
      <c r="HC168" s="558" t="n">
        <v>12</v>
      </c>
      <c r="HD168" s="562" t="n">
        <v>45</v>
      </c>
      <c r="HE168" s="464" t="n">
        <v>10</v>
      </c>
      <c r="HF168" s="464"/>
      <c r="HG168" s="444"/>
      <c r="HH168" s="556" t="n">
        <v>1</v>
      </c>
      <c r="HI168" s="567" t="n">
        <v>5730</v>
      </c>
      <c r="HJ168" s="407" t="n">
        <f aca="false">HI168*0.67</f>
        <v>3839.1</v>
      </c>
      <c r="HK168" s="407"/>
      <c r="HL168" s="550"/>
      <c r="HM168" s="568" t="n">
        <v>5.9</v>
      </c>
      <c r="HN168" s="462" t="n">
        <v>7.8</v>
      </c>
      <c r="HO168" s="555" t="n">
        <v>0.22</v>
      </c>
      <c r="HP168" s="549" t="n">
        <v>0.1</v>
      </c>
      <c r="HQ168" s="569" t="n">
        <v>5.7</v>
      </c>
      <c r="HR168" s="570" t="n">
        <v>0.16</v>
      </c>
      <c r="HS168" s="521" t="n">
        <v>0.18</v>
      </c>
      <c r="HT168" s="571" t="n">
        <v>8</v>
      </c>
      <c r="HU168" s="523" t="n">
        <f aca="false">72500/BA168*24</f>
        <v>36.7763616764948</v>
      </c>
      <c r="HV168" s="514" t="n">
        <f aca="false">1-HC168/BE168</f>
        <v>0.642857142857143</v>
      </c>
      <c r="HW168" s="514" t="n">
        <f aca="false">1-HD168/BF168</f>
        <v>0.755434782608696</v>
      </c>
      <c r="HX168" s="514" t="n">
        <f aca="false">1-HM168/BK168</f>
        <v>0.670391061452514</v>
      </c>
      <c r="HY168" s="472"/>
    </row>
    <row r="169" customFormat="false" ht="15.6" hidden="false" customHeight="false" outlineLevel="0" collapsed="false">
      <c r="A169" s="401" t="n">
        <v>43651</v>
      </c>
      <c r="B169" s="516" t="n">
        <v>39704</v>
      </c>
      <c r="C169" s="403" t="n">
        <f aca="false">B169/$B$6</f>
        <v>0.79408</v>
      </c>
      <c r="D169" s="552" t="n">
        <v>7.99</v>
      </c>
      <c r="E169" s="553" t="n">
        <v>37.9</v>
      </c>
      <c r="F169" s="554" t="n">
        <v>183</v>
      </c>
      <c r="G169" s="407" t="n">
        <f aca="false">F169*B169/1000</f>
        <v>7265.832</v>
      </c>
      <c r="H169" s="403" t="n">
        <f aca="false">G169/$G$6</f>
        <v>0.29063328</v>
      </c>
      <c r="I169" s="554" t="n">
        <v>6880</v>
      </c>
      <c r="J169" s="407" t="n">
        <f aca="false">I169*0.67</f>
        <v>4609.6</v>
      </c>
      <c r="K169" s="555" t="n">
        <v>25.2</v>
      </c>
      <c r="L169" s="555" t="n">
        <v>22.4</v>
      </c>
      <c r="M169" s="555" t="n">
        <v>2.4</v>
      </c>
      <c r="N169" s="556" t="n">
        <v>115</v>
      </c>
      <c r="O169" s="556" t="n">
        <v>32</v>
      </c>
      <c r="P169" s="410"/>
      <c r="Q169" s="410"/>
      <c r="R169" s="410"/>
      <c r="S169" s="410"/>
      <c r="T169" s="411"/>
      <c r="U169" s="412"/>
      <c r="V169" s="410"/>
      <c r="W169" s="410"/>
      <c r="X169" s="517"/>
      <c r="Y169" s="474"/>
      <c r="Z169" s="475"/>
      <c r="AA169" s="476"/>
      <c r="AB169" s="477"/>
      <c r="AC169" s="477"/>
      <c r="AD169" s="475" t="n">
        <v>3.27</v>
      </c>
      <c r="AE169" s="478" t="n">
        <f aca="false">AD169/$AD$6</f>
        <v>0.454166666666667</v>
      </c>
      <c r="AF169" s="479"/>
      <c r="AG169" s="478"/>
      <c r="AH169" s="479"/>
      <c r="AI169" s="479"/>
      <c r="AJ169" s="474"/>
      <c r="AK169" s="478"/>
      <c r="AL169" s="448"/>
      <c r="AM169" s="480"/>
      <c r="AN169" s="474"/>
      <c r="AO169" s="474"/>
      <c r="AP169" s="480"/>
      <c r="AQ169" s="448"/>
      <c r="AR169" s="474"/>
      <c r="AS169" s="474"/>
      <c r="AT169" s="474"/>
      <c r="AU169" s="448"/>
      <c r="AV169" s="481"/>
      <c r="AW169" s="480"/>
      <c r="AX169" s="480"/>
      <c r="AY169" s="481"/>
      <c r="AZ169" s="481"/>
      <c r="BA169" s="421" t="n">
        <f aca="false">CC169+DF169</f>
        <v>42122</v>
      </c>
      <c r="BB169" s="422" t="n">
        <f aca="false">BA169/$BA$6</f>
        <v>0.84244</v>
      </c>
      <c r="BC169" s="423"/>
      <c r="BD169" s="424" t="n">
        <v>7.82</v>
      </c>
      <c r="BE169" s="425" t="n">
        <v>35</v>
      </c>
      <c r="BF169" s="426" t="n">
        <v>191</v>
      </c>
      <c r="BG169" s="427" t="n">
        <v>6400</v>
      </c>
      <c r="BH169" s="421" t="n">
        <f aca="false">BG169*0.67</f>
        <v>4288</v>
      </c>
      <c r="BI169" s="433"/>
      <c r="BJ169" s="422"/>
      <c r="BK169" s="428" t="n">
        <v>19</v>
      </c>
      <c r="BL169" s="428" t="n">
        <v>17.6</v>
      </c>
      <c r="BM169" s="429" t="n">
        <v>1.2</v>
      </c>
      <c r="BN169" s="423" t="n">
        <v>2.2</v>
      </c>
      <c r="BO169" s="426" t="n">
        <v>122</v>
      </c>
      <c r="BP169" s="426" t="n">
        <v>32</v>
      </c>
      <c r="BQ169" s="424" t="n">
        <v>4.5</v>
      </c>
      <c r="BR169" s="422" t="n">
        <f aca="false">BQ169/$BQ$6</f>
        <v>0.625</v>
      </c>
      <c r="BS169" s="410" t="n">
        <f aca="false">BA169</f>
        <v>42122</v>
      </c>
      <c r="BT169" s="430" t="n">
        <f aca="false">BD169</f>
        <v>7.82</v>
      </c>
      <c r="BU169" s="431" t="n">
        <f aca="false">BE169</f>
        <v>35</v>
      </c>
      <c r="BV169" s="431" t="n">
        <f aca="false">BF169</f>
        <v>191</v>
      </c>
      <c r="BW169" s="431" t="n">
        <f aca="false">BG169</f>
        <v>6400</v>
      </c>
      <c r="BX169" s="431" t="n">
        <f aca="false">BW169*0.65</f>
        <v>4160</v>
      </c>
      <c r="BY169" s="431" t="n">
        <f aca="false">BK169</f>
        <v>19</v>
      </c>
      <c r="BZ169" s="431" t="n">
        <f aca="false">BL169</f>
        <v>17.6</v>
      </c>
      <c r="CA169" s="432" t="n">
        <f aca="false">BN169</f>
        <v>2.2</v>
      </c>
      <c r="CB169" s="431" t="n">
        <f aca="false">BO169</f>
        <v>122</v>
      </c>
      <c r="CC169" s="433" t="n">
        <v>21048</v>
      </c>
      <c r="CD169" s="412" t="n">
        <f aca="false">CC169</f>
        <v>21048</v>
      </c>
      <c r="CE169" s="422" t="n">
        <f aca="false">CC169/25000</f>
        <v>0.84192</v>
      </c>
      <c r="CF169" s="434" t="n">
        <f aca="false">6700/CC169*24</f>
        <v>7.63968072976055</v>
      </c>
      <c r="CG169" s="435"/>
      <c r="CH169" s="428"/>
      <c r="CI169" s="447" t="n">
        <f aca="false">9500/CC169*24</f>
        <v>10.8323831242873</v>
      </c>
      <c r="CJ169" s="437" t="n">
        <v>27.6</v>
      </c>
      <c r="CK169" s="437" t="n">
        <v>5.5</v>
      </c>
      <c r="CL169" s="424"/>
      <c r="CM169" s="424"/>
      <c r="CN169" s="424"/>
      <c r="CO169" s="433"/>
      <c r="CP169" s="433"/>
      <c r="CQ169" s="438"/>
      <c r="CR169" s="438" t="n">
        <v>0.86</v>
      </c>
      <c r="CS169" s="425"/>
      <c r="CT169" s="529" t="n">
        <f aca="false">3500/CC169*24</f>
        <v>3.9908779931585</v>
      </c>
      <c r="CU169" s="435" t="n">
        <v>5.85</v>
      </c>
      <c r="CV169" s="439"/>
      <c r="CW169" s="440"/>
      <c r="CX169" s="441"/>
      <c r="CY169" s="442"/>
      <c r="CZ169" s="443"/>
      <c r="DA169" s="443"/>
      <c r="DB169" s="443"/>
      <c r="DC169" s="443"/>
      <c r="DD169" s="444"/>
      <c r="DE169" s="441"/>
      <c r="DF169" s="445" t="n">
        <v>21074</v>
      </c>
      <c r="DG169" s="446" t="n">
        <f aca="false">DF169</f>
        <v>21074</v>
      </c>
      <c r="DH169" s="422" t="n">
        <f aca="false">DF169/25000</f>
        <v>0.84296</v>
      </c>
      <c r="DI169" s="447" t="n">
        <f aca="false">6700/DF169*24</f>
        <v>7.63025529087976</v>
      </c>
      <c r="DJ169" s="435" t="n">
        <v>7.59</v>
      </c>
      <c r="DK169" s="428" t="n">
        <v>4.8</v>
      </c>
      <c r="DL169" s="447" t="n">
        <f aca="false">9500/DF169*24</f>
        <v>10.8190186960235</v>
      </c>
      <c r="DM169" s="423" t="n">
        <v>27.4</v>
      </c>
      <c r="DN169" s="423" t="n">
        <v>4.2</v>
      </c>
      <c r="DO169" s="424" t="n">
        <v>7.56</v>
      </c>
      <c r="DP169" s="424"/>
      <c r="DQ169" s="424"/>
      <c r="DR169" s="433"/>
      <c r="DS169" s="433"/>
      <c r="DT169" s="438"/>
      <c r="DU169" s="438" t="n">
        <v>0.9</v>
      </c>
      <c r="DV169" s="425"/>
      <c r="DW169" s="447" t="n">
        <f aca="false">3500/DF169*24</f>
        <v>3.98595425642972</v>
      </c>
      <c r="DX169" s="435" t="n">
        <v>5.9</v>
      </c>
      <c r="DY169" s="557" t="n">
        <v>7.83</v>
      </c>
      <c r="DZ169" s="558" t="n">
        <v>14</v>
      </c>
      <c r="EA169" s="559" t="n">
        <v>54</v>
      </c>
      <c r="EB169" s="560" t="n">
        <v>6020</v>
      </c>
      <c r="EC169" s="561" t="n">
        <v>9.7</v>
      </c>
      <c r="ED169" s="561" t="n">
        <v>0.19</v>
      </c>
      <c r="EE169" s="561" t="n">
        <v>7.8</v>
      </c>
      <c r="EF169" s="561" t="n">
        <v>0.7</v>
      </c>
      <c r="EG169" s="562" t="n">
        <v>16</v>
      </c>
      <c r="EH169" s="559" t="n">
        <v>16</v>
      </c>
      <c r="EI169" s="430" t="n">
        <f aca="false">DY169</f>
        <v>7.83</v>
      </c>
      <c r="EJ169" s="448" t="n">
        <f aca="false">DZ169</f>
        <v>14</v>
      </c>
      <c r="EK169" s="449" t="n">
        <f aca="false">EA169</f>
        <v>54</v>
      </c>
      <c r="EL169" s="418" t="n">
        <f aca="false">EB169</f>
        <v>6020</v>
      </c>
      <c r="EM169" s="432" t="n">
        <f aca="false">EC169</f>
        <v>9.7</v>
      </c>
      <c r="EN169" s="432" t="n">
        <f aca="false">ED169</f>
        <v>0.19</v>
      </c>
      <c r="EO169" s="432" t="n">
        <f aca="false">EE169</f>
        <v>7.8</v>
      </c>
      <c r="EP169" s="432" t="n">
        <f aca="false">EF169</f>
        <v>0.7</v>
      </c>
      <c r="EQ169" s="431" t="n">
        <f aca="false">EG169</f>
        <v>16</v>
      </c>
      <c r="ER169" s="449" t="n">
        <f aca="false">EH169</f>
        <v>16</v>
      </c>
      <c r="ES169" s="450" t="n">
        <f aca="false">44000/BA169*24</f>
        <v>25.0700346612222</v>
      </c>
      <c r="ET169" s="451" t="n">
        <f aca="false">BB169</f>
        <v>0.84244</v>
      </c>
      <c r="EU169" s="452" t="n">
        <f aca="false">BV169/1000/ES169*24</f>
        <v>0.182847772727273</v>
      </c>
      <c r="EV169" s="451" t="n">
        <f aca="false">EU169/$EU$6</f>
        <v>0.338606986531986</v>
      </c>
      <c r="EW169" s="514" t="n">
        <f aca="false">1-EM169/BY169</f>
        <v>0.489473684210526</v>
      </c>
      <c r="EX169" s="515" t="n">
        <f aca="false">BY169-EM169</f>
        <v>9.3</v>
      </c>
      <c r="EY169" s="514" t="n">
        <f aca="false">1-EJ169/BU169</f>
        <v>0.6</v>
      </c>
      <c r="EZ169" s="515" t="n">
        <f aca="false">BU169-EJ169</f>
        <v>21</v>
      </c>
      <c r="FA169" s="451" t="n">
        <f aca="false">1-EK169/BV169</f>
        <v>0.717277486910995</v>
      </c>
      <c r="FB169" s="432" t="n">
        <f aca="false">BV169-EK169</f>
        <v>137</v>
      </c>
      <c r="FC169" s="453" t="n">
        <f aca="false">1-EP169/CA169</f>
        <v>0.681818181818182</v>
      </c>
      <c r="FD169" s="432" t="n">
        <f aca="false">CA169-EP169</f>
        <v>1.5</v>
      </c>
      <c r="FE169" s="453" t="n">
        <f aca="false">1-EQ169/CB169</f>
        <v>0.868852459016393</v>
      </c>
      <c r="FF169" s="431" t="n">
        <f aca="false">CB169-EQ169</f>
        <v>106</v>
      </c>
      <c r="FG169" s="406" t="n">
        <v>38400</v>
      </c>
      <c r="FH169" s="444"/>
      <c r="FI169" s="454"/>
      <c r="FJ169" s="455"/>
      <c r="FK169" s="456" t="n">
        <f aca="false">3000/BA169*24</f>
        <v>1.70932054508333</v>
      </c>
      <c r="FL169" s="531"/>
      <c r="FM169" s="456"/>
      <c r="FN169" s="531" t="n">
        <v>5192</v>
      </c>
      <c r="FO169" s="533" t="n">
        <f aca="false">FN169/11.15/1.2/1000</f>
        <v>0.388041853512706</v>
      </c>
      <c r="FP169" s="450" t="n">
        <f aca="false">FN169/BA169*1000</f>
        <v>123.261003751009</v>
      </c>
      <c r="FQ169" s="458" t="n">
        <v>56.4</v>
      </c>
      <c r="FR169" s="459" t="n">
        <f aca="false">FQ169/BA169*1000</f>
        <v>1.33896776031527</v>
      </c>
      <c r="FS169" s="563" t="n">
        <v>7.75</v>
      </c>
      <c r="FT169" s="558" t="n">
        <v>13</v>
      </c>
      <c r="FU169" s="559" t="n">
        <v>48</v>
      </c>
      <c r="FV169" s="565" t="n">
        <v>1</v>
      </c>
      <c r="FW169" s="566" t="n">
        <v>0.18</v>
      </c>
      <c r="FX169" s="565" t="n">
        <v>16</v>
      </c>
      <c r="FY169" s="453" t="n">
        <f aca="false">1-FV169/(EG169+DD169)</f>
        <v>0.9375</v>
      </c>
      <c r="FZ169" s="453" t="n">
        <f aca="false">1-FW169/(EF169+DC169)</f>
        <v>0.742857142857143</v>
      </c>
      <c r="GA169" s="430" t="n">
        <f aca="false">EF169+DC169-FW169</f>
        <v>0.52</v>
      </c>
      <c r="GB169" s="514" t="n">
        <f aca="false">1-FT169/DZ169</f>
        <v>0.0714285714285714</v>
      </c>
      <c r="GC169" s="515" t="n">
        <f aca="false">(CW169+DZ169-FT169)</f>
        <v>1</v>
      </c>
      <c r="GD169" s="514" t="n">
        <f aca="false">1-FU169/EA169</f>
        <v>0.111111111111111</v>
      </c>
      <c r="GE169" s="528" t="n">
        <f aca="false">CX169+EA169-FU169</f>
        <v>6</v>
      </c>
      <c r="GF169" s="462" t="n">
        <f aca="false">4100/BA169*24</f>
        <v>2.33607141161388</v>
      </c>
      <c r="GG169" s="406"/>
      <c r="GH169" s="451"/>
      <c r="GI169" s="406"/>
      <c r="GJ169" s="463"/>
      <c r="GK169" s="464"/>
      <c r="GL169" s="465"/>
      <c r="GM169" s="530"/>
      <c r="GN169" s="406"/>
      <c r="GO169" s="514"/>
      <c r="GP169" s="451"/>
      <c r="GQ169" s="530"/>
      <c r="GR169" s="456" t="n">
        <f aca="false">4300/BA169*24</f>
        <v>2.45002611461944</v>
      </c>
      <c r="GS169" s="532" t="n">
        <f aca="false">HC169</f>
        <v>11</v>
      </c>
      <c r="GT169" s="532" t="n">
        <f aca="false">HD169</f>
        <v>41</v>
      </c>
      <c r="GU169" s="514"/>
      <c r="GV169" s="514"/>
      <c r="GW169" s="514" t="n">
        <f aca="false">1-HC169/FT169</f>
        <v>0.153846153846154</v>
      </c>
      <c r="GX169" s="514" t="n">
        <f aca="false">1-HD169/FU169</f>
        <v>0.145833333333333</v>
      </c>
      <c r="GY169" s="463"/>
      <c r="GZ169" s="406" t="n">
        <v>43541</v>
      </c>
      <c r="HA169" s="557" t="n">
        <v>8.16</v>
      </c>
      <c r="HB169" s="452" t="n">
        <v>8.15</v>
      </c>
      <c r="HC169" s="558" t="n">
        <v>11</v>
      </c>
      <c r="HD169" s="562" t="n">
        <v>41</v>
      </c>
      <c r="HE169" s="464" t="n">
        <v>11</v>
      </c>
      <c r="HF169" s="464"/>
      <c r="HG169" s="444"/>
      <c r="HH169" s="556" t="n">
        <v>1</v>
      </c>
      <c r="HI169" s="567" t="n">
        <v>6060</v>
      </c>
      <c r="HJ169" s="407" t="n">
        <f aca="false">HI169*0.67</f>
        <v>4060.2</v>
      </c>
      <c r="HK169" s="407"/>
      <c r="HL169" s="550"/>
      <c r="HM169" s="568" t="n">
        <v>8.5</v>
      </c>
      <c r="HN169" s="462" t="n">
        <v>9.8</v>
      </c>
      <c r="HO169" s="555" t="n">
        <v>0.2</v>
      </c>
      <c r="HP169" s="549" t="n">
        <v>0.1</v>
      </c>
      <c r="HQ169" s="569" t="n">
        <v>7.9</v>
      </c>
      <c r="HR169" s="570" t="n">
        <v>0.18</v>
      </c>
      <c r="HS169" s="521" t="n">
        <v>0.17</v>
      </c>
      <c r="HT169" s="571" t="n">
        <v>16</v>
      </c>
      <c r="HU169" s="523" t="n">
        <f aca="false">72500/BA169*24</f>
        <v>41.3085798395138</v>
      </c>
      <c r="HV169" s="514" t="n">
        <f aca="false">1-HC169/BE169</f>
        <v>0.685714285714286</v>
      </c>
      <c r="HW169" s="514" t="n">
        <f aca="false">1-HD169/BF169</f>
        <v>0.785340314136126</v>
      </c>
      <c r="HX169" s="514" t="n">
        <f aca="false">1-HM169/BK169</f>
        <v>0.552631578947368</v>
      </c>
      <c r="HY169" s="472"/>
    </row>
    <row r="170" customFormat="false" ht="15.6" hidden="false" customHeight="false" outlineLevel="0" collapsed="false">
      <c r="A170" s="401" t="n">
        <v>43652</v>
      </c>
      <c r="B170" s="516" t="n">
        <v>43868</v>
      </c>
      <c r="C170" s="403" t="n">
        <f aca="false">B170/$B$6</f>
        <v>0.87736</v>
      </c>
      <c r="D170" s="552" t="n">
        <v>7.87</v>
      </c>
      <c r="E170" s="553" t="n">
        <v>33.1</v>
      </c>
      <c r="F170" s="554" t="n">
        <v>171</v>
      </c>
      <c r="G170" s="407" t="n">
        <f aca="false">F170*B170/1000</f>
        <v>7501.428</v>
      </c>
      <c r="H170" s="403" t="n">
        <f aca="false">G170/$G$6</f>
        <v>0.30005712</v>
      </c>
      <c r="I170" s="554" t="n">
        <v>6110</v>
      </c>
      <c r="J170" s="407" t="n">
        <f aca="false">I170*0.67</f>
        <v>4093.7</v>
      </c>
      <c r="K170" s="555" t="n">
        <v>28.8</v>
      </c>
      <c r="L170" s="555" t="n">
        <v>26.8</v>
      </c>
      <c r="M170" s="555" t="n">
        <v>3.2</v>
      </c>
      <c r="N170" s="556" t="n">
        <v>165</v>
      </c>
      <c r="O170" s="556" t="n">
        <v>16</v>
      </c>
      <c r="P170" s="410"/>
      <c r="Q170" s="410"/>
      <c r="R170" s="410"/>
      <c r="S170" s="410"/>
      <c r="T170" s="411"/>
      <c r="U170" s="412"/>
      <c r="V170" s="410"/>
      <c r="W170" s="410"/>
      <c r="X170" s="517"/>
      <c r="Y170" s="474"/>
      <c r="Z170" s="475"/>
      <c r="AA170" s="476"/>
      <c r="AB170" s="477"/>
      <c r="AC170" s="477"/>
      <c r="AD170" s="475" t="n">
        <v>5.4</v>
      </c>
      <c r="AE170" s="478" t="n">
        <f aca="false">AD170/$AD$6</f>
        <v>0.75</v>
      </c>
      <c r="AF170" s="479"/>
      <c r="AG170" s="478"/>
      <c r="AH170" s="479"/>
      <c r="AI170" s="479"/>
      <c r="AJ170" s="474"/>
      <c r="AK170" s="478"/>
      <c r="AL170" s="448"/>
      <c r="AM170" s="480"/>
      <c r="AN170" s="474"/>
      <c r="AO170" s="474"/>
      <c r="AP170" s="480"/>
      <c r="AQ170" s="448"/>
      <c r="AR170" s="474"/>
      <c r="AS170" s="474"/>
      <c r="AT170" s="474"/>
      <c r="AU170" s="448"/>
      <c r="AV170" s="481"/>
      <c r="AW170" s="480"/>
      <c r="AX170" s="480"/>
      <c r="AY170" s="481"/>
      <c r="AZ170" s="481"/>
      <c r="BA170" s="421" t="n">
        <f aca="false">CC170+DF170</f>
        <v>41988</v>
      </c>
      <c r="BB170" s="422" t="n">
        <f aca="false">BA170/$BA$6</f>
        <v>0.83976</v>
      </c>
      <c r="BC170" s="423"/>
      <c r="BD170" s="424" t="n">
        <v>7.94</v>
      </c>
      <c r="BE170" s="425" t="n">
        <v>54</v>
      </c>
      <c r="BF170" s="426" t="n">
        <v>328</v>
      </c>
      <c r="BG170" s="427" t="n">
        <v>7500</v>
      </c>
      <c r="BH170" s="421" t="n">
        <f aca="false">BG170*0.67</f>
        <v>5025</v>
      </c>
      <c r="BI170" s="433"/>
      <c r="BJ170" s="422"/>
      <c r="BK170" s="428" t="n">
        <v>20.7</v>
      </c>
      <c r="BL170" s="428" t="n">
        <v>20.6</v>
      </c>
      <c r="BM170" s="429" t="n">
        <v>1.9</v>
      </c>
      <c r="BN170" s="423"/>
      <c r="BO170" s="426" t="n">
        <v>179</v>
      </c>
      <c r="BP170" s="426" t="n">
        <v>16</v>
      </c>
      <c r="BQ170" s="424" t="n">
        <v>3.67</v>
      </c>
      <c r="BR170" s="422" t="n">
        <f aca="false">BQ170/$BQ$6</f>
        <v>0.509722222222222</v>
      </c>
      <c r="BS170" s="410" t="n">
        <f aca="false">BA170</f>
        <v>41988</v>
      </c>
      <c r="BT170" s="430" t="n">
        <f aca="false">BD170</f>
        <v>7.94</v>
      </c>
      <c r="BU170" s="431" t="n">
        <f aca="false">BE170</f>
        <v>54</v>
      </c>
      <c r="BV170" s="431" t="n">
        <f aca="false">BF170</f>
        <v>328</v>
      </c>
      <c r="BW170" s="431" t="n">
        <f aca="false">BG170</f>
        <v>7500</v>
      </c>
      <c r="BX170" s="431" t="n">
        <f aca="false">BW170*0.65</f>
        <v>4875</v>
      </c>
      <c r="BY170" s="431" t="n">
        <f aca="false">BK170</f>
        <v>20.7</v>
      </c>
      <c r="BZ170" s="431" t="n">
        <f aca="false">BL170</f>
        <v>20.6</v>
      </c>
      <c r="CA170" s="432"/>
      <c r="CB170" s="431" t="n">
        <f aca="false">BO170</f>
        <v>179</v>
      </c>
      <c r="CC170" s="433" t="n">
        <v>21106</v>
      </c>
      <c r="CD170" s="412" t="n">
        <f aca="false">CC170</f>
        <v>21106</v>
      </c>
      <c r="CE170" s="422" t="n">
        <f aca="false">CC170/25000</f>
        <v>0.84424</v>
      </c>
      <c r="CF170" s="434" t="n">
        <f aca="false">6700/CC170*24</f>
        <v>7.61868662939449</v>
      </c>
      <c r="CG170" s="435"/>
      <c r="CH170" s="428"/>
      <c r="CI170" s="447" t="n">
        <f aca="false">9500/CC170*24</f>
        <v>10.802615370037</v>
      </c>
      <c r="CJ170" s="437" t="n">
        <v>28.9</v>
      </c>
      <c r="CK170" s="437" t="n">
        <v>4.3</v>
      </c>
      <c r="CL170" s="424"/>
      <c r="CM170" s="424"/>
      <c r="CN170" s="424"/>
      <c r="CO170" s="433"/>
      <c r="CP170" s="433"/>
      <c r="CQ170" s="438"/>
      <c r="CR170" s="438" t="n">
        <v>0.84</v>
      </c>
      <c r="CS170" s="425"/>
      <c r="CT170" s="529" t="n">
        <f aca="false">3500/CC170*24</f>
        <v>3.97991092580309</v>
      </c>
      <c r="CU170" s="435" t="n">
        <v>5.36</v>
      </c>
      <c r="CV170" s="439"/>
      <c r="CW170" s="440"/>
      <c r="CX170" s="441"/>
      <c r="CY170" s="442"/>
      <c r="CZ170" s="443"/>
      <c r="DA170" s="443"/>
      <c r="DB170" s="443"/>
      <c r="DC170" s="443"/>
      <c r="DD170" s="444"/>
      <c r="DE170" s="441"/>
      <c r="DF170" s="445" t="n">
        <v>20882</v>
      </c>
      <c r="DG170" s="446" t="n">
        <f aca="false">DF170</f>
        <v>20882</v>
      </c>
      <c r="DH170" s="422" t="n">
        <f aca="false">DF170/25000</f>
        <v>0.83528</v>
      </c>
      <c r="DI170" s="447" t="n">
        <f aca="false">6700/DF170*24</f>
        <v>7.70041183794656</v>
      </c>
      <c r="DJ170" s="435" t="n">
        <v>7.66</v>
      </c>
      <c r="DK170" s="428"/>
      <c r="DL170" s="447" t="n">
        <f aca="false">9500/DF170*24</f>
        <v>10.9184943970884</v>
      </c>
      <c r="DM170" s="423" t="n">
        <v>29</v>
      </c>
      <c r="DN170" s="423" t="n">
        <v>3.58</v>
      </c>
      <c r="DO170" s="424" t="n">
        <v>7.65</v>
      </c>
      <c r="DP170" s="424"/>
      <c r="DQ170" s="424"/>
      <c r="DR170" s="433"/>
      <c r="DS170" s="433"/>
      <c r="DT170" s="438"/>
      <c r="DU170" s="438" t="n">
        <v>0.89</v>
      </c>
      <c r="DV170" s="425"/>
      <c r="DW170" s="447" t="n">
        <f aca="false">3500/DF170*24</f>
        <v>4.02260319892731</v>
      </c>
      <c r="DX170" s="435" t="n">
        <v>5.43</v>
      </c>
      <c r="DY170" s="557" t="n">
        <v>7.91</v>
      </c>
      <c r="DZ170" s="558" t="n">
        <v>15</v>
      </c>
      <c r="EA170" s="559" t="n">
        <v>56</v>
      </c>
      <c r="EB170" s="560" t="n">
        <v>6260</v>
      </c>
      <c r="EC170" s="561" t="n">
        <v>7.5</v>
      </c>
      <c r="ED170" s="561" t="n">
        <v>0.24</v>
      </c>
      <c r="EE170" s="561" t="n">
        <v>7.7</v>
      </c>
      <c r="EF170" s="561"/>
      <c r="EG170" s="562" t="n">
        <v>6</v>
      </c>
      <c r="EH170" s="559" t="n">
        <v>16</v>
      </c>
      <c r="EI170" s="430" t="n">
        <f aca="false">DY170</f>
        <v>7.91</v>
      </c>
      <c r="EJ170" s="448" t="n">
        <f aca="false">DZ170</f>
        <v>15</v>
      </c>
      <c r="EK170" s="449" t="n">
        <f aca="false">EA170</f>
        <v>56</v>
      </c>
      <c r="EL170" s="418" t="n">
        <f aca="false">EB170</f>
        <v>6260</v>
      </c>
      <c r="EM170" s="432" t="n">
        <f aca="false">EC170</f>
        <v>7.5</v>
      </c>
      <c r="EN170" s="432" t="n">
        <f aca="false">ED170</f>
        <v>0.24</v>
      </c>
      <c r="EO170" s="432" t="n">
        <f aca="false">EE170</f>
        <v>7.7</v>
      </c>
      <c r="EP170" s="432"/>
      <c r="EQ170" s="431" t="n">
        <f aca="false">EG170</f>
        <v>6</v>
      </c>
      <c r="ER170" s="449" t="n">
        <f aca="false">EH170</f>
        <v>16</v>
      </c>
      <c r="ES170" s="450" t="n">
        <f aca="false">44000/BA170*24</f>
        <v>25.1500428693913</v>
      </c>
      <c r="ET170" s="451" t="n">
        <f aca="false">BB170</f>
        <v>0.83976</v>
      </c>
      <c r="EU170" s="452" t="n">
        <f aca="false">BV170/1000/ES170*24</f>
        <v>0.313001454545455</v>
      </c>
      <c r="EV170" s="451" t="n">
        <f aca="false">EU170/$EU$6</f>
        <v>0.579632323232323</v>
      </c>
      <c r="EW170" s="514" t="n">
        <f aca="false">1-EM170/BY170</f>
        <v>0.63768115942029</v>
      </c>
      <c r="EX170" s="515" t="n">
        <f aca="false">BY170-EM170</f>
        <v>13.2</v>
      </c>
      <c r="EY170" s="514" t="n">
        <f aca="false">1-EJ170/BU170</f>
        <v>0.722222222222222</v>
      </c>
      <c r="EZ170" s="515" t="n">
        <f aca="false">BU170-EJ170</f>
        <v>39</v>
      </c>
      <c r="FA170" s="451" t="n">
        <f aca="false">1-EK170/BV170</f>
        <v>0.829268292682927</v>
      </c>
      <c r="FB170" s="432" t="n">
        <f aca="false">BV170-EK170</f>
        <v>272</v>
      </c>
      <c r="FC170" s="453"/>
      <c r="FD170" s="432"/>
      <c r="FE170" s="453" t="n">
        <f aca="false">1-EQ170/CB170</f>
        <v>0.966480446927374</v>
      </c>
      <c r="FF170" s="431" t="n">
        <f aca="false">CB170-EQ170</f>
        <v>173</v>
      </c>
      <c r="FG170" s="406" t="n">
        <v>38400</v>
      </c>
      <c r="FH170" s="444"/>
      <c r="FI170" s="454"/>
      <c r="FJ170" s="455"/>
      <c r="FK170" s="456" t="n">
        <f aca="false">3000/BA170*24</f>
        <v>1.71477565018577</v>
      </c>
      <c r="FL170" s="531"/>
      <c r="FM170" s="456"/>
      <c r="FN170" s="531" t="n">
        <v>5421</v>
      </c>
      <c r="FO170" s="533" t="n">
        <f aca="false">FN170/11.15/1.2/1000</f>
        <v>0.405156950672646</v>
      </c>
      <c r="FP170" s="450" t="n">
        <f aca="false">FN170/BA170*1000</f>
        <v>129.108316661903</v>
      </c>
      <c r="FQ170" s="458" t="n">
        <v>56.4</v>
      </c>
      <c r="FR170" s="459" t="n">
        <f aca="false">FQ170/BA170*1000</f>
        <v>1.34324092597885</v>
      </c>
      <c r="FS170" s="563" t="n">
        <v>7.87</v>
      </c>
      <c r="FT170" s="558" t="n">
        <v>14</v>
      </c>
      <c r="FU170" s="559" t="n">
        <v>53</v>
      </c>
      <c r="FV170" s="565" t="n">
        <v>1</v>
      </c>
      <c r="FW170" s="566" t="n">
        <v>0.2</v>
      </c>
      <c r="FX170" s="565" t="n">
        <v>16</v>
      </c>
      <c r="FY170" s="453" t="n">
        <f aca="false">1-FV170/(EG170+DD170)</f>
        <v>0.833333333333333</v>
      </c>
      <c r="FZ170" s="453"/>
      <c r="GA170" s="430"/>
      <c r="GB170" s="514" t="n">
        <f aca="false">1-FT170/DZ170</f>
        <v>0.0666666666666667</v>
      </c>
      <c r="GC170" s="515" t="n">
        <f aca="false">(CW170+DZ170-FT170)</f>
        <v>1</v>
      </c>
      <c r="GD170" s="514" t="n">
        <f aca="false">1-FU170/EA170</f>
        <v>0.0535714285714286</v>
      </c>
      <c r="GE170" s="528" t="n">
        <f aca="false">CX170+EA170-FU170</f>
        <v>3</v>
      </c>
      <c r="GF170" s="462" t="n">
        <f aca="false">4100/BA170*24</f>
        <v>2.34352672192055</v>
      </c>
      <c r="GG170" s="406"/>
      <c r="GH170" s="451"/>
      <c r="GI170" s="406"/>
      <c r="GJ170" s="463"/>
      <c r="GK170" s="464"/>
      <c r="GL170" s="465"/>
      <c r="GM170" s="530"/>
      <c r="GN170" s="406"/>
      <c r="GO170" s="514"/>
      <c r="GP170" s="451"/>
      <c r="GQ170" s="530"/>
      <c r="GR170" s="456" t="n">
        <f aca="false">4300/BA170*24</f>
        <v>2.4578450985996</v>
      </c>
      <c r="GS170" s="532" t="n">
        <f aca="false">HC170</f>
        <v>12</v>
      </c>
      <c r="GT170" s="532" t="n">
        <f aca="false">HD170</f>
        <v>45</v>
      </c>
      <c r="GU170" s="514"/>
      <c r="GV170" s="514"/>
      <c r="GW170" s="514" t="n">
        <f aca="false">1-HC170/FT170</f>
        <v>0.142857142857143</v>
      </c>
      <c r="GX170" s="514" t="n">
        <f aca="false">1-HD170/FU170</f>
        <v>0.150943396226415</v>
      </c>
      <c r="GY170" s="463"/>
      <c r="GZ170" s="406" t="n">
        <v>42638</v>
      </c>
      <c r="HA170" s="557" t="n">
        <v>8.29</v>
      </c>
      <c r="HB170" s="452" t="n">
        <v>8.31</v>
      </c>
      <c r="HC170" s="558" t="n">
        <v>12</v>
      </c>
      <c r="HD170" s="562" t="n">
        <v>45</v>
      </c>
      <c r="HE170" s="464" t="n">
        <v>12</v>
      </c>
      <c r="HF170" s="464"/>
      <c r="HG170" s="444"/>
      <c r="HH170" s="556" t="n">
        <v>4</v>
      </c>
      <c r="HI170" s="567" t="n">
        <v>6200</v>
      </c>
      <c r="HJ170" s="407" t="n">
        <f aca="false">HI170*0.67</f>
        <v>4154</v>
      </c>
      <c r="HK170" s="407"/>
      <c r="HL170" s="550"/>
      <c r="HM170" s="568" t="n">
        <v>7.3</v>
      </c>
      <c r="HN170" s="462" t="n">
        <v>9.5</v>
      </c>
      <c r="HO170" s="555" t="n">
        <v>0.22</v>
      </c>
      <c r="HP170" s="549" t="n">
        <v>0.1</v>
      </c>
      <c r="HQ170" s="569" t="n">
        <v>7.8</v>
      </c>
      <c r="HR170" s="570" t="n">
        <v>0.22</v>
      </c>
      <c r="HS170" s="521" t="n">
        <v>0.14</v>
      </c>
      <c r="HT170" s="571" t="n">
        <v>8</v>
      </c>
      <c r="HU170" s="523" t="n">
        <f aca="false">72500/BA170*24</f>
        <v>41.440411546156</v>
      </c>
      <c r="HV170" s="514" t="n">
        <f aca="false">1-HC170/BE170</f>
        <v>0.777777777777778</v>
      </c>
      <c r="HW170" s="514" t="n">
        <f aca="false">1-HD170/BF170</f>
        <v>0.86280487804878</v>
      </c>
      <c r="HX170" s="514" t="n">
        <f aca="false">1-HM170/BK170</f>
        <v>0.647342995169082</v>
      </c>
      <c r="HY170" s="472"/>
    </row>
    <row r="171" customFormat="false" ht="19.2" hidden="false" customHeight="false" outlineLevel="0" collapsed="false">
      <c r="A171" s="486" t="n">
        <v>43653</v>
      </c>
      <c r="B171" s="487" t="n">
        <v>37757</v>
      </c>
      <c r="C171" s="488" t="n">
        <f aca="false">B171/$B$6</f>
        <v>0.75514</v>
      </c>
      <c r="D171" s="489" t="n">
        <v>7.94</v>
      </c>
      <c r="E171" s="490"/>
      <c r="F171" s="491" t="n">
        <v>169</v>
      </c>
      <c r="G171" s="491" t="n">
        <f aca="false">F171*B171/1000</f>
        <v>6380.933</v>
      </c>
      <c r="H171" s="488" t="n">
        <f aca="false">G171/$G$6</f>
        <v>0.25523732</v>
      </c>
      <c r="I171" s="491" t="n">
        <v>9080</v>
      </c>
      <c r="J171" s="491" t="n">
        <f aca="false">I171*0.67</f>
        <v>6083.6</v>
      </c>
      <c r="K171" s="492" t="n">
        <v>22.6</v>
      </c>
      <c r="L171" s="492" t="n">
        <v>20.8</v>
      </c>
      <c r="M171" s="492" t="n">
        <v>1.7</v>
      </c>
      <c r="N171" s="493" t="n">
        <v>176</v>
      </c>
      <c r="O171" s="493" t="n">
        <v>16</v>
      </c>
      <c r="P171" s="410"/>
      <c r="Q171" s="410"/>
      <c r="R171" s="410"/>
      <c r="S171" s="410"/>
      <c r="T171" s="411"/>
      <c r="U171" s="412"/>
      <c r="V171" s="410"/>
      <c r="W171" s="410"/>
      <c r="X171" s="413"/>
      <c r="Y171" s="474"/>
      <c r="Z171" s="475"/>
      <c r="AA171" s="476"/>
      <c r="AB171" s="477"/>
      <c r="AC171" s="477"/>
      <c r="AD171" s="475" t="n">
        <v>5.38</v>
      </c>
      <c r="AE171" s="478" t="n">
        <f aca="false">AD171/$AD$6</f>
        <v>0.747222222222222</v>
      </c>
      <c r="AF171" s="479"/>
      <c r="AG171" s="478"/>
      <c r="AH171" s="479"/>
      <c r="AI171" s="479"/>
      <c r="AJ171" s="474"/>
      <c r="AK171" s="478"/>
      <c r="AL171" s="448"/>
      <c r="AM171" s="480"/>
      <c r="AN171" s="474"/>
      <c r="AO171" s="474"/>
      <c r="AP171" s="480"/>
      <c r="AQ171" s="448"/>
      <c r="AR171" s="474"/>
      <c r="AS171" s="474"/>
      <c r="AT171" s="474"/>
      <c r="AU171" s="448"/>
      <c r="AV171" s="481"/>
      <c r="AW171" s="480"/>
      <c r="AX171" s="480"/>
      <c r="AY171" s="481"/>
      <c r="AZ171" s="481"/>
      <c r="BA171" s="421" t="n">
        <f aca="false">CC171+DF171</f>
        <v>37529</v>
      </c>
      <c r="BB171" s="422" t="n">
        <f aca="false">BA171/$BA$6</f>
        <v>0.75058</v>
      </c>
      <c r="BC171" s="423"/>
      <c r="BD171" s="424" t="n">
        <v>7.83</v>
      </c>
      <c r="BE171" s="425"/>
      <c r="BF171" s="426" t="n">
        <v>285</v>
      </c>
      <c r="BG171" s="427" t="n">
        <v>7190</v>
      </c>
      <c r="BH171" s="421" t="n">
        <f aca="false">BG171*0.67</f>
        <v>4817.3</v>
      </c>
      <c r="BI171" s="433"/>
      <c r="BJ171" s="422"/>
      <c r="BK171" s="428" t="n">
        <v>27</v>
      </c>
      <c r="BL171" s="428" t="n">
        <v>25.1</v>
      </c>
      <c r="BM171" s="429" t="n">
        <v>2.1</v>
      </c>
      <c r="BN171" s="423"/>
      <c r="BO171" s="426" t="n">
        <v>182</v>
      </c>
      <c r="BP171" s="426" t="n">
        <v>16</v>
      </c>
      <c r="BQ171" s="424" t="n">
        <v>2.81</v>
      </c>
      <c r="BR171" s="422" t="n">
        <f aca="false">BQ171/$BQ$6</f>
        <v>0.390277777777778</v>
      </c>
      <c r="BS171" s="410" t="n">
        <f aca="false">BA171</f>
        <v>37529</v>
      </c>
      <c r="BT171" s="430" t="n">
        <f aca="false">BD171</f>
        <v>7.83</v>
      </c>
      <c r="BU171" s="431"/>
      <c r="BV171" s="431" t="n">
        <f aca="false">BF171</f>
        <v>285</v>
      </c>
      <c r="BW171" s="431" t="n">
        <f aca="false">BG171</f>
        <v>7190</v>
      </c>
      <c r="BX171" s="431" t="n">
        <f aca="false">BW171*0.65</f>
        <v>4673.5</v>
      </c>
      <c r="BY171" s="431" t="n">
        <f aca="false">BK171</f>
        <v>27</v>
      </c>
      <c r="BZ171" s="431" t="n">
        <f aca="false">BL171</f>
        <v>25.1</v>
      </c>
      <c r="CA171" s="432"/>
      <c r="CB171" s="431" t="n">
        <f aca="false">BO171</f>
        <v>182</v>
      </c>
      <c r="CC171" s="433" t="n">
        <v>18674</v>
      </c>
      <c r="CD171" s="412" t="n">
        <f aca="false">CC171</f>
        <v>18674</v>
      </c>
      <c r="CE171" s="422" t="n">
        <f aca="false">CC171/25000</f>
        <v>0.74696</v>
      </c>
      <c r="CF171" s="534" t="n">
        <f aca="false">6700/CC171*24</f>
        <v>8.61090285959088</v>
      </c>
      <c r="CG171" s="435"/>
      <c r="CH171" s="428"/>
      <c r="CI171" s="535" t="n">
        <f aca="false">9500/CC171*24</f>
        <v>12.2094891292706</v>
      </c>
      <c r="CJ171" s="437" t="n">
        <v>28.7</v>
      </c>
      <c r="CK171" s="437" t="n">
        <v>5.2</v>
      </c>
      <c r="CL171" s="424"/>
      <c r="CM171" s="424"/>
      <c r="CN171" s="424"/>
      <c r="CO171" s="433"/>
      <c r="CP171" s="433"/>
      <c r="CQ171" s="438"/>
      <c r="CR171" s="438" t="n">
        <v>0.86</v>
      </c>
      <c r="CS171" s="482"/>
      <c r="CT171" s="425" t="n">
        <f aca="false">3500/CC171*24</f>
        <v>4.49823283709971</v>
      </c>
      <c r="CU171" s="435" t="n">
        <v>4.93</v>
      </c>
      <c r="CV171" s="494"/>
      <c r="CW171" s="495"/>
      <c r="CX171" s="496"/>
      <c r="CY171" s="497"/>
      <c r="CZ171" s="498"/>
      <c r="DA171" s="498"/>
      <c r="DB171" s="498"/>
      <c r="DC171" s="498"/>
      <c r="DD171" s="499"/>
      <c r="DE171" s="499"/>
      <c r="DF171" s="433" t="n">
        <v>18855</v>
      </c>
      <c r="DG171" s="446" t="n">
        <f aca="false">DF171</f>
        <v>18855</v>
      </c>
      <c r="DH171" s="422" t="n">
        <f aca="false">DF171/25000</f>
        <v>0.7542</v>
      </c>
      <c r="DI171" s="433" t="n">
        <f aca="false">6700/DF171*24</f>
        <v>8.52824184566428</v>
      </c>
      <c r="DJ171" s="435" t="n">
        <v>7.7</v>
      </c>
      <c r="DK171" s="428"/>
      <c r="DL171" s="433" t="n">
        <f aca="false">9500/DF171*24</f>
        <v>12.0922832140016</v>
      </c>
      <c r="DM171" s="542" t="n">
        <v>28.9</v>
      </c>
      <c r="DN171" s="542" t="n">
        <v>4.6</v>
      </c>
      <c r="DO171" s="543" t="n">
        <v>7.77</v>
      </c>
      <c r="DP171" s="543"/>
      <c r="DQ171" s="543"/>
      <c r="DR171" s="433"/>
      <c r="DS171" s="433"/>
      <c r="DT171" s="438"/>
      <c r="DU171" s="438" t="n">
        <v>0.86</v>
      </c>
      <c r="DV171" s="482"/>
      <c r="DW171" s="433" t="n">
        <f aca="false">3500/DF171*24</f>
        <v>4.45505171042164</v>
      </c>
      <c r="DX171" s="435" t="n">
        <v>5.43</v>
      </c>
      <c r="DY171" s="494" t="n">
        <v>7.9</v>
      </c>
      <c r="DZ171" s="495"/>
      <c r="EA171" s="496" t="n">
        <v>58</v>
      </c>
      <c r="EB171" s="497" t="n">
        <v>6750</v>
      </c>
      <c r="EC171" s="498" t="n">
        <v>9</v>
      </c>
      <c r="ED171" s="498" t="n">
        <v>0.22</v>
      </c>
      <c r="EE171" s="498" t="n">
        <v>7.6</v>
      </c>
      <c r="EF171" s="498"/>
      <c r="EG171" s="499" t="n">
        <v>8</v>
      </c>
      <c r="EH171" s="496" t="n">
        <v>16</v>
      </c>
      <c r="EI171" s="430" t="n">
        <f aca="false">DY171</f>
        <v>7.9</v>
      </c>
      <c r="EJ171" s="448"/>
      <c r="EK171" s="449" t="n">
        <f aca="false">EA171</f>
        <v>58</v>
      </c>
      <c r="EL171" s="418" t="n">
        <f aca="false">EB171</f>
        <v>6750</v>
      </c>
      <c r="EM171" s="432" t="n">
        <f aca="false">EC171</f>
        <v>9</v>
      </c>
      <c r="EN171" s="432" t="n">
        <f aca="false">ED171</f>
        <v>0.22</v>
      </c>
      <c r="EO171" s="432" t="n">
        <f aca="false">EE171</f>
        <v>7.6</v>
      </c>
      <c r="EP171" s="432"/>
      <c r="EQ171" s="431" t="n">
        <f aca="false">EG171</f>
        <v>8</v>
      </c>
      <c r="ER171" s="449" t="n">
        <f aca="false">EH171</f>
        <v>16</v>
      </c>
      <c r="ES171" s="497" t="n">
        <f aca="false">44000/BA171*24</f>
        <v>28.1382397612513</v>
      </c>
      <c r="ET171" s="500" t="n">
        <f aca="false">BB171</f>
        <v>0.75058</v>
      </c>
      <c r="EU171" s="452" t="n">
        <f aca="false">BV171/1000/ES171*24</f>
        <v>0.243085568181818</v>
      </c>
      <c r="EV171" s="500" t="n">
        <f aca="false">EU171/$EU$6</f>
        <v>0.45015845959596</v>
      </c>
      <c r="EW171" s="514" t="n">
        <f aca="false">1-EM171/BY171</f>
        <v>0.666666666666667</v>
      </c>
      <c r="EX171" s="515" t="n">
        <f aca="false">BY171-EM171</f>
        <v>18</v>
      </c>
      <c r="EY171" s="527"/>
      <c r="EZ171" s="515"/>
      <c r="FA171" s="451" t="n">
        <f aca="false">1-EK171/BV171</f>
        <v>0.796491228070175</v>
      </c>
      <c r="FB171" s="432" t="n">
        <f aca="false">BV171-EK171</f>
        <v>227</v>
      </c>
      <c r="FC171" s="453"/>
      <c r="FD171" s="432"/>
      <c r="FE171" s="453" t="n">
        <f aca="false">1-EQ171/CB171</f>
        <v>0.956043956043956</v>
      </c>
      <c r="FF171" s="431" t="n">
        <f aca="false">CB171-EQ171</f>
        <v>174</v>
      </c>
      <c r="FG171" s="491" t="n">
        <v>38400</v>
      </c>
      <c r="FH171" s="499"/>
      <c r="FI171" s="502"/>
      <c r="FJ171" s="488"/>
      <c r="FK171" s="503" t="n">
        <f aca="false">3000/BA171*24</f>
        <v>1.91851634735804</v>
      </c>
      <c r="FL171" s="491"/>
      <c r="FM171" s="503"/>
      <c r="FN171" s="491" t="n">
        <v>6311</v>
      </c>
      <c r="FO171" s="533" t="n">
        <f aca="false">FN171/11.15/1.2/1000</f>
        <v>0.471674140508221</v>
      </c>
      <c r="FP171" s="497" t="n">
        <f aca="false">FN171/BA171*1000</f>
        <v>168.163287058008</v>
      </c>
      <c r="FQ171" s="504" t="n">
        <v>57.6</v>
      </c>
      <c r="FR171" s="492" t="n">
        <f aca="false">FQ171/BA171*1000</f>
        <v>1.53481307788643</v>
      </c>
      <c r="FS171" s="505" t="n">
        <v>7.83</v>
      </c>
      <c r="FT171" s="495"/>
      <c r="FU171" s="496" t="n">
        <v>55</v>
      </c>
      <c r="FV171" s="491" t="n">
        <v>1</v>
      </c>
      <c r="FW171" s="505" t="n">
        <v>0.16</v>
      </c>
      <c r="FX171" s="491" t="n">
        <v>16</v>
      </c>
      <c r="FY171" s="453" t="n">
        <f aca="false">1-FV171/(EG171+DD171)</f>
        <v>0.875</v>
      </c>
      <c r="FZ171" s="453"/>
      <c r="GA171" s="430"/>
      <c r="GB171" s="500"/>
      <c r="GC171" s="515"/>
      <c r="GD171" s="500" t="n">
        <f aca="false">1-FU171/EA171</f>
        <v>0.0517241379310345</v>
      </c>
      <c r="GE171" s="528" t="n">
        <f aca="false">CX171+EA171-FU171</f>
        <v>3</v>
      </c>
      <c r="GF171" s="507" t="n">
        <f aca="false">4100/BA171*24</f>
        <v>2.62197234138933</v>
      </c>
      <c r="GG171" s="491"/>
      <c r="GH171" s="527"/>
      <c r="GI171" s="491"/>
      <c r="GJ171" s="545"/>
      <c r="GK171" s="499"/>
      <c r="GL171" s="508"/>
      <c r="GM171" s="536"/>
      <c r="GN171" s="537"/>
      <c r="GO171" s="527"/>
      <c r="GP171" s="527"/>
      <c r="GQ171" s="536"/>
      <c r="GR171" s="503" t="n">
        <f aca="false">4300/BA171*24</f>
        <v>2.7498734312132</v>
      </c>
      <c r="GS171" s="537"/>
      <c r="GT171" s="537" t="n">
        <f aca="false">HD171</f>
        <v>48</v>
      </c>
      <c r="GU171" s="527"/>
      <c r="GV171" s="527"/>
      <c r="GW171" s="527"/>
      <c r="GX171" s="527" t="n">
        <f aca="false">1-HD171/FU171</f>
        <v>0.127272727272727</v>
      </c>
      <c r="GY171" s="498"/>
      <c r="GZ171" s="491" t="n">
        <v>39131</v>
      </c>
      <c r="HA171" s="494" t="n">
        <v>8.2</v>
      </c>
      <c r="HB171" s="494" t="n">
        <v>8.19</v>
      </c>
      <c r="HC171" s="495"/>
      <c r="HD171" s="499" t="n">
        <v>48</v>
      </c>
      <c r="HE171" s="499" t="n">
        <v>12</v>
      </c>
      <c r="HF171" s="499"/>
      <c r="HG171" s="499"/>
      <c r="HH171" s="493" t="n">
        <v>2</v>
      </c>
      <c r="HI171" s="509" t="n">
        <v>6720</v>
      </c>
      <c r="HJ171" s="491" t="n">
        <f aca="false">HI171*0.67</f>
        <v>4502.4</v>
      </c>
      <c r="HK171" s="491"/>
      <c r="HL171" s="551"/>
      <c r="HM171" s="544" t="n">
        <v>8.3</v>
      </c>
      <c r="HN171" s="507" t="n">
        <v>9.5</v>
      </c>
      <c r="HO171" s="492" t="n">
        <v>0.2</v>
      </c>
      <c r="HP171" s="546" t="n">
        <v>0.1</v>
      </c>
      <c r="HQ171" s="524" t="n">
        <v>7.4</v>
      </c>
      <c r="HR171" s="525" t="n">
        <v>0.2</v>
      </c>
      <c r="HS171" s="525" t="n">
        <v>0.19</v>
      </c>
      <c r="HT171" s="512" t="n">
        <v>8</v>
      </c>
      <c r="HU171" s="526" t="n">
        <f aca="false">72500/BA171*24</f>
        <v>46.3641450611527</v>
      </c>
      <c r="HV171" s="527"/>
      <c r="HW171" s="527" t="n">
        <f aca="false">1-HD171/BF171</f>
        <v>0.831578947368421</v>
      </c>
      <c r="HX171" s="527" t="n">
        <f aca="false">1-HM171/BK171</f>
        <v>0.692592592592593</v>
      </c>
      <c r="HY171" s="513" t="s">
        <v>191</v>
      </c>
    </row>
    <row r="172" customFormat="false" ht="15.6" hidden="false" customHeight="false" outlineLevel="0" collapsed="false">
      <c r="A172" s="401" t="n">
        <v>43654</v>
      </c>
      <c r="B172" s="516" t="n">
        <v>42840</v>
      </c>
      <c r="C172" s="403" t="n">
        <f aca="false">B172/$B$6</f>
        <v>0.8568</v>
      </c>
      <c r="D172" s="552" t="n">
        <v>8.05</v>
      </c>
      <c r="E172" s="553"/>
      <c r="F172" s="554" t="n">
        <v>175</v>
      </c>
      <c r="G172" s="407" t="n">
        <f aca="false">F172*B172/1000</f>
        <v>7497</v>
      </c>
      <c r="H172" s="403" t="n">
        <f aca="false">G172/$G$6</f>
        <v>0.29988</v>
      </c>
      <c r="I172" s="554" t="n">
        <v>7110</v>
      </c>
      <c r="J172" s="407" t="n">
        <f aca="false">I172*0.67</f>
        <v>4763.7</v>
      </c>
      <c r="K172" s="555" t="n">
        <v>28.1</v>
      </c>
      <c r="L172" s="555" t="n">
        <v>21.2</v>
      </c>
      <c r="M172" s="555" t="n">
        <v>2</v>
      </c>
      <c r="N172" s="556" t="n">
        <v>122</v>
      </c>
      <c r="O172" s="556" t="n">
        <v>16</v>
      </c>
      <c r="P172" s="410"/>
      <c r="Q172" s="410"/>
      <c r="R172" s="410"/>
      <c r="S172" s="410"/>
      <c r="T172" s="411"/>
      <c r="U172" s="412"/>
      <c r="V172" s="410"/>
      <c r="W172" s="410"/>
      <c r="X172" s="517"/>
      <c r="Y172" s="474"/>
      <c r="Z172" s="475"/>
      <c r="AA172" s="476"/>
      <c r="AB172" s="477"/>
      <c r="AC172" s="477"/>
      <c r="AD172" s="475" t="n">
        <v>5.61</v>
      </c>
      <c r="AE172" s="478" t="n">
        <f aca="false">AD172/$AD$6</f>
        <v>0.779166666666667</v>
      </c>
      <c r="AF172" s="479"/>
      <c r="AG172" s="478"/>
      <c r="AH172" s="479"/>
      <c r="AI172" s="479"/>
      <c r="AJ172" s="474"/>
      <c r="AK172" s="478"/>
      <c r="AL172" s="448"/>
      <c r="AM172" s="480"/>
      <c r="AN172" s="474"/>
      <c r="AO172" s="474"/>
      <c r="AP172" s="480"/>
      <c r="AQ172" s="448"/>
      <c r="AR172" s="474"/>
      <c r="AS172" s="474"/>
      <c r="AT172" s="474"/>
      <c r="AU172" s="448"/>
      <c r="AV172" s="481"/>
      <c r="AW172" s="480"/>
      <c r="AX172" s="480"/>
      <c r="AY172" s="481"/>
      <c r="AZ172" s="481"/>
      <c r="BA172" s="421" t="n">
        <f aca="false">CC172+DF172</f>
        <v>40284</v>
      </c>
      <c r="BB172" s="422" t="n">
        <f aca="false">BA172/$BA$6</f>
        <v>0.80568</v>
      </c>
      <c r="BC172" s="423"/>
      <c r="BD172" s="424" t="n">
        <v>7.92</v>
      </c>
      <c r="BE172" s="425"/>
      <c r="BF172" s="426" t="n">
        <v>221</v>
      </c>
      <c r="BG172" s="427" t="n">
        <v>7250</v>
      </c>
      <c r="BH172" s="421" t="n">
        <f aca="false">BG172*0.67</f>
        <v>4857.5</v>
      </c>
      <c r="BI172" s="433"/>
      <c r="BJ172" s="422"/>
      <c r="BK172" s="428" t="n">
        <v>29.9</v>
      </c>
      <c r="BL172" s="428" t="n">
        <v>20.8</v>
      </c>
      <c r="BM172" s="429" t="n">
        <v>1.4</v>
      </c>
      <c r="BN172" s="423"/>
      <c r="BO172" s="426" t="n">
        <v>208</v>
      </c>
      <c r="BP172" s="426" t="n">
        <v>16</v>
      </c>
      <c r="BQ172" s="424" t="n">
        <v>3.08</v>
      </c>
      <c r="BR172" s="422" t="n">
        <f aca="false">BQ172/$BQ$6</f>
        <v>0.427777777777778</v>
      </c>
      <c r="BS172" s="410" t="n">
        <f aca="false">BA172</f>
        <v>40284</v>
      </c>
      <c r="BT172" s="430" t="n">
        <f aca="false">BD172</f>
        <v>7.92</v>
      </c>
      <c r="BU172" s="431"/>
      <c r="BV172" s="431" t="n">
        <f aca="false">BF172</f>
        <v>221</v>
      </c>
      <c r="BW172" s="431" t="n">
        <f aca="false">BG172</f>
        <v>7250</v>
      </c>
      <c r="BX172" s="431" t="n">
        <f aca="false">BW172*0.65</f>
        <v>4712.5</v>
      </c>
      <c r="BY172" s="431" t="n">
        <f aca="false">BK172</f>
        <v>29.9</v>
      </c>
      <c r="BZ172" s="431" t="n">
        <f aca="false">BL172</f>
        <v>20.8</v>
      </c>
      <c r="CA172" s="432"/>
      <c r="CB172" s="431" t="n">
        <f aca="false">BO172</f>
        <v>208</v>
      </c>
      <c r="CC172" s="433" t="n">
        <v>20219</v>
      </c>
      <c r="CD172" s="412" t="n">
        <f aca="false">CC172</f>
        <v>20219</v>
      </c>
      <c r="CE172" s="422" t="n">
        <f aca="false">CC172/25000</f>
        <v>0.80876</v>
      </c>
      <c r="CF172" s="434" t="n">
        <f aca="false">6700/CC172*24</f>
        <v>7.95291557445967</v>
      </c>
      <c r="CG172" s="435"/>
      <c r="CH172" s="428"/>
      <c r="CI172" s="447" t="n">
        <f aca="false">9500/CC172*24</f>
        <v>11.2765220831891</v>
      </c>
      <c r="CJ172" s="437" t="n">
        <v>29.3</v>
      </c>
      <c r="CK172" s="437" t="n">
        <v>5.31</v>
      </c>
      <c r="CL172" s="424"/>
      <c r="CM172" s="424"/>
      <c r="CN172" s="424"/>
      <c r="CO172" s="433"/>
      <c r="CP172" s="433"/>
      <c r="CQ172" s="438"/>
      <c r="CR172" s="438" t="n">
        <v>0.87</v>
      </c>
      <c r="CS172" s="425"/>
      <c r="CT172" s="529" t="n">
        <f aca="false">3500/CC172*24</f>
        <v>4.15450813591177</v>
      </c>
      <c r="CU172" s="435" t="n">
        <v>5.18</v>
      </c>
      <c r="CV172" s="439"/>
      <c r="CW172" s="440"/>
      <c r="CX172" s="441"/>
      <c r="CY172" s="442"/>
      <c r="CZ172" s="443"/>
      <c r="DA172" s="443"/>
      <c r="DB172" s="443"/>
      <c r="DC172" s="443"/>
      <c r="DD172" s="444"/>
      <c r="DE172" s="441"/>
      <c r="DF172" s="445" t="n">
        <v>20065</v>
      </c>
      <c r="DG172" s="446" t="n">
        <f aca="false">DF172</f>
        <v>20065</v>
      </c>
      <c r="DH172" s="422" t="n">
        <f aca="false">DF172/25000</f>
        <v>0.8026</v>
      </c>
      <c r="DI172" s="447" t="n">
        <f aca="false">6700/DF172*24</f>
        <v>8.01395464739596</v>
      </c>
      <c r="DJ172" s="435" t="n">
        <v>7.66</v>
      </c>
      <c r="DK172" s="428"/>
      <c r="DL172" s="447" t="n">
        <f aca="false">9500/DF172*24</f>
        <v>11.3630700224271</v>
      </c>
      <c r="DM172" s="423" t="n">
        <v>29.6</v>
      </c>
      <c r="DN172" s="423" t="n">
        <v>4.43</v>
      </c>
      <c r="DO172" s="424" t="n">
        <v>7.78</v>
      </c>
      <c r="DP172" s="424"/>
      <c r="DQ172" s="424"/>
      <c r="DR172" s="433"/>
      <c r="DS172" s="433"/>
      <c r="DT172" s="438"/>
      <c r="DU172" s="438" t="n">
        <v>0.89</v>
      </c>
      <c r="DV172" s="425"/>
      <c r="DW172" s="447" t="n">
        <f aca="false">3500/DF172*24</f>
        <v>4.18639421878894</v>
      </c>
      <c r="DX172" s="435" t="n">
        <v>5.66</v>
      </c>
      <c r="DY172" s="557" t="n">
        <v>7.92</v>
      </c>
      <c r="DZ172" s="558"/>
      <c r="EA172" s="559" t="n">
        <v>59</v>
      </c>
      <c r="EB172" s="560" t="n">
        <v>7300</v>
      </c>
      <c r="EC172" s="561" t="n">
        <v>8</v>
      </c>
      <c r="ED172" s="561" t="n">
        <v>0.28</v>
      </c>
      <c r="EE172" s="561" t="n">
        <v>7.9</v>
      </c>
      <c r="EF172" s="561"/>
      <c r="EG172" s="562" t="n">
        <v>7</v>
      </c>
      <c r="EH172" s="559" t="n">
        <v>16</v>
      </c>
      <c r="EI172" s="430" t="n">
        <f aca="false">DY172</f>
        <v>7.92</v>
      </c>
      <c r="EJ172" s="448"/>
      <c r="EK172" s="449" t="n">
        <f aca="false">EA172</f>
        <v>59</v>
      </c>
      <c r="EL172" s="418" t="n">
        <f aca="false">EB172</f>
        <v>7300</v>
      </c>
      <c r="EM172" s="432" t="n">
        <f aca="false">EC172</f>
        <v>8</v>
      </c>
      <c r="EN172" s="432" t="n">
        <f aca="false">ED172</f>
        <v>0.28</v>
      </c>
      <c r="EO172" s="432" t="n">
        <f aca="false">EE172</f>
        <v>7.9</v>
      </c>
      <c r="EP172" s="432"/>
      <c r="EQ172" s="431" t="n">
        <f aca="false">EG172</f>
        <v>7</v>
      </c>
      <c r="ER172" s="449" t="n">
        <f aca="false">EH172</f>
        <v>16</v>
      </c>
      <c r="ES172" s="450" t="n">
        <f aca="false">44000/BA172*24</f>
        <v>26.2138814417635</v>
      </c>
      <c r="ET172" s="451" t="n">
        <f aca="false">BB172</f>
        <v>0.80568</v>
      </c>
      <c r="EU172" s="452" t="n">
        <f aca="false">BV172/1000/ES172*24</f>
        <v>0.202335545454545</v>
      </c>
      <c r="EV172" s="451" t="n">
        <f aca="false">EU172/$EU$6</f>
        <v>0.374695454545455</v>
      </c>
      <c r="EW172" s="514" t="n">
        <f aca="false">1-EM172/BY172</f>
        <v>0.732441471571906</v>
      </c>
      <c r="EX172" s="515" t="n">
        <f aca="false">BY172-EM172</f>
        <v>21.9</v>
      </c>
      <c r="EY172" s="514"/>
      <c r="EZ172" s="515"/>
      <c r="FA172" s="451" t="n">
        <f aca="false">1-EK172/BV172</f>
        <v>0.733031674208145</v>
      </c>
      <c r="FB172" s="432" t="n">
        <f aca="false">BV172-EK172</f>
        <v>162</v>
      </c>
      <c r="FC172" s="453"/>
      <c r="FD172" s="432"/>
      <c r="FE172" s="453" t="n">
        <f aca="false">1-EQ172/CB172</f>
        <v>0.966346153846154</v>
      </c>
      <c r="FF172" s="431" t="n">
        <f aca="false">CB172-EQ172</f>
        <v>201</v>
      </c>
      <c r="FG172" s="406" t="n">
        <v>38400</v>
      </c>
      <c r="FH172" s="444"/>
      <c r="FI172" s="454"/>
      <c r="FJ172" s="455"/>
      <c r="FK172" s="456" t="n">
        <f aca="false">3000/BA172*24</f>
        <v>1.78731009830206</v>
      </c>
      <c r="FL172" s="531"/>
      <c r="FM172" s="456"/>
      <c r="FN172" s="531" t="n">
        <v>6255</v>
      </c>
      <c r="FO172" s="533" t="n">
        <f aca="false">FN172/11.15/1.2/1000</f>
        <v>0.467488789237668</v>
      </c>
      <c r="FP172" s="450" t="n">
        <f aca="false">FN172/BA172*1000</f>
        <v>155.272564789991</v>
      </c>
      <c r="FQ172" s="458" t="n">
        <v>57.6</v>
      </c>
      <c r="FR172" s="459" t="n">
        <f aca="false">FQ172/BA172*1000</f>
        <v>1.42984807864164</v>
      </c>
      <c r="FS172" s="563" t="n">
        <v>7.66</v>
      </c>
      <c r="FT172" s="558"/>
      <c r="FU172" s="559" t="n">
        <v>57</v>
      </c>
      <c r="FV172" s="565" t="n">
        <v>1</v>
      </c>
      <c r="FW172" s="566" t="n">
        <v>0.18</v>
      </c>
      <c r="FX172" s="565" t="n">
        <v>16</v>
      </c>
      <c r="FY172" s="453" t="n">
        <f aca="false">1-FV172/(EG172+DD172)</f>
        <v>0.857142857142857</v>
      </c>
      <c r="FZ172" s="453"/>
      <c r="GA172" s="430"/>
      <c r="GB172" s="514"/>
      <c r="GC172" s="515"/>
      <c r="GD172" s="514" t="n">
        <f aca="false">1-FU172/EA172</f>
        <v>0.0338983050847458</v>
      </c>
      <c r="GE172" s="528" t="n">
        <f aca="false">CX172+EA172-FU172</f>
        <v>2</v>
      </c>
      <c r="GF172" s="462" t="n">
        <f aca="false">4100/BA172*24</f>
        <v>2.44265713434614</v>
      </c>
      <c r="GG172" s="406"/>
      <c r="GH172" s="451"/>
      <c r="GI172" s="406"/>
      <c r="GJ172" s="463"/>
      <c r="GK172" s="464"/>
      <c r="GL172" s="465"/>
      <c r="GM172" s="530"/>
      <c r="GN172" s="406"/>
      <c r="GO172" s="514"/>
      <c r="GP172" s="451"/>
      <c r="GQ172" s="530"/>
      <c r="GR172" s="456" t="n">
        <f aca="false">4300/BA172*24</f>
        <v>2.56181114089961</v>
      </c>
      <c r="GS172" s="532"/>
      <c r="GT172" s="532" t="n">
        <f aca="false">HD172</f>
        <v>51</v>
      </c>
      <c r="GU172" s="514"/>
      <c r="GV172" s="514"/>
      <c r="GW172" s="514"/>
      <c r="GX172" s="514" t="n">
        <f aca="false">1-HD172/FU172</f>
        <v>0.105263157894737</v>
      </c>
      <c r="GY172" s="463"/>
      <c r="GZ172" s="406" t="n">
        <v>41573</v>
      </c>
      <c r="HA172" s="557" t="n">
        <v>8.19</v>
      </c>
      <c r="HB172" s="452" t="n">
        <v>8.21</v>
      </c>
      <c r="HC172" s="558"/>
      <c r="HD172" s="562" t="n">
        <v>51</v>
      </c>
      <c r="HE172" s="464" t="n">
        <v>10</v>
      </c>
      <c r="HF172" s="464"/>
      <c r="HG172" s="444"/>
      <c r="HH172" s="556" t="n">
        <v>2</v>
      </c>
      <c r="HI172" s="567" t="n">
        <v>7150</v>
      </c>
      <c r="HJ172" s="407" t="n">
        <f aca="false">HI172*0.67</f>
        <v>4790.5</v>
      </c>
      <c r="HK172" s="407"/>
      <c r="HL172" s="550"/>
      <c r="HM172" s="568" t="n">
        <v>8.6</v>
      </c>
      <c r="HN172" s="462" t="n">
        <v>10.14</v>
      </c>
      <c r="HO172" s="555" t="n">
        <v>0.25</v>
      </c>
      <c r="HP172" s="549" t="n">
        <v>0.13</v>
      </c>
      <c r="HQ172" s="569" t="n">
        <v>8</v>
      </c>
      <c r="HR172" s="570" t="n">
        <v>0.18</v>
      </c>
      <c r="HS172" s="521" t="n">
        <v>0.28</v>
      </c>
      <c r="HT172" s="571" t="n">
        <v>8</v>
      </c>
      <c r="HU172" s="523" t="n">
        <f aca="false">72500/BA172*24</f>
        <v>43.193327375633</v>
      </c>
      <c r="HV172" s="514"/>
      <c r="HW172" s="514" t="n">
        <f aca="false">1-HD172/BF172</f>
        <v>0.769230769230769</v>
      </c>
      <c r="HX172" s="514" t="n">
        <f aca="false">1-HM172/BK172</f>
        <v>0.712374581939799</v>
      </c>
      <c r="HY172" s="472"/>
    </row>
    <row r="173" customFormat="false" ht="28.8" hidden="false" customHeight="false" outlineLevel="0" collapsed="false">
      <c r="A173" s="401" t="n">
        <v>43655</v>
      </c>
      <c r="B173" s="516" t="n">
        <v>50741</v>
      </c>
      <c r="C173" s="403" t="n">
        <f aca="false">B173/$B$6</f>
        <v>1.01482</v>
      </c>
      <c r="D173" s="552" t="n">
        <v>8.01</v>
      </c>
      <c r="E173" s="553" t="n">
        <v>47</v>
      </c>
      <c r="F173" s="554" t="n">
        <v>209</v>
      </c>
      <c r="G173" s="407" t="n">
        <f aca="false">F173*B173/1000</f>
        <v>10604.869</v>
      </c>
      <c r="H173" s="403" t="n">
        <f aca="false">G173/$G$6</f>
        <v>0.42419476</v>
      </c>
      <c r="I173" s="554" t="n">
        <v>7130</v>
      </c>
      <c r="J173" s="407" t="n">
        <f aca="false">I173*0.67</f>
        <v>4777.1</v>
      </c>
      <c r="K173" s="555" t="n">
        <v>27.9</v>
      </c>
      <c r="L173" s="555" t="n">
        <v>24</v>
      </c>
      <c r="M173" s="555" t="n">
        <v>2.6</v>
      </c>
      <c r="N173" s="556" t="n">
        <v>153</v>
      </c>
      <c r="O173" s="556" t="n">
        <v>16</v>
      </c>
      <c r="P173" s="410"/>
      <c r="Q173" s="410"/>
      <c r="R173" s="410"/>
      <c r="S173" s="410"/>
      <c r="T173" s="411"/>
      <c r="U173" s="412"/>
      <c r="V173" s="410"/>
      <c r="W173" s="410"/>
      <c r="X173" s="517"/>
      <c r="Y173" s="474"/>
      <c r="Z173" s="475"/>
      <c r="AA173" s="476"/>
      <c r="AB173" s="477"/>
      <c r="AC173" s="477"/>
      <c r="AD173" s="475" t="n">
        <v>5.54</v>
      </c>
      <c r="AE173" s="478" t="n">
        <f aca="false">AD173/$AD$6</f>
        <v>0.769444444444444</v>
      </c>
      <c r="AF173" s="479"/>
      <c r="AG173" s="478"/>
      <c r="AH173" s="479"/>
      <c r="AI173" s="479"/>
      <c r="AJ173" s="474"/>
      <c r="AK173" s="478"/>
      <c r="AL173" s="448"/>
      <c r="AM173" s="480"/>
      <c r="AN173" s="474"/>
      <c r="AO173" s="474"/>
      <c r="AP173" s="480"/>
      <c r="AQ173" s="448"/>
      <c r="AR173" s="474"/>
      <c r="AS173" s="474"/>
      <c r="AT173" s="474"/>
      <c r="AU173" s="448"/>
      <c r="AV173" s="481"/>
      <c r="AW173" s="480"/>
      <c r="AX173" s="480"/>
      <c r="AY173" s="481"/>
      <c r="AZ173" s="481"/>
      <c r="BA173" s="421" t="n">
        <f aca="false">CC173+DF173</f>
        <v>45721</v>
      </c>
      <c r="BB173" s="422" t="n">
        <f aca="false">BA173/$BA$6</f>
        <v>0.91442</v>
      </c>
      <c r="BC173" s="423"/>
      <c r="BD173" s="424" t="n">
        <v>8.04</v>
      </c>
      <c r="BE173" s="425" t="n">
        <v>54</v>
      </c>
      <c r="BF173" s="426" t="n">
        <v>312</v>
      </c>
      <c r="BG173" s="427" t="n">
        <v>7830</v>
      </c>
      <c r="BH173" s="421" t="n">
        <f aca="false">BG173*0.67</f>
        <v>5246.1</v>
      </c>
      <c r="BI173" s="433" t="n">
        <v>1324</v>
      </c>
      <c r="BJ173" s="422" t="n">
        <f aca="false">BI173/35.5*(23+35.5)/BH173</f>
        <v>0.415890436114715</v>
      </c>
      <c r="BK173" s="428" t="n">
        <v>19.7</v>
      </c>
      <c r="BL173" s="428" t="n">
        <v>18.4</v>
      </c>
      <c r="BM173" s="429" t="n">
        <v>0.7</v>
      </c>
      <c r="BN173" s="423" t="n">
        <v>2.7</v>
      </c>
      <c r="BO173" s="426" t="n">
        <v>192</v>
      </c>
      <c r="BP173" s="426" t="n">
        <v>16</v>
      </c>
      <c r="BQ173" s="424" t="n">
        <v>4.64</v>
      </c>
      <c r="BR173" s="422" t="n">
        <f aca="false">BQ173/$BQ$6</f>
        <v>0.644444444444444</v>
      </c>
      <c r="BS173" s="410" t="n">
        <f aca="false">BA173</f>
        <v>45721</v>
      </c>
      <c r="BT173" s="430" t="n">
        <f aca="false">BD173</f>
        <v>8.04</v>
      </c>
      <c r="BU173" s="431" t="n">
        <f aca="false">BE173</f>
        <v>54</v>
      </c>
      <c r="BV173" s="431" t="n">
        <f aca="false">BF173</f>
        <v>312</v>
      </c>
      <c r="BW173" s="431" t="n">
        <f aca="false">BG173</f>
        <v>7830</v>
      </c>
      <c r="BX173" s="431" t="n">
        <f aca="false">BW173*0.65</f>
        <v>5089.5</v>
      </c>
      <c r="BY173" s="431" t="n">
        <f aca="false">BK173</f>
        <v>19.7</v>
      </c>
      <c r="BZ173" s="431" t="n">
        <f aca="false">BL173</f>
        <v>18.4</v>
      </c>
      <c r="CA173" s="432" t="n">
        <f aca="false">BN173</f>
        <v>2.7</v>
      </c>
      <c r="CB173" s="431" t="n">
        <f aca="false">BO173</f>
        <v>192</v>
      </c>
      <c r="CC173" s="433" t="n">
        <v>23114</v>
      </c>
      <c r="CD173" s="412" t="n">
        <f aca="false">CC173</f>
        <v>23114</v>
      </c>
      <c r="CE173" s="422" t="n">
        <f aca="false">CC173/25000</f>
        <v>0.92456</v>
      </c>
      <c r="CF173" s="434" t="n">
        <f aca="false">6700/CC173*24</f>
        <v>6.9568227048542</v>
      </c>
      <c r="CG173" s="435"/>
      <c r="CH173" s="428"/>
      <c r="CI173" s="447" t="n">
        <f aca="false">9500/CC173*24</f>
        <v>9.86415159643506</v>
      </c>
      <c r="CJ173" s="437" t="n">
        <v>29.3</v>
      </c>
      <c r="CK173" s="437" t="n">
        <v>4.7</v>
      </c>
      <c r="CL173" s="424"/>
      <c r="CM173" s="424"/>
      <c r="CN173" s="424"/>
      <c r="CO173" s="433"/>
      <c r="CP173" s="433"/>
      <c r="CQ173" s="438"/>
      <c r="CR173" s="438" t="n">
        <v>0.86</v>
      </c>
      <c r="CS173" s="425"/>
      <c r="CT173" s="529" t="n">
        <f aca="false">3500/CC173*24</f>
        <v>3.63416111447608</v>
      </c>
      <c r="CU173" s="435" t="n">
        <v>5.36</v>
      </c>
      <c r="CV173" s="439"/>
      <c r="CW173" s="440"/>
      <c r="CX173" s="441"/>
      <c r="CY173" s="442"/>
      <c r="CZ173" s="443"/>
      <c r="DA173" s="443"/>
      <c r="DB173" s="443"/>
      <c r="DC173" s="443"/>
      <c r="DD173" s="444"/>
      <c r="DE173" s="441"/>
      <c r="DF173" s="445" t="n">
        <v>22607</v>
      </c>
      <c r="DG173" s="446" t="n">
        <f aca="false">DF173</f>
        <v>22607</v>
      </c>
      <c r="DH173" s="422" t="n">
        <f aca="false">DF173/25000</f>
        <v>0.90428</v>
      </c>
      <c r="DI173" s="447" t="n">
        <f aca="false">6700/DF173*24</f>
        <v>7.11284115539435</v>
      </c>
      <c r="DJ173" s="435" t="n">
        <v>7.78</v>
      </c>
      <c r="DK173" s="428" t="n">
        <v>5.3</v>
      </c>
      <c r="DL173" s="447" t="n">
        <f aca="false">9500/DF173*24</f>
        <v>10.0853717874994</v>
      </c>
      <c r="DM173" s="423" t="n">
        <v>28.8</v>
      </c>
      <c r="DN173" s="423" t="n">
        <v>3.9</v>
      </c>
      <c r="DO173" s="424" t="n">
        <v>7.7</v>
      </c>
      <c r="DP173" s="424"/>
      <c r="DQ173" s="424"/>
      <c r="DR173" s="433" t="n">
        <v>7260</v>
      </c>
      <c r="DS173" s="433" t="n">
        <v>3974</v>
      </c>
      <c r="DT173" s="438" t="n">
        <f aca="false">DS173/DR173</f>
        <v>0.547382920110193</v>
      </c>
      <c r="DU173" s="438" t="n">
        <v>0.86</v>
      </c>
      <c r="DV173" s="425" t="n">
        <f aca="false">DU173/DR173*1000*1000</f>
        <v>118.457300275482</v>
      </c>
      <c r="DW173" s="447" t="n">
        <f aca="false">3500/DF173*24</f>
        <v>3.71566329013138</v>
      </c>
      <c r="DX173" s="435" t="n">
        <v>5.26</v>
      </c>
      <c r="DY173" s="557" t="n">
        <v>7.95</v>
      </c>
      <c r="DZ173" s="558" t="n">
        <v>17</v>
      </c>
      <c r="EA173" s="559" t="n">
        <v>62</v>
      </c>
      <c r="EB173" s="560" t="n">
        <v>7220</v>
      </c>
      <c r="EC173" s="561" t="n">
        <v>9.5</v>
      </c>
      <c r="ED173" s="561" t="n">
        <v>0.23</v>
      </c>
      <c r="EE173" s="561" t="n">
        <v>8</v>
      </c>
      <c r="EF173" s="561" t="n">
        <v>1</v>
      </c>
      <c r="EG173" s="562" t="n">
        <v>1</v>
      </c>
      <c r="EH173" s="559" t="n">
        <v>16</v>
      </c>
      <c r="EI173" s="430" t="n">
        <f aca="false">DY173</f>
        <v>7.95</v>
      </c>
      <c r="EJ173" s="448" t="n">
        <f aca="false">DZ173</f>
        <v>17</v>
      </c>
      <c r="EK173" s="449" t="n">
        <f aca="false">EA173</f>
        <v>62</v>
      </c>
      <c r="EL173" s="418" t="n">
        <f aca="false">EB173</f>
        <v>7220</v>
      </c>
      <c r="EM173" s="432" t="n">
        <f aca="false">EC173</f>
        <v>9.5</v>
      </c>
      <c r="EN173" s="432" t="n">
        <f aca="false">ED173</f>
        <v>0.23</v>
      </c>
      <c r="EO173" s="432" t="n">
        <f aca="false">EE173</f>
        <v>8</v>
      </c>
      <c r="EP173" s="432" t="n">
        <f aca="false">EF173</f>
        <v>1</v>
      </c>
      <c r="EQ173" s="431" t="n">
        <f aca="false">EG173</f>
        <v>1</v>
      </c>
      <c r="ER173" s="449" t="n">
        <f aca="false">EH173</f>
        <v>16</v>
      </c>
      <c r="ES173" s="450" t="n">
        <f aca="false">44000/BA173*24</f>
        <v>23.0966076857462</v>
      </c>
      <c r="ET173" s="451" t="n">
        <f aca="false">BB173</f>
        <v>0.91442</v>
      </c>
      <c r="EU173" s="452" t="n">
        <f aca="false">BV173/1000/ES173*24</f>
        <v>0.324203454545454</v>
      </c>
      <c r="EV173" s="451" t="n">
        <f aca="false">EU173/$EU$6</f>
        <v>0.600376767676768</v>
      </c>
      <c r="EW173" s="514" t="n">
        <f aca="false">1-EM173/BY173</f>
        <v>0.517766497461929</v>
      </c>
      <c r="EX173" s="515" t="n">
        <f aca="false">BY173-EM173</f>
        <v>10.2</v>
      </c>
      <c r="EY173" s="514" t="n">
        <f aca="false">1-EJ173/BU173</f>
        <v>0.685185185185185</v>
      </c>
      <c r="EZ173" s="515" t="n">
        <f aca="false">BU173-EJ173</f>
        <v>37</v>
      </c>
      <c r="FA173" s="451" t="n">
        <f aca="false">1-EK173/BV173</f>
        <v>0.801282051282051</v>
      </c>
      <c r="FB173" s="432" t="n">
        <f aca="false">BV173-EK173</f>
        <v>250</v>
      </c>
      <c r="FC173" s="453" t="n">
        <f aca="false">1-EP173/CA173</f>
        <v>0.62962962962963</v>
      </c>
      <c r="FD173" s="432" t="n">
        <f aca="false">CA173-EP173</f>
        <v>1.7</v>
      </c>
      <c r="FE173" s="453" t="n">
        <f aca="false">1-EQ173/CB173</f>
        <v>0.994791666666667</v>
      </c>
      <c r="FF173" s="431" t="n">
        <f aca="false">CB173-EQ173</f>
        <v>191</v>
      </c>
      <c r="FG173" s="406" t="n">
        <v>38400</v>
      </c>
      <c r="FH173" s="444"/>
      <c r="FI173" s="454"/>
      <c r="FJ173" s="455"/>
      <c r="FK173" s="456" t="n">
        <f aca="false">3000/BA173*24</f>
        <v>1.57476870584633</v>
      </c>
      <c r="FL173" s="531"/>
      <c r="FM173" s="456"/>
      <c r="FN173" s="531" t="n">
        <v>6527</v>
      </c>
      <c r="FO173" s="533" t="n">
        <f aca="false">FN173/11.15/1.2/1000</f>
        <v>0.487817638266069</v>
      </c>
      <c r="FP173" s="450" t="n">
        <f aca="false">FN173/BA173*1000</f>
        <v>142.757157542486</v>
      </c>
      <c r="FQ173" s="458" t="n">
        <v>57.6</v>
      </c>
      <c r="FR173" s="459" t="n">
        <f aca="false">FQ173/BA173*1000</f>
        <v>1.25981496467706</v>
      </c>
      <c r="FS173" s="563" t="n">
        <v>7.89</v>
      </c>
      <c r="FT173" s="558" t="n">
        <v>15</v>
      </c>
      <c r="FU173" s="559" t="n">
        <v>60</v>
      </c>
      <c r="FV173" s="565" t="n">
        <v>2</v>
      </c>
      <c r="FW173" s="566" t="n">
        <v>0.24</v>
      </c>
      <c r="FX173" s="565" t="n">
        <v>16</v>
      </c>
      <c r="FY173" s="453" t="n">
        <f aca="false">1-FV173/(EG173+DD173)</f>
        <v>-1</v>
      </c>
      <c r="FZ173" s="453" t="n">
        <f aca="false">1-FW173/(EF173+DC173)</f>
        <v>0.76</v>
      </c>
      <c r="GA173" s="430" t="n">
        <f aca="false">EF173+DC173-FW173</f>
        <v>0.76</v>
      </c>
      <c r="GB173" s="514" t="n">
        <f aca="false">1-FT173/DZ173</f>
        <v>0.117647058823529</v>
      </c>
      <c r="GC173" s="515" t="n">
        <f aca="false">(CW173+DZ173-FT173)</f>
        <v>2</v>
      </c>
      <c r="GD173" s="514" t="n">
        <f aca="false">1-FU173/EA173</f>
        <v>0.032258064516129</v>
      </c>
      <c r="GE173" s="528" t="n">
        <f aca="false">CX173+EA173-FU173</f>
        <v>2</v>
      </c>
      <c r="GF173" s="462" t="n">
        <f aca="false">4100/BA173*24</f>
        <v>2.15218389798998</v>
      </c>
      <c r="GG173" s="406"/>
      <c r="GH173" s="451"/>
      <c r="GI173" s="406"/>
      <c r="GJ173" s="463"/>
      <c r="GK173" s="464"/>
      <c r="GL173" s="465"/>
      <c r="GM173" s="530"/>
      <c r="GN173" s="406"/>
      <c r="GO173" s="514"/>
      <c r="GP173" s="451"/>
      <c r="GQ173" s="530"/>
      <c r="GR173" s="456" t="n">
        <f aca="false">4300/BA173*24</f>
        <v>2.25716847837974</v>
      </c>
      <c r="GS173" s="532" t="n">
        <f aca="false">HC173</f>
        <v>13</v>
      </c>
      <c r="GT173" s="532" t="n">
        <f aca="false">HD173</f>
        <v>55</v>
      </c>
      <c r="GU173" s="514"/>
      <c r="GV173" s="514"/>
      <c r="GW173" s="514" t="n">
        <f aca="false">1-HC173/FT173</f>
        <v>0.133333333333333</v>
      </c>
      <c r="GX173" s="514" t="n">
        <f aca="false">1-HD173/FU173</f>
        <v>0.0833333333333334</v>
      </c>
      <c r="GY173" s="463"/>
      <c r="GZ173" s="406" t="n">
        <v>47283</v>
      </c>
      <c r="HA173" s="557" t="n">
        <v>8.25</v>
      </c>
      <c r="HB173" s="452" t="n">
        <v>8.25</v>
      </c>
      <c r="HC173" s="558" t="n">
        <v>13</v>
      </c>
      <c r="HD173" s="562" t="n">
        <v>55</v>
      </c>
      <c r="HE173" s="464" t="n">
        <v>13</v>
      </c>
      <c r="HF173" s="464"/>
      <c r="HG173" s="444"/>
      <c r="HH173" s="556" t="n">
        <v>2</v>
      </c>
      <c r="HI173" s="567" t="n">
        <v>7300</v>
      </c>
      <c r="HJ173" s="407" t="n">
        <f aca="false">HI173*0.67</f>
        <v>4891</v>
      </c>
      <c r="HK173" s="407"/>
      <c r="HL173" s="550"/>
      <c r="HM173" s="568" t="n">
        <v>8.6</v>
      </c>
      <c r="HN173" s="462" t="n">
        <v>10.15</v>
      </c>
      <c r="HO173" s="555" t="n">
        <v>0.21</v>
      </c>
      <c r="HP173" s="549" t="n">
        <v>0.1</v>
      </c>
      <c r="HQ173" s="569" t="n">
        <v>7.6</v>
      </c>
      <c r="HR173" s="570" t="n">
        <v>0.24</v>
      </c>
      <c r="HS173" s="521" t="n">
        <v>0.29</v>
      </c>
      <c r="HT173" s="571" t="n">
        <v>8</v>
      </c>
      <c r="HU173" s="523" t="n">
        <f aca="false">72500/BA173*24</f>
        <v>38.0569103912863</v>
      </c>
      <c r="HV173" s="514" t="n">
        <f aca="false">1-HC173/BE173</f>
        <v>0.759259259259259</v>
      </c>
      <c r="HW173" s="514" t="n">
        <f aca="false">1-HD173/BF173</f>
        <v>0.823717948717949</v>
      </c>
      <c r="HX173" s="514" t="n">
        <f aca="false">1-HM173/BK173</f>
        <v>0.563451776649746</v>
      </c>
      <c r="HY173" s="472" t="s">
        <v>192</v>
      </c>
    </row>
    <row r="174" customFormat="false" ht="28.8" hidden="false" customHeight="false" outlineLevel="0" collapsed="false">
      <c r="A174" s="401" t="n">
        <v>43656</v>
      </c>
      <c r="B174" s="516" t="n">
        <v>49707</v>
      </c>
      <c r="C174" s="403" t="n">
        <f aca="false">B174/$B$6</f>
        <v>0.99414</v>
      </c>
      <c r="D174" s="552" t="n">
        <v>8.07</v>
      </c>
      <c r="E174" s="553" t="n">
        <v>41</v>
      </c>
      <c r="F174" s="554" t="n">
        <v>123</v>
      </c>
      <c r="G174" s="407" t="n">
        <f aca="false">F174*B174/1000</f>
        <v>6113.961</v>
      </c>
      <c r="H174" s="403" t="n">
        <f aca="false">G174/$G$6</f>
        <v>0.24455844</v>
      </c>
      <c r="I174" s="554" t="n">
        <v>6790</v>
      </c>
      <c r="J174" s="407" t="n">
        <f aca="false">I174*0.67</f>
        <v>4549.3</v>
      </c>
      <c r="K174" s="555" t="n">
        <v>11.1</v>
      </c>
      <c r="L174" s="555" t="n">
        <v>9.4</v>
      </c>
      <c r="M174" s="555" t="n">
        <v>1.1</v>
      </c>
      <c r="N174" s="556" t="n">
        <v>35</v>
      </c>
      <c r="O174" s="556" t="n">
        <v>32</v>
      </c>
      <c r="P174" s="410"/>
      <c r="Q174" s="410"/>
      <c r="R174" s="410"/>
      <c r="S174" s="410"/>
      <c r="T174" s="411"/>
      <c r="U174" s="412"/>
      <c r="V174" s="410"/>
      <c r="W174" s="410"/>
      <c r="X174" s="517"/>
      <c r="Y174" s="474"/>
      <c r="Z174" s="475"/>
      <c r="AA174" s="476"/>
      <c r="AB174" s="477"/>
      <c r="AC174" s="477"/>
      <c r="AD174" s="475" t="n">
        <v>5.6</v>
      </c>
      <c r="AE174" s="478" t="n">
        <f aca="false">AD174/$AD$6</f>
        <v>0.777777777777778</v>
      </c>
      <c r="AF174" s="479"/>
      <c r="AG174" s="478"/>
      <c r="AH174" s="479"/>
      <c r="AI174" s="479"/>
      <c r="AJ174" s="474"/>
      <c r="AK174" s="478"/>
      <c r="AL174" s="448"/>
      <c r="AM174" s="480"/>
      <c r="AN174" s="474"/>
      <c r="AO174" s="474"/>
      <c r="AP174" s="480"/>
      <c r="AQ174" s="448"/>
      <c r="AR174" s="474"/>
      <c r="AS174" s="474"/>
      <c r="AT174" s="474"/>
      <c r="AU174" s="448"/>
      <c r="AV174" s="481"/>
      <c r="AW174" s="480"/>
      <c r="AX174" s="480"/>
      <c r="AY174" s="481"/>
      <c r="AZ174" s="481"/>
      <c r="BA174" s="421" t="n">
        <f aca="false">CC174+DF174</f>
        <v>47470</v>
      </c>
      <c r="BB174" s="422" t="n">
        <f aca="false">BA174/$BA$6</f>
        <v>0.9494</v>
      </c>
      <c r="BC174" s="423"/>
      <c r="BD174" s="424" t="n">
        <v>7.89</v>
      </c>
      <c r="BE174" s="425" t="n">
        <v>45</v>
      </c>
      <c r="BF174" s="426" t="n">
        <v>210</v>
      </c>
      <c r="BG174" s="427" t="n">
        <v>6960</v>
      </c>
      <c r="BH174" s="421" t="n">
        <f aca="false">BG174*0.67</f>
        <v>4663.2</v>
      </c>
      <c r="BI174" s="433"/>
      <c r="BJ174" s="422"/>
      <c r="BK174" s="428" t="n">
        <v>14.2</v>
      </c>
      <c r="BL174" s="428" t="n">
        <v>12.4</v>
      </c>
      <c r="BM174" s="429" t="n">
        <v>1.7</v>
      </c>
      <c r="BN174" s="423"/>
      <c r="BO174" s="426" t="n">
        <v>101</v>
      </c>
      <c r="BP174" s="426" t="n">
        <v>32</v>
      </c>
      <c r="BQ174" s="424" t="n">
        <v>4.79</v>
      </c>
      <c r="BR174" s="422" t="n">
        <f aca="false">BQ174/$BQ$6</f>
        <v>0.665277777777778</v>
      </c>
      <c r="BS174" s="410" t="n">
        <f aca="false">BA174</f>
        <v>47470</v>
      </c>
      <c r="BT174" s="430" t="n">
        <f aca="false">BD174</f>
        <v>7.89</v>
      </c>
      <c r="BU174" s="431" t="n">
        <f aca="false">BE174</f>
        <v>45</v>
      </c>
      <c r="BV174" s="431" t="n">
        <f aca="false">BF174</f>
        <v>210</v>
      </c>
      <c r="BW174" s="431" t="n">
        <f aca="false">BG174</f>
        <v>6960</v>
      </c>
      <c r="BX174" s="431" t="n">
        <f aca="false">BW174*0.65</f>
        <v>4524</v>
      </c>
      <c r="BY174" s="431" t="n">
        <f aca="false">BK174</f>
        <v>14.2</v>
      </c>
      <c r="BZ174" s="431" t="n">
        <f aca="false">BL174</f>
        <v>12.4</v>
      </c>
      <c r="CA174" s="432"/>
      <c r="CB174" s="431" t="n">
        <f aca="false">BO174</f>
        <v>101</v>
      </c>
      <c r="CC174" s="433" t="n">
        <v>24057</v>
      </c>
      <c r="CD174" s="412" t="n">
        <f aca="false">CC174</f>
        <v>24057</v>
      </c>
      <c r="CE174" s="422" t="n">
        <f aca="false">CC174/25000</f>
        <v>0.96228</v>
      </c>
      <c r="CF174" s="434" t="n">
        <f aca="false">6700/CC174*24</f>
        <v>6.68412520264372</v>
      </c>
      <c r="CG174" s="435"/>
      <c r="CH174" s="428"/>
      <c r="CI174" s="447" t="n">
        <f aca="false">9500/CC174*24</f>
        <v>9.47749095897244</v>
      </c>
      <c r="CJ174" s="437" t="n">
        <v>29.3</v>
      </c>
      <c r="CK174" s="437" t="n">
        <v>5.42</v>
      </c>
      <c r="CL174" s="424"/>
      <c r="CM174" s="424"/>
      <c r="CN174" s="424"/>
      <c r="CO174" s="433"/>
      <c r="CP174" s="433"/>
      <c r="CQ174" s="438"/>
      <c r="CR174" s="438" t="n">
        <v>0.86</v>
      </c>
      <c r="CS174" s="425"/>
      <c r="CT174" s="529" t="n">
        <f aca="false">3500/CC174*24</f>
        <v>3.4917071954109</v>
      </c>
      <c r="CU174" s="435" t="n">
        <v>5.46</v>
      </c>
      <c r="CV174" s="439"/>
      <c r="CW174" s="440"/>
      <c r="CX174" s="441"/>
      <c r="CY174" s="442"/>
      <c r="CZ174" s="443"/>
      <c r="DA174" s="443"/>
      <c r="DB174" s="443"/>
      <c r="DC174" s="443"/>
      <c r="DD174" s="444"/>
      <c r="DE174" s="441"/>
      <c r="DF174" s="445" t="n">
        <v>23413</v>
      </c>
      <c r="DG174" s="446" t="n">
        <f aca="false">DF174</f>
        <v>23413</v>
      </c>
      <c r="DH174" s="422" t="n">
        <f aca="false">DF174/25000</f>
        <v>0.93652</v>
      </c>
      <c r="DI174" s="447" t="n">
        <f aca="false">6700/DF174*24</f>
        <v>6.86797932772392</v>
      </c>
      <c r="DJ174" s="435" t="n">
        <v>7.73</v>
      </c>
      <c r="DK174" s="428"/>
      <c r="DL174" s="447" t="n">
        <f aca="false">9500/DF174*24</f>
        <v>9.73817964378764</v>
      </c>
      <c r="DM174" s="423" t="n">
        <v>29.2</v>
      </c>
      <c r="DN174" s="423" t="n">
        <v>4.36</v>
      </c>
      <c r="DO174" s="424" t="n">
        <v>7.74</v>
      </c>
      <c r="DP174" s="424"/>
      <c r="DQ174" s="424"/>
      <c r="DR174" s="433"/>
      <c r="DS174" s="433"/>
      <c r="DT174" s="438"/>
      <c r="DU174" s="438" t="n">
        <v>0.91</v>
      </c>
      <c r="DV174" s="425"/>
      <c r="DW174" s="447" t="n">
        <f aca="false">3500/DF174*24</f>
        <v>3.58775039507966</v>
      </c>
      <c r="DX174" s="435" t="n">
        <v>5.86</v>
      </c>
      <c r="DY174" s="557" t="n">
        <v>7.96</v>
      </c>
      <c r="DZ174" s="558" t="n">
        <v>17</v>
      </c>
      <c r="EA174" s="559" t="n">
        <v>61</v>
      </c>
      <c r="EB174" s="560" t="n">
        <v>7100</v>
      </c>
      <c r="EC174" s="561" t="n">
        <v>6.9</v>
      </c>
      <c r="ED174" s="561" t="n">
        <v>0.26</v>
      </c>
      <c r="EE174" s="561" t="n">
        <v>6.6</v>
      </c>
      <c r="EF174" s="561"/>
      <c r="EG174" s="562" t="n">
        <v>4</v>
      </c>
      <c r="EH174" s="559" t="n">
        <v>16</v>
      </c>
      <c r="EI174" s="430" t="n">
        <f aca="false">DY174</f>
        <v>7.96</v>
      </c>
      <c r="EJ174" s="448" t="n">
        <f aca="false">DZ174</f>
        <v>17</v>
      </c>
      <c r="EK174" s="449" t="n">
        <f aca="false">EA174</f>
        <v>61</v>
      </c>
      <c r="EL174" s="418" t="n">
        <f aca="false">EB174</f>
        <v>7100</v>
      </c>
      <c r="EM174" s="432" t="n">
        <f aca="false">EC174</f>
        <v>6.9</v>
      </c>
      <c r="EN174" s="432" t="n">
        <f aca="false">ED174</f>
        <v>0.26</v>
      </c>
      <c r="EO174" s="432" t="n">
        <f aca="false">EE174</f>
        <v>6.6</v>
      </c>
      <c r="EP174" s="432"/>
      <c r="EQ174" s="431" t="n">
        <f aca="false">EG174</f>
        <v>4</v>
      </c>
      <c r="ER174" s="449" t="n">
        <f aca="false">EH174</f>
        <v>16</v>
      </c>
      <c r="ES174" s="450" t="n">
        <f aca="false">44000/BA174*24</f>
        <v>22.245628818201</v>
      </c>
      <c r="ET174" s="451" t="n">
        <f aca="false">BB174</f>
        <v>0.9494</v>
      </c>
      <c r="EU174" s="452" t="n">
        <f aca="false">BV174/1000/ES174*24</f>
        <v>0.226561363636364</v>
      </c>
      <c r="EV174" s="451" t="n">
        <f aca="false">EU174/$EU$6</f>
        <v>0.419558080808081</v>
      </c>
      <c r="EW174" s="514" t="n">
        <f aca="false">1-EM174/BY174</f>
        <v>0.514084507042254</v>
      </c>
      <c r="EX174" s="515" t="n">
        <f aca="false">BY174-EM174</f>
        <v>7.3</v>
      </c>
      <c r="EY174" s="514" t="n">
        <f aca="false">1-EJ174/BU174</f>
        <v>0.622222222222222</v>
      </c>
      <c r="EZ174" s="515" t="n">
        <f aca="false">BU174-EJ174</f>
        <v>28</v>
      </c>
      <c r="FA174" s="451" t="n">
        <f aca="false">1-EK174/BV174</f>
        <v>0.709523809523809</v>
      </c>
      <c r="FB174" s="432" t="n">
        <f aca="false">BV174-EK174</f>
        <v>149</v>
      </c>
      <c r="FC174" s="453"/>
      <c r="FD174" s="432"/>
      <c r="FE174" s="453" t="n">
        <f aca="false">1-EQ174/CB174</f>
        <v>0.96039603960396</v>
      </c>
      <c r="FF174" s="431" t="n">
        <f aca="false">CB174-EQ174</f>
        <v>97</v>
      </c>
      <c r="FG174" s="406" t="n">
        <v>38400</v>
      </c>
      <c r="FH174" s="444"/>
      <c r="FI174" s="454"/>
      <c r="FJ174" s="455"/>
      <c r="FK174" s="456" t="n">
        <f aca="false">3000/BA174*24</f>
        <v>1.51674741942279</v>
      </c>
      <c r="FL174" s="531"/>
      <c r="FM174" s="456"/>
      <c r="FN174" s="531" t="n">
        <v>6672</v>
      </c>
      <c r="FO174" s="533" t="n">
        <f aca="false">FN174/11.15/1.2/1000</f>
        <v>0.498654708520179</v>
      </c>
      <c r="FP174" s="450" t="n">
        <f aca="false">FN174/BA174*1000</f>
        <v>140.551927533179</v>
      </c>
      <c r="FQ174" s="458" t="n">
        <v>57.6</v>
      </c>
      <c r="FR174" s="459" t="n">
        <f aca="false">FQ174/BA174*1000</f>
        <v>1.21339793553823</v>
      </c>
      <c r="FS174" s="563" t="n">
        <v>7.85</v>
      </c>
      <c r="FT174" s="558" t="n">
        <v>15</v>
      </c>
      <c r="FU174" s="559" t="n">
        <v>53</v>
      </c>
      <c r="FV174" s="565" t="n">
        <v>1</v>
      </c>
      <c r="FW174" s="566" t="n">
        <v>0.26</v>
      </c>
      <c r="FX174" s="565" t="n">
        <v>16</v>
      </c>
      <c r="FY174" s="453" t="n">
        <f aca="false">1-FV174/(EG174+DD174)</f>
        <v>0.75</v>
      </c>
      <c r="FZ174" s="453"/>
      <c r="GA174" s="430"/>
      <c r="GB174" s="514" t="n">
        <f aca="false">1-FT174/DZ174</f>
        <v>0.117647058823529</v>
      </c>
      <c r="GC174" s="515" t="n">
        <f aca="false">(CW174+DZ174-FT174)</f>
        <v>2</v>
      </c>
      <c r="GD174" s="514" t="n">
        <f aca="false">1-FU174/EA174</f>
        <v>0.131147540983607</v>
      </c>
      <c r="GE174" s="528" t="n">
        <f aca="false">CX174+EA174-FU174</f>
        <v>8</v>
      </c>
      <c r="GF174" s="462" t="n">
        <f aca="false">4100/BA174*24</f>
        <v>2.07288813987782</v>
      </c>
      <c r="GG174" s="406"/>
      <c r="GH174" s="451"/>
      <c r="GI174" s="406"/>
      <c r="GJ174" s="463"/>
      <c r="GK174" s="464"/>
      <c r="GL174" s="465"/>
      <c r="GM174" s="530"/>
      <c r="GN174" s="406"/>
      <c r="GO174" s="514"/>
      <c r="GP174" s="451"/>
      <c r="GQ174" s="530"/>
      <c r="GR174" s="456" t="n">
        <f aca="false">4300/BA174*24</f>
        <v>2.174004634506</v>
      </c>
      <c r="GS174" s="532" t="n">
        <f aca="false">HC174</f>
        <v>13</v>
      </c>
      <c r="GT174" s="532" t="n">
        <f aca="false">HD174</f>
        <v>50</v>
      </c>
      <c r="GU174" s="514"/>
      <c r="GV174" s="514"/>
      <c r="GW174" s="514" t="n">
        <f aca="false">1-HC174/FT174</f>
        <v>0.133333333333333</v>
      </c>
      <c r="GX174" s="514" t="n">
        <f aca="false">1-HD174/FU174</f>
        <v>0.0566037735849057</v>
      </c>
      <c r="GY174" s="463"/>
      <c r="GZ174" s="406" t="n">
        <v>49428</v>
      </c>
      <c r="HA174" s="557" t="n">
        <v>8.2</v>
      </c>
      <c r="HB174" s="452" t="n">
        <v>8.21</v>
      </c>
      <c r="HC174" s="558" t="n">
        <v>13</v>
      </c>
      <c r="HD174" s="562" t="n">
        <v>50</v>
      </c>
      <c r="HE174" s="464" t="n">
        <v>14</v>
      </c>
      <c r="HF174" s="464"/>
      <c r="HG174" s="444"/>
      <c r="HH174" s="556" t="n">
        <v>2</v>
      </c>
      <c r="HI174" s="567" t="n">
        <v>7280</v>
      </c>
      <c r="HJ174" s="407" t="n">
        <f aca="false">HI174*0.67</f>
        <v>4877.6</v>
      </c>
      <c r="HK174" s="407"/>
      <c r="HL174" s="550"/>
      <c r="HM174" s="568" t="n">
        <v>6.9</v>
      </c>
      <c r="HN174" s="462" t="n">
        <v>9.3</v>
      </c>
      <c r="HO174" s="555" t="n">
        <v>0.27</v>
      </c>
      <c r="HP174" s="549" t="n">
        <v>0.2</v>
      </c>
      <c r="HQ174" s="569" t="n">
        <v>6.8</v>
      </c>
      <c r="HR174" s="570" t="n">
        <v>0.26</v>
      </c>
      <c r="HS174" s="521" t="n">
        <v>0.25</v>
      </c>
      <c r="HT174" s="571" t="n">
        <v>8</v>
      </c>
      <c r="HU174" s="523" t="n">
        <f aca="false">72500/BA174*24</f>
        <v>36.6547293027175</v>
      </c>
      <c r="HV174" s="514" t="n">
        <f aca="false">1-HC174/BE174</f>
        <v>0.711111111111111</v>
      </c>
      <c r="HW174" s="514" t="n">
        <f aca="false">1-HD174/BF174</f>
        <v>0.761904761904762</v>
      </c>
      <c r="HX174" s="514" t="n">
        <f aca="false">1-HM174/BK174</f>
        <v>0.514084507042254</v>
      </c>
      <c r="HY174" s="472" t="s">
        <v>193</v>
      </c>
    </row>
    <row r="175" customFormat="false" ht="15.6" hidden="false" customHeight="false" outlineLevel="0" collapsed="false">
      <c r="A175" s="401" t="n">
        <v>43657</v>
      </c>
      <c r="B175" s="516" t="n">
        <v>50390</v>
      </c>
      <c r="C175" s="403" t="n">
        <f aca="false">B175/$B$6</f>
        <v>1.0078</v>
      </c>
      <c r="D175" s="572" t="n">
        <v>8.03</v>
      </c>
      <c r="E175" s="573" t="n">
        <v>36.4</v>
      </c>
      <c r="F175" s="574" t="n">
        <v>166</v>
      </c>
      <c r="G175" s="407" t="n">
        <f aca="false">F175*B175/1000</f>
        <v>8364.74</v>
      </c>
      <c r="H175" s="403" t="n">
        <f aca="false">G175/$G$6</f>
        <v>0.3345896</v>
      </c>
      <c r="I175" s="574" t="n">
        <v>6440</v>
      </c>
      <c r="J175" s="407" t="n">
        <f aca="false">I175*0.67</f>
        <v>4314.8</v>
      </c>
      <c r="K175" s="575" t="n">
        <v>14.8</v>
      </c>
      <c r="L175" s="575" t="n">
        <v>16.4</v>
      </c>
      <c r="M175" s="575" t="n">
        <v>1.4</v>
      </c>
      <c r="N175" s="576" t="n">
        <v>62</v>
      </c>
      <c r="O175" s="576" t="n">
        <v>32</v>
      </c>
      <c r="P175" s="410"/>
      <c r="Q175" s="410"/>
      <c r="R175" s="410"/>
      <c r="S175" s="410"/>
      <c r="T175" s="411"/>
      <c r="U175" s="412"/>
      <c r="V175" s="410"/>
      <c r="W175" s="410"/>
      <c r="X175" s="517"/>
      <c r="Y175" s="474"/>
      <c r="Z175" s="475"/>
      <c r="AA175" s="476"/>
      <c r="AB175" s="477"/>
      <c r="AC175" s="477"/>
      <c r="AD175" s="475" t="n">
        <v>5.62</v>
      </c>
      <c r="AE175" s="478" t="n">
        <f aca="false">AD175/$AD$6</f>
        <v>0.780555555555556</v>
      </c>
      <c r="AF175" s="479"/>
      <c r="AG175" s="478"/>
      <c r="AH175" s="479"/>
      <c r="AI175" s="479"/>
      <c r="AJ175" s="474"/>
      <c r="AK175" s="478"/>
      <c r="AL175" s="448"/>
      <c r="AM175" s="480"/>
      <c r="AN175" s="474"/>
      <c r="AO175" s="474"/>
      <c r="AP175" s="480"/>
      <c r="AQ175" s="448"/>
      <c r="AR175" s="474"/>
      <c r="AS175" s="474"/>
      <c r="AT175" s="474"/>
      <c r="AU175" s="448"/>
      <c r="AV175" s="481"/>
      <c r="AW175" s="480"/>
      <c r="AX175" s="480"/>
      <c r="AY175" s="481"/>
      <c r="AZ175" s="481"/>
      <c r="BA175" s="421" t="n">
        <f aca="false">CC175+DF175</f>
        <v>48062</v>
      </c>
      <c r="BB175" s="422" t="n">
        <f aca="false">BA175/$BA$6</f>
        <v>0.96124</v>
      </c>
      <c r="BC175" s="423"/>
      <c r="BD175" s="424" t="n">
        <v>7.85</v>
      </c>
      <c r="BE175" s="425" t="n">
        <v>61.3</v>
      </c>
      <c r="BF175" s="426" t="n">
        <v>360</v>
      </c>
      <c r="BG175" s="427" t="n">
        <v>6920</v>
      </c>
      <c r="BH175" s="421" t="n">
        <f aca="false">BG175*0.67</f>
        <v>4636.4</v>
      </c>
      <c r="BI175" s="433"/>
      <c r="BJ175" s="422"/>
      <c r="BK175" s="428" t="n">
        <v>16.6</v>
      </c>
      <c r="BL175" s="428" t="n">
        <v>16.4</v>
      </c>
      <c r="BM175" s="429" t="n">
        <v>0.95</v>
      </c>
      <c r="BN175" s="423"/>
      <c r="BO175" s="426" t="n">
        <v>137</v>
      </c>
      <c r="BP175" s="426" t="n">
        <v>32</v>
      </c>
      <c r="BQ175" s="424" t="n">
        <v>5.89</v>
      </c>
      <c r="BR175" s="422" t="n">
        <f aca="false">BQ175/$BQ$6</f>
        <v>0.818055555555556</v>
      </c>
      <c r="BS175" s="410" t="n">
        <f aca="false">BA175</f>
        <v>48062</v>
      </c>
      <c r="BT175" s="430" t="n">
        <f aca="false">BD175</f>
        <v>7.85</v>
      </c>
      <c r="BU175" s="431" t="n">
        <f aca="false">BE175</f>
        <v>61.3</v>
      </c>
      <c r="BV175" s="431" t="n">
        <f aca="false">BF175</f>
        <v>360</v>
      </c>
      <c r="BW175" s="431" t="n">
        <f aca="false">BG175</f>
        <v>6920</v>
      </c>
      <c r="BX175" s="431" t="n">
        <f aca="false">BW175*0.65</f>
        <v>4498</v>
      </c>
      <c r="BY175" s="431" t="n">
        <f aca="false">BK175</f>
        <v>16.6</v>
      </c>
      <c r="BZ175" s="431" t="n">
        <f aca="false">BL175</f>
        <v>16.4</v>
      </c>
      <c r="CA175" s="432"/>
      <c r="CB175" s="431" t="n">
        <f aca="false">BO175</f>
        <v>137</v>
      </c>
      <c r="CC175" s="433" t="n">
        <v>24126</v>
      </c>
      <c r="CD175" s="412" t="n">
        <f aca="false">CC175</f>
        <v>24126</v>
      </c>
      <c r="CE175" s="422" t="n">
        <f aca="false">CC175/25000</f>
        <v>0.96504</v>
      </c>
      <c r="CF175" s="434" t="n">
        <f aca="false">6700/CC175*24</f>
        <v>6.66500870430241</v>
      </c>
      <c r="CG175" s="435"/>
      <c r="CH175" s="428"/>
      <c r="CI175" s="447" t="n">
        <f aca="false">9500/CC175*24</f>
        <v>9.45038547624969</v>
      </c>
      <c r="CJ175" s="437" t="n">
        <v>29.6</v>
      </c>
      <c r="CK175" s="437" t="n">
        <v>4.28</v>
      </c>
      <c r="CL175" s="424"/>
      <c r="CM175" s="424"/>
      <c r="CN175" s="424"/>
      <c r="CO175" s="433"/>
      <c r="CP175" s="433"/>
      <c r="CQ175" s="438"/>
      <c r="CR175" s="438" t="n">
        <v>0.84</v>
      </c>
      <c r="CS175" s="425"/>
      <c r="CT175" s="529" t="n">
        <f aca="false">3500/CC175*24</f>
        <v>3.4817209649341</v>
      </c>
      <c r="CU175" s="435" t="n">
        <v>5.24</v>
      </c>
      <c r="CV175" s="439"/>
      <c r="CW175" s="440"/>
      <c r="CX175" s="441"/>
      <c r="CY175" s="442"/>
      <c r="CZ175" s="443"/>
      <c r="DA175" s="443"/>
      <c r="DB175" s="443"/>
      <c r="DC175" s="443"/>
      <c r="DD175" s="444"/>
      <c r="DE175" s="441"/>
      <c r="DF175" s="445" t="n">
        <v>23936</v>
      </c>
      <c r="DG175" s="446" t="n">
        <f aca="false">DF175</f>
        <v>23936</v>
      </c>
      <c r="DH175" s="422" t="n">
        <f aca="false">DF175/25000</f>
        <v>0.95744</v>
      </c>
      <c r="DI175" s="447" t="n">
        <f aca="false">6700/DF175*24</f>
        <v>6.71791443850267</v>
      </c>
      <c r="DJ175" s="435" t="n">
        <v>7.72</v>
      </c>
      <c r="DK175" s="428"/>
      <c r="DL175" s="447" t="n">
        <f aca="false">9500/DF175*24</f>
        <v>9.52540106951872</v>
      </c>
      <c r="DM175" s="423" t="n">
        <v>29.4</v>
      </c>
      <c r="DN175" s="423" t="n">
        <v>3.36</v>
      </c>
      <c r="DO175" s="424" t="n">
        <v>7.63</v>
      </c>
      <c r="DP175" s="424"/>
      <c r="DQ175" s="424"/>
      <c r="DR175" s="433"/>
      <c r="DS175" s="433"/>
      <c r="DT175" s="438"/>
      <c r="DU175" s="438" t="n">
        <v>0.9</v>
      </c>
      <c r="DV175" s="425"/>
      <c r="DW175" s="447" t="n">
        <f aca="false">3500/DF175*24</f>
        <v>3.50935828877005</v>
      </c>
      <c r="DX175" s="435" t="n">
        <v>5.1</v>
      </c>
      <c r="DY175" s="439" t="n">
        <v>7.93</v>
      </c>
      <c r="DZ175" s="440" t="n">
        <v>16.4</v>
      </c>
      <c r="EA175" s="441" t="n">
        <v>59</v>
      </c>
      <c r="EB175" s="442" t="n">
        <v>6790</v>
      </c>
      <c r="EC175" s="443" t="n">
        <v>5.2</v>
      </c>
      <c r="ED175" s="443" t="n">
        <v>0.27</v>
      </c>
      <c r="EE175" s="443" t="n">
        <v>4.7</v>
      </c>
      <c r="EF175" s="443"/>
      <c r="EG175" s="444" t="n">
        <v>12</v>
      </c>
      <c r="EH175" s="441" t="n">
        <v>16</v>
      </c>
      <c r="EI175" s="430" t="n">
        <f aca="false">DY175</f>
        <v>7.93</v>
      </c>
      <c r="EJ175" s="448" t="n">
        <f aca="false">DZ175</f>
        <v>16.4</v>
      </c>
      <c r="EK175" s="449" t="n">
        <f aca="false">EA175</f>
        <v>59</v>
      </c>
      <c r="EL175" s="418" t="n">
        <f aca="false">EB175</f>
        <v>6790</v>
      </c>
      <c r="EM175" s="432" t="n">
        <f aca="false">EC175</f>
        <v>5.2</v>
      </c>
      <c r="EN175" s="432" t="n">
        <f aca="false">ED175</f>
        <v>0.27</v>
      </c>
      <c r="EO175" s="432" t="n">
        <f aca="false">EE175</f>
        <v>4.7</v>
      </c>
      <c r="EP175" s="432"/>
      <c r="EQ175" s="431" t="n">
        <f aca="false">EG175</f>
        <v>12</v>
      </c>
      <c r="ER175" s="449" t="n">
        <f aca="false">EH175</f>
        <v>16</v>
      </c>
      <c r="ES175" s="450" t="n">
        <f aca="false">44000/BA175*24</f>
        <v>21.9716199908452</v>
      </c>
      <c r="ET175" s="451" t="n">
        <f aca="false">BB175</f>
        <v>0.96124</v>
      </c>
      <c r="EU175" s="452" t="n">
        <f aca="false">BV175/1000/ES175*24</f>
        <v>0.393234545454545</v>
      </c>
      <c r="EV175" s="451" t="n">
        <f aca="false">EU175/$EU$6</f>
        <v>0.728212121212121</v>
      </c>
      <c r="EW175" s="514" t="n">
        <f aca="false">1-EM175/BY175</f>
        <v>0.686746987951807</v>
      </c>
      <c r="EX175" s="515" t="n">
        <f aca="false">BY175-EM175</f>
        <v>11.4</v>
      </c>
      <c r="EY175" s="514" t="n">
        <f aca="false">1-EJ175/BU175</f>
        <v>0.732463295269168</v>
      </c>
      <c r="EZ175" s="515" t="n">
        <f aca="false">BU175-EJ175</f>
        <v>44.9</v>
      </c>
      <c r="FA175" s="451" t="n">
        <f aca="false">1-EK175/BV175</f>
        <v>0.836111111111111</v>
      </c>
      <c r="FB175" s="432" t="n">
        <f aca="false">BV175-EK175</f>
        <v>301</v>
      </c>
      <c r="FC175" s="453"/>
      <c r="FD175" s="432"/>
      <c r="FE175" s="453" t="n">
        <f aca="false">1-EQ175/CB175</f>
        <v>0.912408759124088</v>
      </c>
      <c r="FF175" s="431" t="n">
        <f aca="false">CB175-EQ175</f>
        <v>125</v>
      </c>
      <c r="FG175" s="406" t="n">
        <v>38400</v>
      </c>
      <c r="FH175" s="444"/>
      <c r="FI175" s="454"/>
      <c r="FJ175" s="455"/>
      <c r="FK175" s="456" t="n">
        <f aca="false">3000/BA175*24</f>
        <v>1.49806499937581</v>
      </c>
      <c r="FL175" s="531"/>
      <c r="FM175" s="456"/>
      <c r="FN175" s="531" t="n">
        <v>5838</v>
      </c>
      <c r="FO175" s="533" t="n">
        <f aca="false">FN175/11.15/1.2/1000</f>
        <v>0.436322869955157</v>
      </c>
      <c r="FP175" s="450" t="n">
        <f aca="false">FN175/BA175*1000</f>
        <v>121.468103699388</v>
      </c>
      <c r="FQ175" s="458" t="n">
        <v>57.6</v>
      </c>
      <c r="FR175" s="459" t="n">
        <f aca="false">FQ175/BA175*1000</f>
        <v>1.19845199950065</v>
      </c>
      <c r="FS175" s="577" t="n">
        <v>7.83</v>
      </c>
      <c r="FT175" s="578" t="n">
        <v>15.2</v>
      </c>
      <c r="FU175" s="579" t="n">
        <v>55</v>
      </c>
      <c r="FV175" s="580" t="n">
        <v>1</v>
      </c>
      <c r="FW175" s="581" t="n">
        <v>0.22</v>
      </c>
      <c r="FX175" s="580" t="n">
        <v>16</v>
      </c>
      <c r="FY175" s="453" t="n">
        <f aca="false">1-FV175/(EG175+DD175)</f>
        <v>0.916666666666667</v>
      </c>
      <c r="FZ175" s="453"/>
      <c r="GA175" s="430"/>
      <c r="GB175" s="514" t="n">
        <f aca="false">1-FT175/DZ175</f>
        <v>0.073170731707317</v>
      </c>
      <c r="GC175" s="515" t="n">
        <f aca="false">(CW175+DZ175-FT175)</f>
        <v>1.2</v>
      </c>
      <c r="GD175" s="514" t="n">
        <f aca="false">1-FU175/EA175</f>
        <v>0.0677966101694916</v>
      </c>
      <c r="GE175" s="528" t="n">
        <f aca="false">CX175+EA175-FU175</f>
        <v>4</v>
      </c>
      <c r="GF175" s="462" t="n">
        <f aca="false">4100/BA175*24</f>
        <v>2.04735549914693</v>
      </c>
      <c r="GG175" s="406"/>
      <c r="GH175" s="451"/>
      <c r="GI175" s="406"/>
      <c r="GJ175" s="463"/>
      <c r="GK175" s="464"/>
      <c r="GL175" s="465"/>
      <c r="GM175" s="530"/>
      <c r="GN175" s="406"/>
      <c r="GO175" s="514"/>
      <c r="GP175" s="451"/>
      <c r="GQ175" s="530"/>
      <c r="GR175" s="456" t="n">
        <f aca="false">4300/BA175*24</f>
        <v>2.14722649910532</v>
      </c>
      <c r="GS175" s="532" t="n">
        <f aca="false">HC175</f>
        <v>12.6</v>
      </c>
      <c r="GT175" s="532" t="n">
        <f aca="false">HD175</f>
        <v>52</v>
      </c>
      <c r="GU175" s="514"/>
      <c r="GV175" s="514"/>
      <c r="GW175" s="514" t="n">
        <f aca="false">1-HC175/FT175</f>
        <v>0.171052631578947</v>
      </c>
      <c r="GX175" s="514" t="n">
        <f aca="false">1-HD175/FU175</f>
        <v>0.0545454545454546</v>
      </c>
      <c r="GY175" s="463"/>
      <c r="GZ175" s="406" t="n">
        <v>48595</v>
      </c>
      <c r="HA175" s="582" t="n">
        <v>8.17</v>
      </c>
      <c r="HB175" s="452" t="n">
        <v>8.19</v>
      </c>
      <c r="HC175" s="578" t="n">
        <v>12.6</v>
      </c>
      <c r="HD175" s="444" t="n">
        <v>52</v>
      </c>
      <c r="HE175" s="464" t="n">
        <v>13</v>
      </c>
      <c r="HF175" s="464"/>
      <c r="HG175" s="583"/>
      <c r="HH175" s="576" t="n">
        <v>1</v>
      </c>
      <c r="HI175" s="584" t="n">
        <v>6910</v>
      </c>
      <c r="HJ175" s="407" t="n">
        <f aca="false">HI175*0.67</f>
        <v>4629.7</v>
      </c>
      <c r="HK175" s="407"/>
      <c r="HL175" s="550"/>
      <c r="HM175" s="585" t="n">
        <v>5.9</v>
      </c>
      <c r="HN175" s="462" t="n">
        <v>7.2</v>
      </c>
      <c r="HO175" s="575" t="n">
        <v>0.25</v>
      </c>
      <c r="HP175" s="549" t="n">
        <v>0.14</v>
      </c>
      <c r="HQ175" s="586" t="n">
        <v>5.7</v>
      </c>
      <c r="HR175" s="587" t="n">
        <v>0.24</v>
      </c>
      <c r="HS175" s="521" t="n">
        <v>0.21</v>
      </c>
      <c r="HT175" s="588" t="n">
        <v>8</v>
      </c>
      <c r="HU175" s="523" t="n">
        <f aca="false">72500/BA175*24</f>
        <v>36.2032374849153</v>
      </c>
      <c r="HV175" s="514" t="n">
        <f aca="false">1-HC175/BE175</f>
        <v>0.794453507340946</v>
      </c>
      <c r="HW175" s="514" t="n">
        <f aca="false">1-HD175/BF175</f>
        <v>0.855555555555556</v>
      </c>
      <c r="HX175" s="514" t="n">
        <f aca="false">1-HM175/BK175</f>
        <v>0.644578313253012</v>
      </c>
      <c r="HY175" s="472"/>
    </row>
    <row r="176" customFormat="false" ht="15.6" hidden="false" customHeight="false" outlineLevel="0" collapsed="false">
      <c r="A176" s="401" t="n">
        <v>43658</v>
      </c>
      <c r="B176" s="516" t="n">
        <v>57258</v>
      </c>
      <c r="C176" s="403" t="n">
        <f aca="false">B176/$B$6</f>
        <v>1.14516</v>
      </c>
      <c r="D176" s="572" t="n">
        <v>7.91</v>
      </c>
      <c r="E176" s="573" t="n">
        <v>48.3</v>
      </c>
      <c r="F176" s="574" t="n">
        <v>197</v>
      </c>
      <c r="G176" s="407" t="n">
        <f aca="false">F176*B176/1000</f>
        <v>11279.826</v>
      </c>
      <c r="H176" s="403" t="n">
        <f aca="false">G176/$G$6</f>
        <v>0.45119304</v>
      </c>
      <c r="I176" s="574" t="n">
        <v>7430</v>
      </c>
      <c r="J176" s="407" t="n">
        <f aca="false">I176*0.67</f>
        <v>4978.1</v>
      </c>
      <c r="K176" s="575" t="n">
        <v>21</v>
      </c>
      <c r="L176" s="575" t="n">
        <v>18.8</v>
      </c>
      <c r="M176" s="575" t="n">
        <v>2</v>
      </c>
      <c r="N176" s="576" t="n">
        <v>102</v>
      </c>
      <c r="O176" s="576" t="n">
        <v>32</v>
      </c>
      <c r="P176" s="410"/>
      <c r="Q176" s="410"/>
      <c r="R176" s="410"/>
      <c r="S176" s="410"/>
      <c r="T176" s="411"/>
      <c r="U176" s="412"/>
      <c r="V176" s="410"/>
      <c r="W176" s="410"/>
      <c r="X176" s="517"/>
      <c r="Y176" s="474"/>
      <c r="Z176" s="475"/>
      <c r="AA176" s="476"/>
      <c r="AB176" s="477"/>
      <c r="AC176" s="477"/>
      <c r="AD176" s="475" t="n">
        <v>5.04</v>
      </c>
      <c r="AE176" s="478" t="n">
        <f aca="false">AD176/$AD$6</f>
        <v>0.7</v>
      </c>
      <c r="AF176" s="479"/>
      <c r="AG176" s="478"/>
      <c r="AH176" s="479"/>
      <c r="AI176" s="479"/>
      <c r="AJ176" s="474"/>
      <c r="AK176" s="478"/>
      <c r="AL176" s="448"/>
      <c r="AM176" s="480"/>
      <c r="AN176" s="474"/>
      <c r="AO176" s="474"/>
      <c r="AP176" s="480"/>
      <c r="AQ176" s="448"/>
      <c r="AR176" s="474"/>
      <c r="AS176" s="474"/>
      <c r="AT176" s="474"/>
      <c r="AU176" s="448"/>
      <c r="AV176" s="481"/>
      <c r="AW176" s="480"/>
      <c r="AX176" s="480"/>
      <c r="AY176" s="481"/>
      <c r="AZ176" s="481"/>
      <c r="BA176" s="421" t="n">
        <f aca="false">CC176+DF176</f>
        <v>52570</v>
      </c>
      <c r="BB176" s="422" t="n">
        <f aca="false">BA176/$BA$6</f>
        <v>1.0514</v>
      </c>
      <c r="BC176" s="423"/>
      <c r="BD176" s="424" t="n">
        <v>7.82</v>
      </c>
      <c r="BE176" s="425" t="n">
        <v>113.5</v>
      </c>
      <c r="BF176" s="426" t="n">
        <v>439</v>
      </c>
      <c r="BG176" s="427" t="n">
        <v>7000</v>
      </c>
      <c r="BH176" s="421" t="n">
        <f aca="false">BG176*0.67</f>
        <v>4690</v>
      </c>
      <c r="BI176" s="433"/>
      <c r="BJ176" s="422"/>
      <c r="BK176" s="428" t="n">
        <v>27.1</v>
      </c>
      <c r="BL176" s="428" t="n">
        <v>25.4</v>
      </c>
      <c r="BM176" s="429" t="n">
        <v>2.1</v>
      </c>
      <c r="BN176" s="423" t="n">
        <v>2</v>
      </c>
      <c r="BO176" s="426" t="n">
        <v>119</v>
      </c>
      <c r="BP176" s="426" t="n">
        <v>32</v>
      </c>
      <c r="BQ176" s="424" t="n">
        <v>6.64</v>
      </c>
      <c r="BR176" s="422" t="n">
        <f aca="false">BQ176/$BQ$6</f>
        <v>0.922222222222222</v>
      </c>
      <c r="BS176" s="410" t="n">
        <f aca="false">BA176</f>
        <v>52570</v>
      </c>
      <c r="BT176" s="430" t="n">
        <f aca="false">BD176</f>
        <v>7.82</v>
      </c>
      <c r="BU176" s="431" t="n">
        <f aca="false">BE176</f>
        <v>113.5</v>
      </c>
      <c r="BV176" s="431" t="n">
        <f aca="false">BF176</f>
        <v>439</v>
      </c>
      <c r="BW176" s="431" t="n">
        <f aca="false">BG176</f>
        <v>7000</v>
      </c>
      <c r="BX176" s="431" t="n">
        <f aca="false">BW176*0.65</f>
        <v>4550</v>
      </c>
      <c r="BY176" s="431" t="n">
        <f aca="false">BK176</f>
        <v>27.1</v>
      </c>
      <c r="BZ176" s="431" t="n">
        <f aca="false">BL176</f>
        <v>25.4</v>
      </c>
      <c r="CA176" s="432" t="n">
        <f aca="false">BN176</f>
        <v>2</v>
      </c>
      <c r="CB176" s="431" t="n">
        <f aca="false">BO176</f>
        <v>119</v>
      </c>
      <c r="CC176" s="433" t="n">
        <v>26219</v>
      </c>
      <c r="CD176" s="412" t="n">
        <f aca="false">CC176</f>
        <v>26219</v>
      </c>
      <c r="CE176" s="422" t="n">
        <f aca="false">CC176/25000</f>
        <v>1.04876</v>
      </c>
      <c r="CF176" s="434" t="n">
        <f aca="false">6700/CC176*24</f>
        <v>6.1329570159045</v>
      </c>
      <c r="CG176" s="435"/>
      <c r="CH176" s="428"/>
      <c r="CI176" s="447" t="n">
        <f aca="false">9500/CC176*24</f>
        <v>8.6959838285213</v>
      </c>
      <c r="CJ176" s="437" t="n">
        <v>29.8</v>
      </c>
      <c r="CK176" s="437" t="n">
        <v>3.3</v>
      </c>
      <c r="CL176" s="424"/>
      <c r="CM176" s="424"/>
      <c r="CN176" s="424"/>
      <c r="CO176" s="433"/>
      <c r="CP176" s="433"/>
      <c r="CQ176" s="438"/>
      <c r="CR176" s="438" t="n">
        <v>0.84</v>
      </c>
      <c r="CS176" s="425"/>
      <c r="CT176" s="529" t="n">
        <f aca="false">3500/CC176*24</f>
        <v>3.20378351577101</v>
      </c>
      <c r="CU176" s="435" t="n">
        <v>4.98</v>
      </c>
      <c r="CV176" s="439"/>
      <c r="CW176" s="440"/>
      <c r="CX176" s="441"/>
      <c r="CY176" s="442"/>
      <c r="CZ176" s="443"/>
      <c r="DA176" s="443"/>
      <c r="DB176" s="443"/>
      <c r="DC176" s="443"/>
      <c r="DD176" s="444"/>
      <c r="DE176" s="441"/>
      <c r="DF176" s="445" t="n">
        <v>26351</v>
      </c>
      <c r="DG176" s="446" t="n">
        <f aca="false">DF176</f>
        <v>26351</v>
      </c>
      <c r="DH176" s="422" t="n">
        <f aca="false">DF176/25000</f>
        <v>1.05404</v>
      </c>
      <c r="DI176" s="447" t="n">
        <f aca="false">6700/DF176*24</f>
        <v>6.10223520928997</v>
      </c>
      <c r="DJ176" s="435" t="n">
        <v>7.76</v>
      </c>
      <c r="DK176" s="428" t="n">
        <v>1.1</v>
      </c>
      <c r="DL176" s="447" t="n">
        <f aca="false">9500/DF176*24</f>
        <v>8.65242305794846</v>
      </c>
      <c r="DM176" s="423" t="n">
        <v>29.9</v>
      </c>
      <c r="DN176" s="423" t="n">
        <v>3.8</v>
      </c>
      <c r="DO176" s="424" t="n">
        <v>7.67</v>
      </c>
      <c r="DP176" s="424"/>
      <c r="DQ176" s="424"/>
      <c r="DR176" s="433"/>
      <c r="DS176" s="433"/>
      <c r="DT176" s="438"/>
      <c r="DU176" s="438" t="n">
        <v>0.9</v>
      </c>
      <c r="DV176" s="425"/>
      <c r="DW176" s="447" t="n">
        <f aca="false">3500/DF176*24</f>
        <v>3.18773481082312</v>
      </c>
      <c r="DX176" s="435" t="n">
        <v>5.47</v>
      </c>
      <c r="DY176" s="439" t="n">
        <v>7.76</v>
      </c>
      <c r="DZ176" s="440" t="n">
        <v>17.8</v>
      </c>
      <c r="EA176" s="441" t="n">
        <v>67</v>
      </c>
      <c r="EB176" s="442" t="n">
        <v>6580</v>
      </c>
      <c r="EC176" s="443" t="n">
        <v>5.3</v>
      </c>
      <c r="ED176" s="443" t="n">
        <v>0.39</v>
      </c>
      <c r="EE176" s="443" t="n">
        <v>4.4</v>
      </c>
      <c r="EF176" s="443" t="n">
        <v>0.7</v>
      </c>
      <c r="EG176" s="444" t="n">
        <v>12</v>
      </c>
      <c r="EH176" s="441" t="n">
        <v>16</v>
      </c>
      <c r="EI176" s="430" t="n">
        <f aca="false">DY176</f>
        <v>7.76</v>
      </c>
      <c r="EJ176" s="448" t="n">
        <f aca="false">DZ176</f>
        <v>17.8</v>
      </c>
      <c r="EK176" s="449" t="n">
        <f aca="false">EA176</f>
        <v>67</v>
      </c>
      <c r="EL176" s="418" t="n">
        <f aca="false">EB176</f>
        <v>6580</v>
      </c>
      <c r="EM176" s="432" t="n">
        <f aca="false">EC176</f>
        <v>5.3</v>
      </c>
      <c r="EN176" s="432" t="n">
        <f aca="false">ED176</f>
        <v>0.39</v>
      </c>
      <c r="EO176" s="432" t="n">
        <f aca="false">EE176</f>
        <v>4.4</v>
      </c>
      <c r="EP176" s="432" t="n">
        <f aca="false">EF176</f>
        <v>0.7</v>
      </c>
      <c r="EQ176" s="431" t="n">
        <f aca="false">EG176</f>
        <v>12</v>
      </c>
      <c r="ER176" s="449" t="n">
        <f aca="false">EH176</f>
        <v>16</v>
      </c>
      <c r="ES176" s="450" t="n">
        <f aca="false">44000/BA176*24</f>
        <v>20.087502377782</v>
      </c>
      <c r="ET176" s="451" t="n">
        <f aca="false">BB176</f>
        <v>1.0514</v>
      </c>
      <c r="EU176" s="452" t="n">
        <f aca="false">BV176/1000/ES176*24</f>
        <v>0.524505227272727</v>
      </c>
      <c r="EV176" s="451" t="n">
        <f aca="false">EU176/$EU$6</f>
        <v>0.971305976430976</v>
      </c>
      <c r="EW176" s="514" t="n">
        <f aca="false">1-EM176/BY176</f>
        <v>0.804428044280443</v>
      </c>
      <c r="EX176" s="515" t="n">
        <f aca="false">BY176-EM176</f>
        <v>21.8</v>
      </c>
      <c r="EY176" s="514" t="n">
        <f aca="false">1-EJ176/BU176</f>
        <v>0.843171806167401</v>
      </c>
      <c r="EZ176" s="515" t="n">
        <f aca="false">BU176-EJ176</f>
        <v>95.7</v>
      </c>
      <c r="FA176" s="451" t="n">
        <f aca="false">1-EK176/BV176</f>
        <v>0.847380410022779</v>
      </c>
      <c r="FB176" s="432" t="n">
        <f aca="false">BV176-EK176</f>
        <v>372</v>
      </c>
      <c r="FC176" s="453" t="n">
        <f aca="false">1-EP176/CA176</f>
        <v>0.65</v>
      </c>
      <c r="FD176" s="432" t="n">
        <f aca="false">CA176-EP176</f>
        <v>1.3</v>
      </c>
      <c r="FE176" s="453" t="n">
        <f aca="false">1-EQ176/CB176</f>
        <v>0.899159663865546</v>
      </c>
      <c r="FF176" s="431" t="n">
        <f aca="false">CB176-EQ176</f>
        <v>107</v>
      </c>
      <c r="FG176" s="406" t="n">
        <v>38400</v>
      </c>
      <c r="FH176" s="444"/>
      <c r="FI176" s="454"/>
      <c r="FJ176" s="455"/>
      <c r="FK176" s="456" t="n">
        <f aca="false">3000/BA176*24</f>
        <v>1.36960243484877</v>
      </c>
      <c r="FL176" s="531"/>
      <c r="FM176" s="456"/>
      <c r="FN176" s="531" t="n">
        <v>6950</v>
      </c>
      <c r="FO176" s="533" t="n">
        <f aca="false">FN176/11.15/1.2/1000</f>
        <v>0.519431988041853</v>
      </c>
      <c r="FP176" s="450" t="n">
        <f aca="false">FN176/BA176*1000</f>
        <v>132.204679474986</v>
      </c>
      <c r="FQ176" s="458" t="n">
        <v>64.8</v>
      </c>
      <c r="FR176" s="459" t="n">
        <f aca="false">FQ176/BA176*1000</f>
        <v>1.2326421913639</v>
      </c>
      <c r="FS176" s="577" t="n">
        <v>7.75</v>
      </c>
      <c r="FT176" s="578" t="n">
        <v>15.9</v>
      </c>
      <c r="FU176" s="579" t="n">
        <v>63</v>
      </c>
      <c r="FV176" s="580" t="n">
        <v>3</v>
      </c>
      <c r="FW176" s="581" t="n">
        <v>0.2</v>
      </c>
      <c r="FX176" s="580" t="n">
        <v>16</v>
      </c>
      <c r="FY176" s="453" t="n">
        <f aca="false">1-FV176/(EG176+DD176)</f>
        <v>0.75</v>
      </c>
      <c r="FZ176" s="453" t="n">
        <f aca="false">1-FW176/(EF176+DC176)</f>
        <v>0.714285714285714</v>
      </c>
      <c r="GA176" s="430" t="n">
        <f aca="false">EF176+DC176-FW176</f>
        <v>0.5</v>
      </c>
      <c r="GB176" s="514" t="n">
        <f aca="false">1-FT176/DZ176</f>
        <v>0.106741573033708</v>
      </c>
      <c r="GC176" s="515" t="n">
        <f aca="false">(CW176+DZ176-FT176)</f>
        <v>1.9</v>
      </c>
      <c r="GD176" s="514" t="n">
        <f aca="false">1-FU176/EA176</f>
        <v>0.0597014925373134</v>
      </c>
      <c r="GE176" s="528" t="n">
        <f aca="false">CX176+EA176-FU176</f>
        <v>4</v>
      </c>
      <c r="GF176" s="462" t="n">
        <f aca="false">4100/BA176*24</f>
        <v>1.87178999429332</v>
      </c>
      <c r="GG176" s="406"/>
      <c r="GH176" s="451"/>
      <c r="GI176" s="406"/>
      <c r="GJ176" s="463"/>
      <c r="GK176" s="464"/>
      <c r="GL176" s="465"/>
      <c r="GM176" s="530"/>
      <c r="GN176" s="406"/>
      <c r="GO176" s="514"/>
      <c r="GP176" s="451"/>
      <c r="GQ176" s="530"/>
      <c r="GR176" s="456" t="n">
        <f aca="false">4300/BA176*24</f>
        <v>1.96309682328324</v>
      </c>
      <c r="GS176" s="532" t="n">
        <f aca="false">HC176</f>
        <v>13.8</v>
      </c>
      <c r="GT176" s="532" t="n">
        <f aca="false">HD176</f>
        <v>54</v>
      </c>
      <c r="GU176" s="514"/>
      <c r="GV176" s="514"/>
      <c r="GW176" s="514" t="n">
        <f aca="false">1-HC176/FT176</f>
        <v>0.132075471698113</v>
      </c>
      <c r="GX176" s="514" t="n">
        <f aca="false">1-HD176/FU176</f>
        <v>0.142857142857143</v>
      </c>
      <c r="GY176" s="463"/>
      <c r="GZ176" s="406" t="n">
        <v>56786</v>
      </c>
      <c r="HA176" s="582" t="n">
        <v>8.14</v>
      </c>
      <c r="HB176" s="452" t="n">
        <v>8.16</v>
      </c>
      <c r="HC176" s="578" t="n">
        <v>13.8</v>
      </c>
      <c r="HD176" s="444" t="n">
        <v>54</v>
      </c>
      <c r="HE176" s="464" t="n">
        <v>14</v>
      </c>
      <c r="HF176" s="464"/>
      <c r="HG176" s="583"/>
      <c r="HH176" s="576" t="n">
        <v>3</v>
      </c>
      <c r="HI176" s="584" t="n">
        <v>6680</v>
      </c>
      <c r="HJ176" s="407" t="n">
        <f aca="false">HI176*0.67</f>
        <v>4475.6</v>
      </c>
      <c r="HK176" s="407"/>
      <c r="HL176" s="550"/>
      <c r="HM176" s="585" t="n">
        <v>5.6</v>
      </c>
      <c r="HN176" s="462" t="n">
        <v>7.8</v>
      </c>
      <c r="HO176" s="575" t="n">
        <v>0.29</v>
      </c>
      <c r="HP176" s="549" t="n">
        <v>0.2</v>
      </c>
      <c r="HQ176" s="586" t="n">
        <v>5.3</v>
      </c>
      <c r="HR176" s="587" t="n">
        <v>0.2</v>
      </c>
      <c r="HS176" s="521" t="n">
        <v>0.2</v>
      </c>
      <c r="HT176" s="588" t="n">
        <v>16</v>
      </c>
      <c r="HU176" s="523" t="n">
        <f aca="false">72500/BA176*24</f>
        <v>33.0987255088453</v>
      </c>
      <c r="HV176" s="514" t="n">
        <f aca="false">1-HC176/BE176</f>
        <v>0.8784140969163</v>
      </c>
      <c r="HW176" s="514" t="n">
        <f aca="false">1-HD176/BF176</f>
        <v>0.876993166287016</v>
      </c>
      <c r="HX176" s="514" t="n">
        <f aca="false">1-HM176/BK176</f>
        <v>0.793357933579336</v>
      </c>
      <c r="HY176" s="472"/>
    </row>
    <row r="177" customFormat="false" ht="15.6" hidden="false" customHeight="false" outlineLevel="0" collapsed="false">
      <c r="A177" s="401" t="n">
        <v>43659</v>
      </c>
      <c r="B177" s="516" t="n">
        <v>52417</v>
      </c>
      <c r="C177" s="403" t="n">
        <f aca="false">B177/$B$6</f>
        <v>1.04834</v>
      </c>
      <c r="D177" s="572" t="n">
        <v>8.2</v>
      </c>
      <c r="E177" s="573" t="n">
        <v>42.5</v>
      </c>
      <c r="F177" s="574" t="n">
        <v>116</v>
      </c>
      <c r="G177" s="407" t="n">
        <f aca="false">F177*B177/1000</f>
        <v>6080.372</v>
      </c>
      <c r="H177" s="403" t="n">
        <f aca="false">G177/$G$6</f>
        <v>0.24321488</v>
      </c>
      <c r="I177" s="574" t="n">
        <v>7070</v>
      </c>
      <c r="J177" s="407" t="n">
        <f aca="false">I177*0.67</f>
        <v>4736.9</v>
      </c>
      <c r="K177" s="575" t="n">
        <v>7.2</v>
      </c>
      <c r="L177" s="575" t="n">
        <v>9.6</v>
      </c>
      <c r="M177" s="575" t="n">
        <v>0.8</v>
      </c>
      <c r="N177" s="576" t="n">
        <v>23</v>
      </c>
      <c r="O177" s="576" t="n">
        <v>32</v>
      </c>
      <c r="P177" s="410"/>
      <c r="Q177" s="410"/>
      <c r="R177" s="410"/>
      <c r="S177" s="410"/>
      <c r="T177" s="411"/>
      <c r="U177" s="412"/>
      <c r="V177" s="410"/>
      <c r="W177" s="410"/>
      <c r="X177" s="517"/>
      <c r="Y177" s="474"/>
      <c r="Z177" s="475"/>
      <c r="AA177" s="476"/>
      <c r="AB177" s="477"/>
      <c r="AC177" s="477"/>
      <c r="AD177" s="475" t="n">
        <v>5.18</v>
      </c>
      <c r="AE177" s="478" t="n">
        <f aca="false">AD177/$AD$6</f>
        <v>0.719444444444444</v>
      </c>
      <c r="AF177" s="479"/>
      <c r="AG177" s="478"/>
      <c r="AH177" s="479"/>
      <c r="AI177" s="479"/>
      <c r="AJ177" s="474"/>
      <c r="AK177" s="478"/>
      <c r="AL177" s="448"/>
      <c r="AM177" s="480"/>
      <c r="AN177" s="474"/>
      <c r="AO177" s="474"/>
      <c r="AP177" s="480"/>
      <c r="AQ177" s="448"/>
      <c r="AR177" s="474"/>
      <c r="AS177" s="474"/>
      <c r="AT177" s="474"/>
      <c r="AU177" s="448"/>
      <c r="AV177" s="481"/>
      <c r="AW177" s="480"/>
      <c r="AX177" s="480"/>
      <c r="AY177" s="481"/>
      <c r="AZ177" s="481"/>
      <c r="BA177" s="421" t="n">
        <f aca="false">CC177+DF177</f>
        <v>51868</v>
      </c>
      <c r="BB177" s="422" t="n">
        <f aca="false">BA177/$BA$6</f>
        <v>1.03736</v>
      </c>
      <c r="BC177" s="423"/>
      <c r="BD177" s="424" t="n">
        <v>7.95</v>
      </c>
      <c r="BE177" s="425" t="n">
        <v>53.5</v>
      </c>
      <c r="BF177" s="426" t="n">
        <v>226</v>
      </c>
      <c r="BG177" s="427" t="n">
        <v>5990</v>
      </c>
      <c r="BH177" s="421" t="n">
        <f aca="false">BG177*0.67</f>
        <v>4013.3</v>
      </c>
      <c r="BI177" s="433"/>
      <c r="BJ177" s="422"/>
      <c r="BK177" s="428" t="n">
        <v>15.2</v>
      </c>
      <c r="BL177" s="428" t="n">
        <v>14.6</v>
      </c>
      <c r="BM177" s="429" t="n">
        <v>1.1</v>
      </c>
      <c r="BN177" s="423"/>
      <c r="BO177" s="426" t="n">
        <v>110</v>
      </c>
      <c r="BP177" s="426" t="n">
        <v>32</v>
      </c>
      <c r="BQ177" s="424" t="n">
        <v>6.57</v>
      </c>
      <c r="BR177" s="422" t="n">
        <f aca="false">BQ177/$BQ$6</f>
        <v>0.9125</v>
      </c>
      <c r="BS177" s="410" t="n">
        <f aca="false">BA177</f>
        <v>51868</v>
      </c>
      <c r="BT177" s="430" t="n">
        <f aca="false">BD177</f>
        <v>7.95</v>
      </c>
      <c r="BU177" s="431" t="n">
        <f aca="false">BE177</f>
        <v>53.5</v>
      </c>
      <c r="BV177" s="431" t="n">
        <f aca="false">BF177</f>
        <v>226</v>
      </c>
      <c r="BW177" s="431" t="n">
        <f aca="false">BG177</f>
        <v>5990</v>
      </c>
      <c r="BX177" s="431" t="n">
        <f aca="false">BW177*0.65</f>
        <v>3893.5</v>
      </c>
      <c r="BY177" s="431" t="n">
        <f aca="false">BK177</f>
        <v>15.2</v>
      </c>
      <c r="BZ177" s="431" t="n">
        <f aca="false">BL177</f>
        <v>14.6</v>
      </c>
      <c r="CA177" s="432"/>
      <c r="CB177" s="431" t="n">
        <f aca="false">BO177</f>
        <v>110</v>
      </c>
      <c r="CC177" s="433" t="n">
        <v>25895</v>
      </c>
      <c r="CD177" s="412" t="n">
        <f aca="false">CC177</f>
        <v>25895</v>
      </c>
      <c r="CE177" s="422" t="n">
        <f aca="false">CC177/25000</f>
        <v>1.0358</v>
      </c>
      <c r="CF177" s="434" t="n">
        <f aca="false">6700/CC177*24</f>
        <v>6.20969299092489</v>
      </c>
      <c r="CG177" s="435"/>
      <c r="CH177" s="428"/>
      <c r="CI177" s="447" t="n">
        <f aca="false">9500/CC177*24</f>
        <v>8.80478856922186</v>
      </c>
      <c r="CJ177" s="437" t="n">
        <v>29.5</v>
      </c>
      <c r="CK177" s="437" t="n">
        <v>2.9</v>
      </c>
      <c r="CL177" s="424"/>
      <c r="CM177" s="424"/>
      <c r="CN177" s="424"/>
      <c r="CO177" s="433"/>
      <c r="CP177" s="433"/>
      <c r="CQ177" s="438"/>
      <c r="CR177" s="438" t="n">
        <v>0.84</v>
      </c>
      <c r="CS177" s="425"/>
      <c r="CT177" s="529" t="n">
        <f aca="false">3500/CC177*24</f>
        <v>3.24386947287121</v>
      </c>
      <c r="CU177" s="435" t="n">
        <v>5.43</v>
      </c>
      <c r="CV177" s="439"/>
      <c r="CW177" s="440"/>
      <c r="CX177" s="441"/>
      <c r="CY177" s="442"/>
      <c r="CZ177" s="443"/>
      <c r="DA177" s="443"/>
      <c r="DB177" s="443"/>
      <c r="DC177" s="443"/>
      <c r="DD177" s="444"/>
      <c r="DE177" s="441"/>
      <c r="DF177" s="445" t="n">
        <v>25973</v>
      </c>
      <c r="DG177" s="446" t="n">
        <f aca="false">DF177</f>
        <v>25973</v>
      </c>
      <c r="DH177" s="422" t="n">
        <f aca="false">DF177/25000</f>
        <v>1.03892</v>
      </c>
      <c r="DI177" s="447" t="n">
        <f aca="false">6700/DF177*24</f>
        <v>6.19104454625958</v>
      </c>
      <c r="DJ177" s="435" t="n">
        <v>7.71</v>
      </c>
      <c r="DK177" s="428"/>
      <c r="DL177" s="447" t="n">
        <f aca="false">9500/DF177*24</f>
        <v>8.77834674469642</v>
      </c>
      <c r="DM177" s="423" t="n">
        <v>29.6</v>
      </c>
      <c r="DN177" s="423" t="n">
        <v>4.65</v>
      </c>
      <c r="DO177" s="424" t="n">
        <v>7.63</v>
      </c>
      <c r="DP177" s="424"/>
      <c r="DQ177" s="424"/>
      <c r="DR177" s="433"/>
      <c r="DS177" s="433"/>
      <c r="DT177" s="438"/>
      <c r="DU177" s="438" t="n">
        <v>0.88</v>
      </c>
      <c r="DV177" s="425"/>
      <c r="DW177" s="447" t="n">
        <f aca="false">3500/DF177*24</f>
        <v>3.23412774804605</v>
      </c>
      <c r="DX177" s="435" t="n">
        <v>5.01</v>
      </c>
      <c r="DY177" s="439" t="n">
        <v>7.89</v>
      </c>
      <c r="DZ177" s="440" t="n">
        <v>17.6</v>
      </c>
      <c r="EA177" s="441" t="n">
        <v>64</v>
      </c>
      <c r="EB177" s="442" t="n">
        <v>6290</v>
      </c>
      <c r="EC177" s="443" t="n">
        <v>3.1</v>
      </c>
      <c r="ED177" s="443" t="n">
        <v>0.34</v>
      </c>
      <c r="EE177" s="443" t="n">
        <v>3</v>
      </c>
      <c r="EF177" s="443"/>
      <c r="EG177" s="444" t="n">
        <v>5</v>
      </c>
      <c r="EH177" s="441" t="n">
        <v>16</v>
      </c>
      <c r="EI177" s="430" t="n">
        <f aca="false">DY177</f>
        <v>7.89</v>
      </c>
      <c r="EJ177" s="448" t="n">
        <f aca="false">DZ177</f>
        <v>17.6</v>
      </c>
      <c r="EK177" s="449" t="n">
        <f aca="false">EA177</f>
        <v>64</v>
      </c>
      <c r="EL177" s="418" t="n">
        <f aca="false">EB177</f>
        <v>6290</v>
      </c>
      <c r="EM177" s="432" t="n">
        <f aca="false">EC177</f>
        <v>3.1</v>
      </c>
      <c r="EN177" s="432" t="n">
        <f aca="false">ED177</f>
        <v>0.34</v>
      </c>
      <c r="EO177" s="432" t="n">
        <f aca="false">EE177</f>
        <v>3</v>
      </c>
      <c r="EP177" s="432"/>
      <c r="EQ177" s="431" t="n">
        <f aca="false">EG177</f>
        <v>5</v>
      </c>
      <c r="ER177" s="449" t="n">
        <f aca="false">EH177</f>
        <v>16</v>
      </c>
      <c r="ES177" s="450" t="n">
        <f aca="false">44000/BA177*24</f>
        <v>20.3593737950181</v>
      </c>
      <c r="ET177" s="451" t="n">
        <f aca="false">BB177</f>
        <v>1.03736</v>
      </c>
      <c r="EU177" s="452" t="n">
        <f aca="false">BV177/1000/ES177*24</f>
        <v>0.266412909090909</v>
      </c>
      <c r="EV177" s="451" t="n">
        <f aca="false">EU177/$EU$6</f>
        <v>0.493357239057239</v>
      </c>
      <c r="EW177" s="514" t="n">
        <f aca="false">1-EM177/BY177</f>
        <v>0.796052631578947</v>
      </c>
      <c r="EX177" s="515" t="n">
        <f aca="false">BY177-EM177</f>
        <v>12.1</v>
      </c>
      <c r="EY177" s="514" t="n">
        <f aca="false">1-EJ177/BU177</f>
        <v>0.671028037383178</v>
      </c>
      <c r="EZ177" s="515" t="n">
        <f aca="false">BU177-EJ177</f>
        <v>35.9</v>
      </c>
      <c r="FA177" s="451" t="n">
        <f aca="false">1-EK177/BV177</f>
        <v>0.716814159292035</v>
      </c>
      <c r="FB177" s="432" t="n">
        <f aca="false">BV177-EK177</f>
        <v>162</v>
      </c>
      <c r="FC177" s="453"/>
      <c r="FD177" s="432"/>
      <c r="FE177" s="453" t="n">
        <f aca="false">1-EQ177/CB177</f>
        <v>0.954545454545455</v>
      </c>
      <c r="FF177" s="431" t="n">
        <f aca="false">CB177-EQ177</f>
        <v>105</v>
      </c>
      <c r="FG177" s="406" t="n">
        <v>38400</v>
      </c>
      <c r="FH177" s="444"/>
      <c r="FI177" s="454"/>
      <c r="FJ177" s="455"/>
      <c r="FK177" s="456" t="n">
        <f aca="false">3000/BA177*24</f>
        <v>1.3881391223876</v>
      </c>
      <c r="FL177" s="531"/>
      <c r="FM177" s="456"/>
      <c r="FN177" s="531" t="n">
        <v>4682</v>
      </c>
      <c r="FO177" s="533" t="n">
        <f aca="false">FN177/11.15/1.2/1000</f>
        <v>0.349925261584454</v>
      </c>
      <c r="FP177" s="450" t="n">
        <f aca="false">FN177/BA177*1000</f>
        <v>90.2676023752603</v>
      </c>
      <c r="FQ177" s="458" t="n">
        <v>64.8</v>
      </c>
      <c r="FR177" s="459" t="n">
        <f aca="false">FQ177/BA177*1000</f>
        <v>1.24932521014884</v>
      </c>
      <c r="FS177" s="577" t="n">
        <v>7.74</v>
      </c>
      <c r="FT177" s="578" t="n">
        <v>16</v>
      </c>
      <c r="FU177" s="579" t="n">
        <v>62</v>
      </c>
      <c r="FV177" s="580" t="n">
        <v>1</v>
      </c>
      <c r="FW177" s="581" t="n">
        <v>0.18</v>
      </c>
      <c r="FX177" s="580" t="n">
        <v>16</v>
      </c>
      <c r="FY177" s="453" t="n">
        <f aca="false">1-FV177/(EG177+DD177)</f>
        <v>0.8</v>
      </c>
      <c r="FZ177" s="453"/>
      <c r="GA177" s="430"/>
      <c r="GB177" s="514" t="n">
        <f aca="false">1-FT177/DZ177</f>
        <v>0.0909090909090909</v>
      </c>
      <c r="GC177" s="515" t="n">
        <f aca="false">(CW177+DZ177-FT177)</f>
        <v>1.6</v>
      </c>
      <c r="GD177" s="514" t="n">
        <f aca="false">1-FU177/EA177</f>
        <v>0.03125</v>
      </c>
      <c r="GE177" s="528" t="n">
        <f aca="false">CX177+EA177-FU177</f>
        <v>2</v>
      </c>
      <c r="GF177" s="462" t="n">
        <f aca="false">4100/BA177*24</f>
        <v>1.89712346726305</v>
      </c>
      <c r="GG177" s="406"/>
      <c r="GH177" s="451"/>
      <c r="GI177" s="406"/>
      <c r="GJ177" s="463"/>
      <c r="GK177" s="464"/>
      <c r="GL177" s="465"/>
      <c r="GM177" s="530"/>
      <c r="GN177" s="406"/>
      <c r="GO177" s="514"/>
      <c r="GP177" s="451"/>
      <c r="GQ177" s="530"/>
      <c r="GR177" s="456" t="n">
        <f aca="false">4300/BA177*24</f>
        <v>1.98966607542223</v>
      </c>
      <c r="GS177" s="532" t="n">
        <f aca="false">HC177</f>
        <v>14</v>
      </c>
      <c r="GT177" s="532" t="n">
        <f aca="false">HD177</f>
        <v>51</v>
      </c>
      <c r="GU177" s="514"/>
      <c r="GV177" s="514"/>
      <c r="GW177" s="514" t="n">
        <f aca="false">1-HC177/FT177</f>
        <v>0.125</v>
      </c>
      <c r="GX177" s="514" t="n">
        <f aca="false">1-HD177/FU177</f>
        <v>0.17741935483871</v>
      </c>
      <c r="GY177" s="463"/>
      <c r="GZ177" s="406" t="n">
        <v>53642</v>
      </c>
      <c r="HA177" s="582" t="n">
        <v>8.02</v>
      </c>
      <c r="HB177" s="452" t="n">
        <v>8</v>
      </c>
      <c r="HC177" s="578" t="n">
        <v>14</v>
      </c>
      <c r="HD177" s="444" t="n">
        <v>51</v>
      </c>
      <c r="HE177" s="464" t="n">
        <v>14</v>
      </c>
      <c r="HF177" s="464"/>
      <c r="HG177" s="583"/>
      <c r="HH177" s="576" t="n">
        <v>1</v>
      </c>
      <c r="HI177" s="584" t="n">
        <v>6510</v>
      </c>
      <c r="HJ177" s="407" t="n">
        <f aca="false">HI177*0.67</f>
        <v>4361.7</v>
      </c>
      <c r="HK177" s="407"/>
      <c r="HL177" s="550"/>
      <c r="HM177" s="585" t="n">
        <v>5.2</v>
      </c>
      <c r="HN177" s="462" t="n">
        <v>6.95</v>
      </c>
      <c r="HO177" s="575" t="n">
        <v>0.33</v>
      </c>
      <c r="HP177" s="549" t="n">
        <v>0.16</v>
      </c>
      <c r="HQ177" s="586" t="n">
        <v>5.1</v>
      </c>
      <c r="HR177" s="587" t="n">
        <v>0.3</v>
      </c>
      <c r="HS177" s="521" t="n">
        <v>0.15</v>
      </c>
      <c r="HT177" s="588" t="n">
        <v>8</v>
      </c>
      <c r="HU177" s="523" t="n">
        <f aca="false">72500/BA177*24</f>
        <v>33.5466954577003</v>
      </c>
      <c r="HV177" s="514" t="n">
        <f aca="false">1-HC177/BE177</f>
        <v>0.738317757009346</v>
      </c>
      <c r="HW177" s="514" t="n">
        <f aca="false">1-HD177/BF177</f>
        <v>0.774336283185841</v>
      </c>
      <c r="HX177" s="514" t="n">
        <f aca="false">1-HM177/BK177</f>
        <v>0.657894736842105</v>
      </c>
      <c r="HY177" s="472"/>
    </row>
    <row r="178" customFormat="false" ht="15.6" hidden="false" customHeight="false" outlineLevel="0" collapsed="false">
      <c r="A178" s="486" t="n">
        <v>43660</v>
      </c>
      <c r="B178" s="487" t="n">
        <v>51233</v>
      </c>
      <c r="C178" s="488" t="n">
        <f aca="false">B178/$B$6</f>
        <v>1.02466</v>
      </c>
      <c r="D178" s="489" t="n">
        <v>7.81</v>
      </c>
      <c r="E178" s="490" t="n">
        <v>28.6</v>
      </c>
      <c r="F178" s="491" t="n">
        <v>120</v>
      </c>
      <c r="G178" s="491" t="n">
        <f aca="false">F178*B178/1000</f>
        <v>6147.96</v>
      </c>
      <c r="H178" s="488" t="n">
        <f aca="false">G178/$G$6</f>
        <v>0.2459184</v>
      </c>
      <c r="I178" s="491" t="n">
        <v>5640</v>
      </c>
      <c r="J178" s="491" t="n">
        <f aca="false">I178*0.67</f>
        <v>3778.8</v>
      </c>
      <c r="K178" s="492" t="n">
        <v>8.3</v>
      </c>
      <c r="L178" s="492" t="n">
        <v>6.8</v>
      </c>
      <c r="M178" s="492" t="n">
        <v>0.7</v>
      </c>
      <c r="N178" s="493" t="n">
        <v>59</v>
      </c>
      <c r="O178" s="493" t="n">
        <v>16</v>
      </c>
      <c r="P178" s="410"/>
      <c r="Q178" s="410"/>
      <c r="R178" s="410"/>
      <c r="S178" s="410"/>
      <c r="T178" s="411"/>
      <c r="U178" s="412"/>
      <c r="V178" s="410"/>
      <c r="W178" s="410"/>
      <c r="X178" s="413"/>
      <c r="Y178" s="474"/>
      <c r="Z178" s="475"/>
      <c r="AA178" s="476"/>
      <c r="AB178" s="477"/>
      <c r="AC178" s="477"/>
      <c r="AD178" s="475" t="n">
        <v>5.17</v>
      </c>
      <c r="AE178" s="478" t="n">
        <f aca="false">AD178/$AD$6</f>
        <v>0.718055555555556</v>
      </c>
      <c r="AF178" s="479"/>
      <c r="AG178" s="478"/>
      <c r="AH178" s="479"/>
      <c r="AI178" s="479"/>
      <c r="AJ178" s="474"/>
      <c r="AK178" s="478"/>
      <c r="AL178" s="448"/>
      <c r="AM178" s="480"/>
      <c r="AN178" s="474"/>
      <c r="AO178" s="474"/>
      <c r="AP178" s="480"/>
      <c r="AQ178" s="448"/>
      <c r="AR178" s="474"/>
      <c r="AS178" s="474"/>
      <c r="AT178" s="474"/>
      <c r="AU178" s="448"/>
      <c r="AV178" s="481"/>
      <c r="AW178" s="480"/>
      <c r="AX178" s="480"/>
      <c r="AY178" s="481"/>
      <c r="AZ178" s="481"/>
      <c r="BA178" s="421" t="n">
        <f aca="false">CC178+DF178</f>
        <v>50198</v>
      </c>
      <c r="BB178" s="422" t="n">
        <f aca="false">BA178/$BA$6</f>
        <v>1.00396</v>
      </c>
      <c r="BC178" s="423"/>
      <c r="BD178" s="424" t="n">
        <v>7.9</v>
      </c>
      <c r="BE178" s="425" t="n">
        <v>69.2</v>
      </c>
      <c r="BF178" s="426" t="n">
        <v>244</v>
      </c>
      <c r="BG178" s="427" t="n">
        <v>5230</v>
      </c>
      <c r="BH178" s="421" t="n">
        <f aca="false">BG178*0.67</f>
        <v>3504.1</v>
      </c>
      <c r="BI178" s="433"/>
      <c r="BJ178" s="422"/>
      <c r="BK178" s="428" t="n">
        <v>13.8</v>
      </c>
      <c r="BL178" s="428" t="n">
        <v>12.6</v>
      </c>
      <c r="BM178" s="429" t="n">
        <v>1.3</v>
      </c>
      <c r="BN178" s="423"/>
      <c r="BO178" s="426" t="n">
        <v>91</v>
      </c>
      <c r="BP178" s="426" t="n">
        <v>16</v>
      </c>
      <c r="BQ178" s="424" t="n">
        <v>5.74</v>
      </c>
      <c r="BR178" s="422" t="n">
        <f aca="false">BQ178/$BQ$6</f>
        <v>0.797222222222222</v>
      </c>
      <c r="BS178" s="410" t="n">
        <f aca="false">BA178</f>
        <v>50198</v>
      </c>
      <c r="BT178" s="430" t="n">
        <f aca="false">BD178</f>
        <v>7.9</v>
      </c>
      <c r="BU178" s="431" t="n">
        <f aca="false">BE178</f>
        <v>69.2</v>
      </c>
      <c r="BV178" s="431" t="n">
        <f aca="false">BF178</f>
        <v>244</v>
      </c>
      <c r="BW178" s="431" t="n">
        <f aca="false">BG178</f>
        <v>5230</v>
      </c>
      <c r="BX178" s="431" t="n">
        <f aca="false">BW178*0.65</f>
        <v>3399.5</v>
      </c>
      <c r="BY178" s="431" t="n">
        <f aca="false">BK178</f>
        <v>13.8</v>
      </c>
      <c r="BZ178" s="431" t="n">
        <f aca="false">BL178</f>
        <v>12.6</v>
      </c>
      <c r="CA178" s="432"/>
      <c r="CB178" s="431" t="n">
        <f aca="false">BO178</f>
        <v>91</v>
      </c>
      <c r="CC178" s="433" t="n">
        <v>25425</v>
      </c>
      <c r="CD178" s="412" t="n">
        <f aca="false">CC178</f>
        <v>25425</v>
      </c>
      <c r="CE178" s="422" t="n">
        <f aca="false">CC178/25000</f>
        <v>1.017</v>
      </c>
      <c r="CF178" s="534" t="n">
        <f aca="false">6700/CC178*24</f>
        <v>6.32448377581121</v>
      </c>
      <c r="CG178" s="435"/>
      <c r="CH178" s="428"/>
      <c r="CI178" s="535" t="n">
        <f aca="false">9500/CC178*24</f>
        <v>8.96755162241888</v>
      </c>
      <c r="CJ178" s="437" t="n">
        <v>28.8</v>
      </c>
      <c r="CK178" s="437" t="n">
        <v>4.82</v>
      </c>
      <c r="CL178" s="424"/>
      <c r="CM178" s="424"/>
      <c r="CN178" s="424"/>
      <c r="CO178" s="433"/>
      <c r="CP178" s="433"/>
      <c r="CQ178" s="438"/>
      <c r="CR178" s="438" t="n">
        <v>0.82</v>
      </c>
      <c r="CS178" s="482"/>
      <c r="CT178" s="425" t="n">
        <f aca="false">3500/CC178*24</f>
        <v>3.30383480825959</v>
      </c>
      <c r="CU178" s="435" t="n">
        <v>5.92</v>
      </c>
      <c r="CV178" s="494"/>
      <c r="CW178" s="495"/>
      <c r="CX178" s="496"/>
      <c r="CY178" s="497"/>
      <c r="CZ178" s="498"/>
      <c r="DA178" s="498"/>
      <c r="DB178" s="498"/>
      <c r="DC178" s="498"/>
      <c r="DD178" s="499"/>
      <c r="DE178" s="499"/>
      <c r="DF178" s="433" t="n">
        <v>24773</v>
      </c>
      <c r="DG178" s="446" t="n">
        <f aca="false">DF178</f>
        <v>24773</v>
      </c>
      <c r="DH178" s="422" t="n">
        <f aca="false">DF178/25000</f>
        <v>0.99092</v>
      </c>
      <c r="DI178" s="433" t="n">
        <f aca="false">6700/DF178*24</f>
        <v>6.49093771444718</v>
      </c>
      <c r="DJ178" s="435" t="n">
        <v>7.85</v>
      </c>
      <c r="DK178" s="428"/>
      <c r="DL178" s="433" t="n">
        <f aca="false">9500/DF178*24</f>
        <v>9.20356840108182</v>
      </c>
      <c r="DM178" s="542" t="n">
        <v>29</v>
      </c>
      <c r="DN178" s="542" t="n">
        <v>3.72</v>
      </c>
      <c r="DO178" s="543" t="n">
        <v>7.76</v>
      </c>
      <c r="DP178" s="543"/>
      <c r="DQ178" s="543"/>
      <c r="DR178" s="433"/>
      <c r="DS178" s="433"/>
      <c r="DT178" s="438"/>
      <c r="DU178" s="438" t="n">
        <v>0.86</v>
      </c>
      <c r="DV178" s="482"/>
      <c r="DW178" s="433" t="n">
        <f aca="false">3500/DF178*24</f>
        <v>3.3907883582933</v>
      </c>
      <c r="DX178" s="435" t="n">
        <v>6</v>
      </c>
      <c r="DY178" s="494" t="n">
        <v>7.89</v>
      </c>
      <c r="DZ178" s="495" t="n">
        <v>16.4</v>
      </c>
      <c r="EA178" s="496" t="n">
        <v>56</v>
      </c>
      <c r="EB178" s="497" t="n">
        <v>5760</v>
      </c>
      <c r="EC178" s="498" t="n">
        <v>4.4</v>
      </c>
      <c r="ED178" s="498" t="n">
        <v>0.26</v>
      </c>
      <c r="EE178" s="498" t="n">
        <v>2.7</v>
      </c>
      <c r="EF178" s="498"/>
      <c r="EG178" s="499" t="n">
        <v>9</v>
      </c>
      <c r="EH178" s="496" t="n">
        <v>16</v>
      </c>
      <c r="EI178" s="430" t="n">
        <f aca="false">DY178</f>
        <v>7.89</v>
      </c>
      <c r="EJ178" s="448" t="n">
        <f aca="false">DZ178</f>
        <v>16.4</v>
      </c>
      <c r="EK178" s="449" t="n">
        <f aca="false">EA178</f>
        <v>56</v>
      </c>
      <c r="EL178" s="418" t="n">
        <f aca="false">EB178</f>
        <v>5760</v>
      </c>
      <c r="EM178" s="432" t="n">
        <f aca="false">EC178</f>
        <v>4.4</v>
      </c>
      <c r="EN178" s="432" t="n">
        <f aca="false">ED178</f>
        <v>0.26</v>
      </c>
      <c r="EO178" s="432" t="n">
        <f aca="false">EE178</f>
        <v>2.7</v>
      </c>
      <c r="EP178" s="432"/>
      <c r="EQ178" s="431" t="n">
        <f aca="false">EG178</f>
        <v>9</v>
      </c>
      <c r="ER178" s="449" t="n">
        <f aca="false">EH178</f>
        <v>16</v>
      </c>
      <c r="ES178" s="497" t="n">
        <f aca="false">44000/BA178*24</f>
        <v>21.0366946890314</v>
      </c>
      <c r="ET178" s="500" t="n">
        <f aca="false">BB178</f>
        <v>1.00396</v>
      </c>
      <c r="EU178" s="452" t="n">
        <f aca="false">BV178/1000/ES178*24</f>
        <v>0.278370727272727</v>
      </c>
      <c r="EV178" s="500" t="n">
        <f aca="false">EU178/$EU$6</f>
        <v>0.515501346801347</v>
      </c>
      <c r="EW178" s="514" t="n">
        <f aca="false">1-EM178/BY178</f>
        <v>0.681159420289855</v>
      </c>
      <c r="EX178" s="515" t="n">
        <f aca="false">BY178-EM178</f>
        <v>9.4</v>
      </c>
      <c r="EY178" s="514" t="n">
        <f aca="false">1-EJ178/BU178</f>
        <v>0.763005780346821</v>
      </c>
      <c r="EZ178" s="515" t="n">
        <f aca="false">BU178-EJ178</f>
        <v>52.8</v>
      </c>
      <c r="FA178" s="451" t="n">
        <f aca="false">1-EK178/BV178</f>
        <v>0.770491803278688</v>
      </c>
      <c r="FB178" s="432" t="n">
        <f aca="false">BV178-EK178</f>
        <v>188</v>
      </c>
      <c r="FC178" s="453"/>
      <c r="FD178" s="432"/>
      <c r="FE178" s="453" t="n">
        <f aca="false">1-EQ178/CB178</f>
        <v>0.901098901098901</v>
      </c>
      <c r="FF178" s="431" t="n">
        <f aca="false">CB178-EQ178</f>
        <v>82</v>
      </c>
      <c r="FG178" s="491" t="n">
        <v>38400</v>
      </c>
      <c r="FH178" s="499"/>
      <c r="FI178" s="502"/>
      <c r="FJ178" s="488"/>
      <c r="FK178" s="503" t="n">
        <f aca="false">3000/BA178*24</f>
        <v>1.43432009243396</v>
      </c>
      <c r="FL178" s="491"/>
      <c r="FM178" s="503"/>
      <c r="FN178" s="491" t="n">
        <v>4448</v>
      </c>
      <c r="FO178" s="533" t="n">
        <f aca="false">FN178/11.15/1.2/1000</f>
        <v>0.332436472346786</v>
      </c>
      <c r="FP178" s="497" t="n">
        <f aca="false">FN178/BA178*1000</f>
        <v>88.609107932587</v>
      </c>
      <c r="FQ178" s="504" t="n">
        <v>72</v>
      </c>
      <c r="FR178" s="492" t="n">
        <f aca="false">FQ178/BA178*1000</f>
        <v>1.43432009243396</v>
      </c>
      <c r="FS178" s="505" t="n">
        <v>7.89</v>
      </c>
      <c r="FT178" s="495" t="n">
        <v>15.4</v>
      </c>
      <c r="FU178" s="496" t="n">
        <v>54</v>
      </c>
      <c r="FV178" s="491" t="n">
        <v>4</v>
      </c>
      <c r="FW178" s="505" t="n">
        <v>0.2</v>
      </c>
      <c r="FX178" s="491" t="n">
        <v>16</v>
      </c>
      <c r="FY178" s="453" t="n">
        <f aca="false">1-FV178/(EG178+DD178)</f>
        <v>0.555555555555556</v>
      </c>
      <c r="FZ178" s="453"/>
      <c r="GA178" s="430"/>
      <c r="GB178" s="500" t="n">
        <f aca="false">1-FT178/DZ178</f>
        <v>0.0609756097560975</v>
      </c>
      <c r="GC178" s="515" t="n">
        <f aca="false">(CW178+DZ178-FT178)</f>
        <v>0.999999999999998</v>
      </c>
      <c r="GD178" s="500" t="n">
        <f aca="false">1-FU178/EA178</f>
        <v>0.0357142857142857</v>
      </c>
      <c r="GE178" s="528" t="n">
        <f aca="false">CX178+EA178-FU178</f>
        <v>2</v>
      </c>
      <c r="GF178" s="507" t="n">
        <f aca="false">4100/BA178*24</f>
        <v>1.96023745965975</v>
      </c>
      <c r="GG178" s="491"/>
      <c r="GH178" s="527"/>
      <c r="GI178" s="491"/>
      <c r="GJ178" s="545"/>
      <c r="GK178" s="499"/>
      <c r="GL178" s="508"/>
      <c r="GM178" s="536"/>
      <c r="GN178" s="537"/>
      <c r="GO178" s="527"/>
      <c r="GP178" s="527"/>
      <c r="GQ178" s="536"/>
      <c r="GR178" s="503" t="n">
        <f aca="false">4300/BA178*24</f>
        <v>2.05585879915534</v>
      </c>
      <c r="GS178" s="537" t="n">
        <f aca="false">HC178</f>
        <v>13.5</v>
      </c>
      <c r="GT178" s="537" t="n">
        <f aca="false">HD178</f>
        <v>49</v>
      </c>
      <c r="GU178" s="527"/>
      <c r="GV178" s="527"/>
      <c r="GW178" s="527" t="n">
        <f aca="false">1-HC178/FT178</f>
        <v>0.123376623376623</v>
      </c>
      <c r="GX178" s="527" t="n">
        <f aca="false">1-HD178/FU178</f>
        <v>0.0925925925925926</v>
      </c>
      <c r="GY178" s="498"/>
      <c r="GZ178" s="491" t="n">
        <v>50482</v>
      </c>
      <c r="HA178" s="494" t="n">
        <v>8.22</v>
      </c>
      <c r="HB178" s="494" t="n">
        <v>8.22</v>
      </c>
      <c r="HC178" s="495" t="n">
        <v>13.5</v>
      </c>
      <c r="HD178" s="499" t="n">
        <v>49</v>
      </c>
      <c r="HE178" s="499" t="n">
        <v>13</v>
      </c>
      <c r="HF178" s="499"/>
      <c r="HG178" s="499"/>
      <c r="HH178" s="493" t="n">
        <v>2</v>
      </c>
      <c r="HI178" s="509" t="n">
        <v>6000</v>
      </c>
      <c r="HJ178" s="491" t="n">
        <f aca="false">HI178*0.67</f>
        <v>4020</v>
      </c>
      <c r="HK178" s="491"/>
      <c r="HL178" s="551"/>
      <c r="HM178" s="544" t="n">
        <v>4.3</v>
      </c>
      <c r="HN178" s="507" t="n">
        <v>5.53</v>
      </c>
      <c r="HO178" s="492" t="n">
        <v>0.24</v>
      </c>
      <c r="HP178" s="546" t="n">
        <v>0.14</v>
      </c>
      <c r="HQ178" s="524" t="n">
        <v>4.2</v>
      </c>
      <c r="HR178" s="525" t="n">
        <v>0.26</v>
      </c>
      <c r="HS178" s="525" t="n">
        <v>0.21</v>
      </c>
      <c r="HT178" s="512" t="n">
        <v>8</v>
      </c>
      <c r="HU178" s="526" t="n">
        <f aca="false">72500/BA178*24</f>
        <v>34.6627355671541</v>
      </c>
      <c r="HV178" s="527" t="n">
        <f aca="false">1-HC178/BE178</f>
        <v>0.804913294797688</v>
      </c>
      <c r="HW178" s="527" t="n">
        <f aca="false">1-HD178/BF178</f>
        <v>0.799180327868853</v>
      </c>
      <c r="HX178" s="527" t="n">
        <f aca="false">1-HM178/BK178</f>
        <v>0.688405797101449</v>
      </c>
      <c r="HY178" s="513"/>
    </row>
    <row r="179" customFormat="false" ht="15.6" hidden="false" customHeight="false" outlineLevel="0" collapsed="false">
      <c r="A179" s="401" t="n">
        <v>43661</v>
      </c>
      <c r="B179" s="516" t="n">
        <v>52169</v>
      </c>
      <c r="C179" s="403" t="n">
        <f aca="false">B179/$B$6</f>
        <v>1.04338</v>
      </c>
      <c r="D179" s="552" t="n">
        <v>7.96</v>
      </c>
      <c r="E179" s="553" t="n">
        <v>35.4</v>
      </c>
      <c r="F179" s="554" t="n">
        <v>136</v>
      </c>
      <c r="G179" s="407" t="n">
        <f aca="false">F179*B179/1000</f>
        <v>7094.984</v>
      </c>
      <c r="H179" s="403" t="n">
        <f aca="false">G179/$G$6</f>
        <v>0.28379936</v>
      </c>
      <c r="I179" s="554" t="n">
        <v>6400</v>
      </c>
      <c r="J179" s="407" t="n">
        <f aca="false">I179*0.67</f>
        <v>4288</v>
      </c>
      <c r="K179" s="555" t="n">
        <v>14.3</v>
      </c>
      <c r="L179" s="555" t="n">
        <v>14.4</v>
      </c>
      <c r="M179" s="555" t="n">
        <v>1.2</v>
      </c>
      <c r="N179" s="556" t="n">
        <v>59</v>
      </c>
      <c r="O179" s="556" t="n">
        <v>32</v>
      </c>
      <c r="P179" s="410"/>
      <c r="Q179" s="410"/>
      <c r="R179" s="410"/>
      <c r="S179" s="410"/>
      <c r="T179" s="411"/>
      <c r="U179" s="412"/>
      <c r="V179" s="410"/>
      <c r="W179" s="410"/>
      <c r="X179" s="517"/>
      <c r="Y179" s="474"/>
      <c r="Z179" s="475"/>
      <c r="AA179" s="476"/>
      <c r="AB179" s="477"/>
      <c r="AC179" s="477"/>
      <c r="AD179" s="475" t="n">
        <v>5.15</v>
      </c>
      <c r="AE179" s="478" t="n">
        <f aca="false">AD179/$AD$6</f>
        <v>0.715277777777778</v>
      </c>
      <c r="AF179" s="479"/>
      <c r="AG179" s="478"/>
      <c r="AH179" s="479"/>
      <c r="AI179" s="479"/>
      <c r="AJ179" s="474"/>
      <c r="AK179" s="478"/>
      <c r="AL179" s="448"/>
      <c r="AM179" s="480"/>
      <c r="AN179" s="474"/>
      <c r="AO179" s="474"/>
      <c r="AP179" s="480"/>
      <c r="AQ179" s="448"/>
      <c r="AR179" s="474"/>
      <c r="AS179" s="474"/>
      <c r="AT179" s="474"/>
      <c r="AU179" s="448"/>
      <c r="AV179" s="481"/>
      <c r="AW179" s="480"/>
      <c r="AX179" s="480"/>
      <c r="AY179" s="481"/>
      <c r="AZ179" s="481"/>
      <c r="BA179" s="421" t="n">
        <f aca="false">CC179+DF179</f>
        <v>50412</v>
      </c>
      <c r="BB179" s="422" t="n">
        <f aca="false">BA179/$BA$6</f>
        <v>1.00824</v>
      </c>
      <c r="BC179" s="423"/>
      <c r="BD179" s="424" t="n">
        <v>7.95</v>
      </c>
      <c r="BE179" s="425" t="n">
        <v>54</v>
      </c>
      <c r="BF179" s="426" t="n">
        <v>310</v>
      </c>
      <c r="BG179" s="427" t="n">
        <v>5510</v>
      </c>
      <c r="BH179" s="421" t="n">
        <f aca="false">BG179*0.67</f>
        <v>3691.7</v>
      </c>
      <c r="BI179" s="433"/>
      <c r="BJ179" s="422"/>
      <c r="BK179" s="428" t="n">
        <v>16.3</v>
      </c>
      <c r="BL179" s="428" t="n">
        <v>17.2</v>
      </c>
      <c r="BM179" s="429" t="n">
        <v>1.6</v>
      </c>
      <c r="BN179" s="423"/>
      <c r="BO179" s="426" t="n">
        <v>117</v>
      </c>
      <c r="BP179" s="426" t="n">
        <v>32</v>
      </c>
      <c r="BQ179" s="424" t="n">
        <v>5.2</v>
      </c>
      <c r="BR179" s="422" t="n">
        <f aca="false">BQ179/$BQ$6</f>
        <v>0.722222222222222</v>
      </c>
      <c r="BS179" s="410" t="n">
        <f aca="false">BA179</f>
        <v>50412</v>
      </c>
      <c r="BT179" s="430" t="n">
        <f aca="false">BD179</f>
        <v>7.95</v>
      </c>
      <c r="BU179" s="431" t="n">
        <f aca="false">BE179</f>
        <v>54</v>
      </c>
      <c r="BV179" s="431" t="n">
        <f aca="false">BF179</f>
        <v>310</v>
      </c>
      <c r="BW179" s="431" t="n">
        <f aca="false">BG179</f>
        <v>5510</v>
      </c>
      <c r="BX179" s="431" t="n">
        <f aca="false">BW179*0.65</f>
        <v>3581.5</v>
      </c>
      <c r="BY179" s="431" t="n">
        <f aca="false">BK179</f>
        <v>16.3</v>
      </c>
      <c r="BZ179" s="431" t="n">
        <f aca="false">BL179</f>
        <v>17.2</v>
      </c>
      <c r="CA179" s="432"/>
      <c r="CB179" s="431" t="n">
        <f aca="false">BO179</f>
        <v>117</v>
      </c>
      <c r="CC179" s="433" t="n">
        <v>25291</v>
      </c>
      <c r="CD179" s="412" t="n">
        <f aca="false">CC179</f>
        <v>25291</v>
      </c>
      <c r="CE179" s="422" t="n">
        <f aca="false">CC179/25000</f>
        <v>1.01164</v>
      </c>
      <c r="CF179" s="434" t="n">
        <f aca="false">6700/CC179*24</f>
        <v>6.35799296192321</v>
      </c>
      <c r="CG179" s="435"/>
      <c r="CH179" s="428"/>
      <c r="CI179" s="447" t="n">
        <f aca="false">9500/CC179*24</f>
        <v>9.01506464750306</v>
      </c>
      <c r="CJ179" s="437" t="n">
        <v>28.9</v>
      </c>
      <c r="CK179" s="437" t="n">
        <v>4.62</v>
      </c>
      <c r="CL179" s="424"/>
      <c r="CM179" s="424"/>
      <c r="CN179" s="424"/>
      <c r="CO179" s="433"/>
      <c r="CP179" s="433"/>
      <c r="CQ179" s="438"/>
      <c r="CR179" s="438" t="n">
        <v>0.78</v>
      </c>
      <c r="CS179" s="425"/>
      <c r="CT179" s="529" t="n">
        <f aca="false">3500/CC179*24</f>
        <v>3.32133960697481</v>
      </c>
      <c r="CU179" s="435" t="n">
        <v>5.82</v>
      </c>
      <c r="CV179" s="439"/>
      <c r="CW179" s="440"/>
      <c r="CX179" s="441"/>
      <c r="CY179" s="442"/>
      <c r="CZ179" s="443"/>
      <c r="DA179" s="443"/>
      <c r="DB179" s="443"/>
      <c r="DC179" s="443"/>
      <c r="DD179" s="444"/>
      <c r="DE179" s="441"/>
      <c r="DF179" s="445" t="n">
        <v>25121</v>
      </c>
      <c r="DG179" s="446" t="n">
        <f aca="false">DF179</f>
        <v>25121</v>
      </c>
      <c r="DH179" s="422" t="n">
        <f aca="false">DF179/25000</f>
        <v>1.00484</v>
      </c>
      <c r="DI179" s="447" t="n">
        <f aca="false">6700/DF179*24</f>
        <v>6.40101906771227</v>
      </c>
      <c r="DJ179" s="435" t="n">
        <v>7.82</v>
      </c>
      <c r="DK179" s="428"/>
      <c r="DL179" s="447" t="n">
        <f aca="false">9500/DF179*24</f>
        <v>9.07607181242785</v>
      </c>
      <c r="DM179" s="423" t="n">
        <v>28.6</v>
      </c>
      <c r="DN179" s="423" t="n">
        <v>4.7</v>
      </c>
      <c r="DO179" s="424" t="n">
        <v>7.66</v>
      </c>
      <c r="DP179" s="424"/>
      <c r="DQ179" s="424"/>
      <c r="DR179" s="433"/>
      <c r="DS179" s="433"/>
      <c r="DT179" s="438"/>
      <c r="DU179" s="438" t="n">
        <v>0.78</v>
      </c>
      <c r="DV179" s="425"/>
      <c r="DW179" s="447" t="n">
        <f aca="false">3500/DF179*24</f>
        <v>3.34381593089447</v>
      </c>
      <c r="DX179" s="435" t="n">
        <v>6.1</v>
      </c>
      <c r="DY179" s="557" t="n">
        <v>7.87</v>
      </c>
      <c r="DZ179" s="558" t="n">
        <v>16</v>
      </c>
      <c r="EA179" s="559" t="n">
        <v>52</v>
      </c>
      <c r="EB179" s="560" t="n">
        <v>5230</v>
      </c>
      <c r="EC179" s="561" t="n">
        <v>5.1</v>
      </c>
      <c r="ED179" s="561" t="n">
        <v>0.3</v>
      </c>
      <c r="EE179" s="561" t="n">
        <v>5.2</v>
      </c>
      <c r="EF179" s="561"/>
      <c r="EG179" s="562" t="n">
        <v>2</v>
      </c>
      <c r="EH179" s="559" t="n">
        <v>16</v>
      </c>
      <c r="EI179" s="430" t="n">
        <f aca="false">DY179</f>
        <v>7.87</v>
      </c>
      <c r="EJ179" s="448" t="n">
        <f aca="false">DZ179</f>
        <v>16</v>
      </c>
      <c r="EK179" s="449" t="n">
        <f aca="false">EA179</f>
        <v>52</v>
      </c>
      <c r="EL179" s="418" t="n">
        <f aca="false">EB179</f>
        <v>5230</v>
      </c>
      <c r="EM179" s="432" t="n">
        <f aca="false">EC179</f>
        <v>5.1</v>
      </c>
      <c r="EN179" s="432" t="n">
        <f aca="false">ED179</f>
        <v>0.3</v>
      </c>
      <c r="EO179" s="432" t="n">
        <f aca="false">EE179</f>
        <v>5.2</v>
      </c>
      <c r="EP179" s="432"/>
      <c r="EQ179" s="431" t="n">
        <f aca="false">EG179</f>
        <v>2</v>
      </c>
      <c r="ER179" s="449" t="n">
        <f aca="false">EH179</f>
        <v>16</v>
      </c>
      <c r="ES179" s="450" t="n">
        <f aca="false">44000/BA179*24</f>
        <v>20.9473934777434</v>
      </c>
      <c r="ET179" s="451" t="n">
        <f aca="false">BB179</f>
        <v>1.00824</v>
      </c>
      <c r="EU179" s="452" t="n">
        <f aca="false">BV179/1000/ES179*24</f>
        <v>0.355175454545454</v>
      </c>
      <c r="EV179" s="451" t="n">
        <f aca="false">EU179/$EU$6</f>
        <v>0.657732323232323</v>
      </c>
      <c r="EW179" s="514" t="n">
        <f aca="false">1-EM179/BY179</f>
        <v>0.687116564417178</v>
      </c>
      <c r="EX179" s="515" t="n">
        <f aca="false">BY179-EM179</f>
        <v>11.2</v>
      </c>
      <c r="EY179" s="514" t="n">
        <f aca="false">1-EJ179/BU179</f>
        <v>0.703703703703704</v>
      </c>
      <c r="EZ179" s="515" t="n">
        <f aca="false">BU179-EJ179</f>
        <v>38</v>
      </c>
      <c r="FA179" s="451" t="n">
        <f aca="false">1-EK179/BV179</f>
        <v>0.832258064516129</v>
      </c>
      <c r="FB179" s="432" t="n">
        <f aca="false">BV179-EK179</f>
        <v>258</v>
      </c>
      <c r="FC179" s="453"/>
      <c r="FD179" s="432"/>
      <c r="FE179" s="453" t="n">
        <f aca="false">1-EQ179/CB179</f>
        <v>0.982905982905983</v>
      </c>
      <c r="FF179" s="431" t="n">
        <f aca="false">CB179-EQ179</f>
        <v>115</v>
      </c>
      <c r="FG179" s="406" t="n">
        <v>38400</v>
      </c>
      <c r="FH179" s="444"/>
      <c r="FI179" s="454"/>
      <c r="FJ179" s="455"/>
      <c r="FK179" s="456" t="n">
        <f aca="false">3000/BA179*24</f>
        <v>1.4282313734825</v>
      </c>
      <c r="FL179" s="531"/>
      <c r="FM179" s="456"/>
      <c r="FN179" s="531" t="n">
        <v>4448</v>
      </c>
      <c r="FO179" s="533" t="n">
        <f aca="false">FN179/11.15/1.2/1000</f>
        <v>0.332436472346786</v>
      </c>
      <c r="FP179" s="450" t="n">
        <f aca="false">FN179/BA179*1000</f>
        <v>88.2329604062525</v>
      </c>
      <c r="FQ179" s="458" t="n">
        <v>62.4</v>
      </c>
      <c r="FR179" s="459" t="n">
        <f aca="false">FQ179/BA179*1000</f>
        <v>1.23780052368484</v>
      </c>
      <c r="FS179" s="563" t="n">
        <v>7.9</v>
      </c>
      <c r="FT179" s="558" t="n">
        <v>15</v>
      </c>
      <c r="FU179" s="559" t="n">
        <v>51</v>
      </c>
      <c r="FV179" s="565" t="n">
        <v>2</v>
      </c>
      <c r="FW179" s="566" t="n">
        <v>0.24</v>
      </c>
      <c r="FX179" s="565" t="n">
        <v>16</v>
      </c>
      <c r="FY179" s="453" t="n">
        <f aca="false">1-FV179/(EG179+DD179)</f>
        <v>0</v>
      </c>
      <c r="FZ179" s="453"/>
      <c r="GA179" s="430"/>
      <c r="GB179" s="514" t="n">
        <f aca="false">1-FT179/DZ179</f>
        <v>0.0625</v>
      </c>
      <c r="GC179" s="515" t="n">
        <f aca="false">(CW179+DZ179-FT179)</f>
        <v>1</v>
      </c>
      <c r="GD179" s="514" t="n">
        <f aca="false">1-FU179/EA179</f>
        <v>0.0192307692307693</v>
      </c>
      <c r="GE179" s="528" t="n">
        <f aca="false">CX179+EA179-FU179</f>
        <v>1</v>
      </c>
      <c r="GF179" s="462" t="n">
        <f aca="false">4100/BA179*24</f>
        <v>1.95191621042609</v>
      </c>
      <c r="GG179" s="406"/>
      <c r="GH179" s="451"/>
      <c r="GI179" s="406"/>
      <c r="GJ179" s="463"/>
      <c r="GK179" s="464"/>
      <c r="GL179" s="465"/>
      <c r="GM179" s="530"/>
      <c r="GN179" s="406"/>
      <c r="GO179" s="514"/>
      <c r="GP179" s="451"/>
      <c r="GQ179" s="530"/>
      <c r="GR179" s="456" t="n">
        <f aca="false">4300/BA179*24</f>
        <v>2.04713163532492</v>
      </c>
      <c r="GS179" s="532" t="n">
        <f aca="false">HC179</f>
        <v>14</v>
      </c>
      <c r="GT179" s="532" t="n">
        <f aca="false">HD179</f>
        <v>44</v>
      </c>
      <c r="GU179" s="514"/>
      <c r="GV179" s="514"/>
      <c r="GW179" s="514" t="n">
        <f aca="false">1-HC179/FT179</f>
        <v>0.0666666666666667</v>
      </c>
      <c r="GX179" s="514" t="n">
        <f aca="false">1-HD179/FU179</f>
        <v>0.137254901960784</v>
      </c>
      <c r="GY179" s="463"/>
      <c r="GZ179" s="406" t="n">
        <v>50147</v>
      </c>
      <c r="HA179" s="557" t="n">
        <v>8.22</v>
      </c>
      <c r="HB179" s="452" t="n">
        <v>8.24</v>
      </c>
      <c r="HC179" s="558" t="n">
        <v>14</v>
      </c>
      <c r="HD179" s="562" t="n">
        <v>44</v>
      </c>
      <c r="HE179" s="464" t="n">
        <v>13</v>
      </c>
      <c r="HF179" s="464"/>
      <c r="HG179" s="444"/>
      <c r="HH179" s="556" t="n">
        <v>1</v>
      </c>
      <c r="HI179" s="567" t="n">
        <v>5410</v>
      </c>
      <c r="HJ179" s="407" t="n">
        <f aca="false">HI179*0.67</f>
        <v>3624.7</v>
      </c>
      <c r="HK179" s="407"/>
      <c r="HL179" s="550"/>
      <c r="HM179" s="568" t="n">
        <v>3.6</v>
      </c>
      <c r="HN179" s="462" t="n">
        <v>6</v>
      </c>
      <c r="HO179" s="555" t="n">
        <v>0.35</v>
      </c>
      <c r="HP179" s="549" t="n">
        <v>0.14</v>
      </c>
      <c r="HQ179" s="569" t="n">
        <v>3.3</v>
      </c>
      <c r="HR179" s="570" t="n">
        <v>0.2</v>
      </c>
      <c r="HS179" s="521" t="n">
        <v>0.26</v>
      </c>
      <c r="HT179" s="571" t="n">
        <v>16</v>
      </c>
      <c r="HU179" s="523" t="n">
        <f aca="false">72500/BA179*24</f>
        <v>34.5155915258272</v>
      </c>
      <c r="HV179" s="514" t="n">
        <f aca="false">1-HC179/BE179</f>
        <v>0.740740740740741</v>
      </c>
      <c r="HW179" s="514" t="n">
        <f aca="false">1-HD179/BF179</f>
        <v>0.858064516129032</v>
      </c>
      <c r="HX179" s="514" t="n">
        <f aca="false">1-HM179/BK179</f>
        <v>0.779141104294479</v>
      </c>
      <c r="HY179" s="472"/>
    </row>
    <row r="180" customFormat="false" ht="15.6" hidden="false" customHeight="false" outlineLevel="0" collapsed="false">
      <c r="A180" s="401" t="n">
        <v>43662</v>
      </c>
      <c r="B180" s="516" t="n">
        <v>48037</v>
      </c>
      <c r="C180" s="403" t="n">
        <f aca="false">B180/$B$6</f>
        <v>0.96074</v>
      </c>
      <c r="D180" s="552" t="n">
        <v>7.83</v>
      </c>
      <c r="E180" s="553" t="n">
        <v>35.9</v>
      </c>
      <c r="F180" s="554" t="n">
        <v>148</v>
      </c>
      <c r="G180" s="407" t="n">
        <f aca="false">F180*B180/1000</f>
        <v>7109.476</v>
      </c>
      <c r="H180" s="403" t="n">
        <f aca="false">G180/$G$6</f>
        <v>0.28437904</v>
      </c>
      <c r="I180" s="554" t="n">
        <v>6280</v>
      </c>
      <c r="J180" s="407" t="n">
        <f aca="false">I180*0.67</f>
        <v>4207.6</v>
      </c>
      <c r="K180" s="555" t="n">
        <v>20.3</v>
      </c>
      <c r="L180" s="555" t="n">
        <v>19.2</v>
      </c>
      <c r="M180" s="555" t="n">
        <v>1.9</v>
      </c>
      <c r="N180" s="556" t="n">
        <v>93</v>
      </c>
      <c r="O180" s="556" t="n">
        <v>32</v>
      </c>
      <c r="P180" s="410"/>
      <c r="Q180" s="410"/>
      <c r="R180" s="410"/>
      <c r="S180" s="410"/>
      <c r="T180" s="411"/>
      <c r="U180" s="412"/>
      <c r="V180" s="410"/>
      <c r="W180" s="410"/>
      <c r="X180" s="517"/>
      <c r="Y180" s="474"/>
      <c r="Z180" s="475"/>
      <c r="AA180" s="476"/>
      <c r="AB180" s="477"/>
      <c r="AC180" s="477"/>
      <c r="AD180" s="475" t="n">
        <v>4.19</v>
      </c>
      <c r="AE180" s="478" t="n">
        <f aca="false">AD180/$AD$6</f>
        <v>0.581944444444444</v>
      </c>
      <c r="AF180" s="479"/>
      <c r="AG180" s="478"/>
      <c r="AH180" s="479"/>
      <c r="AI180" s="479"/>
      <c r="AJ180" s="474"/>
      <c r="AK180" s="478"/>
      <c r="AL180" s="448"/>
      <c r="AM180" s="480"/>
      <c r="AN180" s="474"/>
      <c r="AO180" s="474"/>
      <c r="AP180" s="480"/>
      <c r="AQ180" s="448"/>
      <c r="AR180" s="474"/>
      <c r="AS180" s="474"/>
      <c r="AT180" s="474"/>
      <c r="AU180" s="448"/>
      <c r="AV180" s="481"/>
      <c r="AW180" s="480"/>
      <c r="AX180" s="480"/>
      <c r="AY180" s="481"/>
      <c r="AZ180" s="481"/>
      <c r="BA180" s="421" t="n">
        <f aca="false">CC180+DF180</f>
        <v>49801</v>
      </c>
      <c r="BB180" s="422" t="n">
        <f aca="false">BA180/$BA$6</f>
        <v>0.99602</v>
      </c>
      <c r="BC180" s="423"/>
      <c r="BD180" s="424" t="n">
        <v>7.92</v>
      </c>
      <c r="BE180" s="425" t="n">
        <v>87</v>
      </c>
      <c r="BF180" s="426" t="n">
        <v>398</v>
      </c>
      <c r="BG180" s="427" t="n">
        <v>5070</v>
      </c>
      <c r="BH180" s="421" t="n">
        <f aca="false">BG180*0.67</f>
        <v>3396.9</v>
      </c>
      <c r="BI180" s="433" t="n">
        <v>1126</v>
      </c>
      <c r="BJ180" s="422" t="n">
        <f aca="false">BI180/35.5*(23+35.5)/BH180</f>
        <v>0.546239549813231</v>
      </c>
      <c r="BK180" s="428" t="n">
        <v>25.3</v>
      </c>
      <c r="BL180" s="428" t="n">
        <v>24.4</v>
      </c>
      <c r="BM180" s="429" t="n">
        <v>2.2</v>
      </c>
      <c r="BN180" s="423" t="n">
        <v>3</v>
      </c>
      <c r="BO180" s="426" t="n">
        <v>147</v>
      </c>
      <c r="BP180" s="426" t="n">
        <v>32</v>
      </c>
      <c r="BQ180" s="424" t="n">
        <v>4.94</v>
      </c>
      <c r="BR180" s="422" t="n">
        <f aca="false">BQ180/$BQ$6</f>
        <v>0.686111111111111</v>
      </c>
      <c r="BS180" s="410" t="n">
        <f aca="false">BA180</f>
        <v>49801</v>
      </c>
      <c r="BT180" s="430" t="n">
        <f aca="false">BD180</f>
        <v>7.92</v>
      </c>
      <c r="BU180" s="431" t="n">
        <f aca="false">BE180</f>
        <v>87</v>
      </c>
      <c r="BV180" s="431" t="n">
        <f aca="false">BF180</f>
        <v>398</v>
      </c>
      <c r="BW180" s="431" t="n">
        <f aca="false">BG180</f>
        <v>5070</v>
      </c>
      <c r="BX180" s="431" t="n">
        <f aca="false">BW180*0.65</f>
        <v>3295.5</v>
      </c>
      <c r="BY180" s="431" t="n">
        <f aca="false">BK180</f>
        <v>25.3</v>
      </c>
      <c r="BZ180" s="431" t="n">
        <f aca="false">BL180</f>
        <v>24.4</v>
      </c>
      <c r="CA180" s="432" t="n">
        <f aca="false">BN180</f>
        <v>3</v>
      </c>
      <c r="CB180" s="431" t="n">
        <f aca="false">BO180</f>
        <v>147</v>
      </c>
      <c r="CC180" s="433" t="n">
        <v>24845</v>
      </c>
      <c r="CD180" s="412" t="n">
        <f aca="false">CC180</f>
        <v>24845</v>
      </c>
      <c r="CE180" s="422" t="n">
        <f aca="false">CC180/25000</f>
        <v>0.9938</v>
      </c>
      <c r="CF180" s="434" t="n">
        <f aca="false">6700/CC180*24</f>
        <v>6.47212718856913</v>
      </c>
      <c r="CG180" s="435"/>
      <c r="CH180" s="428"/>
      <c r="CI180" s="447" t="n">
        <f aca="false">9500/CC180*24</f>
        <v>9.17689675991145</v>
      </c>
      <c r="CJ180" s="437" t="n">
        <v>29</v>
      </c>
      <c r="CK180" s="437" t="n">
        <v>4.1</v>
      </c>
      <c r="CL180" s="424"/>
      <c r="CM180" s="424"/>
      <c r="CN180" s="424"/>
      <c r="CO180" s="433"/>
      <c r="CP180" s="433"/>
      <c r="CQ180" s="438"/>
      <c r="CR180" s="438" t="n">
        <v>0.81</v>
      </c>
      <c r="CS180" s="425"/>
      <c r="CT180" s="529" t="n">
        <f aca="false">3500/CC180*24</f>
        <v>3.3809619641779</v>
      </c>
      <c r="CU180" s="435" t="n">
        <v>5.73</v>
      </c>
      <c r="CV180" s="439"/>
      <c r="CW180" s="440"/>
      <c r="CX180" s="441"/>
      <c r="CY180" s="442"/>
      <c r="CZ180" s="443"/>
      <c r="DA180" s="443"/>
      <c r="DB180" s="443"/>
      <c r="DC180" s="443"/>
      <c r="DD180" s="444"/>
      <c r="DE180" s="441"/>
      <c r="DF180" s="445" t="n">
        <v>24956</v>
      </c>
      <c r="DG180" s="446" t="n">
        <f aca="false">DF180</f>
        <v>24956</v>
      </c>
      <c r="DH180" s="422" t="n">
        <f aca="false">DF180/25000</f>
        <v>0.99824</v>
      </c>
      <c r="DI180" s="447" t="n">
        <f aca="false">6700/DF180*24</f>
        <v>6.44334027889085</v>
      </c>
      <c r="DJ180" s="435" t="n">
        <v>7.8</v>
      </c>
      <c r="DK180" s="428" t="n">
        <v>2.1</v>
      </c>
      <c r="DL180" s="447" t="n">
        <f aca="false">9500/DF180*24</f>
        <v>9.13607949991986</v>
      </c>
      <c r="DM180" s="423" t="n">
        <v>28.8</v>
      </c>
      <c r="DN180" s="423" t="n">
        <v>3.2</v>
      </c>
      <c r="DO180" s="424" t="n">
        <v>7.68</v>
      </c>
      <c r="DP180" s="424"/>
      <c r="DQ180" s="424"/>
      <c r="DR180" s="433" t="n">
        <v>6658</v>
      </c>
      <c r="DS180" s="433" t="n">
        <v>4275</v>
      </c>
      <c r="DT180" s="438" t="n">
        <f aca="false">DS180/DR180</f>
        <v>0.64208471012316</v>
      </c>
      <c r="DU180" s="438" t="n">
        <v>0.82</v>
      </c>
      <c r="DV180" s="425" t="n">
        <f aca="false">DU180/DR180*1000*1000</f>
        <v>123.160108140583</v>
      </c>
      <c r="DW180" s="447" t="n">
        <f aca="false">3500/DF180*24</f>
        <v>3.36592402628626</v>
      </c>
      <c r="DX180" s="435" t="n">
        <v>5.67</v>
      </c>
      <c r="DY180" s="557" t="n">
        <v>7.86</v>
      </c>
      <c r="DZ180" s="558" t="n">
        <v>16</v>
      </c>
      <c r="EA180" s="559" t="n">
        <v>53</v>
      </c>
      <c r="EB180" s="560" t="n">
        <v>5540</v>
      </c>
      <c r="EC180" s="561" t="n">
        <v>6.8</v>
      </c>
      <c r="ED180" s="561" t="n">
        <v>0.23</v>
      </c>
      <c r="EE180" s="561" t="n">
        <v>5</v>
      </c>
      <c r="EF180" s="561" t="n">
        <v>0.5</v>
      </c>
      <c r="EG180" s="562" t="n">
        <v>4</v>
      </c>
      <c r="EH180" s="559" t="n">
        <v>16</v>
      </c>
      <c r="EI180" s="430" t="n">
        <f aca="false">DY180</f>
        <v>7.86</v>
      </c>
      <c r="EJ180" s="448" t="n">
        <f aca="false">DZ180</f>
        <v>16</v>
      </c>
      <c r="EK180" s="449" t="n">
        <f aca="false">EA180</f>
        <v>53</v>
      </c>
      <c r="EL180" s="418" t="n">
        <f aca="false">EB180</f>
        <v>5540</v>
      </c>
      <c r="EM180" s="432" t="n">
        <f aca="false">EC180</f>
        <v>6.8</v>
      </c>
      <c r="EN180" s="432" t="n">
        <f aca="false">ED180</f>
        <v>0.23</v>
      </c>
      <c r="EO180" s="432" t="n">
        <f aca="false">EE180</f>
        <v>5</v>
      </c>
      <c r="EP180" s="432" t="n">
        <f aca="false">EF180</f>
        <v>0.5</v>
      </c>
      <c r="EQ180" s="431" t="n">
        <f aca="false">EG180</f>
        <v>4</v>
      </c>
      <c r="ER180" s="449" t="n">
        <f aca="false">EH180</f>
        <v>16</v>
      </c>
      <c r="ES180" s="450" t="n">
        <f aca="false">44000/BA180*24</f>
        <v>21.2043934860746</v>
      </c>
      <c r="ET180" s="451" t="n">
        <f aca="false">BB180</f>
        <v>0.99602</v>
      </c>
      <c r="EU180" s="452" t="n">
        <f aca="false">BV180/1000/ES180*24</f>
        <v>0.450472681818182</v>
      </c>
      <c r="EV180" s="451" t="n">
        <f aca="false">EU180/$EU$6</f>
        <v>0.83420867003367</v>
      </c>
      <c r="EW180" s="514" t="n">
        <f aca="false">1-EM180/BY180</f>
        <v>0.731225296442688</v>
      </c>
      <c r="EX180" s="515" t="n">
        <f aca="false">BY180-EM180</f>
        <v>18.5</v>
      </c>
      <c r="EY180" s="514" t="n">
        <f aca="false">1-EJ180/BU180</f>
        <v>0.816091954022988</v>
      </c>
      <c r="EZ180" s="515" t="n">
        <f aca="false">BU180-EJ180</f>
        <v>71</v>
      </c>
      <c r="FA180" s="451" t="n">
        <f aca="false">1-EK180/BV180</f>
        <v>0.866834170854271</v>
      </c>
      <c r="FB180" s="432" t="n">
        <f aca="false">BV180-EK180</f>
        <v>345</v>
      </c>
      <c r="FC180" s="453" t="n">
        <f aca="false">1-EP180/CA180</f>
        <v>0.833333333333333</v>
      </c>
      <c r="FD180" s="432" t="n">
        <f aca="false">CA180-EP180</f>
        <v>2.5</v>
      </c>
      <c r="FE180" s="453" t="n">
        <f aca="false">1-EQ180/CB180</f>
        <v>0.972789115646259</v>
      </c>
      <c r="FF180" s="431" t="n">
        <f aca="false">CB180-EQ180</f>
        <v>143</v>
      </c>
      <c r="FG180" s="406" t="n">
        <v>38400</v>
      </c>
      <c r="FH180" s="444"/>
      <c r="FI180" s="454"/>
      <c r="FJ180" s="455"/>
      <c r="FK180" s="456" t="n">
        <f aca="false">3000/BA180*24</f>
        <v>1.44575410132327</v>
      </c>
      <c r="FL180" s="531"/>
      <c r="FM180" s="456"/>
      <c r="FN180" s="531" t="n">
        <v>2919</v>
      </c>
      <c r="FO180" s="533" t="n">
        <f aca="false">FN180/11.15/1.2/1000</f>
        <v>0.218161434977578</v>
      </c>
      <c r="FP180" s="450" t="n">
        <f aca="false">FN180/BA180*1000</f>
        <v>58.6132808578141</v>
      </c>
      <c r="FQ180" s="458" t="n">
        <v>62.4</v>
      </c>
      <c r="FR180" s="459" t="n">
        <f aca="false">FQ180/BA180*1000</f>
        <v>1.2529868878135</v>
      </c>
      <c r="FS180" s="563" t="n">
        <v>7.79</v>
      </c>
      <c r="FT180" s="558" t="n">
        <v>14</v>
      </c>
      <c r="FU180" s="559" t="n">
        <v>51</v>
      </c>
      <c r="FV180" s="565" t="n">
        <v>2</v>
      </c>
      <c r="FW180" s="566" t="n">
        <v>0.18</v>
      </c>
      <c r="FX180" s="565" t="n">
        <v>8</v>
      </c>
      <c r="FY180" s="453" t="n">
        <f aca="false">1-FV180/(EG180+DD180)</f>
        <v>0.5</v>
      </c>
      <c r="FZ180" s="453" t="n">
        <f aca="false">1-FW180/(EF180+DC180)</f>
        <v>0.64</v>
      </c>
      <c r="GA180" s="430" t="n">
        <f aca="false">EF180+DC180-FW180</f>
        <v>0.32</v>
      </c>
      <c r="GB180" s="514" t="n">
        <f aca="false">1-FT180/DZ180</f>
        <v>0.125</v>
      </c>
      <c r="GC180" s="515" t="n">
        <f aca="false">(CW180+DZ180-FT180)</f>
        <v>2</v>
      </c>
      <c r="GD180" s="514" t="n">
        <f aca="false">1-FU180/EA180</f>
        <v>0.0377358490566038</v>
      </c>
      <c r="GE180" s="528" t="n">
        <f aca="false">CX180+EA180-FU180</f>
        <v>2</v>
      </c>
      <c r="GF180" s="462" t="n">
        <f aca="false">4100/BA180*24</f>
        <v>1.97586393847513</v>
      </c>
      <c r="GG180" s="406"/>
      <c r="GH180" s="451"/>
      <c r="GI180" s="406"/>
      <c r="GJ180" s="463"/>
      <c r="GK180" s="464"/>
      <c r="GL180" s="465"/>
      <c r="GM180" s="530"/>
      <c r="GN180" s="406"/>
      <c r="GO180" s="514"/>
      <c r="GP180" s="451"/>
      <c r="GQ180" s="530"/>
      <c r="GR180" s="456" t="n">
        <f aca="false">4300/BA180*24</f>
        <v>2.07224754523002</v>
      </c>
      <c r="GS180" s="532" t="n">
        <f aca="false">HC180</f>
        <v>12</v>
      </c>
      <c r="GT180" s="532" t="n">
        <f aca="false">HD180</f>
        <v>48</v>
      </c>
      <c r="GU180" s="514"/>
      <c r="GV180" s="514"/>
      <c r="GW180" s="514" t="n">
        <f aca="false">1-HC180/FT180</f>
        <v>0.142857142857143</v>
      </c>
      <c r="GX180" s="514" t="n">
        <f aca="false">1-HD180/FU180</f>
        <v>0.0588235294117647</v>
      </c>
      <c r="GY180" s="463"/>
      <c r="GZ180" s="406" t="n">
        <v>53182</v>
      </c>
      <c r="HA180" s="557" t="n">
        <v>8.19</v>
      </c>
      <c r="HB180" s="452" t="n">
        <v>8.19</v>
      </c>
      <c r="HC180" s="558" t="n">
        <v>12</v>
      </c>
      <c r="HD180" s="562" t="n">
        <v>48</v>
      </c>
      <c r="HE180" s="464" t="n">
        <v>12</v>
      </c>
      <c r="HF180" s="464"/>
      <c r="HG180" s="444"/>
      <c r="HH180" s="556" t="n">
        <v>3</v>
      </c>
      <c r="HI180" s="567" t="n">
        <v>5430</v>
      </c>
      <c r="HJ180" s="407" t="n">
        <f aca="false">HI180*0.67</f>
        <v>3638.1</v>
      </c>
      <c r="HK180" s="407"/>
      <c r="HL180" s="550"/>
      <c r="HM180" s="568" t="n">
        <v>4.9</v>
      </c>
      <c r="HN180" s="462" t="n">
        <v>7.8</v>
      </c>
      <c r="HO180" s="555" t="n">
        <v>0.21</v>
      </c>
      <c r="HP180" s="549" t="n">
        <v>0.14</v>
      </c>
      <c r="HQ180" s="569" t="n">
        <v>5.4</v>
      </c>
      <c r="HR180" s="570" t="n">
        <v>0.18</v>
      </c>
      <c r="HS180" s="521" t="n">
        <v>0.2</v>
      </c>
      <c r="HT180" s="571" t="n">
        <v>8</v>
      </c>
      <c r="HU180" s="523" t="n">
        <f aca="false">72500/BA180*24</f>
        <v>34.9390574486456</v>
      </c>
      <c r="HV180" s="514" t="n">
        <f aca="false">1-HC180/BE180</f>
        <v>0.862068965517241</v>
      </c>
      <c r="HW180" s="514" t="n">
        <f aca="false">1-HD180/BF180</f>
        <v>0.879396984924623</v>
      </c>
      <c r="HX180" s="514" t="n">
        <f aca="false">1-HM180/BK180</f>
        <v>0.806324110671937</v>
      </c>
      <c r="HY180" s="472"/>
    </row>
    <row r="181" customFormat="false" ht="15.6" hidden="false" customHeight="false" outlineLevel="0" collapsed="false">
      <c r="A181" s="401" t="n">
        <v>43663</v>
      </c>
      <c r="B181" s="516" t="n">
        <v>42674</v>
      </c>
      <c r="C181" s="403" t="n">
        <f aca="false">B181/$B$6</f>
        <v>0.85348</v>
      </c>
      <c r="D181" s="572" t="n">
        <v>7.85</v>
      </c>
      <c r="E181" s="573" t="n">
        <v>31.9</v>
      </c>
      <c r="F181" s="574" t="n">
        <v>153</v>
      </c>
      <c r="G181" s="407" t="n">
        <f aca="false">F181*B181/1000</f>
        <v>6529.122</v>
      </c>
      <c r="H181" s="403" t="n">
        <f aca="false">G181/$G$6</f>
        <v>0.26116488</v>
      </c>
      <c r="I181" s="574" t="n">
        <v>7650</v>
      </c>
      <c r="J181" s="407" t="n">
        <f aca="false">I181*0.67</f>
        <v>5125.5</v>
      </c>
      <c r="K181" s="575" t="n">
        <v>20.4</v>
      </c>
      <c r="L181" s="575" t="n">
        <v>17.6</v>
      </c>
      <c r="M181" s="575" t="n">
        <v>2.1</v>
      </c>
      <c r="N181" s="576" t="n">
        <v>174</v>
      </c>
      <c r="O181" s="576" t="n">
        <v>32</v>
      </c>
      <c r="P181" s="410"/>
      <c r="Q181" s="410"/>
      <c r="R181" s="410"/>
      <c r="S181" s="410"/>
      <c r="T181" s="411"/>
      <c r="U181" s="412"/>
      <c r="V181" s="410"/>
      <c r="W181" s="410"/>
      <c r="X181" s="517"/>
      <c r="Y181" s="474"/>
      <c r="Z181" s="475"/>
      <c r="AA181" s="476"/>
      <c r="AB181" s="477"/>
      <c r="AC181" s="477"/>
      <c r="AD181" s="475" t="n">
        <v>4.78</v>
      </c>
      <c r="AE181" s="478" t="n">
        <f aca="false">AD181/$AD$6</f>
        <v>0.663888888888889</v>
      </c>
      <c r="AF181" s="479"/>
      <c r="AG181" s="478"/>
      <c r="AH181" s="479"/>
      <c r="AI181" s="479"/>
      <c r="AJ181" s="474"/>
      <c r="AK181" s="478"/>
      <c r="AL181" s="448"/>
      <c r="AM181" s="480"/>
      <c r="AN181" s="474"/>
      <c r="AO181" s="474"/>
      <c r="AP181" s="480"/>
      <c r="AQ181" s="448"/>
      <c r="AR181" s="474"/>
      <c r="AS181" s="474"/>
      <c r="AT181" s="474"/>
      <c r="AU181" s="448"/>
      <c r="AV181" s="481"/>
      <c r="AW181" s="480"/>
      <c r="AX181" s="480"/>
      <c r="AY181" s="481"/>
      <c r="AZ181" s="481"/>
      <c r="BA181" s="421" t="n">
        <f aca="false">CC181+DF181</f>
        <v>41691</v>
      </c>
      <c r="BB181" s="422" t="n">
        <f aca="false">BA181/$BA$6</f>
        <v>0.83382</v>
      </c>
      <c r="BC181" s="423"/>
      <c r="BD181" s="424" t="n">
        <v>7.78</v>
      </c>
      <c r="BE181" s="425" t="n">
        <v>36</v>
      </c>
      <c r="BF181" s="426" t="n">
        <v>210</v>
      </c>
      <c r="BG181" s="427" t="n">
        <v>6860</v>
      </c>
      <c r="BH181" s="421" t="n">
        <f aca="false">BG181*0.67</f>
        <v>4596.2</v>
      </c>
      <c r="BI181" s="433"/>
      <c r="BJ181" s="422"/>
      <c r="BK181" s="428" t="n">
        <v>19.5</v>
      </c>
      <c r="BL181" s="428" t="n">
        <v>18.6</v>
      </c>
      <c r="BM181" s="429" t="n">
        <v>1.2</v>
      </c>
      <c r="BN181" s="423"/>
      <c r="BO181" s="426" t="n">
        <v>150</v>
      </c>
      <c r="BP181" s="426" t="n">
        <v>32</v>
      </c>
      <c r="BQ181" s="424" t="n">
        <v>3.19</v>
      </c>
      <c r="BR181" s="422" t="n">
        <f aca="false">BQ181/$BQ$6</f>
        <v>0.443055555555556</v>
      </c>
      <c r="BS181" s="410" t="n">
        <f aca="false">BA181</f>
        <v>41691</v>
      </c>
      <c r="BT181" s="430" t="n">
        <f aca="false">BD181</f>
        <v>7.78</v>
      </c>
      <c r="BU181" s="431" t="n">
        <f aca="false">BE181</f>
        <v>36</v>
      </c>
      <c r="BV181" s="431" t="n">
        <f aca="false">BF181</f>
        <v>210</v>
      </c>
      <c r="BW181" s="431" t="n">
        <f aca="false">BG181</f>
        <v>6860</v>
      </c>
      <c r="BX181" s="431" t="n">
        <f aca="false">BW181*0.65</f>
        <v>4459</v>
      </c>
      <c r="BY181" s="431" t="n">
        <f aca="false">BK181</f>
        <v>19.5</v>
      </c>
      <c r="BZ181" s="431" t="n">
        <f aca="false">BL181</f>
        <v>18.6</v>
      </c>
      <c r="CA181" s="432"/>
      <c r="CB181" s="431" t="n">
        <f aca="false">BO181</f>
        <v>150</v>
      </c>
      <c r="CC181" s="433" t="n">
        <v>20880</v>
      </c>
      <c r="CD181" s="412" t="n">
        <f aca="false">CC181</f>
        <v>20880</v>
      </c>
      <c r="CE181" s="422" t="n">
        <f aca="false">CC181/25000</f>
        <v>0.8352</v>
      </c>
      <c r="CF181" s="434" t="n">
        <f aca="false">6700/CC181*24</f>
        <v>7.70114942528736</v>
      </c>
      <c r="CG181" s="435"/>
      <c r="CH181" s="428"/>
      <c r="CI181" s="447" t="n">
        <f aca="false">9500/CC181*24</f>
        <v>10.9195402298851</v>
      </c>
      <c r="CJ181" s="437" t="n">
        <v>28.4</v>
      </c>
      <c r="CK181" s="437" t="n">
        <v>4.34</v>
      </c>
      <c r="CL181" s="424"/>
      <c r="CM181" s="424"/>
      <c r="CN181" s="424"/>
      <c r="CO181" s="433"/>
      <c r="CP181" s="433"/>
      <c r="CQ181" s="438"/>
      <c r="CR181" s="438" t="n">
        <v>0.83</v>
      </c>
      <c r="CS181" s="425"/>
      <c r="CT181" s="529" t="n">
        <f aca="false">3500/CC181*24</f>
        <v>4.02298850574713</v>
      </c>
      <c r="CU181" s="435" t="n">
        <v>6.18</v>
      </c>
      <c r="CV181" s="439"/>
      <c r="CW181" s="440"/>
      <c r="CX181" s="441"/>
      <c r="CY181" s="442"/>
      <c r="CZ181" s="443"/>
      <c r="DA181" s="443"/>
      <c r="DB181" s="443"/>
      <c r="DC181" s="443"/>
      <c r="DD181" s="444"/>
      <c r="DE181" s="441"/>
      <c r="DF181" s="445" t="n">
        <v>20811</v>
      </c>
      <c r="DG181" s="446" t="n">
        <f aca="false">DF181</f>
        <v>20811</v>
      </c>
      <c r="DH181" s="422" t="n">
        <f aca="false">DF181/25000</f>
        <v>0.83244</v>
      </c>
      <c r="DI181" s="447" t="n">
        <f aca="false">6700/DF181*24</f>
        <v>7.72668300418048</v>
      </c>
      <c r="DJ181" s="435" t="n">
        <v>7.68</v>
      </c>
      <c r="DK181" s="428"/>
      <c r="DL181" s="447" t="n">
        <f aca="false">9500/DF181*24</f>
        <v>10.9557445581664</v>
      </c>
      <c r="DM181" s="423" t="n">
        <v>28.9</v>
      </c>
      <c r="DN181" s="423" t="n">
        <v>4</v>
      </c>
      <c r="DO181" s="424" t="n">
        <v>7.57</v>
      </c>
      <c r="DP181" s="424"/>
      <c r="DQ181" s="424"/>
      <c r="DR181" s="433"/>
      <c r="DS181" s="433"/>
      <c r="DT181" s="438"/>
      <c r="DU181" s="438" t="n">
        <v>0.84</v>
      </c>
      <c r="DV181" s="425"/>
      <c r="DW181" s="447" t="n">
        <f aca="false">3500/DF181*24</f>
        <v>4.03632694248234</v>
      </c>
      <c r="DX181" s="435" t="n">
        <v>6.16</v>
      </c>
      <c r="DY181" s="439" t="n">
        <v>7.8</v>
      </c>
      <c r="DZ181" s="440" t="n">
        <v>15.7</v>
      </c>
      <c r="EA181" s="441" t="n">
        <v>53</v>
      </c>
      <c r="EB181" s="442" t="n">
        <v>5750</v>
      </c>
      <c r="EC181" s="443" t="n">
        <v>8.3</v>
      </c>
      <c r="ED181" s="443" t="n">
        <v>0.25</v>
      </c>
      <c r="EE181" s="443" t="n">
        <v>6</v>
      </c>
      <c r="EF181" s="443"/>
      <c r="EG181" s="444" t="n">
        <v>6</v>
      </c>
      <c r="EH181" s="441" t="n">
        <v>16</v>
      </c>
      <c r="EI181" s="430" t="n">
        <f aca="false">DY181</f>
        <v>7.8</v>
      </c>
      <c r="EJ181" s="448" t="n">
        <f aca="false">DZ181</f>
        <v>15.7</v>
      </c>
      <c r="EK181" s="449" t="n">
        <f aca="false">EA181</f>
        <v>53</v>
      </c>
      <c r="EL181" s="418" t="n">
        <f aca="false">EB181</f>
        <v>5750</v>
      </c>
      <c r="EM181" s="432" t="n">
        <f aca="false">EC181</f>
        <v>8.3</v>
      </c>
      <c r="EN181" s="432" t="n">
        <f aca="false">ED181</f>
        <v>0.25</v>
      </c>
      <c r="EO181" s="432" t="n">
        <f aca="false">EE181</f>
        <v>6</v>
      </c>
      <c r="EP181" s="432"/>
      <c r="EQ181" s="431" t="n">
        <f aca="false">EG181</f>
        <v>6</v>
      </c>
      <c r="ER181" s="449" t="n">
        <f aca="false">EH181</f>
        <v>16</v>
      </c>
      <c r="ES181" s="450" t="n">
        <f aca="false">44000/BA181*24</f>
        <v>25.3292077426783</v>
      </c>
      <c r="ET181" s="451" t="n">
        <f aca="false">BB181</f>
        <v>0.83382</v>
      </c>
      <c r="EU181" s="452" t="n">
        <f aca="false">BV181/1000/ES181*24</f>
        <v>0.198979772727273</v>
      </c>
      <c r="EV181" s="451" t="n">
        <f aca="false">EU181/$EU$6</f>
        <v>0.368481060606061</v>
      </c>
      <c r="EW181" s="514" t="n">
        <f aca="false">1-EM181/BY181</f>
        <v>0.574358974358974</v>
      </c>
      <c r="EX181" s="515" t="n">
        <f aca="false">BY181-EM181</f>
        <v>11.2</v>
      </c>
      <c r="EY181" s="514" t="n">
        <f aca="false">1-EJ181/BU181</f>
        <v>0.563888888888889</v>
      </c>
      <c r="EZ181" s="515" t="n">
        <f aca="false">BU181-EJ181</f>
        <v>20.3</v>
      </c>
      <c r="FA181" s="451" t="n">
        <f aca="false">1-EK181/BV181</f>
        <v>0.747619047619048</v>
      </c>
      <c r="FB181" s="432" t="n">
        <f aca="false">BV181-EK181</f>
        <v>157</v>
      </c>
      <c r="FC181" s="453"/>
      <c r="FD181" s="432"/>
      <c r="FE181" s="453" t="n">
        <f aca="false">1-EQ181/CB181</f>
        <v>0.96</v>
      </c>
      <c r="FF181" s="431" t="n">
        <f aca="false">CB181-EQ181</f>
        <v>144</v>
      </c>
      <c r="FG181" s="406" t="n">
        <v>38400</v>
      </c>
      <c r="FH181" s="444"/>
      <c r="FI181" s="454"/>
      <c r="FJ181" s="455"/>
      <c r="FK181" s="456" t="n">
        <f aca="false">3000/BA181*24</f>
        <v>1.72699143700079</v>
      </c>
      <c r="FL181" s="531"/>
      <c r="FM181" s="456"/>
      <c r="FN181" s="531" t="n">
        <v>2641</v>
      </c>
      <c r="FO181" s="533" t="n">
        <f aca="false">FN181/11.15/1.2/1000</f>
        <v>0.197384155455904</v>
      </c>
      <c r="FP181" s="450" t="n">
        <f aca="false">FN181/BA181*1000</f>
        <v>63.3470053488763</v>
      </c>
      <c r="FQ181" s="458" t="n">
        <v>69.6</v>
      </c>
      <c r="FR181" s="459" t="n">
        <f aca="false">FQ181/BA181*1000</f>
        <v>1.66942505576743</v>
      </c>
      <c r="FS181" s="577" t="n">
        <v>7.78</v>
      </c>
      <c r="FT181" s="578" t="n">
        <v>15</v>
      </c>
      <c r="FU181" s="579" t="n">
        <v>51</v>
      </c>
      <c r="FV181" s="580" t="n">
        <v>3</v>
      </c>
      <c r="FW181" s="581" t="n">
        <v>0.18</v>
      </c>
      <c r="FX181" s="580" t="n">
        <v>8</v>
      </c>
      <c r="FY181" s="453" t="n">
        <f aca="false">1-FV181/(EG181+DD181)</f>
        <v>0.5</v>
      </c>
      <c r="FZ181" s="453"/>
      <c r="GA181" s="430"/>
      <c r="GB181" s="514" t="n">
        <f aca="false">1-FT181/DZ181</f>
        <v>0.0445859872611465</v>
      </c>
      <c r="GC181" s="515" t="n">
        <f aca="false">(CW181+DZ181-FT181)</f>
        <v>0.699999999999999</v>
      </c>
      <c r="GD181" s="514" t="n">
        <f aca="false">1-FU181/EA181</f>
        <v>0.0377358490566038</v>
      </c>
      <c r="GE181" s="528" t="n">
        <f aca="false">CX181+EA181-FU181</f>
        <v>2</v>
      </c>
      <c r="GF181" s="462" t="n">
        <f aca="false">4100/BA181*24</f>
        <v>2.36022163056775</v>
      </c>
      <c r="GG181" s="406"/>
      <c r="GH181" s="451"/>
      <c r="GI181" s="406"/>
      <c r="GJ181" s="463"/>
      <c r="GK181" s="464"/>
      <c r="GL181" s="465"/>
      <c r="GM181" s="530"/>
      <c r="GN181" s="406"/>
      <c r="GO181" s="514"/>
      <c r="GP181" s="451"/>
      <c r="GQ181" s="530"/>
      <c r="GR181" s="456" t="n">
        <f aca="false">4300/BA181*24</f>
        <v>2.47535439303447</v>
      </c>
      <c r="GS181" s="532" t="n">
        <f aca="false">HC181</f>
        <v>13</v>
      </c>
      <c r="GT181" s="532" t="n">
        <f aca="false">HD181</f>
        <v>46</v>
      </c>
      <c r="GU181" s="514"/>
      <c r="GV181" s="514"/>
      <c r="GW181" s="514" t="n">
        <f aca="false">1-HC181/FT181</f>
        <v>0.133333333333333</v>
      </c>
      <c r="GX181" s="514" t="n">
        <f aca="false">1-HD181/FU181</f>
        <v>0.0980392156862745</v>
      </c>
      <c r="GY181" s="463"/>
      <c r="GZ181" s="406" t="n">
        <v>42208</v>
      </c>
      <c r="HA181" s="582" t="n">
        <v>8.16</v>
      </c>
      <c r="HB181" s="452" t="n">
        <v>8.15</v>
      </c>
      <c r="HC181" s="578" t="n">
        <v>13</v>
      </c>
      <c r="HD181" s="444" t="n">
        <v>46</v>
      </c>
      <c r="HE181" s="464" t="n">
        <v>12</v>
      </c>
      <c r="HF181" s="464"/>
      <c r="HG181" s="583"/>
      <c r="HH181" s="576" t="n">
        <v>7</v>
      </c>
      <c r="HI181" s="584" t="n">
        <v>5820</v>
      </c>
      <c r="HJ181" s="407" t="n">
        <f aca="false">HI181*0.67</f>
        <v>3899.4</v>
      </c>
      <c r="HK181" s="407"/>
      <c r="HL181" s="550"/>
      <c r="HM181" s="585" t="n">
        <v>6.6</v>
      </c>
      <c r="HN181" s="462" t="n">
        <v>9</v>
      </c>
      <c r="HO181" s="575" t="n">
        <v>0.24</v>
      </c>
      <c r="HP181" s="549" t="n">
        <v>0.1</v>
      </c>
      <c r="HQ181" s="586" t="n">
        <v>7</v>
      </c>
      <c r="HR181" s="587" t="n">
        <v>0.18</v>
      </c>
      <c r="HS181" s="521" t="n">
        <v>0.19</v>
      </c>
      <c r="HT181" s="588" t="n">
        <v>8</v>
      </c>
      <c r="HU181" s="523" t="n">
        <f aca="false">72500/BA181*24</f>
        <v>41.7356263941858</v>
      </c>
      <c r="HV181" s="514" t="n">
        <f aca="false">1-HC181/BE181</f>
        <v>0.638888888888889</v>
      </c>
      <c r="HW181" s="514" t="n">
        <f aca="false">1-HD181/BF181</f>
        <v>0.780952380952381</v>
      </c>
      <c r="HX181" s="514" t="n">
        <f aca="false">1-HM181/BK181</f>
        <v>0.661538461538462</v>
      </c>
      <c r="HY181" s="472"/>
    </row>
    <row r="182" customFormat="false" ht="15.6" hidden="false" customHeight="false" outlineLevel="0" collapsed="false">
      <c r="A182" s="401" t="n">
        <v>43664</v>
      </c>
      <c r="B182" s="516" t="n">
        <v>41952</v>
      </c>
      <c r="C182" s="403" t="n">
        <f aca="false">B182/$B$6</f>
        <v>0.83904</v>
      </c>
      <c r="D182" s="572" t="n">
        <v>7.99</v>
      </c>
      <c r="E182" s="573" t="n">
        <v>34.6</v>
      </c>
      <c r="F182" s="574" t="n">
        <v>195</v>
      </c>
      <c r="G182" s="407" t="n">
        <f aca="false">F182*B182/1000</f>
        <v>8180.64</v>
      </c>
      <c r="H182" s="403" t="n">
        <f aca="false">G182/$G$6</f>
        <v>0.3272256</v>
      </c>
      <c r="I182" s="574" t="n">
        <v>6470</v>
      </c>
      <c r="J182" s="407" t="n">
        <f aca="false">I182*0.67</f>
        <v>4334.9</v>
      </c>
      <c r="K182" s="575" t="n">
        <v>21.9</v>
      </c>
      <c r="L182" s="575" t="n">
        <v>19.8</v>
      </c>
      <c r="M182" s="575" t="n">
        <v>2</v>
      </c>
      <c r="N182" s="576" t="n">
        <v>75</v>
      </c>
      <c r="O182" s="576" t="n">
        <v>32</v>
      </c>
      <c r="P182" s="410"/>
      <c r="Q182" s="410"/>
      <c r="R182" s="410"/>
      <c r="S182" s="410"/>
      <c r="T182" s="411"/>
      <c r="U182" s="412"/>
      <c r="V182" s="410"/>
      <c r="W182" s="410"/>
      <c r="X182" s="517"/>
      <c r="Y182" s="474"/>
      <c r="Z182" s="475"/>
      <c r="AA182" s="476"/>
      <c r="AB182" s="477"/>
      <c r="AC182" s="477"/>
      <c r="AD182" s="475" t="n">
        <v>4.88</v>
      </c>
      <c r="AE182" s="478" t="n">
        <f aca="false">AD182/$AD$6</f>
        <v>0.677777777777778</v>
      </c>
      <c r="AF182" s="479"/>
      <c r="AG182" s="478"/>
      <c r="AH182" s="479"/>
      <c r="AI182" s="479"/>
      <c r="AJ182" s="474"/>
      <c r="AK182" s="478"/>
      <c r="AL182" s="448"/>
      <c r="AM182" s="480"/>
      <c r="AN182" s="474"/>
      <c r="AO182" s="474"/>
      <c r="AP182" s="480"/>
      <c r="AQ182" s="448"/>
      <c r="AR182" s="474"/>
      <c r="AS182" s="474"/>
      <c r="AT182" s="474"/>
      <c r="AU182" s="448"/>
      <c r="AV182" s="481"/>
      <c r="AW182" s="480"/>
      <c r="AX182" s="480"/>
      <c r="AY182" s="481"/>
      <c r="AZ182" s="481"/>
      <c r="BA182" s="421" t="n">
        <f aca="false">CC182+DF182</f>
        <v>49476</v>
      </c>
      <c r="BB182" s="422" t="n">
        <f aca="false">BA182/$BA$6</f>
        <v>0.98952</v>
      </c>
      <c r="BC182" s="423"/>
      <c r="BD182" s="424" t="n">
        <v>7.8</v>
      </c>
      <c r="BE182" s="425" t="n">
        <v>42</v>
      </c>
      <c r="BF182" s="426" t="n">
        <v>245</v>
      </c>
      <c r="BG182" s="427" t="n">
        <v>7990</v>
      </c>
      <c r="BH182" s="421" t="n">
        <f aca="false">BG182*0.67</f>
        <v>5353.3</v>
      </c>
      <c r="BI182" s="433"/>
      <c r="BJ182" s="422"/>
      <c r="BK182" s="428" t="n">
        <v>23.1</v>
      </c>
      <c r="BL182" s="428" t="n">
        <v>22.8</v>
      </c>
      <c r="BM182" s="429" t="n">
        <v>2.6</v>
      </c>
      <c r="BN182" s="423"/>
      <c r="BO182" s="426" t="n">
        <v>334</v>
      </c>
      <c r="BP182" s="426" t="n">
        <v>32</v>
      </c>
      <c r="BQ182" s="424" t="n">
        <v>3.41</v>
      </c>
      <c r="BR182" s="422" t="n">
        <f aca="false">BQ182/$BQ$6</f>
        <v>0.473611111111111</v>
      </c>
      <c r="BS182" s="410" t="n">
        <f aca="false">BA182</f>
        <v>49476</v>
      </c>
      <c r="BT182" s="430" t="n">
        <f aca="false">BD182</f>
        <v>7.8</v>
      </c>
      <c r="BU182" s="431" t="n">
        <f aca="false">BE182</f>
        <v>42</v>
      </c>
      <c r="BV182" s="431" t="n">
        <f aca="false">BF182</f>
        <v>245</v>
      </c>
      <c r="BW182" s="431" t="n">
        <f aca="false">BG182</f>
        <v>7990</v>
      </c>
      <c r="BX182" s="431" t="n">
        <f aca="false">BW182*0.65</f>
        <v>5193.5</v>
      </c>
      <c r="BY182" s="431" t="n">
        <f aca="false">BK182</f>
        <v>23.1</v>
      </c>
      <c r="BZ182" s="431" t="n">
        <f aca="false">BL182</f>
        <v>22.8</v>
      </c>
      <c r="CA182" s="432"/>
      <c r="CB182" s="431" t="n">
        <f aca="false">BO182</f>
        <v>334</v>
      </c>
      <c r="CC182" s="433" t="n">
        <v>29558</v>
      </c>
      <c r="CD182" s="412" t="n">
        <f aca="false">CC182</f>
        <v>29558</v>
      </c>
      <c r="CE182" s="422" t="n">
        <f aca="false">CC182/25000</f>
        <v>1.18232</v>
      </c>
      <c r="CF182" s="434" t="n">
        <f aca="false">6700/CC182*24</f>
        <v>5.4401515664118</v>
      </c>
      <c r="CG182" s="435"/>
      <c r="CH182" s="428"/>
      <c r="CI182" s="447" t="n">
        <f aca="false">9500/CC182*24</f>
        <v>7.71364774341972</v>
      </c>
      <c r="CJ182" s="437" t="n">
        <v>29.3</v>
      </c>
      <c r="CK182" s="437" t="n">
        <v>4</v>
      </c>
      <c r="CL182" s="424"/>
      <c r="CM182" s="424"/>
      <c r="CN182" s="424"/>
      <c r="CO182" s="433"/>
      <c r="CP182" s="433"/>
      <c r="CQ182" s="438"/>
      <c r="CR182" s="438" t="n">
        <v>0.85</v>
      </c>
      <c r="CS182" s="425"/>
      <c r="CT182" s="529" t="n">
        <f aca="false">3500/CC182*24</f>
        <v>2.8418702212599</v>
      </c>
      <c r="CU182" s="435" t="n">
        <v>6.56</v>
      </c>
      <c r="CV182" s="439"/>
      <c r="CW182" s="440"/>
      <c r="CX182" s="441"/>
      <c r="CY182" s="442"/>
      <c r="CZ182" s="443"/>
      <c r="DA182" s="443"/>
      <c r="DB182" s="443"/>
      <c r="DC182" s="443"/>
      <c r="DD182" s="444"/>
      <c r="DE182" s="441"/>
      <c r="DF182" s="445" t="n">
        <v>19918</v>
      </c>
      <c r="DG182" s="446" t="n">
        <f aca="false">DF182</f>
        <v>19918</v>
      </c>
      <c r="DH182" s="422" t="n">
        <f aca="false">DF182/25000</f>
        <v>0.79672</v>
      </c>
      <c r="DI182" s="447" t="n">
        <f aca="false">6700/DF182*24</f>
        <v>8.0730997088061</v>
      </c>
      <c r="DJ182" s="435" t="n">
        <v>7.56</v>
      </c>
      <c r="DK182" s="428"/>
      <c r="DL182" s="447" t="n">
        <f aca="false">9500/DF182*24</f>
        <v>11.446932422934</v>
      </c>
      <c r="DM182" s="423" t="n">
        <v>29.3</v>
      </c>
      <c r="DN182" s="423" t="n">
        <v>3.25</v>
      </c>
      <c r="DO182" s="424" t="n">
        <v>7.72</v>
      </c>
      <c r="DP182" s="424"/>
      <c r="DQ182" s="424"/>
      <c r="DR182" s="433"/>
      <c r="DS182" s="433"/>
      <c r="DT182" s="438"/>
      <c r="DU182" s="438" t="n">
        <v>0.86</v>
      </c>
      <c r="DV182" s="425"/>
      <c r="DW182" s="447" t="n">
        <f aca="false">3500/DF182*24</f>
        <v>4.21729089265991</v>
      </c>
      <c r="DX182" s="435" t="n">
        <v>6.67</v>
      </c>
      <c r="DY182" s="439" t="n">
        <v>7.91</v>
      </c>
      <c r="DZ182" s="440" t="n">
        <v>15</v>
      </c>
      <c r="EA182" s="441" t="n">
        <v>48</v>
      </c>
      <c r="EB182" s="442" t="n">
        <v>6410</v>
      </c>
      <c r="EC182" s="443" t="n">
        <v>6.9</v>
      </c>
      <c r="ED182" s="443" t="n">
        <v>0.2</v>
      </c>
      <c r="EE182" s="443" t="n">
        <v>7</v>
      </c>
      <c r="EF182" s="443"/>
      <c r="EG182" s="444" t="n">
        <v>5</v>
      </c>
      <c r="EH182" s="441" t="n">
        <v>16</v>
      </c>
      <c r="EI182" s="430" t="n">
        <f aca="false">DY182</f>
        <v>7.91</v>
      </c>
      <c r="EJ182" s="448" t="n">
        <f aca="false">DZ182</f>
        <v>15</v>
      </c>
      <c r="EK182" s="449" t="n">
        <f aca="false">EA182</f>
        <v>48</v>
      </c>
      <c r="EL182" s="418" t="n">
        <f aca="false">EB182</f>
        <v>6410</v>
      </c>
      <c r="EM182" s="432" t="n">
        <f aca="false">EC182</f>
        <v>6.9</v>
      </c>
      <c r="EN182" s="432" t="n">
        <f aca="false">ED182</f>
        <v>0.2</v>
      </c>
      <c r="EO182" s="432" t="n">
        <f aca="false">EE182</f>
        <v>7</v>
      </c>
      <c r="EP182" s="432"/>
      <c r="EQ182" s="431" t="n">
        <f aca="false">EG182</f>
        <v>5</v>
      </c>
      <c r="ER182" s="449" t="n">
        <f aca="false">EH182</f>
        <v>16</v>
      </c>
      <c r="ES182" s="450" t="n">
        <f aca="false">44000/BA182*24</f>
        <v>21.3436817851079</v>
      </c>
      <c r="ET182" s="451" t="n">
        <f aca="false">BB182</f>
        <v>0.98952</v>
      </c>
      <c r="EU182" s="452" t="n">
        <f aca="false">BV182/1000/ES182*24</f>
        <v>0.275491363636364</v>
      </c>
      <c r="EV182" s="451" t="n">
        <f aca="false">EU182/$EU$6</f>
        <v>0.510169191919192</v>
      </c>
      <c r="EW182" s="514" t="n">
        <f aca="false">1-EM182/BY182</f>
        <v>0.701298701298701</v>
      </c>
      <c r="EX182" s="515" t="n">
        <f aca="false">BY182-EM182</f>
        <v>16.2</v>
      </c>
      <c r="EY182" s="514" t="n">
        <f aca="false">1-EJ182/BU182</f>
        <v>0.642857142857143</v>
      </c>
      <c r="EZ182" s="515" t="n">
        <f aca="false">BU182-EJ182</f>
        <v>27</v>
      </c>
      <c r="FA182" s="451" t="n">
        <f aca="false">1-EK182/BV182</f>
        <v>0.804081632653061</v>
      </c>
      <c r="FB182" s="432" t="n">
        <f aca="false">BV182-EK182</f>
        <v>197</v>
      </c>
      <c r="FC182" s="453"/>
      <c r="FD182" s="432"/>
      <c r="FE182" s="453" t="n">
        <f aca="false">1-EQ182/CB182</f>
        <v>0.98502994011976</v>
      </c>
      <c r="FF182" s="431" t="n">
        <f aca="false">CB182-EQ182</f>
        <v>329</v>
      </c>
      <c r="FG182" s="406" t="n">
        <v>38400</v>
      </c>
      <c r="FH182" s="444"/>
      <c r="FI182" s="454"/>
      <c r="FJ182" s="455"/>
      <c r="FK182" s="456" t="n">
        <f aca="false">3000/BA182*24</f>
        <v>1.45525103080281</v>
      </c>
      <c r="FL182" s="531"/>
      <c r="FM182" s="456"/>
      <c r="FN182" s="531" t="n">
        <v>2641</v>
      </c>
      <c r="FO182" s="533" t="n">
        <f aca="false">FN182/11.15/1.2/1000</f>
        <v>0.197384155455904</v>
      </c>
      <c r="FP182" s="450" t="n">
        <f aca="false">FN182/BA182*1000</f>
        <v>53.3794162826421</v>
      </c>
      <c r="FQ182" s="458" t="n">
        <v>69.6</v>
      </c>
      <c r="FR182" s="459" t="n">
        <f aca="false">FQ182/BA182*1000</f>
        <v>1.40674266310939</v>
      </c>
      <c r="FS182" s="577" t="n">
        <v>7.81</v>
      </c>
      <c r="FT182" s="578" t="n">
        <v>13</v>
      </c>
      <c r="FU182" s="579" t="n">
        <v>46</v>
      </c>
      <c r="FV182" s="580" t="n">
        <v>1</v>
      </c>
      <c r="FW182" s="581" t="n">
        <v>0.2</v>
      </c>
      <c r="FX182" s="580" t="n">
        <v>8</v>
      </c>
      <c r="FY182" s="453" t="n">
        <f aca="false">1-FV182/(EG182+DD182)</f>
        <v>0.8</v>
      </c>
      <c r="FZ182" s="453"/>
      <c r="GA182" s="430"/>
      <c r="GB182" s="514" t="n">
        <f aca="false">1-FT182/DZ182</f>
        <v>0.133333333333333</v>
      </c>
      <c r="GC182" s="515" t="n">
        <f aca="false">(CW182+DZ182-FT182)</f>
        <v>2</v>
      </c>
      <c r="GD182" s="514" t="n">
        <f aca="false">1-FU182/EA182</f>
        <v>0.0416666666666666</v>
      </c>
      <c r="GE182" s="528" t="n">
        <f aca="false">CX182+EA182-FU182</f>
        <v>2</v>
      </c>
      <c r="GF182" s="462" t="n">
        <f aca="false">4100/BA182*24</f>
        <v>1.98884307543051</v>
      </c>
      <c r="GG182" s="406"/>
      <c r="GH182" s="451"/>
      <c r="GI182" s="406"/>
      <c r="GJ182" s="463"/>
      <c r="GK182" s="464"/>
      <c r="GL182" s="465"/>
      <c r="GM182" s="530"/>
      <c r="GN182" s="406"/>
      <c r="GO182" s="514"/>
      <c r="GP182" s="451"/>
      <c r="GQ182" s="530"/>
      <c r="GR182" s="456" t="n">
        <f aca="false">4300/BA182*24</f>
        <v>2.08585981081737</v>
      </c>
      <c r="GS182" s="532" t="n">
        <f aca="false">HC182</f>
        <v>11</v>
      </c>
      <c r="GT182" s="532" t="n">
        <f aca="false">HD182</f>
        <v>42</v>
      </c>
      <c r="GU182" s="514"/>
      <c r="GV182" s="514"/>
      <c r="GW182" s="514" t="n">
        <f aca="false">1-HC182/FT182</f>
        <v>0.153846153846154</v>
      </c>
      <c r="GX182" s="514" t="n">
        <f aca="false">1-HD182/FU182</f>
        <v>0.0869565217391305</v>
      </c>
      <c r="GY182" s="463"/>
      <c r="GZ182" s="406" t="n">
        <v>40789</v>
      </c>
      <c r="HA182" s="582" t="n">
        <v>8.2</v>
      </c>
      <c r="HB182" s="452" t="n">
        <v>8.21</v>
      </c>
      <c r="HC182" s="578" t="n">
        <v>11</v>
      </c>
      <c r="HD182" s="444" t="n">
        <v>42</v>
      </c>
      <c r="HE182" s="464" t="n">
        <v>11</v>
      </c>
      <c r="HF182" s="464"/>
      <c r="HG182" s="583"/>
      <c r="HH182" s="576" t="n">
        <v>1</v>
      </c>
      <c r="HI182" s="584" t="n">
        <v>6350</v>
      </c>
      <c r="HJ182" s="407" t="n">
        <f aca="false">HI182*0.67</f>
        <v>4254.5</v>
      </c>
      <c r="HK182" s="407"/>
      <c r="HL182" s="550"/>
      <c r="HM182" s="585" t="n">
        <v>6.6</v>
      </c>
      <c r="HN182" s="462" t="n">
        <v>9.4</v>
      </c>
      <c r="HO182" s="575" t="n">
        <v>0.2</v>
      </c>
      <c r="HP182" s="549" t="n">
        <v>0.14</v>
      </c>
      <c r="HQ182" s="586" t="n">
        <v>6.8</v>
      </c>
      <c r="HR182" s="587" t="n">
        <v>0.16</v>
      </c>
      <c r="HS182" s="521" t="n">
        <v>0.19</v>
      </c>
      <c r="HT182" s="588" t="n">
        <v>8</v>
      </c>
      <c r="HU182" s="523" t="n">
        <f aca="false">72500/BA182*24</f>
        <v>35.1685665777347</v>
      </c>
      <c r="HV182" s="514" t="n">
        <f aca="false">1-HC182/BE182</f>
        <v>0.738095238095238</v>
      </c>
      <c r="HW182" s="514" t="n">
        <f aca="false">1-HD182/BF182</f>
        <v>0.828571428571429</v>
      </c>
      <c r="HX182" s="514" t="n">
        <f aca="false">1-HM182/BK182</f>
        <v>0.714285714285714</v>
      </c>
      <c r="HY182" s="472"/>
    </row>
    <row r="183" customFormat="false" ht="15.6" hidden="false" customHeight="false" outlineLevel="0" collapsed="false">
      <c r="A183" s="401" t="n">
        <v>43665</v>
      </c>
      <c r="B183" s="516" t="n">
        <v>46479</v>
      </c>
      <c r="C183" s="403" t="n">
        <f aca="false">B183/$B$6</f>
        <v>0.92958</v>
      </c>
      <c r="D183" s="572" t="n">
        <v>7.83</v>
      </c>
      <c r="E183" s="573" t="n">
        <v>35</v>
      </c>
      <c r="F183" s="574" t="n">
        <v>227</v>
      </c>
      <c r="G183" s="407" t="n">
        <f aca="false">F183*B183/1000</f>
        <v>10550.733</v>
      </c>
      <c r="H183" s="403" t="n">
        <f aca="false">G183/$G$6</f>
        <v>0.42202932</v>
      </c>
      <c r="I183" s="574" t="n">
        <v>7360</v>
      </c>
      <c r="J183" s="407" t="n">
        <f aca="false">I183*0.67</f>
        <v>4931.2</v>
      </c>
      <c r="K183" s="575" t="n">
        <v>22.6</v>
      </c>
      <c r="L183" s="575" t="n">
        <v>16.4</v>
      </c>
      <c r="M183" s="575" t="n">
        <v>2.4</v>
      </c>
      <c r="N183" s="576" t="n">
        <v>71</v>
      </c>
      <c r="O183" s="576" t="n">
        <v>32</v>
      </c>
      <c r="P183" s="410"/>
      <c r="Q183" s="410"/>
      <c r="R183" s="410"/>
      <c r="S183" s="410"/>
      <c r="T183" s="411"/>
      <c r="U183" s="412"/>
      <c r="V183" s="410"/>
      <c r="W183" s="410"/>
      <c r="X183" s="517"/>
      <c r="Y183" s="474"/>
      <c r="Z183" s="475"/>
      <c r="AA183" s="476"/>
      <c r="AB183" s="477"/>
      <c r="AC183" s="477"/>
      <c r="AD183" s="475" t="n">
        <v>4.99</v>
      </c>
      <c r="AE183" s="478" t="n">
        <f aca="false">AD183/$AD$6</f>
        <v>0.693055555555556</v>
      </c>
      <c r="AF183" s="479"/>
      <c r="AG183" s="478"/>
      <c r="AH183" s="479"/>
      <c r="AI183" s="479"/>
      <c r="AJ183" s="474"/>
      <c r="AK183" s="478"/>
      <c r="AL183" s="448"/>
      <c r="AM183" s="480"/>
      <c r="AN183" s="474"/>
      <c r="AO183" s="474"/>
      <c r="AP183" s="480"/>
      <c r="AQ183" s="448"/>
      <c r="AR183" s="474"/>
      <c r="AS183" s="474"/>
      <c r="AT183" s="474"/>
      <c r="AU183" s="448"/>
      <c r="AV183" s="481"/>
      <c r="AW183" s="480"/>
      <c r="AX183" s="480"/>
      <c r="AY183" s="481"/>
      <c r="AZ183" s="481"/>
      <c r="BA183" s="421" t="n">
        <f aca="false">CC183+DF183</f>
        <v>44091</v>
      </c>
      <c r="BB183" s="422" t="n">
        <f aca="false">BA183/$BA$6</f>
        <v>0.88182</v>
      </c>
      <c r="BC183" s="423"/>
      <c r="BD183" s="424" t="n">
        <v>7.9</v>
      </c>
      <c r="BE183" s="425" t="n">
        <v>41.5</v>
      </c>
      <c r="BF183" s="426" t="n">
        <v>386</v>
      </c>
      <c r="BG183" s="427" t="n">
        <v>7930</v>
      </c>
      <c r="BH183" s="421" t="n">
        <f aca="false">BG183*0.67</f>
        <v>5313.1</v>
      </c>
      <c r="BI183" s="433"/>
      <c r="BJ183" s="422"/>
      <c r="BK183" s="428" t="n">
        <v>23.1</v>
      </c>
      <c r="BL183" s="428" t="n">
        <v>22</v>
      </c>
      <c r="BM183" s="429" t="n">
        <v>3.2</v>
      </c>
      <c r="BN183" s="423" t="n">
        <v>2.2</v>
      </c>
      <c r="BO183" s="426" t="n">
        <v>112</v>
      </c>
      <c r="BP183" s="426" t="n">
        <v>32</v>
      </c>
      <c r="BQ183" s="424" t="n">
        <v>5.48</v>
      </c>
      <c r="BR183" s="422" t="n">
        <f aca="false">BQ183/$BQ$6</f>
        <v>0.761111111111111</v>
      </c>
      <c r="BS183" s="410" t="n">
        <f aca="false">BA183</f>
        <v>44091</v>
      </c>
      <c r="BT183" s="430" t="n">
        <f aca="false">BD183</f>
        <v>7.9</v>
      </c>
      <c r="BU183" s="431" t="n">
        <f aca="false">BE183</f>
        <v>41.5</v>
      </c>
      <c r="BV183" s="431" t="n">
        <f aca="false">BF183</f>
        <v>386</v>
      </c>
      <c r="BW183" s="431" t="n">
        <f aca="false">BG183</f>
        <v>7930</v>
      </c>
      <c r="BX183" s="431" t="n">
        <f aca="false">BW183*0.65</f>
        <v>5154.5</v>
      </c>
      <c r="BY183" s="431" t="n">
        <f aca="false">BK183</f>
        <v>23.1</v>
      </c>
      <c r="BZ183" s="431" t="n">
        <f aca="false">BL183</f>
        <v>22</v>
      </c>
      <c r="CA183" s="432" t="n">
        <f aca="false">BN183</f>
        <v>2.2</v>
      </c>
      <c r="CB183" s="431" t="n">
        <f aca="false">BO183</f>
        <v>112</v>
      </c>
      <c r="CC183" s="433" t="n">
        <v>21907</v>
      </c>
      <c r="CD183" s="412" t="n">
        <f aca="false">CC183</f>
        <v>21907</v>
      </c>
      <c r="CE183" s="422" t="n">
        <f aca="false">CC183/25000</f>
        <v>0.87628</v>
      </c>
      <c r="CF183" s="434" t="n">
        <f aca="false">6700/CC183*24</f>
        <v>7.34011959647601</v>
      </c>
      <c r="CG183" s="435"/>
      <c r="CH183" s="428"/>
      <c r="CI183" s="447" t="n">
        <f aca="false">9500/CC183*24</f>
        <v>10.40763226366</v>
      </c>
      <c r="CJ183" s="437" t="n">
        <v>29.8</v>
      </c>
      <c r="CK183" s="437" t="n">
        <v>4.2</v>
      </c>
      <c r="CL183" s="424"/>
      <c r="CM183" s="424"/>
      <c r="CN183" s="424"/>
      <c r="CO183" s="433"/>
      <c r="CP183" s="433"/>
      <c r="CQ183" s="438"/>
      <c r="CR183" s="438" t="n">
        <v>0.88</v>
      </c>
      <c r="CS183" s="425"/>
      <c r="CT183" s="529" t="n">
        <f aca="false">3500/CC183*24</f>
        <v>3.83439083398001</v>
      </c>
      <c r="CU183" s="435" t="n">
        <v>6.5</v>
      </c>
      <c r="CV183" s="439"/>
      <c r="CW183" s="440"/>
      <c r="CX183" s="441"/>
      <c r="CY183" s="442"/>
      <c r="CZ183" s="443"/>
      <c r="DA183" s="443"/>
      <c r="DB183" s="443"/>
      <c r="DC183" s="443"/>
      <c r="DD183" s="444"/>
      <c r="DE183" s="441"/>
      <c r="DF183" s="445" t="n">
        <v>22184</v>
      </c>
      <c r="DG183" s="446" t="n">
        <f aca="false">DF183</f>
        <v>22184</v>
      </c>
      <c r="DH183" s="422" t="n">
        <f aca="false">DF183/25000</f>
        <v>0.88736</v>
      </c>
      <c r="DI183" s="447" t="n">
        <f aca="false">6700/DF183*24</f>
        <v>7.24846736386585</v>
      </c>
      <c r="DJ183" s="435" t="n">
        <v>7.7</v>
      </c>
      <c r="DK183" s="428" t="n">
        <v>3.3</v>
      </c>
      <c r="DL183" s="447" t="n">
        <f aca="false">9500/DF183*24</f>
        <v>10.2776776054814</v>
      </c>
      <c r="DM183" s="423" t="n">
        <v>29.8</v>
      </c>
      <c r="DN183" s="423" t="n">
        <v>3.59</v>
      </c>
      <c r="DO183" s="424" t="n">
        <v>7.59</v>
      </c>
      <c r="DP183" s="424"/>
      <c r="DQ183" s="424"/>
      <c r="DR183" s="433"/>
      <c r="DS183" s="433"/>
      <c r="DT183" s="438"/>
      <c r="DU183" s="438" t="n">
        <v>0.89</v>
      </c>
      <c r="DV183" s="425"/>
      <c r="DW183" s="447" t="n">
        <f aca="false">3500/DF183*24</f>
        <v>3.78651280201947</v>
      </c>
      <c r="DX183" s="435" t="n">
        <v>5.98</v>
      </c>
      <c r="DY183" s="439" t="n">
        <v>7.87</v>
      </c>
      <c r="DZ183" s="440" t="n">
        <v>16</v>
      </c>
      <c r="EA183" s="441" t="n">
        <v>54</v>
      </c>
      <c r="EB183" s="442" t="n">
        <v>6880</v>
      </c>
      <c r="EC183" s="443" t="n">
        <v>8.5</v>
      </c>
      <c r="ED183" s="443" t="n">
        <v>0.2</v>
      </c>
      <c r="EE183" s="443" t="n">
        <v>8.2</v>
      </c>
      <c r="EF183" s="443" t="n">
        <v>0.33</v>
      </c>
      <c r="EG183" s="444" t="n">
        <v>3</v>
      </c>
      <c r="EH183" s="441" t="n">
        <v>16</v>
      </c>
      <c r="EI183" s="430" t="n">
        <f aca="false">DY183</f>
        <v>7.87</v>
      </c>
      <c r="EJ183" s="448" t="n">
        <f aca="false">DZ183</f>
        <v>16</v>
      </c>
      <c r="EK183" s="449" t="n">
        <f aca="false">EA183</f>
        <v>54</v>
      </c>
      <c r="EL183" s="418" t="n">
        <f aca="false">EB183</f>
        <v>6880</v>
      </c>
      <c r="EM183" s="432" t="n">
        <f aca="false">EC183</f>
        <v>8.5</v>
      </c>
      <c r="EN183" s="432" t="n">
        <f aca="false">ED183</f>
        <v>0.2</v>
      </c>
      <c r="EO183" s="432" t="n">
        <f aca="false">EE183</f>
        <v>8.2</v>
      </c>
      <c r="EP183" s="432" t="n">
        <f aca="false">EF183</f>
        <v>0.33</v>
      </c>
      <c r="EQ183" s="431" t="n">
        <f aca="false">EG183</f>
        <v>3</v>
      </c>
      <c r="ER183" s="449" t="n">
        <f aca="false">EH183</f>
        <v>16</v>
      </c>
      <c r="ES183" s="450" t="n">
        <f aca="false">44000/BA183*24</f>
        <v>23.9504660815132</v>
      </c>
      <c r="ET183" s="451" t="n">
        <f aca="false">BB183</f>
        <v>0.88182</v>
      </c>
      <c r="EU183" s="452" t="n">
        <f aca="false">BV183/1000/ES183*24</f>
        <v>0.386798318181818</v>
      </c>
      <c r="EV183" s="451" t="n">
        <f aca="false">EU183/$EU$6</f>
        <v>0.716293181818182</v>
      </c>
      <c r="EW183" s="514" t="n">
        <f aca="false">1-EM183/BY183</f>
        <v>0.632034632034632</v>
      </c>
      <c r="EX183" s="515" t="n">
        <f aca="false">BY183-EM183</f>
        <v>14.6</v>
      </c>
      <c r="EY183" s="514" t="n">
        <f aca="false">1-EJ183/BU183</f>
        <v>0.614457831325301</v>
      </c>
      <c r="EZ183" s="515" t="n">
        <f aca="false">BU183-EJ183</f>
        <v>25.5</v>
      </c>
      <c r="FA183" s="451" t="n">
        <f aca="false">1-EK183/BV183</f>
        <v>0.860103626943005</v>
      </c>
      <c r="FB183" s="432" t="n">
        <f aca="false">BV183-EK183</f>
        <v>332</v>
      </c>
      <c r="FC183" s="453" t="n">
        <f aca="false">1-EP183/CA183</f>
        <v>0.85</v>
      </c>
      <c r="FD183" s="432" t="n">
        <f aca="false">CA183-EP183</f>
        <v>1.87</v>
      </c>
      <c r="FE183" s="453" t="n">
        <f aca="false">1-EQ183/CB183</f>
        <v>0.973214285714286</v>
      </c>
      <c r="FF183" s="431" t="n">
        <f aca="false">CB183-EQ183</f>
        <v>109</v>
      </c>
      <c r="FG183" s="406" t="n">
        <v>38400</v>
      </c>
      <c r="FH183" s="444"/>
      <c r="FI183" s="454"/>
      <c r="FJ183" s="455"/>
      <c r="FK183" s="456" t="n">
        <f aca="false">3000/BA183*24</f>
        <v>1.63298632373954</v>
      </c>
      <c r="FL183" s="531"/>
      <c r="FM183" s="456"/>
      <c r="FN183" s="531" t="n">
        <v>2502</v>
      </c>
      <c r="FO183" s="533" t="n">
        <f aca="false">FN183/11.15/1.2/1000</f>
        <v>0.186995515695067</v>
      </c>
      <c r="FP183" s="450" t="n">
        <f aca="false">FN183/BA183*1000</f>
        <v>56.746274749949</v>
      </c>
      <c r="FQ183" s="458" t="n">
        <v>69.6</v>
      </c>
      <c r="FR183" s="459" t="n">
        <f aca="false">FQ183/BA183*1000</f>
        <v>1.57855344628155</v>
      </c>
      <c r="FS183" s="577" t="n">
        <v>7.89</v>
      </c>
      <c r="FT183" s="578" t="n">
        <v>15</v>
      </c>
      <c r="FU183" s="579" t="n">
        <v>52</v>
      </c>
      <c r="FV183" s="580" t="n">
        <v>1</v>
      </c>
      <c r="FW183" s="581" t="n">
        <v>0.11</v>
      </c>
      <c r="FX183" s="580" t="n">
        <v>8</v>
      </c>
      <c r="FY183" s="453" t="n">
        <f aca="false">1-FV183/(EG183+DD183)</f>
        <v>0.666666666666667</v>
      </c>
      <c r="FZ183" s="453" t="n">
        <f aca="false">1-FW183/(EF183+DC183)</f>
        <v>0.666666666666667</v>
      </c>
      <c r="GA183" s="430" t="n">
        <f aca="false">EF183+DC183-FW183</f>
        <v>0.22</v>
      </c>
      <c r="GB183" s="514" t="n">
        <f aca="false">1-FT183/DZ183</f>
        <v>0.0625</v>
      </c>
      <c r="GC183" s="515" t="n">
        <f aca="false">(CW183+DZ183-FT183)</f>
        <v>1</v>
      </c>
      <c r="GD183" s="514" t="n">
        <f aca="false">1-FU183/EA183</f>
        <v>0.0370370370370371</v>
      </c>
      <c r="GE183" s="528" t="n">
        <f aca="false">CX183+EA183-FU183</f>
        <v>2</v>
      </c>
      <c r="GF183" s="462" t="n">
        <f aca="false">4100/BA183*24</f>
        <v>2.23174797577737</v>
      </c>
      <c r="GG183" s="406"/>
      <c r="GH183" s="451"/>
      <c r="GI183" s="406"/>
      <c r="GJ183" s="463"/>
      <c r="GK183" s="464"/>
      <c r="GL183" s="465"/>
      <c r="GM183" s="530"/>
      <c r="GN183" s="406"/>
      <c r="GO183" s="514"/>
      <c r="GP183" s="451"/>
      <c r="GQ183" s="530"/>
      <c r="GR183" s="456" t="n">
        <f aca="false">4300/BA183*24</f>
        <v>2.34061373069334</v>
      </c>
      <c r="GS183" s="532" t="n">
        <f aca="false">HC183</f>
        <v>12</v>
      </c>
      <c r="GT183" s="532" t="n">
        <f aca="false">HD183</f>
        <v>43</v>
      </c>
      <c r="GU183" s="514"/>
      <c r="GV183" s="514"/>
      <c r="GW183" s="514" t="n">
        <f aca="false">1-HC183/FT183</f>
        <v>0.2</v>
      </c>
      <c r="GX183" s="514" t="n">
        <f aca="false">1-HD183/FU183</f>
        <v>0.173076923076923</v>
      </c>
      <c r="GY183" s="463"/>
      <c r="GZ183" s="406" t="n">
        <v>44526</v>
      </c>
      <c r="HA183" s="582" t="n">
        <v>8.29</v>
      </c>
      <c r="HB183" s="452" t="n">
        <v>8.25</v>
      </c>
      <c r="HC183" s="578" t="n">
        <v>12</v>
      </c>
      <c r="HD183" s="444" t="n">
        <v>43</v>
      </c>
      <c r="HE183" s="464" t="n">
        <v>12</v>
      </c>
      <c r="HF183" s="464"/>
      <c r="HG183" s="583"/>
      <c r="HH183" s="576" t="n">
        <v>1</v>
      </c>
      <c r="HI183" s="584" t="n">
        <v>6760</v>
      </c>
      <c r="HJ183" s="407" t="n">
        <f aca="false">HI183*0.67</f>
        <v>4529.2</v>
      </c>
      <c r="HK183" s="407"/>
      <c r="HL183" s="550"/>
      <c r="HM183" s="585" t="n">
        <v>7.6</v>
      </c>
      <c r="HN183" s="462" t="n">
        <v>8.7</v>
      </c>
      <c r="HO183" s="575" t="n">
        <v>0.2</v>
      </c>
      <c r="HP183" s="549" t="n">
        <v>0.1</v>
      </c>
      <c r="HQ183" s="586" t="n">
        <v>7.6</v>
      </c>
      <c r="HR183" s="587" t="n">
        <v>0.1</v>
      </c>
      <c r="HS183" s="521" t="n">
        <v>0.22</v>
      </c>
      <c r="HT183" s="588" t="n">
        <v>8</v>
      </c>
      <c r="HU183" s="523" t="n">
        <f aca="false">72500/BA183*24</f>
        <v>39.4638361570389</v>
      </c>
      <c r="HV183" s="514" t="n">
        <f aca="false">1-HC183/BE183</f>
        <v>0.710843373493976</v>
      </c>
      <c r="HW183" s="514" t="n">
        <f aca="false">1-HD183/BF183</f>
        <v>0.88860103626943</v>
      </c>
      <c r="HX183" s="514" t="n">
        <f aca="false">1-HM183/BK183</f>
        <v>0.670995670995671</v>
      </c>
      <c r="HY183" s="472"/>
    </row>
    <row r="184" customFormat="false" ht="15.6" hidden="false" customHeight="false" outlineLevel="0" collapsed="false">
      <c r="A184" s="401" t="n">
        <v>43666</v>
      </c>
      <c r="B184" s="516" t="n">
        <v>42657</v>
      </c>
      <c r="C184" s="403" t="n">
        <f aca="false">B184/$B$6</f>
        <v>0.85314</v>
      </c>
      <c r="D184" s="572" t="n">
        <v>8.08</v>
      </c>
      <c r="E184" s="573" t="n">
        <v>35.9</v>
      </c>
      <c r="F184" s="574" t="n">
        <v>168</v>
      </c>
      <c r="G184" s="407" t="n">
        <f aca="false">F184*B184/1000</f>
        <v>7166.376</v>
      </c>
      <c r="H184" s="403" t="n">
        <f aca="false">G184/$G$6</f>
        <v>0.28665504</v>
      </c>
      <c r="I184" s="574" t="n">
        <v>7090</v>
      </c>
      <c r="J184" s="407" t="n">
        <f aca="false">I184*0.67</f>
        <v>4750.3</v>
      </c>
      <c r="K184" s="575" t="n">
        <v>24.1</v>
      </c>
      <c r="L184" s="575" t="n">
        <v>22.4</v>
      </c>
      <c r="M184" s="575" t="n">
        <v>2.3</v>
      </c>
      <c r="N184" s="576" t="n">
        <v>102</v>
      </c>
      <c r="O184" s="576" t="n">
        <v>32</v>
      </c>
      <c r="P184" s="410"/>
      <c r="Q184" s="410"/>
      <c r="R184" s="410"/>
      <c r="S184" s="410"/>
      <c r="T184" s="411"/>
      <c r="U184" s="412"/>
      <c r="V184" s="410"/>
      <c r="W184" s="410"/>
      <c r="X184" s="517"/>
      <c r="Y184" s="474"/>
      <c r="Z184" s="475"/>
      <c r="AA184" s="476"/>
      <c r="AB184" s="477"/>
      <c r="AC184" s="477"/>
      <c r="AD184" s="475" t="n">
        <v>5</v>
      </c>
      <c r="AE184" s="478" t="n">
        <f aca="false">AD184/$AD$6</f>
        <v>0.694444444444444</v>
      </c>
      <c r="AF184" s="479"/>
      <c r="AG184" s="478"/>
      <c r="AH184" s="479"/>
      <c r="AI184" s="479"/>
      <c r="AJ184" s="474"/>
      <c r="AK184" s="478"/>
      <c r="AL184" s="448"/>
      <c r="AM184" s="480"/>
      <c r="AN184" s="474"/>
      <c r="AO184" s="474"/>
      <c r="AP184" s="480"/>
      <c r="AQ184" s="448"/>
      <c r="AR184" s="474"/>
      <c r="AS184" s="474"/>
      <c r="AT184" s="474"/>
      <c r="AU184" s="448"/>
      <c r="AV184" s="481"/>
      <c r="AW184" s="480"/>
      <c r="AX184" s="480"/>
      <c r="AY184" s="481"/>
      <c r="AZ184" s="481"/>
      <c r="BA184" s="421" t="n">
        <f aca="false">CC184+DF184</f>
        <v>44621</v>
      </c>
      <c r="BB184" s="422" t="n">
        <f aca="false">BA184/$BA$6</f>
        <v>0.89242</v>
      </c>
      <c r="BC184" s="423"/>
      <c r="BD184" s="424" t="n">
        <v>7.98</v>
      </c>
      <c r="BE184" s="425" t="n">
        <v>38.4</v>
      </c>
      <c r="BF184" s="426" t="n">
        <v>235</v>
      </c>
      <c r="BG184" s="427" t="n">
        <v>7170</v>
      </c>
      <c r="BH184" s="421" t="n">
        <f aca="false">BG184*0.67</f>
        <v>4803.9</v>
      </c>
      <c r="BI184" s="433"/>
      <c r="BJ184" s="422"/>
      <c r="BK184" s="428" t="n">
        <v>23.3</v>
      </c>
      <c r="BL184" s="428" t="n">
        <v>23</v>
      </c>
      <c r="BM184" s="429" t="n">
        <v>2</v>
      </c>
      <c r="BN184" s="423"/>
      <c r="BO184" s="426" t="n">
        <v>125</v>
      </c>
      <c r="BP184" s="426" t="n">
        <v>32</v>
      </c>
      <c r="BQ184" s="424" t="n">
        <v>3.4</v>
      </c>
      <c r="BR184" s="422" t="n">
        <f aca="false">BQ184/$BQ$6</f>
        <v>0.472222222222222</v>
      </c>
      <c r="BS184" s="410" t="n">
        <f aca="false">BA184</f>
        <v>44621</v>
      </c>
      <c r="BT184" s="430" t="n">
        <f aca="false">BD184</f>
        <v>7.98</v>
      </c>
      <c r="BU184" s="431" t="n">
        <f aca="false">BE184</f>
        <v>38.4</v>
      </c>
      <c r="BV184" s="431" t="n">
        <f aca="false">BF184</f>
        <v>235</v>
      </c>
      <c r="BW184" s="431" t="n">
        <f aca="false">BG184</f>
        <v>7170</v>
      </c>
      <c r="BX184" s="431" t="n">
        <f aca="false">BW184*0.65</f>
        <v>4660.5</v>
      </c>
      <c r="BY184" s="431" t="n">
        <f aca="false">BK184</f>
        <v>23.3</v>
      </c>
      <c r="BZ184" s="431" t="n">
        <f aca="false">BL184</f>
        <v>23</v>
      </c>
      <c r="CA184" s="432"/>
      <c r="CB184" s="431" t="n">
        <f aca="false">BO184</f>
        <v>125</v>
      </c>
      <c r="CC184" s="433" t="n">
        <v>21833</v>
      </c>
      <c r="CD184" s="412" t="n">
        <f aca="false">CC184</f>
        <v>21833</v>
      </c>
      <c r="CE184" s="422" t="n">
        <f aca="false">CC184/25000</f>
        <v>0.87332</v>
      </c>
      <c r="CF184" s="434" t="n">
        <f aca="false">6700/CC184*24</f>
        <v>7.36499793889983</v>
      </c>
      <c r="CG184" s="435"/>
      <c r="CH184" s="428"/>
      <c r="CI184" s="447" t="n">
        <f aca="false">9500/CC184*24</f>
        <v>10.4429075253057</v>
      </c>
      <c r="CJ184" s="437" t="n">
        <v>29.7</v>
      </c>
      <c r="CK184" s="437" t="n">
        <v>4.3</v>
      </c>
      <c r="CL184" s="424"/>
      <c r="CM184" s="424"/>
      <c r="CN184" s="424"/>
      <c r="CO184" s="433"/>
      <c r="CP184" s="433"/>
      <c r="CQ184" s="438"/>
      <c r="CR184" s="438" t="n">
        <v>0.87</v>
      </c>
      <c r="CS184" s="425"/>
      <c r="CT184" s="529" t="n">
        <f aca="false">3500/CC184*24</f>
        <v>3.84738698300737</v>
      </c>
      <c r="CU184" s="435" t="n">
        <v>5.1</v>
      </c>
      <c r="CV184" s="439"/>
      <c r="CW184" s="440"/>
      <c r="CX184" s="441"/>
      <c r="CY184" s="442"/>
      <c r="CZ184" s="443"/>
      <c r="DA184" s="443"/>
      <c r="DB184" s="443"/>
      <c r="DC184" s="443"/>
      <c r="DD184" s="444"/>
      <c r="DE184" s="441"/>
      <c r="DF184" s="445" t="n">
        <v>22788</v>
      </c>
      <c r="DG184" s="446" t="n">
        <f aca="false">DF184</f>
        <v>22788</v>
      </c>
      <c r="DH184" s="422" t="n">
        <f aca="false">DF184/25000</f>
        <v>0.91152</v>
      </c>
      <c r="DI184" s="447" t="n">
        <f aca="false">6700/DF184*24</f>
        <v>7.05634544497104</v>
      </c>
      <c r="DJ184" s="435" t="n">
        <v>7.72</v>
      </c>
      <c r="DK184" s="428"/>
      <c r="DL184" s="447" t="n">
        <f aca="false">9500/DF184*24</f>
        <v>10.0052659294365</v>
      </c>
      <c r="DM184" s="423" t="n">
        <v>29.7</v>
      </c>
      <c r="DN184" s="423" t="n">
        <v>4.3</v>
      </c>
      <c r="DO184" s="424" t="n">
        <v>7.81</v>
      </c>
      <c r="DP184" s="424"/>
      <c r="DQ184" s="424"/>
      <c r="DR184" s="433"/>
      <c r="DS184" s="433"/>
      <c r="DT184" s="438"/>
      <c r="DU184" s="438" t="n">
        <v>0.88</v>
      </c>
      <c r="DV184" s="425"/>
      <c r="DW184" s="447" t="n">
        <f aca="false">3500/DF184*24</f>
        <v>3.68615060558189</v>
      </c>
      <c r="DX184" s="435" t="n">
        <v>5.1</v>
      </c>
      <c r="DY184" s="439" t="n">
        <v>8</v>
      </c>
      <c r="DZ184" s="440" t="n">
        <v>16</v>
      </c>
      <c r="EA184" s="441" t="n">
        <v>52</v>
      </c>
      <c r="EB184" s="442" t="n">
        <v>6930</v>
      </c>
      <c r="EC184" s="443" t="n">
        <v>8.4</v>
      </c>
      <c r="ED184" s="443" t="n">
        <v>0.2</v>
      </c>
      <c r="EE184" s="443" t="n">
        <v>8.6</v>
      </c>
      <c r="EF184" s="443"/>
      <c r="EG184" s="444" t="n">
        <v>4</v>
      </c>
      <c r="EH184" s="441" t="n">
        <v>8</v>
      </c>
      <c r="EI184" s="430" t="n">
        <f aca="false">DY184</f>
        <v>8</v>
      </c>
      <c r="EJ184" s="448" t="n">
        <f aca="false">DZ184</f>
        <v>16</v>
      </c>
      <c r="EK184" s="449" t="n">
        <f aca="false">EA184</f>
        <v>52</v>
      </c>
      <c r="EL184" s="418" t="n">
        <f aca="false">EB184</f>
        <v>6930</v>
      </c>
      <c r="EM184" s="432" t="n">
        <f aca="false">EC184</f>
        <v>8.4</v>
      </c>
      <c r="EN184" s="432" t="n">
        <f aca="false">ED184</f>
        <v>0.2</v>
      </c>
      <c r="EO184" s="432" t="n">
        <f aca="false">EE184</f>
        <v>8.6</v>
      </c>
      <c r="EP184" s="432"/>
      <c r="EQ184" s="431" t="n">
        <f aca="false">EG184</f>
        <v>4</v>
      </c>
      <c r="ER184" s="449" t="n">
        <f aca="false">EH184</f>
        <v>8</v>
      </c>
      <c r="ES184" s="450" t="n">
        <f aca="false">44000/BA184*24</f>
        <v>23.6659868671702</v>
      </c>
      <c r="ET184" s="451" t="n">
        <f aca="false">BB184</f>
        <v>0.89242</v>
      </c>
      <c r="EU184" s="452" t="n">
        <f aca="false">BV184/1000/ES184*24</f>
        <v>0.238316704545455</v>
      </c>
      <c r="EV184" s="451" t="n">
        <f aca="false">EU184/$EU$6</f>
        <v>0.441327230639731</v>
      </c>
      <c r="EW184" s="514" t="n">
        <f aca="false">1-EM184/BY184</f>
        <v>0.639484978540773</v>
      </c>
      <c r="EX184" s="515" t="n">
        <f aca="false">BY184-EM184</f>
        <v>14.9</v>
      </c>
      <c r="EY184" s="514" t="n">
        <f aca="false">1-EJ184/BU184</f>
        <v>0.583333333333333</v>
      </c>
      <c r="EZ184" s="515" t="n">
        <f aca="false">BU184-EJ184</f>
        <v>22.4</v>
      </c>
      <c r="FA184" s="451" t="n">
        <f aca="false">1-EK184/BV184</f>
        <v>0.778723404255319</v>
      </c>
      <c r="FB184" s="432" t="n">
        <f aca="false">BV184-EK184</f>
        <v>183</v>
      </c>
      <c r="FC184" s="453"/>
      <c r="FD184" s="432"/>
      <c r="FE184" s="453" t="n">
        <f aca="false">1-EQ184/CB184</f>
        <v>0.968</v>
      </c>
      <c r="FF184" s="431" t="n">
        <f aca="false">CB184-EQ184</f>
        <v>121</v>
      </c>
      <c r="FG184" s="406" t="n">
        <v>38400</v>
      </c>
      <c r="FH184" s="444"/>
      <c r="FI184" s="454"/>
      <c r="FJ184" s="455"/>
      <c r="FK184" s="456" t="n">
        <f aca="false">3000/BA184*24</f>
        <v>1.61359001367069</v>
      </c>
      <c r="FL184" s="531"/>
      <c r="FM184" s="456"/>
      <c r="FN184" s="531" t="n">
        <v>2641</v>
      </c>
      <c r="FO184" s="533" t="n">
        <f aca="false">FN184/11.15/1.2/1000</f>
        <v>0.197384155455904</v>
      </c>
      <c r="FP184" s="450" t="n">
        <f aca="false">FN184/BA184*1000</f>
        <v>59.1873781403375</v>
      </c>
      <c r="FQ184" s="458" t="n">
        <v>69.6</v>
      </c>
      <c r="FR184" s="459" t="n">
        <f aca="false">FQ184/BA184*1000</f>
        <v>1.55980367988167</v>
      </c>
      <c r="FS184" s="577" t="n">
        <v>7.92</v>
      </c>
      <c r="FT184" s="578" t="n">
        <v>14</v>
      </c>
      <c r="FU184" s="579" t="n">
        <v>51</v>
      </c>
      <c r="FV184" s="580" t="n">
        <v>1</v>
      </c>
      <c r="FW184" s="581" t="n">
        <v>0.3</v>
      </c>
      <c r="FX184" s="580" t="n">
        <v>8</v>
      </c>
      <c r="FY184" s="453" t="n">
        <f aca="false">1-FV184/(EG184+DD184)</f>
        <v>0.75</v>
      </c>
      <c r="FZ184" s="453"/>
      <c r="GA184" s="430"/>
      <c r="GB184" s="514" t="n">
        <f aca="false">1-FT184/DZ184</f>
        <v>0.125</v>
      </c>
      <c r="GC184" s="515" t="n">
        <f aca="false">(CW184+DZ184-FT184)</f>
        <v>2</v>
      </c>
      <c r="GD184" s="514" t="n">
        <f aca="false">1-FU184/EA184</f>
        <v>0.0192307692307693</v>
      </c>
      <c r="GE184" s="528" t="n">
        <f aca="false">CX184+EA184-FU184</f>
        <v>1</v>
      </c>
      <c r="GF184" s="462" t="n">
        <f aca="false">4100/BA184*24</f>
        <v>2.20523968534995</v>
      </c>
      <c r="GG184" s="406"/>
      <c r="GH184" s="451"/>
      <c r="GI184" s="406"/>
      <c r="GJ184" s="463"/>
      <c r="GK184" s="464"/>
      <c r="GL184" s="465"/>
      <c r="GM184" s="530"/>
      <c r="GN184" s="406"/>
      <c r="GO184" s="514"/>
      <c r="GP184" s="451"/>
      <c r="GQ184" s="530"/>
      <c r="GR184" s="456" t="n">
        <f aca="false">4300/BA184*24</f>
        <v>2.31281235292799</v>
      </c>
      <c r="GS184" s="532" t="n">
        <f aca="false">HC184</f>
        <v>12</v>
      </c>
      <c r="GT184" s="532" t="n">
        <f aca="false">HD184</f>
        <v>46</v>
      </c>
      <c r="GU184" s="514"/>
      <c r="GV184" s="514"/>
      <c r="GW184" s="514" t="n">
        <f aca="false">1-HC184/FT184</f>
        <v>0.142857142857143</v>
      </c>
      <c r="GX184" s="514" t="n">
        <f aca="false">1-HD184/FU184</f>
        <v>0.0980392156862745</v>
      </c>
      <c r="GY184" s="463"/>
      <c r="GZ184" s="406" t="n">
        <v>46682</v>
      </c>
      <c r="HA184" s="582" t="n">
        <v>8.27</v>
      </c>
      <c r="HB184" s="452" t="n">
        <v>8.26</v>
      </c>
      <c r="HC184" s="578" t="n">
        <v>12</v>
      </c>
      <c r="HD184" s="444" t="n">
        <v>46</v>
      </c>
      <c r="HE184" s="464" t="n">
        <v>12</v>
      </c>
      <c r="HF184" s="464"/>
      <c r="HG184" s="583"/>
      <c r="HH184" s="576" t="n">
        <v>2</v>
      </c>
      <c r="HI184" s="584" t="n">
        <v>7030</v>
      </c>
      <c r="HJ184" s="407" t="n">
        <f aca="false">HI184*0.67</f>
        <v>4710.1</v>
      </c>
      <c r="HK184" s="407"/>
      <c r="HL184" s="550"/>
      <c r="HM184" s="585" t="n">
        <v>7.9</v>
      </c>
      <c r="HN184" s="462" t="n">
        <v>8.9</v>
      </c>
      <c r="HO184" s="575" t="n">
        <v>0.19</v>
      </c>
      <c r="HP184" s="549" t="n">
        <v>0.1</v>
      </c>
      <c r="HQ184" s="586" t="n">
        <v>8.4</v>
      </c>
      <c r="HR184" s="587" t="n">
        <v>0.28</v>
      </c>
      <c r="HS184" s="521" t="n">
        <v>0.25</v>
      </c>
      <c r="HT184" s="588" t="n">
        <v>8</v>
      </c>
      <c r="HU184" s="523" t="n">
        <f aca="false">72500/BA184*24</f>
        <v>38.9950919970417</v>
      </c>
      <c r="HV184" s="514" t="n">
        <f aca="false">1-HC184/BE184</f>
        <v>0.6875</v>
      </c>
      <c r="HW184" s="514" t="n">
        <f aca="false">1-HD184/BF184</f>
        <v>0.804255319148936</v>
      </c>
      <c r="HX184" s="514" t="n">
        <f aca="false">1-HM184/BK184</f>
        <v>0.660944206008584</v>
      </c>
      <c r="HY184" s="472"/>
    </row>
    <row r="185" customFormat="false" ht="15.6" hidden="false" customHeight="false" outlineLevel="0" collapsed="false">
      <c r="A185" s="486" t="n">
        <v>43667</v>
      </c>
      <c r="B185" s="487" t="n">
        <v>38191</v>
      </c>
      <c r="C185" s="488" t="n">
        <f aca="false">B185/$B$6</f>
        <v>0.76382</v>
      </c>
      <c r="D185" s="489" t="n">
        <v>7.92</v>
      </c>
      <c r="E185" s="490" t="n">
        <v>30.5</v>
      </c>
      <c r="F185" s="491" t="n">
        <v>172</v>
      </c>
      <c r="G185" s="491" t="n">
        <f aca="false">F185*B185/1000</f>
        <v>6568.852</v>
      </c>
      <c r="H185" s="488" t="n">
        <f aca="false">G185/$G$6</f>
        <v>0.26275408</v>
      </c>
      <c r="I185" s="491" t="n">
        <v>6650</v>
      </c>
      <c r="J185" s="491" t="n">
        <f aca="false">I185*0.67</f>
        <v>4455.5</v>
      </c>
      <c r="K185" s="492" t="n">
        <v>27.9</v>
      </c>
      <c r="L185" s="492" t="n">
        <v>23.6</v>
      </c>
      <c r="M185" s="492" t="n">
        <v>2.3</v>
      </c>
      <c r="N185" s="493" t="n">
        <v>124</v>
      </c>
      <c r="O185" s="493" t="n">
        <v>32</v>
      </c>
      <c r="P185" s="410"/>
      <c r="Q185" s="410"/>
      <c r="R185" s="410"/>
      <c r="S185" s="410"/>
      <c r="T185" s="411"/>
      <c r="U185" s="412"/>
      <c r="V185" s="410"/>
      <c r="W185" s="410"/>
      <c r="X185" s="413"/>
      <c r="Y185" s="474"/>
      <c r="Z185" s="475"/>
      <c r="AA185" s="476"/>
      <c r="AB185" s="477"/>
      <c r="AC185" s="477"/>
      <c r="AD185" s="475" t="n">
        <v>5.22</v>
      </c>
      <c r="AE185" s="478" t="n">
        <f aca="false">AD185/$AD$6</f>
        <v>0.725</v>
      </c>
      <c r="AF185" s="479"/>
      <c r="AG185" s="478"/>
      <c r="AH185" s="479"/>
      <c r="AI185" s="479"/>
      <c r="AJ185" s="474"/>
      <c r="AK185" s="478"/>
      <c r="AL185" s="448"/>
      <c r="AM185" s="480"/>
      <c r="AN185" s="474"/>
      <c r="AO185" s="474"/>
      <c r="AP185" s="480"/>
      <c r="AQ185" s="448"/>
      <c r="AR185" s="474"/>
      <c r="AS185" s="474"/>
      <c r="AT185" s="474"/>
      <c r="AU185" s="448"/>
      <c r="AV185" s="481"/>
      <c r="AW185" s="480"/>
      <c r="AX185" s="480"/>
      <c r="AY185" s="481"/>
      <c r="AZ185" s="481"/>
      <c r="BA185" s="421" t="n">
        <f aca="false">CC185+DF185</f>
        <v>34484</v>
      </c>
      <c r="BB185" s="422" t="n">
        <f aca="false">BA185/$BA$6</f>
        <v>0.68968</v>
      </c>
      <c r="BC185" s="423"/>
      <c r="BD185" s="424" t="n">
        <v>8.12</v>
      </c>
      <c r="BE185" s="425" t="n">
        <v>37.6</v>
      </c>
      <c r="BF185" s="426" t="n">
        <v>224</v>
      </c>
      <c r="BG185" s="427" t="n">
        <v>7220</v>
      </c>
      <c r="BH185" s="421" t="n">
        <f aca="false">BG185*0.67</f>
        <v>4837.4</v>
      </c>
      <c r="BI185" s="433"/>
      <c r="BJ185" s="422"/>
      <c r="BK185" s="428" t="n">
        <v>24.1</v>
      </c>
      <c r="BL185" s="428" t="n">
        <v>22.7</v>
      </c>
      <c r="BM185" s="429" t="n">
        <v>1.8</v>
      </c>
      <c r="BN185" s="423"/>
      <c r="BO185" s="426" t="n">
        <v>130</v>
      </c>
      <c r="BP185" s="426" t="n">
        <v>32</v>
      </c>
      <c r="BQ185" s="424" t="n">
        <v>4.17</v>
      </c>
      <c r="BR185" s="422" t="n">
        <f aca="false">BQ185/$BQ$6</f>
        <v>0.579166666666667</v>
      </c>
      <c r="BS185" s="410" t="n">
        <f aca="false">BA185</f>
        <v>34484</v>
      </c>
      <c r="BT185" s="430" t="n">
        <f aca="false">BD185</f>
        <v>8.12</v>
      </c>
      <c r="BU185" s="431" t="n">
        <f aca="false">BE185</f>
        <v>37.6</v>
      </c>
      <c r="BV185" s="431" t="n">
        <f aca="false">BF185</f>
        <v>224</v>
      </c>
      <c r="BW185" s="431" t="n">
        <f aca="false">BG185</f>
        <v>7220</v>
      </c>
      <c r="BX185" s="431" t="n">
        <f aca="false">BW185*0.65</f>
        <v>4693</v>
      </c>
      <c r="BY185" s="431" t="n">
        <f aca="false">BK185</f>
        <v>24.1</v>
      </c>
      <c r="BZ185" s="431" t="n">
        <f aca="false">BL185</f>
        <v>22.7</v>
      </c>
      <c r="CA185" s="432"/>
      <c r="CB185" s="431" t="n">
        <f aca="false">BO185</f>
        <v>130</v>
      </c>
      <c r="CC185" s="433" t="n">
        <v>17049</v>
      </c>
      <c r="CD185" s="412" t="n">
        <f aca="false">CC185</f>
        <v>17049</v>
      </c>
      <c r="CE185" s="422" t="n">
        <f aca="false">CC185/25000</f>
        <v>0.68196</v>
      </c>
      <c r="CF185" s="534" t="n">
        <f aca="false">6700/CC185*24</f>
        <v>9.4316382192504</v>
      </c>
      <c r="CG185" s="435"/>
      <c r="CH185" s="428"/>
      <c r="CI185" s="535" t="n">
        <f aca="false">9500/CC185*24</f>
        <v>13.3732183705789</v>
      </c>
      <c r="CJ185" s="437" t="n">
        <v>30.2</v>
      </c>
      <c r="CK185" s="437" t="n">
        <v>4.9</v>
      </c>
      <c r="CL185" s="424"/>
      <c r="CM185" s="424"/>
      <c r="CN185" s="424"/>
      <c r="CO185" s="433"/>
      <c r="CP185" s="433"/>
      <c r="CQ185" s="438"/>
      <c r="CR185" s="438" t="n">
        <v>0.86</v>
      </c>
      <c r="CS185" s="482"/>
      <c r="CT185" s="425" t="n">
        <f aca="false">3500/CC185*24</f>
        <v>4.92697518916066</v>
      </c>
      <c r="CU185" s="435" t="n">
        <v>7.01</v>
      </c>
      <c r="CV185" s="494"/>
      <c r="CW185" s="495"/>
      <c r="CX185" s="496"/>
      <c r="CY185" s="497"/>
      <c r="CZ185" s="498"/>
      <c r="DA185" s="498"/>
      <c r="DB185" s="498"/>
      <c r="DC185" s="498"/>
      <c r="DD185" s="499"/>
      <c r="DE185" s="499"/>
      <c r="DF185" s="433" t="n">
        <v>17435</v>
      </c>
      <c r="DG185" s="446" t="n">
        <f aca="false">DF185</f>
        <v>17435</v>
      </c>
      <c r="DH185" s="422" t="n">
        <f aca="false">DF185/25000</f>
        <v>0.6974</v>
      </c>
      <c r="DI185" s="433" t="n">
        <f aca="false">6700/DF185*24</f>
        <v>9.22282764554058</v>
      </c>
      <c r="DJ185" s="435" t="n">
        <v>7.68</v>
      </c>
      <c r="DK185" s="428"/>
      <c r="DL185" s="433" t="n">
        <f aca="false">9500/DF185*24</f>
        <v>13.0771436765128</v>
      </c>
      <c r="DM185" s="542" t="n">
        <v>30.3</v>
      </c>
      <c r="DN185" s="542" t="n">
        <v>3.8</v>
      </c>
      <c r="DO185" s="543" t="n">
        <v>7.57</v>
      </c>
      <c r="DP185" s="543"/>
      <c r="DQ185" s="543"/>
      <c r="DR185" s="433"/>
      <c r="DS185" s="433"/>
      <c r="DT185" s="438"/>
      <c r="DU185" s="438" t="n">
        <v>0.84</v>
      </c>
      <c r="DV185" s="482"/>
      <c r="DW185" s="433" t="n">
        <f aca="false">3500/DF185*24</f>
        <v>4.81789503871523</v>
      </c>
      <c r="DX185" s="435" t="n">
        <v>6.58</v>
      </c>
      <c r="DY185" s="494" t="n">
        <v>7.8</v>
      </c>
      <c r="DZ185" s="495" t="n">
        <v>16</v>
      </c>
      <c r="EA185" s="496" t="n">
        <v>55</v>
      </c>
      <c r="EB185" s="497" t="n">
        <v>5750</v>
      </c>
      <c r="EC185" s="498" t="n">
        <v>8.3</v>
      </c>
      <c r="ED185" s="498" t="n">
        <v>0.25</v>
      </c>
      <c r="EE185" s="498" t="n">
        <v>6</v>
      </c>
      <c r="EF185" s="498"/>
      <c r="EG185" s="499" t="n">
        <v>6</v>
      </c>
      <c r="EH185" s="496" t="n">
        <v>16</v>
      </c>
      <c r="EI185" s="430" t="n">
        <f aca="false">DY185</f>
        <v>7.8</v>
      </c>
      <c r="EJ185" s="448" t="n">
        <f aca="false">DZ185</f>
        <v>16</v>
      </c>
      <c r="EK185" s="449" t="n">
        <f aca="false">EA185</f>
        <v>55</v>
      </c>
      <c r="EL185" s="418" t="n">
        <f aca="false">EB185</f>
        <v>5750</v>
      </c>
      <c r="EM185" s="432" t="n">
        <f aca="false">EC185</f>
        <v>8.3</v>
      </c>
      <c r="EN185" s="432" t="n">
        <f aca="false">ED185</f>
        <v>0.25</v>
      </c>
      <c r="EO185" s="432" t="n">
        <f aca="false">EE185</f>
        <v>6</v>
      </c>
      <c r="EP185" s="432"/>
      <c r="EQ185" s="431" t="n">
        <f aca="false">EG185</f>
        <v>6</v>
      </c>
      <c r="ER185" s="449" t="n">
        <f aca="false">EH185</f>
        <v>16</v>
      </c>
      <c r="ES185" s="497" t="n">
        <f aca="false">44000/BA185*24</f>
        <v>30.6228975756873</v>
      </c>
      <c r="ET185" s="500" t="n">
        <f aca="false">BB185</f>
        <v>0.68968</v>
      </c>
      <c r="EU185" s="452" t="n">
        <f aca="false">BV185/1000/ES185*24</f>
        <v>0.175554909090909</v>
      </c>
      <c r="EV185" s="500" t="n">
        <f aca="false">EU185/$EU$6</f>
        <v>0.325101683501683</v>
      </c>
      <c r="EW185" s="514" t="n">
        <f aca="false">1-EM185/BY185</f>
        <v>0.655601659751037</v>
      </c>
      <c r="EX185" s="515" t="n">
        <f aca="false">BY185-EM185</f>
        <v>15.8</v>
      </c>
      <c r="EY185" s="514" t="n">
        <f aca="false">1-EJ185/BU185</f>
        <v>0.574468085106383</v>
      </c>
      <c r="EZ185" s="515" t="n">
        <f aca="false">BU185-EJ185</f>
        <v>21.6</v>
      </c>
      <c r="FA185" s="451" t="n">
        <f aca="false">1-EK185/BV185</f>
        <v>0.754464285714286</v>
      </c>
      <c r="FB185" s="432" t="n">
        <f aca="false">BV185-EK185</f>
        <v>169</v>
      </c>
      <c r="FC185" s="453"/>
      <c r="FD185" s="432"/>
      <c r="FE185" s="453" t="n">
        <f aca="false">1-EQ185/CB185</f>
        <v>0.953846153846154</v>
      </c>
      <c r="FF185" s="431" t="n">
        <f aca="false">CB185-EQ185</f>
        <v>124</v>
      </c>
      <c r="FG185" s="491" t="n">
        <v>38400</v>
      </c>
      <c r="FH185" s="499"/>
      <c r="FI185" s="502"/>
      <c r="FJ185" s="488"/>
      <c r="FK185" s="503" t="n">
        <f aca="false">3000/BA185*24</f>
        <v>2.08792483470595</v>
      </c>
      <c r="FL185" s="491"/>
      <c r="FM185" s="503"/>
      <c r="FN185" s="491" t="n">
        <v>2363</v>
      </c>
      <c r="FO185" s="533" t="n">
        <f aca="false">FN185/11.15/1.2/1000</f>
        <v>0.17660687593423</v>
      </c>
      <c r="FP185" s="497" t="n">
        <f aca="false">FN185/BA185*1000</f>
        <v>68.5245331168078</v>
      </c>
      <c r="FQ185" s="504" t="n">
        <v>69.6</v>
      </c>
      <c r="FR185" s="492" t="n">
        <f aca="false">FQ185/BA185*1000</f>
        <v>2.01832734021575</v>
      </c>
      <c r="FS185" s="505" t="n">
        <v>7.78</v>
      </c>
      <c r="FT185" s="495" t="n">
        <v>15</v>
      </c>
      <c r="FU185" s="496" t="n">
        <v>51</v>
      </c>
      <c r="FV185" s="491" t="n">
        <v>3</v>
      </c>
      <c r="FW185" s="505" t="n">
        <v>0.18</v>
      </c>
      <c r="FX185" s="491" t="n">
        <v>8</v>
      </c>
      <c r="FY185" s="453" t="n">
        <f aca="false">1-FV185/(EG185+DD185)</f>
        <v>0.5</v>
      </c>
      <c r="FZ185" s="453"/>
      <c r="GA185" s="430"/>
      <c r="GB185" s="500" t="n">
        <f aca="false">1-FT185/DZ185</f>
        <v>0.0625</v>
      </c>
      <c r="GC185" s="515" t="n">
        <f aca="false">(CW185+DZ185-FT185)</f>
        <v>1</v>
      </c>
      <c r="GD185" s="500" t="n">
        <f aca="false">1-FU185/EA185</f>
        <v>0.0727272727272728</v>
      </c>
      <c r="GE185" s="528" t="n">
        <f aca="false">CX185+EA185-FU185</f>
        <v>4</v>
      </c>
      <c r="GF185" s="507" t="n">
        <f aca="false">4100/BA185*24</f>
        <v>2.85349727409813</v>
      </c>
      <c r="GG185" s="491"/>
      <c r="GH185" s="527"/>
      <c r="GI185" s="491"/>
      <c r="GJ185" s="545"/>
      <c r="GK185" s="499"/>
      <c r="GL185" s="508"/>
      <c r="GM185" s="536"/>
      <c r="GN185" s="537"/>
      <c r="GO185" s="527"/>
      <c r="GP185" s="527"/>
      <c r="GQ185" s="536"/>
      <c r="GR185" s="503" t="n">
        <f aca="false">4300/BA185*24</f>
        <v>2.99269226307853</v>
      </c>
      <c r="GS185" s="537" t="n">
        <f aca="false">HC185</f>
        <v>13</v>
      </c>
      <c r="GT185" s="537" t="n">
        <f aca="false">HD185</f>
        <v>46</v>
      </c>
      <c r="GU185" s="527"/>
      <c r="GV185" s="527"/>
      <c r="GW185" s="527" t="n">
        <f aca="false">1-HC185/FT185</f>
        <v>0.133333333333333</v>
      </c>
      <c r="GX185" s="527" t="n">
        <f aca="false">1-HD185/FU185</f>
        <v>0.0980392156862745</v>
      </c>
      <c r="GY185" s="498"/>
      <c r="GZ185" s="491" t="n">
        <v>34925</v>
      </c>
      <c r="HA185" s="494" t="n">
        <v>8.16</v>
      </c>
      <c r="HB185" s="494" t="n">
        <v>8.18</v>
      </c>
      <c r="HC185" s="495" t="n">
        <v>13</v>
      </c>
      <c r="HD185" s="499" t="n">
        <v>46</v>
      </c>
      <c r="HE185" s="499" t="n">
        <v>12</v>
      </c>
      <c r="HF185" s="499"/>
      <c r="HG185" s="499"/>
      <c r="HH185" s="493" t="n">
        <v>3</v>
      </c>
      <c r="HI185" s="509" t="n">
        <v>5820</v>
      </c>
      <c r="HJ185" s="491" t="n">
        <f aca="false">HI185*0.67</f>
        <v>3899.4</v>
      </c>
      <c r="HK185" s="491"/>
      <c r="HL185" s="551"/>
      <c r="HM185" s="544" t="n">
        <v>6.6</v>
      </c>
      <c r="HN185" s="507" t="n">
        <v>9</v>
      </c>
      <c r="HO185" s="492" t="n">
        <v>0.24</v>
      </c>
      <c r="HP185" s="546" t="n">
        <v>0.1</v>
      </c>
      <c r="HQ185" s="524" t="n">
        <v>7</v>
      </c>
      <c r="HR185" s="525" t="n">
        <v>0.18</v>
      </c>
      <c r="HS185" s="525" t="n">
        <v>0.28</v>
      </c>
      <c r="HT185" s="512" t="n">
        <v>8</v>
      </c>
      <c r="HU185" s="526" t="n">
        <f aca="false">72500/BA185*24</f>
        <v>50.4581835053938</v>
      </c>
      <c r="HV185" s="527" t="n">
        <f aca="false">1-HC185/BE185</f>
        <v>0.654255319148936</v>
      </c>
      <c r="HW185" s="527" t="n">
        <f aca="false">1-HD185/BF185</f>
        <v>0.794642857142857</v>
      </c>
      <c r="HX185" s="527" t="n">
        <f aca="false">1-HM185/BK185</f>
        <v>0.726141078838174</v>
      </c>
      <c r="HY185" s="513"/>
    </row>
    <row r="186" customFormat="false" ht="15.6" hidden="false" customHeight="false" outlineLevel="0" collapsed="false">
      <c r="A186" s="401" t="n">
        <v>43668</v>
      </c>
      <c r="B186" s="516" t="n">
        <v>39117</v>
      </c>
      <c r="C186" s="403" t="n">
        <f aca="false">B186/$B$6</f>
        <v>0.78234</v>
      </c>
      <c r="D186" s="552" t="n">
        <v>7.99</v>
      </c>
      <c r="E186" s="553" t="n">
        <v>37.6</v>
      </c>
      <c r="F186" s="554" t="n">
        <v>200</v>
      </c>
      <c r="G186" s="407" t="n">
        <f aca="false">F186*B186/1000</f>
        <v>7823.4</v>
      </c>
      <c r="H186" s="403" t="n">
        <f aca="false">G186/$G$6</f>
        <v>0.312936</v>
      </c>
      <c r="I186" s="554" t="n">
        <v>7400</v>
      </c>
      <c r="J186" s="407" t="n">
        <f aca="false">I186*0.67</f>
        <v>4958</v>
      </c>
      <c r="K186" s="555" t="n">
        <v>23.7</v>
      </c>
      <c r="L186" s="555" t="n">
        <v>22.4</v>
      </c>
      <c r="M186" s="555" t="n">
        <v>2.3</v>
      </c>
      <c r="N186" s="556" t="n">
        <v>152</v>
      </c>
      <c r="O186" s="556" t="n">
        <v>32</v>
      </c>
      <c r="P186" s="410"/>
      <c r="Q186" s="410"/>
      <c r="R186" s="410"/>
      <c r="S186" s="410"/>
      <c r="T186" s="411"/>
      <c r="U186" s="412"/>
      <c r="V186" s="410"/>
      <c r="W186" s="410"/>
      <c r="X186" s="517"/>
      <c r="Y186" s="474"/>
      <c r="Z186" s="475"/>
      <c r="AA186" s="476"/>
      <c r="AB186" s="477"/>
      <c r="AC186" s="477"/>
      <c r="AD186" s="475" t="n">
        <v>5.35</v>
      </c>
      <c r="AE186" s="478" t="n">
        <f aca="false">AD186/$AD$6</f>
        <v>0.743055555555555</v>
      </c>
      <c r="AF186" s="479"/>
      <c r="AG186" s="478"/>
      <c r="AH186" s="479"/>
      <c r="AI186" s="479"/>
      <c r="AJ186" s="474"/>
      <c r="AK186" s="478"/>
      <c r="AL186" s="448"/>
      <c r="AM186" s="480"/>
      <c r="AN186" s="474"/>
      <c r="AO186" s="474"/>
      <c r="AP186" s="480"/>
      <c r="AQ186" s="448"/>
      <c r="AR186" s="474"/>
      <c r="AS186" s="474"/>
      <c r="AT186" s="474"/>
      <c r="AU186" s="448"/>
      <c r="AV186" s="481"/>
      <c r="AW186" s="480"/>
      <c r="AX186" s="480"/>
      <c r="AY186" s="481"/>
      <c r="AZ186" s="481"/>
      <c r="BA186" s="421" t="n">
        <f aca="false">CC186+DF186</f>
        <v>37003</v>
      </c>
      <c r="BB186" s="422" t="n">
        <f aca="false">BA186/$BA$6</f>
        <v>0.74006</v>
      </c>
      <c r="BC186" s="423"/>
      <c r="BD186" s="424" t="n">
        <v>7.93</v>
      </c>
      <c r="BE186" s="425" t="n">
        <v>44</v>
      </c>
      <c r="BF186" s="426" t="n">
        <v>253</v>
      </c>
      <c r="BG186" s="427" t="n">
        <v>8090</v>
      </c>
      <c r="BH186" s="421" t="n">
        <f aca="false">BG186*0.67</f>
        <v>5420.3</v>
      </c>
      <c r="BI186" s="433"/>
      <c r="BJ186" s="422"/>
      <c r="BK186" s="428" t="n">
        <v>21.2</v>
      </c>
      <c r="BL186" s="428" t="n">
        <v>19.8</v>
      </c>
      <c r="BM186" s="429" t="n">
        <v>3.7</v>
      </c>
      <c r="BN186" s="423"/>
      <c r="BO186" s="426" t="n">
        <v>156</v>
      </c>
      <c r="BP186" s="426" t="n">
        <v>32</v>
      </c>
      <c r="BQ186" s="424" t="n">
        <v>3.46</v>
      </c>
      <c r="BR186" s="422" t="n">
        <f aca="false">BQ186/$BQ$6</f>
        <v>0.480555555555555</v>
      </c>
      <c r="BS186" s="410" t="n">
        <f aca="false">BA186</f>
        <v>37003</v>
      </c>
      <c r="BT186" s="430" t="n">
        <f aca="false">BD186</f>
        <v>7.93</v>
      </c>
      <c r="BU186" s="431" t="n">
        <f aca="false">BE186</f>
        <v>44</v>
      </c>
      <c r="BV186" s="431" t="n">
        <f aca="false">BF186</f>
        <v>253</v>
      </c>
      <c r="BW186" s="431" t="n">
        <f aca="false">BG186</f>
        <v>8090</v>
      </c>
      <c r="BX186" s="431" t="n">
        <f aca="false">BW186*0.65</f>
        <v>5258.5</v>
      </c>
      <c r="BY186" s="431" t="n">
        <f aca="false">BK186</f>
        <v>21.2</v>
      </c>
      <c r="BZ186" s="431" t="n">
        <f aca="false">BL186</f>
        <v>19.8</v>
      </c>
      <c r="CA186" s="432"/>
      <c r="CB186" s="431" t="n">
        <f aca="false">BO186</f>
        <v>156</v>
      </c>
      <c r="CC186" s="433" t="n">
        <v>20320</v>
      </c>
      <c r="CD186" s="412" t="n">
        <f aca="false">CC186</f>
        <v>20320</v>
      </c>
      <c r="CE186" s="422" t="n">
        <f aca="false">CC186/25000</f>
        <v>0.8128</v>
      </c>
      <c r="CF186" s="434" t="n">
        <f aca="false">6700/CC186*24</f>
        <v>7.91338582677165</v>
      </c>
      <c r="CG186" s="435"/>
      <c r="CH186" s="428"/>
      <c r="CI186" s="447" t="n">
        <f aca="false">9500/CC186*24</f>
        <v>11.2204724409449</v>
      </c>
      <c r="CJ186" s="437" t="n">
        <v>30.9</v>
      </c>
      <c r="CK186" s="437" t="n">
        <v>4.5</v>
      </c>
      <c r="CL186" s="424"/>
      <c r="CM186" s="424"/>
      <c r="CN186" s="424"/>
      <c r="CO186" s="433"/>
      <c r="CP186" s="433"/>
      <c r="CQ186" s="438"/>
      <c r="CR186" s="438" t="n">
        <v>0.88</v>
      </c>
      <c r="CS186" s="425"/>
      <c r="CT186" s="529" t="n">
        <f aca="false">3500/CC186*24</f>
        <v>4.13385826771654</v>
      </c>
      <c r="CU186" s="435" t="n">
        <v>7.11</v>
      </c>
      <c r="CV186" s="439"/>
      <c r="CW186" s="440"/>
      <c r="CX186" s="441"/>
      <c r="CY186" s="442"/>
      <c r="CZ186" s="443"/>
      <c r="DA186" s="443"/>
      <c r="DB186" s="443"/>
      <c r="DC186" s="443"/>
      <c r="DD186" s="444"/>
      <c r="DE186" s="441"/>
      <c r="DF186" s="445" t="n">
        <v>16683</v>
      </c>
      <c r="DG186" s="446" t="n">
        <f aca="false">DF186</f>
        <v>16683</v>
      </c>
      <c r="DH186" s="422" t="n">
        <f aca="false">DF186/25000</f>
        <v>0.66732</v>
      </c>
      <c r="DI186" s="447" t="n">
        <f aca="false">6700/DF186*24</f>
        <v>9.63855421686747</v>
      </c>
      <c r="DJ186" s="435" t="n">
        <v>7.77</v>
      </c>
      <c r="DK186" s="428"/>
      <c r="DL186" s="447" t="n">
        <f aca="false">9500/DF186*24</f>
        <v>13.6666067254091</v>
      </c>
      <c r="DM186" s="423" t="n">
        <v>30.9</v>
      </c>
      <c r="DN186" s="423" t="n">
        <v>5</v>
      </c>
      <c r="DO186" s="424" t="n">
        <v>7.72</v>
      </c>
      <c r="DP186" s="424"/>
      <c r="DQ186" s="424"/>
      <c r="DR186" s="433"/>
      <c r="DS186" s="433"/>
      <c r="DT186" s="438"/>
      <c r="DU186" s="438" t="n">
        <v>0.88</v>
      </c>
      <c r="DV186" s="425"/>
      <c r="DW186" s="447" t="n">
        <f aca="false">3500/DF186*24</f>
        <v>5.03506563567704</v>
      </c>
      <c r="DX186" s="435" t="n">
        <v>6.98</v>
      </c>
      <c r="DY186" s="557" t="n">
        <v>7.87</v>
      </c>
      <c r="DZ186" s="558" t="n">
        <v>17</v>
      </c>
      <c r="EA186" s="559" t="n">
        <v>54</v>
      </c>
      <c r="EB186" s="560" t="n">
        <v>6940</v>
      </c>
      <c r="EC186" s="561" t="n">
        <v>9.1</v>
      </c>
      <c r="ED186" s="561" t="n">
        <v>0.24</v>
      </c>
      <c r="EE186" s="561" t="n">
        <v>8.5</v>
      </c>
      <c r="EF186" s="561"/>
      <c r="EG186" s="562" t="n">
        <v>8</v>
      </c>
      <c r="EH186" s="559" t="n">
        <v>16</v>
      </c>
      <c r="EI186" s="430" t="n">
        <f aca="false">DY186</f>
        <v>7.87</v>
      </c>
      <c r="EJ186" s="448" t="n">
        <f aca="false">DZ186</f>
        <v>17</v>
      </c>
      <c r="EK186" s="449" t="n">
        <f aca="false">EA186</f>
        <v>54</v>
      </c>
      <c r="EL186" s="418" t="n">
        <f aca="false">EB186</f>
        <v>6940</v>
      </c>
      <c r="EM186" s="432" t="n">
        <f aca="false">EC186</f>
        <v>9.1</v>
      </c>
      <c r="EN186" s="432" t="n">
        <f aca="false">ED186</f>
        <v>0.24</v>
      </c>
      <c r="EO186" s="432" t="n">
        <f aca="false">EE186</f>
        <v>8.5</v>
      </c>
      <c r="EP186" s="432"/>
      <c r="EQ186" s="431" t="n">
        <f aca="false">EG186</f>
        <v>8</v>
      </c>
      <c r="ER186" s="449" t="n">
        <f aca="false">EH186</f>
        <v>16</v>
      </c>
      <c r="ES186" s="450" t="n">
        <f aca="false">44000/BA186*24</f>
        <v>28.5382266302732</v>
      </c>
      <c r="ET186" s="451" t="n">
        <f aca="false">BB186</f>
        <v>0.74006</v>
      </c>
      <c r="EU186" s="452" t="n">
        <f aca="false">BV186/1000/ES186*24</f>
        <v>0.21276725</v>
      </c>
      <c r="EV186" s="451" t="n">
        <f aca="false">EU186/$EU$6</f>
        <v>0.394013425925926</v>
      </c>
      <c r="EW186" s="514" t="n">
        <f aca="false">1-EM186/BY186</f>
        <v>0.570754716981132</v>
      </c>
      <c r="EX186" s="515" t="n">
        <f aca="false">BY186-EM186</f>
        <v>12.1</v>
      </c>
      <c r="EY186" s="514" t="n">
        <f aca="false">1-EJ186/BU186</f>
        <v>0.613636363636364</v>
      </c>
      <c r="EZ186" s="515" t="n">
        <f aca="false">BU186-EJ186</f>
        <v>27</v>
      </c>
      <c r="FA186" s="451" t="n">
        <f aca="false">1-EK186/BV186</f>
        <v>0.786561264822134</v>
      </c>
      <c r="FB186" s="432" t="n">
        <f aca="false">BV186-EK186</f>
        <v>199</v>
      </c>
      <c r="FC186" s="453"/>
      <c r="FD186" s="432"/>
      <c r="FE186" s="453" t="n">
        <f aca="false">1-EQ186/CB186</f>
        <v>0.948717948717949</v>
      </c>
      <c r="FF186" s="431" t="n">
        <f aca="false">CB186-EQ186</f>
        <v>148</v>
      </c>
      <c r="FG186" s="406" t="n">
        <v>38400</v>
      </c>
      <c r="FH186" s="444"/>
      <c r="FI186" s="454"/>
      <c r="FJ186" s="455"/>
      <c r="FK186" s="456" t="n">
        <f aca="false">3000/BA186*24</f>
        <v>1.94578817933681</v>
      </c>
      <c r="FL186" s="531"/>
      <c r="FM186" s="456"/>
      <c r="FN186" s="531" t="n">
        <v>2502</v>
      </c>
      <c r="FO186" s="533" t="n">
        <f aca="false">FN186/11.15/1.2/1000</f>
        <v>0.186995515695067</v>
      </c>
      <c r="FP186" s="450" t="n">
        <f aca="false">FN186/BA186*1000</f>
        <v>67.6161392319542</v>
      </c>
      <c r="FQ186" s="458" t="n">
        <v>69.6</v>
      </c>
      <c r="FR186" s="459" t="n">
        <f aca="false">FQ186/BA186*1000</f>
        <v>1.88092857335892</v>
      </c>
      <c r="FS186" s="563" t="n">
        <v>7.91</v>
      </c>
      <c r="FT186" s="558" t="n">
        <v>16</v>
      </c>
      <c r="FU186" s="559" t="n">
        <v>48</v>
      </c>
      <c r="FV186" s="565" t="n">
        <v>1</v>
      </c>
      <c r="FW186" s="566" t="n">
        <v>0.44</v>
      </c>
      <c r="FX186" s="565" t="n">
        <v>8</v>
      </c>
      <c r="FY186" s="453" t="n">
        <f aca="false">1-FV186/(EG186+DD186)</f>
        <v>0.875</v>
      </c>
      <c r="FZ186" s="453"/>
      <c r="GA186" s="430"/>
      <c r="GB186" s="514" t="n">
        <f aca="false">1-FT186/DZ186</f>
        <v>0.0588235294117647</v>
      </c>
      <c r="GC186" s="515" t="n">
        <f aca="false">(CW186+DZ186-FT186)</f>
        <v>1</v>
      </c>
      <c r="GD186" s="514" t="n">
        <f aca="false">1-FU186/EA186</f>
        <v>0.111111111111111</v>
      </c>
      <c r="GE186" s="528" t="n">
        <f aca="false">CX186+EA186-FU186</f>
        <v>6</v>
      </c>
      <c r="GF186" s="462" t="n">
        <f aca="false">4100/BA186*24</f>
        <v>2.65924384509364</v>
      </c>
      <c r="GG186" s="406"/>
      <c r="GH186" s="451"/>
      <c r="GI186" s="406"/>
      <c r="GJ186" s="463"/>
      <c r="GK186" s="464"/>
      <c r="GL186" s="465"/>
      <c r="GM186" s="530"/>
      <c r="GN186" s="406"/>
      <c r="GO186" s="514"/>
      <c r="GP186" s="451"/>
      <c r="GQ186" s="530"/>
      <c r="GR186" s="456" t="n">
        <f aca="false">4300/BA186*24</f>
        <v>2.78896305704943</v>
      </c>
      <c r="GS186" s="532" t="n">
        <f aca="false">HC186</f>
        <v>12</v>
      </c>
      <c r="GT186" s="532" t="n">
        <f aca="false">HD186</f>
        <v>44</v>
      </c>
      <c r="GU186" s="514"/>
      <c r="GV186" s="514"/>
      <c r="GW186" s="514" t="n">
        <f aca="false">1-HC186/FT186</f>
        <v>0.25</v>
      </c>
      <c r="GX186" s="514" t="n">
        <f aca="false">1-HD186/FU186</f>
        <v>0.0833333333333334</v>
      </c>
      <c r="GY186" s="463"/>
      <c r="GZ186" s="406" t="n">
        <v>35901</v>
      </c>
      <c r="HA186" s="557" t="n">
        <v>8.27</v>
      </c>
      <c r="HB186" s="452" t="n">
        <v>8.26</v>
      </c>
      <c r="HC186" s="558" t="n">
        <v>12</v>
      </c>
      <c r="HD186" s="562" t="n">
        <v>44</v>
      </c>
      <c r="HE186" s="464" t="n">
        <v>12</v>
      </c>
      <c r="HF186" s="464"/>
      <c r="HG186" s="444"/>
      <c r="HH186" s="556" t="n">
        <v>2</v>
      </c>
      <c r="HI186" s="567" t="n">
        <v>6950</v>
      </c>
      <c r="HJ186" s="407" t="n">
        <f aca="false">HI186*0.67</f>
        <v>4656.5</v>
      </c>
      <c r="HK186" s="407"/>
      <c r="HL186" s="550"/>
      <c r="HM186" s="568" t="n">
        <v>8.1</v>
      </c>
      <c r="HN186" s="462" t="n">
        <v>9.5</v>
      </c>
      <c r="HO186" s="555" t="n">
        <v>0.23</v>
      </c>
      <c r="HP186" s="549" t="n">
        <v>0.1</v>
      </c>
      <c r="HQ186" s="569" t="n">
        <v>8.5</v>
      </c>
      <c r="HR186" s="570" t="n">
        <v>0.4</v>
      </c>
      <c r="HS186" s="521" t="n">
        <v>0.32</v>
      </c>
      <c r="HT186" s="571" t="n">
        <v>8</v>
      </c>
      <c r="HU186" s="523" t="n">
        <f aca="false">72500/BA186*24</f>
        <v>47.0232143339729</v>
      </c>
      <c r="HV186" s="514" t="n">
        <f aca="false">1-HC186/BE186</f>
        <v>0.727272727272727</v>
      </c>
      <c r="HW186" s="514" t="n">
        <f aca="false">1-HD186/BF186</f>
        <v>0.826086956521739</v>
      </c>
      <c r="HX186" s="514" t="n">
        <f aca="false">1-HM186/BK186</f>
        <v>0.617924528301887</v>
      </c>
      <c r="HY186" s="472"/>
    </row>
    <row r="187" customFormat="false" ht="15.6" hidden="false" customHeight="false" outlineLevel="0" collapsed="false">
      <c r="A187" s="401" t="n">
        <v>43669</v>
      </c>
      <c r="B187" s="516" t="n">
        <v>40470</v>
      </c>
      <c r="C187" s="403" t="n">
        <f aca="false">B187/$B$6</f>
        <v>0.8094</v>
      </c>
      <c r="D187" s="552" t="n">
        <v>7.91</v>
      </c>
      <c r="E187" s="553" t="n">
        <v>42.3</v>
      </c>
      <c r="F187" s="554" t="n">
        <v>232</v>
      </c>
      <c r="G187" s="407" t="n">
        <f aca="false">F187*B187/1000</f>
        <v>9389.04</v>
      </c>
      <c r="H187" s="403" t="n">
        <f aca="false">G187/$G$6</f>
        <v>0.3755616</v>
      </c>
      <c r="I187" s="554" t="n">
        <v>6070</v>
      </c>
      <c r="J187" s="407" t="n">
        <f aca="false">I187*0.67</f>
        <v>4066.9</v>
      </c>
      <c r="K187" s="555" t="n">
        <v>30.8</v>
      </c>
      <c r="L187" s="555" t="n">
        <v>30</v>
      </c>
      <c r="M187" s="555" t="n">
        <v>2.9</v>
      </c>
      <c r="N187" s="556" t="n">
        <v>131</v>
      </c>
      <c r="O187" s="556" t="n">
        <v>32</v>
      </c>
      <c r="P187" s="410"/>
      <c r="Q187" s="410"/>
      <c r="R187" s="410"/>
      <c r="S187" s="410"/>
      <c r="T187" s="411"/>
      <c r="U187" s="412"/>
      <c r="V187" s="410"/>
      <c r="W187" s="410"/>
      <c r="X187" s="517"/>
      <c r="Y187" s="474"/>
      <c r="Z187" s="475"/>
      <c r="AA187" s="476"/>
      <c r="AB187" s="477"/>
      <c r="AC187" s="477"/>
      <c r="AD187" s="475" t="n">
        <v>5.3</v>
      </c>
      <c r="AE187" s="478" t="n">
        <f aca="false">AD187/$AD$6</f>
        <v>0.736111111111111</v>
      </c>
      <c r="AF187" s="479"/>
      <c r="AG187" s="478"/>
      <c r="AH187" s="479"/>
      <c r="AI187" s="479"/>
      <c r="AJ187" s="474"/>
      <c r="AK187" s="478"/>
      <c r="AL187" s="448"/>
      <c r="AM187" s="480"/>
      <c r="AN187" s="474"/>
      <c r="AO187" s="474"/>
      <c r="AP187" s="480"/>
      <c r="AQ187" s="448"/>
      <c r="AR187" s="474"/>
      <c r="AS187" s="474"/>
      <c r="AT187" s="474"/>
      <c r="AU187" s="448"/>
      <c r="AV187" s="481"/>
      <c r="AW187" s="480"/>
      <c r="AX187" s="480"/>
      <c r="AY187" s="481"/>
      <c r="AZ187" s="481"/>
      <c r="BA187" s="421" t="n">
        <f aca="false">CC187+DF187</f>
        <v>37574</v>
      </c>
      <c r="BB187" s="422" t="n">
        <f aca="false">BA187/$BA$6</f>
        <v>0.75148</v>
      </c>
      <c r="BC187" s="423"/>
      <c r="BD187" s="424" t="n">
        <v>7.88</v>
      </c>
      <c r="BE187" s="425" t="n">
        <v>45</v>
      </c>
      <c r="BF187" s="426" t="n">
        <v>440</v>
      </c>
      <c r="BG187" s="427" t="n">
        <v>7400</v>
      </c>
      <c r="BH187" s="421" t="n">
        <f aca="false">BG187*0.67</f>
        <v>4958</v>
      </c>
      <c r="BI187" s="433" t="n">
        <v>1233</v>
      </c>
      <c r="BJ187" s="422" t="n">
        <f aca="false">BI187/35.5*(23+35.5)/BH187</f>
        <v>0.409811430097325</v>
      </c>
      <c r="BK187" s="428" t="n">
        <v>31</v>
      </c>
      <c r="BL187" s="428" t="n">
        <v>30.4</v>
      </c>
      <c r="BM187" s="429" t="n">
        <v>3</v>
      </c>
      <c r="BN187" s="423" t="n">
        <v>2.4</v>
      </c>
      <c r="BO187" s="426" t="n">
        <v>166</v>
      </c>
      <c r="BP187" s="426" t="n">
        <v>32</v>
      </c>
      <c r="BQ187" s="424" t="n">
        <v>5.03</v>
      </c>
      <c r="BR187" s="422" t="n">
        <f aca="false">BQ187/$BQ$6</f>
        <v>0.698611111111111</v>
      </c>
      <c r="BS187" s="410" t="n">
        <f aca="false">BA187</f>
        <v>37574</v>
      </c>
      <c r="BT187" s="430" t="n">
        <f aca="false">BD187</f>
        <v>7.88</v>
      </c>
      <c r="BU187" s="431" t="n">
        <f aca="false">BE187</f>
        <v>45</v>
      </c>
      <c r="BV187" s="431" t="n">
        <f aca="false">BF187</f>
        <v>440</v>
      </c>
      <c r="BW187" s="431" t="n">
        <f aca="false">BG187</f>
        <v>7400</v>
      </c>
      <c r="BX187" s="431" t="n">
        <f aca="false">BW187*0.65</f>
        <v>4810</v>
      </c>
      <c r="BY187" s="431" t="n">
        <f aca="false">BK187</f>
        <v>31</v>
      </c>
      <c r="BZ187" s="431" t="n">
        <f aca="false">BL187</f>
        <v>30.4</v>
      </c>
      <c r="CA187" s="432" t="n">
        <f aca="false">BN187</f>
        <v>2.4</v>
      </c>
      <c r="CB187" s="431" t="n">
        <f aca="false">BO187</f>
        <v>166</v>
      </c>
      <c r="CC187" s="433" t="n">
        <v>18910</v>
      </c>
      <c r="CD187" s="412" t="n">
        <f aca="false">CC187</f>
        <v>18910</v>
      </c>
      <c r="CE187" s="422" t="n">
        <f aca="false">CC187/25000</f>
        <v>0.7564</v>
      </c>
      <c r="CF187" s="434" t="n">
        <f aca="false">6700/CC187*24</f>
        <v>8.50343733474352</v>
      </c>
      <c r="CG187" s="435"/>
      <c r="CH187" s="428"/>
      <c r="CI187" s="447" t="n">
        <f aca="false">9500/CC187*24</f>
        <v>12.0571126388154</v>
      </c>
      <c r="CJ187" s="437" t="n">
        <v>31.2</v>
      </c>
      <c r="CK187" s="437" t="n">
        <v>4.1</v>
      </c>
      <c r="CL187" s="424"/>
      <c r="CM187" s="424"/>
      <c r="CN187" s="424"/>
      <c r="CO187" s="433"/>
      <c r="CP187" s="433"/>
      <c r="CQ187" s="438"/>
      <c r="CR187" s="438" t="n">
        <v>0.86</v>
      </c>
      <c r="CS187" s="425"/>
      <c r="CT187" s="529" t="n">
        <f aca="false">3500/CC187*24</f>
        <v>4.4420941300899</v>
      </c>
      <c r="CU187" s="435" t="n">
        <v>6.51</v>
      </c>
      <c r="CV187" s="439"/>
      <c r="CW187" s="440"/>
      <c r="CX187" s="441"/>
      <c r="CY187" s="442"/>
      <c r="CZ187" s="443"/>
      <c r="DA187" s="443"/>
      <c r="DB187" s="443"/>
      <c r="DC187" s="443"/>
      <c r="DD187" s="444"/>
      <c r="DE187" s="441"/>
      <c r="DF187" s="445" t="n">
        <v>18664</v>
      </c>
      <c r="DG187" s="446" t="n">
        <f aca="false">DF187</f>
        <v>18664</v>
      </c>
      <c r="DH187" s="422" t="n">
        <f aca="false">DF187/25000</f>
        <v>0.74656</v>
      </c>
      <c r="DI187" s="447" t="n">
        <f aca="false">6700/DF187*24</f>
        <v>8.61551650235748</v>
      </c>
      <c r="DJ187" s="435" t="n">
        <v>7.84</v>
      </c>
      <c r="DK187" s="428" t="n">
        <v>3.2</v>
      </c>
      <c r="DL187" s="447" t="n">
        <f aca="false">9500/DF187*24</f>
        <v>12.2160308615517</v>
      </c>
      <c r="DM187" s="423" t="n">
        <v>31.2</v>
      </c>
      <c r="DN187" s="423" t="n">
        <v>5.2</v>
      </c>
      <c r="DO187" s="424" t="n">
        <v>7.78</v>
      </c>
      <c r="DP187" s="424"/>
      <c r="DQ187" s="424"/>
      <c r="DR187" s="433" t="n">
        <v>6502</v>
      </c>
      <c r="DS187" s="433" t="n">
        <v>3296</v>
      </c>
      <c r="DT187" s="438" t="n">
        <f aca="false">DS187/DR187</f>
        <v>0.5069209474008</v>
      </c>
      <c r="DU187" s="438" t="n">
        <v>0.86</v>
      </c>
      <c r="DV187" s="425" t="n">
        <f aca="false">DU187/DR187*1000*1000</f>
        <v>132.26699477084</v>
      </c>
      <c r="DW187" s="447" t="n">
        <f aca="false">3500/DF187*24</f>
        <v>4.50064294899271</v>
      </c>
      <c r="DX187" s="435" t="n">
        <v>6.68</v>
      </c>
      <c r="DY187" s="557" t="n">
        <v>7.85</v>
      </c>
      <c r="DZ187" s="558" t="n">
        <v>19</v>
      </c>
      <c r="EA187" s="559" t="n">
        <v>63</v>
      </c>
      <c r="EB187" s="560" t="n">
        <v>7100</v>
      </c>
      <c r="EC187" s="561" t="n">
        <v>9.6</v>
      </c>
      <c r="ED187" s="561" t="n">
        <v>0.27</v>
      </c>
      <c r="EE187" s="561" t="n">
        <v>9.8</v>
      </c>
      <c r="EF187" s="561" t="n">
        <v>1.1</v>
      </c>
      <c r="EG187" s="562" t="n">
        <v>8</v>
      </c>
      <c r="EH187" s="559" t="n">
        <v>8</v>
      </c>
      <c r="EI187" s="430" t="n">
        <f aca="false">DY187</f>
        <v>7.85</v>
      </c>
      <c r="EJ187" s="448" t="n">
        <f aca="false">DZ187</f>
        <v>19</v>
      </c>
      <c r="EK187" s="449" t="n">
        <f aca="false">EA187</f>
        <v>63</v>
      </c>
      <c r="EL187" s="418" t="n">
        <f aca="false">EB187</f>
        <v>7100</v>
      </c>
      <c r="EM187" s="432" t="n">
        <f aca="false">EC187</f>
        <v>9.6</v>
      </c>
      <c r="EN187" s="432" t="n">
        <f aca="false">ED187</f>
        <v>0.27</v>
      </c>
      <c r="EO187" s="432" t="n">
        <f aca="false">EE187</f>
        <v>9.8</v>
      </c>
      <c r="EP187" s="432" t="n">
        <f aca="false">EF187</f>
        <v>1.1</v>
      </c>
      <c r="EQ187" s="431" t="n">
        <f aca="false">EG187</f>
        <v>8</v>
      </c>
      <c r="ER187" s="449" t="n">
        <f aca="false">EH187</f>
        <v>8</v>
      </c>
      <c r="ES187" s="450" t="n">
        <f aca="false">44000/BA187*24</f>
        <v>28.1045403736626</v>
      </c>
      <c r="ET187" s="451" t="n">
        <f aca="false">BB187</f>
        <v>0.75148</v>
      </c>
      <c r="EU187" s="452" t="n">
        <f aca="false">BV187/1000/ES187*24</f>
        <v>0.37574</v>
      </c>
      <c r="EV187" s="451" t="n">
        <f aca="false">EU187/$EU$6</f>
        <v>0.695814814814815</v>
      </c>
      <c r="EW187" s="514" t="n">
        <f aca="false">1-EM187/BY187</f>
        <v>0.690322580645161</v>
      </c>
      <c r="EX187" s="515" t="n">
        <f aca="false">BY187-EM187</f>
        <v>21.4</v>
      </c>
      <c r="EY187" s="514" t="n">
        <f aca="false">1-EJ187/BU187</f>
        <v>0.577777777777778</v>
      </c>
      <c r="EZ187" s="515" t="n">
        <f aca="false">BU187-EJ187</f>
        <v>26</v>
      </c>
      <c r="FA187" s="451" t="n">
        <f aca="false">1-EK187/BV187</f>
        <v>0.856818181818182</v>
      </c>
      <c r="FB187" s="432" t="n">
        <f aca="false">BV187-EK187</f>
        <v>377</v>
      </c>
      <c r="FC187" s="453" t="n">
        <f aca="false">1-EP187/CA187</f>
        <v>0.541666666666667</v>
      </c>
      <c r="FD187" s="432" t="n">
        <f aca="false">CA187-EP187</f>
        <v>1.3</v>
      </c>
      <c r="FE187" s="453" t="n">
        <f aca="false">1-EQ187/CB187</f>
        <v>0.951807228915663</v>
      </c>
      <c r="FF187" s="431" t="n">
        <f aca="false">CB187-EQ187</f>
        <v>158</v>
      </c>
      <c r="FG187" s="406" t="n">
        <v>38400</v>
      </c>
      <c r="FH187" s="444"/>
      <c r="FI187" s="454"/>
      <c r="FJ187" s="455"/>
      <c r="FK187" s="456" t="n">
        <f aca="false">3000/BA187*24</f>
        <v>1.91621866184063</v>
      </c>
      <c r="FL187" s="531"/>
      <c r="FM187" s="456"/>
      <c r="FN187" s="531" t="n">
        <v>3564</v>
      </c>
      <c r="FO187" s="533" t="n">
        <f aca="false">FN187/11.15/1.2/1000</f>
        <v>0.266367713004484</v>
      </c>
      <c r="FP187" s="450" t="n">
        <f aca="false">FN187/BA187*1000</f>
        <v>94.8528237611114</v>
      </c>
      <c r="FQ187" s="458" t="n">
        <v>69.6</v>
      </c>
      <c r="FR187" s="459" t="n">
        <f aca="false">FQ187/BA187*1000</f>
        <v>1.85234470644595</v>
      </c>
      <c r="FS187" s="563" t="n">
        <v>7.81</v>
      </c>
      <c r="FT187" s="558" t="n">
        <v>18</v>
      </c>
      <c r="FU187" s="559" t="n">
        <v>59</v>
      </c>
      <c r="FV187" s="565" t="n">
        <v>2</v>
      </c>
      <c r="FW187" s="566" t="n">
        <v>0.46</v>
      </c>
      <c r="FX187" s="565" t="n">
        <v>8</v>
      </c>
      <c r="FY187" s="453" t="n">
        <f aca="false">1-FV187/(EG187+DD187)</f>
        <v>0.75</v>
      </c>
      <c r="FZ187" s="453" t="n">
        <f aca="false">1-FW187/(EF187+DC187)</f>
        <v>0.581818181818182</v>
      </c>
      <c r="GA187" s="430" t="n">
        <f aca="false">EF187+DC187-FW187</f>
        <v>0.64</v>
      </c>
      <c r="GB187" s="514" t="n">
        <f aca="false">1-FT187/DZ187</f>
        <v>0.0526315789473685</v>
      </c>
      <c r="GC187" s="515" t="n">
        <f aca="false">(CW187+DZ187-FT187)</f>
        <v>1</v>
      </c>
      <c r="GD187" s="514" t="n">
        <f aca="false">1-FU187/EA187</f>
        <v>0.0634920634920635</v>
      </c>
      <c r="GE187" s="528" t="n">
        <f aca="false">CX187+EA187-FU187</f>
        <v>4</v>
      </c>
      <c r="GF187" s="462" t="n">
        <f aca="false">4100/BA187*24</f>
        <v>2.6188321711822</v>
      </c>
      <c r="GG187" s="406"/>
      <c r="GH187" s="451"/>
      <c r="GI187" s="406"/>
      <c r="GJ187" s="463"/>
      <c r="GK187" s="464"/>
      <c r="GL187" s="465"/>
      <c r="GM187" s="530"/>
      <c r="GN187" s="406"/>
      <c r="GO187" s="514"/>
      <c r="GP187" s="451"/>
      <c r="GQ187" s="530"/>
      <c r="GR187" s="456" t="n">
        <f aca="false">4300/BA187*24</f>
        <v>2.74658008197158</v>
      </c>
      <c r="GS187" s="532" t="n">
        <f aca="false">HC187</f>
        <v>14</v>
      </c>
      <c r="GT187" s="532" t="n">
        <f aca="false">HD187</f>
        <v>50</v>
      </c>
      <c r="GU187" s="514"/>
      <c r="GV187" s="514"/>
      <c r="GW187" s="514" t="n">
        <f aca="false">1-HC187/FT187</f>
        <v>0.222222222222222</v>
      </c>
      <c r="GX187" s="514" t="n">
        <f aca="false">1-HD187/FU187</f>
        <v>0.152542372881356</v>
      </c>
      <c r="GY187" s="463"/>
      <c r="GZ187" s="406" t="n">
        <v>38135</v>
      </c>
      <c r="HA187" s="557" t="n">
        <v>8.24</v>
      </c>
      <c r="HB187" s="452" t="n">
        <v>8.23</v>
      </c>
      <c r="HC187" s="558" t="n">
        <v>14</v>
      </c>
      <c r="HD187" s="562" t="n">
        <v>50</v>
      </c>
      <c r="HE187" s="464" t="n">
        <v>13</v>
      </c>
      <c r="HF187" s="464"/>
      <c r="HG187" s="444"/>
      <c r="HH187" s="556" t="n">
        <v>1</v>
      </c>
      <c r="HI187" s="567" t="n">
        <v>7400</v>
      </c>
      <c r="HJ187" s="407" t="n">
        <f aca="false">HI187*0.67</f>
        <v>4958</v>
      </c>
      <c r="HK187" s="407"/>
      <c r="HL187" s="550"/>
      <c r="HM187" s="568" t="n">
        <v>7.8</v>
      </c>
      <c r="HN187" s="462" t="n">
        <v>9.97</v>
      </c>
      <c r="HO187" s="555" t="n">
        <v>0.23</v>
      </c>
      <c r="HP187" s="549" t="n">
        <v>0.1</v>
      </c>
      <c r="HQ187" s="569" t="n">
        <v>8.6</v>
      </c>
      <c r="HR187" s="570" t="n">
        <v>0.42</v>
      </c>
      <c r="HS187" s="521" t="n">
        <v>0.35</v>
      </c>
      <c r="HT187" s="571" t="n">
        <v>8</v>
      </c>
      <c r="HU187" s="523" t="n">
        <f aca="false">72500/BA187*24</f>
        <v>46.3086176611487</v>
      </c>
      <c r="HV187" s="514" t="n">
        <f aca="false">1-HC187/BE187</f>
        <v>0.688888888888889</v>
      </c>
      <c r="HW187" s="514" t="n">
        <f aca="false">1-HD187/BF187</f>
        <v>0.886363636363636</v>
      </c>
      <c r="HX187" s="514" t="n">
        <f aca="false">1-HM187/BK187</f>
        <v>0.748387096774194</v>
      </c>
      <c r="HY187" s="472"/>
    </row>
    <row r="188" customFormat="false" ht="15.6" hidden="false" customHeight="false" outlineLevel="0" collapsed="false">
      <c r="A188" s="401" t="n">
        <v>43670</v>
      </c>
      <c r="B188" s="516" t="n">
        <v>40228</v>
      </c>
      <c r="C188" s="403" t="n">
        <f aca="false">B188/$B$6</f>
        <v>0.80456</v>
      </c>
      <c r="D188" s="572" t="n">
        <v>7.89</v>
      </c>
      <c r="E188" s="573" t="n">
        <v>45.1</v>
      </c>
      <c r="F188" s="574" t="n">
        <v>242</v>
      </c>
      <c r="G188" s="407" t="n">
        <f aca="false">F188*B188/1000</f>
        <v>9735.176</v>
      </c>
      <c r="H188" s="403" t="n">
        <f aca="false">G188/$G$6</f>
        <v>0.38940704</v>
      </c>
      <c r="I188" s="574" t="n">
        <v>7450</v>
      </c>
      <c r="J188" s="407" t="n">
        <f aca="false">I188*0.67</f>
        <v>4991.5</v>
      </c>
      <c r="K188" s="575" t="n">
        <v>31.4</v>
      </c>
      <c r="L188" s="575" t="n">
        <v>30</v>
      </c>
      <c r="M188" s="575" t="n">
        <v>2.9</v>
      </c>
      <c r="N188" s="576" t="n">
        <v>183</v>
      </c>
      <c r="O188" s="576" t="n">
        <v>32</v>
      </c>
      <c r="P188" s="410"/>
      <c r="Q188" s="410"/>
      <c r="R188" s="410"/>
      <c r="S188" s="410"/>
      <c r="T188" s="411"/>
      <c r="U188" s="412"/>
      <c r="V188" s="410"/>
      <c r="W188" s="410"/>
      <c r="X188" s="517"/>
      <c r="Y188" s="474"/>
      <c r="Z188" s="475"/>
      <c r="AA188" s="476"/>
      <c r="AB188" s="477"/>
      <c r="AC188" s="477"/>
      <c r="AD188" s="475" t="n">
        <v>4.91</v>
      </c>
      <c r="AE188" s="478" t="n">
        <f aca="false">AD188/$AD$6</f>
        <v>0.681944444444444</v>
      </c>
      <c r="AF188" s="479"/>
      <c r="AG188" s="478"/>
      <c r="AH188" s="479"/>
      <c r="AI188" s="479"/>
      <c r="AJ188" s="474"/>
      <c r="AK188" s="478"/>
      <c r="AL188" s="448"/>
      <c r="AM188" s="480"/>
      <c r="AN188" s="474"/>
      <c r="AO188" s="474"/>
      <c r="AP188" s="480"/>
      <c r="AQ188" s="448"/>
      <c r="AR188" s="474"/>
      <c r="AS188" s="474"/>
      <c r="AT188" s="474"/>
      <c r="AU188" s="448"/>
      <c r="AV188" s="481"/>
      <c r="AW188" s="480"/>
      <c r="AX188" s="480"/>
      <c r="AY188" s="481"/>
      <c r="AZ188" s="481"/>
      <c r="BA188" s="421" t="n">
        <f aca="false">CC188+DF188</f>
        <v>40268</v>
      </c>
      <c r="BB188" s="422" t="n">
        <f aca="false">BA188/$BA$6</f>
        <v>0.80536</v>
      </c>
      <c r="BC188" s="423"/>
      <c r="BD188" s="424" t="n">
        <v>7.95</v>
      </c>
      <c r="BE188" s="425" t="n">
        <v>59</v>
      </c>
      <c r="BF188" s="426" t="n">
        <v>395</v>
      </c>
      <c r="BG188" s="427" t="n">
        <v>8020</v>
      </c>
      <c r="BH188" s="421" t="n">
        <f aca="false">BG188*0.67</f>
        <v>5373.4</v>
      </c>
      <c r="BI188" s="433"/>
      <c r="BJ188" s="422"/>
      <c r="BK188" s="428" t="n">
        <v>34.1</v>
      </c>
      <c r="BL188" s="428" t="n">
        <v>35</v>
      </c>
      <c r="BM188" s="429" t="n">
        <v>3.8</v>
      </c>
      <c r="BN188" s="423"/>
      <c r="BO188" s="426" t="n">
        <v>206</v>
      </c>
      <c r="BP188" s="426" t="n">
        <v>32</v>
      </c>
      <c r="BQ188" s="424" t="n">
        <v>4.5</v>
      </c>
      <c r="BR188" s="422" t="n">
        <f aca="false">BQ188/$BQ$6</f>
        <v>0.625</v>
      </c>
      <c r="BS188" s="410" t="n">
        <f aca="false">BA188</f>
        <v>40268</v>
      </c>
      <c r="BT188" s="430" t="n">
        <f aca="false">BD188</f>
        <v>7.95</v>
      </c>
      <c r="BU188" s="431" t="n">
        <f aca="false">BE188</f>
        <v>59</v>
      </c>
      <c r="BV188" s="431" t="n">
        <f aca="false">BF188</f>
        <v>395</v>
      </c>
      <c r="BW188" s="431" t="n">
        <f aca="false">BG188</f>
        <v>8020</v>
      </c>
      <c r="BX188" s="431" t="n">
        <f aca="false">BW188*0.65</f>
        <v>5213</v>
      </c>
      <c r="BY188" s="431" t="n">
        <f aca="false">BK188</f>
        <v>34.1</v>
      </c>
      <c r="BZ188" s="431" t="n">
        <f aca="false">BL188</f>
        <v>35</v>
      </c>
      <c r="CA188" s="432"/>
      <c r="CB188" s="431" t="n">
        <f aca="false">BO188</f>
        <v>206</v>
      </c>
      <c r="CC188" s="433" t="n">
        <v>19954</v>
      </c>
      <c r="CD188" s="412" t="n">
        <f aca="false">CC188</f>
        <v>19954</v>
      </c>
      <c r="CE188" s="422" t="n">
        <f aca="false">CC188/25000</f>
        <v>0.79816</v>
      </c>
      <c r="CF188" s="434" t="n">
        <f aca="false">6700/CC188*24</f>
        <v>8.05853462964819</v>
      </c>
      <c r="CG188" s="435"/>
      <c r="CH188" s="428"/>
      <c r="CI188" s="447" t="n">
        <f aca="false">9500/CC188*24</f>
        <v>11.4262804450236</v>
      </c>
      <c r="CJ188" s="437" t="n">
        <v>32</v>
      </c>
      <c r="CK188" s="437" t="n">
        <v>3.9</v>
      </c>
      <c r="CL188" s="424"/>
      <c r="CM188" s="424"/>
      <c r="CN188" s="424"/>
      <c r="CO188" s="433"/>
      <c r="CP188" s="433"/>
      <c r="CQ188" s="438"/>
      <c r="CR188" s="438" t="n">
        <v>0.89</v>
      </c>
      <c r="CS188" s="425"/>
      <c r="CT188" s="529" t="n">
        <f aca="false">3500/CC188*24</f>
        <v>4.2096822692192</v>
      </c>
      <c r="CU188" s="435" t="n">
        <v>5.34</v>
      </c>
      <c r="CV188" s="439"/>
      <c r="CW188" s="440"/>
      <c r="CX188" s="441"/>
      <c r="CY188" s="442"/>
      <c r="CZ188" s="443"/>
      <c r="DA188" s="443"/>
      <c r="DB188" s="443"/>
      <c r="DC188" s="443"/>
      <c r="DD188" s="444"/>
      <c r="DE188" s="441"/>
      <c r="DF188" s="445" t="n">
        <v>20314</v>
      </c>
      <c r="DG188" s="446" t="n">
        <f aca="false">DF188</f>
        <v>20314</v>
      </c>
      <c r="DH188" s="422" t="n">
        <f aca="false">DF188/25000</f>
        <v>0.81256</v>
      </c>
      <c r="DI188" s="447" t="n">
        <f aca="false">6700/DF188*24</f>
        <v>7.9157231465984</v>
      </c>
      <c r="DJ188" s="435" t="n">
        <v>7.89</v>
      </c>
      <c r="DK188" s="428"/>
      <c r="DL188" s="447" t="n">
        <f aca="false">9500/DF188*24</f>
        <v>11.223786551147</v>
      </c>
      <c r="DM188" s="423" t="n">
        <v>32.2</v>
      </c>
      <c r="DN188" s="423" t="n">
        <v>4.88</v>
      </c>
      <c r="DO188" s="424" t="n">
        <v>7.72</v>
      </c>
      <c r="DP188" s="424"/>
      <c r="DQ188" s="424"/>
      <c r="DR188" s="433"/>
      <c r="DS188" s="433"/>
      <c r="DT188" s="438"/>
      <c r="DU188" s="438" t="n">
        <v>0.87</v>
      </c>
      <c r="DV188" s="425"/>
      <c r="DW188" s="447" t="n">
        <f aca="false">3500/DF188*24</f>
        <v>4.13507925568573</v>
      </c>
      <c r="DX188" s="435" t="n">
        <v>4.66</v>
      </c>
      <c r="DY188" s="439" t="n">
        <v>7.84</v>
      </c>
      <c r="DZ188" s="440" t="n">
        <v>17</v>
      </c>
      <c r="EA188" s="441" t="n">
        <v>59</v>
      </c>
      <c r="EB188" s="442" t="n">
        <v>7420</v>
      </c>
      <c r="EC188" s="443" t="n">
        <v>8.2</v>
      </c>
      <c r="ED188" s="443" t="n">
        <v>0.3</v>
      </c>
      <c r="EE188" s="443" t="n">
        <v>9</v>
      </c>
      <c r="EF188" s="443"/>
      <c r="EG188" s="444" t="n">
        <v>5</v>
      </c>
      <c r="EH188" s="441" t="n">
        <v>16</v>
      </c>
      <c r="EI188" s="430" t="n">
        <f aca="false">DY188</f>
        <v>7.84</v>
      </c>
      <c r="EJ188" s="448" t="n">
        <f aca="false">DZ188</f>
        <v>17</v>
      </c>
      <c r="EK188" s="449" t="n">
        <f aca="false">EA188</f>
        <v>59</v>
      </c>
      <c r="EL188" s="418" t="n">
        <f aca="false">EB188</f>
        <v>7420</v>
      </c>
      <c r="EM188" s="432" t="n">
        <f aca="false">EC188</f>
        <v>8.2</v>
      </c>
      <c r="EN188" s="432" t="n">
        <f aca="false">ED188</f>
        <v>0.3</v>
      </c>
      <c r="EO188" s="432" t="n">
        <f aca="false">EE188</f>
        <v>9</v>
      </c>
      <c r="EP188" s="432"/>
      <c r="EQ188" s="431" t="n">
        <f aca="false">EG188</f>
        <v>5</v>
      </c>
      <c r="ER188" s="449" t="n">
        <f aca="false">EH188</f>
        <v>16</v>
      </c>
      <c r="ES188" s="450" t="n">
        <f aca="false">44000/BA188*24</f>
        <v>26.2242972087017</v>
      </c>
      <c r="ET188" s="451" t="n">
        <f aca="false">BB188</f>
        <v>0.80536</v>
      </c>
      <c r="EU188" s="452" t="n">
        <f aca="false">BV188/1000/ES188*24</f>
        <v>0.361496818181818</v>
      </c>
      <c r="EV188" s="451" t="n">
        <f aca="false">EU188/$EU$6</f>
        <v>0.669438552188552</v>
      </c>
      <c r="EW188" s="514" t="n">
        <f aca="false">1-EM188/BY188</f>
        <v>0.759530791788856</v>
      </c>
      <c r="EX188" s="515" t="n">
        <f aca="false">BY188-EM188</f>
        <v>25.9</v>
      </c>
      <c r="EY188" s="514" t="n">
        <f aca="false">1-EJ188/BU188</f>
        <v>0.711864406779661</v>
      </c>
      <c r="EZ188" s="515" t="n">
        <f aca="false">BU188-EJ188</f>
        <v>42</v>
      </c>
      <c r="FA188" s="451" t="n">
        <f aca="false">1-EK188/BV188</f>
        <v>0.850632911392405</v>
      </c>
      <c r="FB188" s="432" t="n">
        <f aca="false">BV188-EK188</f>
        <v>336</v>
      </c>
      <c r="FC188" s="453"/>
      <c r="FD188" s="432"/>
      <c r="FE188" s="453" t="n">
        <f aca="false">1-EQ188/CB188</f>
        <v>0.975728155339806</v>
      </c>
      <c r="FF188" s="431" t="n">
        <f aca="false">CB188-EQ188</f>
        <v>201</v>
      </c>
      <c r="FG188" s="406" t="n">
        <v>38400</v>
      </c>
      <c r="FH188" s="444"/>
      <c r="FI188" s="454"/>
      <c r="FJ188" s="455"/>
      <c r="FK188" s="456" t="n">
        <f aca="false">3000/BA188*24</f>
        <v>1.78802026422966</v>
      </c>
      <c r="FL188" s="531"/>
      <c r="FM188" s="456"/>
      <c r="FN188" s="531" t="n">
        <v>5560</v>
      </c>
      <c r="FO188" s="533" t="n">
        <f aca="false">FN188/11.15/1.2/1000</f>
        <v>0.415545590433483</v>
      </c>
      <c r="FP188" s="450" t="n">
        <f aca="false">FN188/BA188*1000</f>
        <v>138.074898182179</v>
      </c>
      <c r="FQ188" s="458" t="n">
        <v>86.4</v>
      </c>
      <c r="FR188" s="459" t="n">
        <f aca="false">FQ188/BA188*1000</f>
        <v>2.14562431707559</v>
      </c>
      <c r="FS188" s="577" t="n">
        <v>7.82</v>
      </c>
      <c r="FT188" s="578" t="n">
        <v>16</v>
      </c>
      <c r="FU188" s="579" t="n">
        <v>53</v>
      </c>
      <c r="FV188" s="580" t="n">
        <v>1</v>
      </c>
      <c r="FW188" s="581" t="n">
        <v>0.4</v>
      </c>
      <c r="FX188" s="580" t="n">
        <v>16</v>
      </c>
      <c r="FY188" s="453" t="n">
        <f aca="false">1-FV188/(EG188+DD188)</f>
        <v>0.8</v>
      </c>
      <c r="FZ188" s="453"/>
      <c r="GA188" s="430"/>
      <c r="GB188" s="514" t="n">
        <f aca="false">1-FT188/DZ188</f>
        <v>0.0588235294117647</v>
      </c>
      <c r="GC188" s="515" t="n">
        <f aca="false">(CW188+DZ188-FT188)</f>
        <v>1</v>
      </c>
      <c r="GD188" s="514" t="n">
        <f aca="false">1-FU188/EA188</f>
        <v>0.101694915254237</v>
      </c>
      <c r="GE188" s="528" t="n">
        <f aca="false">CX188+EA188-FU188</f>
        <v>6</v>
      </c>
      <c r="GF188" s="462" t="n">
        <f aca="false">4100/BA188*24</f>
        <v>2.4436276944472</v>
      </c>
      <c r="GG188" s="406"/>
      <c r="GH188" s="451"/>
      <c r="GI188" s="406"/>
      <c r="GJ188" s="463"/>
      <c r="GK188" s="464"/>
      <c r="GL188" s="465"/>
      <c r="GM188" s="530"/>
      <c r="GN188" s="406"/>
      <c r="GO188" s="514"/>
      <c r="GP188" s="451"/>
      <c r="GQ188" s="530"/>
      <c r="GR188" s="456" t="n">
        <f aca="false">4300/BA188*24</f>
        <v>2.56282904539585</v>
      </c>
      <c r="GS188" s="532" t="n">
        <f aca="false">HC188</f>
        <v>14</v>
      </c>
      <c r="GT188" s="532" t="n">
        <f aca="false">HD188</f>
        <v>50</v>
      </c>
      <c r="GU188" s="514"/>
      <c r="GV188" s="514"/>
      <c r="GW188" s="514" t="n">
        <f aca="false">1-HC188/FT188</f>
        <v>0.125</v>
      </c>
      <c r="GX188" s="514" t="n">
        <f aca="false">1-HD188/FU188</f>
        <v>0.0566037735849057</v>
      </c>
      <c r="GY188" s="463"/>
      <c r="GZ188" s="406" t="n">
        <v>42036</v>
      </c>
      <c r="HA188" s="582" t="n">
        <v>8.16</v>
      </c>
      <c r="HB188" s="452" t="n">
        <v>8.13</v>
      </c>
      <c r="HC188" s="578" t="n">
        <v>14</v>
      </c>
      <c r="HD188" s="444" t="n">
        <v>50</v>
      </c>
      <c r="HE188" s="464" t="n">
        <v>14</v>
      </c>
      <c r="HF188" s="464"/>
      <c r="HG188" s="583"/>
      <c r="HH188" s="576" t="n">
        <v>1</v>
      </c>
      <c r="HI188" s="584" t="n">
        <v>7480</v>
      </c>
      <c r="HJ188" s="407" t="n">
        <f aca="false">HI188*0.67</f>
        <v>5011.6</v>
      </c>
      <c r="HK188" s="407"/>
      <c r="HL188" s="550"/>
      <c r="HM188" s="585" t="n">
        <v>8</v>
      </c>
      <c r="HN188" s="462" t="n">
        <v>9.86</v>
      </c>
      <c r="HO188" s="575" t="n">
        <v>0.28</v>
      </c>
      <c r="HP188" s="549" t="n">
        <v>0.147</v>
      </c>
      <c r="HQ188" s="586" t="n">
        <v>9.1</v>
      </c>
      <c r="HR188" s="587" t="n">
        <v>0.4</v>
      </c>
      <c r="HS188" s="521" t="n">
        <v>0.3</v>
      </c>
      <c r="HT188" s="588" t="n">
        <v>16</v>
      </c>
      <c r="HU188" s="523" t="n">
        <f aca="false">72500/BA188*24</f>
        <v>43.2104897188835</v>
      </c>
      <c r="HV188" s="514" t="n">
        <f aca="false">1-HC188/BE188</f>
        <v>0.76271186440678</v>
      </c>
      <c r="HW188" s="514" t="n">
        <f aca="false">1-HD188/BF188</f>
        <v>0.873417721518987</v>
      </c>
      <c r="HX188" s="514" t="n">
        <f aca="false">1-HM188/BK188</f>
        <v>0.765395894428152</v>
      </c>
      <c r="HY188" s="472"/>
    </row>
    <row r="189" customFormat="false" ht="15.6" hidden="false" customHeight="false" outlineLevel="0" collapsed="false">
      <c r="A189" s="401" t="n">
        <v>43671</v>
      </c>
      <c r="B189" s="516" t="n">
        <v>38538</v>
      </c>
      <c r="C189" s="403" t="n">
        <f aca="false">B189/$B$6</f>
        <v>0.77076</v>
      </c>
      <c r="D189" s="572" t="n">
        <v>7.97</v>
      </c>
      <c r="E189" s="573" t="n">
        <v>41.5</v>
      </c>
      <c r="F189" s="574" t="n">
        <v>222</v>
      </c>
      <c r="G189" s="407" t="n">
        <f aca="false">F189*B189/1000</f>
        <v>8555.436</v>
      </c>
      <c r="H189" s="403" t="n">
        <f aca="false">G189/$G$6</f>
        <v>0.34221744</v>
      </c>
      <c r="I189" s="574" t="n">
        <v>8940</v>
      </c>
      <c r="J189" s="407" t="n">
        <f aca="false">I189*0.67</f>
        <v>5989.8</v>
      </c>
      <c r="K189" s="575" t="n">
        <v>24.4</v>
      </c>
      <c r="L189" s="575" t="n">
        <v>26.4</v>
      </c>
      <c r="M189" s="575" t="n">
        <v>2.9</v>
      </c>
      <c r="N189" s="576" t="n">
        <v>191</v>
      </c>
      <c r="O189" s="576" t="n">
        <v>32</v>
      </c>
      <c r="P189" s="410"/>
      <c r="Q189" s="410"/>
      <c r="R189" s="410"/>
      <c r="S189" s="410"/>
      <c r="T189" s="411"/>
      <c r="U189" s="412"/>
      <c r="V189" s="410"/>
      <c r="W189" s="410"/>
      <c r="X189" s="517"/>
      <c r="Y189" s="474"/>
      <c r="Z189" s="475"/>
      <c r="AA189" s="476"/>
      <c r="AB189" s="477"/>
      <c r="AC189" s="477"/>
      <c r="AD189" s="475" t="n">
        <v>4.49</v>
      </c>
      <c r="AE189" s="478" t="n">
        <f aca="false">AD189/$AD$6</f>
        <v>0.623611111111111</v>
      </c>
      <c r="AF189" s="479"/>
      <c r="AG189" s="478"/>
      <c r="AH189" s="479"/>
      <c r="AI189" s="479"/>
      <c r="AJ189" s="474"/>
      <c r="AK189" s="478"/>
      <c r="AL189" s="448"/>
      <c r="AM189" s="480"/>
      <c r="AN189" s="474"/>
      <c r="AO189" s="474"/>
      <c r="AP189" s="480"/>
      <c r="AQ189" s="448"/>
      <c r="AR189" s="474"/>
      <c r="AS189" s="474"/>
      <c r="AT189" s="474"/>
      <c r="AU189" s="448"/>
      <c r="AV189" s="481"/>
      <c r="AW189" s="480"/>
      <c r="AX189" s="480"/>
      <c r="AY189" s="481"/>
      <c r="AZ189" s="481"/>
      <c r="BA189" s="421" t="n">
        <f aca="false">CC189+DF189</f>
        <v>37762</v>
      </c>
      <c r="BB189" s="422" t="n">
        <f aca="false">BA189/$BA$6</f>
        <v>0.75524</v>
      </c>
      <c r="BC189" s="423"/>
      <c r="BD189" s="424" t="n">
        <v>7.95</v>
      </c>
      <c r="BE189" s="425" t="n">
        <v>82</v>
      </c>
      <c r="BF189" s="426" t="n">
        <v>448</v>
      </c>
      <c r="BG189" s="427" t="n">
        <v>7480</v>
      </c>
      <c r="BH189" s="421" t="n">
        <f aca="false">BG189*0.67</f>
        <v>5011.6</v>
      </c>
      <c r="BI189" s="433"/>
      <c r="BJ189" s="422"/>
      <c r="BK189" s="428" t="n">
        <v>33.3</v>
      </c>
      <c r="BL189" s="428" t="n">
        <v>36.2</v>
      </c>
      <c r="BM189" s="429" t="n">
        <v>4.3</v>
      </c>
      <c r="BN189" s="423"/>
      <c r="BO189" s="426" t="n">
        <v>199</v>
      </c>
      <c r="BP189" s="426" t="n">
        <v>32</v>
      </c>
      <c r="BQ189" s="424" t="n">
        <v>3.53</v>
      </c>
      <c r="BR189" s="422" t="n">
        <f aca="false">BQ189/$BQ$6</f>
        <v>0.490277777777778</v>
      </c>
      <c r="BS189" s="410" t="n">
        <f aca="false">BA189</f>
        <v>37762</v>
      </c>
      <c r="BT189" s="430" t="n">
        <f aca="false">BD189</f>
        <v>7.95</v>
      </c>
      <c r="BU189" s="431" t="n">
        <f aca="false">BE189</f>
        <v>82</v>
      </c>
      <c r="BV189" s="431" t="n">
        <f aca="false">BF189</f>
        <v>448</v>
      </c>
      <c r="BW189" s="431" t="n">
        <f aca="false">BG189</f>
        <v>7480</v>
      </c>
      <c r="BX189" s="431" t="n">
        <f aca="false">BW189*0.65</f>
        <v>4862</v>
      </c>
      <c r="BY189" s="431" t="n">
        <f aca="false">BK189</f>
        <v>33.3</v>
      </c>
      <c r="BZ189" s="431" t="n">
        <f aca="false">BL189</f>
        <v>36.2</v>
      </c>
      <c r="CA189" s="432"/>
      <c r="CB189" s="431" t="n">
        <f aca="false">BO189</f>
        <v>199</v>
      </c>
      <c r="CC189" s="433" t="n">
        <v>18530</v>
      </c>
      <c r="CD189" s="412" t="n">
        <f aca="false">CC189</f>
        <v>18530</v>
      </c>
      <c r="CE189" s="422" t="n">
        <f aca="false">CC189/25000</f>
        <v>0.7412</v>
      </c>
      <c r="CF189" s="434" t="n">
        <f aca="false">6700/CC189*24</f>
        <v>8.67781975175391</v>
      </c>
      <c r="CG189" s="435"/>
      <c r="CH189" s="428"/>
      <c r="CI189" s="447" t="n">
        <f aca="false">9500/CC189*24</f>
        <v>12.3043712898003</v>
      </c>
      <c r="CJ189" s="437" t="n">
        <v>31.5</v>
      </c>
      <c r="CK189" s="437" t="n">
        <v>3.2</v>
      </c>
      <c r="CL189" s="424"/>
      <c r="CM189" s="424"/>
      <c r="CN189" s="424"/>
      <c r="CO189" s="433"/>
      <c r="CP189" s="433"/>
      <c r="CQ189" s="438"/>
      <c r="CR189" s="438" t="n">
        <v>0.86</v>
      </c>
      <c r="CS189" s="425"/>
      <c r="CT189" s="529" t="n">
        <f aca="false">3500/CC189*24</f>
        <v>4.53318942255801</v>
      </c>
      <c r="CU189" s="435" t="n">
        <v>5.36</v>
      </c>
      <c r="CV189" s="439"/>
      <c r="CW189" s="440"/>
      <c r="CX189" s="441"/>
      <c r="CY189" s="442"/>
      <c r="CZ189" s="443"/>
      <c r="DA189" s="443"/>
      <c r="DB189" s="443"/>
      <c r="DC189" s="443"/>
      <c r="DD189" s="444"/>
      <c r="DE189" s="441"/>
      <c r="DF189" s="445" t="n">
        <v>19232</v>
      </c>
      <c r="DG189" s="446" t="n">
        <f aca="false">DF189</f>
        <v>19232</v>
      </c>
      <c r="DH189" s="422" t="n">
        <f aca="false">DF189/25000</f>
        <v>0.76928</v>
      </c>
      <c r="DI189" s="447" t="n">
        <f aca="false">6700/DF189*24</f>
        <v>8.36106489184692</v>
      </c>
      <c r="DJ189" s="435" t="n">
        <v>7.95</v>
      </c>
      <c r="DK189" s="428"/>
      <c r="DL189" s="447" t="n">
        <f aca="false">9500/DF189*24</f>
        <v>11.8552412645591</v>
      </c>
      <c r="DM189" s="423" t="n">
        <v>32.2</v>
      </c>
      <c r="DN189" s="423" t="n">
        <v>3.76</v>
      </c>
      <c r="DO189" s="424" t="n">
        <v>7.73</v>
      </c>
      <c r="DP189" s="424"/>
      <c r="DQ189" s="424"/>
      <c r="DR189" s="433"/>
      <c r="DS189" s="433"/>
      <c r="DT189" s="438"/>
      <c r="DU189" s="438" t="n">
        <v>0.87</v>
      </c>
      <c r="DV189" s="425"/>
      <c r="DW189" s="447" t="n">
        <f aca="false">3500/DF189*24</f>
        <v>4.36772046589018</v>
      </c>
      <c r="DX189" s="435" t="n">
        <v>5.29</v>
      </c>
      <c r="DY189" s="439" t="n">
        <v>7.89</v>
      </c>
      <c r="DZ189" s="440" t="n">
        <v>18</v>
      </c>
      <c r="EA189" s="441" t="n">
        <v>68</v>
      </c>
      <c r="EB189" s="442" t="n">
        <v>7550</v>
      </c>
      <c r="EC189" s="443" t="n">
        <v>7.9</v>
      </c>
      <c r="ED189" s="443" t="n">
        <v>0.23</v>
      </c>
      <c r="EE189" s="443" t="n">
        <v>9.2</v>
      </c>
      <c r="EF189" s="443"/>
      <c r="EG189" s="444" t="n">
        <v>7</v>
      </c>
      <c r="EH189" s="441" t="n">
        <v>16</v>
      </c>
      <c r="EI189" s="430" t="n">
        <f aca="false">DY189</f>
        <v>7.89</v>
      </c>
      <c r="EJ189" s="448" t="n">
        <f aca="false">DZ189</f>
        <v>18</v>
      </c>
      <c r="EK189" s="449" t="n">
        <f aca="false">EA189</f>
        <v>68</v>
      </c>
      <c r="EL189" s="418" t="n">
        <f aca="false">EB189</f>
        <v>7550</v>
      </c>
      <c r="EM189" s="432" t="n">
        <f aca="false">EC189</f>
        <v>7.9</v>
      </c>
      <c r="EN189" s="432" t="n">
        <f aca="false">ED189</f>
        <v>0.23</v>
      </c>
      <c r="EO189" s="432" t="n">
        <f aca="false">EE189</f>
        <v>9.2</v>
      </c>
      <c r="EP189" s="432"/>
      <c r="EQ189" s="431" t="n">
        <f aca="false">EG189</f>
        <v>7</v>
      </c>
      <c r="ER189" s="449" t="n">
        <f aca="false">EH189</f>
        <v>16</v>
      </c>
      <c r="ES189" s="450" t="n">
        <f aca="false">44000/BA189*24</f>
        <v>27.964620517981</v>
      </c>
      <c r="ET189" s="451" t="n">
        <f aca="false">BB189</f>
        <v>0.75524</v>
      </c>
      <c r="EU189" s="452" t="n">
        <f aca="false">BV189/1000/ES189*24</f>
        <v>0.384485818181818</v>
      </c>
      <c r="EV189" s="451" t="n">
        <f aca="false">EU189/$EU$6</f>
        <v>0.712010774410774</v>
      </c>
      <c r="EW189" s="514" t="n">
        <f aca="false">1-EM189/BY189</f>
        <v>0.762762762762763</v>
      </c>
      <c r="EX189" s="515" t="n">
        <f aca="false">BY189-EM189</f>
        <v>25.4</v>
      </c>
      <c r="EY189" s="514" t="n">
        <f aca="false">1-EJ189/BU189</f>
        <v>0.780487804878049</v>
      </c>
      <c r="EZ189" s="515" t="n">
        <f aca="false">BU189-EJ189</f>
        <v>64</v>
      </c>
      <c r="FA189" s="451" t="n">
        <f aca="false">1-EK189/BV189</f>
        <v>0.848214285714286</v>
      </c>
      <c r="FB189" s="432" t="n">
        <f aca="false">BV189-EK189</f>
        <v>380</v>
      </c>
      <c r="FC189" s="453"/>
      <c r="FD189" s="432"/>
      <c r="FE189" s="453" t="n">
        <f aca="false">1-EQ189/CB189</f>
        <v>0.964824120603015</v>
      </c>
      <c r="FF189" s="431" t="n">
        <f aca="false">CB189-EQ189</f>
        <v>192</v>
      </c>
      <c r="FG189" s="406" t="n">
        <v>38400</v>
      </c>
      <c r="FH189" s="444"/>
      <c r="FI189" s="454"/>
      <c r="FJ189" s="455"/>
      <c r="FK189" s="456" t="n">
        <f aca="false">3000/BA189*24</f>
        <v>1.90667867168053</v>
      </c>
      <c r="FL189" s="531"/>
      <c r="FM189" s="456"/>
      <c r="FN189" s="531" t="n">
        <v>7228</v>
      </c>
      <c r="FO189" s="533" t="n">
        <f aca="false">FN189/11.15/1.2/1000</f>
        <v>0.540209267563528</v>
      </c>
      <c r="FP189" s="450" t="n">
        <f aca="false">FN189/BA189*1000</f>
        <v>191.409353318151</v>
      </c>
      <c r="FQ189" s="458" t="n">
        <v>54</v>
      </c>
      <c r="FR189" s="459" t="n">
        <f aca="false">FQ189/BA189*1000</f>
        <v>1.43000900376039</v>
      </c>
      <c r="FS189" s="577" t="n">
        <v>7.82</v>
      </c>
      <c r="FT189" s="578" t="n">
        <v>17</v>
      </c>
      <c r="FU189" s="579" t="n">
        <v>62</v>
      </c>
      <c r="FV189" s="580" t="n">
        <v>1</v>
      </c>
      <c r="FW189" s="581" t="n">
        <v>0.3</v>
      </c>
      <c r="FX189" s="580" t="n">
        <v>8</v>
      </c>
      <c r="FY189" s="453" t="n">
        <f aca="false">1-FV189/(EG189+DD189)</f>
        <v>0.857142857142857</v>
      </c>
      <c r="FZ189" s="453"/>
      <c r="GA189" s="430"/>
      <c r="GB189" s="514" t="n">
        <f aca="false">1-FT189/DZ189</f>
        <v>0.0555555555555556</v>
      </c>
      <c r="GC189" s="515" t="n">
        <f aca="false">(CW189+DZ189-FT189)</f>
        <v>1</v>
      </c>
      <c r="GD189" s="514" t="n">
        <f aca="false">1-FU189/EA189</f>
        <v>0.0882352941176471</v>
      </c>
      <c r="GE189" s="528" t="n">
        <f aca="false">CX189+EA189-FU189</f>
        <v>6</v>
      </c>
      <c r="GF189" s="462" t="n">
        <f aca="false">4100/BA189*24</f>
        <v>2.60579418463005</v>
      </c>
      <c r="GG189" s="406"/>
      <c r="GH189" s="451"/>
      <c r="GI189" s="406"/>
      <c r="GJ189" s="463"/>
      <c r="GK189" s="464"/>
      <c r="GL189" s="465"/>
      <c r="GM189" s="530"/>
      <c r="GN189" s="406"/>
      <c r="GO189" s="514"/>
      <c r="GP189" s="451"/>
      <c r="GQ189" s="530"/>
      <c r="GR189" s="456" t="n">
        <f aca="false">4300/BA189*24</f>
        <v>2.73290609607542</v>
      </c>
      <c r="GS189" s="532" t="n">
        <f aca="false">HC189</f>
        <v>15</v>
      </c>
      <c r="GT189" s="532" t="n">
        <f aca="false">HD189</f>
        <v>56</v>
      </c>
      <c r="GU189" s="514"/>
      <c r="GV189" s="514"/>
      <c r="GW189" s="514" t="n">
        <f aca="false">1-HC189/FT189</f>
        <v>0.117647058823529</v>
      </c>
      <c r="GX189" s="514" t="n">
        <f aca="false">1-HD189/FU189</f>
        <v>0.0967741935483871</v>
      </c>
      <c r="GY189" s="463"/>
      <c r="GZ189" s="406" t="n">
        <v>37106</v>
      </c>
      <c r="HA189" s="582" t="n">
        <v>8.08</v>
      </c>
      <c r="HB189" s="452" t="n">
        <v>8.1</v>
      </c>
      <c r="HC189" s="578" t="n">
        <v>15</v>
      </c>
      <c r="HD189" s="444" t="n">
        <v>56</v>
      </c>
      <c r="HE189" s="464" t="n">
        <v>14</v>
      </c>
      <c r="HF189" s="464"/>
      <c r="HG189" s="583"/>
      <c r="HH189" s="576" t="n">
        <v>1</v>
      </c>
      <c r="HI189" s="584" t="n">
        <v>7410</v>
      </c>
      <c r="HJ189" s="407" t="n">
        <f aca="false">HI189*0.67</f>
        <v>4964.7</v>
      </c>
      <c r="HK189" s="407"/>
      <c r="HL189" s="550"/>
      <c r="HM189" s="585" t="n">
        <v>7</v>
      </c>
      <c r="HN189" s="462" t="n">
        <v>9.9</v>
      </c>
      <c r="HO189" s="575" t="n">
        <v>0.28</v>
      </c>
      <c r="HP189" s="549" t="n">
        <v>0.148</v>
      </c>
      <c r="HQ189" s="586" t="n">
        <v>8.7</v>
      </c>
      <c r="HR189" s="587" t="n">
        <v>0.16</v>
      </c>
      <c r="HS189" s="521" t="n">
        <v>0.19</v>
      </c>
      <c r="HT189" s="588" t="n">
        <v>8</v>
      </c>
      <c r="HU189" s="523" t="n">
        <f aca="false">72500/BA189*24</f>
        <v>46.078067898946</v>
      </c>
      <c r="HV189" s="514" t="n">
        <f aca="false">1-HC189/BE189</f>
        <v>0.817073170731707</v>
      </c>
      <c r="HW189" s="514" t="n">
        <f aca="false">1-HD189/BF189</f>
        <v>0.875</v>
      </c>
      <c r="HX189" s="514" t="n">
        <f aca="false">1-HM189/BK189</f>
        <v>0.78978978978979</v>
      </c>
      <c r="HY189" s="472"/>
    </row>
    <row r="190" customFormat="false" ht="28.8" hidden="false" customHeight="false" outlineLevel="0" collapsed="false">
      <c r="A190" s="401" t="n">
        <v>43672</v>
      </c>
      <c r="B190" s="516" t="n">
        <v>37249</v>
      </c>
      <c r="C190" s="403" t="n">
        <f aca="false">B190/$B$6</f>
        <v>0.74498</v>
      </c>
      <c r="D190" s="572" t="n">
        <v>7.96</v>
      </c>
      <c r="E190" s="573" t="n">
        <v>38</v>
      </c>
      <c r="F190" s="574" t="n">
        <v>253</v>
      </c>
      <c r="G190" s="407" t="n">
        <f aca="false">F190*B190/1000</f>
        <v>9423.997</v>
      </c>
      <c r="H190" s="403" t="n">
        <f aca="false">G190/$G$6</f>
        <v>0.37695988</v>
      </c>
      <c r="I190" s="574" t="n">
        <v>8565</v>
      </c>
      <c r="J190" s="407" t="n">
        <f aca="false">I190*0.67</f>
        <v>5738.55</v>
      </c>
      <c r="K190" s="575" t="n">
        <v>23.2</v>
      </c>
      <c r="L190" s="575" t="n">
        <v>23.4</v>
      </c>
      <c r="M190" s="575" t="n">
        <v>2.9</v>
      </c>
      <c r="N190" s="576" t="n">
        <v>165</v>
      </c>
      <c r="O190" s="576" t="n">
        <v>32</v>
      </c>
      <c r="P190" s="410"/>
      <c r="Q190" s="410"/>
      <c r="R190" s="410"/>
      <c r="S190" s="410"/>
      <c r="T190" s="411"/>
      <c r="U190" s="412"/>
      <c r="V190" s="410"/>
      <c r="W190" s="410"/>
      <c r="X190" s="517"/>
      <c r="Y190" s="474"/>
      <c r="Z190" s="475"/>
      <c r="AA190" s="476"/>
      <c r="AB190" s="477"/>
      <c r="AC190" s="477"/>
      <c r="AD190" s="475" t="n">
        <v>4.21</v>
      </c>
      <c r="AE190" s="478" t="n">
        <f aca="false">AD190/$AD$6</f>
        <v>0.584722222222222</v>
      </c>
      <c r="AF190" s="479"/>
      <c r="AG190" s="478"/>
      <c r="AH190" s="479"/>
      <c r="AI190" s="479"/>
      <c r="AJ190" s="474"/>
      <c r="AK190" s="478"/>
      <c r="AL190" s="448"/>
      <c r="AM190" s="480"/>
      <c r="AN190" s="474"/>
      <c r="AO190" s="474"/>
      <c r="AP190" s="480"/>
      <c r="AQ190" s="448"/>
      <c r="AR190" s="474"/>
      <c r="AS190" s="474"/>
      <c r="AT190" s="474"/>
      <c r="AU190" s="448"/>
      <c r="AV190" s="481"/>
      <c r="AW190" s="480"/>
      <c r="AX190" s="480"/>
      <c r="AY190" s="481"/>
      <c r="AZ190" s="481"/>
      <c r="BA190" s="421" t="n">
        <f aca="false">CC190+DF190</f>
        <v>37430</v>
      </c>
      <c r="BB190" s="422" t="n">
        <f aca="false">BA190/$BA$6</f>
        <v>0.7486</v>
      </c>
      <c r="BC190" s="423"/>
      <c r="BD190" s="424" t="n">
        <v>7.98</v>
      </c>
      <c r="BE190" s="425" t="n">
        <v>81</v>
      </c>
      <c r="BF190" s="426" t="n">
        <v>449</v>
      </c>
      <c r="BG190" s="427" t="n">
        <v>7750</v>
      </c>
      <c r="BH190" s="421" t="n">
        <f aca="false">BG190*0.67</f>
        <v>5192.5</v>
      </c>
      <c r="BI190" s="433"/>
      <c r="BJ190" s="422"/>
      <c r="BK190" s="428" t="n">
        <v>28.1</v>
      </c>
      <c r="BL190" s="428" t="n">
        <v>30.8</v>
      </c>
      <c r="BM190" s="429" t="n">
        <v>3.9</v>
      </c>
      <c r="BN190" s="423" t="n">
        <v>2.9</v>
      </c>
      <c r="BO190" s="426" t="n">
        <v>268</v>
      </c>
      <c r="BP190" s="426" t="n">
        <v>32</v>
      </c>
      <c r="BQ190" s="424" t="n">
        <v>3.35</v>
      </c>
      <c r="BR190" s="422" t="n">
        <f aca="false">BQ190/$BQ$6</f>
        <v>0.465277777777778</v>
      </c>
      <c r="BS190" s="410" t="n">
        <f aca="false">BA190</f>
        <v>37430</v>
      </c>
      <c r="BT190" s="430" t="n">
        <f aca="false">BD190</f>
        <v>7.98</v>
      </c>
      <c r="BU190" s="431" t="n">
        <f aca="false">BE190</f>
        <v>81</v>
      </c>
      <c r="BV190" s="431" t="n">
        <f aca="false">BF190</f>
        <v>449</v>
      </c>
      <c r="BW190" s="431" t="n">
        <f aca="false">BG190</f>
        <v>7750</v>
      </c>
      <c r="BX190" s="431" t="n">
        <f aca="false">BW190*0.65</f>
        <v>5037.5</v>
      </c>
      <c r="BY190" s="431" t="n">
        <f aca="false">BK190</f>
        <v>28.1</v>
      </c>
      <c r="BZ190" s="431" t="n">
        <f aca="false">BL190</f>
        <v>30.8</v>
      </c>
      <c r="CA190" s="432" t="n">
        <f aca="false">BN190</f>
        <v>2.9</v>
      </c>
      <c r="CB190" s="431" t="n">
        <f aca="false">BO190</f>
        <v>268</v>
      </c>
      <c r="CC190" s="433" t="n">
        <v>21092</v>
      </c>
      <c r="CD190" s="412" t="n">
        <f aca="false">CC190</f>
        <v>21092</v>
      </c>
      <c r="CE190" s="422" t="n">
        <f aca="false">CC190/25000</f>
        <v>0.84368</v>
      </c>
      <c r="CF190" s="434" t="n">
        <f aca="false">6700/CC190*24</f>
        <v>7.62374359946899</v>
      </c>
      <c r="CG190" s="435"/>
      <c r="CH190" s="428"/>
      <c r="CI190" s="447" t="n">
        <f aca="false">9500/CC190*24</f>
        <v>10.8097857007396</v>
      </c>
      <c r="CJ190" s="437" t="n">
        <v>32.4</v>
      </c>
      <c r="CK190" s="437" t="n">
        <v>4.18</v>
      </c>
      <c r="CL190" s="424"/>
      <c r="CM190" s="424"/>
      <c r="CN190" s="424"/>
      <c r="CO190" s="433"/>
      <c r="CP190" s="433"/>
      <c r="CQ190" s="438"/>
      <c r="CR190" s="438" t="n">
        <v>0.88</v>
      </c>
      <c r="CS190" s="425"/>
      <c r="CT190" s="529" t="n">
        <f aca="false">3500/CC190*24</f>
        <v>3.98255262658828</v>
      </c>
      <c r="CU190" s="435" t="n">
        <v>5.59</v>
      </c>
      <c r="CV190" s="439"/>
      <c r="CW190" s="440"/>
      <c r="CX190" s="441"/>
      <c r="CY190" s="442"/>
      <c r="CZ190" s="443"/>
      <c r="DA190" s="443"/>
      <c r="DB190" s="443"/>
      <c r="DC190" s="443"/>
      <c r="DD190" s="444"/>
      <c r="DE190" s="441"/>
      <c r="DF190" s="445" t="n">
        <v>16338</v>
      </c>
      <c r="DG190" s="446" t="n">
        <f aca="false">DF190</f>
        <v>16338</v>
      </c>
      <c r="DH190" s="422" t="n">
        <f aca="false">DF190/25000</f>
        <v>0.65352</v>
      </c>
      <c r="DI190" s="447" t="n">
        <f aca="false">6700/DF190*24</f>
        <v>9.84208593463092</v>
      </c>
      <c r="DJ190" s="435" t="n">
        <v>7.92</v>
      </c>
      <c r="DK190" s="428" t="n">
        <v>3</v>
      </c>
      <c r="DL190" s="447" t="n">
        <f aca="false">9500/DF190*24</f>
        <v>13.9551964744767</v>
      </c>
      <c r="DM190" s="423" t="n">
        <v>32.5</v>
      </c>
      <c r="DN190" s="423" t="n">
        <v>3.38</v>
      </c>
      <c r="DO190" s="424" t="n">
        <v>7.85</v>
      </c>
      <c r="DP190" s="424"/>
      <c r="DQ190" s="424"/>
      <c r="DR190" s="433"/>
      <c r="DS190" s="433"/>
      <c r="DT190" s="438"/>
      <c r="DU190" s="438" t="n">
        <v>0.89</v>
      </c>
      <c r="DV190" s="425"/>
      <c r="DW190" s="447" t="n">
        <f aca="false">3500/DF190*24</f>
        <v>5.1413881748072</v>
      </c>
      <c r="DX190" s="435" t="n">
        <v>5.68</v>
      </c>
      <c r="DY190" s="439" t="n">
        <v>7.98</v>
      </c>
      <c r="DZ190" s="440" t="n">
        <v>19</v>
      </c>
      <c r="EA190" s="441" t="n">
        <v>62</v>
      </c>
      <c r="EB190" s="442" t="n">
        <v>7400</v>
      </c>
      <c r="EC190" s="443" t="n">
        <v>7.8</v>
      </c>
      <c r="ED190" s="443" t="n">
        <v>0.37</v>
      </c>
      <c r="EE190" s="443" t="n">
        <v>8.7</v>
      </c>
      <c r="EF190" s="443" t="n">
        <v>0.9</v>
      </c>
      <c r="EG190" s="444" t="n">
        <v>4</v>
      </c>
      <c r="EH190" s="441" t="n">
        <v>16</v>
      </c>
      <c r="EI190" s="430" t="n">
        <f aca="false">DY190</f>
        <v>7.98</v>
      </c>
      <c r="EJ190" s="448" t="n">
        <f aca="false">DZ190</f>
        <v>19</v>
      </c>
      <c r="EK190" s="449" t="n">
        <f aca="false">EA190</f>
        <v>62</v>
      </c>
      <c r="EL190" s="418" t="n">
        <f aca="false">EB190</f>
        <v>7400</v>
      </c>
      <c r="EM190" s="432" t="n">
        <f aca="false">EC190</f>
        <v>7.8</v>
      </c>
      <c r="EN190" s="432" t="n">
        <f aca="false">ED190</f>
        <v>0.37</v>
      </c>
      <c r="EO190" s="432" t="n">
        <f aca="false">EE190</f>
        <v>8.7</v>
      </c>
      <c r="EP190" s="432" t="n">
        <f aca="false">EF190</f>
        <v>0.9</v>
      </c>
      <c r="EQ190" s="431" t="n">
        <f aca="false">EG190</f>
        <v>4</v>
      </c>
      <c r="ER190" s="449" t="n">
        <f aca="false">EH190</f>
        <v>16</v>
      </c>
      <c r="ES190" s="450" t="n">
        <f aca="false">44000/BA190*24</f>
        <v>28.2126636387924</v>
      </c>
      <c r="ET190" s="451" t="n">
        <f aca="false">BB190</f>
        <v>0.7486</v>
      </c>
      <c r="EU190" s="452" t="n">
        <f aca="false">BV190/1000/ES190*24</f>
        <v>0.381956136363636</v>
      </c>
      <c r="EV190" s="451" t="n">
        <f aca="false">EU190/$EU$6</f>
        <v>0.707326178451178</v>
      </c>
      <c r="EW190" s="514" t="n">
        <f aca="false">1-EM190/BY190</f>
        <v>0.722419928825623</v>
      </c>
      <c r="EX190" s="515" t="n">
        <f aca="false">BY190-EM190</f>
        <v>20.3</v>
      </c>
      <c r="EY190" s="514" t="n">
        <f aca="false">1-EJ190/BU190</f>
        <v>0.765432098765432</v>
      </c>
      <c r="EZ190" s="515" t="n">
        <f aca="false">BU190-EJ190</f>
        <v>62</v>
      </c>
      <c r="FA190" s="451" t="n">
        <f aca="false">1-EK190/BV190</f>
        <v>0.861915367483296</v>
      </c>
      <c r="FB190" s="432" t="n">
        <f aca="false">BV190-EK190</f>
        <v>387</v>
      </c>
      <c r="FC190" s="453" t="n">
        <f aca="false">1-EP190/CA190</f>
        <v>0.689655172413793</v>
      </c>
      <c r="FD190" s="432" t="n">
        <f aca="false">CA190-EP190</f>
        <v>2</v>
      </c>
      <c r="FE190" s="453" t="n">
        <f aca="false">1-EQ190/CB190</f>
        <v>0.985074626865672</v>
      </c>
      <c r="FF190" s="431" t="n">
        <f aca="false">CB190-EQ190</f>
        <v>264</v>
      </c>
      <c r="FG190" s="406" t="n">
        <v>38400</v>
      </c>
      <c r="FH190" s="444"/>
      <c r="FI190" s="454"/>
      <c r="FJ190" s="455"/>
      <c r="FK190" s="456" t="n">
        <f aca="false">3000/BA190*24</f>
        <v>1.92359070264494</v>
      </c>
      <c r="FL190" s="531"/>
      <c r="FM190" s="456"/>
      <c r="FN190" s="531" t="n">
        <v>7645</v>
      </c>
      <c r="FO190" s="533" t="n">
        <f aca="false">FN190/11.15/1.2/1000</f>
        <v>0.571375186846039</v>
      </c>
      <c r="FP190" s="450" t="n">
        <f aca="false">FN190/BA190*1000</f>
        <v>204.247929468341</v>
      </c>
      <c r="FQ190" s="458" t="n">
        <v>54</v>
      </c>
      <c r="FR190" s="459" t="n">
        <f aca="false">FQ190/BA190*1000</f>
        <v>1.4426930269837</v>
      </c>
      <c r="FS190" s="577" t="n">
        <v>7.88</v>
      </c>
      <c r="FT190" s="578" t="n">
        <v>18</v>
      </c>
      <c r="FU190" s="579" t="n">
        <v>61</v>
      </c>
      <c r="FV190" s="580" t="n">
        <v>1</v>
      </c>
      <c r="FW190" s="581" t="n">
        <v>0.22</v>
      </c>
      <c r="FX190" s="580" t="n">
        <v>8</v>
      </c>
      <c r="FY190" s="453" t="n">
        <f aca="false">1-FV190/(EG190+DD190)</f>
        <v>0.75</v>
      </c>
      <c r="FZ190" s="453" t="n">
        <f aca="false">1-FW190/(EF190+DC190)</f>
        <v>0.755555555555556</v>
      </c>
      <c r="GA190" s="430" t="n">
        <f aca="false">EF190+DC190-FW190</f>
        <v>0.68</v>
      </c>
      <c r="GB190" s="514" t="n">
        <f aca="false">1-FT190/DZ190</f>
        <v>0.0526315789473685</v>
      </c>
      <c r="GC190" s="515" t="n">
        <f aca="false">(CW190+DZ190-FT190)</f>
        <v>1</v>
      </c>
      <c r="GD190" s="514" t="n">
        <f aca="false">1-FU190/EA190</f>
        <v>0.0161290322580645</v>
      </c>
      <c r="GE190" s="528" t="n">
        <f aca="false">CX190+EA190-FU190</f>
        <v>1</v>
      </c>
      <c r="GF190" s="462" t="n">
        <f aca="false">4100/BA190*24</f>
        <v>2.62890729361475</v>
      </c>
      <c r="GG190" s="406"/>
      <c r="GH190" s="451"/>
      <c r="GI190" s="406"/>
      <c r="GJ190" s="463"/>
      <c r="GK190" s="464"/>
      <c r="GL190" s="465"/>
      <c r="GM190" s="530"/>
      <c r="GN190" s="406"/>
      <c r="GO190" s="514"/>
      <c r="GP190" s="451"/>
      <c r="GQ190" s="530"/>
      <c r="GR190" s="456" t="n">
        <f aca="false">4300/BA190*24</f>
        <v>2.75714667379108</v>
      </c>
      <c r="GS190" s="532" t="n">
        <f aca="false">HC190</f>
        <v>15</v>
      </c>
      <c r="GT190" s="532" t="n">
        <f aca="false">HD190</f>
        <v>53</v>
      </c>
      <c r="GU190" s="514"/>
      <c r="GV190" s="514"/>
      <c r="GW190" s="514" t="n">
        <f aca="false">1-HC190/FT190</f>
        <v>0.166666666666667</v>
      </c>
      <c r="GX190" s="514" t="n">
        <f aca="false">1-HD190/FU190</f>
        <v>0.131147540983607</v>
      </c>
      <c r="GY190" s="463"/>
      <c r="GZ190" s="406" t="n">
        <v>37574</v>
      </c>
      <c r="HA190" s="582" t="n">
        <v>8.17</v>
      </c>
      <c r="HB190" s="452" t="n">
        <v>8.15</v>
      </c>
      <c r="HC190" s="578" t="n">
        <v>15</v>
      </c>
      <c r="HD190" s="444" t="n">
        <v>53</v>
      </c>
      <c r="HE190" s="464" t="n">
        <v>15</v>
      </c>
      <c r="HF190" s="464"/>
      <c r="HG190" s="583"/>
      <c r="HH190" s="576" t="n">
        <v>2</v>
      </c>
      <c r="HI190" s="584" t="n">
        <v>7420</v>
      </c>
      <c r="HJ190" s="407" t="n">
        <f aca="false">HI190*0.67</f>
        <v>4971.4</v>
      </c>
      <c r="HK190" s="407"/>
      <c r="HL190" s="550"/>
      <c r="HM190" s="585" t="n">
        <v>7.4</v>
      </c>
      <c r="HN190" s="462" t="n">
        <v>9.8</v>
      </c>
      <c r="HO190" s="575" t="n">
        <v>0.3</v>
      </c>
      <c r="HP190" s="549" t="n">
        <v>0.15</v>
      </c>
      <c r="HQ190" s="586" t="n">
        <v>8.7</v>
      </c>
      <c r="HR190" s="587" t="n">
        <v>0.2</v>
      </c>
      <c r="HS190" s="521" t="n">
        <v>0.17</v>
      </c>
      <c r="HT190" s="588" t="n">
        <v>8</v>
      </c>
      <c r="HU190" s="523" t="n">
        <f aca="false">72500/BA190*24</f>
        <v>46.4867753139193</v>
      </c>
      <c r="HV190" s="514" t="n">
        <f aca="false">1-HC190/BE190</f>
        <v>0.814814814814815</v>
      </c>
      <c r="HW190" s="514" t="n">
        <f aca="false">1-HD190/BF190</f>
        <v>0.88195991091314</v>
      </c>
      <c r="HX190" s="514" t="n">
        <f aca="false">1-HM190/BK190</f>
        <v>0.736654804270463</v>
      </c>
      <c r="HY190" s="472" t="s">
        <v>194</v>
      </c>
    </row>
    <row r="191" customFormat="false" ht="15.6" hidden="false" customHeight="false" outlineLevel="0" collapsed="false">
      <c r="A191" s="401" t="n">
        <v>43673</v>
      </c>
      <c r="B191" s="516" t="n">
        <v>39957</v>
      </c>
      <c r="C191" s="403" t="n">
        <f aca="false">B191/$B$6</f>
        <v>0.79914</v>
      </c>
      <c r="D191" s="572" t="n">
        <v>8.02</v>
      </c>
      <c r="E191" s="573" t="n">
        <v>43.7</v>
      </c>
      <c r="F191" s="574" t="n">
        <v>260</v>
      </c>
      <c r="G191" s="407" t="n">
        <f aca="false">F191*B191/1000</f>
        <v>10388.82</v>
      </c>
      <c r="H191" s="403" t="n">
        <f aca="false">G191/$G$6</f>
        <v>0.4155528</v>
      </c>
      <c r="I191" s="574" t="n">
        <v>6960</v>
      </c>
      <c r="J191" s="407" t="n">
        <f aca="false">I191*0.67</f>
        <v>4663.2</v>
      </c>
      <c r="K191" s="575" t="n">
        <v>26.4</v>
      </c>
      <c r="L191" s="575" t="n">
        <v>27.6</v>
      </c>
      <c r="M191" s="575" t="n">
        <v>2.7</v>
      </c>
      <c r="N191" s="576" t="n">
        <v>140</v>
      </c>
      <c r="O191" s="576" t="n">
        <v>32</v>
      </c>
      <c r="P191" s="410"/>
      <c r="Q191" s="410"/>
      <c r="R191" s="410"/>
      <c r="S191" s="410"/>
      <c r="T191" s="411"/>
      <c r="U191" s="412"/>
      <c r="V191" s="410"/>
      <c r="W191" s="410"/>
      <c r="X191" s="517"/>
      <c r="Y191" s="474"/>
      <c r="Z191" s="475"/>
      <c r="AA191" s="476"/>
      <c r="AB191" s="477"/>
      <c r="AC191" s="477"/>
      <c r="AD191" s="475" t="n">
        <v>3.69</v>
      </c>
      <c r="AE191" s="478" t="n">
        <f aca="false">AD191/$AD$6</f>
        <v>0.5125</v>
      </c>
      <c r="AF191" s="479"/>
      <c r="AG191" s="478"/>
      <c r="AH191" s="479"/>
      <c r="AI191" s="479"/>
      <c r="AJ191" s="474"/>
      <c r="AK191" s="478"/>
      <c r="AL191" s="448"/>
      <c r="AM191" s="480"/>
      <c r="AN191" s="474"/>
      <c r="AO191" s="474"/>
      <c r="AP191" s="480"/>
      <c r="AQ191" s="448"/>
      <c r="AR191" s="474"/>
      <c r="AS191" s="474"/>
      <c r="AT191" s="474"/>
      <c r="AU191" s="448"/>
      <c r="AV191" s="481"/>
      <c r="AW191" s="480"/>
      <c r="AX191" s="480"/>
      <c r="AY191" s="481"/>
      <c r="AZ191" s="481"/>
      <c r="BA191" s="421" t="n">
        <f aca="false">CC191+DF191</f>
        <v>36327</v>
      </c>
      <c r="BB191" s="422" t="n">
        <f aca="false">BA191/$BA$6</f>
        <v>0.72654</v>
      </c>
      <c r="BC191" s="423"/>
      <c r="BD191" s="424" t="n">
        <v>8.04</v>
      </c>
      <c r="BE191" s="425" t="n">
        <v>74</v>
      </c>
      <c r="BF191" s="426" t="n">
        <v>393</v>
      </c>
      <c r="BG191" s="427" t="n">
        <v>8690</v>
      </c>
      <c r="BH191" s="421" t="n">
        <f aca="false">BG191*0.67</f>
        <v>5822.3</v>
      </c>
      <c r="BI191" s="433"/>
      <c r="BJ191" s="422"/>
      <c r="BK191" s="428" t="n">
        <v>35.1</v>
      </c>
      <c r="BL191" s="428" t="n">
        <v>31.8</v>
      </c>
      <c r="BM191" s="429" t="n">
        <v>5.2</v>
      </c>
      <c r="BN191" s="423"/>
      <c r="BO191" s="426" t="n">
        <v>258</v>
      </c>
      <c r="BP191" s="426" t="n">
        <v>32</v>
      </c>
      <c r="BQ191" s="424" t="n">
        <v>3.54</v>
      </c>
      <c r="BR191" s="422" t="n">
        <f aca="false">BQ191/$BQ$6</f>
        <v>0.491666666666667</v>
      </c>
      <c r="BS191" s="410" t="n">
        <f aca="false">BA191</f>
        <v>36327</v>
      </c>
      <c r="BT191" s="430" t="n">
        <f aca="false">BD191</f>
        <v>8.04</v>
      </c>
      <c r="BU191" s="431" t="n">
        <f aca="false">BE191</f>
        <v>74</v>
      </c>
      <c r="BV191" s="431" t="n">
        <f aca="false">BF191</f>
        <v>393</v>
      </c>
      <c r="BW191" s="431" t="n">
        <f aca="false">BG191</f>
        <v>8690</v>
      </c>
      <c r="BX191" s="431" t="n">
        <f aca="false">BW191*0.65</f>
        <v>5648.5</v>
      </c>
      <c r="BY191" s="431" t="n">
        <f aca="false">BK191</f>
        <v>35.1</v>
      </c>
      <c r="BZ191" s="431" t="n">
        <f aca="false">BL191</f>
        <v>31.8</v>
      </c>
      <c r="CA191" s="432"/>
      <c r="CB191" s="431" t="n">
        <f aca="false">BO191</f>
        <v>258</v>
      </c>
      <c r="CC191" s="433" t="n">
        <v>20700</v>
      </c>
      <c r="CD191" s="412" t="n">
        <f aca="false">CC191</f>
        <v>20700</v>
      </c>
      <c r="CE191" s="422" t="n">
        <f aca="false">CC191/25000</f>
        <v>0.828</v>
      </c>
      <c r="CF191" s="434" t="n">
        <f aca="false">6700/CC191*24</f>
        <v>7.76811594202899</v>
      </c>
      <c r="CG191" s="435"/>
      <c r="CH191" s="428"/>
      <c r="CI191" s="447" t="n">
        <f aca="false">9500/CC191*24</f>
        <v>11.0144927536232</v>
      </c>
      <c r="CJ191" s="437" t="n">
        <v>32.6</v>
      </c>
      <c r="CK191" s="437" t="n">
        <v>4.62</v>
      </c>
      <c r="CL191" s="424"/>
      <c r="CM191" s="424"/>
      <c r="CN191" s="424"/>
      <c r="CO191" s="433"/>
      <c r="CP191" s="433"/>
      <c r="CQ191" s="438"/>
      <c r="CR191" s="438" t="n">
        <v>0.87</v>
      </c>
      <c r="CS191" s="425"/>
      <c r="CT191" s="529" t="n">
        <f aca="false">3500/CC191*24</f>
        <v>4.05797101449275</v>
      </c>
      <c r="CU191" s="435" t="n">
        <v>4.36</v>
      </c>
      <c r="CV191" s="439"/>
      <c r="CW191" s="440"/>
      <c r="CX191" s="441"/>
      <c r="CY191" s="442"/>
      <c r="CZ191" s="443"/>
      <c r="DA191" s="443"/>
      <c r="DB191" s="443"/>
      <c r="DC191" s="443"/>
      <c r="DD191" s="444"/>
      <c r="DE191" s="441"/>
      <c r="DF191" s="445" t="n">
        <v>15627</v>
      </c>
      <c r="DG191" s="446" t="n">
        <f aca="false">DF191</f>
        <v>15627</v>
      </c>
      <c r="DH191" s="422" t="n">
        <f aca="false">DF191/25000</f>
        <v>0.62508</v>
      </c>
      <c r="DI191" s="447" t="n">
        <f aca="false">6700/DF191*24</f>
        <v>10.2898828949894</v>
      </c>
      <c r="DJ191" s="435" t="n">
        <v>7.93</v>
      </c>
      <c r="DK191" s="428"/>
      <c r="DL191" s="447" t="n">
        <f aca="false">9500/DF191*24</f>
        <v>14.5901324630447</v>
      </c>
      <c r="DM191" s="423" t="n">
        <v>32.6</v>
      </c>
      <c r="DN191" s="423" t="n">
        <v>4.41</v>
      </c>
      <c r="DO191" s="424" t="n">
        <v>7.81</v>
      </c>
      <c r="DP191" s="424"/>
      <c r="DQ191" s="424"/>
      <c r="DR191" s="433"/>
      <c r="DS191" s="433"/>
      <c r="DT191" s="438"/>
      <c r="DU191" s="438" t="n">
        <v>0.89</v>
      </c>
      <c r="DV191" s="425"/>
      <c r="DW191" s="447" t="n">
        <f aca="false">3500/DF191*24</f>
        <v>5.37531196006911</v>
      </c>
      <c r="DX191" s="435" t="n">
        <v>4.49</v>
      </c>
      <c r="DY191" s="439" t="n">
        <v>7.92</v>
      </c>
      <c r="DZ191" s="440" t="n">
        <v>20</v>
      </c>
      <c r="EA191" s="441" t="n">
        <v>67</v>
      </c>
      <c r="EB191" s="442" t="n">
        <v>7290</v>
      </c>
      <c r="EC191" s="443" t="n">
        <v>8.4</v>
      </c>
      <c r="ED191" s="443" t="n">
        <v>0.32</v>
      </c>
      <c r="EE191" s="443" t="n">
        <v>8.8</v>
      </c>
      <c r="EF191" s="443"/>
      <c r="EG191" s="444" t="n">
        <v>4</v>
      </c>
      <c r="EH191" s="441" t="n">
        <v>16</v>
      </c>
      <c r="EI191" s="430" t="n">
        <f aca="false">DY191</f>
        <v>7.92</v>
      </c>
      <c r="EJ191" s="448" t="n">
        <f aca="false">DZ191</f>
        <v>20</v>
      </c>
      <c r="EK191" s="449" t="n">
        <f aca="false">EA191</f>
        <v>67</v>
      </c>
      <c r="EL191" s="418" t="n">
        <f aca="false">EB191</f>
        <v>7290</v>
      </c>
      <c r="EM191" s="432" t="n">
        <f aca="false">EC191</f>
        <v>8.4</v>
      </c>
      <c r="EN191" s="432" t="n">
        <f aca="false">ED191</f>
        <v>0.32</v>
      </c>
      <c r="EO191" s="432" t="n">
        <f aca="false">EE191</f>
        <v>8.8</v>
      </c>
      <c r="EP191" s="432"/>
      <c r="EQ191" s="431" t="n">
        <f aca="false">EG191</f>
        <v>4</v>
      </c>
      <c r="ER191" s="449" t="n">
        <f aca="false">EH191</f>
        <v>16</v>
      </c>
      <c r="ES191" s="450" t="n">
        <f aca="false">44000/BA191*24</f>
        <v>29.0692873069618</v>
      </c>
      <c r="ET191" s="451" t="n">
        <f aca="false">BB191</f>
        <v>0.72654</v>
      </c>
      <c r="EU191" s="452" t="n">
        <f aca="false">BV191/1000/ES191*24</f>
        <v>0.324466159090909</v>
      </c>
      <c r="EV191" s="451" t="n">
        <f aca="false">EU191/$EU$6</f>
        <v>0.600863257575758</v>
      </c>
      <c r="EW191" s="514" t="n">
        <f aca="false">1-EM191/BY191</f>
        <v>0.760683760683761</v>
      </c>
      <c r="EX191" s="515" t="n">
        <f aca="false">BY191-EM191</f>
        <v>26.7</v>
      </c>
      <c r="EY191" s="514" t="n">
        <f aca="false">1-EJ191/BU191</f>
        <v>0.72972972972973</v>
      </c>
      <c r="EZ191" s="515" t="n">
        <f aca="false">BU191-EJ191</f>
        <v>54</v>
      </c>
      <c r="FA191" s="451" t="n">
        <f aca="false">1-EK191/BV191</f>
        <v>0.829516539440204</v>
      </c>
      <c r="FB191" s="432" t="n">
        <f aca="false">BV191-EK191</f>
        <v>326</v>
      </c>
      <c r="FC191" s="453"/>
      <c r="FD191" s="432"/>
      <c r="FE191" s="453" t="n">
        <f aca="false">1-EQ191/CB191</f>
        <v>0.984496124031008</v>
      </c>
      <c r="FF191" s="431" t="n">
        <f aca="false">CB191-EQ191</f>
        <v>254</v>
      </c>
      <c r="FG191" s="406" t="n">
        <v>38400</v>
      </c>
      <c r="FH191" s="444"/>
      <c r="FI191" s="454"/>
      <c r="FJ191" s="455"/>
      <c r="FK191" s="456" t="n">
        <f aca="false">3000/BA191*24</f>
        <v>1.9819968618383</v>
      </c>
      <c r="FL191" s="531"/>
      <c r="FM191" s="456"/>
      <c r="FN191" s="531" t="n">
        <v>6400</v>
      </c>
      <c r="FO191" s="533" t="n">
        <f aca="false">FN191/11.15/1.2/1000</f>
        <v>0.478325859491779</v>
      </c>
      <c r="FP191" s="450" t="n">
        <f aca="false">FN191/BA191*1000</f>
        <v>176.177498830071</v>
      </c>
      <c r="FQ191" s="458" t="n">
        <v>52.8</v>
      </c>
      <c r="FR191" s="459" t="n">
        <f aca="false">FQ191/BA191*1000</f>
        <v>1.45346436534809</v>
      </c>
      <c r="FS191" s="577" t="n">
        <v>7.86</v>
      </c>
      <c r="FT191" s="578" t="n">
        <v>19</v>
      </c>
      <c r="FU191" s="579" t="n">
        <v>60</v>
      </c>
      <c r="FV191" s="580" t="n">
        <v>1</v>
      </c>
      <c r="FW191" s="581" t="n">
        <v>0.22</v>
      </c>
      <c r="FX191" s="580" t="n">
        <v>8</v>
      </c>
      <c r="FY191" s="453" t="n">
        <f aca="false">1-FV191/(EG191+DD191)</f>
        <v>0.75</v>
      </c>
      <c r="FZ191" s="453"/>
      <c r="GA191" s="430"/>
      <c r="GB191" s="514" t="n">
        <f aca="false">1-FT191/DZ191</f>
        <v>0.05</v>
      </c>
      <c r="GC191" s="515" t="n">
        <f aca="false">(CW191+DZ191-FT191)</f>
        <v>1</v>
      </c>
      <c r="GD191" s="514" t="n">
        <f aca="false">1-FU191/EA191</f>
        <v>0.104477611940298</v>
      </c>
      <c r="GE191" s="528" t="n">
        <f aca="false">CX191+EA191-FU191</f>
        <v>7</v>
      </c>
      <c r="GF191" s="462" t="n">
        <f aca="false">4100/BA191*24</f>
        <v>2.70872904451235</v>
      </c>
      <c r="GG191" s="406"/>
      <c r="GH191" s="451"/>
      <c r="GI191" s="406"/>
      <c r="GJ191" s="463"/>
      <c r="GK191" s="464"/>
      <c r="GL191" s="465"/>
      <c r="GM191" s="530"/>
      <c r="GN191" s="406"/>
      <c r="GO191" s="514"/>
      <c r="GP191" s="451"/>
      <c r="GQ191" s="530"/>
      <c r="GR191" s="456" t="n">
        <f aca="false">4300/BA191*24</f>
        <v>2.8408621686349</v>
      </c>
      <c r="GS191" s="532" t="n">
        <f aca="false">HC191</f>
        <v>16</v>
      </c>
      <c r="GT191" s="532" t="n">
        <f aca="false">HD191</f>
        <v>55</v>
      </c>
      <c r="GU191" s="514"/>
      <c r="GV191" s="514"/>
      <c r="GW191" s="514" t="n">
        <f aca="false">1-HC191/FT191</f>
        <v>0.157894736842105</v>
      </c>
      <c r="GX191" s="514" t="n">
        <f aca="false">1-HD191/FU191</f>
        <v>0.0833333333333334</v>
      </c>
      <c r="GY191" s="463"/>
      <c r="GZ191" s="406" t="n">
        <v>34415</v>
      </c>
      <c r="HA191" s="582" t="n">
        <v>8.2</v>
      </c>
      <c r="HB191" s="452" t="n">
        <v>8.2</v>
      </c>
      <c r="HC191" s="578" t="n">
        <v>16</v>
      </c>
      <c r="HD191" s="444" t="n">
        <v>55</v>
      </c>
      <c r="HE191" s="464" t="n">
        <v>16</v>
      </c>
      <c r="HF191" s="464"/>
      <c r="HG191" s="583"/>
      <c r="HH191" s="576" t="n">
        <v>1</v>
      </c>
      <c r="HI191" s="584" t="n">
        <v>7490</v>
      </c>
      <c r="HJ191" s="407" t="n">
        <f aca="false">HI191*0.67</f>
        <v>5018.3</v>
      </c>
      <c r="HK191" s="407"/>
      <c r="HL191" s="550"/>
      <c r="HM191" s="585" t="n">
        <v>7.8</v>
      </c>
      <c r="HN191" s="462" t="n">
        <v>10.25</v>
      </c>
      <c r="HO191" s="575" t="n">
        <v>0.25</v>
      </c>
      <c r="HP191" s="549" t="n">
        <v>0.15</v>
      </c>
      <c r="HQ191" s="586" t="n">
        <v>9.2</v>
      </c>
      <c r="HR191" s="587" t="n">
        <v>0.2</v>
      </c>
      <c r="HS191" s="521" t="n">
        <v>0.17</v>
      </c>
      <c r="HT191" s="588" t="n">
        <v>8</v>
      </c>
      <c r="HU191" s="523" t="n">
        <f aca="false">72500/BA191*24</f>
        <v>47.8982574944256</v>
      </c>
      <c r="HV191" s="514" t="n">
        <f aca="false">1-HC191/BE191</f>
        <v>0.783783783783784</v>
      </c>
      <c r="HW191" s="514" t="n">
        <f aca="false">1-HD191/BF191</f>
        <v>0.860050890585242</v>
      </c>
      <c r="HX191" s="514" t="n">
        <f aca="false">1-HM191/BK191</f>
        <v>0.777777777777778</v>
      </c>
      <c r="HY191" s="472"/>
    </row>
    <row r="192" customFormat="false" ht="15.6" hidden="false" customHeight="false" outlineLevel="0" collapsed="false">
      <c r="A192" s="486" t="n">
        <v>43674</v>
      </c>
      <c r="B192" s="487" t="n">
        <v>40971</v>
      </c>
      <c r="C192" s="488" t="n">
        <f aca="false">B192/$B$6</f>
        <v>0.81942</v>
      </c>
      <c r="D192" s="489" t="n">
        <v>8</v>
      </c>
      <c r="E192" s="490" t="n">
        <v>40.8</v>
      </c>
      <c r="F192" s="491" t="n">
        <v>205</v>
      </c>
      <c r="G192" s="491" t="n">
        <f aca="false">F192*B192/1000</f>
        <v>8399.055</v>
      </c>
      <c r="H192" s="488" t="n">
        <f aca="false">G192/$G$6</f>
        <v>0.3359622</v>
      </c>
      <c r="I192" s="491" t="n">
        <v>7220</v>
      </c>
      <c r="J192" s="491" t="n">
        <f aca="false">I192*0.67</f>
        <v>4837.4</v>
      </c>
      <c r="K192" s="492" t="n">
        <v>27.9</v>
      </c>
      <c r="L192" s="492" t="n">
        <v>26.8</v>
      </c>
      <c r="M192" s="492" t="n">
        <v>2.5</v>
      </c>
      <c r="N192" s="493" t="n">
        <v>111</v>
      </c>
      <c r="O192" s="493" t="n">
        <v>32</v>
      </c>
      <c r="P192" s="410"/>
      <c r="Q192" s="410"/>
      <c r="R192" s="410"/>
      <c r="S192" s="410"/>
      <c r="T192" s="411"/>
      <c r="U192" s="412"/>
      <c r="V192" s="410"/>
      <c r="W192" s="410"/>
      <c r="X192" s="413"/>
      <c r="Y192" s="474"/>
      <c r="Z192" s="475"/>
      <c r="AA192" s="476"/>
      <c r="AB192" s="477"/>
      <c r="AC192" s="477"/>
      <c r="AD192" s="475" t="n">
        <v>4.08</v>
      </c>
      <c r="AE192" s="478" t="n">
        <f aca="false">AD192/$AD$6</f>
        <v>0.566666666666667</v>
      </c>
      <c r="AF192" s="479"/>
      <c r="AG192" s="478"/>
      <c r="AH192" s="479"/>
      <c r="AI192" s="479"/>
      <c r="AJ192" s="474"/>
      <c r="AK192" s="478"/>
      <c r="AL192" s="448"/>
      <c r="AM192" s="480"/>
      <c r="AN192" s="474"/>
      <c r="AO192" s="474"/>
      <c r="AP192" s="480"/>
      <c r="AQ192" s="448"/>
      <c r="AR192" s="474"/>
      <c r="AS192" s="474"/>
      <c r="AT192" s="474"/>
      <c r="AU192" s="448"/>
      <c r="AV192" s="481"/>
      <c r="AW192" s="480"/>
      <c r="AX192" s="480"/>
      <c r="AY192" s="481"/>
      <c r="AZ192" s="481"/>
      <c r="BA192" s="421" t="n">
        <f aca="false">CC192+DF192</f>
        <v>42041</v>
      </c>
      <c r="BB192" s="422" t="n">
        <f aca="false">BA192/$BA$6</f>
        <v>0.84082</v>
      </c>
      <c r="BC192" s="423"/>
      <c r="BD192" s="424" t="n">
        <v>8.17</v>
      </c>
      <c r="BE192" s="425" t="n">
        <v>45.5</v>
      </c>
      <c r="BF192" s="426" t="n">
        <v>249</v>
      </c>
      <c r="BG192" s="427" t="n">
        <v>8200</v>
      </c>
      <c r="BH192" s="421" t="n">
        <f aca="false">BG192*0.67</f>
        <v>5494</v>
      </c>
      <c r="BI192" s="433"/>
      <c r="BJ192" s="422"/>
      <c r="BK192" s="428" t="n">
        <v>19.4</v>
      </c>
      <c r="BL192" s="428" t="n">
        <v>20.2</v>
      </c>
      <c r="BM192" s="429" t="n">
        <v>4.1</v>
      </c>
      <c r="BN192" s="423"/>
      <c r="BO192" s="426" t="n">
        <v>113</v>
      </c>
      <c r="BP192" s="426" t="n">
        <v>32</v>
      </c>
      <c r="BQ192" s="424" t="n">
        <v>3.19</v>
      </c>
      <c r="BR192" s="422" t="n">
        <f aca="false">BQ192/$BQ$6</f>
        <v>0.443055555555556</v>
      </c>
      <c r="BS192" s="410" t="n">
        <f aca="false">BA192</f>
        <v>42041</v>
      </c>
      <c r="BT192" s="430" t="n">
        <f aca="false">BD192</f>
        <v>8.17</v>
      </c>
      <c r="BU192" s="431" t="n">
        <f aca="false">BE192</f>
        <v>45.5</v>
      </c>
      <c r="BV192" s="431" t="n">
        <f aca="false">BF192</f>
        <v>249</v>
      </c>
      <c r="BW192" s="431" t="n">
        <f aca="false">BG192</f>
        <v>8200</v>
      </c>
      <c r="BX192" s="431" t="n">
        <f aca="false">BW192*0.65</f>
        <v>5330</v>
      </c>
      <c r="BY192" s="431" t="n">
        <f aca="false">BK192</f>
        <v>19.4</v>
      </c>
      <c r="BZ192" s="431" t="n">
        <f aca="false">BL192</f>
        <v>20.2</v>
      </c>
      <c r="CA192" s="432"/>
      <c r="CB192" s="431" t="n">
        <f aca="false">BO192</f>
        <v>113</v>
      </c>
      <c r="CC192" s="433" t="n">
        <v>23047</v>
      </c>
      <c r="CD192" s="412" t="n">
        <f aca="false">CC192</f>
        <v>23047</v>
      </c>
      <c r="CE192" s="422" t="n">
        <f aca="false">CC192/25000</f>
        <v>0.92188</v>
      </c>
      <c r="CF192" s="534" t="n">
        <f aca="false">6700/CC192*24</f>
        <v>6.97704690415238</v>
      </c>
      <c r="CG192" s="435"/>
      <c r="CH192" s="428"/>
      <c r="CI192" s="535" t="n">
        <f aca="false">9500/CC192*24</f>
        <v>9.89282769991756</v>
      </c>
      <c r="CJ192" s="437" t="n">
        <v>32.9</v>
      </c>
      <c r="CK192" s="437" t="n">
        <v>5.37</v>
      </c>
      <c r="CL192" s="424"/>
      <c r="CM192" s="424"/>
      <c r="CN192" s="424"/>
      <c r="CO192" s="433"/>
      <c r="CP192" s="433"/>
      <c r="CQ192" s="438"/>
      <c r="CR192" s="438" t="n">
        <v>0.81</v>
      </c>
      <c r="CS192" s="482"/>
      <c r="CT192" s="425" t="n">
        <f aca="false">3500/CC192*24</f>
        <v>3.64472599470647</v>
      </c>
      <c r="CU192" s="435" t="n">
        <v>5.3</v>
      </c>
      <c r="CV192" s="494"/>
      <c r="CW192" s="495"/>
      <c r="CX192" s="496"/>
      <c r="CY192" s="497"/>
      <c r="CZ192" s="498"/>
      <c r="DA192" s="498"/>
      <c r="DB192" s="498"/>
      <c r="DC192" s="498"/>
      <c r="DD192" s="499"/>
      <c r="DE192" s="499"/>
      <c r="DF192" s="433" t="n">
        <v>18994</v>
      </c>
      <c r="DG192" s="446" t="n">
        <f aca="false">DF192</f>
        <v>18994</v>
      </c>
      <c r="DH192" s="422" t="n">
        <f aca="false">DF192/25000</f>
        <v>0.75976</v>
      </c>
      <c r="DI192" s="433" t="n">
        <f aca="false">6700/DF192*24</f>
        <v>8.46583131515215</v>
      </c>
      <c r="DJ192" s="435" t="n">
        <v>7.83</v>
      </c>
      <c r="DK192" s="428"/>
      <c r="DL192" s="433" t="n">
        <f aca="false">9500/DF192*24</f>
        <v>12.0037906707381</v>
      </c>
      <c r="DM192" s="542" t="n">
        <v>32.9</v>
      </c>
      <c r="DN192" s="542" t="n">
        <v>3.82</v>
      </c>
      <c r="DO192" s="543" t="n">
        <v>7.79</v>
      </c>
      <c r="DP192" s="543"/>
      <c r="DQ192" s="543"/>
      <c r="DR192" s="433"/>
      <c r="DS192" s="433"/>
      <c r="DT192" s="438"/>
      <c r="DU192" s="438" t="n">
        <v>0.89</v>
      </c>
      <c r="DV192" s="438"/>
      <c r="DW192" s="433" t="n">
        <f aca="false">3500/DF192*24</f>
        <v>4.42244919448247</v>
      </c>
      <c r="DX192" s="435" t="n">
        <v>3.19</v>
      </c>
      <c r="DY192" s="494" t="n">
        <v>8.05</v>
      </c>
      <c r="DZ192" s="495" t="n">
        <v>20</v>
      </c>
      <c r="EA192" s="496" t="n">
        <v>71</v>
      </c>
      <c r="EB192" s="497" t="n">
        <v>7690</v>
      </c>
      <c r="EC192" s="498" t="n">
        <v>7.1</v>
      </c>
      <c r="ED192" s="498" t="n">
        <v>0.28</v>
      </c>
      <c r="EE192" s="498" t="n">
        <v>7.9</v>
      </c>
      <c r="EF192" s="498"/>
      <c r="EG192" s="499" t="n">
        <v>7</v>
      </c>
      <c r="EH192" s="496" t="n">
        <v>16</v>
      </c>
      <c r="EI192" s="430" t="n">
        <f aca="false">DY192</f>
        <v>8.05</v>
      </c>
      <c r="EJ192" s="448" t="n">
        <f aca="false">DZ192</f>
        <v>20</v>
      </c>
      <c r="EK192" s="449" t="n">
        <f aca="false">EA192</f>
        <v>71</v>
      </c>
      <c r="EL192" s="418" t="n">
        <f aca="false">EB192</f>
        <v>7690</v>
      </c>
      <c r="EM192" s="432" t="n">
        <f aca="false">EC192</f>
        <v>7.1</v>
      </c>
      <c r="EN192" s="432" t="n">
        <f aca="false">ED192</f>
        <v>0.28</v>
      </c>
      <c r="EO192" s="432" t="n">
        <f aca="false">EE192</f>
        <v>7.9</v>
      </c>
      <c r="EP192" s="432"/>
      <c r="EQ192" s="431" t="n">
        <f aca="false">EG192</f>
        <v>7</v>
      </c>
      <c r="ER192" s="449" t="n">
        <f aca="false">EH192</f>
        <v>16</v>
      </c>
      <c r="ES192" s="497" t="n">
        <f aca="false">44000/BA192*24</f>
        <v>25.1183368616351</v>
      </c>
      <c r="ET192" s="500" t="n">
        <f aca="false">BB192</f>
        <v>0.84082</v>
      </c>
      <c r="EU192" s="452" t="n">
        <f aca="false">BV192/1000/ES192*24</f>
        <v>0.237913840909091</v>
      </c>
      <c r="EV192" s="500" t="n">
        <f aca="false">EU192/$EU$6</f>
        <v>0.440581186868687</v>
      </c>
      <c r="EW192" s="514" t="n">
        <f aca="false">1-EM192/BY192</f>
        <v>0.634020618556701</v>
      </c>
      <c r="EX192" s="515" t="n">
        <f aca="false">BY192-EM192</f>
        <v>12.3</v>
      </c>
      <c r="EY192" s="514" t="n">
        <f aca="false">1-EJ192/BU192</f>
        <v>0.56043956043956</v>
      </c>
      <c r="EZ192" s="515" t="n">
        <f aca="false">BU192-EJ192</f>
        <v>25.5</v>
      </c>
      <c r="FA192" s="451" t="n">
        <f aca="false">1-EK192/BV192</f>
        <v>0.714859437751004</v>
      </c>
      <c r="FB192" s="432" t="n">
        <f aca="false">BV192-EK192</f>
        <v>178</v>
      </c>
      <c r="FC192" s="453"/>
      <c r="FD192" s="432"/>
      <c r="FE192" s="453" t="n">
        <f aca="false">1-EQ192/CB192</f>
        <v>0.938053097345133</v>
      </c>
      <c r="FF192" s="431" t="n">
        <f aca="false">CB192-EQ192</f>
        <v>106</v>
      </c>
      <c r="FG192" s="491" t="n">
        <v>38400</v>
      </c>
      <c r="FH192" s="499"/>
      <c r="FI192" s="502"/>
      <c r="FJ192" s="488"/>
      <c r="FK192" s="503" t="n">
        <f aca="false">3000/BA192*24</f>
        <v>1.71261387692966</v>
      </c>
      <c r="FL192" s="491"/>
      <c r="FM192" s="503"/>
      <c r="FN192" s="491" t="n">
        <v>6394</v>
      </c>
      <c r="FO192" s="533" t="n">
        <f aca="false">FN192/11.15/1.2/1000</f>
        <v>0.477877428998505</v>
      </c>
      <c r="FP192" s="497" t="n">
        <f aca="false">FN192/BA192*1000</f>
        <v>152.089626792893</v>
      </c>
      <c r="FQ192" s="504" t="n">
        <v>52.8</v>
      </c>
      <c r="FR192" s="492" t="n">
        <f aca="false">FQ192/BA192*1000</f>
        <v>1.25591684308175</v>
      </c>
      <c r="FS192" s="505" t="n">
        <v>7.96</v>
      </c>
      <c r="FT192" s="495" t="n">
        <v>19</v>
      </c>
      <c r="FU192" s="496" t="n">
        <v>62</v>
      </c>
      <c r="FV192" s="491" t="n">
        <v>1</v>
      </c>
      <c r="FW192" s="505" t="n">
        <v>0.22</v>
      </c>
      <c r="FX192" s="491" t="n">
        <v>8</v>
      </c>
      <c r="FY192" s="453" t="n">
        <f aca="false">1-FV192/(EG192+DD192)</f>
        <v>0.857142857142857</v>
      </c>
      <c r="FZ192" s="453"/>
      <c r="GA192" s="430"/>
      <c r="GB192" s="500" t="n">
        <f aca="false">1-FT192/DZ192</f>
        <v>0.05</v>
      </c>
      <c r="GC192" s="515" t="n">
        <f aca="false">(CW192+DZ192-FT192)</f>
        <v>1</v>
      </c>
      <c r="GD192" s="500" t="n">
        <f aca="false">1-FU192/EA192</f>
        <v>0.126760563380282</v>
      </c>
      <c r="GE192" s="528" t="n">
        <f aca="false">CX192+EA192-FU192</f>
        <v>9</v>
      </c>
      <c r="GF192" s="507" t="n">
        <f aca="false">4100/BA192*24</f>
        <v>2.34057229847054</v>
      </c>
      <c r="GG192" s="491"/>
      <c r="GH192" s="527"/>
      <c r="GI192" s="491"/>
      <c r="GJ192" s="545"/>
      <c r="GK192" s="499"/>
      <c r="GL192" s="508"/>
      <c r="GM192" s="536"/>
      <c r="GN192" s="537"/>
      <c r="GO192" s="527"/>
      <c r="GP192" s="527"/>
      <c r="GQ192" s="536"/>
      <c r="GR192" s="503" t="n">
        <f aca="false">4300/BA192*24</f>
        <v>2.45474655693252</v>
      </c>
      <c r="GS192" s="537" t="n">
        <f aca="false">HC192</f>
        <v>17</v>
      </c>
      <c r="GT192" s="537" t="n">
        <f aca="false">HD192</f>
        <v>58</v>
      </c>
      <c r="GU192" s="527"/>
      <c r="GV192" s="527"/>
      <c r="GW192" s="527" t="n">
        <f aca="false">1-HC192/FT192</f>
        <v>0.105263157894737</v>
      </c>
      <c r="GX192" s="527" t="n">
        <f aca="false">1-HD192/FU192</f>
        <v>0.0645161290322581</v>
      </c>
      <c r="GY192" s="498"/>
      <c r="GZ192" s="491" t="n">
        <v>44230</v>
      </c>
      <c r="HA192" s="494" t="n">
        <v>8.14</v>
      </c>
      <c r="HB192" s="494" t="n">
        <v>8.13</v>
      </c>
      <c r="HC192" s="495" t="n">
        <v>17</v>
      </c>
      <c r="HD192" s="499" t="n">
        <v>58</v>
      </c>
      <c r="HE192" s="499" t="n">
        <v>15</v>
      </c>
      <c r="HF192" s="499"/>
      <c r="HG192" s="499"/>
      <c r="HH192" s="493" t="n">
        <v>1</v>
      </c>
      <c r="HI192" s="509" t="n">
        <v>7810</v>
      </c>
      <c r="HJ192" s="491" t="n">
        <f aca="false">HI192*0.67</f>
        <v>5232.7</v>
      </c>
      <c r="HK192" s="491"/>
      <c r="HL192" s="551"/>
      <c r="HM192" s="544" t="n">
        <v>7</v>
      </c>
      <c r="HN192" s="507" t="n">
        <v>8.96</v>
      </c>
      <c r="HO192" s="492" t="n">
        <v>0.26</v>
      </c>
      <c r="HP192" s="546" t="n">
        <v>0.15</v>
      </c>
      <c r="HQ192" s="524" t="n">
        <v>8.6</v>
      </c>
      <c r="HR192" s="525" t="n">
        <v>0.2</v>
      </c>
      <c r="HS192" s="525" t="n">
        <v>0.17</v>
      </c>
      <c r="HT192" s="512" t="n">
        <v>8</v>
      </c>
      <c r="HU192" s="526" t="n">
        <f aca="false">72500/BA192*24</f>
        <v>41.3881686924669</v>
      </c>
      <c r="HV192" s="527" t="n">
        <f aca="false">1-HC192/BE192</f>
        <v>0.626373626373626</v>
      </c>
      <c r="HW192" s="527" t="n">
        <f aca="false">1-HD192/BF192</f>
        <v>0.767068273092369</v>
      </c>
      <c r="HX192" s="527" t="n">
        <f aca="false">1-HM192/BK192</f>
        <v>0.639175257731959</v>
      </c>
      <c r="HY192" s="513"/>
    </row>
    <row r="193" customFormat="false" ht="67.2" hidden="false" customHeight="false" outlineLevel="0" collapsed="false">
      <c r="A193" s="401" t="n">
        <v>43675</v>
      </c>
      <c r="B193" s="516" t="n">
        <v>13763</v>
      </c>
      <c r="C193" s="403" t="n">
        <f aca="false">B193/$B$6</f>
        <v>0.27526</v>
      </c>
      <c r="D193" s="552" t="n">
        <v>8.02</v>
      </c>
      <c r="E193" s="553" t="n">
        <v>39.2</v>
      </c>
      <c r="F193" s="554" t="n">
        <v>205</v>
      </c>
      <c r="G193" s="407" t="n">
        <f aca="false">F193*B193/1000</f>
        <v>2821.415</v>
      </c>
      <c r="H193" s="403" t="n">
        <f aca="false">G193/$G$6</f>
        <v>0.1128566</v>
      </c>
      <c r="I193" s="554" t="n">
        <v>6770</v>
      </c>
      <c r="J193" s="407" t="n">
        <f aca="false">I193*0.67</f>
        <v>4535.9</v>
      </c>
      <c r="K193" s="555" t="n">
        <v>20.6</v>
      </c>
      <c r="L193" s="555" t="n">
        <v>22.4</v>
      </c>
      <c r="M193" s="555" t="n">
        <v>2.3</v>
      </c>
      <c r="N193" s="556" t="n">
        <v>119</v>
      </c>
      <c r="O193" s="556" t="n">
        <v>32</v>
      </c>
      <c r="P193" s="410"/>
      <c r="Q193" s="410"/>
      <c r="R193" s="410"/>
      <c r="S193" s="410"/>
      <c r="T193" s="411"/>
      <c r="U193" s="412"/>
      <c r="V193" s="410"/>
      <c r="W193" s="410"/>
      <c r="X193" s="517"/>
      <c r="Y193" s="474"/>
      <c r="Z193" s="475"/>
      <c r="AA193" s="476"/>
      <c r="AB193" s="477"/>
      <c r="AC193" s="477"/>
      <c r="AD193" s="475" t="n">
        <v>4.22</v>
      </c>
      <c r="AE193" s="478" t="n">
        <f aca="false">AD193/$AD$6</f>
        <v>0.586111111111111</v>
      </c>
      <c r="AF193" s="479"/>
      <c r="AG193" s="478"/>
      <c r="AH193" s="479"/>
      <c r="AI193" s="479"/>
      <c r="AJ193" s="474"/>
      <c r="AK193" s="478"/>
      <c r="AL193" s="448"/>
      <c r="AM193" s="480"/>
      <c r="AN193" s="474"/>
      <c r="AO193" s="474"/>
      <c r="AP193" s="480"/>
      <c r="AQ193" s="448"/>
      <c r="AR193" s="474"/>
      <c r="AS193" s="474"/>
      <c r="AT193" s="474"/>
      <c r="AU193" s="448"/>
      <c r="AV193" s="481"/>
      <c r="AW193" s="480"/>
      <c r="AX193" s="480"/>
      <c r="AY193" s="481"/>
      <c r="AZ193" s="481"/>
      <c r="BA193" s="421" t="n">
        <f aca="false">CC193+DF193</f>
        <v>13820</v>
      </c>
      <c r="BB193" s="422" t="n">
        <f aca="false">BA193/$BA$6</f>
        <v>0.2764</v>
      </c>
      <c r="BC193" s="423"/>
      <c r="BD193" s="424" t="n">
        <v>8.02</v>
      </c>
      <c r="BE193" s="425" t="n">
        <v>47</v>
      </c>
      <c r="BF193" s="426" t="n">
        <v>252</v>
      </c>
      <c r="BG193" s="427" t="n">
        <v>6000</v>
      </c>
      <c r="BH193" s="421" t="n">
        <f aca="false">BG193*0.67</f>
        <v>4020</v>
      </c>
      <c r="BI193" s="433"/>
      <c r="BJ193" s="422"/>
      <c r="BK193" s="428" t="n">
        <v>26.6</v>
      </c>
      <c r="BL193" s="428" t="n">
        <v>27</v>
      </c>
      <c r="BM193" s="429" t="n">
        <v>3.8</v>
      </c>
      <c r="BN193" s="423"/>
      <c r="BO193" s="426" t="n">
        <v>160</v>
      </c>
      <c r="BP193" s="426" t="n">
        <v>32</v>
      </c>
      <c r="BQ193" s="424" t="n">
        <v>3.04</v>
      </c>
      <c r="BR193" s="422" t="n">
        <f aca="false">BQ193/$BQ$6</f>
        <v>0.422222222222222</v>
      </c>
      <c r="BS193" s="410" t="n">
        <f aca="false">BA193</f>
        <v>13820</v>
      </c>
      <c r="BT193" s="430" t="n">
        <f aca="false">BD193</f>
        <v>8.02</v>
      </c>
      <c r="BU193" s="431" t="n">
        <f aca="false">BE193</f>
        <v>47</v>
      </c>
      <c r="BV193" s="431" t="n">
        <f aca="false">BF193</f>
        <v>252</v>
      </c>
      <c r="BW193" s="431" t="n">
        <f aca="false">BG193</f>
        <v>6000</v>
      </c>
      <c r="BX193" s="431" t="n">
        <f aca="false">BW193*0.65</f>
        <v>3900</v>
      </c>
      <c r="BY193" s="431" t="n">
        <f aca="false">BK193</f>
        <v>26.6</v>
      </c>
      <c r="BZ193" s="431" t="n">
        <f aca="false">BL193</f>
        <v>27</v>
      </c>
      <c r="CA193" s="432"/>
      <c r="CB193" s="431" t="n">
        <f aca="false">BO193</f>
        <v>160</v>
      </c>
      <c r="CC193" s="433" t="n">
        <v>13820</v>
      </c>
      <c r="CD193" s="412" t="n">
        <f aca="false">CC193</f>
        <v>13820</v>
      </c>
      <c r="CE193" s="422" t="n">
        <f aca="false">CC193/25000</f>
        <v>0.5528</v>
      </c>
      <c r="CF193" s="434" t="n">
        <f aca="false">6700/CC193*24</f>
        <v>11.6353111432706</v>
      </c>
      <c r="CG193" s="435" t="n">
        <v>7.81</v>
      </c>
      <c r="CH193" s="428"/>
      <c r="CI193" s="447" t="n">
        <f aca="false">9500/CC193*24</f>
        <v>16.4978292329957</v>
      </c>
      <c r="CJ193" s="437" t="n">
        <v>32.4</v>
      </c>
      <c r="CK193" s="437" t="n">
        <v>5.37</v>
      </c>
      <c r="CL193" s="424" t="n">
        <v>7.88</v>
      </c>
      <c r="CM193" s="424"/>
      <c r="CN193" s="424"/>
      <c r="CO193" s="433"/>
      <c r="CP193" s="433"/>
      <c r="CQ193" s="438"/>
      <c r="CR193" s="438" t="n">
        <v>0.73</v>
      </c>
      <c r="CS193" s="425"/>
      <c r="CT193" s="529" t="n">
        <f aca="false">3500/CC193*24</f>
        <v>6.0781476121563</v>
      </c>
      <c r="CU193" s="435" t="n">
        <v>5.11</v>
      </c>
      <c r="CV193" s="439" t="n">
        <v>8.05</v>
      </c>
      <c r="CW193" s="440" t="n">
        <v>20.2</v>
      </c>
      <c r="CX193" s="441" t="n">
        <v>77</v>
      </c>
      <c r="CY193" s="442" t="n">
        <v>7240</v>
      </c>
      <c r="CZ193" s="443" t="n">
        <v>8.8</v>
      </c>
      <c r="DA193" s="443" t="n">
        <v>0.27</v>
      </c>
      <c r="DB193" s="443" t="n">
        <v>10.5</v>
      </c>
      <c r="DC193" s="443"/>
      <c r="DD193" s="444" t="n">
        <v>7</v>
      </c>
      <c r="DE193" s="441" t="n">
        <v>16</v>
      </c>
      <c r="DF193" s="445"/>
      <c r="DG193" s="446"/>
      <c r="DH193" s="422"/>
      <c r="DI193" s="447"/>
      <c r="DJ193" s="435"/>
      <c r="DK193" s="428"/>
      <c r="DL193" s="447"/>
      <c r="DM193" s="423"/>
      <c r="DN193" s="423"/>
      <c r="DO193" s="424"/>
      <c r="DP193" s="424"/>
      <c r="DQ193" s="424"/>
      <c r="DR193" s="433"/>
      <c r="DS193" s="433"/>
      <c r="DT193" s="438"/>
      <c r="DU193" s="438"/>
      <c r="DV193" s="425"/>
      <c r="DW193" s="447"/>
      <c r="DX193" s="435"/>
      <c r="DY193" s="557"/>
      <c r="DZ193" s="558"/>
      <c r="EA193" s="559"/>
      <c r="EB193" s="560"/>
      <c r="EC193" s="561"/>
      <c r="ED193" s="561"/>
      <c r="EE193" s="561"/>
      <c r="EF193" s="561"/>
      <c r="EG193" s="562"/>
      <c r="EH193" s="559"/>
      <c r="EI193" s="430" t="n">
        <f aca="false">CV193</f>
        <v>8.05</v>
      </c>
      <c r="EJ193" s="448" t="n">
        <f aca="false">CW193</f>
        <v>20.2</v>
      </c>
      <c r="EK193" s="449" t="n">
        <f aca="false">CX193</f>
        <v>77</v>
      </c>
      <c r="EL193" s="418" t="n">
        <f aca="false">CY193</f>
        <v>7240</v>
      </c>
      <c r="EM193" s="432" t="n">
        <f aca="false">CZ193</f>
        <v>8.8</v>
      </c>
      <c r="EN193" s="432" t="n">
        <f aca="false">DA193</f>
        <v>0.27</v>
      </c>
      <c r="EO193" s="432" t="n">
        <f aca="false">DB193</f>
        <v>10.5</v>
      </c>
      <c r="EP193" s="432"/>
      <c r="EQ193" s="431" t="n">
        <f aca="false">DD193</f>
        <v>7</v>
      </c>
      <c r="ER193" s="449" t="n">
        <f aca="false">DE193</f>
        <v>16</v>
      </c>
      <c r="ES193" s="450" t="n">
        <f aca="false">22000/BA193*24</f>
        <v>38.205499276411</v>
      </c>
      <c r="ET193" s="451" t="n">
        <f aca="false">BB193</f>
        <v>0.2764</v>
      </c>
      <c r="EU193" s="452" t="n">
        <f aca="false">BV193/1000/ES193*24</f>
        <v>0.158301818181818</v>
      </c>
      <c r="EV193" s="451" t="n">
        <f aca="false">EU193/$EU$6</f>
        <v>0.293151515151515</v>
      </c>
      <c r="EW193" s="514" t="n">
        <f aca="false">1-EM193/BY193</f>
        <v>0.669172932330827</v>
      </c>
      <c r="EX193" s="515" t="n">
        <f aca="false">BY193-EM193</f>
        <v>17.8</v>
      </c>
      <c r="EY193" s="514" t="n">
        <f aca="false">1-EJ193/BU193</f>
        <v>0.570212765957447</v>
      </c>
      <c r="EZ193" s="515" t="n">
        <f aca="false">BU193-EJ193</f>
        <v>26.8</v>
      </c>
      <c r="FA193" s="451" t="n">
        <f aca="false">1-EK193/BV193</f>
        <v>0.694444444444444</v>
      </c>
      <c r="FB193" s="432" t="n">
        <f aca="false">BV193-EK193</f>
        <v>175</v>
      </c>
      <c r="FC193" s="453"/>
      <c r="FD193" s="432"/>
      <c r="FE193" s="453" t="n">
        <f aca="false">1-EQ193/CB193</f>
        <v>0.95625</v>
      </c>
      <c r="FF193" s="431" t="n">
        <f aca="false">CB193-EQ193</f>
        <v>153</v>
      </c>
      <c r="FG193" s="406" t="n">
        <v>19200</v>
      </c>
      <c r="FH193" s="444"/>
      <c r="FI193" s="454"/>
      <c r="FJ193" s="455"/>
      <c r="FK193" s="456" t="n">
        <f aca="false">3000/BA193*24</f>
        <v>5.20984081041968</v>
      </c>
      <c r="FL193" s="531"/>
      <c r="FM193" s="456"/>
      <c r="FN193" s="531" t="n">
        <v>5004</v>
      </c>
      <c r="FO193" s="533" t="n">
        <f aca="false">FN193/11.15/1.2/1000</f>
        <v>0.373991031390135</v>
      </c>
      <c r="FP193" s="450" t="n">
        <f aca="false">FN193/BA193*1000</f>
        <v>362.083936324168</v>
      </c>
      <c r="FQ193" s="458" t="n">
        <v>46.8</v>
      </c>
      <c r="FR193" s="459" t="n">
        <f aca="false">FQ193/BA193*1000</f>
        <v>3.38639652677279</v>
      </c>
      <c r="FS193" s="563" t="n">
        <v>7.92</v>
      </c>
      <c r="FT193" s="558" t="n">
        <v>18.6</v>
      </c>
      <c r="FU193" s="559" t="n">
        <v>67</v>
      </c>
      <c r="FV193" s="565" t="n">
        <v>1</v>
      </c>
      <c r="FW193" s="566" t="n">
        <v>0.24</v>
      </c>
      <c r="FX193" s="565" t="n">
        <v>8</v>
      </c>
      <c r="FY193" s="453" t="n">
        <f aca="false">1-FV193/(EG193+DD193)</f>
        <v>0.857142857142857</v>
      </c>
      <c r="FZ193" s="453"/>
      <c r="GA193" s="430"/>
      <c r="GB193" s="514" t="n">
        <f aca="false">1-FT193/CW193</f>
        <v>0.0792079207920791</v>
      </c>
      <c r="GC193" s="515" t="n">
        <f aca="false">CW193+DZ193-FT193</f>
        <v>1.6</v>
      </c>
      <c r="GD193" s="514" t="n">
        <f aca="false">1-FU193/CX193</f>
        <v>0.12987012987013</v>
      </c>
      <c r="GE193" s="528" t="n">
        <f aca="false">CX193+EA193-FU193</f>
        <v>10</v>
      </c>
      <c r="GF193" s="462" t="n">
        <f aca="false">4100/BA193*24</f>
        <v>7.12011577424023</v>
      </c>
      <c r="GG193" s="406"/>
      <c r="GH193" s="451"/>
      <c r="GI193" s="406"/>
      <c r="GJ193" s="463"/>
      <c r="GK193" s="464"/>
      <c r="GL193" s="465"/>
      <c r="GM193" s="530"/>
      <c r="GN193" s="406"/>
      <c r="GO193" s="514"/>
      <c r="GP193" s="451"/>
      <c r="GQ193" s="530"/>
      <c r="GR193" s="456" t="n">
        <f aca="false">4300/BA193*24</f>
        <v>7.46743849493488</v>
      </c>
      <c r="GS193" s="532" t="n">
        <f aca="false">HC193</f>
        <v>15.8</v>
      </c>
      <c r="GT193" s="532" t="n">
        <f aca="false">HD193</f>
        <v>55</v>
      </c>
      <c r="GU193" s="514"/>
      <c r="GV193" s="514"/>
      <c r="GW193" s="514" t="n">
        <f aca="false">1-HC193/FT193</f>
        <v>0.150537634408602</v>
      </c>
      <c r="GX193" s="514" t="n">
        <f aca="false">1-HD193/FU193</f>
        <v>0.17910447761194</v>
      </c>
      <c r="GY193" s="463"/>
      <c r="GZ193" s="406" t="n">
        <v>13910</v>
      </c>
      <c r="HA193" s="557" t="n">
        <v>8.2</v>
      </c>
      <c r="HB193" s="452" t="n">
        <v>8.21</v>
      </c>
      <c r="HC193" s="558" t="n">
        <v>15.8</v>
      </c>
      <c r="HD193" s="562" t="n">
        <v>55</v>
      </c>
      <c r="HE193" s="464" t="n">
        <v>16.5</v>
      </c>
      <c r="HF193" s="464"/>
      <c r="HG193" s="444"/>
      <c r="HH193" s="556" t="n">
        <v>1</v>
      </c>
      <c r="HI193" s="567" t="n">
        <v>7450</v>
      </c>
      <c r="HJ193" s="407" t="n">
        <f aca="false">HI193*0.67</f>
        <v>4991.5</v>
      </c>
      <c r="HK193" s="407"/>
      <c r="HL193" s="550"/>
      <c r="HM193" s="568" t="n">
        <v>7</v>
      </c>
      <c r="HN193" s="462" t="n">
        <v>9.91</v>
      </c>
      <c r="HO193" s="555" t="n">
        <v>0.28</v>
      </c>
      <c r="HP193" s="549" t="n">
        <v>0.15</v>
      </c>
      <c r="HQ193" s="569" t="n">
        <v>8.2</v>
      </c>
      <c r="HR193" s="570" t="n">
        <v>0.22</v>
      </c>
      <c r="HS193" s="521" t="n">
        <v>0.45</v>
      </c>
      <c r="HT193" s="571" t="n">
        <v>8</v>
      </c>
      <c r="HU193" s="523" t="n">
        <f aca="false">42900/BA193*24</f>
        <v>74.5007235890015</v>
      </c>
      <c r="HV193" s="514" t="n">
        <f aca="false">1-HC193/BE193</f>
        <v>0.663829787234042</v>
      </c>
      <c r="HW193" s="514" t="n">
        <f aca="false">1-HD193/BF193</f>
        <v>0.781746031746032</v>
      </c>
      <c r="HX193" s="514" t="n">
        <f aca="false">1-HM193/BK193</f>
        <v>0.736842105263158</v>
      </c>
      <c r="HY193" s="472" t="s">
        <v>195</v>
      </c>
    </row>
    <row r="194" customFormat="false" ht="15.6" hidden="false" customHeight="false" outlineLevel="0" collapsed="false">
      <c r="A194" s="401" t="n">
        <v>43676</v>
      </c>
      <c r="B194" s="516" t="n">
        <v>15978</v>
      </c>
      <c r="C194" s="403" t="n">
        <f aca="false">B194/$B$6</f>
        <v>0.31956</v>
      </c>
      <c r="D194" s="572" t="n">
        <v>8.05</v>
      </c>
      <c r="E194" s="573" t="n">
        <v>31.9</v>
      </c>
      <c r="F194" s="574" t="n">
        <v>138</v>
      </c>
      <c r="G194" s="407" t="n">
        <f aca="false">F194*B194/1000</f>
        <v>2204.964</v>
      </c>
      <c r="H194" s="403" t="n">
        <f aca="false">G194/$G$6</f>
        <v>0.08819856</v>
      </c>
      <c r="I194" s="554" t="n">
        <v>6540</v>
      </c>
      <c r="J194" s="407" t="n">
        <f aca="false">I194*0.67</f>
        <v>4381.8</v>
      </c>
      <c r="K194" s="555" t="n">
        <v>26.5</v>
      </c>
      <c r="L194" s="555" t="n">
        <v>24.2</v>
      </c>
      <c r="M194" s="555" t="n">
        <v>2.2</v>
      </c>
      <c r="N194" s="556" t="n">
        <v>155</v>
      </c>
      <c r="O194" s="556" t="n">
        <v>32</v>
      </c>
      <c r="P194" s="410"/>
      <c r="Q194" s="410"/>
      <c r="R194" s="410"/>
      <c r="S194" s="410"/>
      <c r="T194" s="411"/>
      <c r="U194" s="412"/>
      <c r="V194" s="410"/>
      <c r="W194" s="410"/>
      <c r="X194" s="517"/>
      <c r="Y194" s="474"/>
      <c r="Z194" s="475"/>
      <c r="AA194" s="476"/>
      <c r="AB194" s="477"/>
      <c r="AC194" s="477"/>
      <c r="AD194" s="475" t="n">
        <v>4.07</v>
      </c>
      <c r="AE194" s="478" t="n">
        <f aca="false">AD194/$AD$6</f>
        <v>0.565277777777778</v>
      </c>
      <c r="AF194" s="479"/>
      <c r="AG194" s="478"/>
      <c r="AH194" s="479"/>
      <c r="AI194" s="479"/>
      <c r="AJ194" s="474"/>
      <c r="AK194" s="478"/>
      <c r="AL194" s="448"/>
      <c r="AM194" s="480"/>
      <c r="AN194" s="474"/>
      <c r="AO194" s="474"/>
      <c r="AP194" s="480"/>
      <c r="AQ194" s="448"/>
      <c r="AR194" s="474"/>
      <c r="AS194" s="474"/>
      <c r="AT194" s="474"/>
      <c r="AU194" s="448"/>
      <c r="AV194" s="481"/>
      <c r="AW194" s="480"/>
      <c r="AX194" s="480"/>
      <c r="AY194" s="481"/>
      <c r="AZ194" s="481"/>
      <c r="BA194" s="421" t="n">
        <f aca="false">CC194+DF194</f>
        <v>13646</v>
      </c>
      <c r="BB194" s="422" t="n">
        <f aca="false">BA194/$BA$6</f>
        <v>0.27292</v>
      </c>
      <c r="BC194" s="423"/>
      <c r="BD194" s="424" t="n">
        <v>7.92</v>
      </c>
      <c r="BE194" s="425" t="n">
        <v>103</v>
      </c>
      <c r="BF194" s="426" t="n">
        <v>391</v>
      </c>
      <c r="BG194" s="427" t="n">
        <v>6140</v>
      </c>
      <c r="BH194" s="421" t="n">
        <f aca="false">BG194*0.67</f>
        <v>4113.8</v>
      </c>
      <c r="BI194" s="433" t="n">
        <v>1057</v>
      </c>
      <c r="BJ194" s="422" t="n">
        <f aca="false">BI194/35.5*(23+35.5)/BH194</f>
        <v>0.423408260345289</v>
      </c>
      <c r="BK194" s="428" t="n">
        <v>45.4</v>
      </c>
      <c r="BL194" s="428" t="n">
        <v>44</v>
      </c>
      <c r="BM194" s="429" t="n">
        <v>2.5</v>
      </c>
      <c r="BN194" s="423" t="n">
        <v>2.9</v>
      </c>
      <c r="BO194" s="426" t="n">
        <v>155</v>
      </c>
      <c r="BP194" s="426" t="n">
        <v>32</v>
      </c>
      <c r="BQ194" s="424" t="n">
        <v>2.29</v>
      </c>
      <c r="BR194" s="422" t="n">
        <f aca="false">BQ194/$BQ$6</f>
        <v>0.318055555555556</v>
      </c>
      <c r="BS194" s="410" t="n">
        <f aca="false">BA194</f>
        <v>13646</v>
      </c>
      <c r="BT194" s="430" t="n">
        <f aca="false">BD194</f>
        <v>7.92</v>
      </c>
      <c r="BU194" s="431" t="n">
        <f aca="false">BE194</f>
        <v>103</v>
      </c>
      <c r="BV194" s="431" t="n">
        <f aca="false">BF194</f>
        <v>391</v>
      </c>
      <c r="BW194" s="431" t="n">
        <f aca="false">BG194</f>
        <v>6140</v>
      </c>
      <c r="BX194" s="431" t="n">
        <f aca="false">BW194*0.65</f>
        <v>3991</v>
      </c>
      <c r="BY194" s="431" t="n">
        <f aca="false">BK194</f>
        <v>45.4</v>
      </c>
      <c r="BZ194" s="431" t="n">
        <f aca="false">BL194</f>
        <v>44</v>
      </c>
      <c r="CA194" s="432" t="n">
        <f aca="false">BN194</f>
        <v>2.9</v>
      </c>
      <c r="CB194" s="431" t="n">
        <f aca="false">BO194</f>
        <v>155</v>
      </c>
      <c r="CC194" s="433" t="n">
        <v>13646</v>
      </c>
      <c r="CD194" s="412" t="n">
        <f aca="false">CC194</f>
        <v>13646</v>
      </c>
      <c r="CE194" s="422" t="n">
        <f aca="false">CC194/25000</f>
        <v>0.54584</v>
      </c>
      <c r="CF194" s="434" t="n">
        <f aca="false">6700/CC194*24</f>
        <v>11.783672871171</v>
      </c>
      <c r="CG194" s="435" t="n">
        <v>7.89</v>
      </c>
      <c r="CH194" s="428" t="n">
        <v>2.7</v>
      </c>
      <c r="CI194" s="447" t="n">
        <f aca="false">9500/CC194*24</f>
        <v>16.7081928770336</v>
      </c>
      <c r="CJ194" s="437" t="n">
        <v>33.5</v>
      </c>
      <c r="CK194" s="437" t="n">
        <v>4.24</v>
      </c>
      <c r="CL194" s="424" t="n">
        <v>7.69</v>
      </c>
      <c r="CM194" s="424"/>
      <c r="CN194" s="424"/>
      <c r="CO194" s="433" t="n">
        <v>5010</v>
      </c>
      <c r="CP194" s="433" t="n">
        <v>2058</v>
      </c>
      <c r="CQ194" s="438" t="n">
        <f aca="false">CP194/CO194</f>
        <v>0.410778443113772</v>
      </c>
      <c r="CR194" s="438" t="n">
        <v>0.84</v>
      </c>
      <c r="CS194" s="425" t="n">
        <f aca="false">CR194/CO194*1000*1000</f>
        <v>167.664670658683</v>
      </c>
      <c r="CT194" s="529" t="n">
        <f aca="false">3500/CC194*24</f>
        <v>6.15565000732815</v>
      </c>
      <c r="CU194" s="435" t="n">
        <v>5.37</v>
      </c>
      <c r="CV194" s="439" t="n">
        <v>7.94</v>
      </c>
      <c r="CW194" s="440" t="n">
        <v>22</v>
      </c>
      <c r="CX194" s="441" t="n">
        <v>75</v>
      </c>
      <c r="CY194" s="442" t="n">
        <v>6890</v>
      </c>
      <c r="CZ194" s="443" t="n">
        <v>9.7</v>
      </c>
      <c r="DA194" s="443" t="n">
        <v>0.27</v>
      </c>
      <c r="DB194" s="443" t="n">
        <v>9.2</v>
      </c>
      <c r="DC194" s="443" t="n">
        <v>1.1</v>
      </c>
      <c r="DD194" s="444" t="n">
        <v>4</v>
      </c>
      <c r="DE194" s="441" t="n">
        <v>16</v>
      </c>
      <c r="DF194" s="445"/>
      <c r="DG194" s="446"/>
      <c r="DH194" s="422"/>
      <c r="DI194" s="447"/>
      <c r="DJ194" s="435"/>
      <c r="DK194" s="428"/>
      <c r="DL194" s="447"/>
      <c r="DM194" s="423"/>
      <c r="DN194" s="423"/>
      <c r="DO194" s="424"/>
      <c r="DP194" s="424"/>
      <c r="DQ194" s="424"/>
      <c r="DR194" s="433"/>
      <c r="DS194" s="433"/>
      <c r="DT194" s="438"/>
      <c r="DU194" s="438"/>
      <c r="DV194" s="425"/>
      <c r="DW194" s="447"/>
      <c r="DX194" s="435"/>
      <c r="DY194" s="439"/>
      <c r="DZ194" s="440"/>
      <c r="EA194" s="441"/>
      <c r="EB194" s="442"/>
      <c r="EC194" s="443"/>
      <c r="ED194" s="443"/>
      <c r="EE194" s="443"/>
      <c r="EF194" s="443"/>
      <c r="EG194" s="444"/>
      <c r="EH194" s="441"/>
      <c r="EI194" s="430" t="n">
        <f aca="false">CV194</f>
        <v>7.94</v>
      </c>
      <c r="EJ194" s="448" t="n">
        <f aca="false">CW194</f>
        <v>22</v>
      </c>
      <c r="EK194" s="449" t="n">
        <f aca="false">CX194</f>
        <v>75</v>
      </c>
      <c r="EL194" s="418" t="n">
        <f aca="false">CY194</f>
        <v>6890</v>
      </c>
      <c r="EM194" s="432" t="n">
        <f aca="false">CZ194</f>
        <v>9.7</v>
      </c>
      <c r="EN194" s="432" t="n">
        <f aca="false">DA194</f>
        <v>0.27</v>
      </c>
      <c r="EO194" s="432" t="n">
        <f aca="false">DB194</f>
        <v>9.2</v>
      </c>
      <c r="EP194" s="432" t="n">
        <f aca="false">DC194</f>
        <v>1.1</v>
      </c>
      <c r="EQ194" s="431" t="n">
        <f aca="false">DD194</f>
        <v>4</v>
      </c>
      <c r="ER194" s="449" t="n">
        <f aca="false">DE194</f>
        <v>16</v>
      </c>
      <c r="ES194" s="450" t="n">
        <f aca="false">22000/BA194*24</f>
        <v>38.6926571889198</v>
      </c>
      <c r="ET194" s="451" t="n">
        <f aca="false">BB194</f>
        <v>0.27292</v>
      </c>
      <c r="EU194" s="452" t="n">
        <f aca="false">BV194/1000/ES194*24</f>
        <v>0.242526636363636</v>
      </c>
      <c r="EV194" s="451" t="n">
        <f aca="false">EU194/$EU$6</f>
        <v>0.449123400673401</v>
      </c>
      <c r="EW194" s="514" t="n">
        <f aca="false">1-EM194/BY194</f>
        <v>0.786343612334802</v>
      </c>
      <c r="EX194" s="515" t="n">
        <f aca="false">BY194-EM194</f>
        <v>35.7</v>
      </c>
      <c r="EY194" s="514" t="n">
        <f aca="false">1-EJ194/BU194</f>
        <v>0.786407766990291</v>
      </c>
      <c r="EZ194" s="515" t="n">
        <f aca="false">BU194-EJ194</f>
        <v>81</v>
      </c>
      <c r="FA194" s="451" t="n">
        <f aca="false">1-EK194/BV194</f>
        <v>0.808184143222506</v>
      </c>
      <c r="FB194" s="432" t="n">
        <f aca="false">BV194-EK194</f>
        <v>316</v>
      </c>
      <c r="FC194" s="453" t="n">
        <f aca="false">1-EP194/CA194</f>
        <v>0.620689655172414</v>
      </c>
      <c r="FD194" s="432" t="n">
        <f aca="false">CA194-EP194</f>
        <v>1.8</v>
      </c>
      <c r="FE194" s="453" t="n">
        <f aca="false">1-EQ194/CB194</f>
        <v>0.974193548387097</v>
      </c>
      <c r="FF194" s="431" t="n">
        <f aca="false">CB194-EQ194</f>
        <v>151</v>
      </c>
      <c r="FG194" s="406" t="n">
        <v>19200</v>
      </c>
      <c r="FH194" s="444"/>
      <c r="FI194" s="454"/>
      <c r="FJ194" s="455"/>
      <c r="FK194" s="456" t="n">
        <f aca="false">3000/BA194*24</f>
        <v>5.2762714348527</v>
      </c>
      <c r="FL194" s="531"/>
      <c r="FM194" s="456"/>
      <c r="FN194" s="531" t="n">
        <v>4572</v>
      </c>
      <c r="FO194" s="533" t="n">
        <f aca="false">FN194/11.15/1.2/1000</f>
        <v>0.34170403587444</v>
      </c>
      <c r="FP194" s="450" t="n">
        <f aca="false">FN194/BA194*1000</f>
        <v>335.043236113147</v>
      </c>
      <c r="FQ194" s="458" t="n">
        <v>46.8</v>
      </c>
      <c r="FR194" s="459" t="n">
        <f aca="false">FQ194/BA194*1000</f>
        <v>3.42957643265426</v>
      </c>
      <c r="FS194" s="577" t="n">
        <v>7.78</v>
      </c>
      <c r="FT194" s="578" t="n">
        <v>19.4</v>
      </c>
      <c r="FU194" s="579" t="n">
        <v>65</v>
      </c>
      <c r="FV194" s="580" t="n">
        <v>1</v>
      </c>
      <c r="FW194" s="581" t="n">
        <v>0.14</v>
      </c>
      <c r="FX194" s="580" t="n">
        <v>8</v>
      </c>
      <c r="FY194" s="453" t="n">
        <f aca="false">1-FV194/(EG194+DD194)</f>
        <v>0.75</v>
      </c>
      <c r="FZ194" s="453" t="n">
        <f aca="false">1-FW194/(EF194+DC194)</f>
        <v>0.872727272727273</v>
      </c>
      <c r="GA194" s="430" t="n">
        <f aca="false">EF194+DC194-FW194</f>
        <v>0.96</v>
      </c>
      <c r="GB194" s="514" t="n">
        <f aca="false">1-FT194/CW194</f>
        <v>0.118181818181818</v>
      </c>
      <c r="GC194" s="515" t="n">
        <f aca="false">CW194+DZ194-FT194</f>
        <v>2.6</v>
      </c>
      <c r="GD194" s="514" t="n">
        <f aca="false">1-FU194/CX194</f>
        <v>0.133333333333333</v>
      </c>
      <c r="GE194" s="528" t="n">
        <f aca="false">CX194+EA194-FU194</f>
        <v>10</v>
      </c>
      <c r="GF194" s="462" t="n">
        <f aca="false">4100/BA194*24</f>
        <v>7.2109042942987</v>
      </c>
      <c r="GG194" s="406"/>
      <c r="GH194" s="451"/>
      <c r="GI194" s="406"/>
      <c r="GJ194" s="463"/>
      <c r="GK194" s="464"/>
      <c r="GL194" s="465"/>
      <c r="GM194" s="530"/>
      <c r="GN194" s="406"/>
      <c r="GO194" s="514"/>
      <c r="GP194" s="451"/>
      <c r="GQ194" s="530"/>
      <c r="GR194" s="456" t="n">
        <f aca="false">4300/BA194*24</f>
        <v>7.56265572328888</v>
      </c>
      <c r="GS194" s="532" t="n">
        <f aca="false">HC194</f>
        <v>15.7</v>
      </c>
      <c r="GT194" s="532" t="n">
        <f aca="false">HD194</f>
        <v>57</v>
      </c>
      <c r="GU194" s="514"/>
      <c r="GV194" s="514"/>
      <c r="GW194" s="514" t="n">
        <f aca="false">1-HC194/FT194</f>
        <v>0.190721649484536</v>
      </c>
      <c r="GX194" s="514" t="n">
        <f aca="false">1-HD194/FU194</f>
        <v>0.123076923076923</v>
      </c>
      <c r="GY194" s="463"/>
      <c r="GZ194" s="406" t="n">
        <v>13885</v>
      </c>
      <c r="HA194" s="582" t="n">
        <v>8.39</v>
      </c>
      <c r="HB194" s="452" t="n">
        <v>8.42</v>
      </c>
      <c r="HC194" s="578" t="n">
        <v>15.7</v>
      </c>
      <c r="HD194" s="444" t="n">
        <v>57</v>
      </c>
      <c r="HE194" s="464" t="n">
        <v>15</v>
      </c>
      <c r="HF194" s="464"/>
      <c r="HG194" s="583"/>
      <c r="HH194" s="576" t="n">
        <v>1</v>
      </c>
      <c r="HI194" s="584" t="n">
        <v>7500</v>
      </c>
      <c r="HJ194" s="407" t="n">
        <f aca="false">HI194*0.67</f>
        <v>5025</v>
      </c>
      <c r="HK194" s="407"/>
      <c r="HL194" s="550"/>
      <c r="HM194" s="585" t="n">
        <v>9.6</v>
      </c>
      <c r="HN194" s="462" t="n">
        <v>10.58</v>
      </c>
      <c r="HO194" s="575" t="n">
        <v>0.26</v>
      </c>
      <c r="HP194" s="549" t="n">
        <v>0.15</v>
      </c>
      <c r="HQ194" s="586" t="n">
        <v>9.6</v>
      </c>
      <c r="HR194" s="587" t="n">
        <v>0.18</v>
      </c>
      <c r="HS194" s="521" t="n">
        <v>0.19</v>
      </c>
      <c r="HT194" s="588" t="n">
        <v>8</v>
      </c>
      <c r="HU194" s="523" t="n">
        <f aca="false">42900/BA194*24</f>
        <v>75.4506815183937</v>
      </c>
      <c r="HV194" s="514" t="n">
        <f aca="false">1-HC194/BE194</f>
        <v>0.847572815533981</v>
      </c>
      <c r="HW194" s="514" t="n">
        <f aca="false">1-HD194/BF194</f>
        <v>0.854219948849105</v>
      </c>
      <c r="HX194" s="514" t="n">
        <f aca="false">1-HM194/BK194</f>
        <v>0.788546255506608</v>
      </c>
      <c r="HY194" s="472"/>
    </row>
    <row r="195" customFormat="false" ht="15.6" hidden="false" customHeight="false" outlineLevel="0" collapsed="false">
      <c r="A195" s="401" t="n">
        <v>43677</v>
      </c>
      <c r="B195" s="516" t="n">
        <v>16454</v>
      </c>
      <c r="C195" s="403" t="n">
        <f aca="false">B195/$B$6</f>
        <v>0.32908</v>
      </c>
      <c r="D195" s="572" t="n">
        <v>7.8</v>
      </c>
      <c r="E195" s="573" t="n">
        <v>34</v>
      </c>
      <c r="F195" s="574" t="n">
        <v>204</v>
      </c>
      <c r="G195" s="407" t="n">
        <f aca="false">F195*B195/1000</f>
        <v>3356.616</v>
      </c>
      <c r="H195" s="403" t="n">
        <f aca="false">G195/$G$6</f>
        <v>0.13426464</v>
      </c>
      <c r="I195" s="574" t="n">
        <v>7410</v>
      </c>
      <c r="J195" s="407" t="n">
        <f aca="false">I195*0.67</f>
        <v>4964.7</v>
      </c>
      <c r="K195" s="575" t="n">
        <v>26</v>
      </c>
      <c r="L195" s="575" t="n">
        <v>25.2</v>
      </c>
      <c r="M195" s="575" t="n">
        <v>2.3</v>
      </c>
      <c r="N195" s="576" t="n">
        <v>71</v>
      </c>
      <c r="O195" s="576" t="n">
        <v>32</v>
      </c>
      <c r="P195" s="410"/>
      <c r="Q195" s="410"/>
      <c r="R195" s="410"/>
      <c r="S195" s="410"/>
      <c r="T195" s="411"/>
      <c r="U195" s="412"/>
      <c r="V195" s="410"/>
      <c r="W195" s="410"/>
      <c r="X195" s="517"/>
      <c r="Y195" s="474"/>
      <c r="Z195" s="475"/>
      <c r="AA195" s="476"/>
      <c r="AB195" s="477"/>
      <c r="AC195" s="477"/>
      <c r="AD195" s="475" t="n">
        <v>3.92</v>
      </c>
      <c r="AE195" s="478" t="n">
        <f aca="false">AD195/$AD$6</f>
        <v>0.544444444444444</v>
      </c>
      <c r="AF195" s="479"/>
      <c r="AG195" s="478"/>
      <c r="AH195" s="479"/>
      <c r="AI195" s="479"/>
      <c r="AJ195" s="474"/>
      <c r="AK195" s="478"/>
      <c r="AL195" s="448"/>
      <c r="AM195" s="480"/>
      <c r="AN195" s="474"/>
      <c r="AO195" s="474"/>
      <c r="AP195" s="480"/>
      <c r="AQ195" s="448"/>
      <c r="AR195" s="474"/>
      <c r="AS195" s="474"/>
      <c r="AT195" s="474"/>
      <c r="AU195" s="448"/>
      <c r="AV195" s="481"/>
      <c r="AW195" s="480"/>
      <c r="AX195" s="480"/>
      <c r="AY195" s="481"/>
      <c r="AZ195" s="481"/>
      <c r="BA195" s="421" t="n">
        <f aca="false">CC195+DF195</f>
        <v>17205</v>
      </c>
      <c r="BB195" s="422" t="n">
        <f aca="false">BA195/$BA$6</f>
        <v>0.3441</v>
      </c>
      <c r="BC195" s="423"/>
      <c r="BD195" s="424" t="n">
        <v>7.82</v>
      </c>
      <c r="BE195" s="425" t="n">
        <v>152</v>
      </c>
      <c r="BF195" s="426" t="n">
        <v>428</v>
      </c>
      <c r="BG195" s="427" t="n">
        <v>5940</v>
      </c>
      <c r="BH195" s="421" t="n">
        <f aca="false">BG195*0.67</f>
        <v>3979.8</v>
      </c>
      <c r="BI195" s="433"/>
      <c r="BJ195" s="422"/>
      <c r="BK195" s="428" t="n">
        <v>44.1</v>
      </c>
      <c r="BL195" s="428" t="n">
        <v>44.5</v>
      </c>
      <c r="BM195" s="429" t="n">
        <v>4.2</v>
      </c>
      <c r="BN195" s="423"/>
      <c r="BO195" s="426" t="n">
        <v>183</v>
      </c>
      <c r="BP195" s="426" t="n">
        <v>32</v>
      </c>
      <c r="BQ195" s="424" t="n">
        <v>2.84</v>
      </c>
      <c r="BR195" s="422" t="n">
        <f aca="false">BQ195/$BQ$6</f>
        <v>0.394444444444444</v>
      </c>
      <c r="BS195" s="410" t="n">
        <f aca="false">BA195</f>
        <v>17205</v>
      </c>
      <c r="BT195" s="430" t="n">
        <f aca="false">BD195</f>
        <v>7.82</v>
      </c>
      <c r="BU195" s="431" t="n">
        <f aca="false">BE195</f>
        <v>152</v>
      </c>
      <c r="BV195" s="431" t="n">
        <f aca="false">BF195</f>
        <v>428</v>
      </c>
      <c r="BW195" s="431" t="n">
        <f aca="false">BG195</f>
        <v>5940</v>
      </c>
      <c r="BX195" s="431" t="n">
        <f aca="false">BW195*0.65</f>
        <v>3861</v>
      </c>
      <c r="BY195" s="431" t="n">
        <f aca="false">BK195</f>
        <v>44.1</v>
      </c>
      <c r="BZ195" s="431" t="n">
        <f aca="false">BL195</f>
        <v>44.5</v>
      </c>
      <c r="CA195" s="432"/>
      <c r="CB195" s="431" t="n">
        <f aca="false">BO195</f>
        <v>183</v>
      </c>
      <c r="CC195" s="433" t="n">
        <v>17205</v>
      </c>
      <c r="CD195" s="412" t="n">
        <f aca="false">CC195</f>
        <v>17205</v>
      </c>
      <c r="CE195" s="422" t="n">
        <f aca="false">CC195/25000</f>
        <v>0.6882</v>
      </c>
      <c r="CF195" s="434" t="n">
        <f aca="false">6700/CC195*24</f>
        <v>9.34612031386225</v>
      </c>
      <c r="CG195" s="435" t="n">
        <v>7.93</v>
      </c>
      <c r="CH195" s="428"/>
      <c r="CI195" s="447" t="n">
        <f aca="false">9500/CC195*24</f>
        <v>13.2519616390584</v>
      </c>
      <c r="CJ195" s="437" t="n">
        <v>33.2</v>
      </c>
      <c r="CK195" s="437" t="n">
        <v>3.46</v>
      </c>
      <c r="CL195" s="424" t="n">
        <v>7.85</v>
      </c>
      <c r="CM195" s="424"/>
      <c r="CN195" s="424"/>
      <c r="CO195" s="433"/>
      <c r="CP195" s="433"/>
      <c r="CQ195" s="438"/>
      <c r="CR195" s="438" t="n">
        <v>0.84</v>
      </c>
      <c r="CS195" s="425"/>
      <c r="CT195" s="529" t="n">
        <f aca="false">3500/CC195*24</f>
        <v>4.88230165649521</v>
      </c>
      <c r="CU195" s="435" t="n">
        <v>5.11</v>
      </c>
      <c r="CV195" s="439" t="n">
        <v>7.97</v>
      </c>
      <c r="CW195" s="440" t="n">
        <v>20.9</v>
      </c>
      <c r="CX195" s="441" t="n">
        <v>67</v>
      </c>
      <c r="CY195" s="442" t="n">
        <v>6450</v>
      </c>
      <c r="CZ195" s="443" t="n">
        <v>10.4</v>
      </c>
      <c r="DA195" s="443" t="n">
        <v>0.28</v>
      </c>
      <c r="DB195" s="443" t="n">
        <v>8.8</v>
      </c>
      <c r="DC195" s="443"/>
      <c r="DD195" s="444" t="n">
        <v>7</v>
      </c>
      <c r="DE195" s="441" t="n">
        <v>16</v>
      </c>
      <c r="DF195" s="445"/>
      <c r="DG195" s="446"/>
      <c r="DH195" s="422"/>
      <c r="DI195" s="447"/>
      <c r="DJ195" s="435"/>
      <c r="DK195" s="428"/>
      <c r="DL195" s="447"/>
      <c r="DM195" s="423"/>
      <c r="DN195" s="423"/>
      <c r="DO195" s="424"/>
      <c r="DP195" s="424"/>
      <c r="DQ195" s="424"/>
      <c r="DR195" s="433"/>
      <c r="DS195" s="433"/>
      <c r="DT195" s="438"/>
      <c r="DU195" s="438"/>
      <c r="DV195" s="425"/>
      <c r="DW195" s="447"/>
      <c r="DX195" s="435"/>
      <c r="DY195" s="439"/>
      <c r="DZ195" s="440"/>
      <c r="EA195" s="441"/>
      <c r="EB195" s="442"/>
      <c r="EC195" s="443"/>
      <c r="ED195" s="443"/>
      <c r="EE195" s="443"/>
      <c r="EF195" s="443"/>
      <c r="EG195" s="444"/>
      <c r="EH195" s="441"/>
      <c r="EI195" s="430" t="n">
        <f aca="false">CV195</f>
        <v>7.97</v>
      </c>
      <c r="EJ195" s="448" t="n">
        <f aca="false">CW195</f>
        <v>20.9</v>
      </c>
      <c r="EK195" s="449" t="n">
        <f aca="false">CX195</f>
        <v>67</v>
      </c>
      <c r="EL195" s="418" t="n">
        <f aca="false">CY195</f>
        <v>6450</v>
      </c>
      <c r="EM195" s="432" t="n">
        <f aca="false">CZ195</f>
        <v>10.4</v>
      </c>
      <c r="EN195" s="432" t="n">
        <f aca="false">DA195</f>
        <v>0.28</v>
      </c>
      <c r="EO195" s="432" t="n">
        <f aca="false">DB195</f>
        <v>8.8</v>
      </c>
      <c r="EP195" s="432"/>
      <c r="EQ195" s="431" t="n">
        <f aca="false">DD195</f>
        <v>7</v>
      </c>
      <c r="ER195" s="449" t="n">
        <f aca="false">DE195</f>
        <v>16</v>
      </c>
      <c r="ES195" s="450" t="n">
        <f aca="false">22000/BA195*24</f>
        <v>30.6887532693984</v>
      </c>
      <c r="ET195" s="451" t="n">
        <f aca="false">BB195</f>
        <v>0.3441</v>
      </c>
      <c r="EU195" s="452" t="n">
        <f aca="false">BV195/1000/ES195*24</f>
        <v>0.334715454545455</v>
      </c>
      <c r="EV195" s="451" t="n">
        <f aca="false">EU195/$EU$6</f>
        <v>0.619843434343434</v>
      </c>
      <c r="EW195" s="514" t="n">
        <f aca="false">1-EM195/BY195</f>
        <v>0.764172335600907</v>
      </c>
      <c r="EX195" s="515" t="n">
        <f aca="false">BY195-EM195</f>
        <v>33.7</v>
      </c>
      <c r="EY195" s="514" t="n">
        <f aca="false">1-EJ195/BU195</f>
        <v>0.8625</v>
      </c>
      <c r="EZ195" s="515" t="n">
        <f aca="false">BU195-EJ195</f>
        <v>131.1</v>
      </c>
      <c r="FA195" s="451" t="n">
        <f aca="false">1-EK195/BV195</f>
        <v>0.843457943925234</v>
      </c>
      <c r="FB195" s="432" t="n">
        <f aca="false">BV195-EK195</f>
        <v>361</v>
      </c>
      <c r="FC195" s="453"/>
      <c r="FD195" s="432"/>
      <c r="FE195" s="453" t="n">
        <f aca="false">1-EQ195/CB195</f>
        <v>0.961748633879781</v>
      </c>
      <c r="FF195" s="431" t="n">
        <f aca="false">CB195-EQ195</f>
        <v>176</v>
      </c>
      <c r="FG195" s="406" t="n">
        <v>19200</v>
      </c>
      <c r="FH195" s="444"/>
      <c r="FI195" s="454"/>
      <c r="FJ195" s="455"/>
      <c r="FK195" s="456" t="n">
        <f aca="false">3000/BA195*24</f>
        <v>4.1848299912816</v>
      </c>
      <c r="FL195" s="531"/>
      <c r="FM195" s="456"/>
      <c r="FN195" s="531" t="n">
        <v>3614</v>
      </c>
      <c r="FO195" s="533" t="n">
        <f aca="false">FN195/11.15/1.2/1000</f>
        <v>0.270104633781764</v>
      </c>
      <c r="FP195" s="450" t="n">
        <f aca="false">FN195/BA195*1000</f>
        <v>210.055216506829</v>
      </c>
      <c r="FQ195" s="458" t="n">
        <v>44.4</v>
      </c>
      <c r="FR195" s="459" t="n">
        <f aca="false">FQ195/BA195*1000</f>
        <v>2.58064516129032</v>
      </c>
      <c r="FS195" s="577" t="n">
        <v>7.66</v>
      </c>
      <c r="FT195" s="578" t="n">
        <v>18</v>
      </c>
      <c r="FU195" s="579" t="n">
        <v>59</v>
      </c>
      <c r="FV195" s="580" t="n">
        <v>1</v>
      </c>
      <c r="FW195" s="581" t="n">
        <v>0.14</v>
      </c>
      <c r="FX195" s="580" t="n">
        <v>8</v>
      </c>
      <c r="FY195" s="453" t="n">
        <f aca="false">1-FV195/(EG195+DD195)</f>
        <v>0.857142857142857</v>
      </c>
      <c r="FZ195" s="453"/>
      <c r="GA195" s="430"/>
      <c r="GB195" s="514" t="n">
        <f aca="false">1-FT195/CW195</f>
        <v>0.138755980861244</v>
      </c>
      <c r="GC195" s="515" t="n">
        <f aca="false">CW195+DZ195-FT195</f>
        <v>2.9</v>
      </c>
      <c r="GD195" s="514" t="n">
        <f aca="false">1-FU195/CX195</f>
        <v>0.119402985074627</v>
      </c>
      <c r="GE195" s="528" t="n">
        <f aca="false">CX195+EA195-FU195</f>
        <v>8</v>
      </c>
      <c r="GF195" s="462" t="n">
        <f aca="false">4100/BA195*24</f>
        <v>5.71926765475153</v>
      </c>
      <c r="GG195" s="406"/>
      <c r="GH195" s="451"/>
      <c r="GI195" s="406"/>
      <c r="GJ195" s="463"/>
      <c r="GK195" s="464"/>
      <c r="GL195" s="465"/>
      <c r="GM195" s="530"/>
      <c r="GN195" s="406"/>
      <c r="GO195" s="514"/>
      <c r="GP195" s="451"/>
      <c r="GQ195" s="530"/>
      <c r="GR195" s="456" t="n">
        <f aca="false">4300/BA195*24</f>
        <v>5.99825632083697</v>
      </c>
      <c r="GS195" s="532" t="n">
        <f aca="false">HC195</f>
        <v>15</v>
      </c>
      <c r="GT195" s="532" t="n">
        <f aca="false">HD195</f>
        <v>52</v>
      </c>
      <c r="GU195" s="514"/>
      <c r="GV195" s="514"/>
      <c r="GW195" s="514" t="n">
        <f aca="false">1-HC195/FT195</f>
        <v>0.166666666666667</v>
      </c>
      <c r="GX195" s="514" t="n">
        <f aca="false">1-HD195/FU195</f>
        <v>0.11864406779661</v>
      </c>
      <c r="GY195" s="463"/>
      <c r="GZ195" s="406" t="n">
        <v>24061</v>
      </c>
      <c r="HA195" s="582" t="n">
        <v>8.38</v>
      </c>
      <c r="HB195" s="452" t="n">
        <v>8.37</v>
      </c>
      <c r="HC195" s="578" t="n">
        <v>15</v>
      </c>
      <c r="HD195" s="444" t="n">
        <v>52</v>
      </c>
      <c r="HE195" s="464" t="n">
        <v>14</v>
      </c>
      <c r="HF195" s="464"/>
      <c r="HG195" s="583"/>
      <c r="HH195" s="576" t="n">
        <v>1</v>
      </c>
      <c r="HI195" s="584" t="n">
        <v>6990</v>
      </c>
      <c r="HJ195" s="407" t="n">
        <f aca="false">HI195*0.67</f>
        <v>4683.3</v>
      </c>
      <c r="HK195" s="407"/>
      <c r="HL195" s="550"/>
      <c r="HM195" s="585" t="n">
        <v>9.1</v>
      </c>
      <c r="HN195" s="462" t="n">
        <v>9.38</v>
      </c>
      <c r="HO195" s="575" t="n">
        <v>0.27</v>
      </c>
      <c r="HP195" s="549" t="n">
        <v>0.15</v>
      </c>
      <c r="HQ195" s="586" t="n">
        <v>8.7</v>
      </c>
      <c r="HR195" s="587" t="n">
        <v>0.14</v>
      </c>
      <c r="HS195" s="521" t="n">
        <v>0.13</v>
      </c>
      <c r="HT195" s="588" t="n">
        <v>8</v>
      </c>
      <c r="HU195" s="523" t="n">
        <f aca="false">42900/BA195*24</f>
        <v>59.8430688753269</v>
      </c>
      <c r="HV195" s="514" t="n">
        <f aca="false">1-HC195/BE195</f>
        <v>0.901315789473684</v>
      </c>
      <c r="HW195" s="514" t="n">
        <f aca="false">1-HD195/BF195</f>
        <v>0.878504672897196</v>
      </c>
      <c r="HX195" s="514" t="n">
        <f aca="false">1-HM195/BK195</f>
        <v>0.793650793650794</v>
      </c>
      <c r="HY195" s="472"/>
    </row>
    <row r="196" customFormat="false" ht="15.6" hidden="false" customHeight="false" outlineLevel="0" collapsed="false">
      <c r="A196" s="401" t="n">
        <v>43678</v>
      </c>
      <c r="B196" s="516" t="n">
        <v>22252</v>
      </c>
      <c r="C196" s="403" t="n">
        <f aca="false">B196/$B$6</f>
        <v>0.44504</v>
      </c>
      <c r="D196" s="572" t="n">
        <v>7.94</v>
      </c>
      <c r="E196" s="573" t="n">
        <v>35.5</v>
      </c>
      <c r="F196" s="574" t="n">
        <v>158</v>
      </c>
      <c r="G196" s="407" t="n">
        <f aca="false">F196*B196/1000</f>
        <v>3515.816</v>
      </c>
      <c r="H196" s="403" t="n">
        <f aca="false">G196/$G$6</f>
        <v>0.14063264</v>
      </c>
      <c r="I196" s="574" t="n">
        <v>6950</v>
      </c>
      <c r="J196" s="407" t="n">
        <f aca="false">I196*0.67</f>
        <v>4656.5</v>
      </c>
      <c r="K196" s="575" t="n">
        <v>28.4</v>
      </c>
      <c r="L196" s="575" t="n">
        <v>25</v>
      </c>
      <c r="M196" s="575" t="n">
        <v>2.3</v>
      </c>
      <c r="N196" s="576" t="n">
        <v>80</v>
      </c>
      <c r="O196" s="576" t="n">
        <v>32</v>
      </c>
      <c r="P196" s="410"/>
      <c r="Q196" s="410"/>
      <c r="R196" s="410"/>
      <c r="S196" s="410"/>
      <c r="T196" s="411"/>
      <c r="U196" s="412"/>
      <c r="V196" s="410"/>
      <c r="W196" s="410"/>
      <c r="X196" s="517"/>
      <c r="Y196" s="474"/>
      <c r="Z196" s="475"/>
      <c r="AA196" s="476"/>
      <c r="AB196" s="477"/>
      <c r="AC196" s="477"/>
      <c r="AD196" s="475" t="n">
        <v>4.12</v>
      </c>
      <c r="AE196" s="478" t="n">
        <f aca="false">AD196/$AD$6</f>
        <v>0.572222222222222</v>
      </c>
      <c r="AF196" s="479"/>
      <c r="AG196" s="478"/>
      <c r="AH196" s="479"/>
      <c r="AI196" s="479"/>
      <c r="AJ196" s="474"/>
      <c r="AK196" s="478"/>
      <c r="AL196" s="448"/>
      <c r="AM196" s="480"/>
      <c r="AN196" s="474"/>
      <c r="AO196" s="474"/>
      <c r="AP196" s="480"/>
      <c r="AQ196" s="448"/>
      <c r="AR196" s="474"/>
      <c r="AS196" s="474"/>
      <c r="AT196" s="474"/>
      <c r="AU196" s="448"/>
      <c r="AV196" s="481"/>
      <c r="AW196" s="480"/>
      <c r="AX196" s="480"/>
      <c r="AY196" s="481"/>
      <c r="AZ196" s="481"/>
      <c r="BA196" s="421" t="n">
        <f aca="false">CC196+DF196</f>
        <v>11053</v>
      </c>
      <c r="BB196" s="422" t="n">
        <f aca="false">BA196/$BA$6</f>
        <v>0.22106</v>
      </c>
      <c r="BC196" s="423"/>
      <c r="BD196" s="424" t="n">
        <v>8.05</v>
      </c>
      <c r="BE196" s="425" t="n">
        <v>98.6</v>
      </c>
      <c r="BF196" s="426" t="n">
        <v>394</v>
      </c>
      <c r="BG196" s="427" t="n">
        <v>4990</v>
      </c>
      <c r="BH196" s="421" t="n">
        <f aca="false">BG196*0.67</f>
        <v>3343.3</v>
      </c>
      <c r="BI196" s="433"/>
      <c r="BJ196" s="422"/>
      <c r="BK196" s="428" t="n">
        <v>40.1</v>
      </c>
      <c r="BL196" s="428" t="n">
        <v>35.8</v>
      </c>
      <c r="BM196" s="429" t="n">
        <v>0.7</v>
      </c>
      <c r="BN196" s="423"/>
      <c r="BO196" s="426" t="n">
        <v>119</v>
      </c>
      <c r="BP196" s="426" t="n">
        <v>32</v>
      </c>
      <c r="BQ196" s="424" t="n">
        <v>1.75</v>
      </c>
      <c r="BR196" s="422" t="n">
        <f aca="false">BQ196/$BQ$6</f>
        <v>0.243055555555556</v>
      </c>
      <c r="BS196" s="410" t="n">
        <f aca="false">BA196</f>
        <v>11053</v>
      </c>
      <c r="BT196" s="430" t="n">
        <f aca="false">BD196</f>
        <v>8.05</v>
      </c>
      <c r="BU196" s="431" t="n">
        <f aca="false">BE196</f>
        <v>98.6</v>
      </c>
      <c r="BV196" s="431" t="n">
        <f aca="false">BF196</f>
        <v>394</v>
      </c>
      <c r="BW196" s="431" t="n">
        <f aca="false">BG196</f>
        <v>4990</v>
      </c>
      <c r="BX196" s="431" t="n">
        <f aca="false">BW196*0.65</f>
        <v>3243.5</v>
      </c>
      <c r="BY196" s="431" t="n">
        <f aca="false">BK196</f>
        <v>40.1</v>
      </c>
      <c r="BZ196" s="431" t="n">
        <f aca="false">BL196</f>
        <v>35.8</v>
      </c>
      <c r="CA196" s="432"/>
      <c r="CB196" s="431" t="n">
        <f aca="false">BO196</f>
        <v>119</v>
      </c>
      <c r="CC196" s="433" t="n">
        <v>11053</v>
      </c>
      <c r="CD196" s="412" t="n">
        <f aca="false">CC196</f>
        <v>11053</v>
      </c>
      <c r="CE196" s="422" t="n">
        <f aca="false">CC196/25000</f>
        <v>0.44212</v>
      </c>
      <c r="CF196" s="434" t="n">
        <f aca="false">6700/CC196*24</f>
        <v>14.548086492355</v>
      </c>
      <c r="CG196" s="435" t="n">
        <v>7.85</v>
      </c>
      <c r="CH196" s="428"/>
      <c r="CI196" s="447" t="n">
        <f aca="false">9500/CC196*24</f>
        <v>20.6278838324437</v>
      </c>
      <c r="CJ196" s="437" t="n">
        <v>33.2</v>
      </c>
      <c r="CK196" s="437" t="n">
        <v>5.5</v>
      </c>
      <c r="CL196" s="424" t="n">
        <v>7.77</v>
      </c>
      <c r="CM196" s="424"/>
      <c r="CN196" s="424"/>
      <c r="CO196" s="433"/>
      <c r="CP196" s="433"/>
      <c r="CQ196" s="438"/>
      <c r="CR196" s="438" t="n">
        <v>0.85</v>
      </c>
      <c r="CS196" s="425"/>
      <c r="CT196" s="529" t="n">
        <f aca="false">3500/CC196*24</f>
        <v>7.59974667511083</v>
      </c>
      <c r="CU196" s="435" t="n">
        <v>5.54</v>
      </c>
      <c r="CV196" s="439" t="n">
        <v>7.98</v>
      </c>
      <c r="CW196" s="440" t="n">
        <v>21</v>
      </c>
      <c r="CX196" s="441" t="n">
        <v>64</v>
      </c>
      <c r="CY196" s="442" t="n">
        <v>6130</v>
      </c>
      <c r="CZ196" s="443" t="n">
        <v>9.5</v>
      </c>
      <c r="DA196" s="443" t="n">
        <v>0.26</v>
      </c>
      <c r="DB196" s="443" t="n">
        <v>8.2</v>
      </c>
      <c r="DC196" s="443"/>
      <c r="DD196" s="444" t="n">
        <v>7</v>
      </c>
      <c r="DE196" s="441" t="n">
        <v>16</v>
      </c>
      <c r="DF196" s="445"/>
      <c r="DG196" s="446"/>
      <c r="DH196" s="422"/>
      <c r="DI196" s="447"/>
      <c r="DJ196" s="435"/>
      <c r="DK196" s="428"/>
      <c r="DL196" s="447"/>
      <c r="DM196" s="423"/>
      <c r="DN196" s="423"/>
      <c r="DO196" s="424"/>
      <c r="DP196" s="424"/>
      <c r="DQ196" s="424"/>
      <c r="DR196" s="433"/>
      <c r="DS196" s="433"/>
      <c r="DT196" s="438"/>
      <c r="DU196" s="438"/>
      <c r="DV196" s="425"/>
      <c r="DW196" s="447"/>
      <c r="DX196" s="435"/>
      <c r="DY196" s="439"/>
      <c r="DZ196" s="440"/>
      <c r="EA196" s="441"/>
      <c r="EB196" s="442"/>
      <c r="EC196" s="443"/>
      <c r="ED196" s="443"/>
      <c r="EE196" s="443"/>
      <c r="EF196" s="443"/>
      <c r="EG196" s="444"/>
      <c r="EH196" s="441"/>
      <c r="EI196" s="430" t="n">
        <f aca="false">CV196</f>
        <v>7.98</v>
      </c>
      <c r="EJ196" s="448" t="n">
        <f aca="false">CW196</f>
        <v>21</v>
      </c>
      <c r="EK196" s="449" t="n">
        <f aca="false">CX196</f>
        <v>64</v>
      </c>
      <c r="EL196" s="418" t="n">
        <f aca="false">CY196</f>
        <v>6130</v>
      </c>
      <c r="EM196" s="432" t="n">
        <f aca="false">CZ196</f>
        <v>9.5</v>
      </c>
      <c r="EN196" s="432" t="n">
        <f aca="false">DA196</f>
        <v>0.26</v>
      </c>
      <c r="EO196" s="432" t="n">
        <f aca="false">DB196</f>
        <v>8.2</v>
      </c>
      <c r="EP196" s="432"/>
      <c r="EQ196" s="431" t="n">
        <f aca="false">DD196</f>
        <v>7</v>
      </c>
      <c r="ER196" s="449" t="n">
        <f aca="false">DE196</f>
        <v>16</v>
      </c>
      <c r="ES196" s="450" t="n">
        <f aca="false">22000/BA196*24</f>
        <v>47.7698362435538</v>
      </c>
      <c r="ET196" s="451" t="n">
        <f aca="false">BB196</f>
        <v>0.22106</v>
      </c>
      <c r="EU196" s="452" t="n">
        <f aca="false">BV196/1000/ES196*24</f>
        <v>0.197949181818182</v>
      </c>
      <c r="EV196" s="451" t="n">
        <f aca="false">EU196/$EU$6</f>
        <v>0.366572558922559</v>
      </c>
      <c r="EW196" s="514" t="n">
        <f aca="false">1-EM196/BY196</f>
        <v>0.763092269326683</v>
      </c>
      <c r="EX196" s="515" t="n">
        <f aca="false">BY196-EM196</f>
        <v>30.6</v>
      </c>
      <c r="EY196" s="514" t="n">
        <f aca="false">1-EJ196/BU196</f>
        <v>0.787018255578093</v>
      </c>
      <c r="EZ196" s="515" t="n">
        <f aca="false">BU196-EJ196</f>
        <v>77.6</v>
      </c>
      <c r="FA196" s="451" t="n">
        <f aca="false">1-EK196/BV196</f>
        <v>0.83756345177665</v>
      </c>
      <c r="FB196" s="432" t="n">
        <f aca="false">BV196-EK196</f>
        <v>330</v>
      </c>
      <c r="FC196" s="453"/>
      <c r="FD196" s="432"/>
      <c r="FE196" s="453" t="n">
        <f aca="false">1-EQ196/CB196</f>
        <v>0.941176470588235</v>
      </c>
      <c r="FF196" s="431" t="n">
        <f aca="false">CB196-EQ196</f>
        <v>112</v>
      </c>
      <c r="FG196" s="406" t="n">
        <v>19200</v>
      </c>
      <c r="FH196" s="444"/>
      <c r="FI196" s="454"/>
      <c r="FJ196" s="455"/>
      <c r="FK196" s="456" t="n">
        <f aca="false">3000/BA196*24</f>
        <v>6.51406857866643</v>
      </c>
      <c r="FL196" s="531"/>
      <c r="FM196" s="456"/>
      <c r="FN196" s="531" t="n">
        <v>3419</v>
      </c>
      <c r="FO196" s="533" t="n">
        <f aca="false">FN196/11.15/1.2/1000</f>
        <v>0.255530642750374</v>
      </c>
      <c r="FP196" s="450" t="n">
        <f aca="false">FN196/BA196*1000</f>
        <v>309.327784311952</v>
      </c>
      <c r="FQ196" s="458" t="n">
        <v>44.4</v>
      </c>
      <c r="FR196" s="459" t="n">
        <f aca="false">FQ196/BA196*1000</f>
        <v>4.0170089568443</v>
      </c>
      <c r="FS196" s="577" t="n">
        <v>7.79</v>
      </c>
      <c r="FT196" s="578" t="n">
        <v>19</v>
      </c>
      <c r="FU196" s="579" t="n">
        <v>62</v>
      </c>
      <c r="FV196" s="580" t="n">
        <v>1</v>
      </c>
      <c r="FW196" s="581" t="n">
        <v>0.22</v>
      </c>
      <c r="FX196" s="580" t="n">
        <v>8</v>
      </c>
      <c r="FY196" s="453" t="n">
        <f aca="false">1-FV196/(EG196+DD196)</f>
        <v>0.857142857142857</v>
      </c>
      <c r="FZ196" s="453"/>
      <c r="GA196" s="430"/>
      <c r="GB196" s="514" t="n">
        <f aca="false">1-FT196/CW196</f>
        <v>0.0952380952380952</v>
      </c>
      <c r="GC196" s="515" t="n">
        <f aca="false">CW196+DZ196-FT196</f>
        <v>2</v>
      </c>
      <c r="GD196" s="514" t="n">
        <f aca="false">1-FU196/CX196</f>
        <v>0.03125</v>
      </c>
      <c r="GE196" s="528" t="n">
        <f aca="false">CX196+EA196-FU196</f>
        <v>2</v>
      </c>
      <c r="GF196" s="462" t="n">
        <f aca="false">4100/BA196*24</f>
        <v>8.90256039084411</v>
      </c>
      <c r="GG196" s="406"/>
      <c r="GH196" s="451"/>
      <c r="GI196" s="406"/>
      <c r="GJ196" s="463"/>
      <c r="GK196" s="464"/>
      <c r="GL196" s="465"/>
      <c r="GM196" s="530"/>
      <c r="GN196" s="406"/>
      <c r="GO196" s="514"/>
      <c r="GP196" s="451"/>
      <c r="GQ196" s="530"/>
      <c r="GR196" s="456" t="n">
        <f aca="false">4300/BA196*24</f>
        <v>9.33683162942188</v>
      </c>
      <c r="GS196" s="532" t="n">
        <f aca="false">HC196</f>
        <v>15</v>
      </c>
      <c r="GT196" s="532" t="n">
        <f aca="false">HD196</f>
        <v>55</v>
      </c>
      <c r="GU196" s="514"/>
      <c r="GV196" s="514"/>
      <c r="GW196" s="514" t="n">
        <f aca="false">1-HC196/FT196</f>
        <v>0.210526315789474</v>
      </c>
      <c r="GX196" s="514" t="n">
        <f aca="false">1-HD196/FU196</f>
        <v>0.112903225806452</v>
      </c>
      <c r="GY196" s="463"/>
      <c r="GZ196" s="406" t="n">
        <v>8153</v>
      </c>
      <c r="HA196" s="582" t="n">
        <v>8.33</v>
      </c>
      <c r="HB196" s="452" t="n">
        <v>8.35</v>
      </c>
      <c r="HC196" s="578" t="n">
        <v>15</v>
      </c>
      <c r="HD196" s="444" t="n">
        <v>55</v>
      </c>
      <c r="HE196" s="464" t="n">
        <v>15</v>
      </c>
      <c r="HF196" s="464"/>
      <c r="HG196" s="583"/>
      <c r="HH196" s="576" t="n">
        <v>2</v>
      </c>
      <c r="HI196" s="584" t="n">
        <v>6340</v>
      </c>
      <c r="HJ196" s="407" t="n">
        <f aca="false">HI196*0.67</f>
        <v>4247.8</v>
      </c>
      <c r="HK196" s="407"/>
      <c r="HL196" s="550"/>
      <c r="HM196" s="585" t="n">
        <v>8.1</v>
      </c>
      <c r="HN196" s="462" t="n">
        <v>8.7</v>
      </c>
      <c r="HO196" s="575" t="n">
        <v>0.28</v>
      </c>
      <c r="HP196" s="549" t="n">
        <v>0.008</v>
      </c>
      <c r="HQ196" s="586" t="n">
        <v>7.5</v>
      </c>
      <c r="HR196" s="587" t="n">
        <v>0.2</v>
      </c>
      <c r="HS196" s="521" t="n">
        <v>0.41</v>
      </c>
      <c r="HT196" s="588" t="n">
        <v>8</v>
      </c>
      <c r="HU196" s="523" t="n">
        <f aca="false">42900/BA196*24</f>
        <v>93.1511806749299</v>
      </c>
      <c r="HV196" s="514" t="n">
        <f aca="false">1-HC196/BE196</f>
        <v>0.847870182555781</v>
      </c>
      <c r="HW196" s="514" t="n">
        <f aca="false">1-HD196/BF196</f>
        <v>0.860406091370558</v>
      </c>
      <c r="HX196" s="514" t="n">
        <f aca="false">1-HM196/BK196</f>
        <v>0.798004987531172</v>
      </c>
      <c r="HY196" s="472"/>
    </row>
    <row r="197" customFormat="false" ht="15.6" hidden="false" customHeight="false" outlineLevel="0" collapsed="false">
      <c r="A197" s="401" t="n">
        <v>43679</v>
      </c>
      <c r="B197" s="516" t="n">
        <v>21501</v>
      </c>
      <c r="C197" s="403" t="n">
        <f aca="false">B197/$B$6</f>
        <v>0.43002</v>
      </c>
      <c r="D197" s="572" t="n">
        <v>8</v>
      </c>
      <c r="E197" s="573" t="n">
        <v>32.4</v>
      </c>
      <c r="F197" s="574" t="n">
        <v>166</v>
      </c>
      <c r="G197" s="407" t="n">
        <f aca="false">F197*B197/1000</f>
        <v>3569.166</v>
      </c>
      <c r="H197" s="403" t="n">
        <f aca="false">G197/$G$6</f>
        <v>0.14276664</v>
      </c>
      <c r="I197" s="574" t="n">
        <v>6700</v>
      </c>
      <c r="J197" s="407" t="n">
        <f aca="false">I197*0.67</f>
        <v>4489</v>
      </c>
      <c r="K197" s="575" t="n">
        <v>29.3</v>
      </c>
      <c r="L197" s="575" t="n">
        <v>27.2</v>
      </c>
      <c r="M197" s="575" t="n">
        <v>2.3</v>
      </c>
      <c r="N197" s="576" t="n">
        <v>74</v>
      </c>
      <c r="O197" s="576" t="n">
        <v>32</v>
      </c>
      <c r="P197" s="410"/>
      <c r="Q197" s="410"/>
      <c r="R197" s="410"/>
      <c r="S197" s="410"/>
      <c r="T197" s="411"/>
      <c r="U197" s="412"/>
      <c r="V197" s="410"/>
      <c r="W197" s="410"/>
      <c r="X197" s="517"/>
      <c r="Y197" s="474"/>
      <c r="Z197" s="475"/>
      <c r="AA197" s="476"/>
      <c r="AB197" s="477"/>
      <c r="AC197" s="477"/>
      <c r="AD197" s="475" t="n">
        <v>4.18</v>
      </c>
      <c r="AE197" s="478" t="n">
        <f aca="false">AD197/$AD$6</f>
        <v>0.580555555555555</v>
      </c>
      <c r="AF197" s="479"/>
      <c r="AG197" s="478"/>
      <c r="AH197" s="479"/>
      <c r="AI197" s="479"/>
      <c r="AJ197" s="474"/>
      <c r="AK197" s="478"/>
      <c r="AL197" s="448"/>
      <c r="AM197" s="480"/>
      <c r="AN197" s="474"/>
      <c r="AO197" s="474"/>
      <c r="AP197" s="480"/>
      <c r="AQ197" s="448"/>
      <c r="AR197" s="474"/>
      <c r="AS197" s="474"/>
      <c r="AT197" s="474"/>
      <c r="AU197" s="448"/>
      <c r="AV197" s="481"/>
      <c r="AW197" s="480"/>
      <c r="AX197" s="480"/>
      <c r="AY197" s="481"/>
      <c r="AZ197" s="481"/>
      <c r="BA197" s="421" t="n">
        <f aca="false">CC197+DF197</f>
        <v>16400</v>
      </c>
      <c r="BB197" s="422" t="n">
        <f aca="false">BA197/$BA$6</f>
        <v>0.328</v>
      </c>
      <c r="BC197" s="423"/>
      <c r="BD197" s="424" t="n">
        <v>8.05</v>
      </c>
      <c r="BE197" s="425" t="n">
        <v>78</v>
      </c>
      <c r="BF197" s="426" t="n">
        <v>361</v>
      </c>
      <c r="BG197" s="427" t="n">
        <v>5410</v>
      </c>
      <c r="BH197" s="421" t="n">
        <f aca="false">BG197*0.67</f>
        <v>3624.7</v>
      </c>
      <c r="BI197" s="433"/>
      <c r="BJ197" s="422"/>
      <c r="BK197" s="428" t="n">
        <v>38.2</v>
      </c>
      <c r="BL197" s="428" t="n">
        <v>34.8</v>
      </c>
      <c r="BM197" s="429" t="n">
        <v>0.2</v>
      </c>
      <c r="BN197" s="423" t="n">
        <v>2.9</v>
      </c>
      <c r="BO197" s="426" t="n">
        <v>120</v>
      </c>
      <c r="BP197" s="426" t="n">
        <v>32</v>
      </c>
      <c r="BQ197" s="424" t="n">
        <v>5.12</v>
      </c>
      <c r="BR197" s="422" t="n">
        <f aca="false">BQ197/$BQ$6</f>
        <v>0.711111111111111</v>
      </c>
      <c r="BS197" s="410" t="n">
        <f aca="false">BA197</f>
        <v>16400</v>
      </c>
      <c r="BT197" s="430" t="n">
        <f aca="false">BD197</f>
        <v>8.05</v>
      </c>
      <c r="BU197" s="431" t="n">
        <f aca="false">BE197</f>
        <v>78</v>
      </c>
      <c r="BV197" s="431" t="n">
        <f aca="false">BF197</f>
        <v>361</v>
      </c>
      <c r="BW197" s="431" t="n">
        <f aca="false">BG197</f>
        <v>5410</v>
      </c>
      <c r="BX197" s="431" t="n">
        <f aca="false">BW197*0.65</f>
        <v>3516.5</v>
      </c>
      <c r="BY197" s="431" t="n">
        <f aca="false">BK197</f>
        <v>38.2</v>
      </c>
      <c r="BZ197" s="431" t="n">
        <f aca="false">BL197</f>
        <v>34.8</v>
      </c>
      <c r="CA197" s="432" t="n">
        <f aca="false">BN197</f>
        <v>2.9</v>
      </c>
      <c r="CB197" s="431" t="n">
        <f aca="false">BO197</f>
        <v>120</v>
      </c>
      <c r="CC197" s="433" t="n">
        <v>16400</v>
      </c>
      <c r="CD197" s="412" t="n">
        <f aca="false">CC197</f>
        <v>16400</v>
      </c>
      <c r="CE197" s="422" t="n">
        <f aca="false">CC197/25000</f>
        <v>0.656</v>
      </c>
      <c r="CF197" s="434" t="n">
        <f aca="false">6700/CC197*24</f>
        <v>9.80487804878049</v>
      </c>
      <c r="CG197" s="435" t="n">
        <v>7.88</v>
      </c>
      <c r="CH197" s="428" t="n">
        <v>2.7</v>
      </c>
      <c r="CI197" s="447" t="n">
        <f aca="false">9500/CC197*24</f>
        <v>13.9024390243902</v>
      </c>
      <c r="CJ197" s="437" t="n">
        <v>30.8</v>
      </c>
      <c r="CK197" s="437" t="n">
        <v>3.8</v>
      </c>
      <c r="CL197" s="424" t="n">
        <v>7.85</v>
      </c>
      <c r="CM197" s="424"/>
      <c r="CN197" s="424"/>
      <c r="CO197" s="433"/>
      <c r="CP197" s="433"/>
      <c r="CQ197" s="438"/>
      <c r="CR197" s="438" t="n">
        <v>0.86</v>
      </c>
      <c r="CS197" s="425"/>
      <c r="CT197" s="529" t="n">
        <f aca="false">3500/CC197*24</f>
        <v>5.1219512195122</v>
      </c>
      <c r="CU197" s="435" t="n">
        <v>5.34</v>
      </c>
      <c r="CV197" s="439" t="n">
        <v>8.05</v>
      </c>
      <c r="CW197" s="440" t="n">
        <v>19</v>
      </c>
      <c r="CX197" s="441" t="n">
        <v>65</v>
      </c>
      <c r="CY197" s="442" t="n">
        <v>5790</v>
      </c>
      <c r="CZ197" s="443" t="n">
        <v>9.2</v>
      </c>
      <c r="DA197" s="443" t="n">
        <v>0.29</v>
      </c>
      <c r="DB197" s="443" t="n">
        <v>7.7</v>
      </c>
      <c r="DC197" s="443" t="n">
        <v>0.98</v>
      </c>
      <c r="DD197" s="444" t="n">
        <v>6</v>
      </c>
      <c r="DE197" s="441" t="n">
        <v>16</v>
      </c>
      <c r="DF197" s="445"/>
      <c r="DG197" s="446"/>
      <c r="DH197" s="422"/>
      <c r="DI197" s="447"/>
      <c r="DJ197" s="435"/>
      <c r="DK197" s="428"/>
      <c r="DL197" s="447"/>
      <c r="DM197" s="423"/>
      <c r="DN197" s="423"/>
      <c r="DO197" s="424"/>
      <c r="DP197" s="424"/>
      <c r="DQ197" s="424"/>
      <c r="DR197" s="433"/>
      <c r="DS197" s="433"/>
      <c r="DT197" s="438"/>
      <c r="DU197" s="438"/>
      <c r="DV197" s="425"/>
      <c r="DW197" s="447"/>
      <c r="DX197" s="435"/>
      <c r="DY197" s="439"/>
      <c r="DZ197" s="440"/>
      <c r="EA197" s="441"/>
      <c r="EB197" s="442"/>
      <c r="EC197" s="443"/>
      <c r="ED197" s="443"/>
      <c r="EE197" s="443"/>
      <c r="EF197" s="443"/>
      <c r="EG197" s="444"/>
      <c r="EH197" s="441"/>
      <c r="EI197" s="430" t="n">
        <f aca="false">CV197</f>
        <v>8.05</v>
      </c>
      <c r="EJ197" s="448" t="n">
        <f aca="false">CW197</f>
        <v>19</v>
      </c>
      <c r="EK197" s="449" t="n">
        <f aca="false">CX197</f>
        <v>65</v>
      </c>
      <c r="EL197" s="418" t="n">
        <f aca="false">CY197</f>
        <v>5790</v>
      </c>
      <c r="EM197" s="432" t="n">
        <f aca="false">CZ197</f>
        <v>9.2</v>
      </c>
      <c r="EN197" s="432" t="n">
        <f aca="false">DA197</f>
        <v>0.29</v>
      </c>
      <c r="EO197" s="432" t="n">
        <f aca="false">DB197</f>
        <v>7.7</v>
      </c>
      <c r="EP197" s="432" t="n">
        <f aca="false">DC197</f>
        <v>0.98</v>
      </c>
      <c r="EQ197" s="431" t="n">
        <f aca="false">DD197</f>
        <v>6</v>
      </c>
      <c r="ER197" s="449" t="n">
        <f aca="false">DE197</f>
        <v>16</v>
      </c>
      <c r="ES197" s="450" t="n">
        <f aca="false">22000/BA197*24</f>
        <v>32.1951219512195</v>
      </c>
      <c r="ET197" s="451" t="n">
        <f aca="false">BB197</f>
        <v>0.328</v>
      </c>
      <c r="EU197" s="452" t="n">
        <f aca="false">BV197/1000/ES197*24</f>
        <v>0.269109090909091</v>
      </c>
      <c r="EV197" s="451" t="n">
        <f aca="false">EU197/$EU$6</f>
        <v>0.498350168350168</v>
      </c>
      <c r="EW197" s="514" t="n">
        <f aca="false">1-EM197/BY197</f>
        <v>0.759162303664922</v>
      </c>
      <c r="EX197" s="515" t="n">
        <f aca="false">BY197-EM197</f>
        <v>29</v>
      </c>
      <c r="EY197" s="514" t="n">
        <f aca="false">1-EJ197/BU197</f>
        <v>0.756410256410256</v>
      </c>
      <c r="EZ197" s="515" t="n">
        <f aca="false">BU197-EJ197</f>
        <v>59</v>
      </c>
      <c r="FA197" s="451" t="n">
        <f aca="false">1-EK197/BV197</f>
        <v>0.81994459833795</v>
      </c>
      <c r="FB197" s="432" t="n">
        <f aca="false">BV197-EK197</f>
        <v>296</v>
      </c>
      <c r="FC197" s="453" t="n">
        <f aca="false">1-EP197/CA197</f>
        <v>0.662068965517241</v>
      </c>
      <c r="FD197" s="432" t="n">
        <f aca="false">CA197-EP197</f>
        <v>1.92</v>
      </c>
      <c r="FE197" s="453" t="n">
        <f aca="false">1-EQ197/CB197</f>
        <v>0.95</v>
      </c>
      <c r="FF197" s="431" t="n">
        <f aca="false">CB197-EQ197</f>
        <v>114</v>
      </c>
      <c r="FG197" s="406" t="n">
        <v>19200</v>
      </c>
      <c r="FH197" s="444"/>
      <c r="FI197" s="454"/>
      <c r="FJ197" s="455"/>
      <c r="FK197" s="456" t="n">
        <f aca="false">3000/BA197*24</f>
        <v>4.39024390243903</v>
      </c>
      <c r="FL197" s="531"/>
      <c r="FM197" s="456"/>
      <c r="FN197" s="531" t="n">
        <v>3241</v>
      </c>
      <c r="FO197" s="533" t="n">
        <f aca="false">FN197/11.15/1.2/1000</f>
        <v>0.242227204783259</v>
      </c>
      <c r="FP197" s="450" t="n">
        <f aca="false">FN197/BA197*1000</f>
        <v>197.621951219512</v>
      </c>
      <c r="FQ197" s="458" t="n">
        <v>44.4</v>
      </c>
      <c r="FR197" s="459" t="n">
        <f aca="false">FQ197/BA197*1000</f>
        <v>2.70731707317073</v>
      </c>
      <c r="FS197" s="577" t="n">
        <v>7.77</v>
      </c>
      <c r="FT197" s="578" t="n">
        <v>16</v>
      </c>
      <c r="FU197" s="579" t="n">
        <v>56</v>
      </c>
      <c r="FV197" s="580" t="n">
        <v>1</v>
      </c>
      <c r="FW197" s="581" t="n">
        <v>0.2</v>
      </c>
      <c r="FX197" s="580" t="n">
        <v>8</v>
      </c>
      <c r="FY197" s="453" t="n">
        <f aca="false">1-FV197/(EG197+DD197)</f>
        <v>0.833333333333333</v>
      </c>
      <c r="FZ197" s="453" t="n">
        <f aca="false">1-FW197/(EF197+DC197)</f>
        <v>0.795918367346939</v>
      </c>
      <c r="GA197" s="430" t="n">
        <f aca="false">EF197+DC197-FW197</f>
        <v>0.78</v>
      </c>
      <c r="GB197" s="514" t="n">
        <f aca="false">1-FT197/CW197</f>
        <v>0.157894736842105</v>
      </c>
      <c r="GC197" s="515" t="n">
        <f aca="false">CW197+DZ197-FT197</f>
        <v>3</v>
      </c>
      <c r="GD197" s="514" t="n">
        <f aca="false">1-FU197/CX197</f>
        <v>0.138461538461538</v>
      </c>
      <c r="GE197" s="528" t="n">
        <f aca="false">CX197+EA197-FU197</f>
        <v>9</v>
      </c>
      <c r="GF197" s="462" t="n">
        <f aca="false">4100/BA197*24</f>
        <v>6</v>
      </c>
      <c r="GG197" s="406"/>
      <c r="GH197" s="451"/>
      <c r="GI197" s="406"/>
      <c r="GJ197" s="463"/>
      <c r="GK197" s="464"/>
      <c r="GL197" s="465"/>
      <c r="GM197" s="530"/>
      <c r="GN197" s="406"/>
      <c r="GO197" s="514"/>
      <c r="GP197" s="451"/>
      <c r="GQ197" s="530"/>
      <c r="GR197" s="456" t="n">
        <f aca="false">4300/BA197*24</f>
        <v>6.29268292682927</v>
      </c>
      <c r="GS197" s="532" t="n">
        <f aca="false">HC197</f>
        <v>14</v>
      </c>
      <c r="GT197" s="532" t="n">
        <f aca="false">HD197</f>
        <v>51</v>
      </c>
      <c r="GU197" s="514"/>
      <c r="GV197" s="514"/>
      <c r="GW197" s="514" t="n">
        <f aca="false">1-HC197/FT197</f>
        <v>0.125</v>
      </c>
      <c r="GX197" s="514" t="n">
        <f aca="false">1-HD197/FU197</f>
        <v>0.0892857142857143</v>
      </c>
      <c r="GY197" s="463"/>
      <c r="GZ197" s="406" t="n">
        <v>13661</v>
      </c>
      <c r="HA197" s="582" t="n">
        <v>8.49</v>
      </c>
      <c r="HB197" s="452" t="n">
        <v>8.48</v>
      </c>
      <c r="HC197" s="578" t="n">
        <v>14</v>
      </c>
      <c r="HD197" s="444" t="n">
        <v>51</v>
      </c>
      <c r="HE197" s="464" t="n">
        <v>14</v>
      </c>
      <c r="HF197" s="464"/>
      <c r="HG197" s="583"/>
      <c r="HH197" s="576" t="n">
        <v>1</v>
      </c>
      <c r="HI197" s="584" t="n">
        <v>6170</v>
      </c>
      <c r="HJ197" s="407" t="n">
        <f aca="false">HI197*0.67</f>
        <v>4133.9</v>
      </c>
      <c r="HK197" s="407"/>
      <c r="HL197" s="550"/>
      <c r="HM197" s="585" t="n">
        <v>8.5</v>
      </c>
      <c r="HN197" s="462" t="n">
        <v>8.66</v>
      </c>
      <c r="HO197" s="575" t="n">
        <v>0.25</v>
      </c>
      <c r="HP197" s="549" t="n">
        <v>0.0081</v>
      </c>
      <c r="HQ197" s="586" t="n">
        <v>7.5</v>
      </c>
      <c r="HR197" s="587" t="n">
        <v>0.2</v>
      </c>
      <c r="HS197" s="521" t="n">
        <v>0.13</v>
      </c>
      <c r="HT197" s="588" t="n">
        <v>8</v>
      </c>
      <c r="HU197" s="523" t="n">
        <f aca="false">42900/BA197*24</f>
        <v>62.7804878048781</v>
      </c>
      <c r="HV197" s="514" t="n">
        <f aca="false">1-HC197/BE197</f>
        <v>0.82051282051282</v>
      </c>
      <c r="HW197" s="514" t="n">
        <f aca="false">1-HD197/BF197</f>
        <v>0.858725761772853</v>
      </c>
      <c r="HX197" s="514" t="n">
        <f aca="false">1-HM197/BK197</f>
        <v>0.777486910994764</v>
      </c>
      <c r="HY197" s="472"/>
    </row>
    <row r="198" customFormat="false" ht="15.6" hidden="false" customHeight="false" outlineLevel="0" collapsed="false">
      <c r="A198" s="401" t="n">
        <v>43680</v>
      </c>
      <c r="B198" s="516" t="n">
        <v>18633</v>
      </c>
      <c r="C198" s="403" t="n">
        <f aca="false">B198/$B$6</f>
        <v>0.37266</v>
      </c>
      <c r="D198" s="572" t="n">
        <v>8.08</v>
      </c>
      <c r="E198" s="573" t="n">
        <v>47</v>
      </c>
      <c r="F198" s="574" t="n">
        <v>190</v>
      </c>
      <c r="G198" s="407" t="n">
        <f aca="false">F198*B198/1000</f>
        <v>3540.27</v>
      </c>
      <c r="H198" s="403" t="n">
        <f aca="false">G198/$G$6</f>
        <v>0.1416108</v>
      </c>
      <c r="I198" s="574" t="n">
        <v>7910</v>
      </c>
      <c r="J198" s="407" t="n">
        <f aca="false">I198*0.67</f>
        <v>5299.7</v>
      </c>
      <c r="K198" s="575" t="n">
        <v>21.5</v>
      </c>
      <c r="L198" s="575" t="n">
        <v>19</v>
      </c>
      <c r="M198" s="575" t="n">
        <v>1.5</v>
      </c>
      <c r="N198" s="576" t="n">
        <v>41</v>
      </c>
      <c r="O198" s="576" t="n">
        <v>32</v>
      </c>
      <c r="P198" s="410"/>
      <c r="Q198" s="410"/>
      <c r="R198" s="410"/>
      <c r="S198" s="410"/>
      <c r="T198" s="411"/>
      <c r="U198" s="412"/>
      <c r="V198" s="410"/>
      <c r="W198" s="410"/>
      <c r="X198" s="517"/>
      <c r="Y198" s="474"/>
      <c r="Z198" s="475"/>
      <c r="AA198" s="476"/>
      <c r="AB198" s="477"/>
      <c r="AC198" s="477"/>
      <c r="AD198" s="475" t="n">
        <v>4.25</v>
      </c>
      <c r="AE198" s="478" t="n">
        <f aca="false">AD198/$AD$6</f>
        <v>0.590277777777778</v>
      </c>
      <c r="AF198" s="479"/>
      <c r="AG198" s="478"/>
      <c r="AH198" s="479"/>
      <c r="AI198" s="479"/>
      <c r="AJ198" s="474"/>
      <c r="AK198" s="478"/>
      <c r="AL198" s="448"/>
      <c r="AM198" s="480"/>
      <c r="AN198" s="474"/>
      <c r="AO198" s="474"/>
      <c r="AP198" s="480"/>
      <c r="AQ198" s="448"/>
      <c r="AR198" s="474"/>
      <c r="AS198" s="474"/>
      <c r="AT198" s="474"/>
      <c r="AU198" s="448"/>
      <c r="AV198" s="481"/>
      <c r="AW198" s="480"/>
      <c r="AX198" s="480"/>
      <c r="AY198" s="481"/>
      <c r="AZ198" s="481"/>
      <c r="BA198" s="421" t="n">
        <f aca="false">CC198+DF198</f>
        <v>17126</v>
      </c>
      <c r="BB198" s="422" t="n">
        <f aca="false">BA198/$BA$6</f>
        <v>0.34252</v>
      </c>
      <c r="BC198" s="423"/>
      <c r="BD198" s="424" t="n">
        <v>8.17</v>
      </c>
      <c r="BE198" s="425" t="n">
        <v>85</v>
      </c>
      <c r="BF198" s="426" t="n">
        <v>367</v>
      </c>
      <c r="BG198" s="427" t="n">
        <v>6360</v>
      </c>
      <c r="BH198" s="421" t="n">
        <f aca="false">BG198*0.67</f>
        <v>4261.2</v>
      </c>
      <c r="BI198" s="433"/>
      <c r="BJ198" s="422"/>
      <c r="BK198" s="428" t="n">
        <v>31.4</v>
      </c>
      <c r="BL198" s="428" t="n">
        <v>28</v>
      </c>
      <c r="BM198" s="429" t="n">
        <v>3.1</v>
      </c>
      <c r="BN198" s="423"/>
      <c r="BO198" s="426" t="n">
        <v>223</v>
      </c>
      <c r="BP198" s="426" t="n">
        <v>32</v>
      </c>
      <c r="BQ198" s="424" t="n">
        <v>4.62</v>
      </c>
      <c r="BR198" s="422" t="n">
        <f aca="false">BQ198/$BQ$6</f>
        <v>0.641666666666667</v>
      </c>
      <c r="BS198" s="410" t="n">
        <f aca="false">BA198</f>
        <v>17126</v>
      </c>
      <c r="BT198" s="430" t="n">
        <f aca="false">BD198</f>
        <v>8.17</v>
      </c>
      <c r="BU198" s="431" t="n">
        <f aca="false">BE198</f>
        <v>85</v>
      </c>
      <c r="BV198" s="431" t="n">
        <f aca="false">BF198</f>
        <v>367</v>
      </c>
      <c r="BW198" s="431" t="n">
        <f aca="false">BG198</f>
        <v>6360</v>
      </c>
      <c r="BX198" s="431" t="n">
        <f aca="false">BW198*0.65</f>
        <v>4134</v>
      </c>
      <c r="BY198" s="431" t="n">
        <f aca="false">BK198</f>
        <v>31.4</v>
      </c>
      <c r="BZ198" s="431" t="n">
        <f aca="false">BL198</f>
        <v>28</v>
      </c>
      <c r="CA198" s="432"/>
      <c r="CB198" s="431" t="n">
        <f aca="false">BO198</f>
        <v>223</v>
      </c>
      <c r="CC198" s="433" t="n">
        <v>17126</v>
      </c>
      <c r="CD198" s="412" t="n">
        <f aca="false">CC198</f>
        <v>17126</v>
      </c>
      <c r="CE198" s="422" t="n">
        <f aca="false">CC198/25000</f>
        <v>0.68504</v>
      </c>
      <c r="CF198" s="434" t="n">
        <f aca="false">6700/CC198*24</f>
        <v>9.38923274553311</v>
      </c>
      <c r="CG198" s="435" t="n">
        <v>7.97</v>
      </c>
      <c r="CH198" s="428"/>
      <c r="CI198" s="447" t="n">
        <f aca="false">9500/CC198*24</f>
        <v>13.3130912063529</v>
      </c>
      <c r="CJ198" s="437" t="n">
        <v>32.5</v>
      </c>
      <c r="CK198" s="437" t="n">
        <v>4.2</v>
      </c>
      <c r="CL198" s="424" t="n">
        <v>7.89</v>
      </c>
      <c r="CM198" s="424"/>
      <c r="CN198" s="424"/>
      <c r="CO198" s="433"/>
      <c r="CP198" s="433"/>
      <c r="CQ198" s="438"/>
      <c r="CR198" s="438" t="n">
        <v>0.87</v>
      </c>
      <c r="CS198" s="425"/>
      <c r="CT198" s="529" t="n">
        <f aca="false">3500/CC198*24</f>
        <v>4.90482307602476</v>
      </c>
      <c r="CU198" s="435" t="n">
        <v>4.86</v>
      </c>
      <c r="CV198" s="439" t="n">
        <v>8.11</v>
      </c>
      <c r="CW198" s="440" t="n">
        <v>19</v>
      </c>
      <c r="CX198" s="441" t="n">
        <v>64</v>
      </c>
      <c r="CY198" s="442" t="n">
        <v>5850</v>
      </c>
      <c r="CZ198" s="443" t="n">
        <v>8.6</v>
      </c>
      <c r="DA198" s="443" t="n">
        <v>0.26</v>
      </c>
      <c r="DB198" s="443" t="n">
        <v>7.4</v>
      </c>
      <c r="DC198" s="443"/>
      <c r="DD198" s="444" t="n">
        <v>6</v>
      </c>
      <c r="DE198" s="441" t="n">
        <v>16</v>
      </c>
      <c r="DF198" s="445"/>
      <c r="DG198" s="446"/>
      <c r="DH198" s="422"/>
      <c r="DI198" s="447"/>
      <c r="DJ198" s="435"/>
      <c r="DK198" s="428"/>
      <c r="DL198" s="447"/>
      <c r="DM198" s="423"/>
      <c r="DN198" s="423"/>
      <c r="DO198" s="424"/>
      <c r="DP198" s="424"/>
      <c r="DQ198" s="424"/>
      <c r="DR198" s="433"/>
      <c r="DS198" s="433"/>
      <c r="DT198" s="438"/>
      <c r="DU198" s="438"/>
      <c r="DV198" s="425"/>
      <c r="DW198" s="447"/>
      <c r="DX198" s="435"/>
      <c r="DY198" s="439"/>
      <c r="DZ198" s="440"/>
      <c r="EA198" s="441"/>
      <c r="EB198" s="442"/>
      <c r="EC198" s="443"/>
      <c r="ED198" s="443"/>
      <c r="EE198" s="443"/>
      <c r="EF198" s="443"/>
      <c r="EG198" s="444"/>
      <c r="EH198" s="441"/>
      <c r="EI198" s="430" t="n">
        <f aca="false">CV198</f>
        <v>8.11</v>
      </c>
      <c r="EJ198" s="448" t="n">
        <f aca="false">CW198</f>
        <v>19</v>
      </c>
      <c r="EK198" s="449" t="n">
        <f aca="false">CX198</f>
        <v>64</v>
      </c>
      <c r="EL198" s="418" t="n">
        <f aca="false">CY198</f>
        <v>5850</v>
      </c>
      <c r="EM198" s="432" t="n">
        <f aca="false">CZ198</f>
        <v>8.6</v>
      </c>
      <c r="EN198" s="432" t="n">
        <f aca="false">DA198</f>
        <v>0.26</v>
      </c>
      <c r="EO198" s="432" t="n">
        <f aca="false">DB198</f>
        <v>7.4</v>
      </c>
      <c r="EP198" s="432"/>
      <c r="EQ198" s="431" t="n">
        <f aca="false">DD198</f>
        <v>6</v>
      </c>
      <c r="ER198" s="449" t="n">
        <f aca="false">DE198</f>
        <v>16</v>
      </c>
      <c r="ES198" s="450" t="n">
        <f aca="false">22000/BA198*24</f>
        <v>30.8303164778699</v>
      </c>
      <c r="ET198" s="451" t="n">
        <f aca="false">BB198</f>
        <v>0.34252</v>
      </c>
      <c r="EU198" s="452" t="n">
        <f aca="false">BV198/1000/ES198*24</f>
        <v>0.285692818181818</v>
      </c>
      <c r="EV198" s="451" t="n">
        <f aca="false">EU198/$EU$6</f>
        <v>0.529060774410774</v>
      </c>
      <c r="EW198" s="514" t="n">
        <f aca="false">1-EM198/BY198</f>
        <v>0.726114649681529</v>
      </c>
      <c r="EX198" s="515" t="n">
        <f aca="false">BY198-EM198</f>
        <v>22.8</v>
      </c>
      <c r="EY198" s="514" t="n">
        <f aca="false">1-EJ198/BU198</f>
        <v>0.776470588235294</v>
      </c>
      <c r="EZ198" s="515" t="n">
        <f aca="false">BU198-EJ198</f>
        <v>66</v>
      </c>
      <c r="FA198" s="451" t="n">
        <f aca="false">1-EK198/BV198</f>
        <v>0.825613079019074</v>
      </c>
      <c r="FB198" s="432" t="n">
        <f aca="false">BV198-EK198</f>
        <v>303</v>
      </c>
      <c r="FC198" s="453"/>
      <c r="FD198" s="432"/>
      <c r="FE198" s="453" t="n">
        <f aca="false">1-EQ198/CB198</f>
        <v>0.973094170403587</v>
      </c>
      <c r="FF198" s="431" t="n">
        <f aca="false">CB198-EQ198</f>
        <v>217</v>
      </c>
      <c r="FG198" s="406" t="n">
        <v>19200</v>
      </c>
      <c r="FH198" s="444"/>
      <c r="FI198" s="454"/>
      <c r="FJ198" s="455"/>
      <c r="FK198" s="456" t="n">
        <f aca="false">3000/BA198*24</f>
        <v>4.20413406516408</v>
      </c>
      <c r="FL198" s="531"/>
      <c r="FM198" s="456"/>
      <c r="FN198" s="531" t="n">
        <v>2819</v>
      </c>
      <c r="FO198" s="533" t="n">
        <f aca="false">FN198/11.15/1.2/1000</f>
        <v>0.210687593423019</v>
      </c>
      <c r="FP198" s="450" t="n">
        <f aca="false">FN198/BA198*1000</f>
        <v>164.603526801355</v>
      </c>
      <c r="FQ198" s="458" t="n">
        <v>44.4</v>
      </c>
      <c r="FR198" s="459" t="n">
        <f aca="false">FQ198/BA198*1000</f>
        <v>2.59254934018451</v>
      </c>
      <c r="FS198" s="577" t="n">
        <v>7.96</v>
      </c>
      <c r="FT198" s="578" t="n">
        <v>17</v>
      </c>
      <c r="FU198" s="579" t="n">
        <v>62</v>
      </c>
      <c r="FV198" s="580" t="n">
        <v>1</v>
      </c>
      <c r="FW198" s="581" t="n">
        <v>0.22</v>
      </c>
      <c r="FX198" s="580" t="n">
        <v>8</v>
      </c>
      <c r="FY198" s="453" t="n">
        <f aca="false">1-FV198/(EG198+DD198)</f>
        <v>0.833333333333333</v>
      </c>
      <c r="FZ198" s="453"/>
      <c r="GA198" s="430"/>
      <c r="GB198" s="514" t="n">
        <f aca="false">1-FT198/CW198</f>
        <v>0.105263157894737</v>
      </c>
      <c r="GC198" s="515" t="n">
        <f aca="false">CW198+DZ198-FT198</f>
        <v>2</v>
      </c>
      <c r="GD198" s="514" t="n">
        <f aca="false">1-FU198/CX198</f>
        <v>0.03125</v>
      </c>
      <c r="GE198" s="528" t="n">
        <f aca="false">CX198+EA198-FU198</f>
        <v>2</v>
      </c>
      <c r="GF198" s="462" t="n">
        <f aca="false">4100/BA198*24</f>
        <v>5.74564988905757</v>
      </c>
      <c r="GG198" s="406"/>
      <c r="GH198" s="451"/>
      <c r="GI198" s="406"/>
      <c r="GJ198" s="463"/>
      <c r="GK198" s="464"/>
      <c r="GL198" s="465"/>
      <c r="GM198" s="530"/>
      <c r="GN198" s="406"/>
      <c r="GO198" s="514"/>
      <c r="GP198" s="451"/>
      <c r="GQ198" s="530"/>
      <c r="GR198" s="456" t="n">
        <f aca="false">4300/BA198*24</f>
        <v>6.02592549340185</v>
      </c>
      <c r="GS198" s="532" t="n">
        <f aca="false">HC198</f>
        <v>13</v>
      </c>
      <c r="GT198" s="532" t="n">
        <f aca="false">HD198</f>
        <v>49</v>
      </c>
      <c r="GU198" s="514"/>
      <c r="GV198" s="514"/>
      <c r="GW198" s="514" t="n">
        <f aca="false">1-HC198/FT198</f>
        <v>0.235294117647059</v>
      </c>
      <c r="GX198" s="514" t="n">
        <f aca="false">1-HD198/FU198</f>
        <v>0.209677419354839</v>
      </c>
      <c r="GY198" s="463"/>
      <c r="GZ198" s="406" t="n">
        <v>13500</v>
      </c>
      <c r="HA198" s="582" t="n">
        <v>8.47</v>
      </c>
      <c r="HB198" s="452" t="n">
        <v>8.47</v>
      </c>
      <c r="HC198" s="578" t="n">
        <v>13</v>
      </c>
      <c r="HD198" s="444" t="n">
        <v>49</v>
      </c>
      <c r="HE198" s="464" t="n">
        <v>13</v>
      </c>
      <c r="HF198" s="464"/>
      <c r="HG198" s="583"/>
      <c r="HH198" s="576" t="n">
        <v>2</v>
      </c>
      <c r="HI198" s="584" t="n">
        <v>5630</v>
      </c>
      <c r="HJ198" s="407" t="n">
        <f aca="false">HI198*0.67</f>
        <v>3772.1</v>
      </c>
      <c r="HK198" s="407"/>
      <c r="HL198" s="550"/>
      <c r="HM198" s="585" t="n">
        <v>8.4</v>
      </c>
      <c r="HN198" s="462" t="n">
        <v>8.27</v>
      </c>
      <c r="HO198" s="575" t="n">
        <v>0.23</v>
      </c>
      <c r="HP198" s="549" t="n">
        <v>0.01</v>
      </c>
      <c r="HQ198" s="586" t="n">
        <v>7.6</v>
      </c>
      <c r="HR198" s="587" t="n">
        <v>0.1</v>
      </c>
      <c r="HS198" s="521" t="n">
        <v>0.12</v>
      </c>
      <c r="HT198" s="588" t="n">
        <v>8</v>
      </c>
      <c r="HU198" s="523" t="n">
        <f aca="false">42900/BA198*24</f>
        <v>60.1191171318463</v>
      </c>
      <c r="HV198" s="514" t="n">
        <f aca="false">1-HC198/BE198</f>
        <v>0.847058823529412</v>
      </c>
      <c r="HW198" s="514" t="n">
        <f aca="false">1-HD198/BF198</f>
        <v>0.866485013623978</v>
      </c>
      <c r="HX198" s="514" t="n">
        <f aca="false">1-HM198/BK198</f>
        <v>0.732484076433121</v>
      </c>
      <c r="HY198" s="472"/>
    </row>
    <row r="199" customFormat="false" ht="15.6" hidden="false" customHeight="false" outlineLevel="0" collapsed="false">
      <c r="A199" s="486" t="n">
        <v>43681</v>
      </c>
      <c r="B199" s="487" t="n">
        <v>26506</v>
      </c>
      <c r="C199" s="488" t="n">
        <f aca="false">B199/$B$6</f>
        <v>0.53012</v>
      </c>
      <c r="D199" s="489" t="n">
        <v>8.18</v>
      </c>
      <c r="E199" s="490" t="n">
        <v>41.3</v>
      </c>
      <c r="F199" s="491" t="n">
        <v>193</v>
      </c>
      <c r="G199" s="491" t="n">
        <f aca="false">F199*B199/1000</f>
        <v>5115.658</v>
      </c>
      <c r="H199" s="488" t="n">
        <f aca="false">G199/$G$6</f>
        <v>0.20462632</v>
      </c>
      <c r="I199" s="491" t="n">
        <v>7460</v>
      </c>
      <c r="J199" s="491" t="n">
        <f aca="false">I199*0.67</f>
        <v>4998.2</v>
      </c>
      <c r="K199" s="492" t="n">
        <v>24</v>
      </c>
      <c r="L199" s="492" t="n">
        <v>22.6</v>
      </c>
      <c r="M199" s="492" t="n">
        <v>1.7</v>
      </c>
      <c r="N199" s="493" t="n">
        <v>71</v>
      </c>
      <c r="O199" s="493" t="n">
        <v>32</v>
      </c>
      <c r="P199" s="410"/>
      <c r="Q199" s="410"/>
      <c r="R199" s="410"/>
      <c r="S199" s="410"/>
      <c r="T199" s="411"/>
      <c r="U199" s="412"/>
      <c r="V199" s="410"/>
      <c r="W199" s="410"/>
      <c r="X199" s="413"/>
      <c r="Y199" s="474"/>
      <c r="Z199" s="475"/>
      <c r="AA199" s="476"/>
      <c r="AB199" s="477"/>
      <c r="AC199" s="477"/>
      <c r="AD199" s="475" t="n">
        <v>4.29</v>
      </c>
      <c r="AE199" s="478" t="n">
        <f aca="false">AD199/$AD$6</f>
        <v>0.595833333333333</v>
      </c>
      <c r="AF199" s="479"/>
      <c r="AG199" s="478"/>
      <c r="AH199" s="479"/>
      <c r="AI199" s="479"/>
      <c r="AJ199" s="474"/>
      <c r="AK199" s="478"/>
      <c r="AL199" s="448"/>
      <c r="AM199" s="480"/>
      <c r="AN199" s="474"/>
      <c r="AO199" s="474"/>
      <c r="AP199" s="480"/>
      <c r="AQ199" s="448"/>
      <c r="AR199" s="474"/>
      <c r="AS199" s="474"/>
      <c r="AT199" s="474"/>
      <c r="AU199" s="448"/>
      <c r="AV199" s="481"/>
      <c r="AW199" s="480"/>
      <c r="AX199" s="480"/>
      <c r="AY199" s="481"/>
      <c r="AZ199" s="481"/>
      <c r="BA199" s="421" t="n">
        <f aca="false">CC199+DF199</f>
        <v>23176</v>
      </c>
      <c r="BB199" s="422" t="n">
        <f aca="false">BA199/$BA$6</f>
        <v>0.46352</v>
      </c>
      <c r="BC199" s="423"/>
      <c r="BD199" s="424" t="n">
        <v>8.02</v>
      </c>
      <c r="BE199" s="425" t="n">
        <v>77</v>
      </c>
      <c r="BF199" s="426" t="n">
        <v>373</v>
      </c>
      <c r="BG199" s="427" t="n">
        <v>5840</v>
      </c>
      <c r="BH199" s="421" t="n">
        <f aca="false">BG199*0.67</f>
        <v>3912.8</v>
      </c>
      <c r="BI199" s="433"/>
      <c r="BJ199" s="422"/>
      <c r="BK199" s="428" t="n">
        <v>27.3</v>
      </c>
      <c r="BL199" s="428" t="n">
        <v>25.4</v>
      </c>
      <c r="BM199" s="429" t="n">
        <v>1.3</v>
      </c>
      <c r="BN199" s="423"/>
      <c r="BO199" s="426" t="n">
        <v>164</v>
      </c>
      <c r="BP199" s="426" t="n">
        <v>32</v>
      </c>
      <c r="BQ199" s="424" t="n">
        <v>4.95</v>
      </c>
      <c r="BR199" s="422" t="n">
        <f aca="false">BQ199/$BQ$6</f>
        <v>0.6875</v>
      </c>
      <c r="BS199" s="410" t="n">
        <f aca="false">BA199</f>
        <v>23176</v>
      </c>
      <c r="BT199" s="430" t="n">
        <f aca="false">BD199</f>
        <v>8.02</v>
      </c>
      <c r="BU199" s="431" t="n">
        <f aca="false">BE199</f>
        <v>77</v>
      </c>
      <c r="BV199" s="431" t="n">
        <f aca="false">BF199</f>
        <v>373</v>
      </c>
      <c r="BW199" s="431" t="n">
        <f aca="false">BG199</f>
        <v>5840</v>
      </c>
      <c r="BX199" s="431" t="n">
        <f aca="false">BW199*0.65</f>
        <v>3796</v>
      </c>
      <c r="BY199" s="431" t="n">
        <f aca="false">BK199</f>
        <v>27.3</v>
      </c>
      <c r="BZ199" s="431" t="n">
        <f aca="false">BL199</f>
        <v>25.4</v>
      </c>
      <c r="CA199" s="432"/>
      <c r="CB199" s="431" t="n">
        <f aca="false">BO199</f>
        <v>164</v>
      </c>
      <c r="CC199" s="433" t="n">
        <v>23176</v>
      </c>
      <c r="CD199" s="412" t="n">
        <f aca="false">CC199</f>
        <v>23176</v>
      </c>
      <c r="CE199" s="422" t="n">
        <f aca="false">CC199/25000</f>
        <v>0.92704</v>
      </c>
      <c r="CF199" s="534" t="n">
        <f aca="false">6700/CC199*24</f>
        <v>6.93821194338971</v>
      </c>
      <c r="CG199" s="435" t="n">
        <v>8.06</v>
      </c>
      <c r="CH199" s="428"/>
      <c r="CI199" s="535" t="n">
        <f aca="false">9500/CC199*24</f>
        <v>9.83776320331377</v>
      </c>
      <c r="CJ199" s="437" t="n">
        <v>30.6</v>
      </c>
      <c r="CK199" s="437" t="n">
        <v>4.4</v>
      </c>
      <c r="CL199" s="424" t="n">
        <v>7.99</v>
      </c>
      <c r="CM199" s="424"/>
      <c r="CN199" s="424"/>
      <c r="CO199" s="433"/>
      <c r="CP199" s="433"/>
      <c r="CQ199" s="438"/>
      <c r="CR199" s="438" t="n">
        <v>0.87</v>
      </c>
      <c r="CS199" s="482"/>
      <c r="CT199" s="425" t="n">
        <f aca="false">3500/CC199*24</f>
        <v>3.62443907490507</v>
      </c>
      <c r="CU199" s="435" t="n">
        <v>4.51</v>
      </c>
      <c r="CV199" s="494" t="n">
        <v>8.08</v>
      </c>
      <c r="CW199" s="495" t="n">
        <v>17</v>
      </c>
      <c r="CX199" s="496" t="n">
        <v>62</v>
      </c>
      <c r="CY199" s="497" t="n">
        <v>5800</v>
      </c>
      <c r="CZ199" s="498" t="n">
        <v>9.1</v>
      </c>
      <c r="DA199" s="498" t="n">
        <v>0.23</v>
      </c>
      <c r="DB199" s="498" t="n">
        <v>7.8</v>
      </c>
      <c r="DC199" s="498"/>
      <c r="DD199" s="499" t="n">
        <v>6</v>
      </c>
      <c r="DE199" s="499" t="n">
        <v>16</v>
      </c>
      <c r="DF199" s="433"/>
      <c r="DG199" s="446"/>
      <c r="DH199" s="422"/>
      <c r="DI199" s="433"/>
      <c r="DJ199" s="435"/>
      <c r="DK199" s="428"/>
      <c r="DL199" s="433"/>
      <c r="DM199" s="542"/>
      <c r="DN199" s="542"/>
      <c r="DO199" s="543"/>
      <c r="DP199" s="543"/>
      <c r="DQ199" s="543"/>
      <c r="DR199" s="433"/>
      <c r="DS199" s="433"/>
      <c r="DT199" s="438"/>
      <c r="DU199" s="438"/>
      <c r="DV199" s="438"/>
      <c r="DW199" s="433"/>
      <c r="DX199" s="435"/>
      <c r="DY199" s="494"/>
      <c r="DZ199" s="495"/>
      <c r="EA199" s="496"/>
      <c r="EB199" s="497"/>
      <c r="EC199" s="498"/>
      <c r="ED199" s="498"/>
      <c r="EE199" s="498"/>
      <c r="EF199" s="498"/>
      <c r="EG199" s="499"/>
      <c r="EH199" s="496"/>
      <c r="EI199" s="430" t="n">
        <f aca="false">CV199</f>
        <v>8.08</v>
      </c>
      <c r="EJ199" s="448" t="n">
        <f aca="false">CW199</f>
        <v>17</v>
      </c>
      <c r="EK199" s="449" t="n">
        <f aca="false">CX199</f>
        <v>62</v>
      </c>
      <c r="EL199" s="418" t="n">
        <f aca="false">CY199</f>
        <v>5800</v>
      </c>
      <c r="EM199" s="432" t="n">
        <f aca="false">CZ199</f>
        <v>9.1</v>
      </c>
      <c r="EN199" s="432" t="n">
        <f aca="false">DA199</f>
        <v>0.23</v>
      </c>
      <c r="EO199" s="432" t="n">
        <f aca="false">DB199</f>
        <v>7.8</v>
      </c>
      <c r="EP199" s="432"/>
      <c r="EQ199" s="431" t="n">
        <f aca="false">DD199</f>
        <v>6</v>
      </c>
      <c r="ER199" s="449" t="n">
        <f aca="false">DE199</f>
        <v>16</v>
      </c>
      <c r="ES199" s="497" t="n">
        <f aca="false">22000/BA199*24</f>
        <v>22.7821884708319</v>
      </c>
      <c r="ET199" s="500" t="n">
        <f aca="false">BB199</f>
        <v>0.46352</v>
      </c>
      <c r="EU199" s="452" t="n">
        <f aca="false">BV199/1000/ES199*24</f>
        <v>0.392938545454545</v>
      </c>
      <c r="EV199" s="500" t="n">
        <f aca="false">EU199/$EU$6</f>
        <v>0.727663973063973</v>
      </c>
      <c r="EW199" s="514" t="n">
        <f aca="false">1-EM199/BY199</f>
        <v>0.666666666666667</v>
      </c>
      <c r="EX199" s="515" t="n">
        <f aca="false">BY199-EM199</f>
        <v>18.2</v>
      </c>
      <c r="EY199" s="514" t="n">
        <f aca="false">1-EJ199/BU199</f>
        <v>0.779220779220779</v>
      </c>
      <c r="EZ199" s="515" t="n">
        <f aca="false">BU199-EJ199</f>
        <v>60</v>
      </c>
      <c r="FA199" s="451" t="n">
        <f aca="false">1-EK199/BV199</f>
        <v>0.833780160857909</v>
      </c>
      <c r="FB199" s="432" t="n">
        <f aca="false">BV199-EK199</f>
        <v>311</v>
      </c>
      <c r="FC199" s="453"/>
      <c r="FD199" s="432"/>
      <c r="FE199" s="453" t="n">
        <f aca="false">1-EQ199/CB199</f>
        <v>0.963414634146341</v>
      </c>
      <c r="FF199" s="431" t="n">
        <f aca="false">CB199-EQ199</f>
        <v>158</v>
      </c>
      <c r="FG199" s="491" t="n">
        <v>19200</v>
      </c>
      <c r="FH199" s="499"/>
      <c r="FI199" s="502"/>
      <c r="FJ199" s="488"/>
      <c r="FK199" s="503" t="n">
        <f aca="false">3000/BA199*24</f>
        <v>3.10666206420435</v>
      </c>
      <c r="FL199" s="491"/>
      <c r="FM199" s="503"/>
      <c r="FN199" s="491" t="n">
        <v>2641</v>
      </c>
      <c r="FO199" s="533" t="n">
        <f aca="false">FN199/11.15/1.2/1000</f>
        <v>0.197384155455904</v>
      </c>
      <c r="FP199" s="497" t="n">
        <f aca="false">FN199/BA199*1000</f>
        <v>113.954090438385</v>
      </c>
      <c r="FQ199" s="504" t="n">
        <v>52.8</v>
      </c>
      <c r="FR199" s="492" t="n">
        <f aca="false">FQ199/BA199*1000</f>
        <v>2.27821884708319</v>
      </c>
      <c r="FS199" s="505" t="n">
        <v>8.06</v>
      </c>
      <c r="FT199" s="495" t="n">
        <v>16</v>
      </c>
      <c r="FU199" s="496" t="n">
        <v>58</v>
      </c>
      <c r="FV199" s="491" t="n">
        <v>1</v>
      </c>
      <c r="FW199" s="505" t="n">
        <v>0.26</v>
      </c>
      <c r="FX199" s="491" t="n">
        <v>16</v>
      </c>
      <c r="FY199" s="453" t="n">
        <f aca="false">1-FV199/(EG199+DD199)</f>
        <v>0.833333333333333</v>
      </c>
      <c r="FZ199" s="453"/>
      <c r="GA199" s="430"/>
      <c r="GB199" s="500" t="n">
        <f aca="false">1-FT199/CW199</f>
        <v>0.0588235294117647</v>
      </c>
      <c r="GC199" s="515" t="n">
        <f aca="false">(CW199+DZ199)/2-FT199</f>
        <v>-7.5</v>
      </c>
      <c r="GD199" s="500" t="n">
        <f aca="false">1-FU199/CX199</f>
        <v>0.0645161290322581</v>
      </c>
      <c r="GE199" s="528" t="n">
        <f aca="false">CX199+EA199-FU199</f>
        <v>4</v>
      </c>
      <c r="GF199" s="507" t="n">
        <f aca="false">4100/BA199*24</f>
        <v>4.24577148774594</v>
      </c>
      <c r="GG199" s="491"/>
      <c r="GH199" s="527"/>
      <c r="GI199" s="491"/>
      <c r="GJ199" s="545"/>
      <c r="GK199" s="499"/>
      <c r="GL199" s="508"/>
      <c r="GM199" s="536"/>
      <c r="GN199" s="537"/>
      <c r="GO199" s="527"/>
      <c r="GP199" s="527"/>
      <c r="GQ199" s="536"/>
      <c r="GR199" s="503" t="n">
        <f aca="false">4300/BA199*24</f>
        <v>4.45288229202623</v>
      </c>
      <c r="GS199" s="537" t="n">
        <f aca="false">HC199</f>
        <v>13</v>
      </c>
      <c r="GT199" s="537" t="n">
        <f aca="false">HD199</f>
        <v>51</v>
      </c>
      <c r="GU199" s="527"/>
      <c r="GV199" s="527"/>
      <c r="GW199" s="527" t="n">
        <f aca="false">1-HC199/FT199</f>
        <v>0.1875</v>
      </c>
      <c r="GX199" s="527" t="n">
        <f aca="false">1-HD199/FU199</f>
        <v>0.120689655172414</v>
      </c>
      <c r="GY199" s="498"/>
      <c r="GZ199" s="491" t="n">
        <v>21357</v>
      </c>
      <c r="HA199" s="494" t="n">
        <v>8.52</v>
      </c>
      <c r="HB199" s="494" t="n">
        <v>8.52</v>
      </c>
      <c r="HC199" s="495" t="n">
        <v>13</v>
      </c>
      <c r="HD199" s="499" t="n">
        <v>51</v>
      </c>
      <c r="HE199" s="499" t="n">
        <v>14</v>
      </c>
      <c r="HF199" s="499"/>
      <c r="HG199" s="499"/>
      <c r="HH199" s="493" t="n">
        <v>1</v>
      </c>
      <c r="HI199" s="509" t="n">
        <v>5740</v>
      </c>
      <c r="HJ199" s="491" t="n">
        <f aca="false">HI199*0.67</f>
        <v>3845.8</v>
      </c>
      <c r="HK199" s="491"/>
      <c r="HL199" s="551"/>
      <c r="HM199" s="544" t="n">
        <v>7.9</v>
      </c>
      <c r="HN199" s="507" t="n">
        <v>9</v>
      </c>
      <c r="HO199" s="492" t="n">
        <v>0.22</v>
      </c>
      <c r="HP199" s="546" t="n">
        <v>0.0078</v>
      </c>
      <c r="HQ199" s="524" t="n">
        <v>7.2</v>
      </c>
      <c r="HR199" s="525" t="n">
        <v>0.2</v>
      </c>
      <c r="HS199" s="525" t="n">
        <v>0.13</v>
      </c>
      <c r="HT199" s="512" t="n">
        <v>16</v>
      </c>
      <c r="HU199" s="526" t="n">
        <f aca="false">42900/BA199*24</f>
        <v>44.4252675181222</v>
      </c>
      <c r="HV199" s="527" t="n">
        <f aca="false">1-HC199/BE199</f>
        <v>0.831168831168831</v>
      </c>
      <c r="HW199" s="527" t="n">
        <f aca="false">1-HD199/BF199</f>
        <v>0.863270777479893</v>
      </c>
      <c r="HX199" s="527" t="n">
        <f aca="false">1-HM199/BK199</f>
        <v>0.710622710622711</v>
      </c>
      <c r="HY199" s="513"/>
    </row>
    <row r="200" customFormat="false" ht="15.6" hidden="false" customHeight="false" outlineLevel="0" collapsed="false">
      <c r="A200" s="401" t="n">
        <v>43682</v>
      </c>
      <c r="B200" s="516" t="n">
        <v>18726</v>
      </c>
      <c r="C200" s="403" t="n">
        <f aca="false">B200/$B$6</f>
        <v>0.37452</v>
      </c>
      <c r="D200" s="552" t="n">
        <v>7.9</v>
      </c>
      <c r="E200" s="553" t="n">
        <v>44.5</v>
      </c>
      <c r="F200" s="554" t="n">
        <v>213</v>
      </c>
      <c r="G200" s="407" t="n">
        <f aca="false">F200*B200/1000</f>
        <v>3988.638</v>
      </c>
      <c r="H200" s="403" t="n">
        <f aca="false">G200/$G$6</f>
        <v>0.15954552</v>
      </c>
      <c r="I200" s="554" t="n">
        <v>7720</v>
      </c>
      <c r="J200" s="407" t="n">
        <f aca="false">I200*0.67</f>
        <v>5172.4</v>
      </c>
      <c r="K200" s="555" t="n">
        <v>27.5</v>
      </c>
      <c r="L200" s="555" t="n">
        <v>27.5</v>
      </c>
      <c r="M200" s="555" t="n">
        <v>2.3</v>
      </c>
      <c r="N200" s="556" t="n">
        <v>49</v>
      </c>
      <c r="O200" s="556" t="n">
        <v>32</v>
      </c>
      <c r="P200" s="410"/>
      <c r="Q200" s="410"/>
      <c r="R200" s="410"/>
      <c r="S200" s="410"/>
      <c r="T200" s="411"/>
      <c r="U200" s="412"/>
      <c r="V200" s="410"/>
      <c r="W200" s="410"/>
      <c r="X200" s="517"/>
      <c r="Y200" s="474"/>
      <c r="Z200" s="475"/>
      <c r="AA200" s="476"/>
      <c r="AB200" s="477"/>
      <c r="AC200" s="477"/>
      <c r="AD200" s="475" t="n">
        <v>4.22</v>
      </c>
      <c r="AE200" s="478" t="n">
        <f aca="false">AD200/$AD$6</f>
        <v>0.586111111111111</v>
      </c>
      <c r="AF200" s="479"/>
      <c r="AG200" s="478"/>
      <c r="AH200" s="479"/>
      <c r="AI200" s="479"/>
      <c r="AJ200" s="474"/>
      <c r="AK200" s="478"/>
      <c r="AL200" s="448"/>
      <c r="AM200" s="480"/>
      <c r="AN200" s="474"/>
      <c r="AO200" s="474"/>
      <c r="AP200" s="480"/>
      <c r="AQ200" s="448"/>
      <c r="AR200" s="474"/>
      <c r="AS200" s="474"/>
      <c r="AT200" s="474"/>
      <c r="AU200" s="448"/>
      <c r="AV200" s="481"/>
      <c r="AW200" s="480"/>
      <c r="AX200" s="480"/>
      <c r="AY200" s="481"/>
      <c r="AZ200" s="481"/>
      <c r="BA200" s="421" t="n">
        <f aca="false">CC200+DF200</f>
        <v>24816</v>
      </c>
      <c r="BB200" s="422" t="n">
        <f aca="false">BA200/$BA$6</f>
        <v>0.49632</v>
      </c>
      <c r="BC200" s="423"/>
      <c r="BD200" s="424" t="n">
        <v>8.15</v>
      </c>
      <c r="BE200" s="425" t="n">
        <v>75</v>
      </c>
      <c r="BF200" s="426" t="n">
        <v>288</v>
      </c>
      <c r="BG200" s="427" t="n">
        <v>4760</v>
      </c>
      <c r="BH200" s="421" t="n">
        <f aca="false">BG200*0.67</f>
        <v>3189.2</v>
      </c>
      <c r="BI200" s="433"/>
      <c r="BJ200" s="422"/>
      <c r="BK200" s="428" t="n">
        <v>23.1</v>
      </c>
      <c r="BL200" s="428" t="n">
        <v>21.2</v>
      </c>
      <c r="BM200" s="429" t="n">
        <v>2.8</v>
      </c>
      <c r="BN200" s="423"/>
      <c r="BO200" s="426" t="n">
        <v>116</v>
      </c>
      <c r="BP200" s="426" t="n">
        <v>32</v>
      </c>
      <c r="BQ200" s="424" t="n">
        <v>4.83</v>
      </c>
      <c r="BR200" s="422" t="n">
        <f aca="false">BQ200/$BQ$6</f>
        <v>0.670833333333333</v>
      </c>
      <c r="BS200" s="410" t="n">
        <f aca="false">BA200</f>
        <v>24816</v>
      </c>
      <c r="BT200" s="430" t="n">
        <f aca="false">BD200</f>
        <v>8.15</v>
      </c>
      <c r="BU200" s="431" t="n">
        <f aca="false">BE200</f>
        <v>75</v>
      </c>
      <c r="BV200" s="431" t="n">
        <f aca="false">BF200</f>
        <v>288</v>
      </c>
      <c r="BW200" s="431" t="n">
        <f aca="false">BG200</f>
        <v>4760</v>
      </c>
      <c r="BX200" s="431" t="n">
        <f aca="false">BW200*0.65</f>
        <v>3094</v>
      </c>
      <c r="BY200" s="431" t="n">
        <f aca="false">BK200</f>
        <v>23.1</v>
      </c>
      <c r="BZ200" s="431" t="n">
        <f aca="false">BL200</f>
        <v>21.2</v>
      </c>
      <c r="CA200" s="432"/>
      <c r="CB200" s="431" t="n">
        <f aca="false">BO200</f>
        <v>116</v>
      </c>
      <c r="CC200" s="433" t="n">
        <v>24816</v>
      </c>
      <c r="CD200" s="412" t="n">
        <f aca="false">CC200</f>
        <v>24816</v>
      </c>
      <c r="CE200" s="422" t="n">
        <f aca="false">CC200/25000</f>
        <v>0.99264</v>
      </c>
      <c r="CF200" s="434" t="n">
        <f aca="false">6700/CC200*24</f>
        <v>6.47969052224371</v>
      </c>
      <c r="CG200" s="435" t="n">
        <v>7.97</v>
      </c>
      <c r="CH200" s="428"/>
      <c r="CI200" s="447" t="n">
        <f aca="false">9500/CC200*24</f>
        <v>9.18762088974855</v>
      </c>
      <c r="CJ200" s="437" t="n">
        <v>31.8</v>
      </c>
      <c r="CK200" s="437" t="n">
        <v>3.7</v>
      </c>
      <c r="CL200" s="424" t="n">
        <v>7.98</v>
      </c>
      <c r="CM200" s="424"/>
      <c r="CN200" s="424"/>
      <c r="CO200" s="433"/>
      <c r="CP200" s="433"/>
      <c r="CQ200" s="438"/>
      <c r="CR200" s="438" t="n">
        <v>0.85</v>
      </c>
      <c r="CS200" s="425"/>
      <c r="CT200" s="529" t="n">
        <f aca="false">3500/CC200*24</f>
        <v>3.38491295938104</v>
      </c>
      <c r="CU200" s="435" t="n">
        <v>4.23</v>
      </c>
      <c r="CV200" s="439" t="n">
        <v>8.15</v>
      </c>
      <c r="CW200" s="440" t="n">
        <v>19</v>
      </c>
      <c r="CX200" s="441" t="n">
        <v>61</v>
      </c>
      <c r="CY200" s="442" t="n">
        <v>5290</v>
      </c>
      <c r="CZ200" s="443" t="n">
        <v>8.5</v>
      </c>
      <c r="DA200" s="443" t="n">
        <v>0.27</v>
      </c>
      <c r="DB200" s="443" t="n">
        <v>7.5</v>
      </c>
      <c r="DC200" s="443"/>
      <c r="DD200" s="444" t="n">
        <v>3</v>
      </c>
      <c r="DE200" s="441" t="n">
        <v>16</v>
      </c>
      <c r="DF200" s="445"/>
      <c r="DG200" s="446"/>
      <c r="DH200" s="422"/>
      <c r="DI200" s="447"/>
      <c r="DJ200" s="435"/>
      <c r="DK200" s="428"/>
      <c r="DL200" s="447"/>
      <c r="DM200" s="423"/>
      <c r="DN200" s="423"/>
      <c r="DO200" s="424"/>
      <c r="DP200" s="424"/>
      <c r="DQ200" s="424"/>
      <c r="DR200" s="433"/>
      <c r="DS200" s="433"/>
      <c r="DT200" s="438"/>
      <c r="DU200" s="438"/>
      <c r="DV200" s="425"/>
      <c r="DW200" s="447"/>
      <c r="DX200" s="435"/>
      <c r="DY200" s="557"/>
      <c r="DZ200" s="558"/>
      <c r="EA200" s="559"/>
      <c r="EB200" s="560"/>
      <c r="EC200" s="561"/>
      <c r="ED200" s="561"/>
      <c r="EE200" s="561"/>
      <c r="EF200" s="561"/>
      <c r="EG200" s="562"/>
      <c r="EH200" s="559"/>
      <c r="EI200" s="430" t="n">
        <f aca="false">CV200</f>
        <v>8.15</v>
      </c>
      <c r="EJ200" s="448" t="n">
        <f aca="false">CW200</f>
        <v>19</v>
      </c>
      <c r="EK200" s="449" t="n">
        <f aca="false">CX200</f>
        <v>61</v>
      </c>
      <c r="EL200" s="418" t="n">
        <f aca="false">CY200</f>
        <v>5290</v>
      </c>
      <c r="EM200" s="432" t="n">
        <f aca="false">CZ200</f>
        <v>8.5</v>
      </c>
      <c r="EN200" s="432" t="n">
        <f aca="false">DA200</f>
        <v>0.27</v>
      </c>
      <c r="EO200" s="432" t="n">
        <f aca="false">DB200</f>
        <v>7.5</v>
      </c>
      <c r="EP200" s="432"/>
      <c r="EQ200" s="431" t="n">
        <f aca="false">DD200</f>
        <v>3</v>
      </c>
      <c r="ER200" s="449" t="n">
        <f aca="false">DE200</f>
        <v>16</v>
      </c>
      <c r="ES200" s="450" t="n">
        <f aca="false">22000/BA200*24</f>
        <v>21.2765957446808</v>
      </c>
      <c r="ET200" s="451" t="n">
        <f aca="false">BB200</f>
        <v>0.49632</v>
      </c>
      <c r="EU200" s="452" t="n">
        <f aca="false">BV200/1000/ES200*24</f>
        <v>0.324864</v>
      </c>
      <c r="EV200" s="451" t="n">
        <f aca="false">EU200/$EU$6</f>
        <v>0.6016</v>
      </c>
      <c r="EW200" s="514" t="n">
        <f aca="false">1-EM200/BY200</f>
        <v>0.632034632034632</v>
      </c>
      <c r="EX200" s="515" t="n">
        <f aca="false">BY200-EM200</f>
        <v>14.6</v>
      </c>
      <c r="EY200" s="514" t="n">
        <f aca="false">1-EJ200/BU200</f>
        <v>0.746666666666667</v>
      </c>
      <c r="EZ200" s="515" t="n">
        <f aca="false">BU200-EJ200</f>
        <v>56</v>
      </c>
      <c r="FA200" s="451" t="n">
        <f aca="false">1-EK200/BV200</f>
        <v>0.788194444444444</v>
      </c>
      <c r="FB200" s="432" t="n">
        <f aca="false">BV200-EK200</f>
        <v>227</v>
      </c>
      <c r="FC200" s="453"/>
      <c r="FD200" s="432"/>
      <c r="FE200" s="453" t="n">
        <f aca="false">1-EQ200/CB200</f>
        <v>0.974137931034483</v>
      </c>
      <c r="FF200" s="431" t="n">
        <f aca="false">CB200-EQ200</f>
        <v>113</v>
      </c>
      <c r="FG200" s="406" t="n">
        <v>19200</v>
      </c>
      <c r="FH200" s="444"/>
      <c r="FI200" s="454"/>
      <c r="FJ200" s="455"/>
      <c r="FK200" s="456" t="n">
        <f aca="false">3000/BA200*24</f>
        <v>2.90135396518375</v>
      </c>
      <c r="FL200" s="531"/>
      <c r="FM200" s="456"/>
      <c r="FN200" s="531" t="n">
        <v>3197</v>
      </c>
      <c r="FO200" s="533" t="n">
        <f aca="false">FN200/11.15/1.2/1000</f>
        <v>0.238938714499253</v>
      </c>
      <c r="FP200" s="450" t="n">
        <f aca="false">FN200/BA200*1000</f>
        <v>128.828175370729</v>
      </c>
      <c r="FQ200" s="458" t="n">
        <v>50.4</v>
      </c>
      <c r="FR200" s="459" t="n">
        <f aca="false">FQ200/BA200*1000</f>
        <v>2.03094777562863</v>
      </c>
      <c r="FS200" s="563" t="n">
        <v>8.02</v>
      </c>
      <c r="FT200" s="558" t="n">
        <v>17</v>
      </c>
      <c r="FU200" s="559" t="n">
        <v>57</v>
      </c>
      <c r="FV200" s="565" t="n">
        <v>8</v>
      </c>
      <c r="FW200" s="566" t="n">
        <v>0.26</v>
      </c>
      <c r="FX200" s="565" t="n">
        <v>16</v>
      </c>
      <c r="FY200" s="453" t="n">
        <f aca="false">1-FV200/(EG200+DD200)</f>
        <v>-1.66666666666667</v>
      </c>
      <c r="FZ200" s="453"/>
      <c r="GA200" s="430"/>
      <c r="GB200" s="514" t="n">
        <f aca="false">1-FT200/CW200</f>
        <v>0.105263157894737</v>
      </c>
      <c r="GC200" s="515" t="n">
        <f aca="false">CW200+DZ200-FT200</f>
        <v>2</v>
      </c>
      <c r="GD200" s="514" t="n">
        <f aca="false">1-FU200/CX200</f>
        <v>0.0655737704918032</v>
      </c>
      <c r="GE200" s="528" t="n">
        <f aca="false">CX200+EA200-FU200</f>
        <v>4</v>
      </c>
      <c r="GF200" s="462" t="n">
        <f aca="false">4100/BA200*24</f>
        <v>3.96518375241779</v>
      </c>
      <c r="GG200" s="406"/>
      <c r="GH200" s="451"/>
      <c r="GI200" s="406"/>
      <c r="GJ200" s="463"/>
      <c r="GK200" s="464"/>
      <c r="GL200" s="465"/>
      <c r="GM200" s="530"/>
      <c r="GN200" s="406"/>
      <c r="GO200" s="514"/>
      <c r="GP200" s="451"/>
      <c r="GQ200" s="530"/>
      <c r="GR200" s="456" t="n">
        <f aca="false">4300/BA200*24</f>
        <v>4.15860735009671</v>
      </c>
      <c r="GS200" s="532" t="n">
        <f aca="false">HC200</f>
        <v>14</v>
      </c>
      <c r="GT200" s="532" t="n">
        <f aca="false">HD200</f>
        <v>49</v>
      </c>
      <c r="GU200" s="514"/>
      <c r="GV200" s="514"/>
      <c r="GW200" s="514" t="n">
        <f aca="false">1-HC200/FT200</f>
        <v>0.176470588235294</v>
      </c>
      <c r="GX200" s="514" t="n">
        <f aca="false">1-HD200/FU200</f>
        <v>0.140350877192982</v>
      </c>
      <c r="GY200" s="463"/>
      <c r="GZ200" s="406" t="n">
        <v>21478</v>
      </c>
      <c r="HA200" s="557" t="n">
        <v>8.44</v>
      </c>
      <c r="HB200" s="452" t="n">
        <v>8.42</v>
      </c>
      <c r="HC200" s="558" t="n">
        <v>14</v>
      </c>
      <c r="HD200" s="562" t="n">
        <v>49</v>
      </c>
      <c r="HE200" s="464" t="n">
        <v>14</v>
      </c>
      <c r="HF200" s="464"/>
      <c r="HG200" s="444"/>
      <c r="HH200" s="556" t="n">
        <v>9</v>
      </c>
      <c r="HI200" s="567" t="n">
        <v>5620</v>
      </c>
      <c r="HJ200" s="407" t="n">
        <f aca="false">HI200*0.67</f>
        <v>3765.4</v>
      </c>
      <c r="HK200" s="407"/>
      <c r="HL200" s="550"/>
      <c r="HM200" s="568" t="n">
        <v>8.3</v>
      </c>
      <c r="HN200" s="462" t="n">
        <v>8.69</v>
      </c>
      <c r="HO200" s="555" t="n">
        <v>0.24</v>
      </c>
      <c r="HP200" s="549" t="n">
        <v>0.0078</v>
      </c>
      <c r="HQ200" s="569" t="n">
        <v>7.9</v>
      </c>
      <c r="HR200" s="570" t="n">
        <v>0.22</v>
      </c>
      <c r="HS200" s="521" t="n">
        <v>0.15</v>
      </c>
      <c r="HT200" s="571" t="n">
        <v>16</v>
      </c>
      <c r="HU200" s="523" t="n">
        <f aca="false">42900/BA200*24</f>
        <v>41.4893617021277</v>
      </c>
      <c r="HV200" s="514" t="n">
        <f aca="false">1-HC200/BE200</f>
        <v>0.813333333333333</v>
      </c>
      <c r="HW200" s="514" t="n">
        <f aca="false">1-HD200/BF200</f>
        <v>0.829861111111111</v>
      </c>
      <c r="HX200" s="514" t="n">
        <f aca="false">1-HM200/BK200</f>
        <v>0.640692640692641</v>
      </c>
      <c r="HY200" s="472"/>
    </row>
    <row r="201" customFormat="false" ht="15.6" hidden="false" customHeight="false" outlineLevel="0" collapsed="false">
      <c r="A201" s="401" t="n">
        <v>43683</v>
      </c>
      <c r="B201" s="516" t="n">
        <v>20215</v>
      </c>
      <c r="C201" s="403" t="n">
        <f aca="false">B201/$B$6</f>
        <v>0.4043</v>
      </c>
      <c r="D201" s="572" t="n">
        <v>7.77</v>
      </c>
      <c r="E201" s="573" t="n">
        <v>48.8</v>
      </c>
      <c r="F201" s="574" t="n">
        <v>214</v>
      </c>
      <c r="G201" s="407" t="n">
        <f aca="false">F201*B201/1000</f>
        <v>4326.01</v>
      </c>
      <c r="H201" s="403" t="n">
        <f aca="false">G201/$G$6</f>
        <v>0.1730404</v>
      </c>
      <c r="I201" s="554" t="n">
        <v>7760</v>
      </c>
      <c r="J201" s="407" t="n">
        <f aca="false">I201*0.67</f>
        <v>5199.2</v>
      </c>
      <c r="K201" s="555" t="n">
        <v>27.9</v>
      </c>
      <c r="L201" s="555" t="n">
        <v>26.4</v>
      </c>
      <c r="M201" s="555" t="n">
        <v>2.3</v>
      </c>
      <c r="N201" s="556" t="n">
        <v>51</v>
      </c>
      <c r="O201" s="556" t="n">
        <v>32</v>
      </c>
      <c r="P201" s="410"/>
      <c r="Q201" s="410"/>
      <c r="R201" s="410"/>
      <c r="S201" s="410"/>
      <c r="T201" s="411"/>
      <c r="U201" s="412"/>
      <c r="V201" s="410"/>
      <c r="W201" s="410"/>
      <c r="X201" s="517"/>
      <c r="Y201" s="474"/>
      <c r="Z201" s="475"/>
      <c r="AA201" s="476"/>
      <c r="AB201" s="477"/>
      <c r="AC201" s="477"/>
      <c r="AD201" s="475" t="n">
        <v>3.98</v>
      </c>
      <c r="AE201" s="478" t="n">
        <f aca="false">AD201/$AD$6</f>
        <v>0.552777777777778</v>
      </c>
      <c r="AF201" s="479"/>
      <c r="AG201" s="478"/>
      <c r="AH201" s="479"/>
      <c r="AI201" s="479"/>
      <c r="AJ201" s="474"/>
      <c r="AK201" s="478"/>
      <c r="AL201" s="448"/>
      <c r="AM201" s="480"/>
      <c r="AN201" s="474"/>
      <c r="AO201" s="474"/>
      <c r="AP201" s="480"/>
      <c r="AQ201" s="448"/>
      <c r="AR201" s="474"/>
      <c r="AS201" s="474"/>
      <c r="AT201" s="474"/>
      <c r="AU201" s="448"/>
      <c r="AV201" s="481"/>
      <c r="AW201" s="480"/>
      <c r="AX201" s="480"/>
      <c r="AY201" s="481"/>
      <c r="AZ201" s="481"/>
      <c r="BA201" s="421" t="n">
        <f aca="false">CC201+DF201</f>
        <v>15585</v>
      </c>
      <c r="BB201" s="422" t="n">
        <f aca="false">BA201/$BA$6</f>
        <v>0.3117</v>
      </c>
      <c r="BC201" s="423"/>
      <c r="BD201" s="424" t="n">
        <v>8.03</v>
      </c>
      <c r="BE201" s="425" t="n">
        <v>124</v>
      </c>
      <c r="BF201" s="426" t="n">
        <v>446</v>
      </c>
      <c r="BG201" s="427" t="n">
        <v>3510</v>
      </c>
      <c r="BH201" s="421" t="n">
        <f aca="false">BG201*0.67</f>
        <v>2351.7</v>
      </c>
      <c r="BI201" s="433" t="n">
        <v>423</v>
      </c>
      <c r="BJ201" s="422" t="n">
        <f aca="false">BI201/35.5*(23+35.5)/BH201</f>
        <v>0.29640529745638</v>
      </c>
      <c r="BK201" s="428" t="n">
        <v>43</v>
      </c>
      <c r="BL201" s="428" t="n">
        <v>42</v>
      </c>
      <c r="BM201" s="429" t="n">
        <v>1.2</v>
      </c>
      <c r="BN201" s="423" t="n">
        <v>2.5</v>
      </c>
      <c r="BO201" s="426" t="n">
        <v>177</v>
      </c>
      <c r="BP201" s="426" t="n">
        <v>32</v>
      </c>
      <c r="BQ201" s="424" t="n">
        <v>3.16</v>
      </c>
      <c r="BR201" s="422" t="n">
        <f aca="false">BQ201/$BQ$6</f>
        <v>0.438888888888889</v>
      </c>
      <c r="BS201" s="410" t="n">
        <f aca="false">BA201</f>
        <v>15585</v>
      </c>
      <c r="BT201" s="430" t="n">
        <f aca="false">BD201</f>
        <v>8.03</v>
      </c>
      <c r="BU201" s="431" t="n">
        <f aca="false">BE201</f>
        <v>124</v>
      </c>
      <c r="BV201" s="431" t="n">
        <f aca="false">BF201</f>
        <v>446</v>
      </c>
      <c r="BW201" s="431" t="n">
        <f aca="false">BG201</f>
        <v>3510</v>
      </c>
      <c r="BX201" s="431" t="n">
        <f aca="false">BW201*0.65</f>
        <v>2281.5</v>
      </c>
      <c r="BY201" s="431" t="n">
        <f aca="false">BK201</f>
        <v>43</v>
      </c>
      <c r="BZ201" s="431" t="n">
        <f aca="false">BL201</f>
        <v>42</v>
      </c>
      <c r="CA201" s="432" t="n">
        <f aca="false">BN201</f>
        <v>2.5</v>
      </c>
      <c r="CB201" s="431" t="n">
        <f aca="false">BO201</f>
        <v>177</v>
      </c>
      <c r="CC201" s="433" t="n">
        <v>15585</v>
      </c>
      <c r="CD201" s="412" t="n">
        <f aca="false">CC201</f>
        <v>15585</v>
      </c>
      <c r="CE201" s="422" t="n">
        <f aca="false">CC201/25000</f>
        <v>0.6234</v>
      </c>
      <c r="CF201" s="434" t="n">
        <f aca="false">6700/CC201*24</f>
        <v>10.3176130895091</v>
      </c>
      <c r="CG201" s="435" t="n">
        <v>8.08</v>
      </c>
      <c r="CH201" s="428" t="n">
        <v>0.8</v>
      </c>
      <c r="CI201" s="447" t="n">
        <f aca="false">9500/CC201*24</f>
        <v>14.6294513955727</v>
      </c>
      <c r="CJ201" s="437" t="n">
        <v>32.5</v>
      </c>
      <c r="CK201" s="437" t="n">
        <v>5.2</v>
      </c>
      <c r="CL201" s="424" t="n">
        <v>7.88</v>
      </c>
      <c r="CM201" s="424"/>
      <c r="CN201" s="424"/>
      <c r="CO201" s="433" t="n">
        <v>5570</v>
      </c>
      <c r="CP201" s="433" t="n">
        <v>1994</v>
      </c>
      <c r="CQ201" s="438" t="n">
        <f aca="false">CP201/CO201</f>
        <v>0.357989228007181</v>
      </c>
      <c r="CR201" s="438" t="n">
        <v>0.8</v>
      </c>
      <c r="CS201" s="425" t="n">
        <f aca="false">CR201/CO201*1000*1000</f>
        <v>143.626570915619</v>
      </c>
      <c r="CT201" s="529" t="n">
        <f aca="false">3500/CC201*24</f>
        <v>5.3897978825794</v>
      </c>
      <c r="CU201" s="435" t="n">
        <v>4.78</v>
      </c>
      <c r="CV201" s="439" t="n">
        <v>8.01</v>
      </c>
      <c r="CW201" s="440" t="n">
        <v>18</v>
      </c>
      <c r="CX201" s="441" t="n">
        <v>60</v>
      </c>
      <c r="CY201" s="442" t="n">
        <v>4990</v>
      </c>
      <c r="CZ201" s="443" t="n">
        <v>9.2</v>
      </c>
      <c r="DA201" s="443" t="n">
        <v>0.25</v>
      </c>
      <c r="DB201" s="443" t="n">
        <v>7.3</v>
      </c>
      <c r="DC201" s="443" t="n">
        <v>0.9</v>
      </c>
      <c r="DD201" s="444" t="n">
        <v>5</v>
      </c>
      <c r="DE201" s="441" t="n">
        <v>16</v>
      </c>
      <c r="DF201" s="445"/>
      <c r="DG201" s="446"/>
      <c r="DH201" s="422"/>
      <c r="DI201" s="447"/>
      <c r="DJ201" s="435"/>
      <c r="DK201" s="428"/>
      <c r="DL201" s="447"/>
      <c r="DM201" s="423"/>
      <c r="DN201" s="423"/>
      <c r="DO201" s="424"/>
      <c r="DP201" s="424"/>
      <c r="DQ201" s="424"/>
      <c r="DR201" s="433"/>
      <c r="DS201" s="433"/>
      <c r="DT201" s="438"/>
      <c r="DU201" s="438"/>
      <c r="DV201" s="425"/>
      <c r="DW201" s="447"/>
      <c r="DX201" s="435"/>
      <c r="DY201" s="557"/>
      <c r="DZ201" s="558"/>
      <c r="EA201" s="559"/>
      <c r="EB201" s="560"/>
      <c r="EC201" s="561"/>
      <c r="ED201" s="561"/>
      <c r="EE201" s="561"/>
      <c r="EF201" s="561"/>
      <c r="EG201" s="562"/>
      <c r="EH201" s="559"/>
      <c r="EI201" s="430" t="n">
        <f aca="false">CV201</f>
        <v>8.01</v>
      </c>
      <c r="EJ201" s="448" t="n">
        <f aca="false">CW201</f>
        <v>18</v>
      </c>
      <c r="EK201" s="449" t="n">
        <f aca="false">CX201</f>
        <v>60</v>
      </c>
      <c r="EL201" s="418" t="n">
        <f aca="false">CY201</f>
        <v>4990</v>
      </c>
      <c r="EM201" s="432" t="n">
        <f aca="false">CZ201</f>
        <v>9.2</v>
      </c>
      <c r="EN201" s="432" t="n">
        <f aca="false">DA201</f>
        <v>0.25</v>
      </c>
      <c r="EO201" s="432" t="n">
        <f aca="false">DB201</f>
        <v>7.3</v>
      </c>
      <c r="EP201" s="432" t="n">
        <f aca="false">DC201</f>
        <v>0.9</v>
      </c>
      <c r="EQ201" s="431" t="n">
        <f aca="false">DD201</f>
        <v>5</v>
      </c>
      <c r="ER201" s="449" t="n">
        <f aca="false">DE201</f>
        <v>16</v>
      </c>
      <c r="ES201" s="450" t="n">
        <f aca="false">22000/BA201*24</f>
        <v>33.878729547642</v>
      </c>
      <c r="ET201" s="451" t="n">
        <f aca="false">BB201</f>
        <v>0.3117</v>
      </c>
      <c r="EU201" s="452" t="n">
        <f aca="false">BV201/1000/ES201*24</f>
        <v>0.315950454545455</v>
      </c>
      <c r="EV201" s="451" t="n">
        <f aca="false">EU201/$EU$6</f>
        <v>0.585093434343434</v>
      </c>
      <c r="EW201" s="514" t="n">
        <f aca="false">1-EM201/BY201</f>
        <v>0.786046511627907</v>
      </c>
      <c r="EX201" s="515" t="n">
        <f aca="false">BY201-EM201</f>
        <v>33.8</v>
      </c>
      <c r="EY201" s="514" t="n">
        <f aca="false">1-EJ201/BU201</f>
        <v>0.854838709677419</v>
      </c>
      <c r="EZ201" s="515" t="n">
        <f aca="false">BU201-EJ201</f>
        <v>106</v>
      </c>
      <c r="FA201" s="451" t="n">
        <f aca="false">1-EK201/BV201</f>
        <v>0.865470852017937</v>
      </c>
      <c r="FB201" s="432" t="n">
        <f aca="false">BV201-EK201</f>
        <v>386</v>
      </c>
      <c r="FC201" s="453" t="n">
        <f aca="false">1-EP201/CA201</f>
        <v>0.64</v>
      </c>
      <c r="FD201" s="432" t="n">
        <f aca="false">CA201-EP201</f>
        <v>1.6</v>
      </c>
      <c r="FE201" s="453" t="n">
        <f aca="false">1-EQ201/CB201</f>
        <v>0.971751412429379</v>
      </c>
      <c r="FF201" s="431" t="n">
        <f aca="false">CB201-EQ201</f>
        <v>172</v>
      </c>
      <c r="FG201" s="406" t="n">
        <v>19200</v>
      </c>
      <c r="FH201" s="444"/>
      <c r="FI201" s="454"/>
      <c r="FJ201" s="455"/>
      <c r="FK201" s="456" t="n">
        <f aca="false">3000/BA201*24</f>
        <v>4.61982675649663</v>
      </c>
      <c r="FL201" s="531"/>
      <c r="FM201" s="456"/>
      <c r="FN201" s="531" t="n">
        <v>3336</v>
      </c>
      <c r="FO201" s="533" t="n">
        <f aca="false">FN201/11.15/1.2/1000</f>
        <v>0.24932735426009</v>
      </c>
      <c r="FP201" s="450" t="n">
        <f aca="false">FN201/BA201*1000</f>
        <v>214.051973051011</v>
      </c>
      <c r="FQ201" s="458" t="n">
        <v>50.4</v>
      </c>
      <c r="FR201" s="459" t="n">
        <f aca="false">FQ201/BA201*1000</f>
        <v>3.23387872954764</v>
      </c>
      <c r="FS201" s="577" t="n">
        <v>7.93</v>
      </c>
      <c r="FT201" s="578" t="n">
        <v>15</v>
      </c>
      <c r="FU201" s="579" t="n">
        <v>52</v>
      </c>
      <c r="FV201" s="580" t="n">
        <v>8</v>
      </c>
      <c r="FW201" s="581" t="n">
        <v>0.3</v>
      </c>
      <c r="FX201" s="580" t="n">
        <v>16</v>
      </c>
      <c r="FY201" s="453" t="n">
        <f aca="false">1-FV201/(EG201+DD201)</f>
        <v>-0.6</v>
      </c>
      <c r="FZ201" s="453" t="n">
        <f aca="false">1-FW201/(EF201+DC201)</f>
        <v>0.666666666666667</v>
      </c>
      <c r="GA201" s="430" t="n">
        <f aca="false">EF201+DC201-FW201</f>
        <v>0.6</v>
      </c>
      <c r="GB201" s="514" t="n">
        <f aca="false">1-FT201/CW201</f>
        <v>0.166666666666667</v>
      </c>
      <c r="GC201" s="515" t="n">
        <f aca="false">CW201+DZ201-FT201</f>
        <v>3</v>
      </c>
      <c r="GD201" s="514" t="n">
        <f aca="false">1-FU201/CX201</f>
        <v>0.133333333333333</v>
      </c>
      <c r="GE201" s="528" t="n">
        <f aca="false">CX201+EA201-FU201</f>
        <v>8</v>
      </c>
      <c r="GF201" s="462" t="n">
        <f aca="false">4100/BA201*24</f>
        <v>6.31376323387873</v>
      </c>
      <c r="GG201" s="406"/>
      <c r="GH201" s="451"/>
      <c r="GI201" s="406"/>
      <c r="GJ201" s="463"/>
      <c r="GK201" s="464"/>
      <c r="GL201" s="465"/>
      <c r="GM201" s="530"/>
      <c r="GN201" s="406"/>
      <c r="GO201" s="514"/>
      <c r="GP201" s="451"/>
      <c r="GQ201" s="530"/>
      <c r="GR201" s="456" t="n">
        <f aca="false">4300/BA201*24</f>
        <v>6.62175168431184</v>
      </c>
      <c r="GS201" s="532" t="n">
        <f aca="false">HC201</f>
        <v>14</v>
      </c>
      <c r="GT201" s="532" t="n">
        <f aca="false">HD201</f>
        <v>46</v>
      </c>
      <c r="GU201" s="514"/>
      <c r="GV201" s="514"/>
      <c r="GW201" s="514" t="n">
        <f aca="false">1-HC201/FT201</f>
        <v>0.0666666666666667</v>
      </c>
      <c r="GX201" s="514" t="n">
        <f aca="false">1-HD201/FU201</f>
        <v>0.115384615384615</v>
      </c>
      <c r="GY201" s="463"/>
      <c r="GZ201" s="406" t="n">
        <v>6677</v>
      </c>
      <c r="HA201" s="582" t="n">
        <v>8.43</v>
      </c>
      <c r="HB201" s="452" t="n">
        <v>8.44</v>
      </c>
      <c r="HC201" s="578" t="n">
        <v>14</v>
      </c>
      <c r="HD201" s="444" t="n">
        <v>46</v>
      </c>
      <c r="HE201" s="464" t="n">
        <v>14</v>
      </c>
      <c r="HF201" s="464"/>
      <c r="HG201" s="583"/>
      <c r="HH201" s="576" t="n">
        <v>6</v>
      </c>
      <c r="HI201" s="584" t="n">
        <v>5090</v>
      </c>
      <c r="HJ201" s="407" t="n">
        <f aca="false">HI201*0.67</f>
        <v>3410.3</v>
      </c>
      <c r="HK201" s="407"/>
      <c r="HL201" s="550"/>
      <c r="HM201" s="585" t="n">
        <v>7.4</v>
      </c>
      <c r="HN201" s="462" t="n">
        <v>7.66</v>
      </c>
      <c r="HO201" s="575" t="n">
        <v>0.2</v>
      </c>
      <c r="HP201" s="549" t="n">
        <v>0.008</v>
      </c>
      <c r="HQ201" s="586" t="n">
        <v>6.3</v>
      </c>
      <c r="HR201" s="587" t="n">
        <v>0.2</v>
      </c>
      <c r="HS201" s="521" t="n">
        <v>0.17</v>
      </c>
      <c r="HT201" s="588" t="n">
        <v>16</v>
      </c>
      <c r="HU201" s="523" t="n">
        <f aca="false">42900/BA201*24</f>
        <v>66.0635226179018</v>
      </c>
      <c r="HV201" s="514" t="n">
        <f aca="false">1-HC201/BE201</f>
        <v>0.887096774193548</v>
      </c>
      <c r="HW201" s="514" t="n">
        <f aca="false">1-HD201/BF201</f>
        <v>0.896860986547085</v>
      </c>
      <c r="HX201" s="514" t="n">
        <f aca="false">1-HM201/BK201</f>
        <v>0.827906976744186</v>
      </c>
      <c r="HY201" s="472"/>
    </row>
    <row r="202" customFormat="false" ht="15.6" hidden="false" customHeight="false" outlineLevel="0" collapsed="false">
      <c r="A202" s="401" t="n">
        <v>43684</v>
      </c>
      <c r="B202" s="516" t="n">
        <v>16807</v>
      </c>
      <c r="C202" s="403" t="n">
        <f aca="false">B202/$B$6</f>
        <v>0.33614</v>
      </c>
      <c r="D202" s="572" t="n">
        <v>7.78</v>
      </c>
      <c r="E202" s="573" t="n">
        <v>50</v>
      </c>
      <c r="F202" s="574" t="n">
        <v>241</v>
      </c>
      <c r="G202" s="407" t="n">
        <f aca="false">F202*B202/1000</f>
        <v>4050.487</v>
      </c>
      <c r="H202" s="403" t="n">
        <f aca="false">G202/$G$6</f>
        <v>0.16201948</v>
      </c>
      <c r="I202" s="574" t="n">
        <v>7600</v>
      </c>
      <c r="J202" s="407" t="n">
        <f aca="false">I202*0.67</f>
        <v>5092</v>
      </c>
      <c r="K202" s="575" t="n">
        <v>28.2</v>
      </c>
      <c r="L202" s="575" t="n">
        <v>29</v>
      </c>
      <c r="M202" s="575" t="n">
        <v>2.2</v>
      </c>
      <c r="N202" s="576" t="n">
        <v>46</v>
      </c>
      <c r="O202" s="576" t="n">
        <v>32</v>
      </c>
      <c r="P202" s="410"/>
      <c r="Q202" s="410"/>
      <c r="R202" s="410"/>
      <c r="S202" s="410"/>
      <c r="T202" s="411"/>
      <c r="U202" s="412"/>
      <c r="V202" s="410"/>
      <c r="W202" s="410"/>
      <c r="X202" s="517"/>
      <c r="Y202" s="474"/>
      <c r="Z202" s="475"/>
      <c r="AA202" s="476"/>
      <c r="AB202" s="477"/>
      <c r="AC202" s="477"/>
      <c r="AD202" s="475" t="n">
        <v>4.26</v>
      </c>
      <c r="AE202" s="478" t="n">
        <f aca="false">AD202/$AD$6</f>
        <v>0.591666666666667</v>
      </c>
      <c r="AF202" s="479"/>
      <c r="AG202" s="478"/>
      <c r="AH202" s="479"/>
      <c r="AI202" s="479"/>
      <c r="AJ202" s="474"/>
      <c r="AK202" s="478"/>
      <c r="AL202" s="448"/>
      <c r="AM202" s="480"/>
      <c r="AN202" s="474"/>
      <c r="AO202" s="474"/>
      <c r="AP202" s="480"/>
      <c r="AQ202" s="448"/>
      <c r="AR202" s="474"/>
      <c r="AS202" s="474"/>
      <c r="AT202" s="474"/>
      <c r="AU202" s="448"/>
      <c r="AV202" s="481"/>
      <c r="AW202" s="480"/>
      <c r="AX202" s="480"/>
      <c r="AY202" s="481"/>
      <c r="AZ202" s="481"/>
      <c r="BA202" s="421" t="n">
        <f aca="false">CC202+DF202</f>
        <v>15951</v>
      </c>
      <c r="BB202" s="422" t="n">
        <f aca="false">BA202/$BA$6</f>
        <v>0.31902</v>
      </c>
      <c r="BC202" s="423"/>
      <c r="BD202" s="424" t="n">
        <v>8.1</v>
      </c>
      <c r="BE202" s="425" t="n">
        <v>58</v>
      </c>
      <c r="BF202" s="426" t="n">
        <v>249</v>
      </c>
      <c r="BG202" s="427" t="n">
        <v>4440</v>
      </c>
      <c r="BH202" s="421" t="n">
        <f aca="false">BG202*0.67</f>
        <v>2974.8</v>
      </c>
      <c r="BI202" s="433"/>
      <c r="BJ202" s="422"/>
      <c r="BK202" s="428" t="n">
        <v>34.4</v>
      </c>
      <c r="BL202" s="428" t="n">
        <v>29.4</v>
      </c>
      <c r="BM202" s="429" t="n">
        <v>4.4</v>
      </c>
      <c r="BN202" s="423"/>
      <c r="BO202" s="426" t="n">
        <v>122</v>
      </c>
      <c r="BP202" s="426" t="n">
        <v>32</v>
      </c>
      <c r="BQ202" s="424" t="n">
        <v>2.84</v>
      </c>
      <c r="BR202" s="422" t="n">
        <f aca="false">BQ202/$BQ$6</f>
        <v>0.394444444444444</v>
      </c>
      <c r="BS202" s="410" t="n">
        <f aca="false">BA202</f>
        <v>15951</v>
      </c>
      <c r="BT202" s="430" t="n">
        <f aca="false">BD202</f>
        <v>8.1</v>
      </c>
      <c r="BU202" s="431" t="n">
        <f aca="false">BE202</f>
        <v>58</v>
      </c>
      <c r="BV202" s="431" t="n">
        <f aca="false">BF202</f>
        <v>249</v>
      </c>
      <c r="BW202" s="431" t="n">
        <f aca="false">BG202</f>
        <v>4440</v>
      </c>
      <c r="BX202" s="431" t="n">
        <f aca="false">BW202*0.65</f>
        <v>2886</v>
      </c>
      <c r="BY202" s="431" t="n">
        <f aca="false">BK202</f>
        <v>34.4</v>
      </c>
      <c r="BZ202" s="431" t="n">
        <f aca="false">BL202</f>
        <v>29.4</v>
      </c>
      <c r="CA202" s="432"/>
      <c r="CB202" s="431" t="n">
        <f aca="false">BO202</f>
        <v>122</v>
      </c>
      <c r="CC202" s="433" t="n">
        <v>15951</v>
      </c>
      <c r="CD202" s="412" t="n">
        <f aca="false">CC202</f>
        <v>15951</v>
      </c>
      <c r="CE202" s="422" t="n">
        <f aca="false">CC202/25000</f>
        <v>0.63804</v>
      </c>
      <c r="CF202" s="434" t="n">
        <f aca="false">6700/CC202*24</f>
        <v>10.0808726725597</v>
      </c>
      <c r="CG202" s="435" t="n">
        <v>7.86</v>
      </c>
      <c r="CH202" s="428"/>
      <c r="CI202" s="447" t="n">
        <f aca="false">9500/CC202*24</f>
        <v>14.2937746849727</v>
      </c>
      <c r="CJ202" s="437" t="n">
        <v>33.5</v>
      </c>
      <c r="CK202" s="437" t="n">
        <v>4.5</v>
      </c>
      <c r="CL202" s="424" t="n">
        <v>7.8</v>
      </c>
      <c r="CM202" s="424"/>
      <c r="CN202" s="424"/>
      <c r="CO202" s="433"/>
      <c r="CP202" s="433"/>
      <c r="CQ202" s="438"/>
      <c r="CR202" s="438" t="n">
        <v>0.86</v>
      </c>
      <c r="CS202" s="425"/>
      <c r="CT202" s="529" t="n">
        <f aca="false">3500/CC202*24</f>
        <v>5.26612751551627</v>
      </c>
      <c r="CU202" s="435" t="n">
        <v>4.6</v>
      </c>
      <c r="CV202" s="439" t="n">
        <v>7.9</v>
      </c>
      <c r="CW202" s="440" t="n">
        <v>21</v>
      </c>
      <c r="CX202" s="441" t="n">
        <v>70</v>
      </c>
      <c r="CY202" s="442" t="n">
        <v>4820</v>
      </c>
      <c r="CZ202" s="443" t="n">
        <v>6.4</v>
      </c>
      <c r="DA202" s="443" t="n">
        <v>0.5</v>
      </c>
      <c r="DB202" s="443" t="n">
        <v>6.3</v>
      </c>
      <c r="DC202" s="443"/>
      <c r="DD202" s="444" t="n">
        <v>7</v>
      </c>
      <c r="DE202" s="441" t="n">
        <v>16</v>
      </c>
      <c r="DF202" s="445"/>
      <c r="DG202" s="446"/>
      <c r="DH202" s="422"/>
      <c r="DI202" s="447"/>
      <c r="DJ202" s="435"/>
      <c r="DK202" s="428"/>
      <c r="DL202" s="447"/>
      <c r="DM202" s="423"/>
      <c r="DN202" s="423"/>
      <c r="DO202" s="424"/>
      <c r="DP202" s="424"/>
      <c r="DQ202" s="424"/>
      <c r="DR202" s="433"/>
      <c r="DS202" s="433"/>
      <c r="DT202" s="438"/>
      <c r="DU202" s="438"/>
      <c r="DV202" s="425"/>
      <c r="DW202" s="447"/>
      <c r="DX202" s="435"/>
      <c r="DY202" s="439"/>
      <c r="DZ202" s="440"/>
      <c r="EA202" s="441"/>
      <c r="EB202" s="442"/>
      <c r="EC202" s="443"/>
      <c r="ED202" s="443"/>
      <c r="EE202" s="443"/>
      <c r="EF202" s="443"/>
      <c r="EG202" s="444"/>
      <c r="EH202" s="441"/>
      <c r="EI202" s="430" t="n">
        <f aca="false">CV202</f>
        <v>7.9</v>
      </c>
      <c r="EJ202" s="448" t="n">
        <f aca="false">CW202</f>
        <v>21</v>
      </c>
      <c r="EK202" s="449" t="n">
        <f aca="false">CX202</f>
        <v>70</v>
      </c>
      <c r="EL202" s="418" t="n">
        <f aca="false">CY202</f>
        <v>4820</v>
      </c>
      <c r="EM202" s="432" t="n">
        <f aca="false">CZ202</f>
        <v>6.4</v>
      </c>
      <c r="EN202" s="432" t="n">
        <f aca="false">DA202</f>
        <v>0.5</v>
      </c>
      <c r="EO202" s="432" t="n">
        <f aca="false">DB202</f>
        <v>6.3</v>
      </c>
      <c r="EP202" s="432"/>
      <c r="EQ202" s="431" t="n">
        <f aca="false">DD202</f>
        <v>7</v>
      </c>
      <c r="ER202" s="449" t="n">
        <f aca="false">DE202</f>
        <v>16</v>
      </c>
      <c r="ES202" s="450" t="n">
        <f aca="false">22000/BA202*24</f>
        <v>33.1013729546737</v>
      </c>
      <c r="ET202" s="451" t="n">
        <f aca="false">BB202</f>
        <v>0.31902</v>
      </c>
      <c r="EU202" s="452" t="n">
        <f aca="false">BV202/1000/ES202*24</f>
        <v>0.180536318181818</v>
      </c>
      <c r="EV202" s="451" t="n">
        <f aca="false">EU202/$EU$6</f>
        <v>0.334326515151515</v>
      </c>
      <c r="EW202" s="514" t="n">
        <f aca="false">1-EM202/BY202</f>
        <v>0.813953488372093</v>
      </c>
      <c r="EX202" s="515" t="n">
        <f aca="false">BY202-EM202</f>
        <v>28</v>
      </c>
      <c r="EY202" s="514" t="n">
        <f aca="false">1-EJ202/BU202</f>
        <v>0.637931034482759</v>
      </c>
      <c r="EZ202" s="515" t="n">
        <f aca="false">BU202-EJ202</f>
        <v>37</v>
      </c>
      <c r="FA202" s="451" t="n">
        <f aca="false">1-EK202/BV202</f>
        <v>0.718875502008032</v>
      </c>
      <c r="FB202" s="432" t="n">
        <f aca="false">BV202-EK202</f>
        <v>179</v>
      </c>
      <c r="FC202" s="453"/>
      <c r="FD202" s="432"/>
      <c r="FE202" s="453" t="n">
        <f aca="false">1-EQ202/CB202</f>
        <v>0.942622950819672</v>
      </c>
      <c r="FF202" s="431" t="n">
        <f aca="false">CB202-EQ202</f>
        <v>115</v>
      </c>
      <c r="FG202" s="406" t="n">
        <v>19200</v>
      </c>
      <c r="FH202" s="444"/>
      <c r="FI202" s="454"/>
      <c r="FJ202" s="455"/>
      <c r="FK202" s="456" t="n">
        <f aca="false">3000/BA202*24</f>
        <v>4.51382358472823</v>
      </c>
      <c r="FL202" s="531"/>
      <c r="FM202" s="456"/>
      <c r="FN202" s="531" t="n">
        <v>3058</v>
      </c>
      <c r="FO202" s="533" t="n">
        <f aca="false">FN202/11.15/1.2/1000</f>
        <v>0.228550074738416</v>
      </c>
      <c r="FP202" s="450" t="n">
        <f aca="false">FN202/BA202*1000</f>
        <v>191.712118362485</v>
      </c>
      <c r="FQ202" s="458" t="n">
        <v>50.4</v>
      </c>
      <c r="FR202" s="459" t="n">
        <f aca="false">FQ202/BA202*1000</f>
        <v>3.15967650930976</v>
      </c>
      <c r="FS202" s="577" t="n">
        <v>7.8</v>
      </c>
      <c r="FT202" s="578" t="n">
        <v>15</v>
      </c>
      <c r="FU202" s="579" t="n">
        <v>59</v>
      </c>
      <c r="FV202" s="580" t="n">
        <v>5</v>
      </c>
      <c r="FW202" s="581" t="n">
        <v>0.24</v>
      </c>
      <c r="FX202" s="580" t="n">
        <v>16</v>
      </c>
      <c r="FY202" s="453" t="n">
        <f aca="false">1-FV202/(EG202+DD202)</f>
        <v>0.285714285714286</v>
      </c>
      <c r="FZ202" s="453"/>
      <c r="GA202" s="430"/>
      <c r="GB202" s="514" t="n">
        <f aca="false">1-FT202/CW202</f>
        <v>0.285714285714286</v>
      </c>
      <c r="GC202" s="515" t="n">
        <f aca="false">CW202+DZ202-FT202</f>
        <v>6</v>
      </c>
      <c r="GD202" s="514" t="n">
        <f aca="false">1-FU202/CX202</f>
        <v>0.157142857142857</v>
      </c>
      <c r="GE202" s="528" t="n">
        <f aca="false">CX202+EA202-FU202</f>
        <v>11</v>
      </c>
      <c r="GF202" s="462" t="n">
        <f aca="false">4100/BA202*24</f>
        <v>6.16889223246191</v>
      </c>
      <c r="GG202" s="406"/>
      <c r="GH202" s="451"/>
      <c r="GI202" s="406"/>
      <c r="GJ202" s="463"/>
      <c r="GK202" s="464"/>
      <c r="GL202" s="465"/>
      <c r="GM202" s="530"/>
      <c r="GN202" s="406"/>
      <c r="GO202" s="514"/>
      <c r="GP202" s="451"/>
      <c r="GQ202" s="530"/>
      <c r="GR202" s="456" t="n">
        <f aca="false">4300/BA202*24</f>
        <v>6.46981380477713</v>
      </c>
      <c r="GS202" s="532" t="n">
        <f aca="false">HC202</f>
        <v>14</v>
      </c>
      <c r="GT202" s="532" t="n">
        <f aca="false">HD202</f>
        <v>45</v>
      </c>
      <c r="GU202" s="514"/>
      <c r="GV202" s="514"/>
      <c r="GW202" s="514" t="n">
        <f aca="false">1-HC202/FT202</f>
        <v>0.0666666666666667</v>
      </c>
      <c r="GX202" s="514" t="n">
        <f aca="false">1-HD202/FU202</f>
        <v>0.23728813559322</v>
      </c>
      <c r="GY202" s="463"/>
      <c r="GZ202" s="406" t="n">
        <v>13110</v>
      </c>
      <c r="HA202" s="582" t="n">
        <v>8.63</v>
      </c>
      <c r="HB202" s="452" t="n">
        <v>8.61</v>
      </c>
      <c r="HC202" s="578" t="n">
        <v>14</v>
      </c>
      <c r="HD202" s="444" t="n">
        <v>45</v>
      </c>
      <c r="HE202" s="464" t="n">
        <v>15</v>
      </c>
      <c r="HF202" s="464"/>
      <c r="HG202" s="583"/>
      <c r="HH202" s="576" t="n">
        <v>5</v>
      </c>
      <c r="HI202" s="584" t="n">
        <v>4740</v>
      </c>
      <c r="HJ202" s="407" t="n">
        <f aca="false">HI202*0.67</f>
        <v>3175.8</v>
      </c>
      <c r="HK202" s="407"/>
      <c r="HL202" s="550"/>
      <c r="HM202" s="585" t="n">
        <v>7.7</v>
      </c>
      <c r="HN202" s="462" t="n">
        <v>5.6</v>
      </c>
      <c r="HO202" s="575" t="n">
        <v>0.24</v>
      </c>
      <c r="HP202" s="549" t="n">
        <v>0.73</v>
      </c>
      <c r="HQ202" s="586" t="n">
        <v>6.2</v>
      </c>
      <c r="HR202" s="587" t="n">
        <v>0.24</v>
      </c>
      <c r="HS202" s="521" t="n">
        <v>0.13</v>
      </c>
      <c r="HT202" s="588" t="n">
        <v>16</v>
      </c>
      <c r="HU202" s="523" t="n">
        <f aca="false">42900/BA202*24</f>
        <v>64.5476772616137</v>
      </c>
      <c r="HV202" s="514" t="n">
        <f aca="false">1-HC202/BE202</f>
        <v>0.758620689655172</v>
      </c>
      <c r="HW202" s="514" t="n">
        <f aca="false">1-HD202/BF202</f>
        <v>0.819277108433735</v>
      </c>
      <c r="HX202" s="514" t="n">
        <f aca="false">1-HM202/BK202</f>
        <v>0.776162790697674</v>
      </c>
      <c r="HY202" s="472"/>
    </row>
    <row r="203" customFormat="false" ht="48" hidden="false" customHeight="false" outlineLevel="0" collapsed="false">
      <c r="A203" s="401" t="n">
        <v>43685</v>
      </c>
      <c r="B203" s="516" t="n">
        <v>15546</v>
      </c>
      <c r="C203" s="403" t="n">
        <f aca="false">B203/$B$6</f>
        <v>0.31092</v>
      </c>
      <c r="D203" s="572" t="n">
        <v>7.9</v>
      </c>
      <c r="E203" s="573" t="n">
        <v>42</v>
      </c>
      <c r="F203" s="574" t="n">
        <v>192</v>
      </c>
      <c r="G203" s="407" t="n">
        <f aca="false">F203*B203/1000</f>
        <v>2984.832</v>
      </c>
      <c r="H203" s="403" t="n">
        <f aca="false">G203/$G$6</f>
        <v>0.11939328</v>
      </c>
      <c r="I203" s="574" t="n">
        <v>7100</v>
      </c>
      <c r="J203" s="407" t="n">
        <f aca="false">I203*0.67</f>
        <v>4757</v>
      </c>
      <c r="K203" s="575" t="n">
        <v>26.9</v>
      </c>
      <c r="L203" s="575" t="n">
        <v>26</v>
      </c>
      <c r="M203" s="575" t="n">
        <v>2.4</v>
      </c>
      <c r="N203" s="576" t="n">
        <v>49</v>
      </c>
      <c r="O203" s="576" t="n">
        <v>32</v>
      </c>
      <c r="P203" s="410"/>
      <c r="Q203" s="410"/>
      <c r="R203" s="410"/>
      <c r="S203" s="410"/>
      <c r="T203" s="411"/>
      <c r="U203" s="412"/>
      <c r="V203" s="410"/>
      <c r="W203" s="410"/>
      <c r="X203" s="517"/>
      <c r="Y203" s="474"/>
      <c r="Z203" s="475"/>
      <c r="AA203" s="476"/>
      <c r="AB203" s="477"/>
      <c r="AC203" s="477"/>
      <c r="AD203" s="475" t="n">
        <v>4.41</v>
      </c>
      <c r="AE203" s="478" t="n">
        <f aca="false">AD203/$AD$6</f>
        <v>0.6125</v>
      </c>
      <c r="AF203" s="479"/>
      <c r="AG203" s="478"/>
      <c r="AH203" s="479"/>
      <c r="AI203" s="479"/>
      <c r="AJ203" s="474"/>
      <c r="AK203" s="478"/>
      <c r="AL203" s="448"/>
      <c r="AM203" s="480"/>
      <c r="AN203" s="474"/>
      <c r="AO203" s="474"/>
      <c r="AP203" s="480"/>
      <c r="AQ203" s="448"/>
      <c r="AR203" s="474"/>
      <c r="AS203" s="474"/>
      <c r="AT203" s="474"/>
      <c r="AU203" s="448"/>
      <c r="AV203" s="481"/>
      <c r="AW203" s="480"/>
      <c r="AX203" s="480"/>
      <c r="AY203" s="481"/>
      <c r="AZ203" s="481"/>
      <c r="BA203" s="421" t="n">
        <f aca="false">CC203+DF203</f>
        <v>15276</v>
      </c>
      <c r="BB203" s="422" t="n">
        <f aca="false">BA203/$BA$6</f>
        <v>0.30552</v>
      </c>
      <c r="BC203" s="423"/>
      <c r="BD203" s="424" t="n">
        <v>8.03</v>
      </c>
      <c r="BE203" s="425" t="n">
        <v>40</v>
      </c>
      <c r="BF203" s="426" t="n">
        <v>144</v>
      </c>
      <c r="BG203" s="427" t="n">
        <v>4810</v>
      </c>
      <c r="BH203" s="421" t="n">
        <f aca="false">BG203*0.67</f>
        <v>3222.7</v>
      </c>
      <c r="BI203" s="433"/>
      <c r="BJ203" s="422"/>
      <c r="BK203" s="428" t="n">
        <v>23.9</v>
      </c>
      <c r="BL203" s="428" t="n">
        <v>21.8</v>
      </c>
      <c r="BM203" s="429" t="n">
        <v>0.2</v>
      </c>
      <c r="BN203" s="423"/>
      <c r="BO203" s="426" t="n">
        <v>89</v>
      </c>
      <c r="BP203" s="426" t="n">
        <v>32</v>
      </c>
      <c r="BQ203" s="424" t="n">
        <v>3.01</v>
      </c>
      <c r="BR203" s="422" t="n">
        <f aca="false">BQ203/$BQ$6</f>
        <v>0.418055555555555</v>
      </c>
      <c r="BS203" s="410" t="n">
        <f aca="false">BA203</f>
        <v>15276</v>
      </c>
      <c r="BT203" s="430" t="n">
        <f aca="false">BD203</f>
        <v>8.03</v>
      </c>
      <c r="BU203" s="431" t="n">
        <f aca="false">BE203</f>
        <v>40</v>
      </c>
      <c r="BV203" s="431" t="n">
        <f aca="false">BF203</f>
        <v>144</v>
      </c>
      <c r="BW203" s="431" t="n">
        <f aca="false">BG203</f>
        <v>4810</v>
      </c>
      <c r="BX203" s="431" t="n">
        <f aca="false">BW203*0.65</f>
        <v>3126.5</v>
      </c>
      <c r="BY203" s="431" t="n">
        <f aca="false">BK203</f>
        <v>23.9</v>
      </c>
      <c r="BZ203" s="431" t="n">
        <f aca="false">BL203</f>
        <v>21.8</v>
      </c>
      <c r="CA203" s="432"/>
      <c r="CB203" s="431" t="n">
        <f aca="false">BO203</f>
        <v>89</v>
      </c>
      <c r="CC203" s="433" t="n">
        <v>13342</v>
      </c>
      <c r="CD203" s="412" t="n">
        <f aca="false">CC203</f>
        <v>13342</v>
      </c>
      <c r="CE203" s="422" t="n">
        <f aca="false">CC203/25000</f>
        <v>0.53368</v>
      </c>
      <c r="CF203" s="434" t="n">
        <f aca="false">6700/CC203*24</f>
        <v>12.0521660920402</v>
      </c>
      <c r="CG203" s="435" t="n">
        <v>7.82</v>
      </c>
      <c r="CH203" s="428"/>
      <c r="CI203" s="447" t="n">
        <f aca="false">9500/CC203*24</f>
        <v>17.088892220057</v>
      </c>
      <c r="CJ203" s="437" t="n">
        <v>33.7</v>
      </c>
      <c r="CK203" s="437" t="n">
        <v>3.6</v>
      </c>
      <c r="CL203" s="424" t="n">
        <v>7.82</v>
      </c>
      <c r="CM203" s="424"/>
      <c r="CN203" s="424"/>
      <c r="CO203" s="433"/>
      <c r="CP203" s="433"/>
      <c r="CQ203" s="438"/>
      <c r="CR203" s="438" t="n">
        <v>0.87</v>
      </c>
      <c r="CS203" s="425"/>
      <c r="CT203" s="529" t="n">
        <f aca="false">3500/CC203*24</f>
        <v>6.29590766002099</v>
      </c>
      <c r="CU203" s="435" t="n">
        <v>5.41</v>
      </c>
      <c r="CV203" s="439" t="n">
        <v>8.1</v>
      </c>
      <c r="CW203" s="440" t="n">
        <v>18</v>
      </c>
      <c r="CX203" s="441" t="n">
        <v>61</v>
      </c>
      <c r="CY203" s="442" t="n">
        <v>4720</v>
      </c>
      <c r="CZ203" s="443" t="n">
        <v>7.2</v>
      </c>
      <c r="DA203" s="443" t="n">
        <v>0.45</v>
      </c>
      <c r="DB203" s="443" t="n">
        <v>6</v>
      </c>
      <c r="DC203" s="443"/>
      <c r="DD203" s="444" t="n">
        <v>8</v>
      </c>
      <c r="DE203" s="441" t="n">
        <v>16</v>
      </c>
      <c r="DF203" s="445" t="n">
        <v>1934</v>
      </c>
      <c r="DG203" s="446" t="n">
        <f aca="false">DF203</f>
        <v>1934</v>
      </c>
      <c r="DH203" s="422" t="n">
        <f aca="false">DF203/25000</f>
        <v>0.07736</v>
      </c>
      <c r="DI203" s="447" t="n">
        <f aca="false">6700/DF203*24</f>
        <v>83.1437435367115</v>
      </c>
      <c r="DJ203" s="435" t="n">
        <v>7.85</v>
      </c>
      <c r="DK203" s="428"/>
      <c r="DL203" s="447" t="n">
        <f aca="false">9500/DF203*24</f>
        <v>117.89038262668</v>
      </c>
      <c r="DM203" s="423" t="n">
        <v>32.8</v>
      </c>
      <c r="DN203" s="423" t="n">
        <v>4.4</v>
      </c>
      <c r="DO203" s="424" t="n">
        <v>8.02</v>
      </c>
      <c r="DP203" s="424"/>
      <c r="DQ203" s="424"/>
      <c r="DR203" s="433"/>
      <c r="DS203" s="433"/>
      <c r="DT203" s="438"/>
      <c r="DU203" s="438" t="n">
        <v>0.93</v>
      </c>
      <c r="DV203" s="425"/>
      <c r="DW203" s="447" t="n">
        <f aca="false">3500/DF203*24</f>
        <v>43.4332988624612</v>
      </c>
      <c r="DX203" s="435" t="n">
        <v>7.65</v>
      </c>
      <c r="DY203" s="439" t="n">
        <v>8.09</v>
      </c>
      <c r="DZ203" s="440" t="n">
        <v>14.6</v>
      </c>
      <c r="EA203" s="441" t="n">
        <v>69</v>
      </c>
      <c r="EB203" s="442" t="n">
        <v>4340</v>
      </c>
      <c r="EC203" s="443" t="n">
        <v>8.4</v>
      </c>
      <c r="ED203" s="443" t="n">
        <v>1.4</v>
      </c>
      <c r="EE203" s="443" t="n">
        <v>7</v>
      </c>
      <c r="EF203" s="443"/>
      <c r="EG203" s="444" t="n">
        <v>5</v>
      </c>
      <c r="EH203" s="441" t="n">
        <v>16</v>
      </c>
      <c r="EI203" s="430" t="n">
        <f aca="false">(DY203*DG203+CV203*CD203)/(DG203+CD203)</f>
        <v>8.0987339617701</v>
      </c>
      <c r="EJ203" s="430" t="n">
        <f aca="false">(DZ203*DG203+CW203*CD203)/(DG203+CD203)</f>
        <v>17.5695470018329</v>
      </c>
      <c r="EK203" s="449" t="n">
        <f aca="false">(EA203*DG203+CX203*CD203)/(DG203+CD203)</f>
        <v>62.0128305839225</v>
      </c>
      <c r="EL203" s="449" t="n">
        <f aca="false">(EB203*DG203+CY203*CD203)/(DG203+CD203)</f>
        <v>4671.89054726368</v>
      </c>
      <c r="EM203" s="430" t="n">
        <f aca="false">(EC203*DG203+CZ203*CD203)/(DG203+CD203)</f>
        <v>7.35192458758838</v>
      </c>
      <c r="EN203" s="432" t="n">
        <f aca="false">(ED203*DG203+DA203*CD203)/(DG203+CD203)</f>
        <v>0.570273631840796</v>
      </c>
      <c r="EO203" s="432" t="n">
        <f aca="false">(EE203*DG203+DB203*CD203)/(DG203+CD203)</f>
        <v>6.12660382299031</v>
      </c>
      <c r="EP203" s="432"/>
      <c r="EQ203" s="432" t="n">
        <f aca="false">(EG203*DG203+DD203*CD203)/(DG203+CD203)</f>
        <v>7.62018853102907</v>
      </c>
      <c r="ER203" s="449" t="n">
        <f aca="false">EH203</f>
        <v>16</v>
      </c>
      <c r="ES203" s="450" t="n">
        <f aca="false">22000/BA203*24</f>
        <v>34.5640219952867</v>
      </c>
      <c r="ET203" s="451" t="n">
        <f aca="false">BB203</f>
        <v>0.30552</v>
      </c>
      <c r="EU203" s="452" t="n">
        <f aca="false">BV203/1000/ES203*24</f>
        <v>0.0999883636363636</v>
      </c>
      <c r="EV203" s="451" t="n">
        <f aca="false">EU203/$EU$6</f>
        <v>0.185163636363636</v>
      </c>
      <c r="EW203" s="514" t="n">
        <f aca="false">1-EM203/BY203</f>
        <v>0.692388092569524</v>
      </c>
      <c r="EX203" s="515" t="n">
        <f aca="false">BY203-EM203</f>
        <v>16.5480754124116</v>
      </c>
      <c r="EY203" s="514" t="n">
        <f aca="false">1-EJ203/BU203</f>
        <v>0.560761324954177</v>
      </c>
      <c r="EZ203" s="515" t="n">
        <f aca="false">BU203-EJ203</f>
        <v>22.4304529981671</v>
      </c>
      <c r="FA203" s="451" t="n">
        <f aca="false">1-EK203/BV203</f>
        <v>0.569355343167205</v>
      </c>
      <c r="FB203" s="432" t="n">
        <f aca="false">BV203-EK203</f>
        <v>81.9871694160775</v>
      </c>
      <c r="FC203" s="453"/>
      <c r="FD203" s="432"/>
      <c r="FE203" s="453" t="n">
        <f aca="false">1-EQ203/CB203</f>
        <v>0.914379904145741</v>
      </c>
      <c r="FF203" s="431" t="n">
        <f aca="false">CB203-EQ203</f>
        <v>81.3798114689709</v>
      </c>
      <c r="FG203" s="406" t="n">
        <v>19200</v>
      </c>
      <c r="FH203" s="444"/>
      <c r="FI203" s="454"/>
      <c r="FJ203" s="455"/>
      <c r="FK203" s="456" t="n">
        <f aca="false">3000/BA203*24</f>
        <v>4.71327572663001</v>
      </c>
      <c r="FL203" s="531"/>
      <c r="FM203" s="456"/>
      <c r="FN203" s="531" t="n">
        <v>3614</v>
      </c>
      <c r="FO203" s="533" t="n">
        <f aca="false">FN203/11.15/1.2/1000</f>
        <v>0.270104633781764</v>
      </c>
      <c r="FP203" s="450" t="n">
        <f aca="false">FN203/BA203*1000</f>
        <v>236.580256611678</v>
      </c>
      <c r="FQ203" s="458" t="n">
        <v>50.4</v>
      </c>
      <c r="FR203" s="459" t="n">
        <f aca="false">FQ203/BA203*1000</f>
        <v>3.29929300864101</v>
      </c>
      <c r="FS203" s="577" t="n">
        <v>7.83</v>
      </c>
      <c r="FT203" s="578" t="n">
        <v>15.8</v>
      </c>
      <c r="FU203" s="579" t="n">
        <v>55</v>
      </c>
      <c r="FV203" s="580" t="n">
        <v>2</v>
      </c>
      <c r="FW203" s="581" t="n">
        <v>0.18</v>
      </c>
      <c r="FX203" s="580" t="n">
        <v>16</v>
      </c>
      <c r="FY203" s="453" t="n">
        <f aca="false">1-FV203/(EG203+DD203)*2</f>
        <v>0.692307692307692</v>
      </c>
      <c r="FZ203" s="453"/>
      <c r="GA203" s="430"/>
      <c r="GB203" s="514" t="n">
        <f aca="false">1-FT203/CW203</f>
        <v>0.122222222222222</v>
      </c>
      <c r="GC203" s="515" t="n">
        <f aca="false">(CW203+DZ203)/2-FT203</f>
        <v>0.5</v>
      </c>
      <c r="GD203" s="514" t="n">
        <f aca="false">1-FU203/CX203</f>
        <v>0.0983606557377049</v>
      </c>
      <c r="GE203" s="528" t="n">
        <f aca="false">(CX203+EA203)/2-FU203</f>
        <v>10</v>
      </c>
      <c r="GF203" s="462" t="n">
        <f aca="false">4100/BA203*24</f>
        <v>6.44147682639435</v>
      </c>
      <c r="GG203" s="406"/>
      <c r="GH203" s="451"/>
      <c r="GI203" s="406"/>
      <c r="GJ203" s="463"/>
      <c r="GK203" s="464"/>
      <c r="GL203" s="465"/>
      <c r="GM203" s="530"/>
      <c r="GN203" s="406"/>
      <c r="GO203" s="514"/>
      <c r="GP203" s="451"/>
      <c r="GQ203" s="530"/>
      <c r="GR203" s="456" t="n">
        <f aca="false">4300/BA203*24</f>
        <v>6.75569520816968</v>
      </c>
      <c r="GS203" s="532" t="n">
        <f aca="false">HC203</f>
        <v>13</v>
      </c>
      <c r="GT203" s="532" t="n">
        <v>46</v>
      </c>
      <c r="GU203" s="514"/>
      <c r="GV203" s="514"/>
      <c r="GW203" s="514" t="n">
        <f aca="false">1-HC203/FT203</f>
        <v>0.177215189873418</v>
      </c>
      <c r="GX203" s="514" t="n">
        <f aca="false">1-HD203/FU203</f>
        <v>0.2</v>
      </c>
      <c r="GY203" s="463"/>
      <c r="GZ203" s="406" t="n">
        <v>10452</v>
      </c>
      <c r="HA203" s="582" t="n">
        <v>8.14</v>
      </c>
      <c r="HB203" s="452" t="n">
        <v>8.11</v>
      </c>
      <c r="HC203" s="578" t="n">
        <v>13</v>
      </c>
      <c r="HD203" s="444" t="n">
        <v>44</v>
      </c>
      <c r="HE203" s="464" t="n">
        <v>11</v>
      </c>
      <c r="HF203" s="464"/>
      <c r="HG203" s="583"/>
      <c r="HH203" s="576" t="n">
        <v>5</v>
      </c>
      <c r="HI203" s="584" t="n">
        <v>4720</v>
      </c>
      <c r="HJ203" s="407" t="n">
        <f aca="false">HI203*0.67</f>
        <v>3162.4</v>
      </c>
      <c r="HK203" s="407"/>
      <c r="HL203" s="550"/>
      <c r="HM203" s="585" t="n">
        <v>6.6</v>
      </c>
      <c r="HN203" s="462" t="n">
        <v>7.1</v>
      </c>
      <c r="HO203" s="575" t="n">
        <v>0.34</v>
      </c>
      <c r="HP203" s="549" t="n">
        <v>0.1</v>
      </c>
      <c r="HQ203" s="586" t="n">
        <v>5.8</v>
      </c>
      <c r="HR203" s="587" t="n">
        <v>0.18</v>
      </c>
      <c r="HS203" s="521" t="n">
        <v>0.19</v>
      </c>
      <c r="HT203" s="588" t="n">
        <v>16</v>
      </c>
      <c r="HU203" s="523" t="n">
        <f aca="false">42900/BA203*24</f>
        <v>67.3998428908091</v>
      </c>
      <c r="HV203" s="514" t="n">
        <f aca="false">1-HC203/BE203</f>
        <v>0.675</v>
      </c>
      <c r="HW203" s="514" t="n">
        <f aca="false">1-HD203/BF203</f>
        <v>0.694444444444444</v>
      </c>
      <c r="HX203" s="514" t="n">
        <f aca="false">1-HM203/BK203</f>
        <v>0.723849372384937</v>
      </c>
      <c r="HY203" s="472" t="s">
        <v>196</v>
      </c>
    </row>
    <row r="204" customFormat="false" ht="19.2" hidden="false" customHeight="false" outlineLevel="0" collapsed="false">
      <c r="A204" s="401" t="n">
        <v>43686</v>
      </c>
      <c r="B204" s="516" t="n">
        <v>24575</v>
      </c>
      <c r="C204" s="403" t="n">
        <f aca="false">B204/$B$6</f>
        <v>0.4915</v>
      </c>
      <c r="D204" s="572" t="n">
        <v>7.88</v>
      </c>
      <c r="E204" s="573" t="n">
        <v>40.7</v>
      </c>
      <c r="F204" s="574" t="n">
        <v>217</v>
      </c>
      <c r="G204" s="407" t="n">
        <f aca="false">F204*B204/1000</f>
        <v>5332.775</v>
      </c>
      <c r="H204" s="403" t="n">
        <f aca="false">G204/$G$6</f>
        <v>0.213311</v>
      </c>
      <c r="I204" s="574" t="n">
        <v>6900</v>
      </c>
      <c r="J204" s="407" t="n">
        <f aca="false">I204*0.67</f>
        <v>4623</v>
      </c>
      <c r="K204" s="575" t="n">
        <v>29.8</v>
      </c>
      <c r="L204" s="575" t="n">
        <v>27.4</v>
      </c>
      <c r="M204" s="575" t="n">
        <v>2.3</v>
      </c>
      <c r="N204" s="576" t="n">
        <v>64</v>
      </c>
      <c r="O204" s="576" t="n">
        <v>32</v>
      </c>
      <c r="P204" s="410"/>
      <c r="Q204" s="410"/>
      <c r="R204" s="410"/>
      <c r="S204" s="410"/>
      <c r="T204" s="411"/>
      <c r="U204" s="412"/>
      <c r="V204" s="410"/>
      <c r="W204" s="410"/>
      <c r="X204" s="517"/>
      <c r="Y204" s="474"/>
      <c r="Z204" s="475"/>
      <c r="AA204" s="476"/>
      <c r="AB204" s="477"/>
      <c r="AC204" s="477"/>
      <c r="AD204" s="475" t="n">
        <v>4.53</v>
      </c>
      <c r="AE204" s="478" t="n">
        <f aca="false">AD204/$AD$6</f>
        <v>0.629166666666667</v>
      </c>
      <c r="AF204" s="479"/>
      <c r="AG204" s="478"/>
      <c r="AH204" s="479"/>
      <c r="AI204" s="479"/>
      <c r="AJ204" s="474"/>
      <c r="AK204" s="478"/>
      <c r="AL204" s="448"/>
      <c r="AM204" s="480"/>
      <c r="AN204" s="474"/>
      <c r="AO204" s="474"/>
      <c r="AP204" s="480"/>
      <c r="AQ204" s="448"/>
      <c r="AR204" s="474"/>
      <c r="AS204" s="474"/>
      <c r="AT204" s="474"/>
      <c r="AU204" s="448"/>
      <c r="AV204" s="481"/>
      <c r="AW204" s="480"/>
      <c r="AX204" s="480"/>
      <c r="AY204" s="481"/>
      <c r="AZ204" s="481"/>
      <c r="BA204" s="421" t="n">
        <f aca="false">CC204+DF204</f>
        <v>19472</v>
      </c>
      <c r="BB204" s="422" t="n">
        <f aca="false">BA204/$BA$6</f>
        <v>0.38944</v>
      </c>
      <c r="BC204" s="423"/>
      <c r="BD204" s="424" t="n">
        <v>8</v>
      </c>
      <c r="BE204" s="425" t="n">
        <v>112</v>
      </c>
      <c r="BF204" s="426" t="n">
        <v>366</v>
      </c>
      <c r="BG204" s="427" t="n">
        <v>5430</v>
      </c>
      <c r="BH204" s="421" t="n">
        <f aca="false">BG204*0.67</f>
        <v>3638.1</v>
      </c>
      <c r="BI204" s="433"/>
      <c r="BJ204" s="422"/>
      <c r="BK204" s="428" t="n">
        <v>40.5</v>
      </c>
      <c r="BL204" s="428" t="n">
        <v>35</v>
      </c>
      <c r="BM204" s="429" t="n">
        <v>0.3</v>
      </c>
      <c r="BN204" s="423" t="n">
        <v>1.5</v>
      </c>
      <c r="BO204" s="426" t="n">
        <v>121</v>
      </c>
      <c r="BP204" s="426" t="n">
        <v>32</v>
      </c>
      <c r="BQ204" s="424" t="n">
        <v>1.36</v>
      </c>
      <c r="BR204" s="422" t="n">
        <f aca="false">BQ204/$BQ$6</f>
        <v>0.188888888888889</v>
      </c>
      <c r="BS204" s="410" t="n">
        <f aca="false">BA204</f>
        <v>19472</v>
      </c>
      <c r="BT204" s="430" t="n">
        <f aca="false">BD204</f>
        <v>8</v>
      </c>
      <c r="BU204" s="431" t="n">
        <f aca="false">BE204</f>
        <v>112</v>
      </c>
      <c r="BV204" s="431" t="n">
        <f aca="false">BF204</f>
        <v>366</v>
      </c>
      <c r="BW204" s="431" t="n">
        <f aca="false">BG204</f>
        <v>5430</v>
      </c>
      <c r="BX204" s="431" t="n">
        <f aca="false">BW204*0.65</f>
        <v>3529.5</v>
      </c>
      <c r="BY204" s="431" t="n">
        <f aca="false">BK204</f>
        <v>40.5</v>
      </c>
      <c r="BZ204" s="431" t="n">
        <f aca="false">BL204</f>
        <v>35</v>
      </c>
      <c r="CA204" s="432" t="n">
        <f aca="false">BN204</f>
        <v>1.5</v>
      </c>
      <c r="CB204" s="431" t="n">
        <f aca="false">BO204</f>
        <v>121</v>
      </c>
      <c r="CC204" s="433" t="n">
        <v>13245</v>
      </c>
      <c r="CD204" s="412" t="n">
        <f aca="false">CC204</f>
        <v>13245</v>
      </c>
      <c r="CE204" s="422" t="n">
        <f aca="false">CC204/25000</f>
        <v>0.5298</v>
      </c>
      <c r="CF204" s="434" t="n">
        <f aca="false">6700/CC204*24</f>
        <v>12.1404303510759</v>
      </c>
      <c r="CG204" s="435" t="n">
        <v>7.85</v>
      </c>
      <c r="CH204" s="428" t="n">
        <v>2.6</v>
      </c>
      <c r="CI204" s="447" t="n">
        <f aca="false">9500/CC204*24</f>
        <v>17.2140430351076</v>
      </c>
      <c r="CJ204" s="437" t="n">
        <v>31.5</v>
      </c>
      <c r="CK204" s="437" t="n">
        <v>4.5</v>
      </c>
      <c r="CL204" s="424" t="n">
        <v>7.81</v>
      </c>
      <c r="CM204" s="424"/>
      <c r="CN204" s="424"/>
      <c r="CO204" s="433"/>
      <c r="CP204" s="433"/>
      <c r="CQ204" s="438"/>
      <c r="CR204" s="438" t="n">
        <v>0.84</v>
      </c>
      <c r="CS204" s="425"/>
      <c r="CT204" s="529" t="n">
        <f aca="false">3500/CC204*24</f>
        <v>6.34201585503964</v>
      </c>
      <c r="CU204" s="435" t="n">
        <v>5.02</v>
      </c>
      <c r="CV204" s="439" t="n">
        <v>8.08</v>
      </c>
      <c r="CW204" s="440" t="n">
        <v>18</v>
      </c>
      <c r="CX204" s="441" t="n">
        <v>61</v>
      </c>
      <c r="CY204" s="442" t="n">
        <v>4640</v>
      </c>
      <c r="CZ204" s="443" t="n">
        <v>9.2</v>
      </c>
      <c r="DA204" s="443" t="n">
        <v>0.26</v>
      </c>
      <c r="DB204" s="443" t="n">
        <v>7.8</v>
      </c>
      <c r="DC204" s="443" t="n">
        <v>1.12</v>
      </c>
      <c r="DD204" s="444" t="n">
        <v>8</v>
      </c>
      <c r="DE204" s="441" t="n">
        <v>16</v>
      </c>
      <c r="DF204" s="445" t="n">
        <v>6227</v>
      </c>
      <c r="DG204" s="446" t="n">
        <f aca="false">DF204</f>
        <v>6227</v>
      </c>
      <c r="DH204" s="422" t="n">
        <f aca="false">DF204/25000</f>
        <v>0.24908</v>
      </c>
      <c r="DI204" s="447" t="n">
        <f aca="false">6700/DF204*24</f>
        <v>25.8230287457845</v>
      </c>
      <c r="DJ204" s="435" t="n">
        <v>7.81</v>
      </c>
      <c r="DK204" s="428" t="n">
        <v>6.3</v>
      </c>
      <c r="DL204" s="447" t="n">
        <f aca="false">9500/DF204*24</f>
        <v>36.6147422514855</v>
      </c>
      <c r="DM204" s="423" t="n">
        <v>31.9</v>
      </c>
      <c r="DN204" s="423" t="n">
        <v>5.2</v>
      </c>
      <c r="DO204" s="424" t="n">
        <v>7.99</v>
      </c>
      <c r="DP204" s="424"/>
      <c r="DQ204" s="424"/>
      <c r="DR204" s="433"/>
      <c r="DS204" s="433"/>
      <c r="DT204" s="438"/>
      <c r="DU204" s="438" t="n">
        <v>0.94</v>
      </c>
      <c r="DV204" s="425"/>
      <c r="DW204" s="447" t="n">
        <f aca="false">3500/DF204*24</f>
        <v>13.4896418821262</v>
      </c>
      <c r="DX204" s="435" t="n">
        <v>6.89</v>
      </c>
      <c r="DY204" s="439" t="n">
        <v>8.29</v>
      </c>
      <c r="DZ204" s="440" t="n">
        <v>19.4</v>
      </c>
      <c r="EA204" s="441" t="n">
        <v>64</v>
      </c>
      <c r="EB204" s="442" t="n">
        <v>4570</v>
      </c>
      <c r="EC204" s="443" t="n">
        <v>6.9</v>
      </c>
      <c r="ED204" s="443" t="n">
        <v>0.83</v>
      </c>
      <c r="EE204" s="443" t="n">
        <v>5</v>
      </c>
      <c r="EF204" s="443" t="n">
        <v>0.82</v>
      </c>
      <c r="EG204" s="444" t="n">
        <v>4</v>
      </c>
      <c r="EH204" s="441" t="n">
        <v>16</v>
      </c>
      <c r="EI204" s="430" t="n">
        <f aca="false">(DY204*DG204+CV204*CD204)/(DG204+CD204)</f>
        <v>8.14715642974528</v>
      </c>
      <c r="EJ204" s="430" t="n">
        <f aca="false">(DZ204*DG204+CW204*CD204)/(DG204+CD204)</f>
        <v>18.4477095316352</v>
      </c>
      <c r="EK204" s="449" t="n">
        <f aca="false">(EA204*DG204+CX204*CD204)/(DG204+CD204)</f>
        <v>61.9593775677896</v>
      </c>
      <c r="EL204" s="449" t="n">
        <f aca="false">(EB204*DG204+CY204*CD204)/(DG204+CD204)</f>
        <v>4617.61452341824</v>
      </c>
      <c r="EM204" s="430" t="n">
        <f aca="false">(EC204*DG204+CZ204*CD204)/(DG204+CD204)</f>
        <v>8.46447719802794</v>
      </c>
      <c r="EN204" s="432" t="n">
        <f aca="false">(ED204*DG204+DA204*CD204)/(DG204+CD204)</f>
        <v>0.442281737880033</v>
      </c>
      <c r="EO204" s="432" t="n">
        <f aca="false">(EE204*DG204+DB204*CD204)/(DG204+CD204)</f>
        <v>6.90458093672966</v>
      </c>
      <c r="EP204" s="432" t="n">
        <f aca="false">(EF204*DG204+DC204*CD204)/(DG204+CD204)</f>
        <v>1.02406224322104</v>
      </c>
      <c r="EQ204" s="432" t="n">
        <f aca="false">(EG204*DG204+DD204*CD204)/(DG204+CD204)</f>
        <v>6.7208299096138</v>
      </c>
      <c r="ER204" s="449" t="n">
        <f aca="false">EH204</f>
        <v>16</v>
      </c>
      <c r="ES204" s="450" t="n">
        <f aca="false">22000/BA204*24</f>
        <v>27.1158586688578</v>
      </c>
      <c r="ET204" s="451" t="n">
        <f aca="false">BB204</f>
        <v>0.38944</v>
      </c>
      <c r="EU204" s="452" t="n">
        <f aca="false">BV204/1000/ES204*24</f>
        <v>0.323943272727273</v>
      </c>
      <c r="EV204" s="451" t="n">
        <f aca="false">EU204/$EU$6</f>
        <v>0.599894949494949</v>
      </c>
      <c r="EW204" s="514" t="n">
        <f aca="false">1-EM204/BY204</f>
        <v>0.791000563011656</v>
      </c>
      <c r="EX204" s="515" t="n">
        <f aca="false">BY204-EM204</f>
        <v>32.0355228019721</v>
      </c>
      <c r="EY204" s="514" t="n">
        <f aca="false">1-EJ204/BU204</f>
        <v>0.835288307753257</v>
      </c>
      <c r="EZ204" s="515" t="n">
        <f aca="false">BU204-EJ204</f>
        <v>93.5522904683648</v>
      </c>
      <c r="FA204" s="451" t="n">
        <f aca="false">1-EK204/BV204</f>
        <v>0.830712083148116</v>
      </c>
      <c r="FB204" s="432" t="n">
        <f aca="false">BV204-EK204</f>
        <v>304.04062243221</v>
      </c>
      <c r="FC204" s="453" t="n">
        <f aca="false">1-EP204/CA204</f>
        <v>0.317291837852643</v>
      </c>
      <c r="FD204" s="432" t="n">
        <f aca="false">CA204-EP204</f>
        <v>0.475937756778965</v>
      </c>
      <c r="FE204" s="453" t="n">
        <f aca="false">1-EQ204/CB204</f>
        <v>0.944455951160217</v>
      </c>
      <c r="FF204" s="431" t="n">
        <f aca="false">CB204-EQ204</f>
        <v>114.279170090386</v>
      </c>
      <c r="FG204" s="406" t="n">
        <v>38400</v>
      </c>
      <c r="FH204" s="444"/>
      <c r="FI204" s="454"/>
      <c r="FJ204" s="455"/>
      <c r="FK204" s="456" t="n">
        <f aca="false">3000/BA204*24</f>
        <v>3.69761709120789</v>
      </c>
      <c r="FL204" s="531"/>
      <c r="FM204" s="456"/>
      <c r="FN204" s="531" t="n">
        <v>3892</v>
      </c>
      <c r="FO204" s="533" t="n">
        <f aca="false">FN204/11.15/1.2/1000</f>
        <v>0.290881913303438</v>
      </c>
      <c r="FP204" s="450" t="n">
        <f aca="false">FN204/BA204*1000</f>
        <v>199.87674609696</v>
      </c>
      <c r="FQ204" s="458" t="n">
        <v>50.4</v>
      </c>
      <c r="FR204" s="459" t="n">
        <f aca="false">FQ204/BA204*1000</f>
        <v>2.58833196384552</v>
      </c>
      <c r="FS204" s="577" t="n">
        <v>7.71</v>
      </c>
      <c r="FT204" s="578" t="n">
        <v>14.8</v>
      </c>
      <c r="FU204" s="579" t="n">
        <v>51</v>
      </c>
      <c r="FV204" s="580" t="n">
        <v>1</v>
      </c>
      <c r="FW204" s="581" t="n">
        <v>0.16</v>
      </c>
      <c r="FX204" s="580" t="n">
        <v>16</v>
      </c>
      <c r="FY204" s="453" t="n">
        <f aca="false">1-FV204/(EG204+DD204)*2</f>
        <v>0.833333333333333</v>
      </c>
      <c r="FZ204" s="453" t="n">
        <f aca="false">1-FW204/(EF204+DC204)*2</f>
        <v>0.835051546391753</v>
      </c>
      <c r="GA204" s="430" t="n">
        <f aca="false">(DC204+EF204)/2-FW204</f>
        <v>0.81</v>
      </c>
      <c r="GB204" s="514" t="n">
        <f aca="false">1-FT204/CW204</f>
        <v>0.177777777777778</v>
      </c>
      <c r="GC204" s="515" t="n">
        <f aca="false">DP204+DZ204-FT204</f>
        <v>4.6</v>
      </c>
      <c r="GD204" s="514" t="n">
        <f aca="false">1-FU204/CX204</f>
        <v>0.163934426229508</v>
      </c>
      <c r="GE204" s="528" t="n">
        <f aca="false">(CX204+EA204)/2-FU204</f>
        <v>11.5</v>
      </c>
      <c r="GF204" s="462" t="n">
        <f aca="false">4100/BA204*24</f>
        <v>5.05341002465078</v>
      </c>
      <c r="GG204" s="406"/>
      <c r="GH204" s="451"/>
      <c r="GI204" s="406"/>
      <c r="GJ204" s="463"/>
      <c r="GK204" s="464"/>
      <c r="GL204" s="465"/>
      <c r="GM204" s="530"/>
      <c r="GN204" s="406"/>
      <c r="GO204" s="514"/>
      <c r="GP204" s="451"/>
      <c r="GQ204" s="530"/>
      <c r="GR204" s="456" t="n">
        <f aca="false">4300/BA204*24</f>
        <v>5.29991783073131</v>
      </c>
      <c r="GS204" s="532" t="n">
        <f aca="false">HC204</f>
        <v>12.6</v>
      </c>
      <c r="GT204" s="532" t="n">
        <v>44</v>
      </c>
      <c r="GU204" s="514"/>
      <c r="GV204" s="514"/>
      <c r="GW204" s="514" t="n">
        <f aca="false">1-HC204/FT204</f>
        <v>0.148648648648649</v>
      </c>
      <c r="GX204" s="514" t="n">
        <f aca="false">1-HD204/FU204</f>
        <v>0.0784313725490197</v>
      </c>
      <c r="GY204" s="463"/>
      <c r="GZ204" s="406" t="n">
        <v>12397</v>
      </c>
      <c r="HA204" s="582" t="n">
        <v>8.38</v>
      </c>
      <c r="HB204" s="452" t="n">
        <v>8.36</v>
      </c>
      <c r="HC204" s="578" t="n">
        <v>12.6</v>
      </c>
      <c r="HD204" s="444" t="n">
        <v>47</v>
      </c>
      <c r="HE204" s="464" t="n">
        <v>10</v>
      </c>
      <c r="HF204" s="464"/>
      <c r="HG204" s="583"/>
      <c r="HH204" s="576" t="n">
        <v>7</v>
      </c>
      <c r="HI204" s="584" t="n">
        <v>4450</v>
      </c>
      <c r="HJ204" s="407" t="n">
        <f aca="false">HI204*0.67</f>
        <v>2981.5</v>
      </c>
      <c r="HK204" s="407"/>
      <c r="HL204" s="550"/>
      <c r="HM204" s="585" t="n">
        <v>8</v>
      </c>
      <c r="HN204" s="462" t="n">
        <v>7.66</v>
      </c>
      <c r="HO204" s="575" t="n">
        <v>0.25</v>
      </c>
      <c r="HP204" s="549" t="n">
        <v>0.08</v>
      </c>
      <c r="HQ204" s="586" t="n">
        <v>6.8</v>
      </c>
      <c r="HR204" s="587" t="n">
        <v>0.18</v>
      </c>
      <c r="HS204" s="521" t="n">
        <v>0.1</v>
      </c>
      <c r="HT204" s="588" t="n">
        <v>8</v>
      </c>
      <c r="HU204" s="523" t="n">
        <f aca="false">42900/BA204*24</f>
        <v>52.8759244042728</v>
      </c>
      <c r="HV204" s="514" t="n">
        <f aca="false">1-HC204/BE204</f>
        <v>0.8875</v>
      </c>
      <c r="HW204" s="514" t="n">
        <f aca="false">1-HD204/BF204</f>
        <v>0.871584699453552</v>
      </c>
      <c r="HX204" s="514" t="n">
        <f aca="false">1-HM204/BK204</f>
        <v>0.802469135802469</v>
      </c>
      <c r="HY204" s="472" t="s">
        <v>197</v>
      </c>
    </row>
    <row r="205" customFormat="false" ht="48" hidden="false" customHeight="false" outlineLevel="0" collapsed="false">
      <c r="A205" s="401" t="n">
        <v>43687</v>
      </c>
      <c r="B205" s="516" t="n">
        <v>29551</v>
      </c>
      <c r="C205" s="403" t="n">
        <f aca="false">B205/$B$6</f>
        <v>0.59102</v>
      </c>
      <c r="D205" s="572" t="n">
        <v>7.81</v>
      </c>
      <c r="E205" s="573" t="n">
        <v>39</v>
      </c>
      <c r="F205" s="574" t="n">
        <v>247</v>
      </c>
      <c r="G205" s="407" t="n">
        <f aca="false">F205*B205/1000</f>
        <v>7299.097</v>
      </c>
      <c r="H205" s="403" t="n">
        <f aca="false">G205/$G$6</f>
        <v>0.29196388</v>
      </c>
      <c r="I205" s="574" t="n">
        <v>8470</v>
      </c>
      <c r="J205" s="407" t="n">
        <f aca="false">I205*0.67</f>
        <v>5674.9</v>
      </c>
      <c r="K205" s="575" t="n">
        <v>28.2</v>
      </c>
      <c r="L205" s="575" t="n">
        <v>27</v>
      </c>
      <c r="M205" s="575" t="n">
        <v>2.3</v>
      </c>
      <c r="N205" s="576" t="n">
        <v>54</v>
      </c>
      <c r="O205" s="576" t="n">
        <v>32</v>
      </c>
      <c r="P205" s="410"/>
      <c r="Q205" s="410"/>
      <c r="R205" s="410"/>
      <c r="S205" s="410"/>
      <c r="T205" s="411"/>
      <c r="U205" s="412"/>
      <c r="V205" s="410"/>
      <c r="W205" s="410"/>
      <c r="X205" s="517"/>
      <c r="Y205" s="474"/>
      <c r="Z205" s="475"/>
      <c r="AA205" s="476"/>
      <c r="AB205" s="477"/>
      <c r="AC205" s="477"/>
      <c r="AD205" s="475" t="n">
        <v>4.75</v>
      </c>
      <c r="AE205" s="478" t="n">
        <f aca="false">AD205/$AD$6</f>
        <v>0.659722222222222</v>
      </c>
      <c r="AF205" s="479"/>
      <c r="AG205" s="478"/>
      <c r="AH205" s="479"/>
      <c r="AI205" s="479"/>
      <c r="AJ205" s="474"/>
      <c r="AK205" s="478"/>
      <c r="AL205" s="448"/>
      <c r="AM205" s="480"/>
      <c r="AN205" s="474"/>
      <c r="AO205" s="474"/>
      <c r="AP205" s="480"/>
      <c r="AQ205" s="448"/>
      <c r="AR205" s="474"/>
      <c r="AS205" s="474"/>
      <c r="AT205" s="474"/>
      <c r="AU205" s="448"/>
      <c r="AV205" s="481"/>
      <c r="AW205" s="480"/>
      <c r="AX205" s="480"/>
      <c r="AY205" s="481"/>
      <c r="AZ205" s="481"/>
      <c r="BA205" s="421" t="n">
        <f aca="false">CC205+DF205</f>
        <v>26270</v>
      </c>
      <c r="BB205" s="422" t="n">
        <f aca="false">BA205/$BA$6</f>
        <v>0.5254</v>
      </c>
      <c r="BC205" s="423"/>
      <c r="BD205" s="424" t="n">
        <v>8.17</v>
      </c>
      <c r="BE205" s="425" t="n">
        <v>20.6</v>
      </c>
      <c r="BF205" s="426" t="n">
        <v>129</v>
      </c>
      <c r="BG205" s="427" t="n">
        <v>3830</v>
      </c>
      <c r="BH205" s="421" t="n">
        <f aca="false">BG205*0.67</f>
        <v>2566.1</v>
      </c>
      <c r="BI205" s="433"/>
      <c r="BJ205" s="422"/>
      <c r="BK205" s="428" t="n">
        <v>24.8</v>
      </c>
      <c r="BL205" s="428" t="n">
        <v>11.8</v>
      </c>
      <c r="BM205" s="429" t="n">
        <v>1.2</v>
      </c>
      <c r="BN205" s="423"/>
      <c r="BO205" s="426" t="n">
        <v>82</v>
      </c>
      <c r="BP205" s="426" t="n">
        <v>32</v>
      </c>
      <c r="BQ205" s="424" t="n">
        <v>4.04</v>
      </c>
      <c r="BR205" s="422" t="n">
        <f aca="false">BQ205/$BQ$6</f>
        <v>0.561111111111111</v>
      </c>
      <c r="BS205" s="410" t="n">
        <f aca="false">BA205</f>
        <v>26270</v>
      </c>
      <c r="BT205" s="430" t="n">
        <f aca="false">BD205</f>
        <v>8.17</v>
      </c>
      <c r="BU205" s="431" t="n">
        <f aca="false">BE205</f>
        <v>20.6</v>
      </c>
      <c r="BV205" s="431" t="n">
        <f aca="false">BF205</f>
        <v>129</v>
      </c>
      <c r="BW205" s="431" t="n">
        <f aca="false">BG205</f>
        <v>3830</v>
      </c>
      <c r="BX205" s="431" t="n">
        <f aca="false">BW205*0.65</f>
        <v>2489.5</v>
      </c>
      <c r="BY205" s="431" t="n">
        <f aca="false">BK205</f>
        <v>24.8</v>
      </c>
      <c r="BZ205" s="431" t="n">
        <f aca="false">BL205</f>
        <v>11.8</v>
      </c>
      <c r="CA205" s="432"/>
      <c r="CB205" s="431" t="n">
        <f aca="false">BO205</f>
        <v>82</v>
      </c>
      <c r="CC205" s="433" t="n">
        <v>20713</v>
      </c>
      <c r="CD205" s="412" t="n">
        <f aca="false">CC205</f>
        <v>20713</v>
      </c>
      <c r="CE205" s="422" t="n">
        <f aca="false">CC205/25000</f>
        <v>0.82852</v>
      </c>
      <c r="CF205" s="434" t="n">
        <f aca="false">6700/CC205*24</f>
        <v>7.76324047699512</v>
      </c>
      <c r="CG205" s="435" t="n">
        <v>7.92</v>
      </c>
      <c r="CH205" s="428"/>
      <c r="CI205" s="447" t="n">
        <f aca="false">9500/CC205*24</f>
        <v>11.007579780814</v>
      </c>
      <c r="CJ205" s="437" t="n">
        <v>30.8</v>
      </c>
      <c r="CK205" s="437" t="n">
        <v>3.5</v>
      </c>
      <c r="CL205" s="424" t="n">
        <v>8.01</v>
      </c>
      <c r="CM205" s="424"/>
      <c r="CN205" s="424"/>
      <c r="CO205" s="433"/>
      <c r="CP205" s="433"/>
      <c r="CQ205" s="438"/>
      <c r="CR205" s="438" t="n">
        <v>0.79</v>
      </c>
      <c r="CS205" s="425"/>
      <c r="CT205" s="529" t="n">
        <f aca="false">3500/CC205*24</f>
        <v>4.05542412977357</v>
      </c>
      <c r="CU205" s="435" t="n">
        <v>6.02</v>
      </c>
      <c r="CV205" s="439" t="n">
        <v>8.28</v>
      </c>
      <c r="CW205" s="440" t="n">
        <v>16.9</v>
      </c>
      <c r="CX205" s="441" t="n">
        <v>60</v>
      </c>
      <c r="CY205" s="442" t="n">
        <v>4920</v>
      </c>
      <c r="CZ205" s="443" t="n">
        <v>10.9</v>
      </c>
      <c r="DA205" s="443" t="n">
        <v>0.19</v>
      </c>
      <c r="DB205" s="443" t="n">
        <v>9</v>
      </c>
      <c r="DC205" s="443"/>
      <c r="DD205" s="444" t="n">
        <v>9</v>
      </c>
      <c r="DE205" s="441" t="n">
        <v>16</v>
      </c>
      <c r="DF205" s="445" t="n">
        <v>5557</v>
      </c>
      <c r="DG205" s="446" t="n">
        <f aca="false">DF205</f>
        <v>5557</v>
      </c>
      <c r="DH205" s="422" t="n">
        <f aca="false">DF205/25000</f>
        <v>0.22228</v>
      </c>
      <c r="DI205" s="447" t="n">
        <f aca="false">6700/DF205*24</f>
        <v>28.9364765161058</v>
      </c>
      <c r="DJ205" s="435" t="n">
        <v>7.89</v>
      </c>
      <c r="DK205" s="428"/>
      <c r="DL205" s="447" t="n">
        <f aca="false">9500/DF205*24</f>
        <v>41.0293323735829</v>
      </c>
      <c r="DM205" s="423" t="n">
        <v>30.5</v>
      </c>
      <c r="DN205" s="423" t="n">
        <v>4.8</v>
      </c>
      <c r="DO205" s="424" t="n">
        <v>7.95</v>
      </c>
      <c r="DP205" s="424"/>
      <c r="DQ205" s="424"/>
      <c r="DR205" s="433"/>
      <c r="DS205" s="433"/>
      <c r="DT205" s="438"/>
      <c r="DU205" s="438" t="n">
        <v>0.9</v>
      </c>
      <c r="DV205" s="425"/>
      <c r="DW205" s="447" t="n">
        <f aca="false">3500/DF205*24</f>
        <v>15.1160698218463</v>
      </c>
      <c r="DX205" s="435" t="n">
        <v>8.02</v>
      </c>
      <c r="DY205" s="439" t="n">
        <v>8.41</v>
      </c>
      <c r="DZ205" s="440" t="n">
        <v>18.5</v>
      </c>
      <c r="EA205" s="441" t="n">
        <v>58</v>
      </c>
      <c r="EB205" s="442" t="n">
        <v>5000</v>
      </c>
      <c r="EC205" s="443" t="n">
        <v>12.6</v>
      </c>
      <c r="ED205" s="443" t="n">
        <v>0.42</v>
      </c>
      <c r="EE205" s="443" t="n">
        <v>9.9</v>
      </c>
      <c r="EF205" s="443"/>
      <c r="EG205" s="444" t="n">
        <v>7</v>
      </c>
      <c r="EH205" s="441" t="n">
        <v>16</v>
      </c>
      <c r="EI205" s="430" t="n">
        <f aca="false">(DY205*DG205+CV205*CD205)/(DG205+CD205)</f>
        <v>8.30749942900647</v>
      </c>
      <c r="EJ205" s="430" t="n">
        <f aca="false">(DZ205*DG205+CW205*CD205)/(DG205+CD205)</f>
        <v>17.2384545108489</v>
      </c>
      <c r="EK205" s="449" t="n">
        <f aca="false">(EA205*DG205+CX205*CD205)/(DG205+CD205)</f>
        <v>59.5769318614389</v>
      </c>
      <c r="EL205" s="449" t="n">
        <f aca="false">(EB205*DG205+CY205*CD205)/(DG205+CD205)</f>
        <v>4936.92272554244</v>
      </c>
      <c r="EM205" s="430" t="n">
        <f aca="false">(EC205*DG205+CZ205*CD205)/(DG205+CD205)</f>
        <v>11.2596079177769</v>
      </c>
      <c r="EN205" s="432" t="n">
        <f aca="false">(ED205*DG205+DA205*CD205)/(DG205+CD205)</f>
        <v>0.238652835934526</v>
      </c>
      <c r="EO205" s="432" t="n">
        <f aca="false">(EE205*DG205+DB205*CD205)/(DG205+CD205)</f>
        <v>9.19038066235249</v>
      </c>
      <c r="EP205" s="432"/>
      <c r="EQ205" s="432" t="n">
        <f aca="false">(EG205*DG205+DD205*CD205)/(DG205+CD205)</f>
        <v>8.5769318614389</v>
      </c>
      <c r="ER205" s="449" t="n">
        <f aca="false">EH205</f>
        <v>16</v>
      </c>
      <c r="ES205" s="450" t="n">
        <f aca="false">22000/BA205*24</f>
        <v>20.0989722116483</v>
      </c>
      <c r="ET205" s="451" t="n">
        <f aca="false">BB205</f>
        <v>0.5254</v>
      </c>
      <c r="EU205" s="452" t="n">
        <f aca="false">BV205/1000/ES205*24</f>
        <v>0.154037727272727</v>
      </c>
      <c r="EV205" s="451" t="n">
        <f aca="false">EU205/$EU$6</f>
        <v>0.28525505050505</v>
      </c>
      <c r="EW205" s="514" t="n">
        <f aca="false">1-EM205/BY205</f>
        <v>0.545983551702543</v>
      </c>
      <c r="EX205" s="515" t="n">
        <f aca="false">BY205-EM205</f>
        <v>13.5403920822231</v>
      </c>
      <c r="EY205" s="514" t="n">
        <f aca="false">1-EJ205/BU205</f>
        <v>0.163181819861705</v>
      </c>
      <c r="EZ205" s="515" t="n">
        <f aca="false">BU205-EJ205</f>
        <v>3.36154548915113</v>
      </c>
      <c r="FA205" s="451" t="n">
        <f aca="false">1-EK205/BV205</f>
        <v>0.538163318903574</v>
      </c>
      <c r="FB205" s="432" t="n">
        <f aca="false">BV205-EK205</f>
        <v>69.4230681385611</v>
      </c>
      <c r="FC205" s="453"/>
      <c r="FD205" s="432"/>
      <c r="FE205" s="453" t="n">
        <f aca="false">1-EQ205/CB205</f>
        <v>0.895403269982452</v>
      </c>
      <c r="FF205" s="431" t="n">
        <f aca="false">CB205-EQ205</f>
        <v>73.4230681385611</v>
      </c>
      <c r="FG205" s="406" t="n">
        <v>38400</v>
      </c>
      <c r="FH205" s="444"/>
      <c r="FI205" s="454"/>
      <c r="FJ205" s="455"/>
      <c r="FK205" s="456" t="n">
        <f aca="false">3000/BA205*24</f>
        <v>2.74076893795204</v>
      </c>
      <c r="FL205" s="531"/>
      <c r="FM205" s="456"/>
      <c r="FN205" s="531" t="n">
        <v>4726</v>
      </c>
      <c r="FO205" s="533" t="n">
        <f aca="false">FN205/11.15/1.2/1000</f>
        <v>0.35321375186846</v>
      </c>
      <c r="FP205" s="450" t="n">
        <f aca="false">FN205/BA205*1000</f>
        <v>179.901027788352</v>
      </c>
      <c r="FQ205" s="458" t="n">
        <v>50.4</v>
      </c>
      <c r="FR205" s="459" t="n">
        <f aca="false">FQ205/BA205*1000</f>
        <v>1.91853825656643</v>
      </c>
      <c r="FS205" s="577" t="n">
        <v>8.1</v>
      </c>
      <c r="FT205" s="578" t="n">
        <v>13.6</v>
      </c>
      <c r="FU205" s="579" t="n">
        <v>51</v>
      </c>
      <c r="FV205" s="580" t="n">
        <v>1</v>
      </c>
      <c r="FW205" s="581" t="n">
        <v>0.2</v>
      </c>
      <c r="FX205" s="580" t="n">
        <v>8</v>
      </c>
      <c r="FY205" s="453" t="n">
        <f aca="false">1-FV205/(EG205+DD205)*2</f>
        <v>0.875</v>
      </c>
      <c r="FZ205" s="453"/>
      <c r="GA205" s="430"/>
      <c r="GB205" s="514" t="n">
        <f aca="false">1-FT205/CW205</f>
        <v>0.195266272189349</v>
      </c>
      <c r="GC205" s="515" t="n">
        <f aca="false">(CW205+DZ205)/2-FT205</f>
        <v>4.1</v>
      </c>
      <c r="GD205" s="514" t="n">
        <f aca="false">1-FU205/CX205</f>
        <v>0.15</v>
      </c>
      <c r="GE205" s="528" t="n">
        <f aca="false">(CX205+EA205)/2-FU205</f>
        <v>8</v>
      </c>
      <c r="GF205" s="462" t="n">
        <f aca="false">4100/BA205*24</f>
        <v>3.74571754853445</v>
      </c>
      <c r="GG205" s="406"/>
      <c r="GH205" s="451"/>
      <c r="GI205" s="406"/>
      <c r="GJ205" s="463"/>
      <c r="GK205" s="464"/>
      <c r="GL205" s="465"/>
      <c r="GM205" s="530"/>
      <c r="GN205" s="406"/>
      <c r="GO205" s="514"/>
      <c r="GP205" s="451"/>
      <c r="GQ205" s="530"/>
      <c r="GR205" s="456"/>
      <c r="GS205" s="532"/>
      <c r="GT205" s="532"/>
      <c r="GU205" s="514"/>
      <c r="GV205" s="514"/>
      <c r="GW205" s="514"/>
      <c r="GX205" s="514"/>
      <c r="GY205" s="463"/>
      <c r="GZ205" s="406" t="n">
        <v>25643</v>
      </c>
      <c r="HA205" s="582" t="n">
        <v>8.32</v>
      </c>
      <c r="HB205" s="452" t="n">
        <v>8.28</v>
      </c>
      <c r="HC205" s="578" t="n">
        <v>11.7</v>
      </c>
      <c r="HD205" s="444" t="n">
        <v>44</v>
      </c>
      <c r="HE205" s="464" t="n">
        <v>11</v>
      </c>
      <c r="HF205" s="464"/>
      <c r="HG205" s="583"/>
      <c r="HH205" s="576" t="n">
        <v>2</v>
      </c>
      <c r="HI205" s="584" t="n">
        <v>4690</v>
      </c>
      <c r="HJ205" s="407" t="n">
        <f aca="false">HI205*0.67</f>
        <v>3142.3</v>
      </c>
      <c r="HK205" s="407"/>
      <c r="HL205" s="550"/>
      <c r="HM205" s="585" t="n">
        <v>9.9</v>
      </c>
      <c r="HN205" s="462" t="n">
        <v>9.27</v>
      </c>
      <c r="HO205" s="575" t="n">
        <v>0.29</v>
      </c>
      <c r="HP205" s="549" t="n">
        <v>0.0076</v>
      </c>
      <c r="HQ205" s="586" t="n">
        <v>8.3</v>
      </c>
      <c r="HR205" s="587" t="n">
        <v>0.16</v>
      </c>
      <c r="HS205" s="521" t="n">
        <v>0.11</v>
      </c>
      <c r="HT205" s="588" t="n">
        <v>8</v>
      </c>
      <c r="HU205" s="523" t="n">
        <f aca="false">42900/BA205*24</f>
        <v>39.1929958127141</v>
      </c>
      <c r="HV205" s="514" t="n">
        <f aca="false">1-HC205/BE205</f>
        <v>0.432038834951456</v>
      </c>
      <c r="HW205" s="514" t="n">
        <f aca="false">1-HD205/BF205</f>
        <v>0.658914728682171</v>
      </c>
      <c r="HX205" s="514" t="n">
        <f aca="false">1-HM205/BK205</f>
        <v>0.600806451612903</v>
      </c>
      <c r="HY205" s="472" t="s">
        <v>198</v>
      </c>
    </row>
    <row r="206" customFormat="false" ht="15.6" hidden="false" customHeight="false" outlineLevel="0" collapsed="false">
      <c r="A206" s="486" t="n">
        <v>43688</v>
      </c>
      <c r="B206" s="487" t="n">
        <v>26588</v>
      </c>
      <c r="C206" s="488" t="n">
        <f aca="false">B206/$B$6</f>
        <v>0.53176</v>
      </c>
      <c r="D206" s="489" t="n">
        <v>7.75</v>
      </c>
      <c r="E206" s="490" t="n">
        <v>39.3</v>
      </c>
      <c r="F206" s="491" t="n">
        <v>249</v>
      </c>
      <c r="G206" s="491" t="n">
        <f aca="false">F206*B206/1000</f>
        <v>6620.412</v>
      </c>
      <c r="H206" s="488" t="n">
        <f aca="false">G206/$G$6</f>
        <v>0.26481648</v>
      </c>
      <c r="I206" s="491" t="n">
        <v>8390</v>
      </c>
      <c r="J206" s="491" t="n">
        <f aca="false">I206*0.67</f>
        <v>5621.3</v>
      </c>
      <c r="K206" s="492" t="n">
        <v>26.8</v>
      </c>
      <c r="L206" s="492" t="n">
        <v>25</v>
      </c>
      <c r="M206" s="492" t="n">
        <v>2.2</v>
      </c>
      <c r="N206" s="493" t="n">
        <v>101</v>
      </c>
      <c r="O206" s="493" t="n">
        <v>32</v>
      </c>
      <c r="P206" s="410"/>
      <c r="Q206" s="410"/>
      <c r="R206" s="410"/>
      <c r="S206" s="410"/>
      <c r="T206" s="411"/>
      <c r="U206" s="412"/>
      <c r="V206" s="410"/>
      <c r="W206" s="410"/>
      <c r="X206" s="413"/>
      <c r="Y206" s="474"/>
      <c r="Z206" s="475"/>
      <c r="AA206" s="476"/>
      <c r="AB206" s="477"/>
      <c r="AC206" s="477"/>
      <c r="AD206" s="475" t="n">
        <v>4.9</v>
      </c>
      <c r="AE206" s="478" t="n">
        <f aca="false">AD206/$AD$6</f>
        <v>0.680555555555556</v>
      </c>
      <c r="AF206" s="479"/>
      <c r="AG206" s="478"/>
      <c r="AH206" s="479"/>
      <c r="AI206" s="479"/>
      <c r="AJ206" s="474"/>
      <c r="AK206" s="478"/>
      <c r="AL206" s="448"/>
      <c r="AM206" s="480"/>
      <c r="AN206" s="474"/>
      <c r="AO206" s="474"/>
      <c r="AP206" s="480"/>
      <c r="AQ206" s="448"/>
      <c r="AR206" s="474"/>
      <c r="AS206" s="474"/>
      <c r="AT206" s="474"/>
      <c r="AU206" s="448"/>
      <c r="AV206" s="481"/>
      <c r="AW206" s="480"/>
      <c r="AX206" s="480"/>
      <c r="AY206" s="481"/>
      <c r="AZ206" s="481"/>
      <c r="BA206" s="421" t="n">
        <f aca="false">CC206+DF206</f>
        <v>31438</v>
      </c>
      <c r="BB206" s="422" t="n">
        <f aca="false">BA206/$BA$6</f>
        <v>0.62876</v>
      </c>
      <c r="BC206" s="423"/>
      <c r="BD206" s="424" t="n">
        <v>8.23</v>
      </c>
      <c r="BE206" s="425" t="n">
        <v>20</v>
      </c>
      <c r="BF206" s="426" t="n">
        <v>165</v>
      </c>
      <c r="BG206" s="427" t="n">
        <v>2820</v>
      </c>
      <c r="BH206" s="421" t="n">
        <f aca="false">BG206*0.67</f>
        <v>1889.4</v>
      </c>
      <c r="BI206" s="433"/>
      <c r="BJ206" s="422"/>
      <c r="BK206" s="428" t="n">
        <v>22.6</v>
      </c>
      <c r="BL206" s="428" t="n">
        <v>4.8</v>
      </c>
      <c r="BM206" s="429" t="n">
        <v>0.98</v>
      </c>
      <c r="BN206" s="423"/>
      <c r="BO206" s="426" t="n">
        <v>58</v>
      </c>
      <c r="BP206" s="426" t="n">
        <v>32</v>
      </c>
      <c r="BQ206" s="424" t="n">
        <v>3.58</v>
      </c>
      <c r="BR206" s="422" t="n">
        <f aca="false">BQ206/$BQ$6</f>
        <v>0.497222222222222</v>
      </c>
      <c r="BS206" s="410" t="n">
        <f aca="false">BA206</f>
        <v>31438</v>
      </c>
      <c r="BT206" s="430" t="n">
        <f aca="false">BD206</f>
        <v>8.23</v>
      </c>
      <c r="BU206" s="431" t="n">
        <f aca="false">BE206</f>
        <v>20</v>
      </c>
      <c r="BV206" s="431" t="n">
        <f aca="false">BF206</f>
        <v>165</v>
      </c>
      <c r="BW206" s="431" t="n">
        <f aca="false">BG206</f>
        <v>2820</v>
      </c>
      <c r="BX206" s="431" t="n">
        <f aca="false">BW206*0.65</f>
        <v>1833</v>
      </c>
      <c r="BY206" s="431" t="n">
        <f aca="false">BK206</f>
        <v>22.6</v>
      </c>
      <c r="BZ206" s="431" t="n">
        <f aca="false">BL206</f>
        <v>4.8</v>
      </c>
      <c r="CA206" s="432"/>
      <c r="CB206" s="431" t="n">
        <f aca="false">BO206</f>
        <v>58</v>
      </c>
      <c r="CC206" s="433" t="n">
        <v>20201</v>
      </c>
      <c r="CD206" s="412" t="n">
        <f aca="false">CC206</f>
        <v>20201</v>
      </c>
      <c r="CE206" s="422" t="n">
        <f aca="false">CC206/25000</f>
        <v>0.80804</v>
      </c>
      <c r="CF206" s="534" t="n">
        <f aca="false">6700/CC206*24</f>
        <v>7.96000198009999</v>
      </c>
      <c r="CG206" s="435" t="n">
        <v>8.05</v>
      </c>
      <c r="CH206" s="428"/>
      <c r="CI206" s="535" t="n">
        <f aca="false">9500/CC206*24</f>
        <v>11.2865699717836</v>
      </c>
      <c r="CJ206" s="437" t="n">
        <v>29.9</v>
      </c>
      <c r="CK206" s="437" t="n">
        <v>4.7</v>
      </c>
      <c r="CL206" s="424" t="n">
        <v>8.18</v>
      </c>
      <c r="CM206" s="424"/>
      <c r="CN206" s="424"/>
      <c r="CO206" s="433"/>
      <c r="CP206" s="433"/>
      <c r="CQ206" s="438"/>
      <c r="CR206" s="438" t="n">
        <v>0.82</v>
      </c>
      <c r="CS206" s="482"/>
      <c r="CT206" s="425" t="n">
        <f aca="false">3500/CC206*24</f>
        <v>4.15820998960448</v>
      </c>
      <c r="CU206" s="435" t="n">
        <v>6.03</v>
      </c>
      <c r="CV206" s="494" t="n">
        <v>8.28</v>
      </c>
      <c r="CW206" s="495" t="n">
        <v>15</v>
      </c>
      <c r="CX206" s="496" t="n">
        <v>55</v>
      </c>
      <c r="CY206" s="497" t="n">
        <v>4250</v>
      </c>
      <c r="CZ206" s="498" t="n">
        <v>10.8</v>
      </c>
      <c r="DA206" s="498" t="n">
        <v>0.25</v>
      </c>
      <c r="DB206" s="498" t="n">
        <v>9.7</v>
      </c>
      <c r="DC206" s="498"/>
      <c r="DD206" s="499" t="n">
        <v>8</v>
      </c>
      <c r="DE206" s="499" t="n">
        <v>16</v>
      </c>
      <c r="DF206" s="433" t="n">
        <v>11237</v>
      </c>
      <c r="DG206" s="446" t="n">
        <f aca="false">DF206</f>
        <v>11237</v>
      </c>
      <c r="DH206" s="422" t="n">
        <f aca="false">DF206/25000</f>
        <v>0.44948</v>
      </c>
      <c r="DI206" s="433" t="n">
        <f aca="false">6700/DF206*24</f>
        <v>14.3098691821661</v>
      </c>
      <c r="DJ206" s="435" t="n">
        <v>8.01</v>
      </c>
      <c r="DK206" s="428"/>
      <c r="DL206" s="433" t="n">
        <f aca="false">9500/DF206*24</f>
        <v>20.2901130194892</v>
      </c>
      <c r="DM206" s="542" t="n">
        <v>30.3</v>
      </c>
      <c r="DN206" s="542" t="n">
        <v>6.1</v>
      </c>
      <c r="DO206" s="543" t="n">
        <v>8.11</v>
      </c>
      <c r="DP206" s="543"/>
      <c r="DQ206" s="543"/>
      <c r="DR206" s="433"/>
      <c r="DS206" s="433"/>
      <c r="DT206" s="438"/>
      <c r="DU206" s="438" t="n">
        <v>0.92</v>
      </c>
      <c r="DV206" s="438"/>
      <c r="DW206" s="433" t="n">
        <f aca="false">3500/DF206*24</f>
        <v>7.47530479665391</v>
      </c>
      <c r="DX206" s="435" t="n">
        <v>7.45</v>
      </c>
      <c r="DY206" s="494" t="n">
        <v>8.16</v>
      </c>
      <c r="DZ206" s="495" t="n">
        <v>17.6</v>
      </c>
      <c r="EA206" s="496" t="n">
        <v>60</v>
      </c>
      <c r="EB206" s="497" t="n">
        <v>5200</v>
      </c>
      <c r="EC206" s="498" t="n">
        <v>11.7</v>
      </c>
      <c r="ED206" s="498" t="n">
        <v>0.31</v>
      </c>
      <c r="EE206" s="498" t="n">
        <v>10.5</v>
      </c>
      <c r="EF206" s="498"/>
      <c r="EG206" s="499" t="n">
        <v>7</v>
      </c>
      <c r="EH206" s="496" t="n">
        <v>16</v>
      </c>
      <c r="EI206" s="430" t="n">
        <f aca="false">(DY206*DG206+CV206*CD206)/(DG206+CD206)</f>
        <v>8.23710795852153</v>
      </c>
      <c r="EJ206" s="430" t="n">
        <f aca="false">(DZ206*DG206+CW206*CD206)/(DG206+CD206)</f>
        <v>15.9293275653668</v>
      </c>
      <c r="EK206" s="449" t="n">
        <f aca="false">(EA206*DG206+CX206*CD206)/(DG206+CD206)</f>
        <v>56.7871683949361</v>
      </c>
      <c r="EL206" s="449" t="n">
        <f aca="false">(EB206*DG206+CY206*CD206)/(DG206+CD206)</f>
        <v>4589.56199503785</v>
      </c>
      <c r="EM206" s="430" t="n">
        <f aca="false">(EC206*DG206+CZ206*CD206)/(DG206+CD206)</f>
        <v>11.1216903110885</v>
      </c>
      <c r="EN206" s="432" t="n">
        <f aca="false">(ED206*DG206+DA206*CD206)/(DG206+CD206)</f>
        <v>0.271446020739233</v>
      </c>
      <c r="EO206" s="432" t="n">
        <f aca="false">(EE206*DG206+DB206*CD206)/(DG206+CD206)</f>
        <v>9.98594694318977</v>
      </c>
      <c r="EP206" s="432"/>
      <c r="EQ206" s="432" t="n">
        <f aca="false">(EG206*DG206+DD206*CD206)/(DG206+CD206)</f>
        <v>7.64256632101279</v>
      </c>
      <c r="ER206" s="449" t="n">
        <f aca="false">EH206</f>
        <v>16</v>
      </c>
      <c r="ES206" s="497" t="n">
        <f aca="false">22000/BA206*24</f>
        <v>16.7949615115465</v>
      </c>
      <c r="ET206" s="500" t="n">
        <f aca="false">BB206</f>
        <v>0.62876</v>
      </c>
      <c r="EU206" s="452" t="n">
        <f aca="false">BV206/1000/ES206*24</f>
        <v>0.235785</v>
      </c>
      <c r="EV206" s="500" t="n">
        <f aca="false">EU206/$EU$6</f>
        <v>0.436638888888889</v>
      </c>
      <c r="EW206" s="514" t="n">
        <f aca="false">1-EM206/BY206</f>
        <v>0.507889809243872</v>
      </c>
      <c r="EX206" s="515" t="n">
        <f aca="false">BY206-EM206</f>
        <v>11.4783096889115</v>
      </c>
      <c r="EY206" s="514" t="n">
        <f aca="false">1-EJ206/BU206</f>
        <v>0.203533621731662</v>
      </c>
      <c r="EZ206" s="515" t="n">
        <f aca="false">BU206-EJ206</f>
        <v>4.07067243463325</v>
      </c>
      <c r="FA206" s="451" t="n">
        <f aca="false">1-EK206/BV206</f>
        <v>0.655835343060994</v>
      </c>
      <c r="FB206" s="432" t="n">
        <f aca="false">BV206-EK206</f>
        <v>108.212831605064</v>
      </c>
      <c r="FC206" s="453"/>
      <c r="FD206" s="432"/>
      <c r="FE206" s="453" t="n">
        <f aca="false">1-EQ206/CB206</f>
        <v>0.868231615154952</v>
      </c>
      <c r="FF206" s="431" t="n">
        <f aca="false">CB206-EQ206</f>
        <v>50.3574336789872</v>
      </c>
      <c r="FG206" s="491" t="n">
        <v>38400</v>
      </c>
      <c r="FH206" s="499"/>
      <c r="FI206" s="502"/>
      <c r="FJ206" s="488"/>
      <c r="FK206" s="503" t="n">
        <f aca="false">3000/BA206*24</f>
        <v>2.2902220243018</v>
      </c>
      <c r="FL206" s="491"/>
      <c r="FM206" s="503"/>
      <c r="FN206" s="491" t="n">
        <v>4448</v>
      </c>
      <c r="FO206" s="533" t="n">
        <f aca="false">FN206/11.15/1.2/1000</f>
        <v>0.332436472346786</v>
      </c>
      <c r="FP206" s="497" t="n">
        <f aca="false">FN206/BA206*1000</f>
        <v>141.484827279089</v>
      </c>
      <c r="FQ206" s="504" t="n">
        <v>50.4</v>
      </c>
      <c r="FR206" s="492" t="n">
        <f aca="false">FQ206/BA206*1000</f>
        <v>1.60315541701126</v>
      </c>
      <c r="FS206" s="505" t="n">
        <v>8.04</v>
      </c>
      <c r="FT206" s="495" t="n">
        <v>14.2</v>
      </c>
      <c r="FU206" s="496" t="n">
        <v>50</v>
      </c>
      <c r="FV206" s="491" t="n">
        <v>4</v>
      </c>
      <c r="FW206" s="505" t="n">
        <v>0.22</v>
      </c>
      <c r="FX206" s="491" t="n">
        <v>8</v>
      </c>
      <c r="FY206" s="453" t="n">
        <f aca="false">1-FV206/(EG206+DD206)*2</f>
        <v>0.466666666666667</v>
      </c>
      <c r="FZ206" s="453"/>
      <c r="GA206" s="430"/>
      <c r="GB206" s="500" t="n">
        <f aca="false">1-FT206/CW206</f>
        <v>0.0533333333333333</v>
      </c>
      <c r="GC206" s="515" t="n">
        <f aca="false">(CW206+DZ206)/2-FT206</f>
        <v>2.1</v>
      </c>
      <c r="GD206" s="500" t="n">
        <f aca="false">1-FU206/CX206</f>
        <v>0.0909090909090909</v>
      </c>
      <c r="GE206" s="528" t="n">
        <f aca="false">(CX206+EA206)/2-FU206</f>
        <v>7.5</v>
      </c>
      <c r="GF206" s="507" t="n">
        <f aca="false">4100/BA206*24</f>
        <v>3.12997009987913</v>
      </c>
      <c r="GG206" s="491"/>
      <c r="GH206" s="527"/>
      <c r="GI206" s="491"/>
      <c r="GJ206" s="545"/>
      <c r="GK206" s="499"/>
      <c r="GL206" s="508"/>
      <c r="GM206" s="536"/>
      <c r="GN206" s="537"/>
      <c r="GO206" s="527"/>
      <c r="GP206" s="527"/>
      <c r="GQ206" s="536"/>
      <c r="GR206" s="503"/>
      <c r="GS206" s="537"/>
      <c r="GT206" s="537"/>
      <c r="GU206" s="527"/>
      <c r="GV206" s="527"/>
      <c r="GW206" s="527"/>
      <c r="GX206" s="527"/>
      <c r="GY206" s="498"/>
      <c r="GZ206" s="491" t="n">
        <v>31821</v>
      </c>
      <c r="HA206" s="494" t="n">
        <v>8.34</v>
      </c>
      <c r="HB206" s="494" t="n">
        <v>8.3</v>
      </c>
      <c r="HC206" s="495" t="n">
        <v>10.8</v>
      </c>
      <c r="HD206" s="499" t="n">
        <v>41</v>
      </c>
      <c r="HE206" s="499" t="n">
        <v>9</v>
      </c>
      <c r="HF206" s="499"/>
      <c r="HG206" s="499"/>
      <c r="HH206" s="493" t="n">
        <v>2</v>
      </c>
      <c r="HI206" s="509" t="n">
        <v>4620</v>
      </c>
      <c r="HJ206" s="491" t="n">
        <f aca="false">HI206*0.67</f>
        <v>3095.4</v>
      </c>
      <c r="HK206" s="491"/>
      <c r="HL206" s="551"/>
      <c r="HM206" s="544" t="n">
        <v>10</v>
      </c>
      <c r="HN206" s="507" t="n">
        <v>10.1</v>
      </c>
      <c r="HO206" s="492" t="n">
        <v>0.19</v>
      </c>
      <c r="HP206" s="546" t="n">
        <v>0</v>
      </c>
      <c r="HQ206" s="524" t="n">
        <v>10.2</v>
      </c>
      <c r="HR206" s="525" t="n">
        <v>0.18</v>
      </c>
      <c r="HS206" s="525" t="n">
        <v>0.1</v>
      </c>
      <c r="HT206" s="512" t="n">
        <v>8</v>
      </c>
      <c r="HU206" s="526" t="n">
        <f aca="false">42900/BA206*24</f>
        <v>32.7501749475157</v>
      </c>
      <c r="HV206" s="527" t="n">
        <f aca="false">1-HC206/BE206</f>
        <v>0.46</v>
      </c>
      <c r="HW206" s="527" t="n">
        <f aca="false">1-HD206/BF206</f>
        <v>0.751515151515152</v>
      </c>
      <c r="HX206" s="527" t="n">
        <f aca="false">1-HM206/BK206</f>
        <v>0.557522123893805</v>
      </c>
      <c r="HY206" s="513"/>
    </row>
    <row r="207" customFormat="false" ht="48" hidden="false" customHeight="false" outlineLevel="0" collapsed="false">
      <c r="A207" s="401" t="n">
        <v>43689</v>
      </c>
      <c r="B207" s="516" t="n">
        <v>21901</v>
      </c>
      <c r="C207" s="403" t="n">
        <f aca="false">B207/$B$6</f>
        <v>0.43802</v>
      </c>
      <c r="D207" s="552" t="n">
        <v>7.99</v>
      </c>
      <c r="E207" s="553" t="n">
        <v>38.5</v>
      </c>
      <c r="F207" s="554" t="n">
        <v>198</v>
      </c>
      <c r="G207" s="407" t="n">
        <f aca="false">F207*B207/1000</f>
        <v>4336.398</v>
      </c>
      <c r="H207" s="403" t="n">
        <f aca="false">G207/$G$6</f>
        <v>0.17345592</v>
      </c>
      <c r="I207" s="554" t="n">
        <v>8115</v>
      </c>
      <c r="J207" s="407" t="n">
        <f aca="false">I207*0.67</f>
        <v>5437.05</v>
      </c>
      <c r="K207" s="555" t="n">
        <v>27.5</v>
      </c>
      <c r="L207" s="555" t="n">
        <v>24.4</v>
      </c>
      <c r="M207" s="555" t="n">
        <v>1.4</v>
      </c>
      <c r="N207" s="556" t="n">
        <v>58</v>
      </c>
      <c r="O207" s="556" t="n">
        <v>32</v>
      </c>
      <c r="P207" s="410"/>
      <c r="Q207" s="410"/>
      <c r="R207" s="410"/>
      <c r="S207" s="410"/>
      <c r="T207" s="411"/>
      <c r="U207" s="412"/>
      <c r="V207" s="410"/>
      <c r="W207" s="410"/>
      <c r="X207" s="517"/>
      <c r="Y207" s="474"/>
      <c r="Z207" s="475"/>
      <c r="AA207" s="476"/>
      <c r="AB207" s="477"/>
      <c r="AC207" s="477"/>
      <c r="AD207" s="475" t="n">
        <v>4.94</v>
      </c>
      <c r="AE207" s="478" t="n">
        <f aca="false">AD207/$AD$6</f>
        <v>0.686111111111111</v>
      </c>
      <c r="AF207" s="479"/>
      <c r="AG207" s="478"/>
      <c r="AH207" s="479"/>
      <c r="AI207" s="479"/>
      <c r="AJ207" s="474"/>
      <c r="AK207" s="478"/>
      <c r="AL207" s="448"/>
      <c r="AM207" s="480"/>
      <c r="AN207" s="474"/>
      <c r="AO207" s="474"/>
      <c r="AP207" s="480"/>
      <c r="AQ207" s="448"/>
      <c r="AR207" s="474"/>
      <c r="AS207" s="474"/>
      <c r="AT207" s="474"/>
      <c r="AU207" s="448"/>
      <c r="AV207" s="481"/>
      <c r="AW207" s="480"/>
      <c r="AX207" s="480"/>
      <c r="AY207" s="481"/>
      <c r="AZ207" s="481"/>
      <c r="BA207" s="421" t="n">
        <f aca="false">CC207+DF207</f>
        <v>20497</v>
      </c>
      <c r="BB207" s="422" t="n">
        <f aca="false">BA207/$BA$6</f>
        <v>0.40994</v>
      </c>
      <c r="BC207" s="423"/>
      <c r="BD207" s="424" t="n">
        <v>8.21</v>
      </c>
      <c r="BE207" s="425" t="n">
        <v>30.5</v>
      </c>
      <c r="BF207" s="426" t="n">
        <v>147</v>
      </c>
      <c r="BG207" s="427" t="n">
        <v>3970</v>
      </c>
      <c r="BH207" s="421" t="n">
        <f aca="false">BG207*0.67</f>
        <v>2659.9</v>
      </c>
      <c r="BI207" s="433"/>
      <c r="BJ207" s="422"/>
      <c r="BK207" s="428" t="n">
        <v>12.3</v>
      </c>
      <c r="BL207" s="428" t="n">
        <v>11.8</v>
      </c>
      <c r="BM207" s="429" t="n">
        <v>0.5</v>
      </c>
      <c r="BN207" s="423"/>
      <c r="BO207" s="426" t="n">
        <v>66</v>
      </c>
      <c r="BP207" s="426" t="n">
        <v>32</v>
      </c>
      <c r="BQ207" s="424" t="n">
        <v>2.62</v>
      </c>
      <c r="BR207" s="422" t="n">
        <f aca="false">BQ207/$BQ$6</f>
        <v>0.363888888888889</v>
      </c>
      <c r="BS207" s="410" t="n">
        <f aca="false">BA207</f>
        <v>20497</v>
      </c>
      <c r="BT207" s="430" t="n">
        <f aca="false">BD207</f>
        <v>8.21</v>
      </c>
      <c r="BU207" s="431" t="n">
        <f aca="false">BE207</f>
        <v>30.5</v>
      </c>
      <c r="BV207" s="431" t="n">
        <f aca="false">BF207</f>
        <v>147</v>
      </c>
      <c r="BW207" s="431" t="n">
        <f aca="false">BG207</f>
        <v>3970</v>
      </c>
      <c r="BX207" s="431" t="n">
        <f aca="false">BW207*0.65</f>
        <v>2580.5</v>
      </c>
      <c r="BY207" s="431" t="n">
        <f aca="false">BK207</f>
        <v>12.3</v>
      </c>
      <c r="BZ207" s="431" t="n">
        <f aca="false">BL207</f>
        <v>11.8</v>
      </c>
      <c r="CA207" s="432"/>
      <c r="CB207" s="431" t="n">
        <f aca="false">BO207</f>
        <v>66</v>
      </c>
      <c r="CC207" s="433" t="n">
        <v>1256</v>
      </c>
      <c r="CD207" s="412" t="n">
        <f aca="false">CC207</f>
        <v>1256</v>
      </c>
      <c r="CE207" s="422" t="n">
        <f aca="false">CC207/25000</f>
        <v>0.05024</v>
      </c>
      <c r="CF207" s="434" t="n">
        <f aca="false">6700/CC207*24</f>
        <v>128.025477707006</v>
      </c>
      <c r="CG207" s="435" t="n">
        <v>8.05</v>
      </c>
      <c r="CH207" s="428"/>
      <c r="CI207" s="447" t="n">
        <f aca="false">9500/CC207*24</f>
        <v>181.528662420382</v>
      </c>
      <c r="CJ207" s="437" t="n">
        <v>30.5</v>
      </c>
      <c r="CK207" s="437" t="n">
        <v>4.2</v>
      </c>
      <c r="CL207" s="424" t="n">
        <v>8.18</v>
      </c>
      <c r="CM207" s="424"/>
      <c r="CN207" s="424"/>
      <c r="CO207" s="433"/>
      <c r="CP207" s="433"/>
      <c r="CQ207" s="438"/>
      <c r="CR207" s="438" t="n">
        <v>0.76</v>
      </c>
      <c r="CS207" s="425"/>
      <c r="CT207" s="433" t="n">
        <f aca="false">3500/CC207*24</f>
        <v>66.8789808917198</v>
      </c>
      <c r="CU207" s="435" t="n">
        <v>5.57</v>
      </c>
      <c r="CV207" s="439" t="n">
        <v>8.32</v>
      </c>
      <c r="CW207" s="440" t="n">
        <v>13.6</v>
      </c>
      <c r="CX207" s="441" t="n">
        <v>51</v>
      </c>
      <c r="CY207" s="442" t="n">
        <v>3920</v>
      </c>
      <c r="CZ207" s="443" t="n">
        <v>5.9</v>
      </c>
      <c r="DA207" s="443" t="n">
        <v>0.19</v>
      </c>
      <c r="DB207" s="443" t="n">
        <v>5.4</v>
      </c>
      <c r="DC207" s="443"/>
      <c r="DD207" s="444" t="n">
        <v>7</v>
      </c>
      <c r="DE207" s="441" t="n">
        <v>16</v>
      </c>
      <c r="DF207" s="445" t="n">
        <v>19241</v>
      </c>
      <c r="DG207" s="446" t="n">
        <f aca="false">DF207</f>
        <v>19241</v>
      </c>
      <c r="DH207" s="422" t="n">
        <f aca="false">DF207/25000</f>
        <v>0.76964</v>
      </c>
      <c r="DI207" s="447" t="n">
        <f aca="false">6700/DF207*24</f>
        <v>8.35715399407515</v>
      </c>
      <c r="DJ207" s="435" t="n">
        <v>7.91</v>
      </c>
      <c r="DK207" s="428"/>
      <c r="DL207" s="447" t="n">
        <f aca="false">9500/DF207*24</f>
        <v>11.8496959617484</v>
      </c>
      <c r="DM207" s="423" t="n">
        <v>29.9</v>
      </c>
      <c r="DN207" s="423" t="n">
        <v>3.18</v>
      </c>
      <c r="DO207" s="424" t="n">
        <v>7.92</v>
      </c>
      <c r="DP207" s="424"/>
      <c r="DQ207" s="424"/>
      <c r="DR207" s="433"/>
      <c r="DS207" s="433"/>
      <c r="DT207" s="438"/>
      <c r="DU207" s="438" t="n">
        <v>0.91</v>
      </c>
      <c r="DV207" s="425"/>
      <c r="DW207" s="447" t="n">
        <f aca="false">3500/DF207*24</f>
        <v>4.3656774595915</v>
      </c>
      <c r="DX207" s="435" t="n">
        <v>7.05</v>
      </c>
      <c r="DY207" s="557" t="n">
        <v>8.11</v>
      </c>
      <c r="DZ207" s="558" t="n">
        <v>14.8</v>
      </c>
      <c r="EA207" s="559" t="n">
        <v>56</v>
      </c>
      <c r="EB207" s="560" t="n">
        <v>4400</v>
      </c>
      <c r="EC207" s="561" t="n">
        <v>7.3</v>
      </c>
      <c r="ED207" s="561" t="n">
        <v>0.19</v>
      </c>
      <c r="EE207" s="561" t="n">
        <v>6.6</v>
      </c>
      <c r="EF207" s="561"/>
      <c r="EG207" s="562" t="n">
        <v>3</v>
      </c>
      <c r="EH207" s="559" t="n">
        <v>16</v>
      </c>
      <c r="EI207" s="430" t="n">
        <f aca="false">(DY207*DG207+CV207*CD207)/(DG207+CD207)</f>
        <v>8.12286822461824</v>
      </c>
      <c r="EJ207" s="430" t="n">
        <f aca="false">(DZ207*DG207+CW207*CD207)/(DG207+CD207)</f>
        <v>14.7264672878958</v>
      </c>
      <c r="EK207" s="449" t="n">
        <f aca="false">(EA207*DG207+CX207*CD207)/(DG207+CD207)</f>
        <v>55.6936136995658</v>
      </c>
      <c r="EL207" s="449" t="n">
        <f aca="false">(EB207*DG207+CY207*CD207)/(DG207+CD207)</f>
        <v>4370.58691515832</v>
      </c>
      <c r="EM207" s="430" t="n">
        <f aca="false">(EC207*DG207+CZ207*CD207)/(DG207+CD207)</f>
        <v>7.21421183587842</v>
      </c>
      <c r="EN207" s="432" t="n">
        <f aca="false">(ED207*DG207+DA207*CD207)/(DG207+CD207)</f>
        <v>0.19</v>
      </c>
      <c r="EO207" s="432" t="n">
        <f aca="false">(EE207*DG207+DB207*CD207)/(DG207+CD207)</f>
        <v>6.52646728789579</v>
      </c>
      <c r="EP207" s="432"/>
      <c r="EQ207" s="432" t="n">
        <f aca="false">(EG207*DG207+DD207*CD207)/(DG207+CD207)</f>
        <v>3.24510904034737</v>
      </c>
      <c r="ER207" s="449" t="n">
        <f aca="false">EH207</f>
        <v>16</v>
      </c>
      <c r="ES207" s="450" t="n">
        <f aca="false">22000/DF207*24</f>
        <v>27.4414011745751</v>
      </c>
      <c r="ET207" s="451" t="n">
        <f aca="false">BB207</f>
        <v>0.40994</v>
      </c>
      <c r="EU207" s="452" t="n">
        <f aca="false">BV207/1000/ES207*24</f>
        <v>0.128564863636364</v>
      </c>
      <c r="EV207" s="451" t="n">
        <f aca="false">EU207/$EU$6</f>
        <v>0.238083080808081</v>
      </c>
      <c r="EW207" s="514" t="n">
        <f aca="false">1-EM207/BY207</f>
        <v>0.41347871253021</v>
      </c>
      <c r="EX207" s="515" t="n">
        <f aca="false">BY207-EM207</f>
        <v>5.08578816412158</v>
      </c>
      <c r="EY207" s="514" t="n">
        <f aca="false">1-EJ207/BU207</f>
        <v>0.517165006954236</v>
      </c>
      <c r="EZ207" s="515" t="n">
        <f aca="false">BU207-EJ207</f>
        <v>15.7735327121042</v>
      </c>
      <c r="FA207" s="451" t="n">
        <f aca="false">1-EK207/BV207</f>
        <v>0.621131879594791</v>
      </c>
      <c r="FB207" s="432" t="n">
        <f aca="false">BV207-EK207</f>
        <v>91.3063863004342</v>
      </c>
      <c r="FC207" s="453"/>
      <c r="FD207" s="432"/>
      <c r="FE207" s="453" t="n">
        <f aca="false">1-EQ207/CB207</f>
        <v>0.950831681206858</v>
      </c>
      <c r="FF207" s="431" t="n">
        <f aca="false">CB207-EQ207</f>
        <v>62.7548909596526</v>
      </c>
      <c r="FG207" s="406" t="n">
        <v>19200</v>
      </c>
      <c r="FH207" s="444"/>
      <c r="FI207" s="454"/>
      <c r="FJ207" s="455"/>
      <c r="FK207" s="456" t="n">
        <f aca="false">3000/BA207*24</f>
        <v>3.51270917695272</v>
      </c>
      <c r="FL207" s="531"/>
      <c r="FM207" s="456"/>
      <c r="FN207" s="531" t="n">
        <v>4337</v>
      </c>
      <c r="FO207" s="533" t="n">
        <f aca="false">FN207/11.15/1.2/1000</f>
        <v>0.324140508221226</v>
      </c>
      <c r="FP207" s="450" t="n">
        <f aca="false">FN207/BA207*1000</f>
        <v>211.591940283944</v>
      </c>
      <c r="FQ207" s="458" t="n">
        <v>50.4</v>
      </c>
      <c r="FR207" s="459" t="n">
        <f aca="false">FQ207/BA207*1000</f>
        <v>2.45889642386691</v>
      </c>
      <c r="FS207" s="563" t="n">
        <v>8.07</v>
      </c>
      <c r="FT207" s="558" t="n">
        <v>14</v>
      </c>
      <c r="FU207" s="559" t="n">
        <v>51</v>
      </c>
      <c r="FV207" s="565" t="n">
        <v>1</v>
      </c>
      <c r="FW207" s="566" t="n">
        <v>0.24</v>
      </c>
      <c r="FX207" s="565" t="n">
        <v>8</v>
      </c>
      <c r="FY207" s="453" t="n">
        <f aca="false">1-FV207/(EG207+DD207)*2</f>
        <v>0.8</v>
      </c>
      <c r="FZ207" s="453"/>
      <c r="GA207" s="430"/>
      <c r="GB207" s="514" t="n">
        <f aca="false">1-FT207/DZ207</f>
        <v>0.0540540540540541</v>
      </c>
      <c r="GC207" s="515" t="n">
        <f aca="false">(CW207+DZ207)/2-FT207</f>
        <v>0.199999999999999</v>
      </c>
      <c r="GD207" s="514" t="n">
        <f aca="false">1-FU207/EA207</f>
        <v>0.0892857142857143</v>
      </c>
      <c r="GE207" s="528" t="n">
        <f aca="false">(CX207+EA207)/2-FU207</f>
        <v>2.5</v>
      </c>
      <c r="GF207" s="462" t="n">
        <f aca="false">4100/BA207*24</f>
        <v>4.80070254183539</v>
      </c>
      <c r="GG207" s="406"/>
      <c r="GH207" s="451"/>
      <c r="GI207" s="406"/>
      <c r="GJ207" s="463"/>
      <c r="GK207" s="464"/>
      <c r="GL207" s="465"/>
      <c r="GM207" s="530"/>
      <c r="GN207" s="406"/>
      <c r="GO207" s="514"/>
      <c r="GP207" s="451"/>
      <c r="GQ207" s="530"/>
      <c r="GR207" s="456"/>
      <c r="GS207" s="589"/>
      <c r="GT207" s="532"/>
      <c r="GU207" s="514"/>
      <c r="GV207" s="514"/>
      <c r="GW207" s="514"/>
      <c r="GX207" s="514"/>
      <c r="GY207" s="463"/>
      <c r="GZ207" s="406" t="n">
        <v>23376</v>
      </c>
      <c r="HA207" s="557" t="n">
        <v>8.4</v>
      </c>
      <c r="HB207" s="452" t="n">
        <v>8.34</v>
      </c>
      <c r="HC207" s="558" t="n">
        <v>12</v>
      </c>
      <c r="HD207" s="562" t="n">
        <v>44</v>
      </c>
      <c r="HE207" s="464" t="n">
        <v>10.1</v>
      </c>
      <c r="HF207" s="464"/>
      <c r="HG207" s="444"/>
      <c r="HH207" s="556" t="n">
        <v>3</v>
      </c>
      <c r="HI207" s="567" t="n">
        <v>4140</v>
      </c>
      <c r="HJ207" s="407" t="n">
        <f aca="false">HI207*0.67</f>
        <v>2773.8</v>
      </c>
      <c r="HK207" s="407"/>
      <c r="HL207" s="550"/>
      <c r="HM207" s="568" t="n">
        <v>8.1</v>
      </c>
      <c r="HN207" s="462" t="n">
        <v>6.5</v>
      </c>
      <c r="HO207" s="555" t="n">
        <v>0.16</v>
      </c>
      <c r="HP207" s="549" t="n">
        <v>0.007</v>
      </c>
      <c r="HQ207" s="569" t="n">
        <v>7.7</v>
      </c>
      <c r="HR207" s="570" t="n">
        <v>0.2</v>
      </c>
      <c r="HS207" s="521" t="n">
        <v>0.15</v>
      </c>
      <c r="HT207" s="571" t="n">
        <v>8</v>
      </c>
      <c r="HU207" s="523" t="n">
        <f aca="false">42900/BA207*24</f>
        <v>50.231741230424</v>
      </c>
      <c r="HV207" s="514" t="n">
        <f aca="false">1-HC207/BE207</f>
        <v>0.60655737704918</v>
      </c>
      <c r="HW207" s="514" t="n">
        <f aca="false">1-HD207/BF207</f>
        <v>0.700680272108844</v>
      </c>
      <c r="HX207" s="514" t="n">
        <f aca="false">1-HM207/BK207</f>
        <v>0.341463414634146</v>
      </c>
      <c r="HY207" s="472" t="s">
        <v>199</v>
      </c>
    </row>
    <row r="208" customFormat="false" ht="15.6" hidden="false" customHeight="false" outlineLevel="0" collapsed="false">
      <c r="A208" s="401" t="n">
        <v>43690</v>
      </c>
      <c r="B208" s="516" t="n">
        <v>20659</v>
      </c>
      <c r="C208" s="403" t="n">
        <f aca="false">B208/$B$6</f>
        <v>0.41318</v>
      </c>
      <c r="D208" s="572" t="n">
        <v>7.93</v>
      </c>
      <c r="E208" s="573" t="n">
        <v>36.9</v>
      </c>
      <c r="F208" s="574" t="n">
        <v>173</v>
      </c>
      <c r="G208" s="407" t="n">
        <f aca="false">F208*B208/1000</f>
        <v>3574.007</v>
      </c>
      <c r="H208" s="403" t="n">
        <f aca="false">G208/$G$6</f>
        <v>0.14296028</v>
      </c>
      <c r="I208" s="554" t="n">
        <v>7870</v>
      </c>
      <c r="J208" s="407" t="n">
        <f aca="false">I208*0.67</f>
        <v>5272.9</v>
      </c>
      <c r="K208" s="555" t="n">
        <v>25.5</v>
      </c>
      <c r="L208" s="555" t="n">
        <v>25.4</v>
      </c>
      <c r="M208" s="555" t="n">
        <v>1.4</v>
      </c>
      <c r="N208" s="556" t="n">
        <v>59</v>
      </c>
      <c r="O208" s="556" t="n">
        <v>16</v>
      </c>
      <c r="P208" s="410"/>
      <c r="Q208" s="410"/>
      <c r="R208" s="410"/>
      <c r="S208" s="410"/>
      <c r="T208" s="411"/>
      <c r="U208" s="412"/>
      <c r="V208" s="410"/>
      <c r="W208" s="410"/>
      <c r="X208" s="517"/>
      <c r="Y208" s="474"/>
      <c r="Z208" s="475"/>
      <c r="AA208" s="476"/>
      <c r="AB208" s="477"/>
      <c r="AC208" s="477"/>
      <c r="AD208" s="475" t="n">
        <v>4.83</v>
      </c>
      <c r="AE208" s="478" t="n">
        <f aca="false">AD208/$AD$6</f>
        <v>0.670833333333333</v>
      </c>
      <c r="AF208" s="479"/>
      <c r="AG208" s="478"/>
      <c r="AH208" s="479"/>
      <c r="AI208" s="479"/>
      <c r="AJ208" s="474"/>
      <c r="AK208" s="478"/>
      <c r="AL208" s="448"/>
      <c r="AM208" s="480"/>
      <c r="AN208" s="474"/>
      <c r="AO208" s="474"/>
      <c r="AP208" s="480"/>
      <c r="AQ208" s="448"/>
      <c r="AR208" s="474"/>
      <c r="AS208" s="474"/>
      <c r="AT208" s="474"/>
      <c r="AU208" s="448"/>
      <c r="AV208" s="481"/>
      <c r="AW208" s="480"/>
      <c r="AX208" s="480"/>
      <c r="AY208" s="481"/>
      <c r="AZ208" s="481"/>
      <c r="BA208" s="421" t="n">
        <f aca="false">CC208+DF208</f>
        <v>21968</v>
      </c>
      <c r="BB208" s="422" t="n">
        <f aca="false">BA208/$BA$6</f>
        <v>0.43936</v>
      </c>
      <c r="BC208" s="423"/>
      <c r="BD208" s="424" t="n">
        <v>8.01</v>
      </c>
      <c r="BE208" s="425" t="n">
        <v>124</v>
      </c>
      <c r="BF208" s="426" t="n">
        <v>389</v>
      </c>
      <c r="BG208" s="427" t="n">
        <v>4600</v>
      </c>
      <c r="BH208" s="421" t="n">
        <f aca="false">BG208*0.67</f>
        <v>3082</v>
      </c>
      <c r="BI208" s="433" t="n">
        <v>668</v>
      </c>
      <c r="BJ208" s="422" t="n">
        <f aca="false">BI208/35.5*(23+35.5)/BH208</f>
        <v>0.357167012457614</v>
      </c>
      <c r="BK208" s="428" t="n">
        <v>20.7</v>
      </c>
      <c r="BL208" s="428" t="n">
        <v>19.2</v>
      </c>
      <c r="BM208" s="429" t="n">
        <v>0.22</v>
      </c>
      <c r="BN208" s="423" t="n">
        <v>1.6</v>
      </c>
      <c r="BO208" s="426" t="n">
        <v>83</v>
      </c>
      <c r="BP208" s="426" t="n">
        <v>16</v>
      </c>
      <c r="BQ208" s="424" t="n">
        <v>2.73</v>
      </c>
      <c r="BR208" s="422" t="n">
        <f aca="false">BQ208/$BQ$6</f>
        <v>0.379166666666667</v>
      </c>
      <c r="BS208" s="410" t="n">
        <f aca="false">BA208</f>
        <v>21968</v>
      </c>
      <c r="BT208" s="430" t="n">
        <f aca="false">BD208</f>
        <v>8.01</v>
      </c>
      <c r="BU208" s="431" t="n">
        <f aca="false">BE208</f>
        <v>124</v>
      </c>
      <c r="BV208" s="431" t="n">
        <f aca="false">BF208</f>
        <v>389</v>
      </c>
      <c r="BW208" s="431" t="n">
        <f aca="false">BG208</f>
        <v>4600</v>
      </c>
      <c r="BX208" s="431" t="n">
        <f aca="false">BW208*0.65</f>
        <v>2990</v>
      </c>
      <c r="BY208" s="431" t="n">
        <f aca="false">BK208</f>
        <v>20.7</v>
      </c>
      <c r="BZ208" s="431" t="n">
        <f aca="false">BL208</f>
        <v>19.2</v>
      </c>
      <c r="CA208" s="432" t="n">
        <f aca="false">BN208</f>
        <v>1.6</v>
      </c>
      <c r="CB208" s="431" t="n">
        <f aca="false">BO208</f>
        <v>83</v>
      </c>
      <c r="CC208" s="433"/>
      <c r="CD208" s="412" t="n">
        <f aca="false">CC208</f>
        <v>0</v>
      </c>
      <c r="CE208" s="422"/>
      <c r="CF208" s="434"/>
      <c r="CG208" s="435"/>
      <c r="CH208" s="428"/>
      <c r="CI208" s="447"/>
      <c r="CJ208" s="437"/>
      <c r="CK208" s="437"/>
      <c r="CL208" s="424"/>
      <c r="CM208" s="424"/>
      <c r="CN208" s="424"/>
      <c r="CO208" s="433"/>
      <c r="CP208" s="433"/>
      <c r="CQ208" s="438"/>
      <c r="CR208" s="438"/>
      <c r="CS208" s="425"/>
      <c r="CT208" s="433"/>
      <c r="CU208" s="435"/>
      <c r="CV208" s="439"/>
      <c r="CW208" s="440"/>
      <c r="CX208" s="441"/>
      <c r="CY208" s="442"/>
      <c r="CZ208" s="443"/>
      <c r="DA208" s="443"/>
      <c r="DB208" s="443"/>
      <c r="DC208" s="443"/>
      <c r="DD208" s="444"/>
      <c r="DE208" s="441"/>
      <c r="DF208" s="445" t="n">
        <v>21968</v>
      </c>
      <c r="DG208" s="446" t="n">
        <f aca="false">DF208</f>
        <v>21968</v>
      </c>
      <c r="DH208" s="422" t="n">
        <f aca="false">DF208/25000</f>
        <v>0.87872</v>
      </c>
      <c r="DI208" s="447" t="n">
        <f aca="false">6700/DF208*24</f>
        <v>7.319737800437</v>
      </c>
      <c r="DJ208" s="435" t="n">
        <v>8.04</v>
      </c>
      <c r="DK208" s="428" t="n">
        <v>0.27</v>
      </c>
      <c r="DL208" s="447" t="n">
        <f aca="false">9500/DF208*24</f>
        <v>10.3787327021122</v>
      </c>
      <c r="DM208" s="423" t="n">
        <v>30.5</v>
      </c>
      <c r="DN208" s="423" t="n">
        <v>4.5</v>
      </c>
      <c r="DO208" s="424" t="n">
        <v>7.84</v>
      </c>
      <c r="DP208" s="424"/>
      <c r="DQ208" s="424"/>
      <c r="DR208" s="433"/>
      <c r="DS208" s="433"/>
      <c r="DT208" s="438"/>
      <c r="DU208" s="438" t="n">
        <v>0.92</v>
      </c>
      <c r="DV208" s="425"/>
      <c r="DW208" s="447" t="n">
        <f aca="false">3500/DF208*24</f>
        <v>3.82374362709395</v>
      </c>
      <c r="DX208" s="435" t="n">
        <v>6.55</v>
      </c>
      <c r="DY208" s="557" t="n">
        <v>8.24</v>
      </c>
      <c r="DZ208" s="558" t="n">
        <v>16.1</v>
      </c>
      <c r="EA208" s="559" t="n">
        <v>57</v>
      </c>
      <c r="EB208" s="560" t="n">
        <v>4060</v>
      </c>
      <c r="EC208" s="561" t="n">
        <v>5</v>
      </c>
      <c r="ED208" s="561" t="n">
        <v>0.29</v>
      </c>
      <c r="EE208" s="561" t="n">
        <v>4.1</v>
      </c>
      <c r="EF208" s="561" t="n">
        <v>0.9</v>
      </c>
      <c r="EG208" s="562" t="n">
        <v>6</v>
      </c>
      <c r="EH208" s="559" t="n">
        <v>16</v>
      </c>
      <c r="EI208" s="430" t="n">
        <f aca="false">DY208</f>
        <v>8.24</v>
      </c>
      <c r="EJ208" s="448" t="n">
        <f aca="false">DZ208</f>
        <v>16.1</v>
      </c>
      <c r="EK208" s="449" t="n">
        <f aca="false">EA208</f>
        <v>57</v>
      </c>
      <c r="EL208" s="418" t="n">
        <f aca="false">EB208</f>
        <v>4060</v>
      </c>
      <c r="EM208" s="432" t="n">
        <f aca="false">EC208</f>
        <v>5</v>
      </c>
      <c r="EN208" s="432" t="n">
        <f aca="false">ED208</f>
        <v>0.29</v>
      </c>
      <c r="EO208" s="432" t="n">
        <f aca="false">EE208</f>
        <v>4.1</v>
      </c>
      <c r="EP208" s="432" t="n">
        <f aca="false">EF208</f>
        <v>0.9</v>
      </c>
      <c r="EQ208" s="431" t="n">
        <f aca="false">EG208</f>
        <v>6</v>
      </c>
      <c r="ER208" s="449" t="n">
        <f aca="false">EH208</f>
        <v>16</v>
      </c>
      <c r="ES208" s="450" t="n">
        <f aca="false">22000/DF208*24</f>
        <v>24.0349599417334</v>
      </c>
      <c r="ET208" s="451" t="n">
        <f aca="false">BB208</f>
        <v>0.43936</v>
      </c>
      <c r="EU208" s="452" t="n">
        <f aca="false">BV208/1000/ES208*24</f>
        <v>0.388434181818182</v>
      </c>
      <c r="EV208" s="451" t="n">
        <f aca="false">EU208/$EU$6</f>
        <v>0.719322558922559</v>
      </c>
      <c r="EW208" s="514" t="n">
        <f aca="false">1-EM208/BY208</f>
        <v>0.758454106280193</v>
      </c>
      <c r="EX208" s="515" t="n">
        <f aca="false">BY208-EM208</f>
        <v>15.7</v>
      </c>
      <c r="EY208" s="514" t="n">
        <f aca="false">1-EJ208/BU208</f>
        <v>0.870161290322581</v>
      </c>
      <c r="EZ208" s="515" t="n">
        <f aca="false">BU208-EJ208</f>
        <v>107.9</v>
      </c>
      <c r="FA208" s="451" t="n">
        <f aca="false">1-EK208/BV208</f>
        <v>0.853470437017995</v>
      </c>
      <c r="FB208" s="432" t="n">
        <f aca="false">BV208-EK208</f>
        <v>332</v>
      </c>
      <c r="FC208" s="453" t="n">
        <f aca="false">1-EP208/CA208</f>
        <v>0.4375</v>
      </c>
      <c r="FD208" s="432" t="n">
        <f aca="false">CA208-EP208</f>
        <v>0.7</v>
      </c>
      <c r="FE208" s="453" t="n">
        <f aca="false">1-EQ208/CB208</f>
        <v>0.927710843373494</v>
      </c>
      <c r="FF208" s="431" t="n">
        <f aca="false">CB208-EQ208</f>
        <v>77</v>
      </c>
      <c r="FG208" s="406" t="n">
        <v>19200</v>
      </c>
      <c r="FH208" s="444"/>
      <c r="FI208" s="454"/>
      <c r="FJ208" s="455"/>
      <c r="FK208" s="456" t="n">
        <f aca="false">3000/BA208*24</f>
        <v>3.2774945375091</v>
      </c>
      <c r="FL208" s="531"/>
      <c r="FM208" s="456"/>
      <c r="FN208" s="531" t="n">
        <v>2708</v>
      </c>
      <c r="FO208" s="533" t="n">
        <f aca="false">FN208/11.15/1.2/1000</f>
        <v>0.202391629297459</v>
      </c>
      <c r="FP208" s="450" t="n">
        <f aca="false">FN208/BA208*1000</f>
        <v>123.270211216315</v>
      </c>
      <c r="FQ208" s="458" t="n">
        <v>50.4</v>
      </c>
      <c r="FR208" s="459" t="n">
        <f aca="false">FQ208/BA208*1000</f>
        <v>2.29424617625637</v>
      </c>
      <c r="FS208" s="577" t="n">
        <v>8.07</v>
      </c>
      <c r="FT208" s="578" t="n">
        <v>15.1</v>
      </c>
      <c r="FU208" s="579" t="n">
        <v>48</v>
      </c>
      <c r="FV208" s="580" t="n">
        <v>1</v>
      </c>
      <c r="FW208" s="581" t="n">
        <v>0.28</v>
      </c>
      <c r="FX208" s="580" t="n">
        <v>4</v>
      </c>
      <c r="FY208" s="453" t="n">
        <f aca="false">1-FV208/(EG208+DD208)</f>
        <v>0.833333333333333</v>
      </c>
      <c r="FZ208" s="453" t="n">
        <f aca="false">1-FW208/(EF208+DC208)</f>
        <v>0.688888888888889</v>
      </c>
      <c r="GA208" s="430" t="n">
        <f aca="false">EF208+DC208-FW208</f>
        <v>0.62</v>
      </c>
      <c r="GB208" s="514" t="n">
        <f aca="false">1-FT208/DZ208</f>
        <v>0.0621118012422361</v>
      </c>
      <c r="GC208" s="515" t="n">
        <f aca="false">(CW208+DZ208-FT208)</f>
        <v>1</v>
      </c>
      <c r="GD208" s="514" t="n">
        <f aca="false">1-FU208/EA208</f>
        <v>0.157894736842105</v>
      </c>
      <c r="GE208" s="528" t="n">
        <f aca="false">CX208+EA208-FU208</f>
        <v>9</v>
      </c>
      <c r="GF208" s="462" t="n">
        <f aca="false">4100/BA208*24</f>
        <v>4.47924253459578</v>
      </c>
      <c r="GG208" s="406"/>
      <c r="GH208" s="451"/>
      <c r="GI208" s="406"/>
      <c r="GJ208" s="463"/>
      <c r="GK208" s="464"/>
      <c r="GL208" s="465"/>
      <c r="GM208" s="530"/>
      <c r="GN208" s="406"/>
      <c r="GO208" s="514"/>
      <c r="GP208" s="451"/>
      <c r="GQ208" s="530"/>
      <c r="GR208" s="456"/>
      <c r="GS208" s="589"/>
      <c r="GT208" s="532"/>
      <c r="GU208" s="514"/>
      <c r="GV208" s="514"/>
      <c r="GW208" s="514"/>
      <c r="GX208" s="514"/>
      <c r="GY208" s="463"/>
      <c r="GZ208" s="406" t="n">
        <v>29311</v>
      </c>
      <c r="HA208" s="582" t="n">
        <v>8.69</v>
      </c>
      <c r="HB208" s="452" t="n">
        <v>8.55</v>
      </c>
      <c r="HC208" s="578" t="n">
        <v>10.6</v>
      </c>
      <c r="HD208" s="444" t="n">
        <v>42</v>
      </c>
      <c r="HE208" s="464" t="n">
        <v>10.5</v>
      </c>
      <c r="HF208" s="464"/>
      <c r="HG208" s="583"/>
      <c r="HH208" s="576" t="n">
        <v>2</v>
      </c>
      <c r="HI208" s="584" t="n">
        <v>4060</v>
      </c>
      <c r="HJ208" s="407" t="n">
        <f aca="false">HI208*0.67</f>
        <v>2720.2</v>
      </c>
      <c r="HK208" s="407"/>
      <c r="HL208" s="550"/>
      <c r="HM208" s="585" t="n">
        <v>4.6</v>
      </c>
      <c r="HN208" s="462" t="n">
        <v>4.4</v>
      </c>
      <c r="HO208" s="575" t="n">
        <v>0.21</v>
      </c>
      <c r="HP208" s="549" t="n">
        <v>0.0078</v>
      </c>
      <c r="HQ208" s="586" t="n">
        <v>3.9</v>
      </c>
      <c r="HR208" s="587" t="n">
        <v>0.26</v>
      </c>
      <c r="HS208" s="521" t="n">
        <v>0.23</v>
      </c>
      <c r="HT208" s="588" t="n">
        <v>8</v>
      </c>
      <c r="HU208" s="523" t="n">
        <f aca="false">42900/BA208*24</f>
        <v>46.8681718863802</v>
      </c>
      <c r="HV208" s="514" t="n">
        <f aca="false">1-HC208/BE208</f>
        <v>0.914516129032258</v>
      </c>
      <c r="HW208" s="514" t="n">
        <f aca="false">1-HD208/BF208</f>
        <v>0.892030848329049</v>
      </c>
      <c r="HX208" s="514" t="n">
        <f aca="false">1-HM208/BK208</f>
        <v>0.777777777777778</v>
      </c>
      <c r="HY208" s="472"/>
    </row>
    <row r="209" customFormat="false" ht="15.6" hidden="false" customHeight="false" outlineLevel="0" collapsed="false">
      <c r="A209" s="401" t="n">
        <v>43691</v>
      </c>
      <c r="B209" s="516" t="n">
        <v>20375</v>
      </c>
      <c r="C209" s="403" t="n">
        <f aca="false">B209/$B$6</f>
        <v>0.4075</v>
      </c>
      <c r="D209" s="572" t="n">
        <v>7.93</v>
      </c>
      <c r="E209" s="573" t="n">
        <v>37</v>
      </c>
      <c r="F209" s="574" t="n">
        <v>190</v>
      </c>
      <c r="G209" s="407" t="n">
        <f aca="false">F209*B209/1000</f>
        <v>3871.25</v>
      </c>
      <c r="H209" s="403" t="n">
        <f aca="false">G209/$G$6</f>
        <v>0.15485</v>
      </c>
      <c r="I209" s="574" t="n">
        <v>7850</v>
      </c>
      <c r="J209" s="407" t="n">
        <f aca="false">I209*0.67</f>
        <v>5259.5</v>
      </c>
      <c r="K209" s="575" t="n">
        <v>24.2</v>
      </c>
      <c r="L209" s="575" t="n">
        <v>23.6</v>
      </c>
      <c r="M209" s="575" t="n">
        <v>1</v>
      </c>
      <c r="N209" s="576" t="n">
        <v>60</v>
      </c>
      <c r="O209" s="576" t="n">
        <v>16</v>
      </c>
      <c r="P209" s="410"/>
      <c r="Q209" s="410"/>
      <c r="R209" s="410"/>
      <c r="S209" s="410"/>
      <c r="T209" s="411"/>
      <c r="U209" s="412"/>
      <c r="V209" s="410"/>
      <c r="W209" s="410"/>
      <c r="X209" s="517"/>
      <c r="Y209" s="474"/>
      <c r="Z209" s="475"/>
      <c r="AA209" s="476"/>
      <c r="AB209" s="477"/>
      <c r="AC209" s="477"/>
      <c r="AD209" s="475" t="n">
        <v>4.79</v>
      </c>
      <c r="AE209" s="478" t="n">
        <f aca="false">AD209/$AD$6</f>
        <v>0.665277777777778</v>
      </c>
      <c r="AF209" s="479"/>
      <c r="AG209" s="478"/>
      <c r="AH209" s="479"/>
      <c r="AI209" s="479"/>
      <c r="AJ209" s="474"/>
      <c r="AK209" s="478"/>
      <c r="AL209" s="448"/>
      <c r="AM209" s="480"/>
      <c r="AN209" s="474"/>
      <c r="AO209" s="474"/>
      <c r="AP209" s="480"/>
      <c r="AQ209" s="448"/>
      <c r="AR209" s="474"/>
      <c r="AS209" s="474"/>
      <c r="AT209" s="474"/>
      <c r="AU209" s="448"/>
      <c r="AV209" s="481"/>
      <c r="AW209" s="480"/>
      <c r="AX209" s="480"/>
      <c r="AY209" s="481"/>
      <c r="AZ209" s="481"/>
      <c r="BA209" s="421" t="n">
        <f aca="false">CC209+DF209</f>
        <v>21302</v>
      </c>
      <c r="BB209" s="422" t="n">
        <f aca="false">BA209/$BA$6</f>
        <v>0.42604</v>
      </c>
      <c r="BC209" s="423"/>
      <c r="BD209" s="424" t="n">
        <v>8.4</v>
      </c>
      <c r="BE209" s="425" t="n">
        <v>38.6</v>
      </c>
      <c r="BF209" s="426" t="n">
        <v>205</v>
      </c>
      <c r="BG209" s="427" t="n">
        <v>4430</v>
      </c>
      <c r="BH209" s="421" t="n">
        <f aca="false">BG209*0.67</f>
        <v>2968.1</v>
      </c>
      <c r="BI209" s="433"/>
      <c r="BJ209" s="422"/>
      <c r="BK209" s="428" t="n">
        <v>23</v>
      </c>
      <c r="BL209" s="428" t="n">
        <v>21.8</v>
      </c>
      <c r="BM209" s="429" t="n">
        <v>0.54</v>
      </c>
      <c r="BN209" s="423"/>
      <c r="BO209" s="426" t="n">
        <v>130</v>
      </c>
      <c r="BP209" s="426" t="n">
        <v>16</v>
      </c>
      <c r="BQ209" s="424" t="n">
        <v>2.34</v>
      </c>
      <c r="BR209" s="422" t="n">
        <f aca="false">BQ209/$BQ$6</f>
        <v>0.325</v>
      </c>
      <c r="BS209" s="410" t="n">
        <f aca="false">BA209</f>
        <v>21302</v>
      </c>
      <c r="BT209" s="430" t="n">
        <f aca="false">BD209</f>
        <v>8.4</v>
      </c>
      <c r="BU209" s="431" t="n">
        <f aca="false">BE209</f>
        <v>38.6</v>
      </c>
      <c r="BV209" s="431" t="n">
        <f aca="false">BF209</f>
        <v>205</v>
      </c>
      <c r="BW209" s="431" t="n">
        <f aca="false">BG209</f>
        <v>4430</v>
      </c>
      <c r="BX209" s="431" t="n">
        <f aca="false">BW209*0.65</f>
        <v>2879.5</v>
      </c>
      <c r="BY209" s="431" t="n">
        <f aca="false">BK209</f>
        <v>23</v>
      </c>
      <c r="BZ209" s="431" t="n">
        <f aca="false">BL209</f>
        <v>21.8</v>
      </c>
      <c r="CA209" s="432"/>
      <c r="CB209" s="431" t="n">
        <f aca="false">BO209</f>
        <v>130</v>
      </c>
      <c r="CC209" s="433"/>
      <c r="CD209" s="412" t="n">
        <f aca="false">CC209</f>
        <v>0</v>
      </c>
      <c r="CE209" s="422"/>
      <c r="CF209" s="434"/>
      <c r="CG209" s="435"/>
      <c r="CH209" s="428"/>
      <c r="CI209" s="447"/>
      <c r="CJ209" s="437"/>
      <c r="CK209" s="437"/>
      <c r="CL209" s="424"/>
      <c r="CM209" s="424"/>
      <c r="CN209" s="424"/>
      <c r="CO209" s="433"/>
      <c r="CP209" s="433"/>
      <c r="CQ209" s="438"/>
      <c r="CR209" s="438"/>
      <c r="CS209" s="425"/>
      <c r="CT209" s="433"/>
      <c r="CU209" s="435"/>
      <c r="CV209" s="439"/>
      <c r="CW209" s="440"/>
      <c r="CX209" s="441"/>
      <c r="CY209" s="442"/>
      <c r="CZ209" s="443"/>
      <c r="DA209" s="443"/>
      <c r="DB209" s="443"/>
      <c r="DC209" s="443"/>
      <c r="DD209" s="444"/>
      <c r="DE209" s="441"/>
      <c r="DF209" s="445" t="n">
        <v>21302</v>
      </c>
      <c r="DG209" s="446" t="n">
        <f aca="false">DF209</f>
        <v>21302</v>
      </c>
      <c r="DH209" s="422" t="n">
        <f aca="false">DF209/25000</f>
        <v>0.85208</v>
      </c>
      <c r="DI209" s="447" t="n">
        <f aca="false">6700/DF209*24</f>
        <v>7.54858698713736</v>
      </c>
      <c r="DJ209" s="435" t="n">
        <v>7.93</v>
      </c>
      <c r="DK209" s="428"/>
      <c r="DL209" s="447" t="n">
        <f aca="false">9500/DF209*24</f>
        <v>10.7032203548963</v>
      </c>
      <c r="DM209" s="423" t="n">
        <v>30.5</v>
      </c>
      <c r="DN209" s="423" t="n">
        <v>3.62</v>
      </c>
      <c r="DO209" s="424" t="n">
        <v>7.81</v>
      </c>
      <c r="DP209" s="424"/>
      <c r="DQ209" s="424"/>
      <c r="DR209" s="433"/>
      <c r="DS209" s="433"/>
      <c r="DT209" s="438"/>
      <c r="DU209" s="438" t="n">
        <v>0.92</v>
      </c>
      <c r="DV209" s="425"/>
      <c r="DW209" s="447" t="n">
        <f aca="false">3500/DF209*24</f>
        <v>3.94329170969862</v>
      </c>
      <c r="DX209" s="435" t="n">
        <v>5.46</v>
      </c>
      <c r="DY209" s="439" t="n">
        <v>7.96</v>
      </c>
      <c r="DZ209" s="440" t="n">
        <v>15.6</v>
      </c>
      <c r="EA209" s="441" t="n">
        <v>55</v>
      </c>
      <c r="EB209" s="442" t="n">
        <v>4360</v>
      </c>
      <c r="EC209" s="443" t="n">
        <v>5</v>
      </c>
      <c r="ED209" s="443" t="n">
        <v>0.22</v>
      </c>
      <c r="EE209" s="443" t="n">
        <v>4.18</v>
      </c>
      <c r="EF209" s="443"/>
      <c r="EG209" s="444" t="n">
        <v>7</v>
      </c>
      <c r="EH209" s="441" t="n">
        <v>16</v>
      </c>
      <c r="EI209" s="430" t="n">
        <f aca="false">DY209</f>
        <v>7.96</v>
      </c>
      <c r="EJ209" s="448" t="n">
        <f aca="false">DZ209</f>
        <v>15.6</v>
      </c>
      <c r="EK209" s="449" t="n">
        <f aca="false">EA209</f>
        <v>55</v>
      </c>
      <c r="EL209" s="418" t="n">
        <f aca="false">EB209</f>
        <v>4360</v>
      </c>
      <c r="EM209" s="432" t="n">
        <f aca="false">EC209</f>
        <v>5</v>
      </c>
      <c r="EN209" s="432" t="n">
        <f aca="false">ED209</f>
        <v>0.22</v>
      </c>
      <c r="EO209" s="432" t="n">
        <f aca="false">EE209</f>
        <v>4.18</v>
      </c>
      <c r="EP209" s="432"/>
      <c r="EQ209" s="431" t="n">
        <f aca="false">EG209</f>
        <v>7</v>
      </c>
      <c r="ER209" s="449" t="n">
        <f aca="false">EH209</f>
        <v>16</v>
      </c>
      <c r="ES209" s="450" t="n">
        <f aca="false">22000/DF209*24</f>
        <v>24.7864050323913</v>
      </c>
      <c r="ET209" s="451" t="n">
        <f aca="false">BB209</f>
        <v>0.42604</v>
      </c>
      <c r="EU209" s="452" t="n">
        <f aca="false">BV209/1000/ES209*24</f>
        <v>0.198495909090909</v>
      </c>
      <c r="EV209" s="451" t="n">
        <f aca="false">EU209/$EU$6</f>
        <v>0.367585016835017</v>
      </c>
      <c r="EW209" s="514" t="n">
        <f aca="false">1-EM209/BY209</f>
        <v>0.782608695652174</v>
      </c>
      <c r="EX209" s="515" t="n">
        <f aca="false">BY209-EM209</f>
        <v>18</v>
      </c>
      <c r="EY209" s="514" t="n">
        <f aca="false">1-EJ209/BU209</f>
        <v>0.595854922279793</v>
      </c>
      <c r="EZ209" s="515" t="n">
        <f aca="false">BU209-EJ209</f>
        <v>23</v>
      </c>
      <c r="FA209" s="451" t="n">
        <f aca="false">1-EK209/BV209</f>
        <v>0.731707317073171</v>
      </c>
      <c r="FB209" s="432" t="n">
        <f aca="false">BV209-EK209</f>
        <v>150</v>
      </c>
      <c r="FC209" s="453"/>
      <c r="FD209" s="432"/>
      <c r="FE209" s="453" t="n">
        <f aca="false">1-EQ209/CB209</f>
        <v>0.946153846153846</v>
      </c>
      <c r="FF209" s="431" t="n">
        <f aca="false">CB209-EQ209</f>
        <v>123</v>
      </c>
      <c r="FG209" s="406" t="n">
        <v>19200</v>
      </c>
      <c r="FH209" s="444"/>
      <c r="FI209" s="454"/>
      <c r="FJ209" s="455"/>
      <c r="FK209" s="456" t="n">
        <f aca="false">3000/BA209*24</f>
        <v>3.37996432259882</v>
      </c>
      <c r="FL209" s="531"/>
      <c r="FM209" s="456"/>
      <c r="FN209" s="531" t="n">
        <v>2919</v>
      </c>
      <c r="FO209" s="533" t="n">
        <f aca="false">FN209/11.15/1.2/1000</f>
        <v>0.218161434977578</v>
      </c>
      <c r="FP209" s="450" t="n">
        <f aca="false">FN209/BA209*1000</f>
        <v>137.029386912027</v>
      </c>
      <c r="FQ209" s="458" t="n">
        <v>50.4</v>
      </c>
      <c r="FR209" s="459" t="n">
        <f aca="false">FQ209/BA209*1000</f>
        <v>2.36597502581917</v>
      </c>
      <c r="FS209" s="577" t="n">
        <v>7.72</v>
      </c>
      <c r="FT209" s="578" t="n">
        <v>13.8</v>
      </c>
      <c r="FU209" s="579" t="n">
        <v>47</v>
      </c>
      <c r="FV209" s="580" t="n">
        <v>1</v>
      </c>
      <c r="FW209" s="581" t="n">
        <v>0.2</v>
      </c>
      <c r="FX209" s="580" t="n">
        <v>8</v>
      </c>
      <c r="FY209" s="453" t="n">
        <f aca="false">1-FV209/(EG209+DD209)</f>
        <v>0.857142857142857</v>
      </c>
      <c r="FZ209" s="453"/>
      <c r="GA209" s="430"/>
      <c r="GB209" s="514" t="n">
        <f aca="false">1-FT209/DZ209</f>
        <v>0.115384615384615</v>
      </c>
      <c r="GC209" s="515" t="n">
        <f aca="false">(CW209+DZ209-FT209)</f>
        <v>1.8</v>
      </c>
      <c r="GD209" s="514" t="n">
        <f aca="false">1-FU209/EA209</f>
        <v>0.145454545454546</v>
      </c>
      <c r="GE209" s="528" t="n">
        <f aca="false">CX209+EA209-FU209</f>
        <v>8</v>
      </c>
      <c r="GF209" s="462" t="n">
        <f aca="false">4100/BA209*24</f>
        <v>4.61928457421838</v>
      </c>
      <c r="GG209" s="406"/>
      <c r="GH209" s="451"/>
      <c r="GI209" s="406"/>
      <c r="GJ209" s="463"/>
      <c r="GK209" s="464"/>
      <c r="GL209" s="465"/>
      <c r="GM209" s="530"/>
      <c r="GN209" s="406"/>
      <c r="GO209" s="514"/>
      <c r="GP209" s="451"/>
      <c r="GQ209" s="530"/>
      <c r="GR209" s="456"/>
      <c r="GS209" s="589"/>
      <c r="GT209" s="532"/>
      <c r="GU209" s="514"/>
      <c r="GV209" s="514"/>
      <c r="GW209" s="514"/>
      <c r="GX209" s="514"/>
      <c r="GY209" s="463"/>
      <c r="GZ209" s="406" t="n">
        <v>17724</v>
      </c>
      <c r="HA209" s="582" t="n">
        <v>8.21</v>
      </c>
      <c r="HB209" s="452" t="n">
        <v>8.16</v>
      </c>
      <c r="HC209" s="578" t="n">
        <v>10.3</v>
      </c>
      <c r="HD209" s="444" t="n">
        <v>40</v>
      </c>
      <c r="HE209" s="464" t="n">
        <v>11.3</v>
      </c>
      <c r="HF209" s="464"/>
      <c r="HG209" s="583"/>
      <c r="HH209" s="576" t="n">
        <v>8</v>
      </c>
      <c r="HI209" s="584" t="n">
        <v>4260</v>
      </c>
      <c r="HJ209" s="407" t="n">
        <f aca="false">HI209*0.67</f>
        <v>2854.2</v>
      </c>
      <c r="HK209" s="407"/>
      <c r="HL209" s="550"/>
      <c r="HM209" s="585" t="n">
        <v>3.1</v>
      </c>
      <c r="HN209" s="462" t="n">
        <v>3.82</v>
      </c>
      <c r="HO209" s="575" t="n">
        <v>0.23</v>
      </c>
      <c r="HP209" s="549" t="n">
        <v>0.0078</v>
      </c>
      <c r="HQ209" s="586" t="n">
        <v>2.4</v>
      </c>
      <c r="HR209" s="587" t="n">
        <v>0.2</v>
      </c>
      <c r="HS209" s="521" t="n">
        <v>0.1</v>
      </c>
      <c r="HT209" s="588" t="n">
        <v>8</v>
      </c>
      <c r="HU209" s="523" t="n">
        <f aca="false">42900/BA209*24</f>
        <v>48.3334898131631</v>
      </c>
      <c r="HV209" s="514" t="n">
        <f aca="false">1-HC209/BE209</f>
        <v>0.733160621761658</v>
      </c>
      <c r="HW209" s="514" t="n">
        <f aca="false">1-HD209/BF209</f>
        <v>0.804878048780488</v>
      </c>
      <c r="HX209" s="514" t="n">
        <f aca="false">1-HM209/BK209</f>
        <v>0.865217391304348</v>
      </c>
      <c r="HY209" s="472"/>
    </row>
    <row r="210" customFormat="false" ht="15.6" hidden="false" customHeight="false" outlineLevel="0" collapsed="false">
      <c r="A210" s="401" t="n">
        <v>43692</v>
      </c>
      <c r="B210" s="516" t="n">
        <v>24632</v>
      </c>
      <c r="C210" s="403" t="n">
        <f aca="false">B210/$B$6</f>
        <v>0.49264</v>
      </c>
      <c r="D210" s="572" t="n">
        <v>8</v>
      </c>
      <c r="E210" s="573" t="n">
        <v>37</v>
      </c>
      <c r="F210" s="574" t="n">
        <v>179</v>
      </c>
      <c r="G210" s="407" t="n">
        <f aca="false">F210*B210/1000</f>
        <v>4409.128</v>
      </c>
      <c r="H210" s="403" t="n">
        <f aca="false">G210/$G$6</f>
        <v>0.17636512</v>
      </c>
      <c r="I210" s="574" t="n">
        <v>7270</v>
      </c>
      <c r="J210" s="407" t="n">
        <f aca="false">I210*0.67</f>
        <v>4870.9</v>
      </c>
      <c r="K210" s="575" t="n">
        <v>24</v>
      </c>
      <c r="L210" s="575" t="n">
        <v>22.8</v>
      </c>
      <c r="M210" s="575" t="n">
        <v>1.2</v>
      </c>
      <c r="N210" s="576" t="n">
        <v>55</v>
      </c>
      <c r="O210" s="576" t="n">
        <v>16</v>
      </c>
      <c r="P210" s="410"/>
      <c r="Q210" s="410"/>
      <c r="R210" s="410"/>
      <c r="S210" s="410"/>
      <c r="T210" s="411"/>
      <c r="U210" s="412"/>
      <c r="V210" s="410"/>
      <c r="W210" s="410"/>
      <c r="X210" s="517"/>
      <c r="Y210" s="474"/>
      <c r="Z210" s="475"/>
      <c r="AA210" s="476"/>
      <c r="AB210" s="477"/>
      <c r="AC210" s="477"/>
      <c r="AD210" s="475" t="n">
        <v>4.65</v>
      </c>
      <c r="AE210" s="478" t="n">
        <f aca="false">AD210/$AD$6</f>
        <v>0.645833333333333</v>
      </c>
      <c r="AF210" s="479"/>
      <c r="AG210" s="478"/>
      <c r="AH210" s="479"/>
      <c r="AI210" s="479"/>
      <c r="AJ210" s="474"/>
      <c r="AK210" s="478"/>
      <c r="AL210" s="448"/>
      <c r="AM210" s="480"/>
      <c r="AN210" s="474"/>
      <c r="AO210" s="474"/>
      <c r="AP210" s="480"/>
      <c r="AQ210" s="448"/>
      <c r="AR210" s="474"/>
      <c r="AS210" s="474"/>
      <c r="AT210" s="474"/>
      <c r="AU210" s="448"/>
      <c r="AV210" s="481"/>
      <c r="AW210" s="480"/>
      <c r="AX210" s="480"/>
      <c r="AY210" s="481"/>
      <c r="AZ210" s="481"/>
      <c r="BA210" s="421" t="n">
        <f aca="false">CC210+DF210</f>
        <v>18884</v>
      </c>
      <c r="BB210" s="422" t="n">
        <f aca="false">BA210/$BA$6</f>
        <v>0.37768</v>
      </c>
      <c r="BC210" s="423"/>
      <c r="BD210" s="424" t="n">
        <v>8.08</v>
      </c>
      <c r="BE210" s="425" t="n">
        <v>36</v>
      </c>
      <c r="BF210" s="426" t="n">
        <v>169</v>
      </c>
      <c r="BG210" s="427" t="n">
        <v>4530</v>
      </c>
      <c r="BH210" s="421" t="n">
        <f aca="false">BG210*0.67</f>
        <v>3035.1</v>
      </c>
      <c r="BI210" s="433"/>
      <c r="BJ210" s="422"/>
      <c r="BK210" s="428" t="n">
        <v>35.2</v>
      </c>
      <c r="BL210" s="428" t="n">
        <v>31.6</v>
      </c>
      <c r="BM210" s="429" t="n">
        <v>0.3</v>
      </c>
      <c r="BN210" s="423"/>
      <c r="BO210" s="426" t="n">
        <v>40</v>
      </c>
      <c r="BP210" s="426" t="n">
        <v>16</v>
      </c>
      <c r="BQ210" s="424" t="n">
        <v>3.61</v>
      </c>
      <c r="BR210" s="422" t="n">
        <f aca="false">BQ210/$BQ$6</f>
        <v>0.501388888888889</v>
      </c>
      <c r="BS210" s="410" t="n">
        <f aca="false">BA210</f>
        <v>18884</v>
      </c>
      <c r="BT210" s="430" t="n">
        <f aca="false">BD210</f>
        <v>8.08</v>
      </c>
      <c r="BU210" s="431" t="n">
        <f aca="false">BE210</f>
        <v>36</v>
      </c>
      <c r="BV210" s="431" t="n">
        <f aca="false">BF210</f>
        <v>169</v>
      </c>
      <c r="BW210" s="431" t="n">
        <f aca="false">BG210</f>
        <v>4530</v>
      </c>
      <c r="BX210" s="431" t="n">
        <f aca="false">BW210*0.65</f>
        <v>2944.5</v>
      </c>
      <c r="BY210" s="431" t="n">
        <f aca="false">BK210</f>
        <v>35.2</v>
      </c>
      <c r="BZ210" s="431" t="n">
        <f aca="false">BL210</f>
        <v>31.6</v>
      </c>
      <c r="CA210" s="432"/>
      <c r="CB210" s="431" t="n">
        <f aca="false">BO210</f>
        <v>40</v>
      </c>
      <c r="CC210" s="433"/>
      <c r="CD210" s="412" t="n">
        <f aca="false">CC210</f>
        <v>0</v>
      </c>
      <c r="CE210" s="422"/>
      <c r="CF210" s="434"/>
      <c r="CG210" s="435"/>
      <c r="CH210" s="428"/>
      <c r="CI210" s="447"/>
      <c r="CJ210" s="437"/>
      <c r="CK210" s="437"/>
      <c r="CL210" s="424"/>
      <c r="CM210" s="424"/>
      <c r="CN210" s="424"/>
      <c r="CO210" s="433"/>
      <c r="CP210" s="433"/>
      <c r="CQ210" s="438"/>
      <c r="CR210" s="438"/>
      <c r="CS210" s="425"/>
      <c r="CT210" s="433"/>
      <c r="CU210" s="435"/>
      <c r="CV210" s="439"/>
      <c r="CW210" s="440"/>
      <c r="CX210" s="441"/>
      <c r="CY210" s="442"/>
      <c r="CZ210" s="443"/>
      <c r="DA210" s="443"/>
      <c r="DB210" s="443"/>
      <c r="DC210" s="443"/>
      <c r="DD210" s="444"/>
      <c r="DE210" s="441"/>
      <c r="DF210" s="445" t="n">
        <v>18884</v>
      </c>
      <c r="DG210" s="446" t="n">
        <f aca="false">DF210</f>
        <v>18884</v>
      </c>
      <c r="DH210" s="422" t="n">
        <f aca="false">DF210/25000</f>
        <v>0.75536</v>
      </c>
      <c r="DI210" s="447" t="n">
        <f aca="false">6700/DF210*24</f>
        <v>8.51514509637789</v>
      </c>
      <c r="DJ210" s="435" t="n">
        <v>7.78</v>
      </c>
      <c r="DK210" s="428"/>
      <c r="DL210" s="447" t="n">
        <f aca="false">9500/DF210*24</f>
        <v>12.0737131963567</v>
      </c>
      <c r="DM210" s="423" t="n">
        <v>31.4</v>
      </c>
      <c r="DN210" s="423" t="n">
        <v>3.22</v>
      </c>
      <c r="DO210" s="424" t="n">
        <v>7.68</v>
      </c>
      <c r="DP210" s="424"/>
      <c r="DQ210" s="424"/>
      <c r="DR210" s="433"/>
      <c r="DS210" s="433"/>
      <c r="DT210" s="438"/>
      <c r="DU210" s="438" t="n">
        <v>0.92</v>
      </c>
      <c r="DV210" s="425"/>
      <c r="DW210" s="447" t="n">
        <f aca="false">3500/DF210*24</f>
        <v>4.44821012497352</v>
      </c>
      <c r="DX210" s="435" t="n">
        <v>4.92</v>
      </c>
      <c r="DY210" s="439" t="n">
        <v>8.05</v>
      </c>
      <c r="DZ210" s="440" t="n">
        <v>17.2</v>
      </c>
      <c r="EA210" s="441" t="n">
        <v>63</v>
      </c>
      <c r="EB210" s="442" t="n">
        <v>4560</v>
      </c>
      <c r="EC210" s="443" t="n">
        <v>4.4</v>
      </c>
      <c r="ED210" s="443" t="n">
        <v>0.31</v>
      </c>
      <c r="EE210" s="443" t="n">
        <v>3.5</v>
      </c>
      <c r="EF210" s="443"/>
      <c r="EG210" s="444" t="n">
        <v>4</v>
      </c>
      <c r="EH210" s="441" t="n">
        <v>16</v>
      </c>
      <c r="EI210" s="430" t="n">
        <f aca="false">DY210</f>
        <v>8.05</v>
      </c>
      <c r="EJ210" s="448" t="n">
        <f aca="false">DZ210</f>
        <v>17.2</v>
      </c>
      <c r="EK210" s="449" t="n">
        <f aca="false">EA210</f>
        <v>63</v>
      </c>
      <c r="EL210" s="418" t="n">
        <f aca="false">EB210</f>
        <v>4560</v>
      </c>
      <c r="EM210" s="432" t="n">
        <f aca="false">EC210</f>
        <v>4.4</v>
      </c>
      <c r="EN210" s="432" t="n">
        <f aca="false">ED210</f>
        <v>0.31</v>
      </c>
      <c r="EO210" s="432" t="n">
        <f aca="false">EE210</f>
        <v>3.5</v>
      </c>
      <c r="EP210" s="432"/>
      <c r="EQ210" s="431" t="n">
        <f aca="false">EG210</f>
        <v>4</v>
      </c>
      <c r="ER210" s="449" t="n">
        <f aca="false">EH210</f>
        <v>16</v>
      </c>
      <c r="ES210" s="450" t="n">
        <f aca="false">22000/DF210*24</f>
        <v>27.960177928405</v>
      </c>
      <c r="ET210" s="451" t="n">
        <f aca="false">BB210</f>
        <v>0.37768</v>
      </c>
      <c r="EU210" s="452" t="n">
        <f aca="false">BV210/1000/ES210*24</f>
        <v>0.145063454545455</v>
      </c>
      <c r="EV210" s="451" t="n">
        <f aca="false">EU210/$EU$6</f>
        <v>0.268636026936027</v>
      </c>
      <c r="EW210" s="514" t="n">
        <f aca="false">1-EM210/BY210</f>
        <v>0.875</v>
      </c>
      <c r="EX210" s="515" t="n">
        <f aca="false">BY210-EM210</f>
        <v>30.8</v>
      </c>
      <c r="EY210" s="514" t="n">
        <f aca="false">1-EJ210/BU210</f>
        <v>0.522222222222222</v>
      </c>
      <c r="EZ210" s="515" t="n">
        <f aca="false">BU210-EJ210</f>
        <v>18.8</v>
      </c>
      <c r="FA210" s="451" t="n">
        <f aca="false">1-EK210/BV210</f>
        <v>0.627218934911243</v>
      </c>
      <c r="FB210" s="432" t="n">
        <f aca="false">BV210-EK210</f>
        <v>106</v>
      </c>
      <c r="FC210" s="453"/>
      <c r="FD210" s="432"/>
      <c r="FE210" s="453" t="n">
        <f aca="false">1-EQ210/CB210</f>
        <v>0.9</v>
      </c>
      <c r="FF210" s="431" t="n">
        <f aca="false">CB210-EQ210</f>
        <v>36</v>
      </c>
      <c r="FG210" s="406" t="n">
        <v>19200</v>
      </c>
      <c r="FH210" s="444"/>
      <c r="FI210" s="454"/>
      <c r="FJ210" s="455"/>
      <c r="FK210" s="456" t="n">
        <f aca="false">3000/BA210*24</f>
        <v>3.81275153569159</v>
      </c>
      <c r="FL210" s="531"/>
      <c r="FM210" s="456"/>
      <c r="FN210" s="531" t="n">
        <v>2780</v>
      </c>
      <c r="FO210" s="533" t="n">
        <f aca="false">FN210/11.15/1.2/1000</f>
        <v>0.207772795216741</v>
      </c>
      <c r="FP210" s="450" t="n">
        <f aca="false">FN210/BA210*1000</f>
        <v>147.214573183648</v>
      </c>
      <c r="FQ210" s="458" t="n">
        <v>50.4</v>
      </c>
      <c r="FR210" s="459" t="n">
        <f aca="false">FQ210/BA210*1000</f>
        <v>2.66892607498411</v>
      </c>
      <c r="FS210" s="577" t="n">
        <v>7.68</v>
      </c>
      <c r="FT210" s="578" t="n">
        <v>16</v>
      </c>
      <c r="FU210" s="579" t="n">
        <v>52</v>
      </c>
      <c r="FV210" s="580" t="n">
        <v>1</v>
      </c>
      <c r="FW210" s="581" t="n">
        <v>0.18</v>
      </c>
      <c r="FX210" s="580" t="n">
        <v>8</v>
      </c>
      <c r="FY210" s="453" t="n">
        <f aca="false">1-FV210/(EG210+DD210)</f>
        <v>0.75</v>
      </c>
      <c r="FZ210" s="453"/>
      <c r="GA210" s="430"/>
      <c r="GB210" s="514" t="n">
        <f aca="false">1-FT210/DZ210</f>
        <v>0.0697674418604651</v>
      </c>
      <c r="GC210" s="515" t="n">
        <f aca="false">(CW210+DZ210-FT210)</f>
        <v>1.2</v>
      </c>
      <c r="GD210" s="514" t="n">
        <f aca="false">1-FU210/EA210</f>
        <v>0.174603174603175</v>
      </c>
      <c r="GE210" s="528" t="n">
        <f aca="false">CX210+EA210-FU210</f>
        <v>11</v>
      </c>
      <c r="GF210" s="462" t="n">
        <f aca="false">4100/BA210*24</f>
        <v>5.21076043211184</v>
      </c>
      <c r="GG210" s="406"/>
      <c r="GH210" s="451"/>
      <c r="GI210" s="406"/>
      <c r="GJ210" s="463"/>
      <c r="GK210" s="464"/>
      <c r="GL210" s="465"/>
      <c r="GM210" s="530"/>
      <c r="GN210" s="406"/>
      <c r="GO210" s="514"/>
      <c r="GP210" s="451"/>
      <c r="GQ210" s="530"/>
      <c r="GR210" s="456"/>
      <c r="GS210" s="532"/>
      <c r="GT210" s="532"/>
      <c r="GU210" s="514"/>
      <c r="GV210" s="514"/>
      <c r="GW210" s="514"/>
      <c r="GX210" s="514"/>
      <c r="GY210" s="463"/>
      <c r="GZ210" s="406" t="n">
        <v>18818</v>
      </c>
      <c r="HA210" s="582" t="n">
        <v>8.15</v>
      </c>
      <c r="HB210" s="452" t="n">
        <v>8.05</v>
      </c>
      <c r="HC210" s="578" t="n">
        <v>12</v>
      </c>
      <c r="HD210" s="444" t="n">
        <v>47</v>
      </c>
      <c r="HE210" s="464" t="n">
        <v>11</v>
      </c>
      <c r="HF210" s="464"/>
      <c r="HG210" s="583"/>
      <c r="HH210" s="576" t="n">
        <v>3</v>
      </c>
      <c r="HI210" s="584" t="n">
        <v>4580</v>
      </c>
      <c r="HJ210" s="407" t="n">
        <f aca="false">HI210*0.67</f>
        <v>3068.6</v>
      </c>
      <c r="HK210" s="407"/>
      <c r="HL210" s="550"/>
      <c r="HM210" s="585" t="n">
        <v>4</v>
      </c>
      <c r="HN210" s="462" t="n">
        <v>3</v>
      </c>
      <c r="HO210" s="575" t="n">
        <v>0.26</v>
      </c>
      <c r="HP210" s="549" t="n">
        <v>0.09</v>
      </c>
      <c r="HQ210" s="586" t="n">
        <v>3.4</v>
      </c>
      <c r="HR210" s="587" t="n">
        <v>0.18</v>
      </c>
      <c r="HS210" s="521" t="n">
        <v>0.09</v>
      </c>
      <c r="HT210" s="588" t="n">
        <v>8</v>
      </c>
      <c r="HU210" s="523" t="n">
        <f aca="false">42900/BA210*24</f>
        <v>54.5223469603898</v>
      </c>
      <c r="HV210" s="514" t="n">
        <f aca="false">1-HC210/BE210</f>
        <v>0.666666666666667</v>
      </c>
      <c r="HW210" s="514" t="n">
        <f aca="false">1-HD210/BF210</f>
        <v>0.72189349112426</v>
      </c>
      <c r="HX210" s="514" t="n">
        <f aca="false">1-HM210/BK210</f>
        <v>0.886363636363636</v>
      </c>
      <c r="HY210" s="472"/>
    </row>
    <row r="211" customFormat="false" ht="15.6" hidden="false" customHeight="false" outlineLevel="0" collapsed="false">
      <c r="A211" s="401" t="n">
        <v>43693</v>
      </c>
      <c r="B211" s="516" t="n">
        <v>21153</v>
      </c>
      <c r="C211" s="403" t="n">
        <f aca="false">B211/$B$6</f>
        <v>0.42306</v>
      </c>
      <c r="D211" s="572" t="n">
        <v>8.05</v>
      </c>
      <c r="E211" s="573" t="n">
        <v>39</v>
      </c>
      <c r="F211" s="574" t="n">
        <v>185</v>
      </c>
      <c r="G211" s="407" t="n">
        <f aca="false">F211*B211/1000</f>
        <v>3913.305</v>
      </c>
      <c r="H211" s="403" t="n">
        <f aca="false">G211/$G$6</f>
        <v>0.1565322</v>
      </c>
      <c r="I211" s="574" t="n">
        <v>7080</v>
      </c>
      <c r="J211" s="407" t="n">
        <f aca="false">I211*0.67</f>
        <v>4743.6</v>
      </c>
      <c r="K211" s="575" t="n">
        <v>22</v>
      </c>
      <c r="L211" s="575" t="n">
        <v>22</v>
      </c>
      <c r="M211" s="575" t="n">
        <v>4.9</v>
      </c>
      <c r="N211" s="576" t="n">
        <v>118</v>
      </c>
      <c r="O211" s="576" t="n">
        <v>16</v>
      </c>
      <c r="P211" s="410"/>
      <c r="Q211" s="410"/>
      <c r="R211" s="410"/>
      <c r="S211" s="410"/>
      <c r="T211" s="411"/>
      <c r="U211" s="412"/>
      <c r="V211" s="410"/>
      <c r="W211" s="410"/>
      <c r="X211" s="517"/>
      <c r="Y211" s="474"/>
      <c r="Z211" s="475"/>
      <c r="AA211" s="476"/>
      <c r="AB211" s="477"/>
      <c r="AC211" s="477"/>
      <c r="AD211" s="475" t="n">
        <v>4.87</v>
      </c>
      <c r="AE211" s="478" t="n">
        <f aca="false">AD211/$AD$6</f>
        <v>0.676388888888889</v>
      </c>
      <c r="AF211" s="479"/>
      <c r="AG211" s="478"/>
      <c r="AH211" s="479"/>
      <c r="AI211" s="479"/>
      <c r="AJ211" s="474"/>
      <c r="AK211" s="478"/>
      <c r="AL211" s="448"/>
      <c r="AM211" s="480"/>
      <c r="AN211" s="474"/>
      <c r="AO211" s="474"/>
      <c r="AP211" s="480"/>
      <c r="AQ211" s="448"/>
      <c r="AR211" s="474"/>
      <c r="AS211" s="474"/>
      <c r="AT211" s="474"/>
      <c r="AU211" s="448"/>
      <c r="AV211" s="481"/>
      <c r="AW211" s="480"/>
      <c r="AX211" s="480"/>
      <c r="AY211" s="481"/>
      <c r="AZ211" s="481"/>
      <c r="BA211" s="421" t="n">
        <f aca="false">CC211+DF211</f>
        <v>20893</v>
      </c>
      <c r="BB211" s="422" t="n">
        <f aca="false">BA211/$BA$6</f>
        <v>0.41786</v>
      </c>
      <c r="BC211" s="423"/>
      <c r="BD211" s="424" t="n">
        <v>8.21</v>
      </c>
      <c r="BE211" s="425" t="n">
        <v>38</v>
      </c>
      <c r="BF211" s="426" t="n">
        <v>221</v>
      </c>
      <c r="BG211" s="427" t="n">
        <v>4640</v>
      </c>
      <c r="BH211" s="421" t="n">
        <f aca="false">BG211*0.67</f>
        <v>3108.8</v>
      </c>
      <c r="BI211" s="433"/>
      <c r="BJ211" s="422"/>
      <c r="BK211" s="428" t="n">
        <v>16.1</v>
      </c>
      <c r="BL211" s="428" t="n">
        <v>17</v>
      </c>
      <c r="BM211" s="429" t="n">
        <v>2</v>
      </c>
      <c r="BN211" s="423" t="n">
        <v>3</v>
      </c>
      <c r="BO211" s="426" t="n">
        <v>192</v>
      </c>
      <c r="BP211" s="426" t="n">
        <v>16</v>
      </c>
      <c r="BQ211" s="424" t="n">
        <v>4.68</v>
      </c>
      <c r="BR211" s="422" t="n">
        <f aca="false">BQ211/$BQ$6</f>
        <v>0.65</v>
      </c>
      <c r="BS211" s="410" t="n">
        <f aca="false">BA211</f>
        <v>20893</v>
      </c>
      <c r="BT211" s="430" t="n">
        <f aca="false">BD211</f>
        <v>8.21</v>
      </c>
      <c r="BU211" s="431" t="n">
        <f aca="false">BE211</f>
        <v>38</v>
      </c>
      <c r="BV211" s="431" t="n">
        <f aca="false">BF211</f>
        <v>221</v>
      </c>
      <c r="BW211" s="431" t="n">
        <f aca="false">BG211</f>
        <v>4640</v>
      </c>
      <c r="BX211" s="431" t="n">
        <f aca="false">BW211*0.65</f>
        <v>3016</v>
      </c>
      <c r="BY211" s="431" t="n">
        <f aca="false">BK211</f>
        <v>16.1</v>
      </c>
      <c r="BZ211" s="431" t="n">
        <f aca="false">BL211</f>
        <v>17</v>
      </c>
      <c r="CA211" s="432" t="n">
        <f aca="false">BN211</f>
        <v>3</v>
      </c>
      <c r="CB211" s="431" t="n">
        <f aca="false">BO211</f>
        <v>192</v>
      </c>
      <c r="CC211" s="433"/>
      <c r="CD211" s="412" t="n">
        <f aca="false">CC211</f>
        <v>0</v>
      </c>
      <c r="CE211" s="422"/>
      <c r="CF211" s="434"/>
      <c r="CG211" s="435"/>
      <c r="CH211" s="428"/>
      <c r="CI211" s="447"/>
      <c r="CJ211" s="437"/>
      <c r="CK211" s="437"/>
      <c r="CL211" s="424"/>
      <c r="CM211" s="424"/>
      <c r="CN211" s="424"/>
      <c r="CO211" s="433"/>
      <c r="CP211" s="433"/>
      <c r="CQ211" s="438"/>
      <c r="CR211" s="438"/>
      <c r="CS211" s="425"/>
      <c r="CT211" s="433"/>
      <c r="CU211" s="435"/>
      <c r="CV211" s="439"/>
      <c r="CW211" s="440"/>
      <c r="CX211" s="441"/>
      <c r="CY211" s="442"/>
      <c r="CZ211" s="443"/>
      <c r="DA211" s="443"/>
      <c r="DB211" s="443"/>
      <c r="DC211" s="443"/>
      <c r="DD211" s="444"/>
      <c r="DE211" s="441"/>
      <c r="DF211" s="445" t="n">
        <v>20893</v>
      </c>
      <c r="DG211" s="446" t="n">
        <f aca="false">DF211</f>
        <v>20893</v>
      </c>
      <c r="DH211" s="422" t="n">
        <f aca="false">DF211/25000</f>
        <v>0.83572</v>
      </c>
      <c r="DI211" s="447" t="n">
        <f aca="false">6700/DF211*24</f>
        <v>7.69635763174269</v>
      </c>
      <c r="DJ211" s="435" t="n">
        <v>7.81</v>
      </c>
      <c r="DK211" s="428" t="n">
        <v>1.35</v>
      </c>
      <c r="DL211" s="447" t="n">
        <f aca="false">9500/DF211*24</f>
        <v>10.9127458957546</v>
      </c>
      <c r="DM211" s="423" t="n">
        <v>31.5</v>
      </c>
      <c r="DN211" s="423" t="n">
        <v>3.23</v>
      </c>
      <c r="DO211" s="424" t="n">
        <v>7.68</v>
      </c>
      <c r="DP211" s="424"/>
      <c r="DQ211" s="424"/>
      <c r="DR211" s="433"/>
      <c r="DS211" s="433"/>
      <c r="DT211" s="438"/>
      <c r="DU211" s="438" t="n">
        <v>0.89</v>
      </c>
      <c r="DV211" s="425"/>
      <c r="DW211" s="447" t="n">
        <f aca="false">3500/DF211*24</f>
        <v>4.02048533001484</v>
      </c>
      <c r="DX211" s="435" t="n">
        <v>4.59</v>
      </c>
      <c r="DY211" s="439" t="n">
        <v>7.97</v>
      </c>
      <c r="DZ211" s="440" t="n">
        <v>12.4</v>
      </c>
      <c r="EA211" s="441" t="n">
        <v>51</v>
      </c>
      <c r="EB211" s="442" t="n">
        <v>4710</v>
      </c>
      <c r="EC211" s="443" t="n">
        <v>4.8</v>
      </c>
      <c r="ED211" s="443" t="n">
        <v>0.22</v>
      </c>
      <c r="EE211" s="443" t="n">
        <v>4.4</v>
      </c>
      <c r="EF211" s="443" t="n">
        <v>0.75</v>
      </c>
      <c r="EG211" s="444" t="n">
        <v>3</v>
      </c>
      <c r="EH211" s="441" t="n">
        <v>16</v>
      </c>
      <c r="EI211" s="430" t="n">
        <f aca="false">DY211</f>
        <v>7.97</v>
      </c>
      <c r="EJ211" s="448" t="n">
        <f aca="false">DZ211</f>
        <v>12.4</v>
      </c>
      <c r="EK211" s="449" t="n">
        <f aca="false">EA211</f>
        <v>51</v>
      </c>
      <c r="EL211" s="418" t="n">
        <f aca="false">EB211</f>
        <v>4710</v>
      </c>
      <c r="EM211" s="432" t="n">
        <f aca="false">EC211</f>
        <v>4.8</v>
      </c>
      <c r="EN211" s="432" t="n">
        <f aca="false">ED211</f>
        <v>0.22</v>
      </c>
      <c r="EO211" s="432" t="n">
        <f aca="false">EE211</f>
        <v>4.4</v>
      </c>
      <c r="EP211" s="432" t="n">
        <f aca="false">EF211</f>
        <v>0.75</v>
      </c>
      <c r="EQ211" s="431" t="n">
        <f aca="false">EG211</f>
        <v>3</v>
      </c>
      <c r="ER211" s="449" t="n">
        <f aca="false">EH211</f>
        <v>16</v>
      </c>
      <c r="ES211" s="450" t="n">
        <f aca="false">22000/DF211*24</f>
        <v>25.271622074379</v>
      </c>
      <c r="ET211" s="451" t="n">
        <f aca="false">BB211</f>
        <v>0.41786</v>
      </c>
      <c r="EU211" s="452" t="n">
        <f aca="false">BV211/1000/ES211*24</f>
        <v>0.209879681818182</v>
      </c>
      <c r="EV211" s="451" t="n">
        <f aca="false">EU211/$EU$6</f>
        <v>0.388666077441077</v>
      </c>
      <c r="EW211" s="514" t="n">
        <f aca="false">1-EM211/BY211</f>
        <v>0.701863354037267</v>
      </c>
      <c r="EX211" s="515" t="n">
        <f aca="false">BY211-EM211</f>
        <v>11.3</v>
      </c>
      <c r="EY211" s="514" t="n">
        <f aca="false">1-EJ211/BU211</f>
        <v>0.673684210526316</v>
      </c>
      <c r="EZ211" s="515" t="n">
        <f aca="false">BU211-EJ211</f>
        <v>25.6</v>
      </c>
      <c r="FA211" s="451" t="n">
        <f aca="false">1-EK211/BV211</f>
        <v>0.769230769230769</v>
      </c>
      <c r="FB211" s="432" t="n">
        <f aca="false">BV211-EK211</f>
        <v>170</v>
      </c>
      <c r="FC211" s="453" t="n">
        <f aca="false">1-EP211/CA211</f>
        <v>0.75</v>
      </c>
      <c r="FD211" s="432" t="n">
        <f aca="false">CA211-EP211</f>
        <v>2.25</v>
      </c>
      <c r="FE211" s="453" t="n">
        <f aca="false">1-EQ211/CB211</f>
        <v>0.984375</v>
      </c>
      <c r="FF211" s="431" t="n">
        <f aca="false">CB211-EQ211</f>
        <v>189</v>
      </c>
      <c r="FG211" s="406" t="n">
        <v>19200</v>
      </c>
      <c r="FH211" s="444"/>
      <c r="FI211" s="454"/>
      <c r="FJ211" s="455"/>
      <c r="FK211" s="456" t="n">
        <f aca="false">3000/BA211*24</f>
        <v>3.44613028286986</v>
      </c>
      <c r="FL211" s="531"/>
      <c r="FM211" s="456"/>
      <c r="FN211" s="531" t="n">
        <v>3475</v>
      </c>
      <c r="FO211" s="533" t="n">
        <f aca="false">FN211/11.15/1.2/1000</f>
        <v>0.259715994020927</v>
      </c>
      <c r="FP211" s="450" t="n">
        <f aca="false">FN211/BA211*1000</f>
        <v>166.323649069066</v>
      </c>
      <c r="FQ211" s="458" t="n">
        <v>50.4</v>
      </c>
      <c r="FR211" s="459" t="n">
        <f aca="false">FQ211/BA211*1000</f>
        <v>2.4122911980089</v>
      </c>
      <c r="FS211" s="577" t="n">
        <v>7.78</v>
      </c>
      <c r="FT211" s="578" t="n">
        <v>12</v>
      </c>
      <c r="FU211" s="579" t="n">
        <v>50</v>
      </c>
      <c r="FV211" s="580" t="n">
        <v>1</v>
      </c>
      <c r="FW211" s="581" t="n">
        <v>0.18</v>
      </c>
      <c r="FX211" s="580" t="n">
        <v>8</v>
      </c>
      <c r="FY211" s="453" t="n">
        <f aca="false">1-FV211/(EG211+DD211)</f>
        <v>0.666666666666667</v>
      </c>
      <c r="FZ211" s="453" t="n">
        <f aca="false">1-FW211/(EF211+DC211)</f>
        <v>0.76</v>
      </c>
      <c r="GA211" s="430" t="n">
        <f aca="false">EF211+DC211-FW211</f>
        <v>0.57</v>
      </c>
      <c r="GB211" s="514" t="n">
        <f aca="false">1-FT211/DZ211</f>
        <v>0.0322580645161291</v>
      </c>
      <c r="GC211" s="515" t="n">
        <f aca="false">(CW211+DZ211-FT211)</f>
        <v>0.4</v>
      </c>
      <c r="GD211" s="514" t="n">
        <f aca="false">1-FU211/EA211</f>
        <v>0.0196078431372549</v>
      </c>
      <c r="GE211" s="528" t="n">
        <f aca="false">CX211+EA211-FU211</f>
        <v>1</v>
      </c>
      <c r="GF211" s="462" t="n">
        <f aca="false">4100/BA211*24</f>
        <v>4.70971138658881</v>
      </c>
      <c r="GG211" s="406"/>
      <c r="GH211" s="451"/>
      <c r="GI211" s="406"/>
      <c r="GJ211" s="463"/>
      <c r="GK211" s="464"/>
      <c r="GL211" s="465"/>
      <c r="GM211" s="530"/>
      <c r="GN211" s="406"/>
      <c r="GO211" s="514"/>
      <c r="GP211" s="451"/>
      <c r="GQ211" s="530"/>
      <c r="GR211" s="456"/>
      <c r="GS211" s="532"/>
      <c r="GT211" s="532"/>
      <c r="GU211" s="514"/>
      <c r="GV211" s="514"/>
      <c r="GW211" s="514"/>
      <c r="GX211" s="514"/>
      <c r="GY211" s="463"/>
      <c r="GZ211" s="406" t="n">
        <v>18038</v>
      </c>
      <c r="HA211" s="582" t="n">
        <v>8.21</v>
      </c>
      <c r="HB211" s="452" t="n">
        <v>8.11</v>
      </c>
      <c r="HC211" s="578" t="n">
        <v>12</v>
      </c>
      <c r="HD211" s="464" t="n">
        <f aca="false">HC211*3.58</f>
        <v>42.96</v>
      </c>
      <c r="HE211" s="464" t="n">
        <v>11</v>
      </c>
      <c r="HF211" s="464"/>
      <c r="HG211" s="583"/>
      <c r="HH211" s="576" t="n">
        <v>1</v>
      </c>
      <c r="HI211" s="584" t="n">
        <v>4750</v>
      </c>
      <c r="HJ211" s="407" t="n">
        <f aca="false">HI211*0.67</f>
        <v>3182.5</v>
      </c>
      <c r="HK211" s="407"/>
      <c r="HL211" s="550"/>
      <c r="HM211" s="585" t="n">
        <v>4.5</v>
      </c>
      <c r="HN211" s="462" t="n">
        <v>4</v>
      </c>
      <c r="HO211" s="575" t="n">
        <v>0.21</v>
      </c>
      <c r="HP211" s="549" t="n">
        <v>0.008</v>
      </c>
      <c r="HQ211" s="586" t="n">
        <v>4</v>
      </c>
      <c r="HR211" s="587" t="n">
        <v>0.2</v>
      </c>
      <c r="HS211" s="521" t="n">
        <v>0.07</v>
      </c>
      <c r="HT211" s="588" t="n">
        <v>8</v>
      </c>
      <c r="HU211" s="523" t="n">
        <f aca="false">42900/BA211*24</f>
        <v>49.279663045039</v>
      </c>
      <c r="HV211" s="514" t="n">
        <f aca="false">1-HE211/BE211</f>
        <v>0.710526315789474</v>
      </c>
      <c r="HW211" s="514" t="n">
        <f aca="false">1-HD211/BF211</f>
        <v>0.805610859728507</v>
      </c>
      <c r="HX211" s="514" t="n">
        <f aca="false">1-HM211/BK211</f>
        <v>0.720496894409938</v>
      </c>
      <c r="HY211" s="472"/>
    </row>
    <row r="212" customFormat="false" ht="15.6" hidden="false" customHeight="false" outlineLevel="0" collapsed="false">
      <c r="A212" s="401" t="n">
        <v>43694</v>
      </c>
      <c r="B212" s="516" t="n">
        <v>22596</v>
      </c>
      <c r="C212" s="403" t="n">
        <f aca="false">B212/$B$6</f>
        <v>0.45192</v>
      </c>
      <c r="D212" s="572" t="n">
        <v>8.09</v>
      </c>
      <c r="E212" s="573" t="n">
        <v>41</v>
      </c>
      <c r="F212" s="574" t="n">
        <v>171</v>
      </c>
      <c r="G212" s="407" t="n">
        <f aca="false">F212*B212/1000</f>
        <v>3863.916</v>
      </c>
      <c r="H212" s="403" t="n">
        <f aca="false">G212/$G$6</f>
        <v>0.15455664</v>
      </c>
      <c r="I212" s="574" t="n">
        <v>6290</v>
      </c>
      <c r="J212" s="407" t="n">
        <f aca="false">I212*0.67</f>
        <v>4214.3</v>
      </c>
      <c r="K212" s="575" t="n">
        <v>23.4</v>
      </c>
      <c r="L212" s="575" t="n">
        <v>21.6</v>
      </c>
      <c r="M212" s="575" t="n">
        <v>2.3</v>
      </c>
      <c r="N212" s="576" t="n">
        <v>55</v>
      </c>
      <c r="O212" s="576" t="n">
        <v>16</v>
      </c>
      <c r="P212" s="410"/>
      <c r="Q212" s="410"/>
      <c r="R212" s="410"/>
      <c r="S212" s="410"/>
      <c r="T212" s="411"/>
      <c r="U212" s="412"/>
      <c r="V212" s="410"/>
      <c r="W212" s="410"/>
      <c r="X212" s="517"/>
      <c r="Y212" s="474"/>
      <c r="Z212" s="475"/>
      <c r="AA212" s="476"/>
      <c r="AB212" s="477"/>
      <c r="AC212" s="477"/>
      <c r="AD212" s="475" t="n">
        <v>4.73</v>
      </c>
      <c r="AE212" s="478" t="n">
        <f aca="false">AD212/$AD$6</f>
        <v>0.656944444444444</v>
      </c>
      <c r="AF212" s="479"/>
      <c r="AG212" s="478"/>
      <c r="AH212" s="479"/>
      <c r="AI212" s="479"/>
      <c r="AJ212" s="474"/>
      <c r="AK212" s="478"/>
      <c r="AL212" s="448"/>
      <c r="AM212" s="480"/>
      <c r="AN212" s="474"/>
      <c r="AO212" s="474"/>
      <c r="AP212" s="480"/>
      <c r="AQ212" s="448"/>
      <c r="AR212" s="474"/>
      <c r="AS212" s="474"/>
      <c r="AT212" s="474"/>
      <c r="AU212" s="448"/>
      <c r="AV212" s="481"/>
      <c r="AW212" s="480"/>
      <c r="AX212" s="480"/>
      <c r="AY212" s="481"/>
      <c r="AZ212" s="481"/>
      <c r="BA212" s="421" t="n">
        <f aca="false">CC212+DF212</f>
        <v>24785</v>
      </c>
      <c r="BB212" s="422" t="n">
        <f aca="false">BA212/$BA$6</f>
        <v>0.4957</v>
      </c>
      <c r="BC212" s="423"/>
      <c r="BD212" s="424" t="n">
        <v>8.14</v>
      </c>
      <c r="BE212" s="425" t="n">
        <v>157</v>
      </c>
      <c r="BF212" s="426" t="n">
        <v>552</v>
      </c>
      <c r="BG212" s="427" t="n">
        <v>4350</v>
      </c>
      <c r="BH212" s="421" t="n">
        <f aca="false">BG212*0.67</f>
        <v>2914.5</v>
      </c>
      <c r="BI212" s="433"/>
      <c r="BJ212" s="422"/>
      <c r="BK212" s="428" t="n">
        <v>34</v>
      </c>
      <c r="BL212" s="428" t="n">
        <v>29.6</v>
      </c>
      <c r="BM212" s="429" t="n">
        <v>0.81</v>
      </c>
      <c r="BN212" s="423"/>
      <c r="BO212" s="426" t="n">
        <v>176</v>
      </c>
      <c r="BP212" s="426" t="n">
        <v>32</v>
      </c>
      <c r="BQ212" s="424" t="n">
        <v>3.45</v>
      </c>
      <c r="BR212" s="422" t="n">
        <f aca="false">BQ212/$BQ$6</f>
        <v>0.479166666666667</v>
      </c>
      <c r="BS212" s="410" t="n">
        <f aca="false">BA212</f>
        <v>24785</v>
      </c>
      <c r="BT212" s="430" t="n">
        <f aca="false">BD212</f>
        <v>8.14</v>
      </c>
      <c r="BU212" s="431" t="n">
        <f aca="false">BE212</f>
        <v>157</v>
      </c>
      <c r="BV212" s="431" t="n">
        <f aca="false">BF212</f>
        <v>552</v>
      </c>
      <c r="BW212" s="431" t="n">
        <f aca="false">BG212</f>
        <v>4350</v>
      </c>
      <c r="BX212" s="431" t="n">
        <f aca="false">BW212*0.65</f>
        <v>2827.5</v>
      </c>
      <c r="BY212" s="431" t="n">
        <f aca="false">BK212</f>
        <v>34</v>
      </c>
      <c r="BZ212" s="431" t="n">
        <f aca="false">BL212</f>
        <v>29.6</v>
      </c>
      <c r="CA212" s="432"/>
      <c r="CB212" s="431" t="n">
        <f aca="false">BO212</f>
        <v>176</v>
      </c>
      <c r="CC212" s="433"/>
      <c r="CD212" s="412" t="n">
        <f aca="false">CC212</f>
        <v>0</v>
      </c>
      <c r="CE212" s="422"/>
      <c r="CF212" s="434"/>
      <c r="CG212" s="435"/>
      <c r="CH212" s="428"/>
      <c r="CI212" s="447"/>
      <c r="CJ212" s="437"/>
      <c r="CK212" s="437"/>
      <c r="CL212" s="424"/>
      <c r="CM212" s="424"/>
      <c r="CN212" s="424"/>
      <c r="CO212" s="433"/>
      <c r="CP212" s="433"/>
      <c r="CQ212" s="438"/>
      <c r="CR212" s="438"/>
      <c r="CS212" s="425"/>
      <c r="CT212" s="433"/>
      <c r="CU212" s="435"/>
      <c r="CV212" s="439"/>
      <c r="CW212" s="440"/>
      <c r="CX212" s="441"/>
      <c r="CY212" s="442"/>
      <c r="CZ212" s="443"/>
      <c r="DA212" s="443"/>
      <c r="DB212" s="443"/>
      <c r="DC212" s="443"/>
      <c r="DD212" s="444"/>
      <c r="DE212" s="441"/>
      <c r="DF212" s="445" t="n">
        <v>24785</v>
      </c>
      <c r="DG212" s="446" t="n">
        <f aca="false">DF212</f>
        <v>24785</v>
      </c>
      <c r="DH212" s="422" t="n">
        <f aca="false">DF212/25000</f>
        <v>0.9914</v>
      </c>
      <c r="DI212" s="447" t="n">
        <f aca="false">6700/DF212*24</f>
        <v>6.48779503732096</v>
      </c>
      <c r="DJ212" s="435" t="n">
        <v>7.91</v>
      </c>
      <c r="DK212" s="428"/>
      <c r="DL212" s="447" t="n">
        <f aca="false">9500/DF212*24</f>
        <v>9.19911236635062</v>
      </c>
      <c r="DM212" s="423" t="n">
        <v>31.4</v>
      </c>
      <c r="DN212" s="423" t="n">
        <v>2.11</v>
      </c>
      <c r="DO212" s="424" t="n">
        <v>7.87</v>
      </c>
      <c r="DP212" s="424"/>
      <c r="DQ212" s="424"/>
      <c r="DR212" s="433"/>
      <c r="DS212" s="433"/>
      <c r="DT212" s="438"/>
      <c r="DU212" s="438" t="n">
        <v>0.9</v>
      </c>
      <c r="DV212" s="425"/>
      <c r="DW212" s="447" t="n">
        <f aca="false">3500/DF212*24</f>
        <v>3.38914666128707</v>
      </c>
      <c r="DX212" s="435" t="n">
        <v>4.32</v>
      </c>
      <c r="DY212" s="439" t="n">
        <v>8.09</v>
      </c>
      <c r="DZ212" s="440" t="n">
        <v>15</v>
      </c>
      <c r="EA212" s="441" t="n">
        <v>61</v>
      </c>
      <c r="EB212" s="442" t="n">
        <v>4600</v>
      </c>
      <c r="EC212" s="443"/>
      <c r="ED212" s="443"/>
      <c r="EE212" s="443"/>
      <c r="EF212" s="443"/>
      <c r="EG212" s="444" t="n">
        <v>5</v>
      </c>
      <c r="EH212" s="441" t="n">
        <v>16</v>
      </c>
      <c r="EI212" s="430" t="n">
        <f aca="false">DY212</f>
        <v>8.09</v>
      </c>
      <c r="EJ212" s="448" t="n">
        <f aca="false">DZ212</f>
        <v>15</v>
      </c>
      <c r="EK212" s="449" t="n">
        <f aca="false">EA212</f>
        <v>61</v>
      </c>
      <c r="EL212" s="418" t="n">
        <f aca="false">EB212</f>
        <v>4600</v>
      </c>
      <c r="EM212" s="432"/>
      <c r="EN212" s="432"/>
      <c r="EO212" s="432"/>
      <c r="EP212" s="432"/>
      <c r="EQ212" s="431" t="n">
        <f aca="false">EG212</f>
        <v>5</v>
      </c>
      <c r="ER212" s="449" t="n">
        <f aca="false">EH212</f>
        <v>16</v>
      </c>
      <c r="ES212" s="450" t="n">
        <f aca="false">22000/DF212*24</f>
        <v>21.303207585233</v>
      </c>
      <c r="ET212" s="451" t="n">
        <f aca="false">BB212</f>
        <v>0.4957</v>
      </c>
      <c r="EU212" s="452" t="n">
        <f aca="false">BV212/1000/ES212*24</f>
        <v>0.621878181818182</v>
      </c>
      <c r="EV212" s="451" t="n">
        <f aca="false">EU212/$EU$6</f>
        <v>1.15162626262626</v>
      </c>
      <c r="EW212" s="514"/>
      <c r="EX212" s="515"/>
      <c r="EY212" s="514" t="n">
        <f aca="false">1-EJ212/BU212</f>
        <v>0.904458598726115</v>
      </c>
      <c r="EZ212" s="515" t="n">
        <f aca="false">BU212-EJ212</f>
        <v>142</v>
      </c>
      <c r="FA212" s="451" t="n">
        <f aca="false">1-EK212/BV212</f>
        <v>0.889492753623188</v>
      </c>
      <c r="FB212" s="432" t="n">
        <f aca="false">BV212-EK212</f>
        <v>491</v>
      </c>
      <c r="FC212" s="453"/>
      <c r="FD212" s="432"/>
      <c r="FE212" s="453" t="n">
        <f aca="false">1-EQ212/CB212</f>
        <v>0.971590909090909</v>
      </c>
      <c r="FF212" s="431" t="n">
        <f aca="false">CB212-EQ212</f>
        <v>171</v>
      </c>
      <c r="FG212" s="406" t="n">
        <v>19200</v>
      </c>
      <c r="FH212" s="444"/>
      <c r="FI212" s="454"/>
      <c r="FJ212" s="455"/>
      <c r="FK212" s="456" t="n">
        <f aca="false">3000/BA212*24</f>
        <v>2.90498285253177</v>
      </c>
      <c r="FL212" s="531"/>
      <c r="FM212" s="456"/>
      <c r="FN212" s="531" t="n">
        <v>4170</v>
      </c>
      <c r="FO212" s="533" t="n">
        <f aca="false">FN212/11.15/1.2/1000</f>
        <v>0.311659192825112</v>
      </c>
      <c r="FP212" s="450" t="n">
        <f aca="false">FN212/BA212*1000</f>
        <v>168.246923542465</v>
      </c>
      <c r="FQ212" s="458" t="n">
        <v>50.4</v>
      </c>
      <c r="FR212" s="459" t="n">
        <f aca="false">FQ212/BA212*1000</f>
        <v>2.03348799677224</v>
      </c>
      <c r="FS212" s="577" t="n">
        <v>7.71</v>
      </c>
      <c r="FT212" s="578" t="n">
        <v>12.7</v>
      </c>
      <c r="FU212" s="579" t="n">
        <v>45</v>
      </c>
      <c r="FV212" s="580" t="n">
        <v>1</v>
      </c>
      <c r="FW212" s="581" t="n">
        <v>0.16</v>
      </c>
      <c r="FX212" s="580" t="n">
        <v>8</v>
      </c>
      <c r="FY212" s="453" t="n">
        <f aca="false">1-FV212/(EG212+DD212)</f>
        <v>0.8</v>
      </c>
      <c r="FZ212" s="453"/>
      <c r="GA212" s="430"/>
      <c r="GB212" s="514" t="n">
        <f aca="false">1-FT212/DZ212</f>
        <v>0.153333333333333</v>
      </c>
      <c r="GC212" s="515" t="n">
        <f aca="false">(CW212+DZ212-FT212)</f>
        <v>2.3</v>
      </c>
      <c r="GD212" s="514" t="n">
        <f aca="false">1-FU212/EA212</f>
        <v>0.262295081967213</v>
      </c>
      <c r="GE212" s="528" t="n">
        <f aca="false">CX212+EA212-FU212</f>
        <v>16</v>
      </c>
      <c r="GF212" s="462" t="n">
        <f aca="false">4100/BA212*24</f>
        <v>3.97014323179342</v>
      </c>
      <c r="GG212" s="406"/>
      <c r="GH212" s="451"/>
      <c r="GI212" s="406"/>
      <c r="GJ212" s="463"/>
      <c r="GK212" s="464"/>
      <c r="GL212" s="465"/>
      <c r="GM212" s="530"/>
      <c r="GN212" s="406"/>
      <c r="GO212" s="514"/>
      <c r="GP212" s="451"/>
      <c r="GQ212" s="530"/>
      <c r="GR212" s="456"/>
      <c r="GS212" s="532"/>
      <c r="GT212" s="532"/>
      <c r="GU212" s="514"/>
      <c r="GV212" s="514"/>
      <c r="GW212" s="514"/>
      <c r="GX212" s="514"/>
      <c r="GY212" s="463"/>
      <c r="GZ212" s="406" t="n">
        <v>23072</v>
      </c>
      <c r="HA212" s="582" t="n">
        <v>8.17</v>
      </c>
      <c r="HB212" s="452" t="n">
        <v>8.08</v>
      </c>
      <c r="HC212" s="578" t="n">
        <v>12</v>
      </c>
      <c r="HD212" s="464" t="n">
        <f aca="false">HC212*3.58</f>
        <v>42.96</v>
      </c>
      <c r="HE212" s="464" t="n">
        <v>13</v>
      </c>
      <c r="HF212" s="464"/>
      <c r="HG212" s="583"/>
      <c r="HH212" s="576" t="n">
        <v>1</v>
      </c>
      <c r="HI212" s="584" t="n">
        <v>4650</v>
      </c>
      <c r="HJ212" s="407" t="n">
        <f aca="false">HI212*0.67</f>
        <v>3115.5</v>
      </c>
      <c r="HK212" s="407"/>
      <c r="HL212" s="550"/>
      <c r="HM212" s="585"/>
      <c r="HN212" s="462" t="n">
        <v>5.13</v>
      </c>
      <c r="HO212" s="575"/>
      <c r="HP212" s="549" t="n">
        <v>1.23</v>
      </c>
      <c r="HQ212" s="586"/>
      <c r="HR212" s="587"/>
      <c r="HS212" s="521" t="n">
        <v>0.07</v>
      </c>
      <c r="HT212" s="588" t="n">
        <v>8</v>
      </c>
      <c r="HU212" s="523" t="n">
        <f aca="false">42900/BA212*24</f>
        <v>41.5412547912044</v>
      </c>
      <c r="HV212" s="514" t="n">
        <f aca="false">1-HE212/BE212</f>
        <v>0.917197452229299</v>
      </c>
      <c r="HW212" s="514" t="n">
        <f aca="false">1-HD212/BF212</f>
        <v>0.922173913043478</v>
      </c>
      <c r="HX212" s="514" t="n">
        <f aca="false">1-HN212/BK212</f>
        <v>0.849117647058823</v>
      </c>
      <c r="HY212" s="472"/>
    </row>
    <row r="213" customFormat="false" ht="28.8" hidden="false" customHeight="false" outlineLevel="0" collapsed="false">
      <c r="A213" s="486" t="n">
        <v>43695</v>
      </c>
      <c r="B213" s="487" t="n">
        <v>16468</v>
      </c>
      <c r="C213" s="488" t="n">
        <f aca="false">B213/$B$6</f>
        <v>0.32936</v>
      </c>
      <c r="D213" s="489" t="n">
        <v>8.12</v>
      </c>
      <c r="E213" s="490" t="n">
        <v>45.5</v>
      </c>
      <c r="F213" s="491" t="n">
        <v>181</v>
      </c>
      <c r="G213" s="491" t="n">
        <f aca="false">F213*B213/1000</f>
        <v>2980.708</v>
      </c>
      <c r="H213" s="488" t="n">
        <f aca="false">G213/$G$6</f>
        <v>0.11922832</v>
      </c>
      <c r="I213" s="491" t="n">
        <v>5660</v>
      </c>
      <c r="J213" s="491" t="n">
        <f aca="false">I213*0.67</f>
        <v>3792.2</v>
      </c>
      <c r="K213" s="492" t="n">
        <v>21.2</v>
      </c>
      <c r="L213" s="492" t="n">
        <v>19.8</v>
      </c>
      <c r="M213" s="492" t="n">
        <v>1.7</v>
      </c>
      <c r="N213" s="493" t="n">
        <v>52</v>
      </c>
      <c r="O213" s="493" t="n">
        <v>16</v>
      </c>
      <c r="P213" s="410"/>
      <c r="Q213" s="410"/>
      <c r="R213" s="410"/>
      <c r="S213" s="410"/>
      <c r="T213" s="411"/>
      <c r="U213" s="412"/>
      <c r="V213" s="410"/>
      <c r="W213" s="410"/>
      <c r="X213" s="413"/>
      <c r="Y213" s="474"/>
      <c r="Z213" s="475"/>
      <c r="AA213" s="476"/>
      <c r="AB213" s="477"/>
      <c r="AC213" s="477"/>
      <c r="AD213" s="475" t="n">
        <v>4.67</v>
      </c>
      <c r="AE213" s="478" t="n">
        <f aca="false">AD213/$AD$6</f>
        <v>0.648611111111111</v>
      </c>
      <c r="AF213" s="479"/>
      <c r="AG213" s="478"/>
      <c r="AH213" s="479"/>
      <c r="AI213" s="479"/>
      <c r="AJ213" s="474"/>
      <c r="AK213" s="478"/>
      <c r="AL213" s="448"/>
      <c r="AM213" s="480"/>
      <c r="AN213" s="474"/>
      <c r="AO213" s="474"/>
      <c r="AP213" s="480"/>
      <c r="AQ213" s="448"/>
      <c r="AR213" s="474"/>
      <c r="AS213" s="474"/>
      <c r="AT213" s="474"/>
      <c r="AU213" s="448"/>
      <c r="AV213" s="481"/>
      <c r="AW213" s="480"/>
      <c r="AX213" s="480"/>
      <c r="AY213" s="481"/>
      <c r="AZ213" s="481"/>
      <c r="BA213" s="421" t="n">
        <f aca="false">CC213+DF213</f>
        <v>7894</v>
      </c>
      <c r="BB213" s="422" t="n">
        <f aca="false">BA213/$BA$6</f>
        <v>0.15788</v>
      </c>
      <c r="BC213" s="423"/>
      <c r="BD213" s="424" t="n">
        <v>8.27</v>
      </c>
      <c r="BE213" s="425" t="n">
        <v>41</v>
      </c>
      <c r="BF213" s="426" t="n">
        <v>218</v>
      </c>
      <c r="BG213" s="427" t="n">
        <v>4630</v>
      </c>
      <c r="BH213" s="421" t="n">
        <f aca="false">BG213*0.67</f>
        <v>3102.1</v>
      </c>
      <c r="BI213" s="433"/>
      <c r="BJ213" s="422"/>
      <c r="BK213" s="428" t="n">
        <v>19.3</v>
      </c>
      <c r="BL213" s="428" t="n">
        <v>18</v>
      </c>
      <c r="BM213" s="429" t="n">
        <v>0.7</v>
      </c>
      <c r="BN213" s="423"/>
      <c r="BO213" s="426" t="n">
        <v>76</v>
      </c>
      <c r="BP213" s="426" t="n">
        <v>32</v>
      </c>
      <c r="BQ213" s="424" t="n">
        <v>1.57</v>
      </c>
      <c r="BR213" s="422" t="n">
        <f aca="false">BQ213/$BQ$6</f>
        <v>0.218055555555556</v>
      </c>
      <c r="BS213" s="410" t="n">
        <f aca="false">BA213</f>
        <v>7894</v>
      </c>
      <c r="BT213" s="430" t="n">
        <f aca="false">BD213</f>
        <v>8.27</v>
      </c>
      <c r="BU213" s="431" t="n">
        <f aca="false">BE213</f>
        <v>41</v>
      </c>
      <c r="BV213" s="431" t="n">
        <f aca="false">BF213</f>
        <v>218</v>
      </c>
      <c r="BW213" s="431" t="n">
        <f aca="false">BG213</f>
        <v>4630</v>
      </c>
      <c r="BX213" s="431" t="n">
        <f aca="false">BW213*0.65</f>
        <v>3009.5</v>
      </c>
      <c r="BY213" s="431" t="n">
        <f aca="false">BK213</f>
        <v>19.3</v>
      </c>
      <c r="BZ213" s="431" t="n">
        <f aca="false">BL213</f>
        <v>18</v>
      </c>
      <c r="CA213" s="432"/>
      <c r="CB213" s="431" t="n">
        <f aca="false">BO213</f>
        <v>76</v>
      </c>
      <c r="CC213" s="433"/>
      <c r="CD213" s="412" t="n">
        <f aca="false">CC213</f>
        <v>0</v>
      </c>
      <c r="CE213" s="422"/>
      <c r="CF213" s="534"/>
      <c r="CG213" s="435"/>
      <c r="CH213" s="428"/>
      <c r="CI213" s="535"/>
      <c r="CJ213" s="437"/>
      <c r="CK213" s="437"/>
      <c r="CL213" s="424"/>
      <c r="CM213" s="424"/>
      <c r="CN213" s="424"/>
      <c r="CO213" s="433"/>
      <c r="CP213" s="433"/>
      <c r="CQ213" s="438"/>
      <c r="CR213" s="438"/>
      <c r="CS213" s="482"/>
      <c r="CT213" s="433"/>
      <c r="CU213" s="435"/>
      <c r="CV213" s="494"/>
      <c r="CW213" s="495"/>
      <c r="CX213" s="496"/>
      <c r="CY213" s="497"/>
      <c r="CZ213" s="498"/>
      <c r="DA213" s="498"/>
      <c r="DB213" s="498"/>
      <c r="DC213" s="498"/>
      <c r="DD213" s="499"/>
      <c r="DE213" s="499"/>
      <c r="DF213" s="433" t="n">
        <v>7894</v>
      </c>
      <c r="DG213" s="446" t="n">
        <f aca="false">DF213</f>
        <v>7894</v>
      </c>
      <c r="DH213" s="422" t="n">
        <f aca="false">DF213/25000</f>
        <v>0.31576</v>
      </c>
      <c r="DI213" s="433" t="n">
        <f aca="false">6700/DF213*24</f>
        <v>20.3699011907778</v>
      </c>
      <c r="DJ213" s="435" t="n">
        <v>7.93</v>
      </c>
      <c r="DK213" s="428"/>
      <c r="DL213" s="433" t="n">
        <f aca="false">9500/DF213*24</f>
        <v>28.882695718267</v>
      </c>
      <c r="DM213" s="542" t="n">
        <v>31.4</v>
      </c>
      <c r="DN213" s="542" t="n">
        <v>2.13</v>
      </c>
      <c r="DO213" s="543" t="n">
        <v>7.88</v>
      </c>
      <c r="DP213" s="543"/>
      <c r="DQ213" s="543"/>
      <c r="DR213" s="433"/>
      <c r="DS213" s="433"/>
      <c r="DT213" s="438"/>
      <c r="DU213" s="438" t="n">
        <v>0.87</v>
      </c>
      <c r="DV213" s="438"/>
      <c r="DW213" s="433" t="n">
        <f aca="false">3500/DF213*24</f>
        <v>10.6409931593615</v>
      </c>
      <c r="DX213" s="435" t="n">
        <v>4.32</v>
      </c>
      <c r="DY213" s="494" t="n">
        <v>8.04</v>
      </c>
      <c r="DZ213" s="495" t="n">
        <v>18</v>
      </c>
      <c r="EA213" s="496" t="n">
        <v>63</v>
      </c>
      <c r="EB213" s="497" t="n">
        <v>4450</v>
      </c>
      <c r="EC213" s="498"/>
      <c r="ED213" s="498"/>
      <c r="EE213" s="498"/>
      <c r="EF213" s="498"/>
      <c r="EG213" s="499" t="n">
        <v>6</v>
      </c>
      <c r="EH213" s="496" t="n">
        <v>16</v>
      </c>
      <c r="EI213" s="430" t="n">
        <f aca="false">DY213</f>
        <v>8.04</v>
      </c>
      <c r="EJ213" s="448" t="n">
        <f aca="false">DZ213</f>
        <v>18</v>
      </c>
      <c r="EK213" s="449" t="n">
        <f aca="false">EA213</f>
        <v>63</v>
      </c>
      <c r="EL213" s="418" t="n">
        <f aca="false">EB213</f>
        <v>4450</v>
      </c>
      <c r="EM213" s="432"/>
      <c r="EN213" s="432"/>
      <c r="EO213" s="432"/>
      <c r="EP213" s="432"/>
      <c r="EQ213" s="431" t="n">
        <f aca="false">EG213</f>
        <v>6</v>
      </c>
      <c r="ER213" s="449" t="n">
        <f aca="false">EH213</f>
        <v>16</v>
      </c>
      <c r="ES213" s="497" t="n">
        <f aca="false">22000/DF213*24</f>
        <v>66.8862427159868</v>
      </c>
      <c r="ET213" s="500" t="n">
        <f aca="false">BB213</f>
        <v>0.15788</v>
      </c>
      <c r="EU213" s="452" t="n">
        <f aca="false">BV213/1000/ES213*24</f>
        <v>0.0782223636363636</v>
      </c>
      <c r="EV213" s="500" t="n">
        <f aca="false">EU213/$EU$6</f>
        <v>0.144856228956229</v>
      </c>
      <c r="EW213" s="527"/>
      <c r="EX213" s="515"/>
      <c r="EY213" s="514" t="n">
        <f aca="false">1-EJ213/BU213</f>
        <v>0.560975609756098</v>
      </c>
      <c r="EZ213" s="515" t="n">
        <f aca="false">BU213-EJ213</f>
        <v>23</v>
      </c>
      <c r="FA213" s="451" t="n">
        <f aca="false">1-EK213/BV213</f>
        <v>0.711009174311927</v>
      </c>
      <c r="FB213" s="432" t="n">
        <f aca="false">BV213-EK213</f>
        <v>155</v>
      </c>
      <c r="FC213" s="453"/>
      <c r="FD213" s="432"/>
      <c r="FE213" s="453" t="n">
        <f aca="false">1-EQ213/CB213</f>
        <v>0.921052631578947</v>
      </c>
      <c r="FF213" s="431" t="n">
        <f aca="false">CB213-EQ213</f>
        <v>70</v>
      </c>
      <c r="FG213" s="491" t="n">
        <v>19200</v>
      </c>
      <c r="FH213" s="499"/>
      <c r="FI213" s="502"/>
      <c r="FJ213" s="488"/>
      <c r="FK213" s="503" t="n">
        <f aca="false">3000/BA213*24</f>
        <v>9.12085127945275</v>
      </c>
      <c r="FL213" s="491"/>
      <c r="FM213" s="503"/>
      <c r="FN213" s="491" t="n">
        <v>2224</v>
      </c>
      <c r="FO213" s="533" t="n">
        <f aca="false">FN213/11.15/1.2/1000</f>
        <v>0.166218236173393</v>
      </c>
      <c r="FP213" s="497" t="n">
        <f aca="false">FN213/BA213*1000</f>
        <v>281.732961743096</v>
      </c>
      <c r="FQ213" s="504" t="n">
        <v>25</v>
      </c>
      <c r="FR213" s="492" t="n">
        <f aca="false">FQ213/BA213*1000</f>
        <v>3.16696224980998</v>
      </c>
      <c r="FS213" s="505" t="n">
        <v>7.8</v>
      </c>
      <c r="FT213" s="495" t="n">
        <v>15</v>
      </c>
      <c r="FU213" s="496" t="n">
        <v>53</v>
      </c>
      <c r="FV213" s="491" t="n">
        <v>1</v>
      </c>
      <c r="FW213" s="505" t="n">
        <v>0.16</v>
      </c>
      <c r="FX213" s="491" t="n">
        <v>8</v>
      </c>
      <c r="FY213" s="453" t="n">
        <f aca="false">1-FV213/(EG213+DD213)</f>
        <v>0.833333333333333</v>
      </c>
      <c r="FZ213" s="453"/>
      <c r="GA213" s="430"/>
      <c r="GB213" s="500" t="n">
        <f aca="false">1-FT213/DZ213</f>
        <v>0.166666666666667</v>
      </c>
      <c r="GC213" s="515" t="n">
        <f aca="false">(CW213+DZ213-FT213)</f>
        <v>3</v>
      </c>
      <c r="GD213" s="500" t="n">
        <f aca="false">1-FU213/EA213</f>
        <v>0.158730158730159</v>
      </c>
      <c r="GE213" s="528" t="n">
        <f aca="false">CX213+EA213-FU213</f>
        <v>10</v>
      </c>
      <c r="GF213" s="507" t="n">
        <f aca="false">4100/BA213*24</f>
        <v>12.4651634152521</v>
      </c>
      <c r="GG213" s="491"/>
      <c r="GH213" s="527"/>
      <c r="GI213" s="491"/>
      <c r="GJ213" s="545"/>
      <c r="GK213" s="499"/>
      <c r="GL213" s="508"/>
      <c r="GM213" s="536"/>
      <c r="GN213" s="537"/>
      <c r="GO213" s="527"/>
      <c r="GP213" s="527"/>
      <c r="GQ213" s="536"/>
      <c r="GR213" s="503"/>
      <c r="GS213" s="537"/>
      <c r="GT213" s="537"/>
      <c r="GU213" s="527"/>
      <c r="GV213" s="527"/>
      <c r="GW213" s="527"/>
      <c r="GX213" s="527"/>
      <c r="GY213" s="498"/>
      <c r="GZ213" s="491" t="n">
        <v>8268</v>
      </c>
      <c r="HA213" s="494" t="n">
        <v>8.04</v>
      </c>
      <c r="HB213" s="494" t="n">
        <v>8</v>
      </c>
      <c r="HC213" s="495" t="n">
        <v>13</v>
      </c>
      <c r="HD213" s="499" t="n">
        <f aca="false">HC213*3.58</f>
        <v>46.54</v>
      </c>
      <c r="HE213" s="499" t="n">
        <v>14</v>
      </c>
      <c r="HF213" s="499"/>
      <c r="HG213" s="499"/>
      <c r="HH213" s="493" t="n">
        <v>2</v>
      </c>
      <c r="HI213" s="509" t="n">
        <v>4500</v>
      </c>
      <c r="HJ213" s="491" t="n">
        <f aca="false">HI213*0.67</f>
        <v>3015</v>
      </c>
      <c r="HK213" s="491"/>
      <c r="HL213" s="551"/>
      <c r="HM213" s="544"/>
      <c r="HN213" s="507" t="n">
        <v>5.64</v>
      </c>
      <c r="HO213" s="492"/>
      <c r="HP213" s="546" t="n">
        <v>2.96</v>
      </c>
      <c r="HQ213" s="524"/>
      <c r="HR213" s="525"/>
      <c r="HS213" s="525" t="n">
        <v>0.07</v>
      </c>
      <c r="HT213" s="512" t="n">
        <v>8</v>
      </c>
      <c r="HU213" s="526" t="n">
        <f aca="false">42900/BA213*24</f>
        <v>130.428173296174</v>
      </c>
      <c r="HV213" s="527" t="n">
        <f aca="false">1-HE213/BE213</f>
        <v>0.658536585365854</v>
      </c>
      <c r="HW213" s="527" t="n">
        <f aca="false">1-HD213/BF213</f>
        <v>0.78651376146789</v>
      </c>
      <c r="HX213" s="527" t="n">
        <f aca="false">1-HN213/BK213</f>
        <v>0.707772020725389</v>
      </c>
      <c r="HY213" s="513" t="s">
        <v>200</v>
      </c>
    </row>
    <row r="214" customFormat="false" ht="48" hidden="false" customHeight="false" outlineLevel="0" collapsed="false">
      <c r="A214" s="401" t="n">
        <v>43696</v>
      </c>
      <c r="B214" s="516" t="n">
        <v>9350</v>
      </c>
      <c r="C214" s="403" t="n">
        <f aca="false">B214/$B$6</f>
        <v>0.187</v>
      </c>
      <c r="D214" s="552" t="n">
        <v>7.97</v>
      </c>
      <c r="E214" s="553" t="n">
        <v>40</v>
      </c>
      <c r="F214" s="554" t="n">
        <v>201</v>
      </c>
      <c r="G214" s="407" t="n">
        <f aca="false">F214*B214/1000</f>
        <v>1879.35</v>
      </c>
      <c r="H214" s="403" t="n">
        <f aca="false">G214/$G$6</f>
        <v>0.075174</v>
      </c>
      <c r="I214" s="554" t="n">
        <v>6000</v>
      </c>
      <c r="J214" s="407" t="n">
        <f aca="false">I214*0.67</f>
        <v>4020</v>
      </c>
      <c r="K214" s="555" t="n">
        <v>26</v>
      </c>
      <c r="L214" s="555" t="n">
        <v>21.6</v>
      </c>
      <c r="M214" s="555" t="n">
        <v>1.9</v>
      </c>
      <c r="N214" s="556" t="n">
        <v>54</v>
      </c>
      <c r="O214" s="556" t="n">
        <v>16</v>
      </c>
      <c r="P214" s="410"/>
      <c r="Q214" s="410"/>
      <c r="R214" s="410"/>
      <c r="S214" s="410"/>
      <c r="T214" s="411"/>
      <c r="U214" s="412"/>
      <c r="V214" s="410"/>
      <c r="W214" s="410"/>
      <c r="X214" s="517"/>
      <c r="Y214" s="474"/>
      <c r="Z214" s="475"/>
      <c r="AA214" s="476"/>
      <c r="AB214" s="477"/>
      <c r="AC214" s="477"/>
      <c r="AD214" s="475" t="n">
        <v>4.88</v>
      </c>
      <c r="AE214" s="478" t="n">
        <f aca="false">AD214/$AD$6</f>
        <v>0.677777777777778</v>
      </c>
      <c r="AF214" s="479"/>
      <c r="AG214" s="478"/>
      <c r="AH214" s="479"/>
      <c r="AI214" s="479"/>
      <c r="AJ214" s="474"/>
      <c r="AK214" s="478"/>
      <c r="AL214" s="448"/>
      <c r="AM214" s="480"/>
      <c r="AN214" s="474"/>
      <c r="AO214" s="474"/>
      <c r="AP214" s="480"/>
      <c r="AQ214" s="448"/>
      <c r="AR214" s="474"/>
      <c r="AS214" s="474"/>
      <c r="AT214" s="474"/>
      <c r="AU214" s="448"/>
      <c r="AV214" s="481"/>
      <c r="AW214" s="480"/>
      <c r="AX214" s="480"/>
      <c r="AY214" s="481"/>
      <c r="AZ214" s="481"/>
      <c r="BA214" s="421" t="n">
        <f aca="false">CC214+DF214</f>
        <v>16129</v>
      </c>
      <c r="BB214" s="422" t="n">
        <f aca="false">BA214/$BA$6</f>
        <v>0.32258</v>
      </c>
      <c r="BC214" s="423"/>
      <c r="BD214" s="424" t="n">
        <v>8.43</v>
      </c>
      <c r="BE214" s="425" t="n">
        <v>40</v>
      </c>
      <c r="BF214" s="426" t="n">
        <v>161</v>
      </c>
      <c r="BG214" s="427" t="n">
        <v>4750</v>
      </c>
      <c r="BH214" s="421" t="n">
        <f aca="false">BG214*0.67</f>
        <v>3182.5</v>
      </c>
      <c r="BI214" s="433"/>
      <c r="BJ214" s="422"/>
      <c r="BK214" s="428" t="n">
        <v>23</v>
      </c>
      <c r="BL214" s="428" t="n">
        <v>18</v>
      </c>
      <c r="BM214" s="429" t="n">
        <v>1.2</v>
      </c>
      <c r="BN214" s="423"/>
      <c r="BO214" s="426" t="n">
        <v>48</v>
      </c>
      <c r="BP214" s="426" t="n">
        <v>32</v>
      </c>
      <c r="BQ214" s="424" t="n">
        <v>3.85</v>
      </c>
      <c r="BR214" s="422" t="n">
        <f aca="false">BQ214/$BQ$6</f>
        <v>0.534722222222222</v>
      </c>
      <c r="BS214" s="410" t="n">
        <f aca="false">BA214</f>
        <v>16129</v>
      </c>
      <c r="BT214" s="430" t="n">
        <f aca="false">BD214</f>
        <v>8.43</v>
      </c>
      <c r="BU214" s="431" t="n">
        <f aca="false">BE214</f>
        <v>40</v>
      </c>
      <c r="BV214" s="431" t="n">
        <f aca="false">BF214</f>
        <v>161</v>
      </c>
      <c r="BW214" s="431" t="n">
        <f aca="false">BG214</f>
        <v>4750</v>
      </c>
      <c r="BX214" s="431" t="n">
        <f aca="false">BW214*0.65</f>
        <v>3087.5</v>
      </c>
      <c r="BY214" s="431" t="n">
        <f aca="false">BK214</f>
        <v>23</v>
      </c>
      <c r="BZ214" s="431" t="n">
        <f aca="false">BL214</f>
        <v>18</v>
      </c>
      <c r="CA214" s="432"/>
      <c r="CB214" s="431" t="n">
        <f aca="false">BO214</f>
        <v>48</v>
      </c>
      <c r="CC214" s="433" t="n">
        <v>6140</v>
      </c>
      <c r="CD214" s="412" t="n">
        <f aca="false">CC214</f>
        <v>6140</v>
      </c>
      <c r="CE214" s="422" t="n">
        <f aca="false">CC214/25000</f>
        <v>0.2456</v>
      </c>
      <c r="CF214" s="434" t="n">
        <f aca="false">6700/CC214*24</f>
        <v>26.1889250814332</v>
      </c>
      <c r="CG214" s="435"/>
      <c r="CH214" s="428"/>
      <c r="CI214" s="447"/>
      <c r="CJ214" s="437"/>
      <c r="CK214" s="437"/>
      <c r="CL214" s="424"/>
      <c r="CM214" s="424"/>
      <c r="CN214" s="424"/>
      <c r="CO214" s="433"/>
      <c r="CP214" s="433"/>
      <c r="CQ214" s="438"/>
      <c r="CR214" s="438"/>
      <c r="CS214" s="425"/>
      <c r="CT214" s="433"/>
      <c r="CU214" s="435"/>
      <c r="CV214" s="439"/>
      <c r="CW214" s="440"/>
      <c r="CX214" s="441"/>
      <c r="CY214" s="442"/>
      <c r="CZ214" s="443"/>
      <c r="DA214" s="443"/>
      <c r="DB214" s="443"/>
      <c r="DC214" s="443"/>
      <c r="DD214" s="444"/>
      <c r="DE214" s="441"/>
      <c r="DF214" s="445" t="n">
        <v>9989</v>
      </c>
      <c r="DG214" s="446" t="n">
        <f aca="false">DF214</f>
        <v>9989</v>
      </c>
      <c r="DH214" s="422" t="n">
        <f aca="false">DF214/25000</f>
        <v>0.39956</v>
      </c>
      <c r="DI214" s="447"/>
      <c r="DJ214" s="435"/>
      <c r="DK214" s="428"/>
      <c r="DL214" s="447"/>
      <c r="DM214" s="423"/>
      <c r="DN214" s="423"/>
      <c r="DO214" s="424"/>
      <c r="DP214" s="424"/>
      <c r="DQ214" s="424"/>
      <c r="DR214" s="433"/>
      <c r="DS214" s="433"/>
      <c r="DT214" s="438"/>
      <c r="DU214" s="438"/>
      <c r="DV214" s="425"/>
      <c r="DW214" s="447" t="n">
        <f aca="false">3500/DF214*24</f>
        <v>8.40925017519271</v>
      </c>
      <c r="DX214" s="435"/>
      <c r="DY214" s="557"/>
      <c r="DZ214" s="558"/>
      <c r="EA214" s="559"/>
      <c r="EB214" s="560"/>
      <c r="EC214" s="561"/>
      <c r="ED214" s="561"/>
      <c r="EE214" s="561"/>
      <c r="EF214" s="561"/>
      <c r="EG214" s="562"/>
      <c r="EH214" s="559"/>
      <c r="EI214" s="430"/>
      <c r="EJ214" s="448"/>
      <c r="EK214" s="449"/>
      <c r="EL214" s="418"/>
      <c r="EM214" s="432"/>
      <c r="EN214" s="432"/>
      <c r="EO214" s="432"/>
      <c r="EP214" s="432"/>
      <c r="EQ214" s="431"/>
      <c r="ER214" s="449"/>
      <c r="ES214" s="450"/>
      <c r="ET214" s="451"/>
      <c r="EU214" s="452" t="e">
        <f aca="false">BV214/1000/ES214*24</f>
        <v>#DIV/0!</v>
      </c>
      <c r="EV214" s="451"/>
      <c r="EW214" s="514"/>
      <c r="EX214" s="515"/>
      <c r="EY214" s="514"/>
      <c r="EZ214" s="515"/>
      <c r="FA214" s="451"/>
      <c r="FB214" s="432"/>
      <c r="FC214" s="453"/>
      <c r="FD214" s="432"/>
      <c r="FE214" s="453"/>
      <c r="FF214" s="431"/>
      <c r="FG214" s="406"/>
      <c r="FH214" s="444"/>
      <c r="FI214" s="454"/>
      <c r="FJ214" s="455"/>
      <c r="FK214" s="456"/>
      <c r="FL214" s="531"/>
      <c r="FM214" s="456"/>
      <c r="FN214" s="531"/>
      <c r="FO214" s="533" t="n">
        <f aca="false">FN214/11.15/1.2/1000</f>
        <v>0</v>
      </c>
      <c r="FP214" s="450"/>
      <c r="FQ214" s="458"/>
      <c r="FR214" s="459"/>
      <c r="FS214" s="563"/>
      <c r="FT214" s="558"/>
      <c r="FU214" s="559"/>
      <c r="FV214" s="565"/>
      <c r="FW214" s="566"/>
      <c r="FX214" s="565"/>
      <c r="FY214" s="453"/>
      <c r="FZ214" s="453"/>
      <c r="GA214" s="430"/>
      <c r="GB214" s="514"/>
      <c r="GC214" s="515"/>
      <c r="GD214" s="514"/>
      <c r="GE214" s="528"/>
      <c r="GF214" s="462"/>
      <c r="GG214" s="406"/>
      <c r="GH214" s="451"/>
      <c r="GI214" s="406"/>
      <c r="GJ214" s="463"/>
      <c r="GK214" s="464"/>
      <c r="GL214" s="465"/>
      <c r="GM214" s="530"/>
      <c r="GN214" s="406"/>
      <c r="GO214" s="514"/>
      <c r="GP214" s="451"/>
      <c r="GQ214" s="530"/>
      <c r="GR214" s="456"/>
      <c r="GS214" s="532"/>
      <c r="GT214" s="532"/>
      <c r="GU214" s="514"/>
      <c r="GV214" s="514"/>
      <c r="GW214" s="514"/>
      <c r="GX214" s="514"/>
      <c r="GY214" s="463"/>
      <c r="GZ214" s="406" t="n">
        <v>1748</v>
      </c>
      <c r="HA214" s="557"/>
      <c r="HB214" s="452"/>
      <c r="HC214" s="558"/>
      <c r="HD214" s="464"/>
      <c r="HE214" s="464"/>
      <c r="HF214" s="464"/>
      <c r="HG214" s="444"/>
      <c r="HH214" s="556"/>
      <c r="HI214" s="567"/>
      <c r="HJ214" s="407"/>
      <c r="HK214" s="407"/>
      <c r="HL214" s="550"/>
      <c r="HM214" s="568"/>
      <c r="HN214" s="462"/>
      <c r="HO214" s="555"/>
      <c r="HP214" s="549"/>
      <c r="HQ214" s="569"/>
      <c r="HR214" s="570"/>
      <c r="HS214" s="521"/>
      <c r="HT214" s="571"/>
      <c r="HU214" s="523"/>
      <c r="HV214" s="514"/>
      <c r="HW214" s="514"/>
      <c r="HX214" s="514"/>
      <c r="HY214" s="472" t="s">
        <v>201</v>
      </c>
    </row>
    <row r="215" customFormat="false" ht="30.6" hidden="false" customHeight="false" outlineLevel="0" collapsed="false">
      <c r="A215" s="401" t="n">
        <v>43697</v>
      </c>
      <c r="B215" s="516" t="n">
        <v>37282</v>
      </c>
      <c r="C215" s="403" t="n">
        <f aca="false">B215/$B$6</f>
        <v>0.74564</v>
      </c>
      <c r="D215" s="572" t="n">
        <v>7.8</v>
      </c>
      <c r="E215" s="573" t="n">
        <v>32</v>
      </c>
      <c r="F215" s="574" t="n">
        <v>217</v>
      </c>
      <c r="G215" s="407" t="n">
        <f aca="false">F215*B215/1000</f>
        <v>8090.194</v>
      </c>
      <c r="H215" s="403" t="n">
        <f aca="false">G215/$G$6</f>
        <v>0.32360776</v>
      </c>
      <c r="I215" s="554" t="n">
        <v>5260</v>
      </c>
      <c r="J215" s="407" t="n">
        <f aca="false">I215*0.67</f>
        <v>3524.2</v>
      </c>
      <c r="K215" s="555" t="n">
        <v>29</v>
      </c>
      <c r="L215" s="555" t="n">
        <v>19.2</v>
      </c>
      <c r="M215" s="555" t="n">
        <v>1.5</v>
      </c>
      <c r="N215" s="556" t="n">
        <v>150</v>
      </c>
      <c r="O215" s="556" t="n">
        <v>32</v>
      </c>
      <c r="P215" s="410"/>
      <c r="Q215" s="410"/>
      <c r="R215" s="410"/>
      <c r="S215" s="410"/>
      <c r="T215" s="411"/>
      <c r="U215" s="412"/>
      <c r="V215" s="410"/>
      <c r="W215" s="410"/>
      <c r="X215" s="517"/>
      <c r="Y215" s="474"/>
      <c r="Z215" s="475"/>
      <c r="AA215" s="476"/>
      <c r="AB215" s="477"/>
      <c r="AC215" s="477"/>
      <c r="AD215" s="475" t="n">
        <v>5.09</v>
      </c>
      <c r="AE215" s="478" t="n">
        <f aca="false">AD215/$AD$6</f>
        <v>0.706944444444444</v>
      </c>
      <c r="AF215" s="479"/>
      <c r="AG215" s="478"/>
      <c r="AH215" s="479"/>
      <c r="AI215" s="479"/>
      <c r="AJ215" s="474"/>
      <c r="AK215" s="478"/>
      <c r="AL215" s="448"/>
      <c r="AM215" s="480"/>
      <c r="AN215" s="474"/>
      <c r="AO215" s="474"/>
      <c r="AP215" s="480"/>
      <c r="AQ215" s="448"/>
      <c r="AR215" s="474"/>
      <c r="AS215" s="474"/>
      <c r="AT215" s="474"/>
      <c r="AU215" s="448"/>
      <c r="AV215" s="481"/>
      <c r="AW215" s="480"/>
      <c r="AX215" s="480"/>
      <c r="AY215" s="481"/>
      <c r="AZ215" s="481"/>
      <c r="BA215" s="421" t="n">
        <f aca="false">CC215+DF215</f>
        <v>31264</v>
      </c>
      <c r="BB215" s="422" t="n">
        <f aca="false">BA215/$BA$6</f>
        <v>0.62528</v>
      </c>
      <c r="BC215" s="423"/>
      <c r="BD215" s="424" t="n">
        <v>7.85</v>
      </c>
      <c r="BE215" s="425" t="n">
        <v>122</v>
      </c>
      <c r="BF215" s="426" t="n">
        <v>399</v>
      </c>
      <c r="BG215" s="427" t="n">
        <v>6690</v>
      </c>
      <c r="BH215" s="421" t="n">
        <f aca="false">BG215*0.67</f>
        <v>4482.3</v>
      </c>
      <c r="BI215" s="433" t="n">
        <v>1555</v>
      </c>
      <c r="BJ215" s="422" t="n">
        <f aca="false">BI215/35.5*(23+35.5)/BH215</f>
        <v>0.571685248361866</v>
      </c>
      <c r="BK215" s="428" t="n">
        <v>35.3</v>
      </c>
      <c r="BL215" s="428" t="n">
        <v>33.8</v>
      </c>
      <c r="BM215" s="429" t="n">
        <v>0.68</v>
      </c>
      <c r="BN215" s="423" t="n">
        <v>2</v>
      </c>
      <c r="BO215" s="426" t="n">
        <v>87</v>
      </c>
      <c r="BP215" s="426" t="n">
        <v>32</v>
      </c>
      <c r="BQ215" s="424" t="n">
        <v>4.12</v>
      </c>
      <c r="BR215" s="422" t="n">
        <f aca="false">BQ215/$BQ$6</f>
        <v>0.572222222222222</v>
      </c>
      <c r="BS215" s="410" t="n">
        <f aca="false">BA215</f>
        <v>31264</v>
      </c>
      <c r="BT215" s="430" t="n">
        <f aca="false">BD215</f>
        <v>7.85</v>
      </c>
      <c r="BU215" s="431" t="n">
        <f aca="false">BE215</f>
        <v>122</v>
      </c>
      <c r="BV215" s="431" t="n">
        <f aca="false">BF215</f>
        <v>399</v>
      </c>
      <c r="BW215" s="431" t="n">
        <f aca="false">BG215</f>
        <v>6690</v>
      </c>
      <c r="BX215" s="431" t="n">
        <f aca="false">BW215*0.65</f>
        <v>4348.5</v>
      </c>
      <c r="BY215" s="431" t="n">
        <f aca="false">BK215</f>
        <v>35.3</v>
      </c>
      <c r="BZ215" s="431" t="n">
        <f aca="false">BL215</f>
        <v>33.8</v>
      </c>
      <c r="CA215" s="432" t="n">
        <f aca="false">BN215</f>
        <v>2</v>
      </c>
      <c r="CB215" s="431" t="n">
        <f aca="false">BO215</f>
        <v>87</v>
      </c>
      <c r="CC215" s="433" t="n">
        <v>10954</v>
      </c>
      <c r="CD215" s="412" t="n">
        <f aca="false">CC215</f>
        <v>10954</v>
      </c>
      <c r="CE215" s="422" t="n">
        <f aca="false">CC215/25000</f>
        <v>0.43816</v>
      </c>
      <c r="CF215" s="434" t="n">
        <f aca="false">6700/CC215*24</f>
        <v>14.6795691071755</v>
      </c>
      <c r="CG215" s="435" t="n">
        <v>7.9</v>
      </c>
      <c r="CH215" s="428" t="n">
        <v>4.8</v>
      </c>
      <c r="CI215" s="447" t="n">
        <f aca="false">9500/CC215*24</f>
        <v>20.8143144056965</v>
      </c>
      <c r="CJ215" s="437" t="n">
        <v>32.6</v>
      </c>
      <c r="CK215" s="437" t="n">
        <v>3.72</v>
      </c>
      <c r="CL215" s="424" t="n">
        <v>7.93</v>
      </c>
      <c r="CM215" s="424"/>
      <c r="CN215" s="424"/>
      <c r="CO215" s="433" t="n">
        <v>5410</v>
      </c>
      <c r="CP215" s="433" t="n">
        <v>2764</v>
      </c>
      <c r="CQ215" s="438" t="n">
        <f aca="false">CP215/CO215</f>
        <v>0.51090573012939</v>
      </c>
      <c r="CR215" s="438" t="n">
        <v>0.73</v>
      </c>
      <c r="CS215" s="425" t="n">
        <f aca="false">CR215/CO215*1000*1000</f>
        <v>134.935304990758</v>
      </c>
      <c r="CT215" s="433" t="n">
        <f aca="false">3500/CC215*24</f>
        <v>7.66843162315136</v>
      </c>
      <c r="CU215" s="435" t="n">
        <v>4.85</v>
      </c>
      <c r="CV215" s="439" t="n">
        <v>8.05</v>
      </c>
      <c r="CW215" s="440" t="n">
        <v>15</v>
      </c>
      <c r="CX215" s="441" t="n">
        <v>66</v>
      </c>
      <c r="CY215" s="442" t="n">
        <v>5012</v>
      </c>
      <c r="CZ215" s="443" t="n">
        <v>10.6</v>
      </c>
      <c r="DA215" s="443" t="n">
        <v>0.3</v>
      </c>
      <c r="DB215" s="443" t="n">
        <v>9.8</v>
      </c>
      <c r="DC215" s="443" t="n">
        <v>1</v>
      </c>
      <c r="DD215" s="444" t="n">
        <v>9</v>
      </c>
      <c r="DE215" s="441" t="n">
        <v>16</v>
      </c>
      <c r="DF215" s="445" t="n">
        <v>20310</v>
      </c>
      <c r="DG215" s="446" t="n">
        <f aca="false">DF215</f>
        <v>20310</v>
      </c>
      <c r="DH215" s="422" t="n">
        <f aca="false">DF215/25000</f>
        <v>0.8124</v>
      </c>
      <c r="DI215" s="447" t="n">
        <f aca="false">6700/DF215*24</f>
        <v>7.91728212703102</v>
      </c>
      <c r="DJ215" s="435" t="n">
        <v>7.99</v>
      </c>
      <c r="DK215" s="428" t="n">
        <v>2.3</v>
      </c>
      <c r="DL215" s="447" t="n">
        <f aca="false">9500/DF215*24</f>
        <v>11.2259970457903</v>
      </c>
      <c r="DM215" s="423" t="n">
        <v>32.7</v>
      </c>
      <c r="DN215" s="423" t="n">
        <v>4.6</v>
      </c>
      <c r="DO215" s="424" t="n">
        <v>7.95</v>
      </c>
      <c r="DP215" s="424"/>
      <c r="DQ215" s="424"/>
      <c r="DR215" s="433" t="n">
        <v>5626</v>
      </c>
      <c r="DS215" s="433" t="n">
        <v>2880</v>
      </c>
      <c r="DT215" s="438" t="n">
        <f aca="false">DS215/DR215</f>
        <v>0.51190899395663</v>
      </c>
      <c r="DU215" s="438" t="n">
        <v>0.4</v>
      </c>
      <c r="DV215" s="425" t="n">
        <f aca="false">DU215/DR215*1000*1000</f>
        <v>71.0984713828653</v>
      </c>
      <c r="DW215" s="447" t="n">
        <f aca="false">3500/DF215*24</f>
        <v>4.13589364844904</v>
      </c>
      <c r="DX215" s="435" t="n">
        <v>5.03</v>
      </c>
      <c r="DY215" s="557" t="n">
        <v>8.22</v>
      </c>
      <c r="DZ215" s="558" t="n">
        <v>14</v>
      </c>
      <c r="EA215" s="559" t="n">
        <v>54</v>
      </c>
      <c r="EB215" s="560" t="n">
        <v>4570</v>
      </c>
      <c r="EC215" s="561" t="n">
        <v>9.3</v>
      </c>
      <c r="ED215" s="561" t="n">
        <v>0.32</v>
      </c>
      <c r="EE215" s="561" t="n">
        <v>7.9</v>
      </c>
      <c r="EF215" s="561" t="n">
        <v>0.95</v>
      </c>
      <c r="EG215" s="562" t="n">
        <v>3</v>
      </c>
      <c r="EH215" s="559" t="n">
        <v>16</v>
      </c>
      <c r="EI215" s="430" t="n">
        <f aca="false">(DY215*DG215+CV215*CD215)/(DG215+CD215)</f>
        <v>8.16043692425793</v>
      </c>
      <c r="EJ215" s="430" t="n">
        <f aca="false">(DZ215*DG215+CW215*CD215)/(DG215+CD215)</f>
        <v>14.3503710337769</v>
      </c>
      <c r="EK215" s="449" t="n">
        <f aca="false">(EA215*DG215+CX215*CD215)/(DG215+CD215)</f>
        <v>58.2044524053224</v>
      </c>
      <c r="EL215" s="449" t="n">
        <f aca="false">(EB215*DG215+CY215*CD215)/(DG215+CD215)</f>
        <v>4724.86399692938</v>
      </c>
      <c r="EM215" s="430" t="n">
        <f aca="false">(EC215*DG215+CZ215*CD215)/(DG215+CD215)</f>
        <v>9.75548234390993</v>
      </c>
      <c r="EN215" s="432" t="n">
        <f aca="false">(ED215*DG215+DA215*CD215)/(DG215+CD215)</f>
        <v>0.312992579324463</v>
      </c>
      <c r="EO215" s="432" t="n">
        <f aca="false">(EE215*DG215+DB215*CD215)/(DG215+CD215)</f>
        <v>8.56570496417605</v>
      </c>
      <c r="EP215" s="432" t="n">
        <f aca="false">(EF215*DG215+DC215*CD215)/(DG215+CD215)</f>
        <v>0.967518551688843</v>
      </c>
      <c r="EQ215" s="432" t="n">
        <f aca="false">(EG215*DG215+DD215*CD215)/(DG215+CD215)</f>
        <v>5.10222620266121</v>
      </c>
      <c r="ER215" s="449" t="n">
        <f aca="false">(DE215+EH215)/2</f>
        <v>16</v>
      </c>
      <c r="ES215" s="450" t="n">
        <f aca="false">44000/BA215*24</f>
        <v>33.7768679631525</v>
      </c>
      <c r="ET215" s="451" t="n">
        <f aca="false">BB215</f>
        <v>0.62528</v>
      </c>
      <c r="EU215" s="452" t="n">
        <f aca="false">BV215/1000/ES215*24</f>
        <v>0.283507636363636</v>
      </c>
      <c r="EV215" s="451" t="n">
        <f aca="false">EU215/$EU$6</f>
        <v>0.525014141414141</v>
      </c>
      <c r="EW215" s="514" t="n">
        <f aca="false">1-EM215/BY215</f>
        <v>0.723640726801418</v>
      </c>
      <c r="EX215" s="515" t="n">
        <f aca="false">BY215-EM215</f>
        <v>25.5445176560901</v>
      </c>
      <c r="EY215" s="514" t="n">
        <f aca="false">1-EJ215/BU215</f>
        <v>0.882374007919862</v>
      </c>
      <c r="EZ215" s="515" t="n">
        <f aca="false">BU215-EJ215</f>
        <v>107.649628966223</v>
      </c>
      <c r="FA215" s="451" t="n">
        <f aca="false">1-EK215/BV215</f>
        <v>0.854124179435282</v>
      </c>
      <c r="FB215" s="432" t="n">
        <f aca="false">BV215-EK215</f>
        <v>340.795547594678</v>
      </c>
      <c r="FC215" s="453" t="n">
        <f aca="false">1-EP215/CA215</f>
        <v>0.516240724155578</v>
      </c>
      <c r="FD215" s="432" t="n">
        <f aca="false">CA215-EP215</f>
        <v>1.03248144831116</v>
      </c>
      <c r="FE215" s="453" t="n">
        <f aca="false">1-EQ215/CB215</f>
        <v>0.941353721808492</v>
      </c>
      <c r="FF215" s="431" t="n">
        <f aca="false">CB215-EQ215</f>
        <v>81.8977737973388</v>
      </c>
      <c r="FG215" s="406" t="n">
        <v>49200</v>
      </c>
      <c r="FH215" s="444"/>
      <c r="FI215" s="454"/>
      <c r="FJ215" s="455"/>
      <c r="FK215" s="456" t="n">
        <f aca="false">3000/BA215*24</f>
        <v>2.30296827021494</v>
      </c>
      <c r="FL215" s="531"/>
      <c r="FM215" s="456"/>
      <c r="FN215" s="531" t="n">
        <v>4309</v>
      </c>
      <c r="FO215" s="533" t="n">
        <f aca="false">FN215/11.15/1.2/1000</f>
        <v>0.322047832585949</v>
      </c>
      <c r="FP215" s="450" t="n">
        <f aca="false">FN215/BA215*1000</f>
        <v>137.82625383828</v>
      </c>
      <c r="FQ215" s="458" t="n">
        <v>50.4</v>
      </c>
      <c r="FR215" s="459" t="n">
        <f aca="false">FQ215/BA215*1000</f>
        <v>1.61207778915046</v>
      </c>
      <c r="FS215" s="577" t="n">
        <v>7.81</v>
      </c>
      <c r="FT215" s="578" t="n">
        <v>13</v>
      </c>
      <c r="FU215" s="579" t="n">
        <v>49</v>
      </c>
      <c r="FV215" s="580" t="n">
        <v>1</v>
      </c>
      <c r="FW215" s="581" t="n">
        <v>0.16</v>
      </c>
      <c r="FX215" s="580" t="n">
        <v>16</v>
      </c>
      <c r="FY215" s="453" t="n">
        <f aca="false">1-FV215/(EG215+DD215)*2</f>
        <v>0.833333333333333</v>
      </c>
      <c r="FZ215" s="453" t="n">
        <f aca="false">1-FW215/(EF215+DC215)*2</f>
        <v>0.835897435897436</v>
      </c>
      <c r="GA215" s="430" t="n">
        <f aca="false">(DC215+EF215)/2-FW215</f>
        <v>0.815</v>
      </c>
      <c r="GB215" s="514" t="n">
        <f aca="false">1-FT215/DZ215</f>
        <v>0.0714285714285714</v>
      </c>
      <c r="GC215" s="515" t="n">
        <f aca="false">(CW215+DZ215)/2-FT215</f>
        <v>1.5</v>
      </c>
      <c r="GD215" s="514" t="n">
        <f aca="false">1-FU215/EA215</f>
        <v>0.0925925925925926</v>
      </c>
      <c r="GE215" s="528" t="n">
        <f aca="false">(CX215+EA215)/2-FU215</f>
        <v>11</v>
      </c>
      <c r="GF215" s="462" t="n">
        <f aca="false">4100/BA215*24</f>
        <v>3.14738996929376</v>
      </c>
      <c r="GG215" s="406"/>
      <c r="GH215" s="451"/>
      <c r="GI215" s="406"/>
      <c r="GJ215" s="463"/>
      <c r="GK215" s="464"/>
      <c r="GL215" s="465"/>
      <c r="GM215" s="530"/>
      <c r="GN215" s="406"/>
      <c r="GO215" s="514"/>
      <c r="GP215" s="451"/>
      <c r="GQ215" s="530"/>
      <c r="GR215" s="456"/>
      <c r="GS215" s="532"/>
      <c r="GT215" s="532"/>
      <c r="GU215" s="514"/>
      <c r="GV215" s="514"/>
      <c r="GW215" s="514"/>
      <c r="GX215" s="514"/>
      <c r="GY215" s="463"/>
      <c r="GZ215" s="406" t="n">
        <v>25639</v>
      </c>
      <c r="HA215" s="582" t="n">
        <v>8.18</v>
      </c>
      <c r="HB215" s="452" t="n">
        <v>8.2</v>
      </c>
      <c r="HC215" s="578" t="n">
        <v>13</v>
      </c>
      <c r="HD215" s="464" t="n">
        <f aca="false">HC215*3.58</f>
        <v>46.54</v>
      </c>
      <c r="HE215" s="464" t="n">
        <v>12</v>
      </c>
      <c r="HF215" s="464"/>
      <c r="HG215" s="583"/>
      <c r="HH215" s="576" t="n">
        <v>1</v>
      </c>
      <c r="HI215" s="584" t="n">
        <v>4670</v>
      </c>
      <c r="HJ215" s="407" t="n">
        <f aca="false">HI215*0.67</f>
        <v>3128.9</v>
      </c>
      <c r="HK215" s="407"/>
      <c r="HL215" s="550" t="n">
        <v>800</v>
      </c>
      <c r="HM215" s="585" t="n">
        <v>7.8</v>
      </c>
      <c r="HN215" s="462" t="n">
        <v>6.68</v>
      </c>
      <c r="HO215" s="575" t="n">
        <v>1.1</v>
      </c>
      <c r="HP215" s="549" t="n">
        <v>0.011</v>
      </c>
      <c r="HQ215" s="586" t="n">
        <v>5.5</v>
      </c>
      <c r="HR215" s="587" t="n">
        <v>0.16</v>
      </c>
      <c r="HS215" s="521" t="n">
        <v>0.08</v>
      </c>
      <c r="HT215" s="588" t="n">
        <v>8</v>
      </c>
      <c r="HU215" s="523" t="n">
        <f aca="false">72500/BA215*24</f>
        <v>55.6550665301945</v>
      </c>
      <c r="HV215" s="514" t="n">
        <f aca="false">1-HE215/BE215</f>
        <v>0.901639344262295</v>
      </c>
      <c r="HW215" s="514" t="n">
        <f aca="false">1-HD215/BF215</f>
        <v>0.883358395989975</v>
      </c>
      <c r="HX215" s="514" t="n">
        <f aca="false">1-HN215/BK215</f>
        <v>0.810764872521246</v>
      </c>
      <c r="HY215" s="472" t="s">
        <v>202</v>
      </c>
    </row>
    <row r="216" customFormat="false" ht="28.8" hidden="false" customHeight="false" outlineLevel="0" collapsed="false">
      <c r="A216" s="401" t="n">
        <v>43698</v>
      </c>
      <c r="B216" s="516" t="n">
        <v>40550</v>
      </c>
      <c r="C216" s="403" t="n">
        <f aca="false">B216/$B$6</f>
        <v>0.811</v>
      </c>
      <c r="D216" s="572" t="n">
        <v>7.99</v>
      </c>
      <c r="E216" s="573" t="n">
        <v>40</v>
      </c>
      <c r="F216" s="574" t="n">
        <v>223</v>
      </c>
      <c r="G216" s="407" t="n">
        <f aca="false">F216*B216/1000</f>
        <v>9042.65</v>
      </c>
      <c r="H216" s="403" t="n">
        <f aca="false">G216/$G$6</f>
        <v>0.361706</v>
      </c>
      <c r="I216" s="574" t="n">
        <v>5400</v>
      </c>
      <c r="J216" s="407" t="n">
        <f aca="false">I216*0.67</f>
        <v>3618</v>
      </c>
      <c r="K216" s="575" t="n">
        <v>39.6</v>
      </c>
      <c r="L216" s="575" t="n">
        <v>28.8</v>
      </c>
      <c r="M216" s="575" t="n">
        <v>2.7</v>
      </c>
      <c r="N216" s="576" t="n">
        <v>83</v>
      </c>
      <c r="O216" s="576" t="n">
        <v>32</v>
      </c>
      <c r="P216" s="410"/>
      <c r="Q216" s="410"/>
      <c r="R216" s="410"/>
      <c r="S216" s="410"/>
      <c r="T216" s="411"/>
      <c r="U216" s="412"/>
      <c r="V216" s="410"/>
      <c r="W216" s="410"/>
      <c r="X216" s="517"/>
      <c r="Y216" s="474"/>
      <c r="Z216" s="475"/>
      <c r="AA216" s="476"/>
      <c r="AB216" s="477"/>
      <c r="AC216" s="477"/>
      <c r="AD216" s="475" t="n">
        <v>5.32</v>
      </c>
      <c r="AE216" s="478" t="n">
        <f aca="false">AD216/$AD$6</f>
        <v>0.738888888888889</v>
      </c>
      <c r="AF216" s="479"/>
      <c r="AG216" s="478"/>
      <c r="AH216" s="479"/>
      <c r="AI216" s="479"/>
      <c r="AJ216" s="474"/>
      <c r="AK216" s="478"/>
      <c r="AL216" s="448"/>
      <c r="AM216" s="480"/>
      <c r="AN216" s="474"/>
      <c r="AO216" s="474"/>
      <c r="AP216" s="480"/>
      <c r="AQ216" s="448"/>
      <c r="AR216" s="474"/>
      <c r="AS216" s="474"/>
      <c r="AT216" s="474"/>
      <c r="AU216" s="448"/>
      <c r="AV216" s="481"/>
      <c r="AW216" s="480"/>
      <c r="AX216" s="480"/>
      <c r="AY216" s="481"/>
      <c r="AZ216" s="481"/>
      <c r="BA216" s="421" t="n">
        <f aca="false">CC216+DF216</f>
        <v>42791</v>
      </c>
      <c r="BB216" s="422" t="n">
        <f aca="false">BA216/$BA$6</f>
        <v>0.85582</v>
      </c>
      <c r="BC216" s="423"/>
      <c r="BD216" s="424" t="n">
        <v>8.16</v>
      </c>
      <c r="BE216" s="425" t="n">
        <v>32</v>
      </c>
      <c r="BF216" s="426" t="n">
        <v>239</v>
      </c>
      <c r="BG216" s="427" t="n">
        <v>7190</v>
      </c>
      <c r="BH216" s="421" t="n">
        <f aca="false">BG216*0.67</f>
        <v>4817.3</v>
      </c>
      <c r="BI216" s="433"/>
      <c r="BJ216" s="422"/>
      <c r="BK216" s="428" t="n">
        <v>24</v>
      </c>
      <c r="BL216" s="428" t="n">
        <v>17.8</v>
      </c>
      <c r="BM216" s="429" t="n">
        <v>4</v>
      </c>
      <c r="BN216" s="423"/>
      <c r="BO216" s="426" t="n">
        <v>177</v>
      </c>
      <c r="BP216" s="426" t="n">
        <v>32</v>
      </c>
      <c r="BQ216" s="424" t="n">
        <v>4.05</v>
      </c>
      <c r="BR216" s="422" t="n">
        <f aca="false">BQ216/$BQ$6</f>
        <v>0.5625</v>
      </c>
      <c r="BS216" s="410" t="n">
        <f aca="false">BA216</f>
        <v>42791</v>
      </c>
      <c r="BT216" s="430" t="n">
        <f aca="false">BD216</f>
        <v>8.16</v>
      </c>
      <c r="BU216" s="431" t="n">
        <f aca="false">BE216</f>
        <v>32</v>
      </c>
      <c r="BV216" s="431" t="n">
        <f aca="false">BF216</f>
        <v>239</v>
      </c>
      <c r="BW216" s="431" t="n">
        <f aca="false">BG216</f>
        <v>7190</v>
      </c>
      <c r="BX216" s="431" t="n">
        <f aca="false">BW216*0.65</f>
        <v>4673.5</v>
      </c>
      <c r="BY216" s="431" t="n">
        <f aca="false">BK216</f>
        <v>24</v>
      </c>
      <c r="BZ216" s="431" t="n">
        <f aca="false">BL216</f>
        <v>17.8</v>
      </c>
      <c r="CA216" s="432"/>
      <c r="CB216" s="431" t="n">
        <f aca="false">BO216</f>
        <v>177</v>
      </c>
      <c r="CC216" s="433" t="n">
        <v>14656</v>
      </c>
      <c r="CD216" s="412" t="n">
        <f aca="false">CC216</f>
        <v>14656</v>
      </c>
      <c r="CE216" s="422" t="n">
        <f aca="false">CC216/25000</f>
        <v>0.58624</v>
      </c>
      <c r="CF216" s="434" t="n">
        <f aca="false">6700/CC216*24</f>
        <v>10.971615720524</v>
      </c>
      <c r="CG216" s="435" t="n">
        <v>7.87</v>
      </c>
      <c r="CH216" s="428"/>
      <c r="CI216" s="447" t="n">
        <f aca="false">9500/CC216*24</f>
        <v>15.556768558952</v>
      </c>
      <c r="CJ216" s="437" t="n">
        <v>31.5</v>
      </c>
      <c r="CK216" s="437" t="n">
        <v>5.11</v>
      </c>
      <c r="CL216" s="424" t="n">
        <v>7.86</v>
      </c>
      <c r="CM216" s="424"/>
      <c r="CN216" s="424"/>
      <c r="CO216" s="433"/>
      <c r="CP216" s="433"/>
      <c r="CQ216" s="438"/>
      <c r="CR216" s="438" t="n">
        <v>0.88</v>
      </c>
      <c r="CS216" s="425"/>
      <c r="CT216" s="433" t="n">
        <f aca="false">3500/CC216*24</f>
        <v>5.73144104803493</v>
      </c>
      <c r="CU216" s="435" t="n">
        <v>6.44</v>
      </c>
      <c r="CV216" s="439" t="n">
        <v>8.12</v>
      </c>
      <c r="CW216" s="440" t="n">
        <v>14</v>
      </c>
      <c r="CX216" s="441" t="n">
        <v>64</v>
      </c>
      <c r="CY216" s="442" t="n">
        <v>4890</v>
      </c>
      <c r="CZ216" s="443"/>
      <c r="DA216" s="443"/>
      <c r="DB216" s="443"/>
      <c r="DC216" s="443"/>
      <c r="DD216" s="444" t="n">
        <v>15</v>
      </c>
      <c r="DE216" s="441" t="n">
        <v>16</v>
      </c>
      <c r="DF216" s="445" t="n">
        <v>28135</v>
      </c>
      <c r="DG216" s="446" t="n">
        <f aca="false">DF216</f>
        <v>28135</v>
      </c>
      <c r="DH216" s="422" t="n">
        <f aca="false">DF216/25000</f>
        <v>1.1254</v>
      </c>
      <c r="DI216" s="447" t="n">
        <f aca="false">6700/DF216*24</f>
        <v>5.71530122623067</v>
      </c>
      <c r="DJ216" s="435" t="n">
        <v>7.87</v>
      </c>
      <c r="DK216" s="428"/>
      <c r="DL216" s="447" t="n">
        <f aca="false">9500/DF216*24</f>
        <v>8.10378532077484</v>
      </c>
      <c r="DM216" s="423" t="n">
        <v>31.3</v>
      </c>
      <c r="DN216" s="423" t="n">
        <v>5.58</v>
      </c>
      <c r="DO216" s="424" t="n">
        <v>7.86</v>
      </c>
      <c r="DP216" s="424"/>
      <c r="DQ216" s="424"/>
      <c r="DR216" s="433"/>
      <c r="DS216" s="433"/>
      <c r="DT216" s="438"/>
      <c r="DU216" s="438" t="n">
        <v>0.8</v>
      </c>
      <c r="DV216" s="425"/>
      <c r="DW216" s="447" t="n">
        <f aca="false">3500/DF216*24</f>
        <v>2.9856051181802</v>
      </c>
      <c r="DX216" s="435" t="n">
        <v>6.44</v>
      </c>
      <c r="DY216" s="439" t="n">
        <v>8.09</v>
      </c>
      <c r="DZ216" s="440" t="n">
        <v>14</v>
      </c>
      <c r="EA216" s="441" t="n">
        <v>60</v>
      </c>
      <c r="EB216" s="442" t="n">
        <v>5110</v>
      </c>
      <c r="EC216" s="443"/>
      <c r="ED216" s="443"/>
      <c r="EE216" s="443"/>
      <c r="EF216" s="443"/>
      <c r="EG216" s="444" t="n">
        <v>6</v>
      </c>
      <c r="EH216" s="441" t="n">
        <v>16</v>
      </c>
      <c r="EI216" s="430" t="n">
        <f aca="false">(DY216*DG216+CV216*CD216)/(DG216+CD216)</f>
        <v>8.10027505783927</v>
      </c>
      <c r="EJ216" s="430" t="n">
        <f aca="false">(DZ216*DG216+CW216*CD216)/(DG216+CD216)</f>
        <v>14</v>
      </c>
      <c r="EK216" s="449" t="n">
        <f aca="false">(EA216*DG216+CX216*CD216)/(DG216+CD216)</f>
        <v>61.370007711902</v>
      </c>
      <c r="EL216" s="449" t="n">
        <f aca="false">(EB216*DG216+CY216*CD216)/(DG216+CD216)</f>
        <v>5034.64957584539</v>
      </c>
      <c r="EM216" s="432"/>
      <c r="EN216" s="432"/>
      <c r="EO216" s="432"/>
      <c r="EP216" s="432"/>
      <c r="EQ216" s="432" t="n">
        <f aca="false">(EG216*DG216+DD216*CD216)/(DG216+CD216)</f>
        <v>9.08251735177958</v>
      </c>
      <c r="ER216" s="449" t="n">
        <f aca="false">(DE216+EH216)/2</f>
        <v>16</v>
      </c>
      <c r="ES216" s="450" t="n">
        <f aca="false">44000/BA216*24</f>
        <v>24.6780865135192</v>
      </c>
      <c r="ET216" s="451" t="n">
        <f aca="false">BB216</f>
        <v>0.85582</v>
      </c>
      <c r="EU216" s="452" t="n">
        <f aca="false">BV216/1000/ES216*24</f>
        <v>0.232432931818182</v>
      </c>
      <c r="EV216" s="451" t="n">
        <f aca="false">EU216/$EU$6</f>
        <v>0.430431355218855</v>
      </c>
      <c r="EW216" s="514"/>
      <c r="EX216" s="515"/>
      <c r="EY216" s="514" t="n">
        <f aca="false">1-EJ216/BU216</f>
        <v>0.5625</v>
      </c>
      <c r="EZ216" s="515" t="n">
        <f aca="false">BU216-EJ216</f>
        <v>18</v>
      </c>
      <c r="FA216" s="451" t="n">
        <f aca="false">1-EK216/BV216</f>
        <v>0.743221725054803</v>
      </c>
      <c r="FB216" s="432" t="n">
        <f aca="false">BV216-EK216</f>
        <v>177.629992288098</v>
      </c>
      <c r="FC216" s="453"/>
      <c r="FD216" s="432"/>
      <c r="FE216" s="453" t="n">
        <f aca="false">1-EQ216/CB216</f>
        <v>0.948686342645313</v>
      </c>
      <c r="FF216" s="431" t="n">
        <f aca="false">CB216-EQ216</f>
        <v>167.91748264822</v>
      </c>
      <c r="FG216" s="406" t="n">
        <v>49200</v>
      </c>
      <c r="FH216" s="444"/>
      <c r="FI216" s="454"/>
      <c r="FJ216" s="455"/>
      <c r="FK216" s="456" t="n">
        <f aca="false">3000/BA216*24</f>
        <v>1.68259680773995</v>
      </c>
      <c r="FL216" s="531"/>
      <c r="FM216" s="456"/>
      <c r="FN216" s="531" t="n">
        <v>6394</v>
      </c>
      <c r="FO216" s="533" t="n">
        <f aca="false">FN216/11.15/1.2/1000</f>
        <v>0.477877428998505</v>
      </c>
      <c r="FP216" s="450" t="n">
        <f aca="false">FN216/BA216*1000</f>
        <v>149.42394428735</v>
      </c>
      <c r="FQ216" s="458" t="n">
        <v>50.4</v>
      </c>
      <c r="FR216" s="459" t="n">
        <f aca="false">FQ216/BA216*1000</f>
        <v>1.17781776541796</v>
      </c>
      <c r="FS216" s="577" t="n">
        <v>7.79</v>
      </c>
      <c r="FT216" s="578" t="n">
        <v>12</v>
      </c>
      <c r="FU216" s="579" t="n">
        <v>46</v>
      </c>
      <c r="FV216" s="580" t="n">
        <v>1</v>
      </c>
      <c r="FW216" s="581" t="n">
        <v>0.14</v>
      </c>
      <c r="FX216" s="580" t="n">
        <v>16</v>
      </c>
      <c r="FY216" s="453" t="n">
        <f aca="false">1-FV216/(EG216+DD216)*2</f>
        <v>0.904761904761905</v>
      </c>
      <c r="FZ216" s="453"/>
      <c r="GA216" s="430"/>
      <c r="GB216" s="514" t="n">
        <f aca="false">1-FT216/DZ216</f>
        <v>0.142857142857143</v>
      </c>
      <c r="GC216" s="515" t="n">
        <f aca="false">(CW216+DZ216)/2-FT216</f>
        <v>2</v>
      </c>
      <c r="GD216" s="514" t="n">
        <f aca="false">1-FU216/EA216</f>
        <v>0.233333333333333</v>
      </c>
      <c r="GE216" s="528" t="n">
        <f aca="false">(CX216+EA216)/2-FU216</f>
        <v>16</v>
      </c>
      <c r="GF216" s="462" t="n">
        <f aca="false">4100/BA216*24</f>
        <v>2.29954897057793</v>
      </c>
      <c r="GG216" s="406"/>
      <c r="GH216" s="451"/>
      <c r="GI216" s="406"/>
      <c r="GJ216" s="463"/>
      <c r="GK216" s="464"/>
      <c r="GL216" s="465"/>
      <c r="GM216" s="530"/>
      <c r="GN216" s="406"/>
      <c r="GO216" s="514"/>
      <c r="GP216" s="451"/>
      <c r="GQ216" s="530"/>
      <c r="GR216" s="456"/>
      <c r="GS216" s="532"/>
      <c r="GT216" s="532"/>
      <c r="GU216" s="514"/>
      <c r="GV216" s="514"/>
      <c r="GW216" s="514"/>
      <c r="GX216" s="514"/>
      <c r="GY216" s="463"/>
      <c r="GZ216" s="406" t="n">
        <v>46334</v>
      </c>
      <c r="HA216" s="582" t="n">
        <v>8.16</v>
      </c>
      <c r="HB216" s="452" t="n">
        <v>7.95</v>
      </c>
      <c r="HC216" s="578" t="n">
        <v>12</v>
      </c>
      <c r="HD216" s="464" t="n">
        <f aca="false">HC216*3.58</f>
        <v>42.96</v>
      </c>
      <c r="HE216" s="464" t="n">
        <v>12</v>
      </c>
      <c r="HF216" s="464"/>
      <c r="HG216" s="583"/>
      <c r="HH216" s="576" t="n">
        <v>1</v>
      </c>
      <c r="HI216" s="584" t="n">
        <v>5010</v>
      </c>
      <c r="HJ216" s="407" t="n">
        <f aca="false">HI216*0.67</f>
        <v>3356.7</v>
      </c>
      <c r="HK216" s="407"/>
      <c r="HL216" s="550"/>
      <c r="HM216" s="585"/>
      <c r="HN216" s="462" t="n">
        <v>8.86</v>
      </c>
      <c r="HO216" s="575"/>
      <c r="HP216" s="549" t="n">
        <v>0.2</v>
      </c>
      <c r="HQ216" s="586"/>
      <c r="HR216" s="587"/>
      <c r="HS216" s="521" t="n">
        <v>0.08</v>
      </c>
      <c r="HT216" s="588" t="n">
        <v>8</v>
      </c>
      <c r="HU216" s="523" t="n">
        <f aca="false">72500/BA216*24</f>
        <v>40.6627561870487</v>
      </c>
      <c r="HV216" s="514" t="n">
        <f aca="false">1-HE216/BE216</f>
        <v>0.625</v>
      </c>
      <c r="HW216" s="514" t="n">
        <f aca="false">1-HD216/BF216</f>
        <v>0.820251046025104</v>
      </c>
      <c r="HX216" s="514" t="n">
        <f aca="false">1-HN216/BK216</f>
        <v>0.630833333333333</v>
      </c>
      <c r="HY216" s="472" t="s">
        <v>203</v>
      </c>
    </row>
    <row r="217" s="599" customFormat="true" ht="15" hidden="false" customHeight="true" outlineLevel="0" collapsed="false">
      <c r="A217" s="401" t="n">
        <v>43699</v>
      </c>
      <c r="B217" s="516" t="n">
        <v>41422</v>
      </c>
      <c r="C217" s="403" t="n">
        <f aca="false">B217/$B$6</f>
        <v>0.82844</v>
      </c>
      <c r="D217" s="572" t="n">
        <v>8.16</v>
      </c>
      <c r="E217" s="573" t="n">
        <v>38</v>
      </c>
      <c r="F217" s="574" t="n">
        <v>210</v>
      </c>
      <c r="G217" s="407" t="n">
        <f aca="false">F217*B217/1000</f>
        <v>8698.62</v>
      </c>
      <c r="H217" s="403" t="n">
        <f aca="false">G217/$G$6</f>
        <v>0.3479448</v>
      </c>
      <c r="I217" s="574" t="n">
        <v>6710</v>
      </c>
      <c r="J217" s="407" t="n">
        <f aca="false">I217*0.67</f>
        <v>4495.7</v>
      </c>
      <c r="K217" s="575" t="n">
        <v>34.5</v>
      </c>
      <c r="L217" s="575" t="n">
        <v>28.2</v>
      </c>
      <c r="M217" s="575" t="n">
        <v>2.8</v>
      </c>
      <c r="N217" s="576" t="n">
        <v>94</v>
      </c>
      <c r="O217" s="576" t="n">
        <v>32</v>
      </c>
      <c r="P217" s="410"/>
      <c r="Q217" s="410"/>
      <c r="R217" s="410"/>
      <c r="S217" s="410"/>
      <c r="T217" s="411"/>
      <c r="U217" s="412"/>
      <c r="V217" s="410"/>
      <c r="W217" s="410"/>
      <c r="X217" s="517"/>
      <c r="Y217" s="474"/>
      <c r="Z217" s="430"/>
      <c r="AA217" s="448"/>
      <c r="AB217" s="410"/>
      <c r="AC217" s="410"/>
      <c r="AD217" s="475" t="n">
        <v>4.99</v>
      </c>
      <c r="AE217" s="478" t="n">
        <f aca="false">AD217/$AD$6</f>
        <v>0.693055555555556</v>
      </c>
      <c r="AF217" s="479"/>
      <c r="AG217" s="478"/>
      <c r="AH217" s="479"/>
      <c r="AI217" s="479"/>
      <c r="AJ217" s="474"/>
      <c r="AK217" s="478"/>
      <c r="AL217" s="448"/>
      <c r="AM217" s="480"/>
      <c r="AN217" s="474"/>
      <c r="AO217" s="474"/>
      <c r="AP217" s="480"/>
      <c r="AQ217" s="448"/>
      <c r="AR217" s="474"/>
      <c r="AS217" s="474"/>
      <c r="AT217" s="474"/>
      <c r="AU217" s="448"/>
      <c r="AV217" s="481"/>
      <c r="AW217" s="480"/>
      <c r="AX217" s="480"/>
      <c r="AY217" s="481"/>
      <c r="AZ217" s="481"/>
      <c r="BA217" s="421" t="n">
        <f aca="false">CC217+DF217</f>
        <v>39272</v>
      </c>
      <c r="BB217" s="422" t="n">
        <f aca="false">BA217/$BA$6</f>
        <v>0.78544</v>
      </c>
      <c r="BC217" s="423"/>
      <c r="BD217" s="424" t="n">
        <v>8.15</v>
      </c>
      <c r="BE217" s="425" t="n">
        <v>52</v>
      </c>
      <c r="BF217" s="426" t="n">
        <v>356</v>
      </c>
      <c r="BG217" s="427" t="n">
        <v>7530</v>
      </c>
      <c r="BH217" s="421" t="n">
        <f aca="false">BG217*0.67</f>
        <v>5045.1</v>
      </c>
      <c r="BI217" s="433"/>
      <c r="BJ217" s="422"/>
      <c r="BK217" s="428" t="n">
        <v>29.3</v>
      </c>
      <c r="BL217" s="428" t="n">
        <v>25.4</v>
      </c>
      <c r="BM217" s="429" t="n">
        <v>3.5</v>
      </c>
      <c r="BN217" s="423"/>
      <c r="BO217" s="426" t="n">
        <v>115</v>
      </c>
      <c r="BP217" s="426" t="n">
        <v>32</v>
      </c>
      <c r="BQ217" s="424" t="n">
        <v>2.12</v>
      </c>
      <c r="BR217" s="422" t="n">
        <f aca="false">BQ217/$BQ$6</f>
        <v>0.294444444444444</v>
      </c>
      <c r="BS217" s="410" t="n">
        <f aca="false">BA217</f>
        <v>39272</v>
      </c>
      <c r="BT217" s="430" t="n">
        <f aca="false">BD217</f>
        <v>8.15</v>
      </c>
      <c r="BU217" s="431" t="n">
        <f aca="false">BE217</f>
        <v>52</v>
      </c>
      <c r="BV217" s="431" t="n">
        <f aca="false">BF217</f>
        <v>356</v>
      </c>
      <c r="BW217" s="431" t="n">
        <f aca="false">BG217</f>
        <v>7530</v>
      </c>
      <c r="BX217" s="431" t="n">
        <f aca="false">BW217*0.65</f>
        <v>4894.5</v>
      </c>
      <c r="BY217" s="431" t="n">
        <f aca="false">BK217</f>
        <v>29.3</v>
      </c>
      <c r="BZ217" s="431" t="n">
        <f aca="false">BL217</f>
        <v>25.4</v>
      </c>
      <c r="CA217" s="432"/>
      <c r="CB217" s="431" t="n">
        <f aca="false">BO217</f>
        <v>115</v>
      </c>
      <c r="CC217" s="433" t="n">
        <v>9575</v>
      </c>
      <c r="CD217" s="412" t="n">
        <f aca="false">CC217</f>
        <v>9575</v>
      </c>
      <c r="CE217" s="422" t="n">
        <f aca="false">CC217/25000</f>
        <v>0.383</v>
      </c>
      <c r="CF217" s="434" t="n">
        <f aca="false">6700/CC217*24</f>
        <v>16.7937336814621</v>
      </c>
      <c r="CG217" s="435" t="n">
        <v>7.82</v>
      </c>
      <c r="CH217" s="428"/>
      <c r="CI217" s="447" t="n">
        <f aca="false">9500/CC217*24</f>
        <v>23.8120104438642</v>
      </c>
      <c r="CJ217" s="437" t="n">
        <v>31</v>
      </c>
      <c r="CK217" s="437" t="n">
        <v>5.21</v>
      </c>
      <c r="CL217" s="424" t="n">
        <v>7.9</v>
      </c>
      <c r="CM217" s="424"/>
      <c r="CN217" s="424"/>
      <c r="CO217" s="433"/>
      <c r="CP217" s="433"/>
      <c r="CQ217" s="438"/>
      <c r="CR217" s="438" t="n">
        <v>0.8</v>
      </c>
      <c r="CS217" s="425"/>
      <c r="CT217" s="433" t="n">
        <f aca="false">3500/CC217*24</f>
        <v>8.77284595300261</v>
      </c>
      <c r="CU217" s="435" t="n">
        <v>5.58</v>
      </c>
      <c r="CV217" s="439" t="n">
        <v>8.01</v>
      </c>
      <c r="CW217" s="440" t="n">
        <v>13.8</v>
      </c>
      <c r="CX217" s="441" t="n">
        <v>65</v>
      </c>
      <c r="CY217" s="442" t="n">
        <v>5620</v>
      </c>
      <c r="CZ217" s="443"/>
      <c r="DA217" s="443"/>
      <c r="DB217" s="443"/>
      <c r="DC217" s="443"/>
      <c r="DD217" s="444" t="n">
        <v>7</v>
      </c>
      <c r="DE217" s="441" t="n">
        <v>16</v>
      </c>
      <c r="DF217" s="445" t="n">
        <v>29697</v>
      </c>
      <c r="DG217" s="446" t="n">
        <f aca="false">DF217</f>
        <v>29697</v>
      </c>
      <c r="DH217" s="422" t="n">
        <f aca="false">DF217/25000</f>
        <v>1.18788</v>
      </c>
      <c r="DI217" s="447" t="n">
        <f aca="false">6700/DF217*24</f>
        <v>5.41468835235883</v>
      </c>
      <c r="DJ217" s="435" t="n">
        <v>7.9</v>
      </c>
      <c r="DK217" s="428"/>
      <c r="DL217" s="447" t="n">
        <f aca="false">9500/DF217*24</f>
        <v>7.67754318618042</v>
      </c>
      <c r="DM217" s="423" t="n">
        <v>31.1</v>
      </c>
      <c r="DN217" s="423" t="n">
        <v>3.4</v>
      </c>
      <c r="DO217" s="424" t="n">
        <v>7.81</v>
      </c>
      <c r="DP217" s="424"/>
      <c r="DQ217" s="424"/>
      <c r="DR217" s="433"/>
      <c r="DS217" s="433"/>
      <c r="DT217" s="438"/>
      <c r="DU217" s="438" t="n">
        <v>0.82</v>
      </c>
      <c r="DV217" s="425"/>
      <c r="DW217" s="447" t="n">
        <f aca="false">3500/DF217*24</f>
        <v>2.828568542277</v>
      </c>
      <c r="DX217" s="435" t="n">
        <v>4.3</v>
      </c>
      <c r="DY217" s="439" t="n">
        <v>8.01</v>
      </c>
      <c r="DZ217" s="440" t="n">
        <v>15</v>
      </c>
      <c r="EA217" s="441" t="n">
        <v>65</v>
      </c>
      <c r="EB217" s="442" t="n">
        <v>5870</v>
      </c>
      <c r="EC217" s="443"/>
      <c r="ED217" s="443"/>
      <c r="EE217" s="443"/>
      <c r="EF217" s="443"/>
      <c r="EG217" s="444" t="n">
        <v>5</v>
      </c>
      <c r="EH217" s="441" t="n">
        <v>16</v>
      </c>
      <c r="EI217" s="430" t="n">
        <f aca="false">(DY217*DG217+CV217*CD217)/(DG217+CD217)</f>
        <v>8.01</v>
      </c>
      <c r="EJ217" s="430" t="n">
        <f aca="false">(DZ217*DG217+CW217*CD217)/(DG217+CD217)</f>
        <v>14.7074251375025</v>
      </c>
      <c r="EK217" s="449" t="n">
        <f aca="false">(EA217*DG217+CX217*CD217)/(DG217+CD217)</f>
        <v>65</v>
      </c>
      <c r="EL217" s="449" t="n">
        <f aca="false">(EB217*DG217+CY217*CD217)/(DG217+CD217)</f>
        <v>5809.04690364636</v>
      </c>
      <c r="EM217" s="432"/>
      <c r="EN217" s="432"/>
      <c r="EO217" s="432"/>
      <c r="EP217" s="432"/>
      <c r="EQ217" s="432" t="n">
        <f aca="false">(EG217*DG217+DD217*CD217)/(DG217+CD217)</f>
        <v>5.48762477082909</v>
      </c>
      <c r="ER217" s="449" t="n">
        <f aca="false">(DE217+EH217)/2</f>
        <v>16</v>
      </c>
      <c r="ES217" s="450" t="n">
        <f aca="false">44000/BA217*24</f>
        <v>26.889386840497</v>
      </c>
      <c r="ET217" s="451" t="n">
        <f aca="false">BB217</f>
        <v>0.78544</v>
      </c>
      <c r="EU217" s="452" t="n">
        <f aca="false">BV217/1000/ES217*24</f>
        <v>0.317746181818182</v>
      </c>
      <c r="EV217" s="451" t="n">
        <f aca="false">EU217/$EU$6</f>
        <v>0.588418855218855</v>
      </c>
      <c r="EW217" s="514"/>
      <c r="EX217" s="515"/>
      <c r="EY217" s="514" t="n">
        <f aca="false">1-EJ217/BU217</f>
        <v>0.717164901201874</v>
      </c>
      <c r="EZ217" s="515" t="n">
        <f aca="false">BU217-EJ217</f>
        <v>37.2925748624975</v>
      </c>
      <c r="FA217" s="451" t="n">
        <f aca="false">1-EK217/BV217</f>
        <v>0.817415730337079</v>
      </c>
      <c r="FB217" s="432" t="n">
        <f aca="false">BV217-EK217</f>
        <v>291</v>
      </c>
      <c r="FC217" s="453"/>
      <c r="FD217" s="432"/>
      <c r="FE217" s="453" t="n">
        <f aca="false">1-EQ217/CB217</f>
        <v>0.952281523731921</v>
      </c>
      <c r="FF217" s="431" t="n">
        <f aca="false">CB217-EQ217</f>
        <v>109.512375229171</v>
      </c>
      <c r="FG217" s="406" t="n">
        <v>49200</v>
      </c>
      <c r="FH217" s="590"/>
      <c r="FI217" s="591"/>
      <c r="FJ217" s="592"/>
      <c r="FK217" s="456" t="n">
        <f aca="false">3000/BA217*24</f>
        <v>1.83336728457934</v>
      </c>
      <c r="FL217" s="531"/>
      <c r="FM217" s="456"/>
      <c r="FN217" s="531" t="n">
        <v>4865</v>
      </c>
      <c r="FO217" s="533" t="n">
        <f aca="false">FN217/11.15/1.2/1000</f>
        <v>0.363602391629297</v>
      </c>
      <c r="FP217" s="450" t="n">
        <f aca="false">FN217/BA217*1000</f>
        <v>123.879608881646</v>
      </c>
      <c r="FQ217" s="458" t="n">
        <v>50.4</v>
      </c>
      <c r="FR217" s="459" t="n">
        <f aca="false">FQ217/BA217*1000</f>
        <v>1.28335709920554</v>
      </c>
      <c r="FS217" s="577" t="n">
        <v>7.76</v>
      </c>
      <c r="FT217" s="578" t="n">
        <v>12</v>
      </c>
      <c r="FU217" s="579" t="n">
        <v>50</v>
      </c>
      <c r="FV217" s="580" t="n">
        <v>1</v>
      </c>
      <c r="FW217" s="581" t="n">
        <v>0.16</v>
      </c>
      <c r="FX217" s="580" t="n">
        <v>16</v>
      </c>
      <c r="FY217" s="453" t="n">
        <f aca="false">1-FV217/(EG217+DD217)*2</f>
        <v>0.833333333333333</v>
      </c>
      <c r="FZ217" s="453"/>
      <c r="GA217" s="430"/>
      <c r="GB217" s="514" t="n">
        <f aca="false">1-FT217/DZ217</f>
        <v>0.2</v>
      </c>
      <c r="GC217" s="515" t="n">
        <f aca="false">(CW217+DZ217)/2-FT217</f>
        <v>2.4</v>
      </c>
      <c r="GD217" s="514" t="n">
        <f aca="false">1-FU217/EA217</f>
        <v>0.230769230769231</v>
      </c>
      <c r="GE217" s="528" t="n">
        <f aca="false">(CX217+EA217)/2-FU217</f>
        <v>15</v>
      </c>
      <c r="GF217" s="462" t="n">
        <f aca="false">4100/BA217*24</f>
        <v>2.50560195559177</v>
      </c>
      <c r="GG217" s="590"/>
      <c r="GH217" s="593"/>
      <c r="GI217" s="590"/>
      <c r="GJ217" s="593"/>
      <c r="GK217" s="593"/>
      <c r="GL217" s="594"/>
      <c r="GM217" s="578"/>
      <c r="GN217" s="590"/>
      <c r="GO217" s="593"/>
      <c r="GP217" s="593"/>
      <c r="GQ217" s="578"/>
      <c r="GR217" s="595"/>
      <c r="GS217" s="596"/>
      <c r="GT217" s="593"/>
      <c r="GU217" s="593"/>
      <c r="GV217" s="593"/>
      <c r="GW217" s="514"/>
      <c r="GX217" s="514"/>
      <c r="GY217" s="597"/>
      <c r="GZ217" s="406" t="n">
        <v>40967</v>
      </c>
      <c r="HA217" s="582" t="n">
        <v>7.88</v>
      </c>
      <c r="HB217" s="452" t="n">
        <v>7.92</v>
      </c>
      <c r="HC217" s="578" t="n">
        <v>12</v>
      </c>
      <c r="HD217" s="464" t="n">
        <f aca="false">HC217*3.58</f>
        <v>42.96</v>
      </c>
      <c r="HE217" s="464" t="n">
        <v>14</v>
      </c>
      <c r="HF217" s="464"/>
      <c r="HG217" s="583"/>
      <c r="HH217" s="576" t="n">
        <v>1</v>
      </c>
      <c r="HI217" s="584" t="n">
        <v>5770</v>
      </c>
      <c r="HJ217" s="407" t="n">
        <f aca="false">HI217*0.67</f>
        <v>3865.9</v>
      </c>
      <c r="HK217" s="407"/>
      <c r="HL217" s="550"/>
      <c r="HM217" s="585"/>
      <c r="HN217" s="462" t="n">
        <v>7.2</v>
      </c>
      <c r="HO217" s="575"/>
      <c r="HP217" s="549" t="n">
        <v>0.0078</v>
      </c>
      <c r="HQ217" s="586"/>
      <c r="HR217" s="587"/>
      <c r="HS217" s="521" t="n">
        <v>0.16</v>
      </c>
      <c r="HT217" s="588" t="n">
        <v>8</v>
      </c>
      <c r="HU217" s="523" t="n">
        <f aca="false">72500/BA217*24</f>
        <v>44.3063760440008</v>
      </c>
      <c r="HV217" s="514" t="n">
        <f aca="false">1-HC217/BE217</f>
        <v>0.769230769230769</v>
      </c>
      <c r="HW217" s="514" t="n">
        <f aca="false">1-HD217/BF217</f>
        <v>0.879325842696629</v>
      </c>
      <c r="HX217" s="514" t="n">
        <f aca="false">1-HN217/BK217</f>
        <v>0.754266211604096</v>
      </c>
      <c r="HY217" s="598"/>
    </row>
    <row r="218" s="599" customFormat="true" ht="15" hidden="false" customHeight="true" outlineLevel="0" collapsed="false">
      <c r="A218" s="401" t="n">
        <v>43700</v>
      </c>
      <c r="B218" s="516" t="n">
        <v>45431</v>
      </c>
      <c r="C218" s="403" t="n">
        <f aca="false">B218/$B$6</f>
        <v>0.90862</v>
      </c>
      <c r="D218" s="572" t="n">
        <v>8.16</v>
      </c>
      <c r="E218" s="573" t="n">
        <v>37</v>
      </c>
      <c r="F218" s="574" t="n">
        <v>204</v>
      </c>
      <c r="G218" s="407" t="n">
        <f aca="false">F218*B218/1000</f>
        <v>9267.924</v>
      </c>
      <c r="H218" s="403" t="n">
        <f aca="false">G218/$G$6</f>
        <v>0.37071696</v>
      </c>
      <c r="I218" s="574" t="n">
        <v>6750</v>
      </c>
      <c r="J218" s="407" t="n">
        <f aca="false">I218*0.67</f>
        <v>4522.5</v>
      </c>
      <c r="K218" s="575" t="n">
        <v>34.3</v>
      </c>
      <c r="L218" s="575" t="n">
        <v>25.6</v>
      </c>
      <c r="M218" s="575" t="n">
        <v>2.6</v>
      </c>
      <c r="N218" s="576" t="n">
        <v>105</v>
      </c>
      <c r="O218" s="576" t="n">
        <v>32</v>
      </c>
      <c r="P218" s="410"/>
      <c r="Q218" s="410"/>
      <c r="R218" s="410"/>
      <c r="S218" s="410"/>
      <c r="T218" s="411"/>
      <c r="U218" s="412"/>
      <c r="V218" s="410"/>
      <c r="W218" s="410"/>
      <c r="X218" s="517"/>
      <c r="Y218" s="474"/>
      <c r="Z218" s="430"/>
      <c r="AA218" s="448"/>
      <c r="AB218" s="410"/>
      <c r="AC218" s="410"/>
      <c r="AD218" s="475" t="n">
        <v>5.21</v>
      </c>
      <c r="AE218" s="478" t="n">
        <f aca="false">AD218/$AD$6</f>
        <v>0.723611111111111</v>
      </c>
      <c r="AF218" s="479"/>
      <c r="AG218" s="478"/>
      <c r="AH218" s="479"/>
      <c r="AI218" s="479"/>
      <c r="AJ218" s="474"/>
      <c r="AK218" s="478"/>
      <c r="AL218" s="448"/>
      <c r="AM218" s="480"/>
      <c r="AN218" s="474"/>
      <c r="AO218" s="474"/>
      <c r="AP218" s="480"/>
      <c r="AQ218" s="448"/>
      <c r="AR218" s="474"/>
      <c r="AS218" s="474"/>
      <c r="AT218" s="474"/>
      <c r="AU218" s="448"/>
      <c r="AV218" s="481"/>
      <c r="AW218" s="480"/>
      <c r="AX218" s="480"/>
      <c r="AY218" s="481"/>
      <c r="AZ218" s="481"/>
      <c r="BA218" s="421" t="n">
        <f aca="false">CC218+DF218</f>
        <v>39113</v>
      </c>
      <c r="BB218" s="422" t="n">
        <f aca="false">BA218/$BA$6</f>
        <v>0.78226</v>
      </c>
      <c r="BC218" s="423"/>
      <c r="BD218" s="424" t="n">
        <v>8.22</v>
      </c>
      <c r="BE218" s="425" t="n">
        <v>43.6</v>
      </c>
      <c r="BF218" s="426" t="n">
        <v>364</v>
      </c>
      <c r="BG218" s="427" t="n">
        <v>7270</v>
      </c>
      <c r="BH218" s="421" t="n">
        <f aca="false">BG218*0.67</f>
        <v>4870.9</v>
      </c>
      <c r="BI218" s="433"/>
      <c r="BJ218" s="422"/>
      <c r="BK218" s="428" t="n">
        <v>25.5</v>
      </c>
      <c r="BL218" s="428" t="n">
        <v>20.8</v>
      </c>
      <c r="BM218" s="429" t="n">
        <v>2.6</v>
      </c>
      <c r="BN218" s="423" t="n">
        <v>2.2</v>
      </c>
      <c r="BO218" s="426" t="n">
        <v>120</v>
      </c>
      <c r="BP218" s="426" t="n">
        <v>32</v>
      </c>
      <c r="BQ218" s="424" t="n">
        <v>3.35</v>
      </c>
      <c r="BR218" s="422" t="n">
        <f aca="false">BQ218/$BQ$6</f>
        <v>0.465277777777778</v>
      </c>
      <c r="BS218" s="410" t="n">
        <f aca="false">BA218</f>
        <v>39113</v>
      </c>
      <c r="BT218" s="430" t="n">
        <f aca="false">BD218</f>
        <v>8.22</v>
      </c>
      <c r="BU218" s="431" t="n">
        <f aca="false">BE218</f>
        <v>43.6</v>
      </c>
      <c r="BV218" s="431" t="n">
        <f aca="false">BF218</f>
        <v>364</v>
      </c>
      <c r="BW218" s="431" t="n">
        <f aca="false">BG218</f>
        <v>7270</v>
      </c>
      <c r="BX218" s="431" t="n">
        <f aca="false">BW218*0.65</f>
        <v>4725.5</v>
      </c>
      <c r="BY218" s="431" t="n">
        <f aca="false">BK218</f>
        <v>25.5</v>
      </c>
      <c r="BZ218" s="431" t="n">
        <f aca="false">BL218</f>
        <v>20.8</v>
      </c>
      <c r="CA218" s="432" t="n">
        <f aca="false">BN218</f>
        <v>2.2</v>
      </c>
      <c r="CB218" s="431" t="n">
        <f aca="false">BO218</f>
        <v>120</v>
      </c>
      <c r="CC218" s="433" t="n">
        <v>9245</v>
      </c>
      <c r="CD218" s="412" t="n">
        <f aca="false">CC218</f>
        <v>9245</v>
      </c>
      <c r="CE218" s="422" t="n">
        <f aca="false">CC218/25000</f>
        <v>0.3698</v>
      </c>
      <c r="CF218" s="434" t="n">
        <f aca="false">6700/CC218*24</f>
        <v>17.3931855056787</v>
      </c>
      <c r="CG218" s="435" t="n">
        <v>7.99</v>
      </c>
      <c r="CH218" s="428" t="n">
        <v>4.9</v>
      </c>
      <c r="CI218" s="447" t="n">
        <f aca="false">9500/CC218*24</f>
        <v>24.6619794483505</v>
      </c>
      <c r="CJ218" s="437" t="n">
        <v>31.9</v>
      </c>
      <c r="CK218" s="437" t="n">
        <v>3.71</v>
      </c>
      <c r="CL218" s="424" t="n">
        <v>8.02</v>
      </c>
      <c r="CM218" s="424"/>
      <c r="CN218" s="424"/>
      <c r="CO218" s="433"/>
      <c r="CP218" s="433"/>
      <c r="CQ218" s="438"/>
      <c r="CR218" s="438" t="n">
        <v>0.91</v>
      </c>
      <c r="CS218" s="425"/>
      <c r="CT218" s="433" t="n">
        <f aca="false">3500/CC218*24</f>
        <v>9.08599242833964</v>
      </c>
      <c r="CU218" s="435" t="n">
        <v>5.34</v>
      </c>
      <c r="CV218" s="439" t="n">
        <v>8.11</v>
      </c>
      <c r="CW218" s="440" t="n">
        <v>15.6</v>
      </c>
      <c r="CX218" s="441" t="n">
        <v>60</v>
      </c>
      <c r="CY218" s="442" t="n">
        <v>5970</v>
      </c>
      <c r="CZ218" s="443" t="n">
        <v>7.4</v>
      </c>
      <c r="DA218" s="443" t="n">
        <v>0.2</v>
      </c>
      <c r="DB218" s="443" t="n">
        <v>7</v>
      </c>
      <c r="DC218" s="443" t="n">
        <v>1.2</v>
      </c>
      <c r="DD218" s="444" t="n">
        <v>8</v>
      </c>
      <c r="DE218" s="441" t="n">
        <v>16</v>
      </c>
      <c r="DF218" s="445" t="n">
        <v>29868</v>
      </c>
      <c r="DG218" s="446" t="n">
        <f aca="false">DF218</f>
        <v>29868</v>
      </c>
      <c r="DH218" s="422" t="n">
        <f aca="false">DF218/25000</f>
        <v>1.19472</v>
      </c>
      <c r="DI218" s="447" t="n">
        <f aca="false">6700/DF218*24</f>
        <v>5.3836882282041</v>
      </c>
      <c r="DJ218" s="435" t="n">
        <v>8.02</v>
      </c>
      <c r="DK218" s="428" t="n">
        <v>4.1</v>
      </c>
      <c r="DL218" s="447" t="n">
        <f aca="false">9500/DF218*24</f>
        <v>7.63358778625954</v>
      </c>
      <c r="DM218" s="423" t="n">
        <v>31.8</v>
      </c>
      <c r="DN218" s="423" t="n">
        <v>3.12</v>
      </c>
      <c r="DO218" s="424" t="n">
        <v>7.91</v>
      </c>
      <c r="DP218" s="424"/>
      <c r="DQ218" s="424"/>
      <c r="DR218" s="433"/>
      <c r="DS218" s="433"/>
      <c r="DT218" s="438"/>
      <c r="DU218" s="438" t="n">
        <v>0.76</v>
      </c>
      <c r="DV218" s="425"/>
      <c r="DW218" s="447" t="n">
        <f aca="false">3500/DF218*24</f>
        <v>2.8123744475693</v>
      </c>
      <c r="DX218" s="435" t="n">
        <v>4.3</v>
      </c>
      <c r="DY218" s="439" t="n">
        <v>7.96</v>
      </c>
      <c r="DZ218" s="440" t="n">
        <v>14</v>
      </c>
      <c r="EA218" s="441" t="n">
        <v>60</v>
      </c>
      <c r="EB218" s="442" t="n">
        <v>6060</v>
      </c>
      <c r="EC218" s="443" t="n">
        <v>8.9</v>
      </c>
      <c r="ED218" s="443" t="n">
        <v>0.3</v>
      </c>
      <c r="EE218" s="443" t="n">
        <v>8.9</v>
      </c>
      <c r="EF218" s="443" t="n">
        <v>1.1</v>
      </c>
      <c r="EG218" s="444" t="n">
        <v>7</v>
      </c>
      <c r="EH218" s="441" t="n">
        <v>16</v>
      </c>
      <c r="EI218" s="430" t="n">
        <f aca="false">(DY218*DG218+CV218*CD218)/(DG218+CD218)</f>
        <v>7.99545496382277</v>
      </c>
      <c r="EJ218" s="430" t="n">
        <f aca="false">(DZ218*DG218+CW218*CD218)/(DG218+CD218)</f>
        <v>14.3781862807762</v>
      </c>
      <c r="EK218" s="449" t="n">
        <f aca="false">(EA218*DG218+CX218*CD218)/(DG218+CD218)</f>
        <v>60</v>
      </c>
      <c r="EL218" s="449" t="n">
        <f aca="false">(EB218*DG218+CY218*CD218)/(DG218+CD218)</f>
        <v>6038.72702170634</v>
      </c>
      <c r="EM218" s="430" t="n">
        <f aca="false">(EC218*DG218+CZ218*CD218)/(DG218+CD218)</f>
        <v>8.5454503617723</v>
      </c>
      <c r="EN218" s="432" t="n">
        <f aca="false">(ED218*DG218+DA218*CD218)/(DG218+CD218)</f>
        <v>0.276363357451487</v>
      </c>
      <c r="EO218" s="432" t="n">
        <f aca="false">(EE218*DG218+DB218*CD218)/(DG218+CD218)</f>
        <v>8.45090379157825</v>
      </c>
      <c r="EP218" s="432" t="n">
        <f aca="false">(EF218*DG218+DC218*CD218)/(DG218+CD218)</f>
        <v>1.12363664254851</v>
      </c>
      <c r="EQ218" s="432" t="n">
        <f aca="false">(EG218*DG218+DD218*CD218)/(DG218+CD218)</f>
        <v>7.23636642548513</v>
      </c>
      <c r="ER218" s="449" t="n">
        <f aca="false">(DE218+EH218)/2</f>
        <v>16</v>
      </c>
      <c r="ES218" s="450" t="n">
        <f aca="false">44000/BA218*24</f>
        <v>26.9986960857004</v>
      </c>
      <c r="ET218" s="451" t="n">
        <f aca="false">BB218</f>
        <v>0.78226</v>
      </c>
      <c r="EU218" s="452" t="n">
        <f aca="false">BV218/1000/ES218*24</f>
        <v>0.323571181818182</v>
      </c>
      <c r="EV218" s="451" t="n">
        <f aca="false">EU218/$EU$6</f>
        <v>0.599205892255892</v>
      </c>
      <c r="EW218" s="514" t="n">
        <f aca="false">1-EM218/BY218</f>
        <v>0.664884299538341</v>
      </c>
      <c r="EX218" s="515" t="n">
        <f aca="false">BY218-EM218</f>
        <v>16.9545496382277</v>
      </c>
      <c r="EY218" s="514" t="n">
        <f aca="false">1-EJ218/BU218</f>
        <v>0.670225085303298</v>
      </c>
      <c r="EZ218" s="515" t="n">
        <f aca="false">BU218-EJ218</f>
        <v>29.2218137192238</v>
      </c>
      <c r="FA218" s="451" t="n">
        <f aca="false">1-EK218/BV218</f>
        <v>0.835164835164835</v>
      </c>
      <c r="FB218" s="432" t="n">
        <f aca="false">BV218-EK218</f>
        <v>304</v>
      </c>
      <c r="FC218" s="453" t="n">
        <f aca="false">1-EP218/CA218</f>
        <v>0.489256071568858</v>
      </c>
      <c r="FD218" s="432" t="n">
        <f aca="false">CA218-EP218</f>
        <v>1.07636335745149</v>
      </c>
      <c r="FE218" s="453" t="n">
        <f aca="false">1-EQ218/CB218</f>
        <v>0.939696946454291</v>
      </c>
      <c r="FF218" s="431" t="n">
        <f aca="false">CB218-EQ218</f>
        <v>112.763633574515</v>
      </c>
      <c r="FG218" s="406" t="n">
        <v>49200</v>
      </c>
      <c r="FH218" s="590"/>
      <c r="FI218" s="591"/>
      <c r="FJ218" s="592"/>
      <c r="FK218" s="456" t="n">
        <f aca="false">3000/BA218*24</f>
        <v>1.84082018766139</v>
      </c>
      <c r="FL218" s="531"/>
      <c r="FM218" s="456"/>
      <c r="FN218" s="531" t="n">
        <v>6811</v>
      </c>
      <c r="FO218" s="533" t="n">
        <f aca="false">FN218/11.15/1.2/1000</f>
        <v>0.509043348281016</v>
      </c>
      <c r="FP218" s="450" t="n">
        <f aca="false">FN218/BA218*1000</f>
        <v>174.136476363357</v>
      </c>
      <c r="FQ218" s="458" t="n">
        <v>50.4</v>
      </c>
      <c r="FR218" s="459" t="n">
        <f aca="false">FQ218/BA218*1000</f>
        <v>1.28857413136297</v>
      </c>
      <c r="FS218" s="577" t="n">
        <v>7.97</v>
      </c>
      <c r="FT218" s="578" t="n">
        <v>14</v>
      </c>
      <c r="FU218" s="579" t="n">
        <v>53</v>
      </c>
      <c r="FV218" s="580" t="n">
        <v>1</v>
      </c>
      <c r="FW218" s="581" t="n">
        <v>0.22</v>
      </c>
      <c r="FX218" s="580" t="n">
        <v>16</v>
      </c>
      <c r="FY218" s="453" t="n">
        <f aca="false">1-FV218/(EG218+DD218)*2</f>
        <v>0.866666666666667</v>
      </c>
      <c r="FZ218" s="453" t="n">
        <f aca="false">1-FW218/(EF218+DC218)*2</f>
        <v>0.808695652173913</v>
      </c>
      <c r="GA218" s="430" t="n">
        <f aca="false">(DC218+EF218)/2-FW218</f>
        <v>0.93</v>
      </c>
      <c r="GB218" s="514" t="n">
        <f aca="false">1-FT218/DZ218</f>
        <v>0</v>
      </c>
      <c r="GC218" s="515" t="n">
        <f aca="false">(CW218+DZ218)/2-FT218</f>
        <v>0.800000000000001</v>
      </c>
      <c r="GD218" s="514" t="n">
        <f aca="false">1-FU218/EA218</f>
        <v>0.116666666666667</v>
      </c>
      <c r="GE218" s="528" t="n">
        <f aca="false">(CX218+EA218)/2-FU218</f>
        <v>7</v>
      </c>
      <c r="GF218" s="462" t="n">
        <f aca="false">4100/BA218*24</f>
        <v>2.5157875898039</v>
      </c>
      <c r="GG218" s="590"/>
      <c r="GH218" s="593"/>
      <c r="GI218" s="590"/>
      <c r="GJ218" s="593"/>
      <c r="GK218" s="593"/>
      <c r="GL218" s="594"/>
      <c r="GM218" s="578"/>
      <c r="GN218" s="590"/>
      <c r="GO218" s="593"/>
      <c r="GP218" s="593"/>
      <c r="GQ218" s="578"/>
      <c r="GR218" s="595"/>
      <c r="GS218" s="596"/>
      <c r="GT218" s="593"/>
      <c r="GU218" s="593"/>
      <c r="GV218" s="593"/>
      <c r="GW218" s="514"/>
      <c r="GX218" s="514"/>
      <c r="GY218" s="597"/>
      <c r="GZ218" s="406" t="n">
        <v>41566</v>
      </c>
      <c r="HA218" s="582" t="n">
        <v>8.15</v>
      </c>
      <c r="HB218" s="452" t="n">
        <v>8.18</v>
      </c>
      <c r="HC218" s="578" t="n">
        <v>14</v>
      </c>
      <c r="HD218" s="464" t="n">
        <f aca="false">HC218*3.58</f>
        <v>50.12</v>
      </c>
      <c r="HE218" s="464" t="n">
        <v>13</v>
      </c>
      <c r="HF218" s="464"/>
      <c r="HG218" s="583"/>
      <c r="HH218" s="576" t="n">
        <v>1</v>
      </c>
      <c r="HI218" s="584" t="n">
        <v>6040</v>
      </c>
      <c r="HJ218" s="407" t="n">
        <f aca="false">HI218*0.67</f>
        <v>4046.8</v>
      </c>
      <c r="HK218" s="407"/>
      <c r="HL218" s="550"/>
      <c r="HM218" s="585" t="n">
        <v>8.2</v>
      </c>
      <c r="HN218" s="462" t="n">
        <v>8.24</v>
      </c>
      <c r="HO218" s="575" t="n">
        <v>0.23</v>
      </c>
      <c r="HP218" s="549" t="n">
        <v>0.026</v>
      </c>
      <c r="HQ218" s="586" t="n">
        <v>8.4</v>
      </c>
      <c r="HR218" s="587" t="n">
        <v>0.2</v>
      </c>
      <c r="HS218" s="521" t="n">
        <v>0.21</v>
      </c>
      <c r="HT218" s="588" t="n">
        <v>8</v>
      </c>
      <c r="HU218" s="523" t="n">
        <f aca="false">72500/BA218*24</f>
        <v>44.4864878684836</v>
      </c>
      <c r="HV218" s="514" t="n">
        <f aca="false">1-HC218/BE218</f>
        <v>0.678899082568807</v>
      </c>
      <c r="HW218" s="514" t="n">
        <f aca="false">1-HD218/BF218</f>
        <v>0.862307692307692</v>
      </c>
      <c r="HX218" s="514" t="n">
        <f aca="false">1-HN218/BK218</f>
        <v>0.676862745098039</v>
      </c>
      <c r="HY218" s="598"/>
    </row>
    <row r="219" s="599" customFormat="true" ht="15" hidden="false" customHeight="true" outlineLevel="0" collapsed="false">
      <c r="A219" s="401" t="n">
        <v>43701</v>
      </c>
      <c r="B219" s="516" t="n">
        <v>43610</v>
      </c>
      <c r="C219" s="403" t="n">
        <f aca="false">B219/$B$6</f>
        <v>0.8722</v>
      </c>
      <c r="D219" s="572" t="n">
        <v>8.25</v>
      </c>
      <c r="E219" s="573" t="n">
        <v>35</v>
      </c>
      <c r="F219" s="574" t="n">
        <v>228</v>
      </c>
      <c r="G219" s="407" t="n">
        <f aca="false">F219*B219/1000</f>
        <v>9943.08</v>
      </c>
      <c r="H219" s="403" t="n">
        <f aca="false">G219/$G$6</f>
        <v>0.3977232</v>
      </c>
      <c r="I219" s="574" t="n">
        <v>6850</v>
      </c>
      <c r="J219" s="407" t="n">
        <f aca="false">I219*0.67</f>
        <v>4589.5</v>
      </c>
      <c r="K219" s="575" t="n">
        <v>25.1</v>
      </c>
      <c r="L219" s="575" t="n">
        <v>17.6</v>
      </c>
      <c r="M219" s="575" t="n">
        <v>1.9</v>
      </c>
      <c r="N219" s="576" t="n">
        <v>69</v>
      </c>
      <c r="O219" s="576" t="n">
        <v>32</v>
      </c>
      <c r="P219" s="410"/>
      <c r="Q219" s="410"/>
      <c r="R219" s="410"/>
      <c r="S219" s="410"/>
      <c r="T219" s="411"/>
      <c r="U219" s="412"/>
      <c r="V219" s="410"/>
      <c r="W219" s="410"/>
      <c r="X219" s="517"/>
      <c r="Y219" s="474"/>
      <c r="Z219" s="430"/>
      <c r="AA219" s="448"/>
      <c r="AB219" s="410"/>
      <c r="AC219" s="410"/>
      <c r="AD219" s="475" t="n">
        <v>4.95</v>
      </c>
      <c r="AE219" s="478" t="n">
        <f aca="false">AD219/$AD$6</f>
        <v>0.6875</v>
      </c>
      <c r="AF219" s="479"/>
      <c r="AG219" s="478"/>
      <c r="AH219" s="479"/>
      <c r="AI219" s="479"/>
      <c r="AJ219" s="474"/>
      <c r="AK219" s="478"/>
      <c r="AL219" s="448"/>
      <c r="AM219" s="480"/>
      <c r="AN219" s="474"/>
      <c r="AO219" s="474"/>
      <c r="AP219" s="480"/>
      <c r="AQ219" s="448"/>
      <c r="AR219" s="474"/>
      <c r="AS219" s="474"/>
      <c r="AT219" s="474"/>
      <c r="AU219" s="448"/>
      <c r="AV219" s="481"/>
      <c r="AW219" s="480"/>
      <c r="AX219" s="480"/>
      <c r="AY219" s="481"/>
      <c r="AZ219" s="481"/>
      <c r="BA219" s="421" t="n">
        <f aca="false">CC219+DF219</f>
        <v>45684</v>
      </c>
      <c r="BB219" s="422" t="n">
        <f aca="false">BA219/$BA$6</f>
        <v>0.91368</v>
      </c>
      <c r="BC219" s="423"/>
      <c r="BD219" s="424" t="n">
        <v>8.18</v>
      </c>
      <c r="BE219" s="425" t="n">
        <v>75</v>
      </c>
      <c r="BF219" s="426" t="n">
        <v>360</v>
      </c>
      <c r="BG219" s="427" t="n">
        <v>6510</v>
      </c>
      <c r="BH219" s="421" t="n">
        <f aca="false">BG219*0.67</f>
        <v>4361.7</v>
      </c>
      <c r="BI219" s="433"/>
      <c r="BJ219" s="422"/>
      <c r="BK219" s="428" t="n">
        <v>29.9</v>
      </c>
      <c r="BL219" s="428" t="n">
        <v>22</v>
      </c>
      <c r="BM219" s="429" t="n">
        <v>3</v>
      </c>
      <c r="BN219" s="423"/>
      <c r="BO219" s="426" t="n">
        <v>193</v>
      </c>
      <c r="BP219" s="426" t="n">
        <v>32</v>
      </c>
      <c r="BQ219" s="424" t="n">
        <v>4.84</v>
      </c>
      <c r="BR219" s="422" t="n">
        <f aca="false">BQ219/$BQ$6</f>
        <v>0.672222222222222</v>
      </c>
      <c r="BS219" s="410" t="n">
        <f aca="false">BA219</f>
        <v>45684</v>
      </c>
      <c r="BT219" s="430" t="n">
        <f aca="false">BD219</f>
        <v>8.18</v>
      </c>
      <c r="BU219" s="431" t="n">
        <f aca="false">BE219</f>
        <v>75</v>
      </c>
      <c r="BV219" s="431" t="n">
        <f aca="false">BF219</f>
        <v>360</v>
      </c>
      <c r="BW219" s="431" t="n">
        <f aca="false">BG219</f>
        <v>6510</v>
      </c>
      <c r="BX219" s="431" t="n">
        <f aca="false">BW219*0.65</f>
        <v>4231.5</v>
      </c>
      <c r="BY219" s="431" t="n">
        <f aca="false">BK219</f>
        <v>29.9</v>
      </c>
      <c r="BZ219" s="431" t="n">
        <f aca="false">BL219</f>
        <v>22</v>
      </c>
      <c r="CA219" s="432"/>
      <c r="CB219" s="431" t="n">
        <f aca="false">BO219</f>
        <v>193</v>
      </c>
      <c r="CC219" s="433" t="n">
        <v>16767</v>
      </c>
      <c r="CD219" s="412" t="n">
        <f aca="false">CC219</f>
        <v>16767</v>
      </c>
      <c r="CE219" s="422" t="n">
        <f aca="false">CC219/25000</f>
        <v>0.67068</v>
      </c>
      <c r="CF219" s="434" t="n">
        <f aca="false">6700/CC219*24</f>
        <v>9.59026659509751</v>
      </c>
      <c r="CG219" s="435" t="n">
        <v>8</v>
      </c>
      <c r="CH219" s="428"/>
      <c r="CI219" s="447" t="n">
        <f aca="false">9500/CC219*24</f>
        <v>13.5981392020039</v>
      </c>
      <c r="CJ219" s="437" t="n">
        <v>31.5</v>
      </c>
      <c r="CK219" s="437" t="n">
        <v>4.75</v>
      </c>
      <c r="CL219" s="424" t="n">
        <v>7.9</v>
      </c>
      <c r="CM219" s="424"/>
      <c r="CN219" s="424"/>
      <c r="CO219" s="433"/>
      <c r="CP219" s="433"/>
      <c r="CQ219" s="438"/>
      <c r="CR219" s="438" t="n">
        <v>0.91</v>
      </c>
      <c r="CS219" s="425"/>
      <c r="CT219" s="433" t="n">
        <f aca="false">3500/CC219*24</f>
        <v>5.00984075863303</v>
      </c>
      <c r="CU219" s="435" t="n">
        <v>5.25</v>
      </c>
      <c r="CV219" s="439" t="n">
        <v>8.1</v>
      </c>
      <c r="CW219" s="440" t="n">
        <v>14</v>
      </c>
      <c r="CX219" s="441" t="n">
        <v>64</v>
      </c>
      <c r="CY219" s="442" t="n">
        <v>6350</v>
      </c>
      <c r="CZ219" s="443"/>
      <c r="DA219" s="443"/>
      <c r="DB219" s="443"/>
      <c r="DC219" s="443"/>
      <c r="DD219" s="444" t="n">
        <v>12</v>
      </c>
      <c r="DE219" s="441" t="n">
        <v>16</v>
      </c>
      <c r="DF219" s="445" t="n">
        <v>28917</v>
      </c>
      <c r="DG219" s="446" t="n">
        <f aca="false">DF219</f>
        <v>28917</v>
      </c>
      <c r="DH219" s="422" t="n">
        <f aca="false">DF219/25000</f>
        <v>1.15668</v>
      </c>
      <c r="DI219" s="447" t="n">
        <f aca="false">6700/DF219*24</f>
        <v>5.56074281564478</v>
      </c>
      <c r="DJ219" s="435" t="n">
        <v>8</v>
      </c>
      <c r="DK219" s="428"/>
      <c r="DL219" s="447" t="n">
        <f aca="false">9500/DF219*24</f>
        <v>7.88463533561573</v>
      </c>
      <c r="DM219" s="423" t="n">
        <v>31.6</v>
      </c>
      <c r="DN219" s="423" t="n">
        <v>3.69</v>
      </c>
      <c r="DO219" s="424" t="n">
        <v>7.82</v>
      </c>
      <c r="DP219" s="424"/>
      <c r="DQ219" s="424"/>
      <c r="DR219" s="433"/>
      <c r="DS219" s="433"/>
      <c r="DT219" s="438"/>
      <c r="DU219" s="438" t="n">
        <v>0.74</v>
      </c>
      <c r="DV219" s="425"/>
      <c r="DW219" s="447" t="n">
        <f aca="false">3500/DF219*24</f>
        <v>2.90486564996369</v>
      </c>
      <c r="DX219" s="435" t="n">
        <v>5.31</v>
      </c>
      <c r="DY219" s="439" t="n">
        <v>8.04</v>
      </c>
      <c r="DZ219" s="440" t="n">
        <v>15</v>
      </c>
      <c r="EA219" s="441" t="n">
        <v>63</v>
      </c>
      <c r="EB219" s="442" t="n">
        <v>6570</v>
      </c>
      <c r="EC219" s="443"/>
      <c r="ED219" s="443"/>
      <c r="EE219" s="443"/>
      <c r="EF219" s="443"/>
      <c r="EG219" s="444" t="n">
        <v>6</v>
      </c>
      <c r="EH219" s="441" t="n">
        <v>16</v>
      </c>
      <c r="EI219" s="430" t="n">
        <f aca="false">(DY219*DG219+CV219*CD219)/(DG219+CD219)</f>
        <v>8.06202127659574</v>
      </c>
      <c r="EJ219" s="430" t="n">
        <f aca="false">(DZ219*DG219+CW219*CD219)/(DG219+CD219)</f>
        <v>14.6329787234043</v>
      </c>
      <c r="EK219" s="449" t="n">
        <f aca="false">(EA219*DG219+CX219*CD219)/(DG219+CD219)</f>
        <v>63.3670212765957</v>
      </c>
      <c r="EL219" s="449" t="n">
        <f aca="false">(EB219*DG219+CY219*CD219)/(DG219+CD219)</f>
        <v>6489.25531914894</v>
      </c>
      <c r="EM219" s="432"/>
      <c r="EN219" s="432"/>
      <c r="EO219" s="432"/>
      <c r="EP219" s="432"/>
      <c r="EQ219" s="432" t="n">
        <f aca="false">(EG219*DG219+DD219*CD219)/(DG219+CD219)</f>
        <v>8.20212765957447</v>
      </c>
      <c r="ER219" s="449" t="n">
        <f aca="false">(DE219+EH219)/2</f>
        <v>16</v>
      </c>
      <c r="ES219" s="450" t="n">
        <f aca="false">44000/BA219*24</f>
        <v>23.1153138954557</v>
      </c>
      <c r="ET219" s="451" t="n">
        <f aca="false">BB219</f>
        <v>0.91368</v>
      </c>
      <c r="EU219" s="452" t="n">
        <f aca="false">BV219/1000/ES219*24</f>
        <v>0.373778181818182</v>
      </c>
      <c r="EV219" s="451" t="n">
        <f aca="false">EU219/$EU$6</f>
        <v>0.692181818181818</v>
      </c>
      <c r="EW219" s="514"/>
      <c r="EX219" s="515"/>
      <c r="EY219" s="514" t="n">
        <f aca="false">1-EJ219/BU219</f>
        <v>0.804893617021277</v>
      </c>
      <c r="EZ219" s="515" t="n">
        <f aca="false">BU219-EJ219</f>
        <v>60.3670212765957</v>
      </c>
      <c r="FA219" s="451" t="n">
        <f aca="false">1-EK219/BV219</f>
        <v>0.823980496453901</v>
      </c>
      <c r="FB219" s="432" t="n">
        <f aca="false">BV219-EK219</f>
        <v>296.632978723404</v>
      </c>
      <c r="FC219" s="453"/>
      <c r="FD219" s="432"/>
      <c r="FE219" s="453" t="n">
        <f aca="false">1-EQ219/CB219</f>
        <v>0.957501929225003</v>
      </c>
      <c r="FF219" s="431" t="n">
        <f aca="false">CB219-EQ219</f>
        <v>184.797872340426</v>
      </c>
      <c r="FG219" s="406" t="n">
        <v>49200</v>
      </c>
      <c r="FH219" s="590"/>
      <c r="FI219" s="591"/>
      <c r="FJ219" s="592"/>
      <c r="FK219" s="456" t="n">
        <f aca="false">3000/BA219*24</f>
        <v>1.57604412923562</v>
      </c>
      <c r="FL219" s="531"/>
      <c r="FM219" s="456"/>
      <c r="FN219" s="531" t="n">
        <v>8602</v>
      </c>
      <c r="FO219" s="533" t="n">
        <f aca="false">FN219/11.15/1.2/1000</f>
        <v>0.642899850523169</v>
      </c>
      <c r="FP219" s="450" t="n">
        <f aca="false">FN219/BA219*1000</f>
        <v>188.293494440067</v>
      </c>
      <c r="FQ219" s="458" t="n">
        <v>50.4</v>
      </c>
      <c r="FR219" s="459" t="n">
        <f aca="false">FQ219/BA219*1000</f>
        <v>1.10323089046493</v>
      </c>
      <c r="FS219" s="577" t="n">
        <v>7.98</v>
      </c>
      <c r="FT219" s="578" t="n">
        <v>13</v>
      </c>
      <c r="FU219" s="579" t="n">
        <v>49</v>
      </c>
      <c r="FV219" s="580" t="n">
        <v>1</v>
      </c>
      <c r="FW219" s="581" t="n">
        <v>0.24</v>
      </c>
      <c r="FX219" s="580" t="n">
        <v>16</v>
      </c>
      <c r="FY219" s="453" t="n">
        <f aca="false">1-FV219/(EG219+DD219)*2</f>
        <v>0.888888888888889</v>
      </c>
      <c r="FZ219" s="453"/>
      <c r="GA219" s="430"/>
      <c r="GB219" s="514" t="n">
        <f aca="false">1-FT219/DZ219</f>
        <v>0.133333333333333</v>
      </c>
      <c r="GC219" s="515" t="n">
        <f aca="false">(CW219+DZ219)/2-FT219</f>
        <v>1.5</v>
      </c>
      <c r="GD219" s="514" t="n">
        <f aca="false">1-FU219/EA219</f>
        <v>0.222222222222222</v>
      </c>
      <c r="GE219" s="528" t="n">
        <f aca="false">(CX219+EA219)/2-FU219</f>
        <v>14.5</v>
      </c>
      <c r="GF219" s="462" t="n">
        <f aca="false">4100/BA219*24</f>
        <v>2.15392697662201</v>
      </c>
      <c r="GG219" s="590"/>
      <c r="GH219" s="593"/>
      <c r="GI219" s="590"/>
      <c r="GJ219" s="593"/>
      <c r="GK219" s="593"/>
      <c r="GL219" s="594"/>
      <c r="GM219" s="578"/>
      <c r="GN219" s="590"/>
      <c r="GO219" s="593"/>
      <c r="GP219" s="593"/>
      <c r="GQ219" s="578"/>
      <c r="GR219" s="595"/>
      <c r="GS219" s="596"/>
      <c r="GT219" s="593"/>
      <c r="GU219" s="593"/>
      <c r="GV219" s="593"/>
      <c r="GW219" s="514"/>
      <c r="GX219" s="514"/>
      <c r="GY219" s="597"/>
      <c r="GZ219" s="406" t="n">
        <v>47581</v>
      </c>
      <c r="HA219" s="582" t="n">
        <v>8.09</v>
      </c>
      <c r="HB219" s="452" t="n">
        <v>8.11</v>
      </c>
      <c r="HC219" s="578" t="n">
        <v>13</v>
      </c>
      <c r="HD219" s="464" t="n">
        <f aca="false">HC219*3.58</f>
        <v>46.54</v>
      </c>
      <c r="HE219" s="464" t="n">
        <v>14</v>
      </c>
      <c r="HF219" s="464"/>
      <c r="HG219" s="583"/>
      <c r="HH219" s="576" t="n">
        <v>1</v>
      </c>
      <c r="HI219" s="584" t="n">
        <v>6490</v>
      </c>
      <c r="HJ219" s="407" t="n">
        <f aca="false">HI219*0.67</f>
        <v>4348.3</v>
      </c>
      <c r="HK219" s="407"/>
      <c r="HL219" s="550"/>
      <c r="HM219" s="585"/>
      <c r="HN219" s="462" t="n">
        <v>7.98</v>
      </c>
      <c r="HO219" s="575"/>
      <c r="HP219" s="549" t="n">
        <v>0.011</v>
      </c>
      <c r="HQ219" s="586"/>
      <c r="HR219" s="587"/>
      <c r="HS219" s="521" t="n">
        <v>0.17</v>
      </c>
      <c r="HT219" s="588" t="n">
        <v>8</v>
      </c>
      <c r="HU219" s="523" t="n">
        <f aca="false">72500/BA219*24</f>
        <v>38.0877331231941</v>
      </c>
      <c r="HV219" s="514" t="n">
        <f aca="false">1-HC219/BE219</f>
        <v>0.826666666666667</v>
      </c>
      <c r="HW219" s="514" t="n">
        <f aca="false">1-HD219/BF219</f>
        <v>0.870722222222222</v>
      </c>
      <c r="HX219" s="514" t="n">
        <f aca="false">1-HN219/BK219</f>
        <v>0.733110367892977</v>
      </c>
      <c r="HY219" s="598"/>
    </row>
    <row r="220" customFormat="false" ht="15.6" hidden="false" customHeight="false" outlineLevel="0" collapsed="false">
      <c r="A220" s="486" t="n">
        <v>43702</v>
      </c>
      <c r="B220" s="487" t="n">
        <v>44584</v>
      </c>
      <c r="C220" s="488" t="n">
        <f aca="false">B220/$B$6</f>
        <v>0.89168</v>
      </c>
      <c r="D220" s="489" t="n">
        <v>8.2</v>
      </c>
      <c r="E220" s="490" t="n">
        <v>35</v>
      </c>
      <c r="F220" s="491" t="n">
        <v>226</v>
      </c>
      <c r="G220" s="491" t="n">
        <f aca="false">F220*B220/1000</f>
        <v>10075.984</v>
      </c>
      <c r="H220" s="488" t="n">
        <f aca="false">G220/$G$6</f>
        <v>0.40303936</v>
      </c>
      <c r="I220" s="491" t="n">
        <v>7750</v>
      </c>
      <c r="J220" s="491" t="n">
        <f aca="false">I220*0.67</f>
        <v>5192.5</v>
      </c>
      <c r="K220" s="492" t="n">
        <v>30.4</v>
      </c>
      <c r="L220" s="492" t="n">
        <v>24.6</v>
      </c>
      <c r="M220" s="492" t="n">
        <v>2.3</v>
      </c>
      <c r="N220" s="493" t="n">
        <v>59</v>
      </c>
      <c r="O220" s="493" t="n">
        <v>32</v>
      </c>
      <c r="P220" s="410"/>
      <c r="Q220" s="410"/>
      <c r="R220" s="410"/>
      <c r="S220" s="410"/>
      <c r="T220" s="411"/>
      <c r="U220" s="412"/>
      <c r="V220" s="410"/>
      <c r="W220" s="410"/>
      <c r="X220" s="413"/>
      <c r="Y220" s="474"/>
      <c r="Z220" s="475"/>
      <c r="AA220" s="476"/>
      <c r="AB220" s="477"/>
      <c r="AC220" s="477"/>
      <c r="AD220" s="475" t="n">
        <v>5.23</v>
      </c>
      <c r="AE220" s="478" t="n">
        <f aca="false">AD220/$AD$6</f>
        <v>0.726388888888889</v>
      </c>
      <c r="AF220" s="479"/>
      <c r="AG220" s="478"/>
      <c r="AH220" s="479"/>
      <c r="AI220" s="479"/>
      <c r="AJ220" s="474"/>
      <c r="AK220" s="478"/>
      <c r="AL220" s="448"/>
      <c r="AM220" s="480"/>
      <c r="AN220" s="474"/>
      <c r="AO220" s="474"/>
      <c r="AP220" s="480"/>
      <c r="AQ220" s="448"/>
      <c r="AR220" s="474"/>
      <c r="AS220" s="474"/>
      <c r="AT220" s="474"/>
      <c r="AU220" s="448"/>
      <c r="AV220" s="481"/>
      <c r="AW220" s="480"/>
      <c r="AX220" s="480"/>
      <c r="AY220" s="481"/>
      <c r="AZ220" s="481"/>
      <c r="BA220" s="421" t="n">
        <f aca="false">CC220+DF220</f>
        <v>43447</v>
      </c>
      <c r="BB220" s="422" t="n">
        <f aca="false">BA220/$BA$6</f>
        <v>0.86894</v>
      </c>
      <c r="BC220" s="423"/>
      <c r="BD220" s="424" t="n">
        <v>8.13</v>
      </c>
      <c r="BE220" s="425" t="n">
        <v>58</v>
      </c>
      <c r="BF220" s="426" t="n">
        <v>386</v>
      </c>
      <c r="BG220" s="427" t="n">
        <v>6980</v>
      </c>
      <c r="BH220" s="421" t="n">
        <f aca="false">BG220*0.67</f>
        <v>4676.6</v>
      </c>
      <c r="BI220" s="433"/>
      <c r="BJ220" s="422"/>
      <c r="BK220" s="428" t="n">
        <v>28.2</v>
      </c>
      <c r="BL220" s="428" t="n">
        <v>26.3</v>
      </c>
      <c r="BM220" s="429" t="n">
        <v>2.1</v>
      </c>
      <c r="BN220" s="423"/>
      <c r="BO220" s="426" t="n">
        <v>106</v>
      </c>
      <c r="BP220" s="426" t="n">
        <v>32</v>
      </c>
      <c r="BQ220" s="424" t="n">
        <v>3.54</v>
      </c>
      <c r="BR220" s="422" t="n">
        <f aca="false">BQ220/$BQ$6</f>
        <v>0.491666666666667</v>
      </c>
      <c r="BS220" s="410" t="n">
        <f aca="false">BA220</f>
        <v>43447</v>
      </c>
      <c r="BT220" s="430" t="n">
        <f aca="false">BD220</f>
        <v>8.13</v>
      </c>
      <c r="BU220" s="431" t="n">
        <f aca="false">BE220</f>
        <v>58</v>
      </c>
      <c r="BV220" s="431" t="n">
        <f aca="false">BF220</f>
        <v>386</v>
      </c>
      <c r="BW220" s="431" t="n">
        <f aca="false">BG220</f>
        <v>6980</v>
      </c>
      <c r="BX220" s="431" t="n">
        <f aca="false">BW220*0.65</f>
        <v>4537</v>
      </c>
      <c r="BY220" s="431" t="n">
        <f aca="false">BK220</f>
        <v>28.2</v>
      </c>
      <c r="BZ220" s="431" t="n">
        <f aca="false">BL220</f>
        <v>26.3</v>
      </c>
      <c r="CA220" s="432"/>
      <c r="CB220" s="431" t="n">
        <f aca="false">BO220</f>
        <v>106</v>
      </c>
      <c r="CC220" s="433" t="n">
        <v>14821</v>
      </c>
      <c r="CD220" s="412" t="n">
        <f aca="false">CC220</f>
        <v>14821</v>
      </c>
      <c r="CE220" s="422" t="n">
        <f aca="false">CC220/25000</f>
        <v>0.59284</v>
      </c>
      <c r="CF220" s="534" t="n">
        <f aca="false">6700/CC220*24</f>
        <v>10.8494703461305</v>
      </c>
      <c r="CG220" s="435" t="n">
        <v>8.04</v>
      </c>
      <c r="CH220" s="428"/>
      <c r="CI220" s="535" t="n">
        <f aca="false">9500/CC220*24</f>
        <v>15.3835773564537</v>
      </c>
      <c r="CJ220" s="437" t="n">
        <v>31.6</v>
      </c>
      <c r="CK220" s="437" t="n">
        <v>4.46</v>
      </c>
      <c r="CL220" s="424" t="n">
        <v>7.87</v>
      </c>
      <c r="CM220" s="424"/>
      <c r="CN220" s="424"/>
      <c r="CO220" s="433"/>
      <c r="CP220" s="433"/>
      <c r="CQ220" s="438"/>
      <c r="CR220" s="438" t="n">
        <v>0.91</v>
      </c>
      <c r="CS220" s="425"/>
      <c r="CT220" s="433" t="n">
        <f aca="false">3500/CC220*24</f>
        <v>5.66763376290399</v>
      </c>
      <c r="CU220" s="435" t="n">
        <v>4.8</v>
      </c>
      <c r="CV220" s="494" t="n">
        <v>7.97</v>
      </c>
      <c r="CW220" s="495" t="n">
        <v>15</v>
      </c>
      <c r="CX220" s="496" t="n">
        <v>63</v>
      </c>
      <c r="CY220" s="497" t="n">
        <v>6610</v>
      </c>
      <c r="CZ220" s="498"/>
      <c r="DA220" s="498"/>
      <c r="DB220" s="498"/>
      <c r="DC220" s="498"/>
      <c r="DD220" s="499" t="n">
        <v>16</v>
      </c>
      <c r="DE220" s="499" t="n">
        <v>16</v>
      </c>
      <c r="DF220" s="433" t="n">
        <v>28626</v>
      </c>
      <c r="DG220" s="446" t="n">
        <f aca="false">DF220</f>
        <v>28626</v>
      </c>
      <c r="DH220" s="422" t="n">
        <f aca="false">DF220/25000</f>
        <v>1.14504</v>
      </c>
      <c r="DI220" s="433" t="n">
        <f aca="false">6700/DF220*24</f>
        <v>5.61727101236638</v>
      </c>
      <c r="DJ220" s="435" t="n">
        <v>8.04</v>
      </c>
      <c r="DK220" s="428"/>
      <c r="DL220" s="433" t="n">
        <f aca="false">9500/DF220*24</f>
        <v>7.96478725634039</v>
      </c>
      <c r="DM220" s="542" t="n">
        <v>31.5</v>
      </c>
      <c r="DN220" s="542" t="n">
        <v>4.57</v>
      </c>
      <c r="DO220" s="543" t="n">
        <v>7.87</v>
      </c>
      <c r="DP220" s="543"/>
      <c r="DQ220" s="543"/>
      <c r="DR220" s="433"/>
      <c r="DS220" s="433"/>
      <c r="DT220" s="438"/>
      <c r="DU220" s="438" t="n">
        <v>0.86</v>
      </c>
      <c r="DV220" s="425"/>
      <c r="DW220" s="447" t="n">
        <f aca="false">3500/DF220*24</f>
        <v>2.93439530496751</v>
      </c>
      <c r="DX220" s="435" t="n">
        <v>5.32</v>
      </c>
      <c r="DY220" s="494" t="n">
        <v>8</v>
      </c>
      <c r="DZ220" s="495" t="n">
        <v>15</v>
      </c>
      <c r="EA220" s="496" t="n">
        <v>65</v>
      </c>
      <c r="EB220" s="497" t="n">
        <v>6700</v>
      </c>
      <c r="EC220" s="498"/>
      <c r="ED220" s="498"/>
      <c r="EE220" s="498"/>
      <c r="EF220" s="498"/>
      <c r="EG220" s="499" t="n">
        <v>16</v>
      </c>
      <c r="EH220" s="496" t="n">
        <v>16</v>
      </c>
      <c r="EI220" s="430" t="n">
        <f aca="false">(DY220*DG220+CV220*CD220)/(DG220+CD220)</f>
        <v>7.98976615186319</v>
      </c>
      <c r="EJ220" s="430" t="n">
        <f aca="false">(DZ220*DG220+CW220*CD220)/(DG220+CD220)</f>
        <v>15</v>
      </c>
      <c r="EK220" s="449" t="n">
        <f aca="false">(EA220*DG220+CX220*CD220)/(DG220+CD220)</f>
        <v>64.317743457546</v>
      </c>
      <c r="EL220" s="449" t="n">
        <f aca="false">(EB220*DG220+CY220*CD220)/(DG220+CD220)</f>
        <v>6669.29845558957</v>
      </c>
      <c r="EM220" s="432"/>
      <c r="EN220" s="432"/>
      <c r="EO220" s="432"/>
      <c r="EP220" s="432"/>
      <c r="EQ220" s="432" t="n">
        <f aca="false">(EG220*DG220+DD220*CD220)/(DG220+CD220)</f>
        <v>16</v>
      </c>
      <c r="ER220" s="449" t="n">
        <f aca="false">(DE220+EH220)/2</f>
        <v>16</v>
      </c>
      <c r="ES220" s="497" t="n">
        <f aca="false">44000/BA220*24</f>
        <v>24.305475636983</v>
      </c>
      <c r="ET220" s="500" t="n">
        <f aca="false">BB220</f>
        <v>0.86894</v>
      </c>
      <c r="EU220" s="452" t="n">
        <f aca="false">BV220/1000/ES220*24</f>
        <v>0.381148681818182</v>
      </c>
      <c r="EV220" s="500" t="n">
        <f aca="false">EU220/$EU$6</f>
        <v>0.705830892255892</v>
      </c>
      <c r="EW220" s="527"/>
      <c r="EX220" s="515"/>
      <c r="EY220" s="514" t="n">
        <f aca="false">1-EJ220/BU220</f>
        <v>0.741379310344828</v>
      </c>
      <c r="EZ220" s="515" t="n">
        <f aca="false">BU220-EJ220</f>
        <v>43</v>
      </c>
      <c r="FA220" s="451" t="n">
        <f aca="false">1-EK220/BV220</f>
        <v>0.833373721612575</v>
      </c>
      <c r="FB220" s="432" t="n">
        <f aca="false">BV220-EK220</f>
        <v>321.682256542454</v>
      </c>
      <c r="FC220" s="453"/>
      <c r="FD220" s="432"/>
      <c r="FE220" s="453" t="n">
        <f aca="false">1-EQ220/CB220</f>
        <v>0.849056603773585</v>
      </c>
      <c r="FF220" s="431" t="n">
        <f aca="false">CB220-EQ220</f>
        <v>90</v>
      </c>
      <c r="FG220" s="491" t="n">
        <v>49200</v>
      </c>
      <c r="FH220" s="499"/>
      <c r="FI220" s="502"/>
      <c r="FJ220" s="488"/>
      <c r="FK220" s="503" t="n">
        <f aca="false">3000/BA220*24</f>
        <v>1.65719152070339</v>
      </c>
      <c r="FL220" s="491"/>
      <c r="FM220" s="503"/>
      <c r="FN220" s="491" t="n">
        <v>7645</v>
      </c>
      <c r="FO220" s="533" t="n">
        <f aca="false">FN220/11.15/1.2/1000</f>
        <v>0.571375186846039</v>
      </c>
      <c r="FP220" s="497" t="n">
        <f aca="false">FN220/BA220*1000</f>
        <v>175.961516330241</v>
      </c>
      <c r="FQ220" s="504" t="n">
        <v>50.4</v>
      </c>
      <c r="FR220" s="492" t="n">
        <f aca="false">FQ220/BA220*1000</f>
        <v>1.16003406449237</v>
      </c>
      <c r="FS220" s="505" t="n">
        <v>7.95</v>
      </c>
      <c r="FT220" s="495" t="n">
        <v>14</v>
      </c>
      <c r="FU220" s="496" t="n">
        <v>51</v>
      </c>
      <c r="FV220" s="491" t="n">
        <v>1</v>
      </c>
      <c r="FW220" s="505" t="n">
        <v>0.28</v>
      </c>
      <c r="FX220" s="491" t="n">
        <v>8</v>
      </c>
      <c r="FY220" s="453" t="n">
        <f aca="false">1-FV220/(EG220+DD220)*2</f>
        <v>0.9375</v>
      </c>
      <c r="FZ220" s="453"/>
      <c r="GA220" s="430"/>
      <c r="GB220" s="500" t="n">
        <f aca="false">1-FT220/DZ220</f>
        <v>0.0666666666666667</v>
      </c>
      <c r="GC220" s="515" t="n">
        <f aca="false">(CW220+DZ220)/2-FT220</f>
        <v>1</v>
      </c>
      <c r="GD220" s="500" t="n">
        <f aca="false">1-FU220/EA220</f>
        <v>0.215384615384615</v>
      </c>
      <c r="GE220" s="528" t="n">
        <f aca="false">(CX220+EA220)/2-FU220</f>
        <v>13</v>
      </c>
      <c r="GF220" s="507" t="n">
        <f aca="false">4100/BA220*24</f>
        <v>2.26482841162796</v>
      </c>
      <c r="GG220" s="491"/>
      <c r="GH220" s="527"/>
      <c r="GI220" s="491"/>
      <c r="GJ220" s="545"/>
      <c r="GK220" s="499"/>
      <c r="GL220" s="508"/>
      <c r="GM220" s="536"/>
      <c r="GN220" s="537"/>
      <c r="GO220" s="527"/>
      <c r="GP220" s="527"/>
      <c r="GQ220" s="536"/>
      <c r="GR220" s="503"/>
      <c r="GS220" s="537"/>
      <c r="GT220" s="537"/>
      <c r="GU220" s="527"/>
      <c r="GV220" s="527"/>
      <c r="GW220" s="527"/>
      <c r="GX220" s="527"/>
      <c r="GY220" s="498"/>
      <c r="GZ220" s="491" t="n">
        <v>48142</v>
      </c>
      <c r="HA220" s="494" t="n">
        <v>8.13</v>
      </c>
      <c r="HB220" s="494" t="n">
        <v>8.15</v>
      </c>
      <c r="HC220" s="495" t="n">
        <v>14</v>
      </c>
      <c r="HD220" s="499" t="n">
        <f aca="false">HC220*3.58</f>
        <v>50.12</v>
      </c>
      <c r="HE220" s="499" t="n">
        <v>15</v>
      </c>
      <c r="HF220" s="499"/>
      <c r="HG220" s="499"/>
      <c r="HH220" s="493" t="n">
        <v>1</v>
      </c>
      <c r="HI220" s="509" t="n">
        <v>6680</v>
      </c>
      <c r="HJ220" s="491" t="n">
        <f aca="false">HI220*0.67</f>
        <v>4475.6</v>
      </c>
      <c r="HK220" s="491"/>
      <c r="HL220" s="551"/>
      <c r="HM220" s="544"/>
      <c r="HN220" s="507" t="n">
        <v>7.8</v>
      </c>
      <c r="HO220" s="492"/>
      <c r="HP220" s="546" t="n">
        <v>0.012</v>
      </c>
      <c r="HQ220" s="524"/>
      <c r="HR220" s="525"/>
      <c r="HS220" s="525" t="n">
        <v>0.19</v>
      </c>
      <c r="HT220" s="512" t="n">
        <v>8</v>
      </c>
      <c r="HU220" s="526" t="n">
        <f aca="false">72500/BA220*24</f>
        <v>40.0487950836652</v>
      </c>
      <c r="HV220" s="527" t="n">
        <f aca="false">1-HC220/BE220</f>
        <v>0.758620689655172</v>
      </c>
      <c r="HW220" s="527" t="n">
        <f aca="false">1-HD220/BF220</f>
        <v>0.870155440414508</v>
      </c>
      <c r="HX220" s="527" t="n">
        <f aca="false">1-HN220/BK220</f>
        <v>0.723404255319149</v>
      </c>
      <c r="HY220" s="513"/>
    </row>
    <row r="221" s="599" customFormat="true" ht="15" hidden="false" customHeight="true" outlineLevel="0" collapsed="false">
      <c r="A221" s="401" t="n">
        <v>43703</v>
      </c>
      <c r="B221" s="516" t="n">
        <v>42949</v>
      </c>
      <c r="C221" s="403" t="n">
        <f aca="false">B221/$B$6</f>
        <v>0.85898</v>
      </c>
      <c r="D221" s="572" t="n">
        <v>8.13</v>
      </c>
      <c r="E221" s="573" t="n">
        <v>38</v>
      </c>
      <c r="F221" s="574" t="n">
        <v>247</v>
      </c>
      <c r="G221" s="407" t="n">
        <f aca="false">F221*B221/1000</f>
        <v>10608.403</v>
      </c>
      <c r="H221" s="403" t="n">
        <f aca="false">G221/$G$6</f>
        <v>0.42433612</v>
      </c>
      <c r="I221" s="574" t="n">
        <v>5830</v>
      </c>
      <c r="J221" s="407" t="n">
        <f aca="false">I221*0.67</f>
        <v>3906.1</v>
      </c>
      <c r="K221" s="575" t="n">
        <v>34.9</v>
      </c>
      <c r="L221" s="575" t="n">
        <v>23.8</v>
      </c>
      <c r="M221" s="575" t="n">
        <v>2.7</v>
      </c>
      <c r="N221" s="576" t="n">
        <v>116</v>
      </c>
      <c r="O221" s="576" t="n">
        <v>32</v>
      </c>
      <c r="P221" s="410"/>
      <c r="Q221" s="410"/>
      <c r="R221" s="410"/>
      <c r="S221" s="410"/>
      <c r="T221" s="411"/>
      <c r="U221" s="412"/>
      <c r="V221" s="410"/>
      <c r="W221" s="410"/>
      <c r="X221" s="517"/>
      <c r="Y221" s="474"/>
      <c r="Z221" s="430"/>
      <c r="AA221" s="448"/>
      <c r="AB221" s="410"/>
      <c r="AC221" s="410"/>
      <c r="AD221" s="475" t="n">
        <v>4.88</v>
      </c>
      <c r="AE221" s="478" t="n">
        <f aca="false">AD221/$AD$6</f>
        <v>0.677777777777778</v>
      </c>
      <c r="AF221" s="479"/>
      <c r="AG221" s="478"/>
      <c r="AH221" s="479"/>
      <c r="AI221" s="479"/>
      <c r="AJ221" s="474"/>
      <c r="AK221" s="478"/>
      <c r="AL221" s="448"/>
      <c r="AM221" s="480"/>
      <c r="AN221" s="474"/>
      <c r="AO221" s="474"/>
      <c r="AP221" s="480"/>
      <c r="AQ221" s="448"/>
      <c r="AR221" s="474"/>
      <c r="AS221" s="474"/>
      <c r="AT221" s="474"/>
      <c r="AU221" s="448"/>
      <c r="AV221" s="481"/>
      <c r="AW221" s="480"/>
      <c r="AX221" s="480"/>
      <c r="AY221" s="481"/>
      <c r="AZ221" s="481"/>
      <c r="BA221" s="421" t="n">
        <f aca="false">CC221+DF221</f>
        <v>42255</v>
      </c>
      <c r="BB221" s="422" t="n">
        <f aca="false">BA221/$BA$6</f>
        <v>0.8451</v>
      </c>
      <c r="BC221" s="423"/>
      <c r="BD221" s="424" t="n">
        <v>8.17</v>
      </c>
      <c r="BE221" s="425" t="n">
        <v>50</v>
      </c>
      <c r="BF221" s="426" t="n">
        <v>393</v>
      </c>
      <c r="BG221" s="427" t="n">
        <v>7700</v>
      </c>
      <c r="BH221" s="421" t="n">
        <f aca="false">BG221*0.67</f>
        <v>5159</v>
      </c>
      <c r="BI221" s="433"/>
      <c r="BJ221" s="422"/>
      <c r="BK221" s="428" t="n">
        <v>27.1</v>
      </c>
      <c r="BL221" s="428" t="n">
        <v>20.8</v>
      </c>
      <c r="BM221" s="429" t="n">
        <v>3.9</v>
      </c>
      <c r="BN221" s="423"/>
      <c r="BO221" s="426" t="n">
        <v>141</v>
      </c>
      <c r="BP221" s="426" t="n">
        <v>32</v>
      </c>
      <c r="BQ221" s="424" t="n">
        <v>5.68</v>
      </c>
      <c r="BR221" s="422" t="n">
        <f aca="false">BQ221/$BQ$6</f>
        <v>0.788888888888889</v>
      </c>
      <c r="BS221" s="410" t="n">
        <f aca="false">BA221</f>
        <v>42255</v>
      </c>
      <c r="BT221" s="430" t="n">
        <f aca="false">BD221</f>
        <v>8.17</v>
      </c>
      <c r="BU221" s="431" t="n">
        <f aca="false">BE221</f>
        <v>50</v>
      </c>
      <c r="BV221" s="431" t="n">
        <f aca="false">BF221</f>
        <v>393</v>
      </c>
      <c r="BW221" s="431" t="n">
        <f aca="false">BG221</f>
        <v>7700</v>
      </c>
      <c r="BX221" s="431" t="n">
        <f aca="false">BW221*0.65</f>
        <v>5005</v>
      </c>
      <c r="BY221" s="431" t="n">
        <f aca="false">BK221</f>
        <v>27.1</v>
      </c>
      <c r="BZ221" s="431" t="n">
        <f aca="false">BL221</f>
        <v>20.8</v>
      </c>
      <c r="CA221" s="432"/>
      <c r="CB221" s="431" t="n">
        <f aca="false">BO221</f>
        <v>141</v>
      </c>
      <c r="CC221" s="433" t="n">
        <v>14258</v>
      </c>
      <c r="CD221" s="412" t="n">
        <f aca="false">CC221</f>
        <v>14258</v>
      </c>
      <c r="CE221" s="422" t="n">
        <f aca="false">CC221/25000</f>
        <v>0.57032</v>
      </c>
      <c r="CF221" s="434" t="n">
        <f aca="false">6700/CC221*24</f>
        <v>11.2778790854257</v>
      </c>
      <c r="CG221" s="435" t="n">
        <v>7.95</v>
      </c>
      <c r="CH221" s="428"/>
      <c r="CI221" s="447" t="n">
        <f aca="false">9500/CC221*24</f>
        <v>15.9910225838126</v>
      </c>
      <c r="CJ221" s="437" t="n">
        <v>32.1</v>
      </c>
      <c r="CK221" s="437" t="n">
        <v>4.92</v>
      </c>
      <c r="CL221" s="424" t="n">
        <v>7.83</v>
      </c>
      <c r="CM221" s="424"/>
      <c r="CN221" s="424"/>
      <c r="CO221" s="433"/>
      <c r="CP221" s="433"/>
      <c r="CQ221" s="438"/>
      <c r="CR221" s="438" t="n">
        <v>0.88</v>
      </c>
      <c r="CS221" s="425"/>
      <c r="CT221" s="433" t="n">
        <f aca="false">3500/CC221*24</f>
        <v>5.89142937298359</v>
      </c>
      <c r="CU221" s="435" t="n">
        <v>4.97</v>
      </c>
      <c r="CV221" s="439" t="n">
        <v>8.04</v>
      </c>
      <c r="CW221" s="440" t="n">
        <v>15.5</v>
      </c>
      <c r="CX221" s="441" t="n">
        <v>59</v>
      </c>
      <c r="CY221" s="442" t="n">
        <v>6760</v>
      </c>
      <c r="CZ221" s="443"/>
      <c r="DA221" s="443"/>
      <c r="DB221" s="443"/>
      <c r="DC221" s="443"/>
      <c r="DD221" s="444" t="n">
        <v>2</v>
      </c>
      <c r="DE221" s="441" t="n">
        <v>16</v>
      </c>
      <c r="DF221" s="445" t="n">
        <v>27997</v>
      </c>
      <c r="DG221" s="446" t="n">
        <f aca="false">DF221</f>
        <v>27997</v>
      </c>
      <c r="DH221" s="422" t="n">
        <f aca="false">DF221/25000</f>
        <v>1.11988</v>
      </c>
      <c r="DI221" s="447" t="n">
        <f aca="false">6700/DF221*24</f>
        <v>5.74347251491231</v>
      </c>
      <c r="DJ221" s="435" t="n">
        <v>7.92</v>
      </c>
      <c r="DK221" s="428"/>
      <c r="DL221" s="447" t="n">
        <f aca="false">9500/DF221*24</f>
        <v>8.14372968532343</v>
      </c>
      <c r="DM221" s="423" t="n">
        <v>32</v>
      </c>
      <c r="DN221" s="423" t="n">
        <v>1.54</v>
      </c>
      <c r="DO221" s="424" t="n">
        <v>7.79</v>
      </c>
      <c r="DP221" s="424"/>
      <c r="DQ221" s="424"/>
      <c r="DR221" s="433"/>
      <c r="DS221" s="433"/>
      <c r="DT221" s="438"/>
      <c r="DU221" s="438" t="n">
        <v>0.78</v>
      </c>
      <c r="DV221" s="425"/>
      <c r="DW221" s="447" t="n">
        <f aca="false">3500/DF221*24</f>
        <v>3.00032146301389</v>
      </c>
      <c r="DX221" s="435" t="n">
        <v>4.46</v>
      </c>
      <c r="DY221" s="439" t="n">
        <v>8.1</v>
      </c>
      <c r="DZ221" s="440" t="n">
        <v>14.9</v>
      </c>
      <c r="EA221" s="441" t="n">
        <v>55</v>
      </c>
      <c r="EB221" s="442" t="n">
        <v>6800</v>
      </c>
      <c r="EC221" s="443"/>
      <c r="ED221" s="443"/>
      <c r="EE221" s="443"/>
      <c r="EF221" s="443"/>
      <c r="EG221" s="444" t="n">
        <v>2</v>
      </c>
      <c r="EH221" s="441" t="n">
        <v>16</v>
      </c>
      <c r="EI221" s="430" t="n">
        <f aca="false">(DY221*DG221+CV221*CD221)/(DG221+CD221)</f>
        <v>8.0797543485978</v>
      </c>
      <c r="EJ221" s="430" t="n">
        <f aca="false">(DZ221*DG221+CW221*CD221)/(DG221+CD221)</f>
        <v>15.102456514022</v>
      </c>
      <c r="EK221" s="449" t="n">
        <f aca="false">(EA221*DG221+CX221*CD221)/(DG221+CD221)</f>
        <v>56.3497100934801</v>
      </c>
      <c r="EL221" s="449" t="n">
        <f aca="false">(EB221*DG221+CY221*CD221)/(DG221+CD221)</f>
        <v>6786.5028990652</v>
      </c>
      <c r="EM221" s="432"/>
      <c r="EN221" s="432"/>
      <c r="EO221" s="432"/>
      <c r="EP221" s="432"/>
      <c r="EQ221" s="432" t="n">
        <f aca="false">(EG221*DG221+DD221*CD221)/(DG221+CD221)</f>
        <v>2</v>
      </c>
      <c r="ER221" s="449" t="n">
        <f aca="false">(DE221+EH221)/2</f>
        <v>16</v>
      </c>
      <c r="ES221" s="450" t="n">
        <f aca="false">44000/BA221*24</f>
        <v>24.9911253106141</v>
      </c>
      <c r="ET221" s="451" t="n">
        <f aca="false">BB221</f>
        <v>0.8451</v>
      </c>
      <c r="EU221" s="452" t="n">
        <f aca="false">BV221/1000/ES221*24</f>
        <v>0.377413977272727</v>
      </c>
      <c r="EV221" s="451" t="n">
        <f aca="false">EU221/$EU$6</f>
        <v>0.698914772727273</v>
      </c>
      <c r="EW221" s="514"/>
      <c r="EX221" s="515"/>
      <c r="EY221" s="514" t="n">
        <f aca="false">1-EJ221/BU221</f>
        <v>0.69795086971956</v>
      </c>
      <c r="EZ221" s="515" t="n">
        <f aca="false">BU221-EJ221</f>
        <v>34.897543485978</v>
      </c>
      <c r="FA221" s="451" t="n">
        <f aca="false">1-EK221/BV221</f>
        <v>0.856616513757048</v>
      </c>
      <c r="FB221" s="432" t="n">
        <f aca="false">BV221-EK221</f>
        <v>336.65028990652</v>
      </c>
      <c r="FC221" s="453"/>
      <c r="FD221" s="432"/>
      <c r="FE221" s="453" t="n">
        <f aca="false">1-EQ221/CB221</f>
        <v>0.985815602836879</v>
      </c>
      <c r="FF221" s="431" t="n">
        <f aca="false">CB221-EQ221</f>
        <v>139</v>
      </c>
      <c r="FG221" s="406" t="n">
        <v>49200</v>
      </c>
      <c r="FH221" s="590"/>
      <c r="FI221" s="591"/>
      <c r="FJ221" s="592"/>
      <c r="FK221" s="456" t="n">
        <f aca="false">3000/BA221*24</f>
        <v>1.70394036208733</v>
      </c>
      <c r="FL221" s="531"/>
      <c r="FM221" s="456"/>
      <c r="FN221" s="531" t="n">
        <v>7367</v>
      </c>
      <c r="FO221" s="533" t="n">
        <f aca="false">FN221/11.15/1.2/1000</f>
        <v>0.550597907324365</v>
      </c>
      <c r="FP221" s="450" t="n">
        <f aca="false">FN221/BA221*1000</f>
        <v>174.346231215241</v>
      </c>
      <c r="FQ221" s="458" t="n">
        <v>79.2</v>
      </c>
      <c r="FR221" s="459" t="n">
        <f aca="false">FQ221/BA221*1000</f>
        <v>1.87433439829606</v>
      </c>
      <c r="FS221" s="577" t="n">
        <v>7.93</v>
      </c>
      <c r="FT221" s="578" t="n">
        <v>14</v>
      </c>
      <c r="FU221" s="579" t="n">
        <v>47</v>
      </c>
      <c r="FV221" s="580" t="n">
        <v>1</v>
      </c>
      <c r="FW221" s="581" t="n">
        <v>0.28</v>
      </c>
      <c r="FX221" s="580" t="n">
        <v>8</v>
      </c>
      <c r="FY221" s="453" t="n">
        <f aca="false">1-FV221/(EG221+DD221)*2</f>
        <v>0.5</v>
      </c>
      <c r="FZ221" s="453"/>
      <c r="GA221" s="430"/>
      <c r="GB221" s="514" t="n">
        <f aca="false">1-FT221/DZ221</f>
        <v>0.0604026845637584</v>
      </c>
      <c r="GC221" s="515" t="n">
        <f aca="false">(CW221+DZ221)/2-FT221</f>
        <v>1.2</v>
      </c>
      <c r="GD221" s="514" t="n">
        <f aca="false">1-FU221/EA221</f>
        <v>0.145454545454546</v>
      </c>
      <c r="GE221" s="528" t="n">
        <f aca="false">(CX221+EA221)/2-FU221</f>
        <v>10</v>
      </c>
      <c r="GF221" s="462" t="n">
        <f aca="false">4100/BA221*24</f>
        <v>2.32871849485268</v>
      </c>
      <c r="GG221" s="590"/>
      <c r="GH221" s="593"/>
      <c r="GI221" s="590"/>
      <c r="GJ221" s="593"/>
      <c r="GK221" s="593"/>
      <c r="GL221" s="594"/>
      <c r="GM221" s="578"/>
      <c r="GN221" s="590"/>
      <c r="GO221" s="593"/>
      <c r="GP221" s="593"/>
      <c r="GQ221" s="578"/>
      <c r="GR221" s="595"/>
      <c r="GS221" s="596"/>
      <c r="GT221" s="593"/>
      <c r="GU221" s="593"/>
      <c r="GV221" s="593"/>
      <c r="GW221" s="514"/>
      <c r="GX221" s="514"/>
      <c r="GY221" s="597"/>
      <c r="GZ221" s="406" t="n">
        <v>43338</v>
      </c>
      <c r="HA221" s="582" t="n">
        <v>8.16</v>
      </c>
      <c r="HB221" s="452" t="n">
        <v>8.15</v>
      </c>
      <c r="HC221" s="578" t="n">
        <v>13</v>
      </c>
      <c r="HD221" s="464" t="n">
        <f aca="false">HC221*3.58</f>
        <v>46.54</v>
      </c>
      <c r="HE221" s="464" t="n">
        <v>16</v>
      </c>
      <c r="HF221" s="464"/>
      <c r="HG221" s="583"/>
      <c r="HH221" s="576" t="n">
        <v>1</v>
      </c>
      <c r="HI221" s="584" t="n">
        <v>6800</v>
      </c>
      <c r="HJ221" s="407" t="n">
        <f aca="false">HI221*0.67</f>
        <v>4556</v>
      </c>
      <c r="HK221" s="407"/>
      <c r="HL221" s="550"/>
      <c r="HM221" s="585"/>
      <c r="HN221" s="462" t="n">
        <v>8.1</v>
      </c>
      <c r="HO221" s="575"/>
      <c r="HP221" s="549" t="n">
        <v>0.0157</v>
      </c>
      <c r="HQ221" s="586"/>
      <c r="HR221" s="587"/>
      <c r="HS221" s="521" t="n">
        <v>0.2</v>
      </c>
      <c r="HT221" s="588" t="n">
        <v>8</v>
      </c>
      <c r="HU221" s="523" t="n">
        <f aca="false">72500/BA221*24</f>
        <v>41.1785587504437</v>
      </c>
      <c r="HV221" s="514" t="n">
        <f aca="false">1-HC221/BE221</f>
        <v>0.74</v>
      </c>
      <c r="HW221" s="514" t="n">
        <f aca="false">1-HD221/BF221</f>
        <v>0.881577608142494</v>
      </c>
      <c r="HX221" s="514" t="n">
        <f aca="false">1-HN221/BK221</f>
        <v>0.701107011070111</v>
      </c>
      <c r="HY221" s="598"/>
    </row>
    <row r="222" s="599" customFormat="true" ht="15" hidden="false" customHeight="true" outlineLevel="0" collapsed="false">
      <c r="A222" s="401" t="n">
        <v>43704</v>
      </c>
      <c r="B222" s="516" t="n">
        <v>43227</v>
      </c>
      <c r="C222" s="403" t="n">
        <f aca="false">B222/$B$6</f>
        <v>0.86454</v>
      </c>
      <c r="D222" s="572" t="n">
        <v>8.24</v>
      </c>
      <c r="E222" s="573" t="n">
        <v>39</v>
      </c>
      <c r="F222" s="574" t="n">
        <v>213</v>
      </c>
      <c r="G222" s="407" t="n">
        <f aca="false">F222*B222/1000</f>
        <v>9207.351</v>
      </c>
      <c r="H222" s="403" t="n">
        <f aca="false">G222/$G$6</f>
        <v>0.36829404</v>
      </c>
      <c r="I222" s="574" t="n">
        <v>6760</v>
      </c>
      <c r="J222" s="407" t="n">
        <f aca="false">I222*0.67</f>
        <v>4529.2</v>
      </c>
      <c r="K222" s="575" t="n">
        <v>29.3</v>
      </c>
      <c r="L222" s="575" t="n">
        <v>18.8</v>
      </c>
      <c r="M222" s="575" t="n">
        <v>2</v>
      </c>
      <c r="N222" s="576" t="n">
        <v>81</v>
      </c>
      <c r="O222" s="576" t="n">
        <v>32</v>
      </c>
      <c r="P222" s="410"/>
      <c r="Q222" s="410"/>
      <c r="R222" s="410"/>
      <c r="S222" s="410"/>
      <c r="T222" s="411"/>
      <c r="U222" s="412"/>
      <c r="V222" s="410"/>
      <c r="W222" s="410"/>
      <c r="X222" s="517"/>
      <c r="Y222" s="474"/>
      <c r="Z222" s="430"/>
      <c r="AA222" s="448"/>
      <c r="AB222" s="410"/>
      <c r="AC222" s="410"/>
      <c r="AD222" s="475" t="n">
        <v>5.24</v>
      </c>
      <c r="AE222" s="478" t="n">
        <f aca="false">AD222/$AD$6</f>
        <v>0.727777777777778</v>
      </c>
      <c r="AF222" s="479"/>
      <c r="AG222" s="478"/>
      <c r="AH222" s="479"/>
      <c r="AI222" s="479"/>
      <c r="AJ222" s="474"/>
      <c r="AK222" s="478"/>
      <c r="AL222" s="448"/>
      <c r="AM222" s="480"/>
      <c r="AN222" s="474"/>
      <c r="AO222" s="474"/>
      <c r="AP222" s="480"/>
      <c r="AQ222" s="448"/>
      <c r="AR222" s="474"/>
      <c r="AS222" s="474"/>
      <c r="AT222" s="474"/>
      <c r="AU222" s="448"/>
      <c r="AV222" s="481"/>
      <c r="AW222" s="480"/>
      <c r="AX222" s="480"/>
      <c r="AY222" s="481"/>
      <c r="AZ222" s="481"/>
      <c r="BA222" s="421" t="n">
        <f aca="false">CC222+DF222</f>
        <v>43574</v>
      </c>
      <c r="BB222" s="422" t="n">
        <f aca="false">BA222/$BA$6</f>
        <v>0.87148</v>
      </c>
      <c r="BC222" s="423"/>
      <c r="BD222" s="424" t="n">
        <v>8.23</v>
      </c>
      <c r="BE222" s="425" t="n">
        <v>59</v>
      </c>
      <c r="BF222" s="426" t="n">
        <v>360</v>
      </c>
      <c r="BG222" s="427" t="n">
        <v>8160</v>
      </c>
      <c r="BH222" s="421" t="n">
        <f aca="false">BG222*0.67</f>
        <v>5467.2</v>
      </c>
      <c r="BI222" s="433" t="n">
        <v>1314</v>
      </c>
      <c r="BJ222" s="422" t="n">
        <f aca="false">BI222/35.5*(23+35.5)/BH222</f>
        <v>0.396057203625617</v>
      </c>
      <c r="BK222" s="428" t="n">
        <v>23.9</v>
      </c>
      <c r="BL222" s="428" t="n">
        <v>19</v>
      </c>
      <c r="BM222" s="429" t="n">
        <v>0.59</v>
      </c>
      <c r="BN222" s="423" t="n">
        <v>2</v>
      </c>
      <c r="BO222" s="426" t="n">
        <v>111</v>
      </c>
      <c r="BP222" s="426" t="n">
        <v>32</v>
      </c>
      <c r="BQ222" s="424" t="n">
        <v>3.43</v>
      </c>
      <c r="BR222" s="422" t="n">
        <f aca="false">BQ222/$BQ$6</f>
        <v>0.476388888888889</v>
      </c>
      <c r="BS222" s="410" t="n">
        <f aca="false">BA222</f>
        <v>43574</v>
      </c>
      <c r="BT222" s="430" t="n">
        <f aca="false">BD222</f>
        <v>8.23</v>
      </c>
      <c r="BU222" s="431" t="n">
        <f aca="false">BE222</f>
        <v>59</v>
      </c>
      <c r="BV222" s="431" t="n">
        <f aca="false">BF222</f>
        <v>360</v>
      </c>
      <c r="BW222" s="431" t="n">
        <f aca="false">BG222</f>
        <v>8160</v>
      </c>
      <c r="BX222" s="431" t="n">
        <f aca="false">BW222*0.65</f>
        <v>5304</v>
      </c>
      <c r="BY222" s="431" t="n">
        <f aca="false">BK222</f>
        <v>23.9</v>
      </c>
      <c r="BZ222" s="431" t="n">
        <f aca="false">BL222</f>
        <v>19</v>
      </c>
      <c r="CA222" s="432" t="n">
        <f aca="false">BN222</f>
        <v>2</v>
      </c>
      <c r="CB222" s="431" t="n">
        <f aca="false">BO222</f>
        <v>111</v>
      </c>
      <c r="CC222" s="433" t="n">
        <v>21285</v>
      </c>
      <c r="CD222" s="412" t="n">
        <f aca="false">CC222</f>
        <v>21285</v>
      </c>
      <c r="CE222" s="422" t="n">
        <f aca="false">CC222/25000</f>
        <v>0.8514</v>
      </c>
      <c r="CF222" s="434" t="n">
        <f aca="false">6700/CC222*24</f>
        <v>7.55461592670895</v>
      </c>
      <c r="CG222" s="435" t="n">
        <v>7.99</v>
      </c>
      <c r="CH222" s="428" t="n">
        <v>3.2</v>
      </c>
      <c r="CI222" s="447" t="n">
        <f aca="false">9500/CC222*24</f>
        <v>10.7117688513037</v>
      </c>
      <c r="CJ222" s="437" t="n">
        <v>32.8</v>
      </c>
      <c r="CK222" s="437" t="n">
        <v>2.54</v>
      </c>
      <c r="CL222" s="424" t="n">
        <v>7.89</v>
      </c>
      <c r="CM222" s="424"/>
      <c r="CN222" s="424"/>
      <c r="CO222" s="433" t="n">
        <v>8062</v>
      </c>
      <c r="CP222" s="433" t="n">
        <v>4378</v>
      </c>
      <c r="CQ222" s="438" t="n">
        <f aca="false">CP222/CO222</f>
        <v>0.543041428925825</v>
      </c>
      <c r="CR222" s="438" t="n">
        <v>0.86</v>
      </c>
      <c r="CS222" s="425" t="n">
        <f aca="false">CR222/CO222*1000*1000</f>
        <v>106.673282064004</v>
      </c>
      <c r="CT222" s="433" t="n">
        <f aca="false">3500/CC222*24</f>
        <v>3.94644115574348</v>
      </c>
      <c r="CU222" s="435" t="n">
        <v>4.17</v>
      </c>
      <c r="CV222" s="439" t="n">
        <v>8.05</v>
      </c>
      <c r="CW222" s="440" t="n">
        <v>15</v>
      </c>
      <c r="CX222" s="441" t="n">
        <v>57</v>
      </c>
      <c r="CY222" s="442" t="n">
        <v>6870</v>
      </c>
      <c r="CZ222" s="443" t="n">
        <v>6.9</v>
      </c>
      <c r="DA222" s="443" t="n">
        <v>0.3</v>
      </c>
      <c r="DB222" s="443" t="n">
        <v>8.2</v>
      </c>
      <c r="DC222" s="443" t="n">
        <v>1.2</v>
      </c>
      <c r="DD222" s="444" t="n">
        <v>5</v>
      </c>
      <c r="DE222" s="441" t="n">
        <v>16</v>
      </c>
      <c r="DF222" s="445" t="n">
        <v>22289</v>
      </c>
      <c r="DG222" s="446" t="n">
        <f aca="false">DF222</f>
        <v>22289</v>
      </c>
      <c r="DH222" s="422" t="n">
        <f aca="false">DF222/25000</f>
        <v>0.89156</v>
      </c>
      <c r="DI222" s="447" t="n">
        <f aca="false">6700/DF222*24</f>
        <v>7.21432096549868</v>
      </c>
      <c r="DJ222" s="435" t="n">
        <v>7.99</v>
      </c>
      <c r="DK222" s="428" t="n">
        <v>2.9</v>
      </c>
      <c r="DL222" s="447" t="n">
        <f aca="false">9500/DF222*24</f>
        <v>10.2292610704832</v>
      </c>
      <c r="DM222" s="423" t="n">
        <v>32.9</v>
      </c>
      <c r="DN222" s="423" t="n">
        <v>2.7</v>
      </c>
      <c r="DO222" s="424" t="n">
        <v>7.98</v>
      </c>
      <c r="DP222" s="424"/>
      <c r="DQ222" s="424"/>
      <c r="DR222" s="433" t="n">
        <v>5874</v>
      </c>
      <c r="DS222" s="433" t="n">
        <v>2882</v>
      </c>
      <c r="DT222" s="438" t="n">
        <f aca="false">DS222/DR222</f>
        <v>0.49063670411985</v>
      </c>
      <c r="DU222" s="438" t="n">
        <v>0.82</v>
      </c>
      <c r="DV222" s="425" t="n">
        <f aca="false">DU222/DR222*1000*1000</f>
        <v>139.59822948587</v>
      </c>
      <c r="DW222" s="447" t="n">
        <f aca="false">3500/DF222*24</f>
        <v>3.76867513123065</v>
      </c>
      <c r="DX222" s="435" t="n">
        <v>4.46</v>
      </c>
      <c r="DY222" s="439" t="n">
        <v>8.09</v>
      </c>
      <c r="DZ222" s="440" t="n">
        <v>15</v>
      </c>
      <c r="EA222" s="441" t="n">
        <v>59</v>
      </c>
      <c r="EB222" s="442" t="n">
        <v>6900</v>
      </c>
      <c r="EC222" s="443" t="n">
        <v>8.2</v>
      </c>
      <c r="ED222" s="443" t="n">
        <v>0.28</v>
      </c>
      <c r="EE222" s="443" t="n">
        <v>8.2</v>
      </c>
      <c r="EF222" s="443" t="n">
        <v>1.3</v>
      </c>
      <c r="EG222" s="444" t="n">
        <v>5</v>
      </c>
      <c r="EH222" s="441" t="n">
        <v>16</v>
      </c>
      <c r="EI222" s="430" t="n">
        <f aca="false">(DY222*DG222+CV222*CD222)/(DG222+CD222)</f>
        <v>8.07046082526277</v>
      </c>
      <c r="EJ222" s="430" t="n">
        <f aca="false">(DZ222*DG222+CW222*CD222)/(DG222+CD222)</f>
        <v>15</v>
      </c>
      <c r="EK222" s="449" t="n">
        <f aca="false">(EA222*DG222+CX222*CD222)/(DG222+CD222)</f>
        <v>58.0230412631386</v>
      </c>
      <c r="EL222" s="449" t="n">
        <f aca="false">(EB222*DG222+CY222*CD222)/(DG222+CD222)</f>
        <v>6885.34561894708</v>
      </c>
      <c r="EM222" s="430" t="n">
        <f aca="false">(EC222*DG222+CZ222*CD222)/(DG222+CD222)</f>
        <v>7.56497682104007</v>
      </c>
      <c r="EN222" s="432" t="n">
        <f aca="false">(ED222*DG222+DA222*CD222)/(DG222+CD222)</f>
        <v>0.289769587368614</v>
      </c>
      <c r="EO222" s="432" t="n">
        <f aca="false">(EE222*DG222+DB222*CD222)/(DG222+CD222)</f>
        <v>8.2</v>
      </c>
      <c r="EP222" s="432" t="n">
        <f aca="false">(EF222*DG222+DC222*CD222)/(DG222+CD222)</f>
        <v>1.25115206315693</v>
      </c>
      <c r="EQ222" s="432" t="n">
        <f aca="false">(EG222*DG222+DD222*CD222)/(DG222+CD222)</f>
        <v>5</v>
      </c>
      <c r="ER222" s="449" t="n">
        <f aca="false">(DE222+EH222)/2</f>
        <v>16</v>
      </c>
      <c r="ES222" s="450" t="n">
        <f aca="false">44000/BA222*24</f>
        <v>24.2346353329967</v>
      </c>
      <c r="ET222" s="451" t="n">
        <f aca="false">BB222</f>
        <v>0.87148</v>
      </c>
      <c r="EU222" s="452" t="n">
        <f aca="false">BV222/1000/ES222*24</f>
        <v>0.356514545454545</v>
      </c>
      <c r="EV222" s="451" t="n">
        <f aca="false">EU222/$EU$6</f>
        <v>0.660212121212121</v>
      </c>
      <c r="EW222" s="514" t="n">
        <f aca="false">1-EM222/BY222</f>
        <v>0.68347377317824</v>
      </c>
      <c r="EX222" s="515" t="n">
        <f aca="false">BY222-EM222</f>
        <v>16.3350231789599</v>
      </c>
      <c r="EY222" s="514" t="n">
        <f aca="false">1-EJ222/BU222</f>
        <v>0.745762711864407</v>
      </c>
      <c r="EZ222" s="515" t="n">
        <f aca="false">BU222-EJ222</f>
        <v>44</v>
      </c>
      <c r="FA222" s="451" t="n">
        <f aca="false">1-EK222/BV222</f>
        <v>0.838824885380171</v>
      </c>
      <c r="FB222" s="432" t="n">
        <f aca="false">BV222-EK222</f>
        <v>301.976958736861</v>
      </c>
      <c r="FC222" s="453" t="n">
        <f aca="false">1-EP222/CA222</f>
        <v>0.374423968421536</v>
      </c>
      <c r="FD222" s="432" t="n">
        <f aca="false">CA222-EP222</f>
        <v>0.748847936843072</v>
      </c>
      <c r="FE222" s="453" t="n">
        <f aca="false">1-EQ222/CB222</f>
        <v>0.954954954954955</v>
      </c>
      <c r="FF222" s="431" t="n">
        <f aca="false">CB222-EQ222</f>
        <v>106</v>
      </c>
      <c r="FG222" s="406" t="n">
        <v>49200</v>
      </c>
      <c r="FH222" s="590"/>
      <c r="FI222" s="591"/>
      <c r="FJ222" s="592"/>
      <c r="FK222" s="456" t="n">
        <f aca="false">3000/BA222*24</f>
        <v>1.65236149997705</v>
      </c>
      <c r="FL222" s="531"/>
      <c r="FM222" s="456"/>
      <c r="FN222" s="531" t="n">
        <v>7595</v>
      </c>
      <c r="FO222" s="533" t="n">
        <f aca="false">FN222/11.15/1.2/1000</f>
        <v>0.567638266068759</v>
      </c>
      <c r="FP222" s="450" t="n">
        <f aca="false">FN222/BA222*1000</f>
        <v>174.301188782301</v>
      </c>
      <c r="FQ222" s="458" t="n">
        <v>79.2</v>
      </c>
      <c r="FR222" s="459" t="n">
        <f aca="false">FQ222/BA222*1000</f>
        <v>1.81759764997476</v>
      </c>
      <c r="FS222" s="577" t="n">
        <v>7.97</v>
      </c>
      <c r="FT222" s="578" t="n">
        <v>14</v>
      </c>
      <c r="FU222" s="579" t="n">
        <v>46</v>
      </c>
      <c r="FV222" s="580" t="n">
        <v>1</v>
      </c>
      <c r="FW222" s="581" t="n">
        <v>0.34</v>
      </c>
      <c r="FX222" s="580" t="n">
        <v>8</v>
      </c>
      <c r="FY222" s="453" t="n">
        <f aca="false">1-FV222/(EG222+DD222)*2</f>
        <v>0.8</v>
      </c>
      <c r="FZ222" s="453" t="n">
        <f aca="false">1-FW222/(EF222+DC222)*2</f>
        <v>0.728</v>
      </c>
      <c r="GA222" s="430" t="n">
        <f aca="false">(DC222+EF222)/2-FW222</f>
        <v>0.91</v>
      </c>
      <c r="GB222" s="514" t="n">
        <f aca="false">1-FT222/DZ222</f>
        <v>0.0666666666666667</v>
      </c>
      <c r="GC222" s="515" t="n">
        <f aca="false">(CW222+DZ222)/2-FT222</f>
        <v>1</v>
      </c>
      <c r="GD222" s="514" t="n">
        <f aca="false">1-FU222/EA222</f>
        <v>0.220338983050847</v>
      </c>
      <c r="GE222" s="528" t="n">
        <f aca="false">(CX222+EA222)/2-FU222</f>
        <v>12</v>
      </c>
      <c r="GF222" s="462" t="n">
        <f aca="false">4100/BA222*24</f>
        <v>2.25822738330197</v>
      </c>
      <c r="GG222" s="590"/>
      <c r="GH222" s="593"/>
      <c r="GI222" s="590"/>
      <c r="GJ222" s="593"/>
      <c r="GK222" s="593"/>
      <c r="GL222" s="594"/>
      <c r="GM222" s="578"/>
      <c r="GN222" s="590"/>
      <c r="GO222" s="593"/>
      <c r="GP222" s="593"/>
      <c r="GQ222" s="578"/>
      <c r="GR222" s="595"/>
      <c r="GS222" s="596"/>
      <c r="GT222" s="593"/>
      <c r="GU222" s="593"/>
      <c r="GV222" s="593"/>
      <c r="GW222" s="514"/>
      <c r="GX222" s="514"/>
      <c r="GY222" s="597"/>
      <c r="GZ222" s="406" t="n">
        <v>45925</v>
      </c>
      <c r="HA222" s="582" t="n">
        <v>8.17</v>
      </c>
      <c r="HB222" s="452" t="n">
        <v>8.16</v>
      </c>
      <c r="HC222" s="578" t="n">
        <v>13</v>
      </c>
      <c r="HD222" s="464" t="n">
        <f aca="false">HC222*3.58</f>
        <v>46.54</v>
      </c>
      <c r="HE222" s="464" t="n">
        <v>15</v>
      </c>
      <c r="HF222" s="464"/>
      <c r="HG222" s="583"/>
      <c r="HH222" s="576" t="n">
        <v>7</v>
      </c>
      <c r="HI222" s="584" t="n">
        <v>6830</v>
      </c>
      <c r="HJ222" s="407" t="n">
        <f aca="false">HI222*0.67</f>
        <v>4576.1</v>
      </c>
      <c r="HK222" s="407"/>
      <c r="HL222" s="550" t="n">
        <v>1100</v>
      </c>
      <c r="HM222" s="585" t="n">
        <v>6.6</v>
      </c>
      <c r="HN222" s="462" t="n">
        <v>7.1</v>
      </c>
      <c r="HO222" s="575" t="n">
        <v>0.3</v>
      </c>
      <c r="HP222" s="549" t="n">
        <v>0.026</v>
      </c>
      <c r="HQ222" s="586" t="n">
        <v>6.5</v>
      </c>
      <c r="HR222" s="587" t="n">
        <v>0.46</v>
      </c>
      <c r="HS222" s="521" t="n">
        <v>0.27</v>
      </c>
      <c r="HT222" s="588" t="n">
        <v>8</v>
      </c>
      <c r="HU222" s="523" t="n">
        <f aca="false">72500/BA222*24</f>
        <v>39.9320695827787</v>
      </c>
      <c r="HV222" s="514" t="n">
        <f aca="false">1-HC222/BE222</f>
        <v>0.779661016949153</v>
      </c>
      <c r="HW222" s="514" t="n">
        <f aca="false">1-HD222/BF222</f>
        <v>0.870722222222222</v>
      </c>
      <c r="HX222" s="514" t="n">
        <f aca="false">1-HN222/BK222</f>
        <v>0.702928870292887</v>
      </c>
      <c r="HY222" s="598"/>
    </row>
    <row r="223" s="599" customFormat="true" ht="15" hidden="false" customHeight="true" outlineLevel="0" collapsed="false">
      <c r="A223" s="401" t="n">
        <v>43705</v>
      </c>
      <c r="B223" s="516" t="n">
        <v>48662</v>
      </c>
      <c r="C223" s="403" t="n">
        <f aca="false">B223/$B$6</f>
        <v>0.97324</v>
      </c>
      <c r="D223" s="572" t="n">
        <v>8.23</v>
      </c>
      <c r="E223" s="573" t="n">
        <v>42</v>
      </c>
      <c r="F223" s="574" t="n">
        <v>216</v>
      </c>
      <c r="G223" s="407" t="n">
        <f aca="false">F223*B223/1000</f>
        <v>10510.992</v>
      </c>
      <c r="H223" s="403" t="n">
        <f aca="false">G223/$G$6</f>
        <v>0.42043968</v>
      </c>
      <c r="I223" s="574" t="n">
        <v>8220</v>
      </c>
      <c r="J223" s="407" t="n">
        <f aca="false">I223*0.67</f>
        <v>5507.4</v>
      </c>
      <c r="K223" s="575" t="n">
        <v>32.4</v>
      </c>
      <c r="L223" s="575" t="n">
        <v>23.4</v>
      </c>
      <c r="M223" s="575" t="n">
        <v>2.3</v>
      </c>
      <c r="N223" s="576" t="n">
        <v>103</v>
      </c>
      <c r="O223" s="576" t="n">
        <v>32</v>
      </c>
      <c r="P223" s="410"/>
      <c r="Q223" s="410"/>
      <c r="R223" s="410"/>
      <c r="S223" s="410"/>
      <c r="T223" s="411"/>
      <c r="U223" s="412"/>
      <c r="V223" s="410"/>
      <c r="W223" s="410"/>
      <c r="X223" s="517"/>
      <c r="Y223" s="474"/>
      <c r="Z223" s="430"/>
      <c r="AA223" s="448"/>
      <c r="AB223" s="410"/>
      <c r="AC223" s="410"/>
      <c r="AD223" s="475" t="n">
        <v>5.06</v>
      </c>
      <c r="AE223" s="478" t="n">
        <f aca="false">AD223/$AD$6</f>
        <v>0.702777777777778</v>
      </c>
      <c r="AF223" s="479"/>
      <c r="AG223" s="478"/>
      <c r="AH223" s="479"/>
      <c r="AI223" s="479"/>
      <c r="AJ223" s="474"/>
      <c r="AK223" s="478"/>
      <c r="AL223" s="448"/>
      <c r="AM223" s="480"/>
      <c r="AN223" s="474"/>
      <c r="AO223" s="474"/>
      <c r="AP223" s="480"/>
      <c r="AQ223" s="448"/>
      <c r="AR223" s="474"/>
      <c r="AS223" s="474"/>
      <c r="AT223" s="474"/>
      <c r="AU223" s="448"/>
      <c r="AV223" s="481"/>
      <c r="AW223" s="480"/>
      <c r="AX223" s="480"/>
      <c r="AY223" s="481"/>
      <c r="AZ223" s="481"/>
      <c r="BA223" s="421" t="n">
        <f aca="false">CC223+DF223</f>
        <v>42736</v>
      </c>
      <c r="BB223" s="422" t="n">
        <f aca="false">BA223/$BA$6</f>
        <v>0.85472</v>
      </c>
      <c r="BC223" s="423"/>
      <c r="BD223" s="424" t="n">
        <v>8.22</v>
      </c>
      <c r="BE223" s="425" t="n">
        <v>49</v>
      </c>
      <c r="BF223" s="426" t="n">
        <v>322</v>
      </c>
      <c r="BG223" s="427" t="n">
        <v>8610</v>
      </c>
      <c r="BH223" s="421" t="n">
        <f aca="false">BG223*0.67</f>
        <v>5768.7</v>
      </c>
      <c r="BI223" s="433"/>
      <c r="BJ223" s="422"/>
      <c r="BK223" s="428" t="n">
        <v>23.9</v>
      </c>
      <c r="BL223" s="428" t="n">
        <v>19</v>
      </c>
      <c r="BM223" s="429" t="n">
        <v>3.1</v>
      </c>
      <c r="BN223" s="423"/>
      <c r="BO223" s="426" t="n">
        <v>119</v>
      </c>
      <c r="BP223" s="426" t="n">
        <v>32</v>
      </c>
      <c r="BQ223" s="424" t="n">
        <v>5.28</v>
      </c>
      <c r="BR223" s="422" t="n">
        <f aca="false">BQ223/$BQ$6</f>
        <v>0.733333333333333</v>
      </c>
      <c r="BS223" s="410" t="n">
        <f aca="false">BA223</f>
        <v>42736</v>
      </c>
      <c r="BT223" s="430" t="n">
        <f aca="false">BD223</f>
        <v>8.22</v>
      </c>
      <c r="BU223" s="431" t="n">
        <f aca="false">BE223</f>
        <v>49</v>
      </c>
      <c r="BV223" s="431" t="n">
        <f aca="false">BF223</f>
        <v>322</v>
      </c>
      <c r="BW223" s="431" t="n">
        <f aca="false">BG223</f>
        <v>8610</v>
      </c>
      <c r="BX223" s="431" t="n">
        <f aca="false">BW223*0.65</f>
        <v>5596.5</v>
      </c>
      <c r="BY223" s="431" t="n">
        <f aca="false">BK223</f>
        <v>23.9</v>
      </c>
      <c r="BZ223" s="431" t="n">
        <f aca="false">BL223</f>
        <v>19</v>
      </c>
      <c r="CA223" s="432"/>
      <c r="CB223" s="431" t="n">
        <f aca="false">BO223</f>
        <v>119</v>
      </c>
      <c r="CC223" s="433" t="n">
        <v>28670</v>
      </c>
      <c r="CD223" s="412" t="n">
        <f aca="false">CC223</f>
        <v>28670</v>
      </c>
      <c r="CE223" s="422" t="n">
        <f aca="false">CC223/25000</f>
        <v>1.1468</v>
      </c>
      <c r="CF223" s="434" t="n">
        <f aca="false">6700/CC223*24</f>
        <v>5.60865015695849</v>
      </c>
      <c r="CG223" s="435" t="n">
        <v>8</v>
      </c>
      <c r="CH223" s="428"/>
      <c r="CI223" s="447" t="n">
        <f aca="false">9500/CC223*24</f>
        <v>7.95256365538891</v>
      </c>
      <c r="CJ223" s="437" t="n">
        <v>33.5</v>
      </c>
      <c r="CK223" s="437" t="n">
        <v>2.54</v>
      </c>
      <c r="CL223" s="424" t="n">
        <v>7.99</v>
      </c>
      <c r="CM223" s="424"/>
      <c r="CN223" s="424"/>
      <c r="CO223" s="433"/>
      <c r="CP223" s="433"/>
      <c r="CQ223" s="438"/>
      <c r="CR223" s="438" t="n">
        <v>0.85</v>
      </c>
      <c r="CS223" s="425"/>
      <c r="CT223" s="433" t="n">
        <f aca="false">3500/CC223*24</f>
        <v>2.92989187303802</v>
      </c>
      <c r="CU223" s="435" t="n">
        <v>5.01</v>
      </c>
      <c r="CV223" s="439" t="n">
        <v>8.06</v>
      </c>
      <c r="CW223" s="440" t="n">
        <v>18</v>
      </c>
      <c r="CX223" s="441" t="n">
        <v>61</v>
      </c>
      <c r="CY223" s="442" t="n">
        <v>6550</v>
      </c>
      <c r="CZ223" s="443"/>
      <c r="DA223" s="443"/>
      <c r="DB223" s="443"/>
      <c r="DC223" s="443"/>
      <c r="DD223" s="444" t="n">
        <v>10</v>
      </c>
      <c r="DE223" s="441" t="n">
        <v>16</v>
      </c>
      <c r="DF223" s="445" t="n">
        <v>14066</v>
      </c>
      <c r="DG223" s="446" t="n">
        <f aca="false">DF223</f>
        <v>14066</v>
      </c>
      <c r="DH223" s="422" t="n">
        <f aca="false">DF223/25000</f>
        <v>0.56264</v>
      </c>
      <c r="DI223" s="447" t="n">
        <f aca="false">6700/DF223*24</f>
        <v>11.4318214133371</v>
      </c>
      <c r="DJ223" s="435" t="n">
        <v>8.01</v>
      </c>
      <c r="DK223" s="428"/>
      <c r="DL223" s="447" t="n">
        <f aca="false">9500/DF223*24</f>
        <v>16.2092990189108</v>
      </c>
      <c r="DM223" s="423" t="n">
        <v>32.9</v>
      </c>
      <c r="DN223" s="423" t="n">
        <v>3.7</v>
      </c>
      <c r="DO223" s="424" t="n">
        <v>8.01</v>
      </c>
      <c r="DP223" s="424"/>
      <c r="DQ223" s="424"/>
      <c r="DR223" s="433"/>
      <c r="DS223" s="433"/>
      <c r="DT223" s="438"/>
      <c r="DU223" s="438" t="n">
        <v>0.89</v>
      </c>
      <c r="DV223" s="425"/>
      <c r="DW223" s="447" t="n">
        <f aca="false">3500/DF223*24</f>
        <v>5.97184700696715</v>
      </c>
      <c r="DX223" s="435" t="n">
        <v>5.3</v>
      </c>
      <c r="DY223" s="439" t="n">
        <v>8.06</v>
      </c>
      <c r="DZ223" s="440" t="n">
        <v>17</v>
      </c>
      <c r="EA223" s="441" t="n">
        <v>63</v>
      </c>
      <c r="EB223" s="442" t="n">
        <v>7030</v>
      </c>
      <c r="EC223" s="443"/>
      <c r="ED223" s="443"/>
      <c r="EE223" s="443"/>
      <c r="EF223" s="443"/>
      <c r="EG223" s="444" t="n">
        <v>6</v>
      </c>
      <c r="EH223" s="441" t="n">
        <v>16</v>
      </c>
      <c r="EI223" s="430" t="n">
        <f aca="false">(DY223*DG223+CV223*CD223)/(DG223+CD223)</f>
        <v>8.06</v>
      </c>
      <c r="EJ223" s="430" t="n">
        <f aca="false">(DZ223*DG223+CW223*CD223)/(DG223+CD223)</f>
        <v>17.6708629726694</v>
      </c>
      <c r="EK223" s="449" t="n">
        <f aca="false">(EA223*DG223+CX223*CD223)/(DG223+CD223)</f>
        <v>61.6582740546612</v>
      </c>
      <c r="EL223" s="449" t="n">
        <f aca="false">(EB223*DG223+CY223*CD223)/(DG223+CD223)</f>
        <v>6707.98577311868</v>
      </c>
      <c r="EM223" s="432"/>
      <c r="EN223" s="432"/>
      <c r="EO223" s="432"/>
      <c r="EP223" s="432"/>
      <c r="EQ223" s="432" t="n">
        <f aca="false">(EG223*DG223+DD223*CD223)/(DG223+CD223)</f>
        <v>8.68345189067765</v>
      </c>
      <c r="ER223" s="449" t="n">
        <f aca="false">(DE223+EH223)/2</f>
        <v>16</v>
      </c>
      <c r="ES223" s="450" t="n">
        <f aca="false">44000/BA223*24</f>
        <v>24.7098464994384</v>
      </c>
      <c r="ET223" s="451" t="n">
        <f aca="false">BB223</f>
        <v>0.85472</v>
      </c>
      <c r="EU223" s="452" t="n">
        <f aca="false">BV223/1000/ES223*24</f>
        <v>0.312749818181818</v>
      </c>
      <c r="EV223" s="451" t="n">
        <f aca="false">EU223/$EU$6</f>
        <v>0.57916632996633</v>
      </c>
      <c r="EW223" s="514"/>
      <c r="EX223" s="515"/>
      <c r="EY223" s="514" t="n">
        <f aca="false">1-EJ223/BU223</f>
        <v>0.63937014341491</v>
      </c>
      <c r="EZ223" s="515" t="n">
        <f aca="false">BU223-EJ223</f>
        <v>31.3291370273306</v>
      </c>
      <c r="FA223" s="451" t="n">
        <f aca="false">1-EK223/BV223</f>
        <v>0.808514676848878</v>
      </c>
      <c r="FB223" s="432" t="n">
        <f aca="false">BV223-EK223</f>
        <v>260.341725945339</v>
      </c>
      <c r="FC223" s="453"/>
      <c r="FD223" s="432"/>
      <c r="FE223" s="453" t="n">
        <f aca="false">1-EQ223/CB223</f>
        <v>0.927029816044726</v>
      </c>
      <c r="FF223" s="431" t="n">
        <f aca="false">CB223-EQ223</f>
        <v>110.316548109322</v>
      </c>
      <c r="FG223" s="406" t="n">
        <v>49200</v>
      </c>
      <c r="FH223" s="590"/>
      <c r="FI223" s="591"/>
      <c r="FJ223" s="592"/>
      <c r="FK223" s="456" t="n">
        <f aca="false">3000/BA223*24</f>
        <v>1.68476226132535</v>
      </c>
      <c r="FL223" s="531"/>
      <c r="FM223" s="456"/>
      <c r="FN223" s="531" t="n">
        <v>9035</v>
      </c>
      <c r="FO223" s="533" t="n">
        <f aca="false">FN223/11.15/1.2/1000</f>
        <v>0.67526158445441</v>
      </c>
      <c r="FP223" s="450" t="n">
        <f aca="false">FN223/BA223*1000</f>
        <v>211.414264320479</v>
      </c>
      <c r="FQ223" s="458" t="n">
        <v>79.2</v>
      </c>
      <c r="FR223" s="459" t="n">
        <f aca="false">FQ223/BA223*1000</f>
        <v>1.85323848745788</v>
      </c>
      <c r="FS223" s="577" t="n">
        <v>8.01</v>
      </c>
      <c r="FT223" s="578" t="n">
        <v>14</v>
      </c>
      <c r="FU223" s="579" t="n">
        <v>57</v>
      </c>
      <c r="FV223" s="580" t="n">
        <v>1</v>
      </c>
      <c r="FW223" s="581" t="n">
        <v>0.38</v>
      </c>
      <c r="FX223" s="580" t="n">
        <v>16</v>
      </c>
      <c r="FY223" s="453" t="n">
        <f aca="false">1-FV223/(EG223+DD223)*2</f>
        <v>0.875</v>
      </c>
      <c r="FZ223" s="453"/>
      <c r="GA223" s="430"/>
      <c r="GB223" s="514" t="n">
        <f aca="false">1-FT223/DZ223</f>
        <v>0.176470588235294</v>
      </c>
      <c r="GC223" s="515" t="n">
        <f aca="false">(CW223+DZ223)/2-FT223</f>
        <v>3.5</v>
      </c>
      <c r="GD223" s="514" t="n">
        <f aca="false">1-FU223/EA223</f>
        <v>0.0952380952380952</v>
      </c>
      <c r="GE223" s="528" t="n">
        <f aca="false">(CX223+EA223)/2-FU223</f>
        <v>5</v>
      </c>
      <c r="GF223" s="462" t="n">
        <f aca="false">4100/BA223*24</f>
        <v>2.30250842381131</v>
      </c>
      <c r="GG223" s="590"/>
      <c r="GH223" s="593"/>
      <c r="GI223" s="590"/>
      <c r="GJ223" s="593"/>
      <c r="GK223" s="593"/>
      <c r="GL223" s="594"/>
      <c r="GM223" s="578"/>
      <c r="GN223" s="590"/>
      <c r="GO223" s="593"/>
      <c r="GP223" s="593"/>
      <c r="GQ223" s="578"/>
      <c r="GR223" s="595"/>
      <c r="GS223" s="596"/>
      <c r="GT223" s="593"/>
      <c r="GU223" s="593"/>
      <c r="GV223" s="593"/>
      <c r="GW223" s="514"/>
      <c r="GX223" s="514"/>
      <c r="GY223" s="597"/>
      <c r="GZ223" s="406" t="n">
        <v>44020</v>
      </c>
      <c r="HA223" s="582" t="n">
        <v>8.16</v>
      </c>
      <c r="HB223" s="452" t="n">
        <v>8.11</v>
      </c>
      <c r="HC223" s="578" t="n">
        <v>14</v>
      </c>
      <c r="HD223" s="464" t="n">
        <f aca="false">HC223*3.58</f>
        <v>50.12</v>
      </c>
      <c r="HE223" s="464" t="n">
        <v>15</v>
      </c>
      <c r="HF223" s="464"/>
      <c r="HG223" s="583"/>
      <c r="HH223" s="576" t="n">
        <v>1</v>
      </c>
      <c r="HI223" s="584" t="n">
        <v>7050</v>
      </c>
      <c r="HJ223" s="407" t="n">
        <f aca="false">HI223*0.67</f>
        <v>4723.5</v>
      </c>
      <c r="HK223" s="407"/>
      <c r="HL223" s="550"/>
      <c r="HM223" s="585"/>
      <c r="HN223" s="462" t="n">
        <v>7.7</v>
      </c>
      <c r="HO223" s="575"/>
      <c r="HP223" s="549" t="n">
        <v>0.0078</v>
      </c>
      <c r="HQ223" s="586"/>
      <c r="HR223" s="587"/>
      <c r="HS223" s="521" t="n">
        <v>0.33</v>
      </c>
      <c r="HT223" s="588" t="n">
        <v>16</v>
      </c>
      <c r="HU223" s="523" t="n">
        <f aca="false">72500/BA223*24</f>
        <v>40.7150879820292</v>
      </c>
      <c r="HV223" s="514" t="n">
        <f aca="false">1-HC223/BE223</f>
        <v>0.714285714285714</v>
      </c>
      <c r="HW223" s="514" t="n">
        <f aca="false">1-HD223/BF223</f>
        <v>0.844347826086957</v>
      </c>
      <c r="HX223" s="514" t="n">
        <f aca="false">1-HN223/BK223</f>
        <v>0.677824267782427</v>
      </c>
      <c r="HY223" s="600" t="s">
        <v>204</v>
      </c>
    </row>
    <row r="224" s="599" customFormat="true" ht="15" hidden="false" customHeight="true" outlineLevel="0" collapsed="false">
      <c r="A224" s="401" t="n">
        <v>43706</v>
      </c>
      <c r="B224" s="516" t="n">
        <v>51494</v>
      </c>
      <c r="C224" s="403" t="n">
        <f aca="false">B224/$B$6</f>
        <v>1.02988</v>
      </c>
      <c r="D224" s="572" t="n">
        <v>8.18</v>
      </c>
      <c r="E224" s="573" t="n">
        <v>34.6</v>
      </c>
      <c r="F224" s="574" t="n">
        <v>253</v>
      </c>
      <c r="G224" s="407" t="n">
        <f aca="false">F224*B224/1000</f>
        <v>13027.982</v>
      </c>
      <c r="H224" s="403" t="n">
        <f aca="false">G224/$G$6</f>
        <v>0.52111928</v>
      </c>
      <c r="I224" s="574" t="n">
        <v>6740</v>
      </c>
      <c r="J224" s="407" t="n">
        <f aca="false">I224*0.67</f>
        <v>4515.8</v>
      </c>
      <c r="K224" s="575" t="n">
        <v>26.4</v>
      </c>
      <c r="L224" s="575" t="n">
        <v>18.2</v>
      </c>
      <c r="M224" s="575" t="n">
        <v>2.4</v>
      </c>
      <c r="N224" s="576" t="n">
        <v>155</v>
      </c>
      <c r="O224" s="576" t="n">
        <v>32</v>
      </c>
      <c r="P224" s="410"/>
      <c r="Q224" s="410"/>
      <c r="R224" s="410"/>
      <c r="S224" s="410"/>
      <c r="T224" s="411"/>
      <c r="U224" s="412"/>
      <c r="V224" s="410"/>
      <c r="W224" s="410"/>
      <c r="X224" s="517"/>
      <c r="Y224" s="474"/>
      <c r="Z224" s="430"/>
      <c r="AA224" s="448"/>
      <c r="AB224" s="410"/>
      <c r="AC224" s="410"/>
      <c r="AD224" s="475" t="n">
        <v>5.24</v>
      </c>
      <c r="AE224" s="478" t="n">
        <f aca="false">AD224/$AD$6</f>
        <v>0.727777777777778</v>
      </c>
      <c r="AF224" s="479"/>
      <c r="AG224" s="478"/>
      <c r="AH224" s="479"/>
      <c r="AI224" s="479"/>
      <c r="AJ224" s="474"/>
      <c r="AK224" s="478"/>
      <c r="AL224" s="448"/>
      <c r="AM224" s="480"/>
      <c r="AN224" s="474"/>
      <c r="AO224" s="474"/>
      <c r="AP224" s="480"/>
      <c r="AQ224" s="448"/>
      <c r="AR224" s="474"/>
      <c r="AS224" s="474"/>
      <c r="AT224" s="474"/>
      <c r="AU224" s="448"/>
      <c r="AV224" s="481"/>
      <c r="AW224" s="480"/>
      <c r="AX224" s="480"/>
      <c r="AY224" s="481"/>
      <c r="AZ224" s="481"/>
      <c r="BA224" s="421" t="n">
        <f aca="false">CC224+DF224</f>
        <v>51444</v>
      </c>
      <c r="BB224" s="422" t="n">
        <f aca="false">BA224/$BA$6</f>
        <v>1.02888</v>
      </c>
      <c r="BC224" s="423"/>
      <c r="BD224" s="424" t="n">
        <v>8.07</v>
      </c>
      <c r="BE224" s="425" t="n">
        <v>42</v>
      </c>
      <c r="BF224" s="426" t="n">
        <v>347</v>
      </c>
      <c r="BG224" s="427" t="n">
        <v>7280</v>
      </c>
      <c r="BH224" s="421" t="n">
        <f aca="false">BG224*0.67</f>
        <v>4877.6</v>
      </c>
      <c r="BI224" s="433"/>
      <c r="BJ224" s="422"/>
      <c r="BK224" s="428" t="n">
        <v>26</v>
      </c>
      <c r="BL224" s="428" t="n">
        <v>20</v>
      </c>
      <c r="BM224" s="429" t="n">
        <v>2.4</v>
      </c>
      <c r="BN224" s="423"/>
      <c r="BO224" s="426" t="n">
        <v>147</v>
      </c>
      <c r="BP224" s="426" t="n">
        <v>32</v>
      </c>
      <c r="BQ224" s="424" t="n">
        <v>6.33</v>
      </c>
      <c r="BR224" s="422" t="n">
        <f aca="false">BQ224/$BQ$6</f>
        <v>0.879166666666667</v>
      </c>
      <c r="BS224" s="410" t="n">
        <f aca="false">BA224</f>
        <v>51444</v>
      </c>
      <c r="BT224" s="430" t="n">
        <f aca="false">BD224</f>
        <v>8.07</v>
      </c>
      <c r="BU224" s="431" t="n">
        <f aca="false">BE224</f>
        <v>42</v>
      </c>
      <c r="BV224" s="431" t="n">
        <f aca="false">BF224</f>
        <v>347</v>
      </c>
      <c r="BW224" s="431" t="n">
        <f aca="false">BG224</f>
        <v>7280</v>
      </c>
      <c r="BX224" s="431" t="n">
        <f aca="false">BW224*0.65</f>
        <v>4732</v>
      </c>
      <c r="BY224" s="431" t="n">
        <f aca="false">BK224</f>
        <v>26</v>
      </c>
      <c r="BZ224" s="431" t="n">
        <f aca="false">BL224</f>
        <v>20</v>
      </c>
      <c r="CA224" s="432"/>
      <c r="CB224" s="431" t="n">
        <f aca="false">BO224</f>
        <v>147</v>
      </c>
      <c r="CC224" s="433" t="n">
        <v>29614</v>
      </c>
      <c r="CD224" s="412" t="n">
        <f aca="false">CC224</f>
        <v>29614</v>
      </c>
      <c r="CE224" s="422" t="n">
        <f aca="false">CC224/25000</f>
        <v>1.18456</v>
      </c>
      <c r="CF224" s="434" t="n">
        <f aca="false">6700/CC224*24</f>
        <v>5.42986425339367</v>
      </c>
      <c r="CG224" s="435" t="n">
        <v>8.01</v>
      </c>
      <c r="CH224" s="428"/>
      <c r="CI224" s="447" t="n">
        <f aca="false">9500/CC224*24</f>
        <v>7.69906125481191</v>
      </c>
      <c r="CJ224" s="437" t="n">
        <v>31.9</v>
      </c>
      <c r="CK224" s="437" t="n">
        <v>3.63</v>
      </c>
      <c r="CL224" s="424" t="n">
        <v>8.08</v>
      </c>
      <c r="CM224" s="424"/>
      <c r="CN224" s="424"/>
      <c r="CO224" s="433"/>
      <c r="CP224" s="433"/>
      <c r="CQ224" s="438"/>
      <c r="CR224" s="438" t="n">
        <v>0.86</v>
      </c>
      <c r="CS224" s="425"/>
      <c r="CT224" s="433" t="n">
        <f aca="false">3500/CC224*24</f>
        <v>2.83649625177281</v>
      </c>
      <c r="CU224" s="435" t="n">
        <v>5.04</v>
      </c>
      <c r="CV224" s="439" t="n">
        <v>8.16</v>
      </c>
      <c r="CW224" s="440" t="n">
        <v>17.5</v>
      </c>
      <c r="CX224" s="441" t="n">
        <v>63</v>
      </c>
      <c r="CY224" s="442" t="n">
        <v>7650</v>
      </c>
      <c r="CZ224" s="443"/>
      <c r="DA224" s="443"/>
      <c r="DB224" s="443"/>
      <c r="DC224" s="443"/>
      <c r="DD224" s="444" t="n">
        <v>4</v>
      </c>
      <c r="DE224" s="441" t="n">
        <v>16</v>
      </c>
      <c r="DF224" s="445" t="n">
        <v>21830</v>
      </c>
      <c r="DG224" s="446" t="n">
        <f aca="false">DF224</f>
        <v>21830</v>
      </c>
      <c r="DH224" s="422" t="n">
        <f aca="false">DF224/25000</f>
        <v>0.8732</v>
      </c>
      <c r="DI224" s="447" t="n">
        <f aca="false">6700/DF224*24</f>
        <v>7.36601007787449</v>
      </c>
      <c r="DJ224" s="435" t="n">
        <v>7.99</v>
      </c>
      <c r="DK224" s="428"/>
      <c r="DL224" s="447" t="n">
        <f aca="false">9500/DF224*24</f>
        <v>10.4443426477325</v>
      </c>
      <c r="DM224" s="423" t="n">
        <v>32.1</v>
      </c>
      <c r="DN224" s="423" t="n">
        <v>3.53</v>
      </c>
      <c r="DO224" s="424" t="n">
        <v>8.05</v>
      </c>
      <c r="DP224" s="424"/>
      <c r="DQ224" s="424"/>
      <c r="DR224" s="433"/>
      <c r="DS224" s="433"/>
      <c r="DT224" s="438"/>
      <c r="DU224" s="438" t="n">
        <v>0.91</v>
      </c>
      <c r="DV224" s="425"/>
      <c r="DW224" s="447" t="n">
        <f aca="false">3500/DF224*24</f>
        <v>3.84791571232249</v>
      </c>
      <c r="DX224" s="435" t="n">
        <v>4.91</v>
      </c>
      <c r="DY224" s="439" t="n">
        <v>8.18</v>
      </c>
      <c r="DZ224" s="440" t="n">
        <v>17.4</v>
      </c>
      <c r="EA224" s="441" t="n">
        <v>57</v>
      </c>
      <c r="EB224" s="442" t="n">
        <v>7440</v>
      </c>
      <c r="EC224" s="443"/>
      <c r="ED224" s="443"/>
      <c r="EE224" s="443"/>
      <c r="EF224" s="443"/>
      <c r="EG224" s="444" t="n">
        <v>8</v>
      </c>
      <c r="EH224" s="441" t="n">
        <v>16</v>
      </c>
      <c r="EI224" s="430" t="n">
        <f aca="false">(DY224*DG224+CV224*CD224)/(DG224+CD224)</f>
        <v>8.16848689837493</v>
      </c>
      <c r="EJ224" s="430" t="n">
        <f aca="false">(DZ224*DG224+CW224*CD224)/(DG224+CD224)</f>
        <v>17.4575655081253</v>
      </c>
      <c r="EK224" s="449" t="n">
        <f aca="false">(EA224*DG224+CX224*CD224)/(DG224+CD224)</f>
        <v>60.4539304875204</v>
      </c>
      <c r="EL224" s="449" t="n">
        <f aca="false">(EB224*DG224+CY224*CD224)/(DG224+CD224)</f>
        <v>7560.88756706321</v>
      </c>
      <c r="EM224" s="432"/>
      <c r="EN224" s="432"/>
      <c r="EO224" s="432"/>
      <c r="EP224" s="432"/>
      <c r="EQ224" s="432" t="n">
        <f aca="false">(EG224*DG224+DD224*CD224)/(DG224+CD224)</f>
        <v>5.69737967498639</v>
      </c>
      <c r="ER224" s="449" t="n">
        <f aca="false">(DE224+EH224)/2</f>
        <v>16</v>
      </c>
      <c r="ES224" s="450" t="n">
        <f aca="false">44000/BA224*24</f>
        <v>20.5271751807791</v>
      </c>
      <c r="ET224" s="451" t="n">
        <f aca="false">BB224</f>
        <v>1.02888</v>
      </c>
      <c r="EU224" s="452" t="n">
        <f aca="false">BV224/1000/ES224*24</f>
        <v>0.405706090909091</v>
      </c>
      <c r="EV224" s="451" t="n">
        <f aca="false">EU224/$EU$6</f>
        <v>0.751307575757576</v>
      </c>
      <c r="EW224" s="514"/>
      <c r="EX224" s="515"/>
      <c r="EY224" s="514" t="n">
        <f aca="false">1-EJ224/BU224</f>
        <v>0.584343678377968</v>
      </c>
      <c r="EZ224" s="515" t="n">
        <f aca="false">BU224-EJ224</f>
        <v>24.5424344918747</v>
      </c>
      <c r="FA224" s="451" t="n">
        <f aca="false">1-EK224/BV224</f>
        <v>0.825781180151238</v>
      </c>
      <c r="FB224" s="432" t="n">
        <f aca="false">BV224-EK224</f>
        <v>286.54606951248</v>
      </c>
      <c r="FC224" s="453"/>
      <c r="FD224" s="432"/>
      <c r="FE224" s="453" t="n">
        <f aca="false">1-EQ224/CB224</f>
        <v>0.961242315136147</v>
      </c>
      <c r="FF224" s="431" t="n">
        <f aca="false">CB224-EQ224</f>
        <v>141.302620325014</v>
      </c>
      <c r="FG224" s="406" t="n">
        <v>49200</v>
      </c>
      <c r="FH224" s="590"/>
      <c r="FI224" s="591"/>
      <c r="FJ224" s="592"/>
      <c r="FK224" s="456" t="n">
        <f aca="false">3000/BA224*24</f>
        <v>1.39958012596221</v>
      </c>
      <c r="FL224" s="531"/>
      <c r="FM224" s="456"/>
      <c r="FN224" s="531" t="n">
        <v>11026</v>
      </c>
      <c r="FO224" s="533" t="n">
        <f aca="false">FN224/11.15/1.2/1000</f>
        <v>0.82406576980568</v>
      </c>
      <c r="FP224" s="450" t="n">
        <f aca="false">FN224/BA224*1000</f>
        <v>214.330145400824</v>
      </c>
      <c r="FQ224" s="458" t="n">
        <v>79.2</v>
      </c>
      <c r="FR224" s="459" t="n">
        <f aca="false">FQ224/BA224*1000</f>
        <v>1.53953813855843</v>
      </c>
      <c r="FS224" s="577" t="n">
        <v>8.01</v>
      </c>
      <c r="FT224" s="578" t="n">
        <v>14</v>
      </c>
      <c r="FU224" s="579" t="n">
        <v>52</v>
      </c>
      <c r="FV224" s="580" t="n">
        <v>1</v>
      </c>
      <c r="FW224" s="581" t="n">
        <v>0.3</v>
      </c>
      <c r="FX224" s="580" t="n">
        <v>8</v>
      </c>
      <c r="FY224" s="453" t="n">
        <f aca="false">1-FV224/(EG224+DD224)*2</f>
        <v>0.833333333333333</v>
      </c>
      <c r="FZ224" s="453"/>
      <c r="GA224" s="430"/>
      <c r="GB224" s="514" t="n">
        <f aca="false">1-FT224/DZ224</f>
        <v>0.195402298850575</v>
      </c>
      <c r="GC224" s="515" t="n">
        <f aca="false">(CW224+DZ224)/2-FT224</f>
        <v>3.45</v>
      </c>
      <c r="GD224" s="514" t="n">
        <f aca="false">1-FU224/EA224</f>
        <v>0.0877192982456141</v>
      </c>
      <c r="GE224" s="528" t="n">
        <f aca="false">(CX224+EA224)/2-FU224</f>
        <v>8</v>
      </c>
      <c r="GF224" s="462" t="n">
        <f aca="false">4100/BA224*24</f>
        <v>1.91275950548169</v>
      </c>
      <c r="GG224" s="590"/>
      <c r="GH224" s="593"/>
      <c r="GI224" s="590"/>
      <c r="GJ224" s="593"/>
      <c r="GK224" s="593"/>
      <c r="GL224" s="594"/>
      <c r="GM224" s="578"/>
      <c r="GN224" s="590"/>
      <c r="GO224" s="593"/>
      <c r="GP224" s="593"/>
      <c r="GQ224" s="578"/>
      <c r="GR224" s="595"/>
      <c r="GS224" s="596"/>
      <c r="GT224" s="593"/>
      <c r="GU224" s="593"/>
      <c r="GV224" s="593"/>
      <c r="GW224" s="514"/>
      <c r="GX224" s="514"/>
      <c r="GY224" s="597"/>
      <c r="GZ224" s="406" t="n">
        <v>55538</v>
      </c>
      <c r="HA224" s="582" t="n">
        <v>8.17</v>
      </c>
      <c r="HB224" s="452" t="n">
        <v>8.1</v>
      </c>
      <c r="HC224" s="578" t="n">
        <v>14</v>
      </c>
      <c r="HD224" s="464" t="n">
        <f aca="false">HC224*3.58</f>
        <v>50.12</v>
      </c>
      <c r="HE224" s="464" t="n">
        <v>15</v>
      </c>
      <c r="HF224" s="464"/>
      <c r="HG224" s="583"/>
      <c r="HH224" s="576" t="n">
        <v>1</v>
      </c>
      <c r="HI224" s="584" t="n">
        <v>7580</v>
      </c>
      <c r="HJ224" s="407" t="n">
        <f aca="false">HI224*0.67</f>
        <v>5078.6</v>
      </c>
      <c r="HK224" s="407"/>
      <c r="HL224" s="550"/>
      <c r="HM224" s="585"/>
      <c r="HN224" s="462" t="n">
        <v>8.32</v>
      </c>
      <c r="HO224" s="575"/>
      <c r="HP224" s="549" t="n">
        <v>0.0076</v>
      </c>
      <c r="HQ224" s="586"/>
      <c r="HR224" s="587"/>
      <c r="HS224" s="521" t="n">
        <v>0.28</v>
      </c>
      <c r="HT224" s="588" t="n">
        <v>8</v>
      </c>
      <c r="HU224" s="523" t="n">
        <f aca="false">72500/BA224*24</f>
        <v>33.8231863774201</v>
      </c>
      <c r="HV224" s="514" t="n">
        <f aca="false">1-HC224/BE224</f>
        <v>0.666666666666667</v>
      </c>
      <c r="HW224" s="514" t="n">
        <f aca="false">1-HD224/BF224</f>
        <v>0.855561959654179</v>
      </c>
      <c r="HX224" s="514" t="n">
        <f aca="false">1-HN224/BK224</f>
        <v>0.68</v>
      </c>
      <c r="HY224" s="598"/>
    </row>
    <row r="225" s="599" customFormat="true" ht="15" hidden="false" customHeight="true" outlineLevel="0" collapsed="false">
      <c r="A225" s="401" t="n">
        <v>43707</v>
      </c>
      <c r="B225" s="516" t="n">
        <v>54947</v>
      </c>
      <c r="C225" s="403" t="n">
        <f aca="false">B225/$B$6</f>
        <v>1.09894</v>
      </c>
      <c r="D225" s="572" t="n">
        <v>8.17</v>
      </c>
      <c r="E225" s="573" t="n">
        <v>27.7</v>
      </c>
      <c r="F225" s="574" t="n">
        <v>141</v>
      </c>
      <c r="G225" s="407" t="n">
        <f aca="false">F225*B225/1000</f>
        <v>7747.527</v>
      </c>
      <c r="H225" s="403" t="n">
        <f aca="false">G225/$G$6</f>
        <v>0.30990108</v>
      </c>
      <c r="I225" s="574" t="n">
        <v>5860</v>
      </c>
      <c r="J225" s="407" t="n">
        <f aca="false">I225*0.67</f>
        <v>3926.2</v>
      </c>
      <c r="K225" s="575" t="n">
        <v>21.7</v>
      </c>
      <c r="L225" s="575" t="n">
        <v>15.6</v>
      </c>
      <c r="M225" s="575" t="n">
        <v>1.7</v>
      </c>
      <c r="N225" s="576" t="n">
        <v>86</v>
      </c>
      <c r="O225" s="576" t="n">
        <v>32</v>
      </c>
      <c r="P225" s="410"/>
      <c r="Q225" s="410"/>
      <c r="R225" s="410"/>
      <c r="S225" s="410"/>
      <c r="T225" s="411"/>
      <c r="U225" s="412"/>
      <c r="V225" s="410"/>
      <c r="W225" s="410"/>
      <c r="X225" s="517"/>
      <c r="Y225" s="474"/>
      <c r="Z225" s="430"/>
      <c r="AA225" s="448"/>
      <c r="AB225" s="410"/>
      <c r="AC225" s="410"/>
      <c r="AD225" s="475" t="n">
        <v>5.25</v>
      </c>
      <c r="AE225" s="478" t="n">
        <f aca="false">AD225/$AD$6</f>
        <v>0.729166666666667</v>
      </c>
      <c r="AF225" s="479"/>
      <c r="AG225" s="478"/>
      <c r="AH225" s="479"/>
      <c r="AI225" s="479"/>
      <c r="AJ225" s="474"/>
      <c r="AK225" s="478"/>
      <c r="AL225" s="448"/>
      <c r="AM225" s="480"/>
      <c r="AN225" s="474"/>
      <c r="AO225" s="474"/>
      <c r="AP225" s="480"/>
      <c r="AQ225" s="448"/>
      <c r="AR225" s="474"/>
      <c r="AS225" s="474"/>
      <c r="AT225" s="474"/>
      <c r="AU225" s="448"/>
      <c r="AV225" s="481"/>
      <c r="AW225" s="480"/>
      <c r="AX225" s="480"/>
      <c r="AY225" s="481"/>
      <c r="AZ225" s="481"/>
      <c r="BA225" s="421" t="n">
        <f aca="false">CC225+DF225</f>
        <v>53289</v>
      </c>
      <c r="BB225" s="422" t="n">
        <f aca="false">BA225/$BA$6</f>
        <v>1.06578</v>
      </c>
      <c r="BC225" s="423"/>
      <c r="BD225" s="424" t="n">
        <v>8.16</v>
      </c>
      <c r="BE225" s="425" t="n">
        <v>39</v>
      </c>
      <c r="BF225" s="426" t="n">
        <v>240</v>
      </c>
      <c r="BG225" s="427" t="n">
        <v>7300</v>
      </c>
      <c r="BH225" s="421" t="n">
        <f aca="false">BG225*0.67</f>
        <v>4891</v>
      </c>
      <c r="BI225" s="433"/>
      <c r="BJ225" s="422"/>
      <c r="BK225" s="428" t="n">
        <v>18.8</v>
      </c>
      <c r="BL225" s="428" t="n">
        <v>15</v>
      </c>
      <c r="BM225" s="429" t="n">
        <v>2.7</v>
      </c>
      <c r="BN225" s="423" t="n">
        <v>1.6</v>
      </c>
      <c r="BO225" s="426" t="n">
        <v>112</v>
      </c>
      <c r="BP225" s="426" t="n">
        <v>32</v>
      </c>
      <c r="BQ225" s="424" t="n">
        <v>5.54</v>
      </c>
      <c r="BR225" s="422" t="n">
        <f aca="false">BQ225/$BQ$6</f>
        <v>0.769444444444444</v>
      </c>
      <c r="BS225" s="410" t="n">
        <f aca="false">BA225</f>
        <v>53289</v>
      </c>
      <c r="BT225" s="430" t="n">
        <f aca="false">BD225</f>
        <v>8.16</v>
      </c>
      <c r="BU225" s="431" t="n">
        <f aca="false">BE225</f>
        <v>39</v>
      </c>
      <c r="BV225" s="431" t="n">
        <f aca="false">BF225</f>
        <v>240</v>
      </c>
      <c r="BW225" s="431" t="n">
        <f aca="false">BG225</f>
        <v>7300</v>
      </c>
      <c r="BX225" s="431" t="n">
        <f aca="false">BW225*0.65</f>
        <v>4745</v>
      </c>
      <c r="BY225" s="431" t="n">
        <f aca="false">BK225</f>
        <v>18.8</v>
      </c>
      <c r="BZ225" s="431" t="n">
        <f aca="false">BL225</f>
        <v>15</v>
      </c>
      <c r="CA225" s="432" t="n">
        <f aca="false">BN225</f>
        <v>1.6</v>
      </c>
      <c r="CB225" s="431" t="n">
        <f aca="false">BO225</f>
        <v>112</v>
      </c>
      <c r="CC225" s="433" t="n">
        <v>29388</v>
      </c>
      <c r="CD225" s="412" t="n">
        <f aca="false">CC225</f>
        <v>29388</v>
      </c>
      <c r="CE225" s="422" t="n">
        <f aca="false">CC225/25000</f>
        <v>1.17552</v>
      </c>
      <c r="CF225" s="434" t="n">
        <f aca="false">6700/CC225*24</f>
        <v>5.47162106982442</v>
      </c>
      <c r="CG225" s="435" t="n">
        <v>8.02</v>
      </c>
      <c r="CH225" s="428" t="n">
        <v>3.9</v>
      </c>
      <c r="CI225" s="447" t="n">
        <f aca="false">9500/CC225*24</f>
        <v>7.75826868109433</v>
      </c>
      <c r="CJ225" s="437" t="n">
        <v>31.2</v>
      </c>
      <c r="CK225" s="437" t="n">
        <v>3.25</v>
      </c>
      <c r="CL225" s="424" t="n">
        <v>8.04</v>
      </c>
      <c r="CM225" s="424"/>
      <c r="CN225" s="424"/>
      <c r="CO225" s="433"/>
      <c r="CP225" s="433"/>
      <c r="CQ225" s="438"/>
      <c r="CR225" s="438" t="n">
        <v>0.84</v>
      </c>
      <c r="CS225" s="425"/>
      <c r="CT225" s="433" t="n">
        <f aca="false">3500/CC225*24</f>
        <v>2.85830951408738</v>
      </c>
      <c r="CU225" s="435" t="n">
        <v>4.55</v>
      </c>
      <c r="CV225" s="439" t="n">
        <v>8.11</v>
      </c>
      <c r="CW225" s="440" t="n">
        <v>15.5</v>
      </c>
      <c r="CX225" s="441" t="n">
        <v>53</v>
      </c>
      <c r="CY225" s="442" t="n">
        <v>7480</v>
      </c>
      <c r="CZ225" s="443" t="n">
        <v>6.7</v>
      </c>
      <c r="DA225" s="443" t="n">
        <v>0.2</v>
      </c>
      <c r="DB225" s="443" t="n">
        <v>6.5</v>
      </c>
      <c r="DC225" s="443" t="n">
        <v>1.5</v>
      </c>
      <c r="DD225" s="444" t="n">
        <v>7</v>
      </c>
      <c r="DE225" s="441" t="n">
        <v>16</v>
      </c>
      <c r="DF225" s="445" t="n">
        <v>23901</v>
      </c>
      <c r="DG225" s="446" t="n">
        <f aca="false">DF225</f>
        <v>23901</v>
      </c>
      <c r="DH225" s="422" t="n">
        <f aca="false">DF225/25000</f>
        <v>0.95604</v>
      </c>
      <c r="DI225" s="447" t="n">
        <f aca="false">6700/DF225*24</f>
        <v>6.72775197690473</v>
      </c>
      <c r="DJ225" s="435" t="n">
        <v>8</v>
      </c>
      <c r="DK225" s="428" t="n">
        <v>4</v>
      </c>
      <c r="DL225" s="447" t="n">
        <f aca="false">9500/DF225*24</f>
        <v>9.53934981799925</v>
      </c>
      <c r="DM225" s="423" t="n">
        <v>31.8</v>
      </c>
      <c r="DN225" s="423" t="n">
        <v>2.74</v>
      </c>
      <c r="DO225" s="424" t="n">
        <v>8.02</v>
      </c>
      <c r="DP225" s="424"/>
      <c r="DQ225" s="424"/>
      <c r="DR225" s="433"/>
      <c r="DS225" s="433"/>
      <c r="DT225" s="438"/>
      <c r="DU225" s="438" t="n">
        <v>0.89</v>
      </c>
      <c r="DV225" s="425"/>
      <c r="DW225" s="447" t="n">
        <f aca="false">3500/DF225*24</f>
        <v>3.51449730136814</v>
      </c>
      <c r="DX225" s="435" t="n">
        <v>4.4</v>
      </c>
      <c r="DY225" s="439" t="n">
        <v>8.1</v>
      </c>
      <c r="DZ225" s="440" t="n">
        <v>15.8</v>
      </c>
      <c r="EA225" s="441" t="n">
        <v>53</v>
      </c>
      <c r="EB225" s="442" t="n">
        <v>7390</v>
      </c>
      <c r="EC225" s="443" t="n">
        <v>6.6</v>
      </c>
      <c r="ED225" s="443" t="n">
        <v>0.23</v>
      </c>
      <c r="EE225" s="443" t="n">
        <v>6.6</v>
      </c>
      <c r="EF225" s="443" t="n">
        <v>1.5</v>
      </c>
      <c r="EG225" s="444" t="n">
        <v>6</v>
      </c>
      <c r="EH225" s="441" t="n">
        <v>16</v>
      </c>
      <c r="EI225" s="430" t="n">
        <f aca="false">(DY225*DG225+CV225*CD225)/(DG225+CD225)</f>
        <v>8.10551483420593</v>
      </c>
      <c r="EJ225" s="430" t="n">
        <f aca="false">(DZ225*DG225+CW225*CD225)/(DG225+CD225)</f>
        <v>15.634554973822</v>
      </c>
      <c r="EK225" s="449" t="n">
        <f aca="false">(EA225*DG225+CX225*CD225)/(DG225+CD225)</f>
        <v>53</v>
      </c>
      <c r="EL225" s="449" t="n">
        <f aca="false">(EB225*DG225+CY225*CD225)/(DG225+CD225)</f>
        <v>7439.6335078534</v>
      </c>
      <c r="EM225" s="430" t="n">
        <f aca="false">(EC225*DG225+CZ225*CD225)/(DG225+CD225)</f>
        <v>6.65514834205934</v>
      </c>
      <c r="EN225" s="432" t="n">
        <f aca="false">(ED225*DG225+DA225*CD225)/(DG225+CD225)</f>
        <v>0.213455497382199</v>
      </c>
      <c r="EO225" s="432" t="n">
        <f aca="false">(EE225*DG225+DB225*CD225)/(DG225+CD225)</f>
        <v>6.54485165794066</v>
      </c>
      <c r="EP225" s="432" t="n">
        <f aca="false">(EF225*DG225+DC225*CD225)/(DG225+CD225)</f>
        <v>1.5</v>
      </c>
      <c r="EQ225" s="432" t="n">
        <f aca="false">(EG225*DG225+DD225*CD225)/(DG225+CD225)</f>
        <v>6.55148342059337</v>
      </c>
      <c r="ER225" s="449" t="n">
        <f aca="false">(DE225+EH225)/2</f>
        <v>16</v>
      </c>
      <c r="ES225" s="450" t="n">
        <f aca="false">44000/BA225*24</f>
        <v>19.816472442718</v>
      </c>
      <c r="ET225" s="451" t="n">
        <f aca="false">BB225</f>
        <v>1.06578</v>
      </c>
      <c r="EU225" s="452" t="n">
        <f aca="false">BV225/1000/ES225*24</f>
        <v>0.290667272727273</v>
      </c>
      <c r="EV225" s="451" t="n">
        <f aca="false">EU225/$EU$6</f>
        <v>0.538272727272727</v>
      </c>
      <c r="EW225" s="514" t="n">
        <f aca="false">1-EM225/BY225</f>
        <v>0.646002747762801</v>
      </c>
      <c r="EX225" s="515" t="n">
        <f aca="false">BY225-EM225</f>
        <v>12.1448516579407</v>
      </c>
      <c r="EY225" s="514" t="n">
        <f aca="false">1-EJ225/BU225</f>
        <v>0.599113975030206</v>
      </c>
      <c r="EZ225" s="515" t="n">
        <f aca="false">BU225-EJ225</f>
        <v>23.365445026178</v>
      </c>
      <c r="FA225" s="451" t="n">
        <f aca="false">1-EK225/BV225</f>
        <v>0.779166666666667</v>
      </c>
      <c r="FB225" s="432" t="n">
        <f aca="false">BV225-EK225</f>
        <v>187</v>
      </c>
      <c r="FC225" s="453" t="n">
        <f aca="false">1-EP225/CA225</f>
        <v>0.0625</v>
      </c>
      <c r="FD225" s="432" t="n">
        <f aca="false">CA225-EP225</f>
        <v>0.1</v>
      </c>
      <c r="FE225" s="453" t="n">
        <f aca="false">1-EQ225/CB225</f>
        <v>0.941504612316131</v>
      </c>
      <c r="FF225" s="431" t="n">
        <f aca="false">CB225-EQ225</f>
        <v>105.448516579407</v>
      </c>
      <c r="FG225" s="406" t="n">
        <v>49200</v>
      </c>
      <c r="FH225" s="590"/>
      <c r="FI225" s="591"/>
      <c r="FJ225" s="592"/>
      <c r="FK225" s="456" t="n">
        <f aca="false">3000/BA225*24</f>
        <v>1.35112312109441</v>
      </c>
      <c r="FL225" s="531"/>
      <c r="FM225" s="456"/>
      <c r="FN225" s="531" t="n">
        <v>11259</v>
      </c>
      <c r="FO225" s="533" t="n">
        <f aca="false">FN225/11.15/1.2/1000</f>
        <v>0.841479820627803</v>
      </c>
      <c r="FP225" s="450" t="n">
        <f aca="false">FN225/BA225*1000</f>
        <v>211.281878061138</v>
      </c>
      <c r="FQ225" s="458" t="n">
        <v>79.2</v>
      </c>
      <c r="FR225" s="459" t="n">
        <f aca="false">FQ225/BA225*1000</f>
        <v>1.48623543320385</v>
      </c>
      <c r="FS225" s="577" t="n">
        <v>7.97</v>
      </c>
      <c r="FT225" s="578" t="n">
        <v>13.9</v>
      </c>
      <c r="FU225" s="579" t="n">
        <v>45</v>
      </c>
      <c r="FV225" s="580" t="n">
        <v>1</v>
      </c>
      <c r="FW225" s="581" t="n">
        <v>0.34</v>
      </c>
      <c r="FX225" s="580" t="n">
        <v>8</v>
      </c>
      <c r="FY225" s="453" t="n">
        <f aca="false">1-FV225/(EG225+DD225)*2</f>
        <v>0.846153846153846</v>
      </c>
      <c r="FZ225" s="453" t="n">
        <f aca="false">1-FW225/(EF225+DC225)*2</f>
        <v>0.773333333333333</v>
      </c>
      <c r="GA225" s="430" t="n">
        <f aca="false">(DC225+EF225)/2-FW225</f>
        <v>1.16</v>
      </c>
      <c r="GB225" s="514" t="n">
        <f aca="false">1-FT225/DZ225</f>
        <v>0.120253164556962</v>
      </c>
      <c r="GC225" s="515" t="n">
        <f aca="false">(CW225+DZ225)/2-FT225</f>
        <v>1.75</v>
      </c>
      <c r="GD225" s="514" t="n">
        <f aca="false">1-FU225/EA225</f>
        <v>0.150943396226415</v>
      </c>
      <c r="GE225" s="528" t="n">
        <f aca="false">(CX225+EA225)/2-FU225</f>
        <v>8</v>
      </c>
      <c r="GF225" s="462" t="n">
        <f aca="false">4100/BA225*24</f>
        <v>1.84653493216236</v>
      </c>
      <c r="GG225" s="590"/>
      <c r="GH225" s="593"/>
      <c r="GI225" s="590"/>
      <c r="GJ225" s="593"/>
      <c r="GK225" s="593"/>
      <c r="GL225" s="594"/>
      <c r="GM225" s="578"/>
      <c r="GN225" s="590"/>
      <c r="GO225" s="593"/>
      <c r="GP225" s="593"/>
      <c r="GQ225" s="578"/>
      <c r="GR225" s="595"/>
      <c r="GS225" s="596"/>
      <c r="GT225" s="593"/>
      <c r="GU225" s="593"/>
      <c r="GV225" s="593"/>
      <c r="GW225" s="514"/>
      <c r="GX225" s="514"/>
      <c r="GY225" s="597"/>
      <c r="GZ225" s="406" t="n">
        <v>56575</v>
      </c>
      <c r="HA225" s="582" t="n">
        <v>8.16</v>
      </c>
      <c r="HB225" s="452" t="n">
        <v>8.12</v>
      </c>
      <c r="HC225" s="578" t="n">
        <v>13.7</v>
      </c>
      <c r="HD225" s="464" t="n">
        <f aca="false">HC225*3.58</f>
        <v>49.046</v>
      </c>
      <c r="HE225" s="464" t="n">
        <v>14</v>
      </c>
      <c r="HF225" s="464"/>
      <c r="HG225" s="583"/>
      <c r="HH225" s="576" t="n">
        <v>2</v>
      </c>
      <c r="HI225" s="584" t="n">
        <v>7390</v>
      </c>
      <c r="HJ225" s="407" t="n">
        <f aca="false">HI225*0.67</f>
        <v>4951.3</v>
      </c>
      <c r="HK225" s="407"/>
      <c r="HL225" s="550" t="n">
        <v>1260</v>
      </c>
      <c r="HM225" s="585" t="n">
        <v>5.9</v>
      </c>
      <c r="HN225" s="462" t="n">
        <v>6.4</v>
      </c>
      <c r="HO225" s="575" t="n">
        <v>0.24</v>
      </c>
      <c r="HP225" s="549" t="n">
        <v>0.0083</v>
      </c>
      <c r="HQ225" s="586" t="n">
        <v>6.7</v>
      </c>
      <c r="HR225" s="587" t="n">
        <v>0.34</v>
      </c>
      <c r="HS225" s="521" t="n">
        <v>0.28</v>
      </c>
      <c r="HT225" s="588" t="n">
        <v>8</v>
      </c>
      <c r="HU225" s="523" t="n">
        <f aca="false">72500/BA225*24</f>
        <v>32.6521420931149</v>
      </c>
      <c r="HV225" s="514" t="n">
        <f aca="false">1-HC225/BE225</f>
        <v>0.648717948717949</v>
      </c>
      <c r="HW225" s="514" t="n">
        <f aca="false">1-HD225/BF225</f>
        <v>0.795641666666667</v>
      </c>
      <c r="HX225" s="514" t="n">
        <f aca="false">1-HN225/BK225</f>
        <v>0.659574468085106</v>
      </c>
      <c r="HY225" s="598"/>
    </row>
    <row r="226" s="599" customFormat="true" ht="15" hidden="false" customHeight="true" outlineLevel="0" collapsed="false">
      <c r="A226" s="401" t="n">
        <v>43708</v>
      </c>
      <c r="B226" s="516" t="n">
        <v>48225</v>
      </c>
      <c r="C226" s="403" t="n">
        <f aca="false">B226/$B$6</f>
        <v>0.9645</v>
      </c>
      <c r="D226" s="572" t="n">
        <v>8.26</v>
      </c>
      <c r="E226" s="573" t="n">
        <v>31</v>
      </c>
      <c r="F226" s="574" t="n">
        <v>182</v>
      </c>
      <c r="G226" s="407" t="n">
        <f aca="false">F226*B226/1000</f>
        <v>8776.95</v>
      </c>
      <c r="H226" s="403" t="n">
        <f aca="false">G226/$G$6</f>
        <v>0.351078</v>
      </c>
      <c r="I226" s="574" t="n">
        <v>6790</v>
      </c>
      <c r="J226" s="407" t="n">
        <f aca="false">I226*0.67</f>
        <v>4549.3</v>
      </c>
      <c r="K226" s="575" t="n">
        <v>24.7</v>
      </c>
      <c r="L226" s="575" t="n">
        <v>17.4</v>
      </c>
      <c r="M226" s="575" t="n">
        <v>1.7</v>
      </c>
      <c r="N226" s="576" t="n">
        <v>77</v>
      </c>
      <c r="O226" s="576" t="n">
        <v>32</v>
      </c>
      <c r="P226" s="410"/>
      <c r="Q226" s="410"/>
      <c r="R226" s="410"/>
      <c r="S226" s="410"/>
      <c r="T226" s="411"/>
      <c r="U226" s="412"/>
      <c r="V226" s="410"/>
      <c r="W226" s="410"/>
      <c r="X226" s="517"/>
      <c r="Y226" s="474"/>
      <c r="Z226" s="430"/>
      <c r="AA226" s="448"/>
      <c r="AB226" s="410"/>
      <c r="AC226" s="410"/>
      <c r="AD226" s="475" t="n">
        <v>4.98</v>
      </c>
      <c r="AE226" s="478" t="n">
        <f aca="false">AD226/$AD$6</f>
        <v>0.691666666666667</v>
      </c>
      <c r="AF226" s="479"/>
      <c r="AG226" s="478"/>
      <c r="AH226" s="479"/>
      <c r="AI226" s="479"/>
      <c r="AJ226" s="474"/>
      <c r="AK226" s="478"/>
      <c r="AL226" s="448"/>
      <c r="AM226" s="480"/>
      <c r="AN226" s="474"/>
      <c r="AO226" s="474"/>
      <c r="AP226" s="480"/>
      <c r="AQ226" s="448"/>
      <c r="AR226" s="474"/>
      <c r="AS226" s="474"/>
      <c r="AT226" s="474"/>
      <c r="AU226" s="448"/>
      <c r="AV226" s="481"/>
      <c r="AW226" s="480"/>
      <c r="AX226" s="480"/>
      <c r="AY226" s="481"/>
      <c r="AZ226" s="481"/>
      <c r="BA226" s="421" t="n">
        <f aca="false">CC226+DF226</f>
        <v>51496</v>
      </c>
      <c r="BB226" s="422" t="n">
        <f aca="false">BA226/$BA$6</f>
        <v>1.02992</v>
      </c>
      <c r="BC226" s="423"/>
      <c r="BD226" s="424" t="n">
        <v>8.05</v>
      </c>
      <c r="BE226" s="425" t="n">
        <v>49</v>
      </c>
      <c r="BF226" s="426" t="n">
        <v>378</v>
      </c>
      <c r="BG226" s="427" t="n">
        <v>7170</v>
      </c>
      <c r="BH226" s="421" t="n">
        <f aca="false">BG226*0.67</f>
        <v>4803.9</v>
      </c>
      <c r="BI226" s="433"/>
      <c r="BJ226" s="422"/>
      <c r="BK226" s="428" t="n">
        <v>28.4</v>
      </c>
      <c r="BL226" s="428" t="n">
        <v>21.8</v>
      </c>
      <c r="BM226" s="429" t="n">
        <v>3.1</v>
      </c>
      <c r="BN226" s="423"/>
      <c r="BO226" s="426" t="n">
        <v>144</v>
      </c>
      <c r="BP226" s="426" t="n">
        <v>32</v>
      </c>
      <c r="BQ226" s="424" t="n">
        <v>3.58</v>
      </c>
      <c r="BR226" s="422" t="n">
        <f aca="false">BQ226/$BQ$6</f>
        <v>0.497222222222222</v>
      </c>
      <c r="BS226" s="410" t="n">
        <f aca="false">BA226</f>
        <v>51496</v>
      </c>
      <c r="BT226" s="430" t="n">
        <f aca="false">BD226</f>
        <v>8.05</v>
      </c>
      <c r="BU226" s="431" t="n">
        <f aca="false">BE226</f>
        <v>49</v>
      </c>
      <c r="BV226" s="431" t="n">
        <f aca="false">BF226</f>
        <v>378</v>
      </c>
      <c r="BW226" s="431" t="n">
        <f aca="false">BG226</f>
        <v>7170</v>
      </c>
      <c r="BX226" s="431" t="n">
        <f aca="false">BW226*0.65</f>
        <v>4660.5</v>
      </c>
      <c r="BY226" s="431" t="n">
        <f aca="false">BK226</f>
        <v>28.4</v>
      </c>
      <c r="BZ226" s="431" t="n">
        <f aca="false">BL226</f>
        <v>21.8</v>
      </c>
      <c r="CA226" s="432"/>
      <c r="CB226" s="431" t="n">
        <f aca="false">BO226</f>
        <v>144</v>
      </c>
      <c r="CC226" s="433" t="n">
        <v>27861</v>
      </c>
      <c r="CD226" s="412" t="n">
        <f aca="false">CC226</f>
        <v>27861</v>
      </c>
      <c r="CE226" s="422" t="n">
        <f aca="false">CC226/25000</f>
        <v>1.11444</v>
      </c>
      <c r="CF226" s="434" t="n">
        <f aca="false">6700/CC226*24</f>
        <v>5.77150856035318</v>
      </c>
      <c r="CG226" s="435" t="n">
        <v>7.89</v>
      </c>
      <c r="CH226" s="428"/>
      <c r="CI226" s="447" t="n">
        <f aca="false">9500/CC226*24</f>
        <v>8.18348228706794</v>
      </c>
      <c r="CJ226" s="437" t="n">
        <v>31.9</v>
      </c>
      <c r="CK226" s="437" t="n">
        <v>3.63</v>
      </c>
      <c r="CL226" s="424" t="n">
        <v>8.01</v>
      </c>
      <c r="CM226" s="424"/>
      <c r="CN226" s="424"/>
      <c r="CO226" s="433"/>
      <c r="CP226" s="433"/>
      <c r="CQ226" s="438"/>
      <c r="CR226" s="438" t="n">
        <v>0.86</v>
      </c>
      <c r="CS226" s="425"/>
      <c r="CT226" s="433" t="n">
        <f aca="false">3500/CC226*24</f>
        <v>3.01496715839345</v>
      </c>
      <c r="CU226" s="435" t="n">
        <v>4.97</v>
      </c>
      <c r="CV226" s="439" t="n">
        <v>8.03</v>
      </c>
      <c r="CW226" s="440" t="n">
        <v>22</v>
      </c>
      <c r="CX226" s="441" t="n">
        <v>76</v>
      </c>
      <c r="CY226" s="442" t="n">
        <v>7080</v>
      </c>
      <c r="CZ226" s="443"/>
      <c r="DA226" s="443"/>
      <c r="DB226" s="443"/>
      <c r="DC226" s="443"/>
      <c r="DD226" s="444" t="n">
        <v>9</v>
      </c>
      <c r="DE226" s="441" t="n">
        <v>16</v>
      </c>
      <c r="DF226" s="445" t="n">
        <v>23635</v>
      </c>
      <c r="DG226" s="446" t="n">
        <f aca="false">DF226</f>
        <v>23635</v>
      </c>
      <c r="DH226" s="422" t="n">
        <f aca="false">DF226/25000</f>
        <v>0.9454</v>
      </c>
      <c r="DI226" s="447" t="n">
        <f aca="false">6700/DF226*24</f>
        <v>6.80346943092871</v>
      </c>
      <c r="DJ226" s="435" t="n">
        <v>7.95</v>
      </c>
      <c r="DK226" s="428"/>
      <c r="DL226" s="447" t="n">
        <f aca="false">9500/DF226*24</f>
        <v>9.64671038713772</v>
      </c>
      <c r="DM226" s="423" t="n">
        <v>31.5</v>
      </c>
      <c r="DN226" s="423" t="n">
        <v>3.2</v>
      </c>
      <c r="DO226" s="424" t="n">
        <v>7.88</v>
      </c>
      <c r="DP226" s="424"/>
      <c r="DQ226" s="424"/>
      <c r="DR226" s="433"/>
      <c r="DS226" s="433"/>
      <c r="DT226" s="438"/>
      <c r="DU226" s="438" t="n">
        <v>0.85</v>
      </c>
      <c r="DV226" s="425"/>
      <c r="DW226" s="447" t="n">
        <f aca="false">3500/DF226*24</f>
        <v>3.55405119526127</v>
      </c>
      <c r="DX226" s="435" t="n">
        <v>3.78</v>
      </c>
      <c r="DY226" s="439" t="n">
        <v>8.09</v>
      </c>
      <c r="DZ226" s="440" t="n">
        <v>21</v>
      </c>
      <c r="EA226" s="441" t="n">
        <v>74</v>
      </c>
      <c r="EB226" s="442" t="n">
        <v>6920</v>
      </c>
      <c r="EC226" s="443"/>
      <c r="ED226" s="443"/>
      <c r="EE226" s="443"/>
      <c r="EF226" s="443"/>
      <c r="EG226" s="444" t="n">
        <v>10</v>
      </c>
      <c r="EH226" s="441" t="n">
        <v>16</v>
      </c>
      <c r="EI226" s="430" t="n">
        <f aca="false">(DY226*DG226+CV226*CD226)/(DG226+CD226)</f>
        <v>8.05753806120864</v>
      </c>
      <c r="EJ226" s="430" t="n">
        <f aca="false">(DZ226*DG226+CW226*CD226)/(DG226+CD226)</f>
        <v>21.5410323131894</v>
      </c>
      <c r="EK226" s="449" t="n">
        <f aca="false">(EA226*DG226+CX226*CD226)/(DG226+CD226)</f>
        <v>75.0820646263788</v>
      </c>
      <c r="EL226" s="449" t="n">
        <f aca="false">(EB226*DG226+CY226*CD226)/(DG226+CD226)</f>
        <v>7006.5651701103</v>
      </c>
      <c r="EM226" s="432"/>
      <c r="EN226" s="432"/>
      <c r="EO226" s="432"/>
      <c r="EP226" s="432"/>
      <c r="EQ226" s="432" t="n">
        <f aca="false">(EG226*DG226+DD226*CD226)/(DG226+CD226)</f>
        <v>9.45896768681063</v>
      </c>
      <c r="ER226" s="449" t="n">
        <f aca="false">(DE226+EH226)/2</f>
        <v>16</v>
      </c>
      <c r="ES226" s="450" t="n">
        <f aca="false">44000/BA226*24</f>
        <v>20.5064471026876</v>
      </c>
      <c r="ET226" s="451" t="n">
        <f aca="false">BB226</f>
        <v>1.02992</v>
      </c>
      <c r="EU226" s="452" t="n">
        <f aca="false">BV226/1000/ES226*24</f>
        <v>0.442397454545455</v>
      </c>
      <c r="EV226" s="451" t="n">
        <f aca="false">EU226/$EU$6</f>
        <v>0.819254545454545</v>
      </c>
      <c r="EW226" s="514"/>
      <c r="EX226" s="515"/>
      <c r="EY226" s="514" t="n">
        <f aca="false">1-EJ226/BU226</f>
        <v>0.560387095649197</v>
      </c>
      <c r="EZ226" s="515" t="n">
        <f aca="false">BU226-EJ226</f>
        <v>27.4589676868106</v>
      </c>
      <c r="FA226" s="451" t="n">
        <f aca="false">1-EK226/BV226</f>
        <v>0.801370199401114</v>
      </c>
      <c r="FB226" s="432" t="n">
        <f aca="false">BV226-EK226</f>
        <v>302.917935373621</v>
      </c>
      <c r="FC226" s="453"/>
      <c r="FD226" s="432"/>
      <c r="FE226" s="453" t="n">
        <f aca="false">1-EQ226/CB226</f>
        <v>0.934312724397148</v>
      </c>
      <c r="FF226" s="431" t="n">
        <f aca="false">CB226-EQ226</f>
        <v>134.541032313189</v>
      </c>
      <c r="FG226" s="406" t="n">
        <v>49200</v>
      </c>
      <c r="FH226" s="590"/>
      <c r="FI226" s="591"/>
      <c r="FJ226" s="592"/>
      <c r="FK226" s="456" t="n">
        <f aca="false">3000/BA226*24</f>
        <v>1.39816684791052</v>
      </c>
      <c r="FL226" s="531"/>
      <c r="FM226" s="456"/>
      <c r="FN226" s="531" t="n">
        <v>13356</v>
      </c>
      <c r="FO226" s="533" t="n">
        <f aca="false">FN226/11.15/1.2/1000</f>
        <v>0.998206278026906</v>
      </c>
      <c r="FP226" s="450" t="n">
        <f aca="false">FN226/BA226*1000</f>
        <v>259.359950287401</v>
      </c>
      <c r="FQ226" s="458" t="n">
        <v>79.2</v>
      </c>
      <c r="FR226" s="459" t="n">
        <f aca="false">FQ226/BA226*1000</f>
        <v>1.53798353270157</v>
      </c>
      <c r="FS226" s="577" t="n">
        <v>8.04</v>
      </c>
      <c r="FT226" s="578" t="n">
        <v>18.2</v>
      </c>
      <c r="FU226" s="579" t="n">
        <v>65</v>
      </c>
      <c r="FV226" s="580" t="n">
        <v>1</v>
      </c>
      <c r="FW226" s="581" t="n">
        <v>0.34</v>
      </c>
      <c r="FX226" s="580" t="n">
        <v>16</v>
      </c>
      <c r="FY226" s="453" t="n">
        <f aca="false">1-FV226/(EG226+DD226)*2</f>
        <v>0.894736842105263</v>
      </c>
      <c r="FZ226" s="453"/>
      <c r="GA226" s="430"/>
      <c r="GB226" s="514" t="n">
        <f aca="false">1-FT226/DZ226</f>
        <v>0.133333333333333</v>
      </c>
      <c r="GC226" s="515" t="n">
        <f aca="false">(CW226+DZ226)/2-FT226</f>
        <v>3.3</v>
      </c>
      <c r="GD226" s="514" t="n">
        <f aca="false">1-FU226/EA226</f>
        <v>0.121621621621622</v>
      </c>
      <c r="GE226" s="528" t="n">
        <f aca="false">(CX226+EA226)/2-FU226</f>
        <v>10</v>
      </c>
      <c r="GF226" s="462" t="n">
        <f aca="false">4100/BA226*24</f>
        <v>1.91082802547771</v>
      </c>
      <c r="GG226" s="590"/>
      <c r="GH226" s="593"/>
      <c r="GI226" s="590"/>
      <c r="GJ226" s="593"/>
      <c r="GK226" s="593"/>
      <c r="GL226" s="594"/>
      <c r="GM226" s="578"/>
      <c r="GN226" s="590"/>
      <c r="GO226" s="593"/>
      <c r="GP226" s="593"/>
      <c r="GQ226" s="578"/>
      <c r="GR226" s="595"/>
      <c r="GS226" s="596"/>
      <c r="GT226" s="593"/>
      <c r="GU226" s="593"/>
      <c r="GV226" s="593"/>
      <c r="GW226" s="514"/>
      <c r="GX226" s="514"/>
      <c r="GY226" s="597"/>
      <c r="GZ226" s="406" t="n">
        <v>54915</v>
      </c>
      <c r="HA226" s="582" t="n">
        <v>8.16</v>
      </c>
      <c r="HB226" s="452" t="n">
        <v>8.08</v>
      </c>
      <c r="HC226" s="578" t="n">
        <v>17</v>
      </c>
      <c r="HD226" s="464" t="n">
        <f aca="false">HC226*3.58</f>
        <v>60.86</v>
      </c>
      <c r="HE226" s="464" t="n">
        <v>14</v>
      </c>
      <c r="HF226" s="464"/>
      <c r="HG226" s="583"/>
      <c r="HH226" s="576" t="n">
        <v>1</v>
      </c>
      <c r="HI226" s="584" t="n">
        <v>6930</v>
      </c>
      <c r="HJ226" s="407" t="n">
        <f aca="false">HI226*0.67</f>
        <v>4643.1</v>
      </c>
      <c r="HK226" s="407"/>
      <c r="HL226" s="550"/>
      <c r="HM226" s="585"/>
      <c r="HN226" s="462" t="n">
        <v>10.2</v>
      </c>
      <c r="HO226" s="575"/>
      <c r="HP226" s="549" t="n">
        <v>0.01</v>
      </c>
      <c r="HQ226" s="586"/>
      <c r="HR226" s="587"/>
      <c r="HS226" s="521" t="n">
        <v>0.19</v>
      </c>
      <c r="HT226" s="588" t="n">
        <v>16</v>
      </c>
      <c r="HU226" s="523" t="n">
        <f aca="false">72500/BA226*24</f>
        <v>33.7890321578375</v>
      </c>
      <c r="HV226" s="514" t="n">
        <f aca="false">1-HC226/BE226</f>
        <v>0.653061224489796</v>
      </c>
      <c r="HW226" s="514" t="n">
        <f aca="false">1-HD226/BF226</f>
        <v>0.838994708994709</v>
      </c>
      <c r="HX226" s="514" t="n">
        <f aca="false">1-HN226/BK226</f>
        <v>0.640845070422535</v>
      </c>
      <c r="HY226" s="600"/>
    </row>
    <row r="227" s="599" customFormat="true" ht="15" hidden="false" customHeight="true" outlineLevel="0" collapsed="false">
      <c r="A227" s="486" t="n">
        <v>43709</v>
      </c>
      <c r="B227" s="601" t="n">
        <v>48670</v>
      </c>
      <c r="C227" s="488" t="n">
        <f aca="false">B227/$B$6</f>
        <v>0.9734</v>
      </c>
      <c r="D227" s="489" t="n">
        <v>8.26</v>
      </c>
      <c r="E227" s="490" t="n">
        <v>40</v>
      </c>
      <c r="F227" s="491" t="n">
        <v>249</v>
      </c>
      <c r="G227" s="491" t="n">
        <f aca="false">F227*B227/1000</f>
        <v>12118.83</v>
      </c>
      <c r="H227" s="488" t="n">
        <f aca="false">G227/$G$6</f>
        <v>0.4847532</v>
      </c>
      <c r="I227" s="491" t="n">
        <v>8080</v>
      </c>
      <c r="J227" s="491" t="n">
        <f aca="false">I227*0.67</f>
        <v>5413.6</v>
      </c>
      <c r="K227" s="492" t="n">
        <v>30.5</v>
      </c>
      <c r="L227" s="492" t="n">
        <v>29.3</v>
      </c>
      <c r="M227" s="492" t="n">
        <v>1.8</v>
      </c>
      <c r="N227" s="493" t="n">
        <v>104</v>
      </c>
      <c r="O227" s="493" t="n">
        <v>32</v>
      </c>
      <c r="P227" s="410"/>
      <c r="Q227" s="410"/>
      <c r="R227" s="410"/>
      <c r="S227" s="410"/>
      <c r="T227" s="411"/>
      <c r="U227" s="412"/>
      <c r="V227" s="410"/>
      <c r="W227" s="410"/>
      <c r="X227" s="517"/>
      <c r="Y227" s="474"/>
      <c r="Z227" s="430"/>
      <c r="AA227" s="448"/>
      <c r="AB227" s="410"/>
      <c r="AC227" s="410"/>
      <c r="AD227" s="475" t="n">
        <v>4.73</v>
      </c>
      <c r="AE227" s="478" t="n">
        <f aca="false">AD227/$AD$6</f>
        <v>0.656944444444444</v>
      </c>
      <c r="AF227" s="479"/>
      <c r="AG227" s="478"/>
      <c r="AH227" s="479"/>
      <c r="AI227" s="479"/>
      <c r="AJ227" s="474"/>
      <c r="AK227" s="478"/>
      <c r="AL227" s="448"/>
      <c r="AM227" s="480"/>
      <c r="AN227" s="474"/>
      <c r="AO227" s="474"/>
      <c r="AP227" s="480"/>
      <c r="AQ227" s="448"/>
      <c r="AR227" s="474"/>
      <c r="AS227" s="474"/>
      <c r="AT227" s="474"/>
      <c r="AU227" s="448"/>
      <c r="AV227" s="481"/>
      <c r="AW227" s="480"/>
      <c r="AX227" s="480"/>
      <c r="AY227" s="481"/>
      <c r="AZ227" s="481"/>
      <c r="BA227" s="421" t="n">
        <f aca="false">CC227+DF227</f>
        <v>46097</v>
      </c>
      <c r="BB227" s="422" t="n">
        <f aca="false">BA227/$BA$6</f>
        <v>0.92194</v>
      </c>
      <c r="BC227" s="423"/>
      <c r="BD227" s="424" t="n">
        <v>8.16</v>
      </c>
      <c r="BE227" s="425" t="n">
        <v>53.6</v>
      </c>
      <c r="BF227" s="426" t="n">
        <v>352</v>
      </c>
      <c r="BG227" s="427" t="n">
        <v>8700</v>
      </c>
      <c r="BH227" s="421" t="n">
        <f aca="false">BG227*0.67</f>
        <v>5829</v>
      </c>
      <c r="BI227" s="433"/>
      <c r="BJ227" s="422"/>
      <c r="BK227" s="428" t="n">
        <v>22.3</v>
      </c>
      <c r="BL227" s="428" t="n">
        <v>18.6</v>
      </c>
      <c r="BM227" s="429" t="n">
        <v>2.6</v>
      </c>
      <c r="BN227" s="423"/>
      <c r="BO227" s="426" t="n">
        <v>128</v>
      </c>
      <c r="BP227" s="426" t="n">
        <v>32</v>
      </c>
      <c r="BQ227" s="424" t="n">
        <v>2.52</v>
      </c>
      <c r="BR227" s="422" t="n">
        <f aca="false">BQ227/$BQ$6</f>
        <v>0.35</v>
      </c>
      <c r="BS227" s="410" t="n">
        <f aca="false">BA227</f>
        <v>46097</v>
      </c>
      <c r="BT227" s="430" t="n">
        <f aca="false">BD227</f>
        <v>8.16</v>
      </c>
      <c r="BU227" s="431" t="n">
        <f aca="false">BE227</f>
        <v>53.6</v>
      </c>
      <c r="BV227" s="431" t="n">
        <f aca="false">BF227</f>
        <v>352</v>
      </c>
      <c r="BW227" s="431" t="n">
        <f aca="false">BG227</f>
        <v>8700</v>
      </c>
      <c r="BX227" s="431" t="n">
        <f aca="false">BW227*0.65</f>
        <v>5655</v>
      </c>
      <c r="BY227" s="431" t="n">
        <f aca="false">BK227</f>
        <v>22.3</v>
      </c>
      <c r="BZ227" s="431" t="n">
        <f aca="false">BL227</f>
        <v>18.6</v>
      </c>
      <c r="CA227" s="432"/>
      <c r="CB227" s="431" t="n">
        <f aca="false">BO227</f>
        <v>128</v>
      </c>
      <c r="CC227" s="433" t="n">
        <v>25825</v>
      </c>
      <c r="CD227" s="412" t="n">
        <f aca="false">CC227</f>
        <v>25825</v>
      </c>
      <c r="CE227" s="422" t="n">
        <f aca="false">CC227/25000</f>
        <v>1.033</v>
      </c>
      <c r="CF227" s="434" t="n">
        <f aca="false">6700/CC227*24</f>
        <v>6.22652468538238</v>
      </c>
      <c r="CG227" s="435" t="n">
        <v>8.17</v>
      </c>
      <c r="CH227" s="428"/>
      <c r="CI227" s="447" t="n">
        <f aca="false">9500/CC227*24</f>
        <v>8.82865440464666</v>
      </c>
      <c r="CJ227" s="437" t="n">
        <v>30.8</v>
      </c>
      <c r="CK227" s="437" t="n">
        <v>3.27</v>
      </c>
      <c r="CL227" s="424" t="n">
        <v>8.15</v>
      </c>
      <c r="CM227" s="424"/>
      <c r="CN227" s="424"/>
      <c r="CO227" s="433"/>
      <c r="CP227" s="433"/>
      <c r="CQ227" s="438"/>
      <c r="CR227" s="438" t="n">
        <v>0.86</v>
      </c>
      <c r="CS227" s="425"/>
      <c r="CT227" s="433" t="n">
        <f aca="false">3500/CC227*24</f>
        <v>3.25266214908035</v>
      </c>
      <c r="CU227" s="435" t="n">
        <v>4.84</v>
      </c>
      <c r="CV227" s="494" t="n">
        <v>8.09</v>
      </c>
      <c r="CW227" s="495" t="n">
        <v>20</v>
      </c>
      <c r="CX227" s="496" t="n">
        <v>72</v>
      </c>
      <c r="CY227" s="497" t="n">
        <v>7600</v>
      </c>
      <c r="CZ227" s="498"/>
      <c r="DA227" s="498"/>
      <c r="DB227" s="498"/>
      <c r="DC227" s="498"/>
      <c r="DD227" s="499" t="n">
        <v>8</v>
      </c>
      <c r="DE227" s="496" t="n">
        <v>16</v>
      </c>
      <c r="DF227" s="445" t="n">
        <v>20272</v>
      </c>
      <c r="DG227" s="446" t="n">
        <f aca="false">DF227</f>
        <v>20272</v>
      </c>
      <c r="DH227" s="422" t="n">
        <f aca="false">DF227/25000</f>
        <v>0.81088</v>
      </c>
      <c r="DI227" s="447" t="n">
        <f aca="false">6700/DF227*24</f>
        <v>7.93212312549329</v>
      </c>
      <c r="DJ227" s="435" t="n">
        <v>8.18</v>
      </c>
      <c r="DK227" s="428"/>
      <c r="DL227" s="447" t="n">
        <f aca="false">9500/DF227*24</f>
        <v>11.2470402525651</v>
      </c>
      <c r="DM227" s="423" t="n">
        <v>30.9</v>
      </c>
      <c r="DN227" s="423" t="n">
        <v>3.2</v>
      </c>
      <c r="DO227" s="424" t="n">
        <v>8.14</v>
      </c>
      <c r="DP227" s="424"/>
      <c r="DQ227" s="424"/>
      <c r="DR227" s="433"/>
      <c r="DS227" s="433"/>
      <c r="DT227" s="438"/>
      <c r="DU227" s="438" t="n">
        <v>0.88</v>
      </c>
      <c r="DV227" s="425"/>
      <c r="DW227" s="447" t="n">
        <f aca="false">3500/DF227*24</f>
        <v>4.14364640883978</v>
      </c>
      <c r="DX227" s="435" t="n">
        <v>4.77</v>
      </c>
      <c r="DY227" s="494" t="n">
        <v>8.11</v>
      </c>
      <c r="DZ227" s="495" t="n">
        <v>19</v>
      </c>
      <c r="EA227" s="496" t="n">
        <v>70</v>
      </c>
      <c r="EB227" s="497" t="n">
        <v>7080</v>
      </c>
      <c r="EC227" s="498"/>
      <c r="ED227" s="498"/>
      <c r="EE227" s="498"/>
      <c r="EF227" s="498"/>
      <c r="EG227" s="499" t="n">
        <v>8</v>
      </c>
      <c r="EH227" s="496" t="n">
        <v>16</v>
      </c>
      <c r="EI227" s="430" t="n">
        <f aca="false">(DY227*DG227+CV227*CD227)/(DG227+CD227)</f>
        <v>8.09879536629282</v>
      </c>
      <c r="EJ227" s="430" t="n">
        <f aca="false">(DZ227*DG227+CW227*CD227)/(DG227+CD227)</f>
        <v>19.5602316853591</v>
      </c>
      <c r="EK227" s="449" t="n">
        <f aca="false">(EA227*DG227+CX227*CD227)/(DG227+CD227)</f>
        <v>71.1204633707183</v>
      </c>
      <c r="EL227" s="449" t="n">
        <f aca="false">(EB227*DG227+CY227*CD227)/(DG227+CD227)</f>
        <v>7371.32047638675</v>
      </c>
      <c r="EM227" s="432"/>
      <c r="EN227" s="432"/>
      <c r="EO227" s="432"/>
      <c r="EP227" s="432"/>
      <c r="EQ227" s="432" t="n">
        <f aca="false">(EG227*DG227+DD227*CD227)/(DG227+CD227)</f>
        <v>8</v>
      </c>
      <c r="ER227" s="449" t="n">
        <f aca="false">(DE227+EH227)/2</f>
        <v>16</v>
      </c>
      <c r="ES227" s="497" t="n">
        <f aca="false">44000/BA227*24</f>
        <v>22.9082152851596</v>
      </c>
      <c r="ET227" s="500" t="n">
        <f aca="false">BB227</f>
        <v>0.92194</v>
      </c>
      <c r="EU227" s="452" t="n">
        <f aca="false">BV227/1000/ES227*24</f>
        <v>0.368776</v>
      </c>
      <c r="EV227" s="500" t="n">
        <f aca="false">EU227/$EU$6</f>
        <v>0.682918518518518</v>
      </c>
      <c r="EW227" s="527"/>
      <c r="EX227" s="515"/>
      <c r="EY227" s="514" t="n">
        <f aca="false">1-EJ227/BU227</f>
        <v>0.635070304377628</v>
      </c>
      <c r="EZ227" s="515" t="n">
        <f aca="false">BU227-EJ227</f>
        <v>34.0397683146409</v>
      </c>
      <c r="FA227" s="451" t="n">
        <f aca="false">1-EK227/BV227</f>
        <v>0.797953229060459</v>
      </c>
      <c r="FB227" s="432" t="n">
        <f aca="false">BV227-EK227</f>
        <v>280.879536629282</v>
      </c>
      <c r="FC227" s="453"/>
      <c r="FD227" s="432"/>
      <c r="FE227" s="453" t="n">
        <f aca="false">1-EQ227/CB227</f>
        <v>0.9375</v>
      </c>
      <c r="FF227" s="431" t="n">
        <f aca="false">CB227-EQ227</f>
        <v>120</v>
      </c>
      <c r="FG227" s="491" t="n">
        <v>49200</v>
      </c>
      <c r="FH227" s="602"/>
      <c r="FI227" s="502"/>
      <c r="FJ227" s="488"/>
      <c r="FK227" s="503" t="n">
        <f aca="false">3000/BA227*24</f>
        <v>1.5619237694427</v>
      </c>
      <c r="FL227" s="537"/>
      <c r="FM227" s="503"/>
      <c r="FN227" s="537" t="n">
        <v>14039</v>
      </c>
      <c r="FO227" s="533" t="n">
        <f aca="false">FN227/11.15/1.2/1000</f>
        <v>1.04925261584454</v>
      </c>
      <c r="FP227" s="497" t="n">
        <f aca="false">FN227/BA227*1000</f>
        <v>304.553441655639</v>
      </c>
      <c r="FQ227" s="504" t="n">
        <v>79.2</v>
      </c>
      <c r="FR227" s="492" t="n">
        <f aca="false">FQ227/BA227*1000</f>
        <v>1.71811614638697</v>
      </c>
      <c r="FS227" s="505" t="n">
        <v>8.1</v>
      </c>
      <c r="FT227" s="495" t="n">
        <v>18.8</v>
      </c>
      <c r="FU227" s="496" t="n">
        <v>67</v>
      </c>
      <c r="FV227" s="537" t="n">
        <v>1</v>
      </c>
      <c r="FW227" s="603" t="n">
        <v>0.24</v>
      </c>
      <c r="FX227" s="537" t="n">
        <v>16</v>
      </c>
      <c r="FY227" s="453" t="n">
        <f aca="false">1-FV227/(EG227+DD227)*2</f>
        <v>0.875</v>
      </c>
      <c r="FZ227" s="453"/>
      <c r="GA227" s="430"/>
      <c r="GB227" s="527" t="n">
        <f aca="false">1-FT227/DZ227</f>
        <v>0.0105263157894736</v>
      </c>
      <c r="GC227" s="515" t="n">
        <f aca="false">(CW227+DZ227)/2-FT227</f>
        <v>0.699999999999999</v>
      </c>
      <c r="GD227" s="527" t="n">
        <f aca="false">1-FU227/EA227</f>
        <v>0.0428571428571428</v>
      </c>
      <c r="GE227" s="528" t="n">
        <f aca="false">(CX227+EA227)/2-FU227</f>
        <v>4</v>
      </c>
      <c r="GF227" s="507" t="n">
        <f aca="false">4100/BA227*24</f>
        <v>2.13462915157169</v>
      </c>
      <c r="GG227" s="602"/>
      <c r="GH227" s="602"/>
      <c r="GI227" s="602"/>
      <c r="GJ227" s="602"/>
      <c r="GK227" s="602"/>
      <c r="GL227" s="508"/>
      <c r="GM227" s="495"/>
      <c r="GN227" s="602"/>
      <c r="GO227" s="602"/>
      <c r="GP227" s="602"/>
      <c r="GQ227" s="495"/>
      <c r="GR227" s="604"/>
      <c r="GS227" s="495"/>
      <c r="GT227" s="602"/>
      <c r="GU227" s="602"/>
      <c r="GV227" s="602"/>
      <c r="GW227" s="527"/>
      <c r="GX227" s="527"/>
      <c r="GY227" s="504"/>
      <c r="GZ227" s="491" t="n">
        <v>49049</v>
      </c>
      <c r="HA227" s="494" t="n">
        <v>8.23</v>
      </c>
      <c r="HB227" s="494" t="n">
        <v>8.17</v>
      </c>
      <c r="HC227" s="495" t="n">
        <v>18</v>
      </c>
      <c r="HD227" s="499" t="n">
        <f aca="false">HC227*3.58</f>
        <v>64.44</v>
      </c>
      <c r="HE227" s="499" t="n">
        <v>18</v>
      </c>
      <c r="HF227" s="499"/>
      <c r="HG227" s="499"/>
      <c r="HH227" s="493" t="n">
        <v>1</v>
      </c>
      <c r="HI227" s="509" t="n">
        <v>7120</v>
      </c>
      <c r="HJ227" s="491" t="n">
        <f aca="false">HI227*0.67</f>
        <v>4770.4</v>
      </c>
      <c r="HK227" s="491"/>
      <c r="HL227" s="551"/>
      <c r="HM227" s="544"/>
      <c r="HN227" s="507" t="n">
        <v>7</v>
      </c>
      <c r="HO227" s="492"/>
      <c r="HP227" s="546" t="n">
        <v>0.0076</v>
      </c>
      <c r="HQ227" s="524"/>
      <c r="HR227" s="525"/>
      <c r="HS227" s="525" t="n">
        <v>0.15</v>
      </c>
      <c r="HT227" s="512" t="n">
        <v>16</v>
      </c>
      <c r="HU227" s="526" t="n">
        <f aca="false">72500/BA227*24</f>
        <v>37.7464910948652</v>
      </c>
      <c r="HV227" s="527" t="n">
        <f aca="false">1-HC227/BE227</f>
        <v>0.664179104477612</v>
      </c>
      <c r="HW227" s="527" t="n">
        <f aca="false">1-HD227/BF227</f>
        <v>0.816931818181818</v>
      </c>
      <c r="HX227" s="527" t="n">
        <f aca="false">1-HN227/BK227</f>
        <v>0.68609865470852</v>
      </c>
      <c r="HY227" s="605"/>
    </row>
    <row r="228" s="599" customFormat="true" ht="15" hidden="false" customHeight="true" outlineLevel="0" collapsed="false">
      <c r="A228" s="401" t="n">
        <v>43710</v>
      </c>
      <c r="B228" s="516" t="n">
        <v>53535</v>
      </c>
      <c r="C228" s="403" t="n">
        <f aca="false">B228/$B$6</f>
        <v>1.0707</v>
      </c>
      <c r="D228" s="572" t="n">
        <v>8.1</v>
      </c>
      <c r="E228" s="573" t="n">
        <v>31</v>
      </c>
      <c r="F228" s="574" t="n">
        <v>150</v>
      </c>
      <c r="G228" s="407" t="n">
        <f aca="false">F228*B228/1000</f>
        <v>8030.25</v>
      </c>
      <c r="H228" s="403" t="n">
        <f aca="false">G228/$G$6</f>
        <v>0.32121</v>
      </c>
      <c r="I228" s="574" t="n">
        <v>7250</v>
      </c>
      <c r="J228" s="407" t="n">
        <f aca="false">I228*0.67</f>
        <v>4857.5</v>
      </c>
      <c r="K228" s="575" t="n">
        <v>20</v>
      </c>
      <c r="L228" s="575" t="n">
        <v>10.2</v>
      </c>
      <c r="M228" s="575" t="n">
        <v>1</v>
      </c>
      <c r="N228" s="576" t="n">
        <v>70</v>
      </c>
      <c r="O228" s="576" t="n">
        <v>32</v>
      </c>
      <c r="P228" s="410"/>
      <c r="Q228" s="410"/>
      <c r="R228" s="410"/>
      <c r="S228" s="410"/>
      <c r="T228" s="411"/>
      <c r="U228" s="412"/>
      <c r="V228" s="410"/>
      <c r="W228" s="410"/>
      <c r="X228" s="517"/>
      <c r="Y228" s="474"/>
      <c r="Z228" s="430"/>
      <c r="AA228" s="448"/>
      <c r="AB228" s="410"/>
      <c r="AC228" s="410"/>
      <c r="AD228" s="475" t="n">
        <v>5.09</v>
      </c>
      <c r="AE228" s="478" t="n">
        <f aca="false">AD228/$AD$6</f>
        <v>0.706944444444444</v>
      </c>
      <c r="AF228" s="479"/>
      <c r="AG228" s="478"/>
      <c r="AH228" s="479"/>
      <c r="AI228" s="479"/>
      <c r="AJ228" s="474"/>
      <c r="AK228" s="478"/>
      <c r="AL228" s="448"/>
      <c r="AM228" s="480"/>
      <c r="AN228" s="474"/>
      <c r="AO228" s="474"/>
      <c r="AP228" s="480"/>
      <c r="AQ228" s="448"/>
      <c r="AR228" s="474"/>
      <c r="AS228" s="474"/>
      <c r="AT228" s="474"/>
      <c r="AU228" s="448"/>
      <c r="AV228" s="481"/>
      <c r="AW228" s="480"/>
      <c r="AX228" s="480"/>
      <c r="AY228" s="481"/>
      <c r="AZ228" s="481"/>
      <c r="BA228" s="421" t="n">
        <f aca="false">CC228+DF228</f>
        <v>48739</v>
      </c>
      <c r="BB228" s="422" t="n">
        <f aca="false">BA228/$BA$6</f>
        <v>0.97478</v>
      </c>
      <c r="BC228" s="423"/>
      <c r="BD228" s="424" t="n">
        <v>8.16</v>
      </c>
      <c r="BE228" s="425" t="n">
        <v>67</v>
      </c>
      <c r="BF228" s="426" t="n">
        <v>347</v>
      </c>
      <c r="BG228" s="427" t="n">
        <v>7020</v>
      </c>
      <c r="BH228" s="421" t="n">
        <f aca="false">BG228*0.67</f>
        <v>4703.4</v>
      </c>
      <c r="BI228" s="433"/>
      <c r="BJ228" s="422"/>
      <c r="BK228" s="428" t="n">
        <v>27.2</v>
      </c>
      <c r="BL228" s="428" t="n">
        <v>15.6</v>
      </c>
      <c r="BM228" s="429" t="n">
        <v>3.3</v>
      </c>
      <c r="BN228" s="423"/>
      <c r="BO228" s="426" t="n">
        <v>228</v>
      </c>
      <c r="BP228" s="426" t="n">
        <v>32</v>
      </c>
      <c r="BQ228" s="424" t="n">
        <v>4.9</v>
      </c>
      <c r="BR228" s="422" t="n">
        <f aca="false">BQ228/$BQ$6</f>
        <v>0.680555555555556</v>
      </c>
      <c r="BS228" s="410" t="n">
        <f aca="false">BA228</f>
        <v>48739</v>
      </c>
      <c r="BT228" s="430" t="n">
        <f aca="false">BD228</f>
        <v>8.16</v>
      </c>
      <c r="BU228" s="431" t="n">
        <f aca="false">BE228</f>
        <v>67</v>
      </c>
      <c r="BV228" s="431" t="n">
        <f aca="false">BF228</f>
        <v>347</v>
      </c>
      <c r="BW228" s="431" t="n">
        <f aca="false">BG228</f>
        <v>7020</v>
      </c>
      <c r="BX228" s="431" t="n">
        <f aca="false">BW228*0.65</f>
        <v>4563</v>
      </c>
      <c r="BY228" s="431" t="n">
        <f aca="false">BK228</f>
        <v>27.2</v>
      </c>
      <c r="BZ228" s="431" t="n">
        <f aca="false">BL228</f>
        <v>15.6</v>
      </c>
      <c r="CA228" s="432"/>
      <c r="CB228" s="431" t="n">
        <f aca="false">BO228</f>
        <v>228</v>
      </c>
      <c r="CC228" s="433" t="n">
        <v>28300</v>
      </c>
      <c r="CD228" s="412" t="n">
        <f aca="false">CC228</f>
        <v>28300</v>
      </c>
      <c r="CE228" s="422" t="n">
        <f aca="false">CC228/25000</f>
        <v>1.132</v>
      </c>
      <c r="CF228" s="434" t="n">
        <f aca="false">6700/CC228*24</f>
        <v>5.68197879858657</v>
      </c>
      <c r="CG228" s="435" t="n">
        <v>8.07</v>
      </c>
      <c r="CH228" s="428"/>
      <c r="CI228" s="447" t="n">
        <f aca="false">9500/CC228*24</f>
        <v>8.0565371024735</v>
      </c>
      <c r="CJ228" s="437" t="n">
        <v>29.7</v>
      </c>
      <c r="CK228" s="437" t="n">
        <v>3.25</v>
      </c>
      <c r="CL228" s="424" t="n">
        <v>8.01</v>
      </c>
      <c r="CM228" s="424"/>
      <c r="CN228" s="424"/>
      <c r="CO228" s="433"/>
      <c r="CP228" s="433"/>
      <c r="CQ228" s="438"/>
      <c r="CR228" s="438" t="n">
        <v>0.86</v>
      </c>
      <c r="CS228" s="425"/>
      <c r="CT228" s="433" t="n">
        <f aca="false">3500/CC228*24</f>
        <v>2.96819787985866</v>
      </c>
      <c r="CU228" s="435" t="n">
        <v>5.13</v>
      </c>
      <c r="CV228" s="439" t="n">
        <v>8.16</v>
      </c>
      <c r="CW228" s="440" t="n">
        <v>18</v>
      </c>
      <c r="CX228" s="441" t="n">
        <v>70</v>
      </c>
      <c r="CY228" s="442" t="n">
        <v>7140</v>
      </c>
      <c r="CZ228" s="443"/>
      <c r="DA228" s="443"/>
      <c r="DB228" s="443"/>
      <c r="DC228" s="443"/>
      <c r="DD228" s="444" t="n">
        <v>8</v>
      </c>
      <c r="DE228" s="441" t="n">
        <v>16</v>
      </c>
      <c r="DF228" s="445" t="n">
        <v>20439</v>
      </c>
      <c r="DG228" s="446" t="n">
        <f aca="false">DF228</f>
        <v>20439</v>
      </c>
      <c r="DH228" s="422" t="n">
        <f aca="false">DF228/25000</f>
        <v>0.81756</v>
      </c>
      <c r="DI228" s="447" t="n">
        <f aca="false">6700/DF228*24</f>
        <v>7.86731249082636</v>
      </c>
      <c r="DJ228" s="435" t="n">
        <v>8.02</v>
      </c>
      <c r="DK228" s="428"/>
      <c r="DL228" s="447" t="n">
        <f aca="false">9500/DF228*24</f>
        <v>11.1551445765448</v>
      </c>
      <c r="DM228" s="423" t="n">
        <v>30.3</v>
      </c>
      <c r="DN228" s="423" t="n">
        <v>3.25</v>
      </c>
      <c r="DO228" s="424" t="n">
        <v>7.98</v>
      </c>
      <c r="DP228" s="424"/>
      <c r="DQ228" s="424"/>
      <c r="DR228" s="433"/>
      <c r="DS228" s="433"/>
      <c r="DT228" s="438"/>
      <c r="DU228" s="438" t="n">
        <v>0.89</v>
      </c>
      <c r="DV228" s="425"/>
      <c r="DW228" s="447" t="n">
        <f aca="false">3500/DF228*24</f>
        <v>4.1097901071481</v>
      </c>
      <c r="DX228" s="435" t="n">
        <v>4.16</v>
      </c>
      <c r="DY228" s="439" t="n">
        <v>8.18</v>
      </c>
      <c r="DZ228" s="440" t="n">
        <v>17</v>
      </c>
      <c r="EA228" s="441" t="n">
        <v>64</v>
      </c>
      <c r="EB228" s="442" t="n">
        <v>7460</v>
      </c>
      <c r="EC228" s="443"/>
      <c r="ED228" s="443"/>
      <c r="EE228" s="443"/>
      <c r="EF228" s="443"/>
      <c r="EG228" s="444" t="n">
        <v>7</v>
      </c>
      <c r="EH228" s="441" t="n">
        <v>16</v>
      </c>
      <c r="EI228" s="430" t="n">
        <f aca="false">(DY228*DG228+CV228*CD228)/(DG228+CD228)</f>
        <v>8.16838712324832</v>
      </c>
      <c r="EJ228" s="430" t="n">
        <f aca="false">(DZ228*DG228+CW228*CD228)/(DG228+CD228)</f>
        <v>17.5806438375839</v>
      </c>
      <c r="EK228" s="449" t="n">
        <f aca="false">(EA228*DG228+CX228*CD228)/(DG228+CD228)</f>
        <v>67.4838630255032</v>
      </c>
      <c r="EL228" s="449" t="n">
        <f aca="false">(EB228*DG228+CY228*CD228)/(DG228+CD228)</f>
        <v>7274.19397197316</v>
      </c>
      <c r="EM228" s="432"/>
      <c r="EN228" s="432"/>
      <c r="EO228" s="432"/>
      <c r="EP228" s="432"/>
      <c r="EQ228" s="432" t="n">
        <f aca="false">(EG228*DG228+DD228*CD228)/(DG228+CD228)</f>
        <v>7.58064383758387</v>
      </c>
      <c r="ER228" s="449" t="n">
        <f aca="false">(DE228+EH228)/2</f>
        <v>16</v>
      </c>
      <c r="ES228" s="450" t="n">
        <f aca="false">44000/BA228*24</f>
        <v>21.6664272964156</v>
      </c>
      <c r="ET228" s="451" t="n">
        <f aca="false">BB228</f>
        <v>0.97478</v>
      </c>
      <c r="EU228" s="452" t="n">
        <f aca="false">BV228/1000/ES228*24</f>
        <v>0.384373477272727</v>
      </c>
      <c r="EV228" s="451" t="n">
        <f aca="false">EU228/$EU$6</f>
        <v>0.711802735690236</v>
      </c>
      <c r="EW228" s="514"/>
      <c r="EX228" s="515"/>
      <c r="EY228" s="514" t="n">
        <f aca="false">1-EJ228/BU228</f>
        <v>0.73760233078233</v>
      </c>
      <c r="EZ228" s="515" t="n">
        <f aca="false">BU228-EJ228</f>
        <v>49.4193561624161</v>
      </c>
      <c r="FA228" s="451" t="n">
        <f aca="false">1-EK228/BV228</f>
        <v>0.805522008572037</v>
      </c>
      <c r="FB228" s="432" t="n">
        <f aca="false">BV228-EK228</f>
        <v>279.516136974497</v>
      </c>
      <c r="FC228" s="453"/>
      <c r="FD228" s="432"/>
      <c r="FE228" s="453" t="n">
        <f aca="false">1-EQ228/CB228</f>
        <v>0.96675156211586</v>
      </c>
      <c r="FF228" s="431" t="n">
        <f aca="false">CB228-EQ228</f>
        <v>220.419356162416</v>
      </c>
      <c r="FG228" s="406" t="n">
        <v>49200</v>
      </c>
      <c r="FH228" s="590"/>
      <c r="FI228" s="591"/>
      <c r="FJ228" s="592"/>
      <c r="FK228" s="456" t="n">
        <f aca="false">3000/BA228*24</f>
        <v>1.47725640657379</v>
      </c>
      <c r="FL228" s="531"/>
      <c r="FM228" s="456"/>
      <c r="FN228" s="531" t="n">
        <v>13622</v>
      </c>
      <c r="FO228" s="533" t="n">
        <f aca="false">FN228/11.15/1.2/1000</f>
        <v>1.01808669656203</v>
      </c>
      <c r="FP228" s="450" t="n">
        <f aca="false">FN228/BA228*1000</f>
        <v>279.488705143725</v>
      </c>
      <c r="FQ228" s="458" t="n">
        <v>91.2</v>
      </c>
      <c r="FR228" s="459" t="n">
        <f aca="false">FQ228/BA228*1000</f>
        <v>1.8711914483268</v>
      </c>
      <c r="FS228" s="577" t="n">
        <v>8.04</v>
      </c>
      <c r="FT228" s="578" t="n">
        <v>16</v>
      </c>
      <c r="FU228" s="579" t="n">
        <v>60</v>
      </c>
      <c r="FV228" s="580" t="n">
        <v>1</v>
      </c>
      <c r="FW228" s="581" t="n">
        <v>0.24</v>
      </c>
      <c r="FX228" s="580" t="n">
        <v>16</v>
      </c>
      <c r="FY228" s="453" t="n">
        <f aca="false">1-FV228/(EG228+DD228)*2</f>
        <v>0.866666666666667</v>
      </c>
      <c r="FZ228" s="453"/>
      <c r="GA228" s="430"/>
      <c r="GB228" s="514" t="n">
        <f aca="false">1-FT228/DZ228</f>
        <v>0.0588235294117647</v>
      </c>
      <c r="GC228" s="515" t="n">
        <f aca="false">(CW228+DZ228)/2-FT228</f>
        <v>1.5</v>
      </c>
      <c r="GD228" s="514" t="n">
        <f aca="false">1-FU228/EA228</f>
        <v>0.0625</v>
      </c>
      <c r="GE228" s="528" t="n">
        <f aca="false">(CX228+EA228)/2-FU228</f>
        <v>7</v>
      </c>
      <c r="GF228" s="462" t="n">
        <f aca="false">4100/BA228*24</f>
        <v>2.01891708898418</v>
      </c>
      <c r="GG228" s="590"/>
      <c r="GH228" s="593"/>
      <c r="GI228" s="590"/>
      <c r="GJ228" s="593"/>
      <c r="GK228" s="593"/>
      <c r="GL228" s="594"/>
      <c r="GM228" s="578"/>
      <c r="GN228" s="590"/>
      <c r="GO228" s="593"/>
      <c r="GP228" s="593"/>
      <c r="GQ228" s="578"/>
      <c r="GR228" s="595"/>
      <c r="GS228" s="596"/>
      <c r="GT228" s="593"/>
      <c r="GU228" s="593"/>
      <c r="GV228" s="593"/>
      <c r="GW228" s="514"/>
      <c r="GX228" s="514"/>
      <c r="GY228" s="597"/>
      <c r="GZ228" s="406" t="n">
        <v>54429</v>
      </c>
      <c r="HA228" s="582" t="n">
        <v>8.12</v>
      </c>
      <c r="HB228" s="452" t="n">
        <v>8.11</v>
      </c>
      <c r="HC228" s="578" t="n">
        <v>17</v>
      </c>
      <c r="HD228" s="464" t="n">
        <f aca="false">HC228*3.58</f>
        <v>60.86</v>
      </c>
      <c r="HE228" s="464" t="n">
        <v>18</v>
      </c>
      <c r="HF228" s="464"/>
      <c r="HG228" s="583"/>
      <c r="HH228" s="576" t="n">
        <v>1</v>
      </c>
      <c r="HI228" s="584" t="n">
        <v>7520</v>
      </c>
      <c r="HJ228" s="407" t="n">
        <f aca="false">HI228*0.67</f>
        <v>5038.4</v>
      </c>
      <c r="HK228" s="407"/>
      <c r="HL228" s="550"/>
      <c r="HM228" s="585"/>
      <c r="HN228" s="462" t="n">
        <v>7.1</v>
      </c>
      <c r="HO228" s="575"/>
      <c r="HP228" s="549" t="n">
        <v>0.007</v>
      </c>
      <c r="HQ228" s="586"/>
      <c r="HR228" s="587"/>
      <c r="HS228" s="521" t="n">
        <v>0.13</v>
      </c>
      <c r="HT228" s="588" t="n">
        <v>16</v>
      </c>
      <c r="HU228" s="523" t="n">
        <f aca="false">72500/BA228*24</f>
        <v>35.7003631588666</v>
      </c>
      <c r="HV228" s="514" t="n">
        <f aca="false">1-HC228/BE228</f>
        <v>0.746268656716418</v>
      </c>
      <c r="HW228" s="514" t="n">
        <f aca="false">1-HD228/BF228</f>
        <v>0.824610951008646</v>
      </c>
      <c r="HX228" s="514" t="n">
        <f aca="false">1-HN228/BK228</f>
        <v>0.738970588235294</v>
      </c>
      <c r="HY228" s="600"/>
    </row>
    <row r="229" s="599" customFormat="true" ht="15" hidden="false" customHeight="true" outlineLevel="0" collapsed="false">
      <c r="A229" s="401" t="n">
        <v>43711</v>
      </c>
      <c r="B229" s="516" t="n">
        <v>51279</v>
      </c>
      <c r="C229" s="403" t="n">
        <f aca="false">B229/$B$6</f>
        <v>1.02558</v>
      </c>
      <c r="D229" s="572" t="n">
        <v>8.24</v>
      </c>
      <c r="E229" s="573" t="n">
        <v>31</v>
      </c>
      <c r="F229" s="574" t="n">
        <v>117</v>
      </c>
      <c r="G229" s="407" t="n">
        <f aca="false">F229*B229/1000</f>
        <v>5999.643</v>
      </c>
      <c r="H229" s="403" t="n">
        <f aca="false">G229/$G$6</f>
        <v>0.23998572</v>
      </c>
      <c r="I229" s="574" t="n">
        <v>6390</v>
      </c>
      <c r="J229" s="407" t="n">
        <f aca="false">I229*0.67</f>
        <v>4281.3</v>
      </c>
      <c r="K229" s="575" t="n">
        <v>13.2</v>
      </c>
      <c r="L229" s="575" t="n">
        <v>6.6</v>
      </c>
      <c r="M229" s="575" t="n">
        <v>1</v>
      </c>
      <c r="N229" s="576" t="n">
        <v>57</v>
      </c>
      <c r="O229" s="576" t="n">
        <v>32</v>
      </c>
      <c r="P229" s="410"/>
      <c r="Q229" s="410"/>
      <c r="R229" s="410"/>
      <c r="S229" s="410"/>
      <c r="T229" s="411"/>
      <c r="U229" s="412"/>
      <c r="V229" s="410"/>
      <c r="W229" s="410"/>
      <c r="X229" s="517"/>
      <c r="Y229" s="474"/>
      <c r="Z229" s="430"/>
      <c r="AA229" s="448"/>
      <c r="AB229" s="410"/>
      <c r="AC229" s="410"/>
      <c r="AD229" s="475" t="n">
        <v>4.87</v>
      </c>
      <c r="AE229" s="478" t="n">
        <f aca="false">AD229/$AD$6</f>
        <v>0.676388888888889</v>
      </c>
      <c r="AF229" s="479"/>
      <c r="AG229" s="478"/>
      <c r="AH229" s="479"/>
      <c r="AI229" s="479"/>
      <c r="AJ229" s="474"/>
      <c r="AK229" s="478"/>
      <c r="AL229" s="448"/>
      <c r="AM229" s="480"/>
      <c r="AN229" s="474"/>
      <c r="AO229" s="474"/>
      <c r="AP229" s="480"/>
      <c r="AQ229" s="448"/>
      <c r="AR229" s="474"/>
      <c r="AS229" s="474"/>
      <c r="AT229" s="474"/>
      <c r="AU229" s="448"/>
      <c r="AV229" s="481"/>
      <c r="AW229" s="480"/>
      <c r="AX229" s="480"/>
      <c r="AY229" s="481"/>
      <c r="AZ229" s="481"/>
      <c r="BA229" s="421" t="n">
        <f aca="false">CC229+DF229</f>
        <v>51195</v>
      </c>
      <c r="BB229" s="422" t="n">
        <f aca="false">BA229/$BA$6</f>
        <v>1.0239</v>
      </c>
      <c r="BC229" s="423"/>
      <c r="BD229" s="424" t="n">
        <v>8.17</v>
      </c>
      <c r="BE229" s="425" t="n">
        <v>53</v>
      </c>
      <c r="BF229" s="426" t="n">
        <v>263</v>
      </c>
      <c r="BG229" s="427" t="n">
        <v>7200</v>
      </c>
      <c r="BH229" s="421" t="n">
        <f aca="false">BG229*0.67</f>
        <v>4824</v>
      </c>
      <c r="BI229" s="433" t="n">
        <v>1192</v>
      </c>
      <c r="BJ229" s="422" t="n">
        <f aca="false">BI229/35.5*(23+35.5)/BH229</f>
        <v>0.40718940508724</v>
      </c>
      <c r="BK229" s="428" t="n">
        <v>15.6</v>
      </c>
      <c r="BL229" s="428" t="n">
        <v>11</v>
      </c>
      <c r="BM229" s="429" t="n">
        <v>2.5</v>
      </c>
      <c r="BN229" s="423" t="n">
        <v>1.1</v>
      </c>
      <c r="BO229" s="426" t="n">
        <v>135</v>
      </c>
      <c r="BP229" s="426" t="n">
        <v>32</v>
      </c>
      <c r="BQ229" s="424" t="n">
        <v>5.76</v>
      </c>
      <c r="BR229" s="422" t="n">
        <f aca="false">BQ229/$BQ$6</f>
        <v>0.8</v>
      </c>
      <c r="BS229" s="410" t="n">
        <f aca="false">BA229</f>
        <v>51195</v>
      </c>
      <c r="BT229" s="430" t="n">
        <f aca="false">BD229</f>
        <v>8.17</v>
      </c>
      <c r="BU229" s="431" t="n">
        <f aca="false">BE229</f>
        <v>53</v>
      </c>
      <c r="BV229" s="431" t="n">
        <f aca="false">BF229</f>
        <v>263</v>
      </c>
      <c r="BW229" s="431" t="n">
        <f aca="false">BG229</f>
        <v>7200</v>
      </c>
      <c r="BX229" s="431" t="n">
        <f aca="false">BW229*0.65</f>
        <v>4680</v>
      </c>
      <c r="BY229" s="431" t="n">
        <f aca="false">BK229</f>
        <v>15.6</v>
      </c>
      <c r="BZ229" s="431" t="n">
        <f aca="false">BL229</f>
        <v>11</v>
      </c>
      <c r="CA229" s="432" t="n">
        <f aca="false">BN229</f>
        <v>1.1</v>
      </c>
      <c r="CB229" s="431" t="n">
        <f aca="false">BO229</f>
        <v>135</v>
      </c>
      <c r="CC229" s="433" t="n">
        <v>26512</v>
      </c>
      <c r="CD229" s="412" t="n">
        <f aca="false">CC229</f>
        <v>26512</v>
      </c>
      <c r="CE229" s="422" t="n">
        <f aca="false">CC229/25000</f>
        <v>1.06048</v>
      </c>
      <c r="CF229" s="434" t="n">
        <f aca="false">6700/CC229*24</f>
        <v>6.06517803258902</v>
      </c>
      <c r="CG229" s="435" t="n">
        <v>7.99</v>
      </c>
      <c r="CH229" s="428" t="n">
        <v>3.5</v>
      </c>
      <c r="CI229" s="447" t="n">
        <f aca="false">9500/CC229*24</f>
        <v>8.59987929993965</v>
      </c>
      <c r="CJ229" s="437" t="n">
        <v>29.8</v>
      </c>
      <c r="CK229" s="437" t="n">
        <v>5.19</v>
      </c>
      <c r="CL229" s="424" t="n">
        <v>8.05</v>
      </c>
      <c r="CM229" s="424"/>
      <c r="CN229" s="424"/>
      <c r="CO229" s="433" t="n">
        <v>6234</v>
      </c>
      <c r="CP229" s="433" t="n">
        <v>3114</v>
      </c>
      <c r="CQ229" s="438" t="n">
        <f aca="false">CP229/CO229</f>
        <v>0.499518768046198</v>
      </c>
      <c r="CR229" s="438" t="n">
        <v>0.85</v>
      </c>
      <c r="CS229" s="425" t="n">
        <f aca="false">CR229/CO229*1000*1000</f>
        <v>136.349053577158</v>
      </c>
      <c r="CT229" s="433" t="n">
        <f aca="false">3500/CC229*24</f>
        <v>3.16837658418829</v>
      </c>
      <c r="CU229" s="435" t="n">
        <v>6.3</v>
      </c>
      <c r="CV229" s="439" t="n">
        <v>8.06</v>
      </c>
      <c r="CW229" s="440" t="n">
        <v>16</v>
      </c>
      <c r="CX229" s="441" t="n">
        <v>55</v>
      </c>
      <c r="CY229" s="442" t="n">
        <v>7210</v>
      </c>
      <c r="CZ229" s="443" t="n">
        <v>5.7</v>
      </c>
      <c r="DA229" s="443" t="n">
        <v>0.2</v>
      </c>
      <c r="DB229" s="443" t="n">
        <v>5.5</v>
      </c>
      <c r="DC229" s="443" t="n">
        <v>1.1</v>
      </c>
      <c r="DD229" s="444" t="n">
        <v>6</v>
      </c>
      <c r="DE229" s="441" t="n">
        <v>16</v>
      </c>
      <c r="DF229" s="445" t="n">
        <v>24683</v>
      </c>
      <c r="DG229" s="446" t="n">
        <f aca="false">DF229</f>
        <v>24683</v>
      </c>
      <c r="DH229" s="422" t="n">
        <f aca="false">DF229/25000</f>
        <v>0.98732</v>
      </c>
      <c r="DI229" s="447" t="n">
        <f aca="false">6700/DF229*24</f>
        <v>6.51460519385812</v>
      </c>
      <c r="DJ229" s="435" t="n">
        <v>7.92</v>
      </c>
      <c r="DK229" s="428" t="n">
        <v>3.3</v>
      </c>
      <c r="DL229" s="447" t="n">
        <f aca="false">9500/DF229*24</f>
        <v>9.23712676741077</v>
      </c>
      <c r="DM229" s="423" t="n">
        <v>29.7</v>
      </c>
      <c r="DN229" s="423" t="n">
        <v>4.1</v>
      </c>
      <c r="DO229" s="424" t="n">
        <v>8</v>
      </c>
      <c r="DP229" s="424"/>
      <c r="DQ229" s="424"/>
      <c r="DR229" s="433" t="n">
        <v>6384</v>
      </c>
      <c r="DS229" s="433" t="n">
        <v>3190</v>
      </c>
      <c r="DT229" s="438" t="n">
        <f aca="false">DS229/DR229</f>
        <v>0.49968671679198</v>
      </c>
      <c r="DU229" s="438" t="n">
        <v>0.86</v>
      </c>
      <c r="DV229" s="425" t="n">
        <f aca="false">DU229/DR229*1000*1000</f>
        <v>134.711779448622</v>
      </c>
      <c r="DW229" s="447" t="n">
        <f aca="false">3500/DF229*24</f>
        <v>3.40315196694081</v>
      </c>
      <c r="DX229" s="435" t="n">
        <v>5.53</v>
      </c>
      <c r="DY229" s="439" t="n">
        <v>8</v>
      </c>
      <c r="DZ229" s="440" t="n">
        <v>15</v>
      </c>
      <c r="EA229" s="441" t="n">
        <v>53</v>
      </c>
      <c r="EB229" s="442" t="n">
        <v>7060</v>
      </c>
      <c r="EC229" s="443" t="n">
        <v>6.2</v>
      </c>
      <c r="ED229" s="443" t="n">
        <v>0.2</v>
      </c>
      <c r="EE229" s="443" t="n">
        <v>5.2</v>
      </c>
      <c r="EF229" s="443" t="n">
        <v>1.1</v>
      </c>
      <c r="EG229" s="444" t="n">
        <v>5</v>
      </c>
      <c r="EH229" s="441" t="n">
        <v>16</v>
      </c>
      <c r="EI229" s="430" t="n">
        <f aca="false">(DY229*DG229+CV229*CD229)/(DG229+CD229)</f>
        <v>8.03107178435394</v>
      </c>
      <c r="EJ229" s="430" t="n">
        <f aca="false">(DZ229*DG229+CW229*CD229)/(DG229+CD229)</f>
        <v>15.5178630725657</v>
      </c>
      <c r="EK229" s="449" t="n">
        <f aca="false">(EA229*DG229+CX229*CD229)/(DG229+CD229)</f>
        <v>54.0357261451314</v>
      </c>
      <c r="EL229" s="449" t="n">
        <f aca="false">(EB229*DG229+CY229*CD229)/(DG229+CD229)</f>
        <v>7137.67946088485</v>
      </c>
      <c r="EM229" s="430" t="n">
        <f aca="false">(EC229*DG229+CZ229*CD229)/(DG229+CD229)</f>
        <v>5.94106846371716</v>
      </c>
      <c r="EN229" s="432" t="n">
        <f aca="false">(ED229*DG229+DA229*CD229)/(DG229+CD229)</f>
        <v>0.2</v>
      </c>
      <c r="EO229" s="432" t="n">
        <f aca="false">(EE229*DG229+DB229*CD229)/(DG229+CD229)</f>
        <v>5.3553589217697</v>
      </c>
      <c r="EP229" s="432" t="n">
        <f aca="false">(EF229*DG229+DC229*CD229)/(DG229+CD229)</f>
        <v>1.1</v>
      </c>
      <c r="EQ229" s="432" t="n">
        <f aca="false">(EG229*DG229+DD229*CD229)/(DG229+CD229)</f>
        <v>5.51786307256568</v>
      </c>
      <c r="ER229" s="449" t="n">
        <f aca="false">(DE229+EH229)/2</f>
        <v>16</v>
      </c>
      <c r="ES229" s="450" t="n">
        <f aca="false">44000/BA229*24</f>
        <v>20.6270143568708</v>
      </c>
      <c r="ET229" s="451" t="n">
        <f aca="false">BB229</f>
        <v>1.0239</v>
      </c>
      <c r="EU229" s="452" t="n">
        <f aca="false">BV229/1000/ES229*24</f>
        <v>0.306006477272727</v>
      </c>
      <c r="EV229" s="451" t="n">
        <f aca="false">EU229/$EU$6</f>
        <v>0.566678661616162</v>
      </c>
      <c r="EW229" s="514" t="n">
        <f aca="false">1-EM229/BY229</f>
        <v>0.619162277966849</v>
      </c>
      <c r="EX229" s="515" t="n">
        <f aca="false">BY229-EM229</f>
        <v>9.65893153628284</v>
      </c>
      <c r="EY229" s="514" t="n">
        <f aca="false">1-EJ229/BU229</f>
        <v>0.707210130706308</v>
      </c>
      <c r="EZ229" s="515" t="n">
        <f aca="false">BU229-EJ229</f>
        <v>37.4821369274343</v>
      </c>
      <c r="FA229" s="451" t="n">
        <f aca="false">1-EK229/BV229</f>
        <v>0.794540965227637</v>
      </c>
      <c r="FB229" s="432" t="n">
        <f aca="false">BV229-EK229</f>
        <v>208.964273854869</v>
      </c>
      <c r="FC229" s="453" t="n">
        <f aca="false">1-EP229/CA229</f>
        <v>0</v>
      </c>
      <c r="FD229" s="432" t="n">
        <f aca="false">CA229-EP229</f>
        <v>0</v>
      </c>
      <c r="FE229" s="453" t="n">
        <f aca="false">1-EQ229/CB229</f>
        <v>0.959126940203217</v>
      </c>
      <c r="FF229" s="431" t="n">
        <f aca="false">CB229-EQ229</f>
        <v>129.482136927434</v>
      </c>
      <c r="FG229" s="406" t="n">
        <v>49200</v>
      </c>
      <c r="FH229" s="590"/>
      <c r="FI229" s="591"/>
      <c r="FJ229" s="592"/>
      <c r="FK229" s="456" t="n">
        <f aca="false">3000/BA229*24</f>
        <v>1.40638734251392</v>
      </c>
      <c r="FL229" s="531"/>
      <c r="FM229" s="456"/>
      <c r="FN229" s="531" t="n">
        <v>8824</v>
      </c>
      <c r="FO229" s="533" t="n">
        <f aca="false">FN229/11.15/1.2/1000</f>
        <v>0.65949177877429</v>
      </c>
      <c r="FP229" s="450" t="n">
        <f aca="false">FN229/BA229*1000</f>
        <v>172.360582088095</v>
      </c>
      <c r="FQ229" s="458" t="n">
        <v>91.2</v>
      </c>
      <c r="FR229" s="459" t="n">
        <f aca="false">FQ229/BA229*1000</f>
        <v>1.7814239671843</v>
      </c>
      <c r="FS229" s="577" t="n">
        <v>7.88</v>
      </c>
      <c r="FT229" s="578" t="n">
        <v>15</v>
      </c>
      <c r="FU229" s="579" t="n">
        <v>52</v>
      </c>
      <c r="FV229" s="580" t="n">
        <v>1</v>
      </c>
      <c r="FW229" s="581" t="n">
        <v>0.2</v>
      </c>
      <c r="FX229" s="580" t="n">
        <v>16</v>
      </c>
      <c r="FY229" s="453" t="n">
        <f aca="false">1-FV229/(EG229+DD229)*2</f>
        <v>0.818181818181818</v>
      </c>
      <c r="FZ229" s="453" t="n">
        <f aca="false">1-FW229/(EF229+DC229)*2</f>
        <v>0.818181818181818</v>
      </c>
      <c r="GA229" s="430" t="n">
        <f aca="false">(DC229+EF229)/2-FW229</f>
        <v>0.9</v>
      </c>
      <c r="GB229" s="514" t="n">
        <f aca="false">1-FT229/DZ229</f>
        <v>0</v>
      </c>
      <c r="GC229" s="515" t="n">
        <f aca="false">(CW229+DZ229)/2-FT229</f>
        <v>0.5</v>
      </c>
      <c r="GD229" s="514" t="n">
        <f aca="false">1-FU229/EA229</f>
        <v>0.0188679245283019</v>
      </c>
      <c r="GE229" s="528" t="n">
        <f aca="false">(CX229+EA229)/2-FU229</f>
        <v>2</v>
      </c>
      <c r="GF229" s="462" t="n">
        <f aca="false">4100/BA229*24</f>
        <v>1.92206270143569</v>
      </c>
      <c r="GG229" s="590"/>
      <c r="GH229" s="593"/>
      <c r="GI229" s="590"/>
      <c r="GJ229" s="593"/>
      <c r="GK229" s="593"/>
      <c r="GL229" s="594"/>
      <c r="GM229" s="578"/>
      <c r="GN229" s="590"/>
      <c r="GO229" s="593"/>
      <c r="GP229" s="593"/>
      <c r="GQ229" s="578"/>
      <c r="GR229" s="595"/>
      <c r="GS229" s="596"/>
      <c r="GT229" s="593"/>
      <c r="GU229" s="593"/>
      <c r="GV229" s="593"/>
      <c r="GW229" s="514"/>
      <c r="GX229" s="514"/>
      <c r="GY229" s="597"/>
      <c r="GZ229" s="406" t="n">
        <v>53818</v>
      </c>
      <c r="HA229" s="582" t="n">
        <v>8.05</v>
      </c>
      <c r="HB229" s="452" t="n">
        <v>8.1</v>
      </c>
      <c r="HC229" s="578" t="n">
        <v>14</v>
      </c>
      <c r="HD229" s="464" t="n">
        <f aca="false">HC229*3.58</f>
        <v>50.12</v>
      </c>
      <c r="HE229" s="464" t="n">
        <v>16</v>
      </c>
      <c r="HF229" s="464"/>
      <c r="HG229" s="583"/>
      <c r="HH229" s="576" t="n">
        <v>1</v>
      </c>
      <c r="HI229" s="584" t="n">
        <v>7020</v>
      </c>
      <c r="HJ229" s="407" t="n">
        <f aca="false">HI229*0.67</f>
        <v>4703.4</v>
      </c>
      <c r="HK229" s="407"/>
      <c r="HL229" s="550" t="n">
        <v>1107</v>
      </c>
      <c r="HM229" s="585" t="n">
        <v>5.6</v>
      </c>
      <c r="HN229" s="462" t="n">
        <v>8.2</v>
      </c>
      <c r="HO229" s="575" t="n">
        <v>0.2</v>
      </c>
      <c r="HP229" s="549" t="n">
        <v>0.0076</v>
      </c>
      <c r="HQ229" s="586" t="n">
        <v>5.1</v>
      </c>
      <c r="HR229" s="587" t="n">
        <v>0.18</v>
      </c>
      <c r="HS229" s="521" t="n">
        <v>0.14</v>
      </c>
      <c r="HT229" s="588" t="n">
        <v>16</v>
      </c>
      <c r="HU229" s="523" t="n">
        <f aca="false">72500/BA229*24</f>
        <v>33.987694110753</v>
      </c>
      <c r="HV229" s="514" t="n">
        <f aca="false">1-HC229/BE229</f>
        <v>0.735849056603774</v>
      </c>
      <c r="HW229" s="514" t="n">
        <f aca="false">1-HD229/BF229</f>
        <v>0.809429657794677</v>
      </c>
      <c r="HX229" s="514" t="n">
        <f aca="false">1-HN229/BK229</f>
        <v>0.474358974358974</v>
      </c>
      <c r="HY229" s="600"/>
    </row>
    <row r="230" s="599" customFormat="true" ht="15" hidden="false" customHeight="true" outlineLevel="0" collapsed="false">
      <c r="A230" s="401" t="n">
        <v>43712</v>
      </c>
      <c r="B230" s="516" t="n">
        <v>49748</v>
      </c>
      <c r="C230" s="403" t="n">
        <f aca="false">B230/$B$6</f>
        <v>0.99496</v>
      </c>
      <c r="D230" s="572" t="n">
        <v>8.26</v>
      </c>
      <c r="E230" s="573" t="n">
        <v>40.5</v>
      </c>
      <c r="F230" s="574" t="n">
        <v>187</v>
      </c>
      <c r="G230" s="407" t="n">
        <f aca="false">F230*B230/1000</f>
        <v>9302.876</v>
      </c>
      <c r="H230" s="403" t="n">
        <f aca="false">G230/$G$6</f>
        <v>0.37211504</v>
      </c>
      <c r="I230" s="574" t="n">
        <v>7570</v>
      </c>
      <c r="J230" s="407" t="n">
        <f aca="false">I230*0.67</f>
        <v>5071.9</v>
      </c>
      <c r="K230" s="575" t="n">
        <v>15.2</v>
      </c>
      <c r="L230" s="575" t="n">
        <v>9.6</v>
      </c>
      <c r="M230" s="575" t="n">
        <v>1.1</v>
      </c>
      <c r="N230" s="576" t="n">
        <v>76</v>
      </c>
      <c r="O230" s="576" t="n">
        <v>32</v>
      </c>
      <c r="P230" s="410"/>
      <c r="Q230" s="410"/>
      <c r="R230" s="410"/>
      <c r="S230" s="410"/>
      <c r="T230" s="411"/>
      <c r="U230" s="412"/>
      <c r="V230" s="410"/>
      <c r="W230" s="410"/>
      <c r="X230" s="517"/>
      <c r="Y230" s="474"/>
      <c r="Z230" s="430"/>
      <c r="AA230" s="448"/>
      <c r="AB230" s="410"/>
      <c r="AC230" s="410"/>
      <c r="AD230" s="475" t="n">
        <v>4.8</v>
      </c>
      <c r="AE230" s="478" t="n">
        <f aca="false">AD230/$AD$6</f>
        <v>0.666666666666667</v>
      </c>
      <c r="AF230" s="479"/>
      <c r="AG230" s="478"/>
      <c r="AH230" s="479"/>
      <c r="AI230" s="479"/>
      <c r="AJ230" s="474"/>
      <c r="AK230" s="478"/>
      <c r="AL230" s="448"/>
      <c r="AM230" s="480"/>
      <c r="AN230" s="474"/>
      <c r="AO230" s="474"/>
      <c r="AP230" s="480"/>
      <c r="AQ230" s="448"/>
      <c r="AR230" s="474"/>
      <c r="AS230" s="474"/>
      <c r="AT230" s="474"/>
      <c r="AU230" s="448"/>
      <c r="AV230" s="481"/>
      <c r="AW230" s="480"/>
      <c r="AX230" s="480"/>
      <c r="AY230" s="481"/>
      <c r="AZ230" s="481"/>
      <c r="BA230" s="421" t="n">
        <f aca="false">CC230+DF230</f>
        <v>49819</v>
      </c>
      <c r="BB230" s="422" t="n">
        <f aca="false">BA230/$BA$6</f>
        <v>0.99638</v>
      </c>
      <c r="BC230" s="423"/>
      <c r="BD230" s="424" t="n">
        <v>8.14</v>
      </c>
      <c r="BE230" s="425" t="n">
        <v>54</v>
      </c>
      <c r="BF230" s="426" t="n">
        <v>290</v>
      </c>
      <c r="BG230" s="427" t="n">
        <v>7110</v>
      </c>
      <c r="BH230" s="421" t="n">
        <f aca="false">BG230*0.67</f>
        <v>4763.7</v>
      </c>
      <c r="BI230" s="433"/>
      <c r="BJ230" s="422"/>
      <c r="BK230" s="428" t="n">
        <v>16.5</v>
      </c>
      <c r="BL230" s="428" t="n">
        <v>11.8</v>
      </c>
      <c r="BM230" s="429" t="n">
        <v>1.6</v>
      </c>
      <c r="BN230" s="423"/>
      <c r="BO230" s="426" t="n">
        <v>134</v>
      </c>
      <c r="BP230" s="426" t="n">
        <v>32</v>
      </c>
      <c r="BQ230" s="424" t="n">
        <v>5.36</v>
      </c>
      <c r="BR230" s="422" t="n">
        <f aca="false">BQ230/$BQ$6</f>
        <v>0.744444444444444</v>
      </c>
      <c r="BS230" s="410" t="n">
        <f aca="false">BA230</f>
        <v>49819</v>
      </c>
      <c r="BT230" s="430" t="n">
        <f aca="false">BD230</f>
        <v>8.14</v>
      </c>
      <c r="BU230" s="431" t="n">
        <f aca="false">BE230</f>
        <v>54</v>
      </c>
      <c r="BV230" s="431" t="n">
        <f aca="false">BF230</f>
        <v>290</v>
      </c>
      <c r="BW230" s="431" t="n">
        <f aca="false">BG230</f>
        <v>7110</v>
      </c>
      <c r="BX230" s="431" t="n">
        <f aca="false">BW230*0.65</f>
        <v>4621.5</v>
      </c>
      <c r="BY230" s="431" t="n">
        <f aca="false">BK230</f>
        <v>16.5</v>
      </c>
      <c r="BZ230" s="431" t="n">
        <f aca="false">BL230</f>
        <v>11.8</v>
      </c>
      <c r="CA230" s="432"/>
      <c r="CB230" s="431" t="n">
        <f aca="false">BO230</f>
        <v>134</v>
      </c>
      <c r="CC230" s="433" t="n">
        <v>24861</v>
      </c>
      <c r="CD230" s="412" t="n">
        <f aca="false">CC230</f>
        <v>24861</v>
      </c>
      <c r="CE230" s="422" t="n">
        <f aca="false">CC230/25000</f>
        <v>0.99444</v>
      </c>
      <c r="CF230" s="434" t="n">
        <f aca="false">6700/CC230*24</f>
        <v>6.467961867986</v>
      </c>
      <c r="CG230" s="435" t="n">
        <v>8.04</v>
      </c>
      <c r="CH230" s="428"/>
      <c r="CI230" s="447" t="n">
        <f aca="false">9500/CC230*24</f>
        <v>9.17099070833836</v>
      </c>
      <c r="CJ230" s="437" t="n">
        <v>29.4</v>
      </c>
      <c r="CK230" s="437" t="n">
        <v>4.42</v>
      </c>
      <c r="CL230" s="424" t="n">
        <v>8</v>
      </c>
      <c r="CM230" s="424"/>
      <c r="CN230" s="424"/>
      <c r="CO230" s="433"/>
      <c r="CP230" s="433"/>
      <c r="CQ230" s="438"/>
      <c r="CR230" s="438" t="n">
        <v>0.87</v>
      </c>
      <c r="CS230" s="425"/>
      <c r="CT230" s="433" t="n">
        <f aca="false">3500/CC230*24</f>
        <v>3.37878605044045</v>
      </c>
      <c r="CU230" s="435" t="n">
        <v>6.05</v>
      </c>
      <c r="CV230" s="439" t="n">
        <v>8.15</v>
      </c>
      <c r="CW230" s="440" t="n">
        <v>15</v>
      </c>
      <c r="CX230" s="441" t="n">
        <v>60</v>
      </c>
      <c r="CY230" s="442" t="n">
        <v>6770</v>
      </c>
      <c r="CZ230" s="443"/>
      <c r="DA230" s="443"/>
      <c r="DB230" s="443"/>
      <c r="DC230" s="443"/>
      <c r="DD230" s="444" t="n">
        <v>5</v>
      </c>
      <c r="DE230" s="441" t="n">
        <v>16</v>
      </c>
      <c r="DF230" s="445" t="n">
        <v>24958</v>
      </c>
      <c r="DG230" s="446" t="n">
        <f aca="false">DF230</f>
        <v>24958</v>
      </c>
      <c r="DH230" s="422" t="n">
        <f aca="false">DF230/25000</f>
        <v>0.99832</v>
      </c>
      <c r="DI230" s="447" t="n">
        <f aca="false">6700/DF230*24</f>
        <v>6.4428239442263</v>
      </c>
      <c r="DJ230" s="435" t="n">
        <v>8.03</v>
      </c>
      <c r="DK230" s="428"/>
      <c r="DL230" s="447" t="n">
        <f aca="false">9500/DF230*24</f>
        <v>9.13534738360445</v>
      </c>
      <c r="DM230" s="423" t="n">
        <v>29.3</v>
      </c>
      <c r="DN230" s="423" t="n">
        <v>3.74</v>
      </c>
      <c r="DO230" s="424" t="n">
        <v>7.96</v>
      </c>
      <c r="DP230" s="424"/>
      <c r="DQ230" s="424"/>
      <c r="DR230" s="433"/>
      <c r="DS230" s="433"/>
      <c r="DT230" s="438"/>
      <c r="DU230" s="438" t="n">
        <v>0.85</v>
      </c>
      <c r="DV230" s="425"/>
      <c r="DW230" s="447" t="n">
        <f aca="false">3500/DF230*24</f>
        <v>3.36565429922269</v>
      </c>
      <c r="DX230" s="435" t="n">
        <v>5.17</v>
      </c>
      <c r="DY230" s="439" t="n">
        <v>8.22</v>
      </c>
      <c r="DZ230" s="440" t="n">
        <v>15</v>
      </c>
      <c r="EA230" s="441" t="n">
        <v>59</v>
      </c>
      <c r="EB230" s="442" t="n">
        <v>6770</v>
      </c>
      <c r="EC230" s="443"/>
      <c r="ED230" s="443"/>
      <c r="EE230" s="443"/>
      <c r="EF230" s="443"/>
      <c r="EG230" s="444" t="n">
        <v>5</v>
      </c>
      <c r="EH230" s="441" t="n">
        <v>16</v>
      </c>
      <c r="EI230" s="430" t="n">
        <f aca="false">(DY230*DG230+CV230*CD230)/(DG230+CD230)</f>
        <v>8.18506814669102</v>
      </c>
      <c r="EJ230" s="430" t="n">
        <f aca="false">(DZ230*DG230+CW230*CD230)/(DG230+CD230)</f>
        <v>15</v>
      </c>
      <c r="EK230" s="449" t="n">
        <f aca="false">(EA230*DG230+CX230*CD230)/(DG230+CD230)</f>
        <v>59.4990264758425</v>
      </c>
      <c r="EL230" s="449" t="n">
        <f aca="false">(EB230*DG230+CY230*CD230)/(DG230+CD230)</f>
        <v>6770</v>
      </c>
      <c r="EM230" s="432"/>
      <c r="EN230" s="432"/>
      <c r="EO230" s="432"/>
      <c r="EP230" s="432"/>
      <c r="EQ230" s="432" t="n">
        <f aca="false">(EG230*DG230+DD230*CD230)/(DG230+CD230)</f>
        <v>5</v>
      </c>
      <c r="ER230" s="449" t="n">
        <f aca="false">(DE230+EH230)/2</f>
        <v>16</v>
      </c>
      <c r="ES230" s="450" t="n">
        <f aca="false">44000/BA230*24</f>
        <v>21.1967321704571</v>
      </c>
      <c r="ET230" s="451" t="n">
        <f aca="false">BB230</f>
        <v>0.99638</v>
      </c>
      <c r="EU230" s="452" t="n">
        <f aca="false">BV230/1000/ES230*24</f>
        <v>0.3283525</v>
      </c>
      <c r="EV230" s="451" t="n">
        <f aca="false">EU230/$EU$6</f>
        <v>0.608060185185185</v>
      </c>
      <c r="EW230" s="514"/>
      <c r="EX230" s="515"/>
      <c r="EY230" s="514" t="n">
        <f aca="false">1-EJ230/BU230</f>
        <v>0.722222222222222</v>
      </c>
      <c r="EZ230" s="515" t="n">
        <f aca="false">BU230-EJ230</f>
        <v>39</v>
      </c>
      <c r="FA230" s="451" t="n">
        <f aca="false">1-EK230/BV230</f>
        <v>0.79483094318675</v>
      </c>
      <c r="FB230" s="432" t="n">
        <f aca="false">BV230-EK230</f>
        <v>230.500973524157</v>
      </c>
      <c r="FC230" s="453"/>
      <c r="FD230" s="432"/>
      <c r="FE230" s="453" t="n">
        <f aca="false">1-EQ230/CB230</f>
        <v>0.962686567164179</v>
      </c>
      <c r="FF230" s="431" t="n">
        <f aca="false">CB230-EQ230</f>
        <v>129</v>
      </c>
      <c r="FG230" s="406" t="n">
        <v>49200</v>
      </c>
      <c r="FH230" s="590"/>
      <c r="FI230" s="591"/>
      <c r="FJ230" s="592"/>
      <c r="FK230" s="456" t="n">
        <f aca="false">3000/BA230*24</f>
        <v>1.4452317388948</v>
      </c>
      <c r="FL230" s="531"/>
      <c r="FM230" s="456"/>
      <c r="FN230" s="531" t="n">
        <v>7234</v>
      </c>
      <c r="FO230" s="533" t="n">
        <f aca="false">FN230/11.15/1.2/1000</f>
        <v>0.540657698056801</v>
      </c>
      <c r="FP230" s="450" t="n">
        <f aca="false">FN230/BA230*1000</f>
        <v>145.205644432847</v>
      </c>
      <c r="FQ230" s="458" t="n">
        <v>91.2</v>
      </c>
      <c r="FR230" s="459" t="n">
        <f aca="false">FQ230/BA230*1000</f>
        <v>1.83062686926675</v>
      </c>
      <c r="FS230" s="577" t="n">
        <v>8.13</v>
      </c>
      <c r="FT230" s="578" t="n">
        <v>14</v>
      </c>
      <c r="FU230" s="579" t="n">
        <v>52</v>
      </c>
      <c r="FV230" s="580" t="n">
        <v>1</v>
      </c>
      <c r="FW230" s="581" t="n">
        <v>0.32</v>
      </c>
      <c r="FX230" s="580" t="n">
        <v>16</v>
      </c>
      <c r="FY230" s="453" t="n">
        <f aca="false">1-FV230/(EG230+DD230)*2</f>
        <v>0.8</v>
      </c>
      <c r="FZ230" s="453"/>
      <c r="GA230" s="430"/>
      <c r="GB230" s="514" t="n">
        <f aca="false">1-FT230/DZ230</f>
        <v>0.0666666666666667</v>
      </c>
      <c r="GC230" s="515" t="n">
        <f aca="false">(CW230+DZ230)/2-FT230</f>
        <v>1</v>
      </c>
      <c r="GD230" s="514" t="n">
        <f aca="false">1-FU230/EA230</f>
        <v>0.11864406779661</v>
      </c>
      <c r="GE230" s="528" t="n">
        <f aca="false">(CX230+EA230)/2-FU230</f>
        <v>7.5</v>
      </c>
      <c r="GF230" s="462" t="n">
        <f aca="false">4100/BA230*24</f>
        <v>1.97515004315623</v>
      </c>
      <c r="GG230" s="590"/>
      <c r="GH230" s="593"/>
      <c r="GI230" s="590"/>
      <c r="GJ230" s="593"/>
      <c r="GK230" s="593"/>
      <c r="GL230" s="594"/>
      <c r="GM230" s="578"/>
      <c r="GN230" s="590"/>
      <c r="GO230" s="593"/>
      <c r="GP230" s="593"/>
      <c r="GQ230" s="578"/>
      <c r="GR230" s="595"/>
      <c r="GS230" s="596"/>
      <c r="GT230" s="593"/>
      <c r="GU230" s="593"/>
      <c r="GV230" s="593"/>
      <c r="GW230" s="514"/>
      <c r="GX230" s="514"/>
      <c r="GY230" s="597"/>
      <c r="GZ230" s="406" t="n">
        <v>53931</v>
      </c>
      <c r="HA230" s="582" t="n">
        <v>8.24</v>
      </c>
      <c r="HB230" s="452" t="n">
        <v>8.09</v>
      </c>
      <c r="HC230" s="578" t="n">
        <v>13</v>
      </c>
      <c r="HD230" s="464" t="n">
        <f aca="false">HC230*3.58</f>
        <v>46.54</v>
      </c>
      <c r="HE230" s="464" t="n">
        <v>14</v>
      </c>
      <c r="HF230" s="464"/>
      <c r="HG230" s="583"/>
      <c r="HH230" s="576" t="n">
        <v>1</v>
      </c>
      <c r="HI230" s="584" t="n">
        <v>6780</v>
      </c>
      <c r="HJ230" s="407" t="n">
        <f aca="false">HI230*0.67</f>
        <v>4542.6</v>
      </c>
      <c r="HK230" s="407"/>
      <c r="HL230" s="550"/>
      <c r="HM230" s="585"/>
      <c r="HN230" s="462" t="n">
        <v>4.96</v>
      </c>
      <c r="HO230" s="575"/>
      <c r="HP230" s="549" t="n">
        <v>0.01</v>
      </c>
      <c r="HQ230" s="586"/>
      <c r="HR230" s="587"/>
      <c r="HS230" s="521" t="n">
        <v>0.23</v>
      </c>
      <c r="HT230" s="588" t="n">
        <v>16</v>
      </c>
      <c r="HU230" s="523" t="n">
        <f aca="false">72500/BA230*24</f>
        <v>34.9264336899576</v>
      </c>
      <c r="HV230" s="514" t="n">
        <f aca="false">1-HC230/BE230</f>
        <v>0.759259259259259</v>
      </c>
      <c r="HW230" s="514" t="n">
        <f aca="false">1-HD230/BF230</f>
        <v>0.83951724137931</v>
      </c>
      <c r="HX230" s="514" t="n">
        <f aca="false">1-HN230/BK230</f>
        <v>0.699393939393939</v>
      </c>
      <c r="HY230" s="600" t="s">
        <v>205</v>
      </c>
    </row>
    <row r="231" s="599" customFormat="true" ht="15" hidden="false" customHeight="true" outlineLevel="0" collapsed="false">
      <c r="A231" s="401" t="n">
        <v>43713</v>
      </c>
      <c r="B231" s="516" t="n">
        <v>49942</v>
      </c>
      <c r="C231" s="403" t="n">
        <f aca="false">B231/$B$6</f>
        <v>0.99884</v>
      </c>
      <c r="D231" s="572" t="n">
        <v>8.2</v>
      </c>
      <c r="E231" s="573" t="n">
        <v>36</v>
      </c>
      <c r="F231" s="574" t="n">
        <v>141</v>
      </c>
      <c r="G231" s="407" t="n">
        <f aca="false">F231*B231/1000</f>
        <v>7041.822</v>
      </c>
      <c r="H231" s="403" t="n">
        <f aca="false">G231/$G$6</f>
        <v>0.28167288</v>
      </c>
      <c r="I231" s="574" t="n">
        <v>6420</v>
      </c>
      <c r="J231" s="407" t="n">
        <f aca="false">I231*0.67</f>
        <v>4301.4</v>
      </c>
      <c r="K231" s="575" t="n">
        <v>18.7</v>
      </c>
      <c r="L231" s="575" t="n">
        <v>8.6</v>
      </c>
      <c r="M231" s="575" t="n">
        <v>1.2</v>
      </c>
      <c r="N231" s="576" t="n">
        <v>48</v>
      </c>
      <c r="O231" s="576" t="n">
        <v>32</v>
      </c>
      <c r="P231" s="410"/>
      <c r="Q231" s="410"/>
      <c r="R231" s="410"/>
      <c r="S231" s="410"/>
      <c r="T231" s="411"/>
      <c r="U231" s="412"/>
      <c r="V231" s="410"/>
      <c r="W231" s="410"/>
      <c r="X231" s="517"/>
      <c r="Y231" s="474"/>
      <c r="Z231" s="430"/>
      <c r="AA231" s="448"/>
      <c r="AB231" s="410"/>
      <c r="AC231" s="410"/>
      <c r="AD231" s="475" t="n">
        <v>5.12</v>
      </c>
      <c r="AE231" s="478" t="n">
        <f aca="false">AD231/$AD$6</f>
        <v>0.711111111111111</v>
      </c>
      <c r="AF231" s="479"/>
      <c r="AG231" s="478"/>
      <c r="AH231" s="479"/>
      <c r="AI231" s="479"/>
      <c r="AJ231" s="474"/>
      <c r="AK231" s="478"/>
      <c r="AL231" s="448"/>
      <c r="AM231" s="480"/>
      <c r="AN231" s="474"/>
      <c r="AO231" s="474"/>
      <c r="AP231" s="480"/>
      <c r="AQ231" s="448"/>
      <c r="AR231" s="474"/>
      <c r="AS231" s="474"/>
      <c r="AT231" s="474"/>
      <c r="AU231" s="448"/>
      <c r="AV231" s="481"/>
      <c r="AW231" s="480"/>
      <c r="AX231" s="480"/>
      <c r="AY231" s="481"/>
      <c r="AZ231" s="481"/>
      <c r="BA231" s="421" t="n">
        <f aca="false">CC231+DF231</f>
        <v>46431</v>
      </c>
      <c r="BB231" s="422" t="n">
        <f aca="false">BA231/$BA$6</f>
        <v>0.92862</v>
      </c>
      <c r="BC231" s="423"/>
      <c r="BD231" s="424" t="n">
        <v>8.19</v>
      </c>
      <c r="BE231" s="425" t="n">
        <v>55</v>
      </c>
      <c r="BF231" s="426" t="n">
        <v>326</v>
      </c>
      <c r="BG231" s="427" t="n">
        <v>7060</v>
      </c>
      <c r="BH231" s="421" t="n">
        <f aca="false">BG231*0.67</f>
        <v>4730.2</v>
      </c>
      <c r="BI231" s="433"/>
      <c r="BJ231" s="422"/>
      <c r="BK231" s="428" t="n">
        <v>17.3</v>
      </c>
      <c r="BL231" s="428" t="n">
        <v>11.4</v>
      </c>
      <c r="BM231" s="429" t="n">
        <v>2</v>
      </c>
      <c r="BN231" s="423"/>
      <c r="BO231" s="426" t="n">
        <v>116</v>
      </c>
      <c r="BP231" s="426" t="n">
        <v>32</v>
      </c>
      <c r="BQ231" s="424" t="n">
        <v>5.85</v>
      </c>
      <c r="BR231" s="422" t="n">
        <f aca="false">BQ231/$BQ$6</f>
        <v>0.8125</v>
      </c>
      <c r="BS231" s="410" t="n">
        <f aca="false">BA231</f>
        <v>46431</v>
      </c>
      <c r="BT231" s="430" t="n">
        <f aca="false">BD231</f>
        <v>8.19</v>
      </c>
      <c r="BU231" s="431" t="n">
        <f aca="false">BE231</f>
        <v>55</v>
      </c>
      <c r="BV231" s="431" t="n">
        <f aca="false">BF231</f>
        <v>326</v>
      </c>
      <c r="BW231" s="431" t="n">
        <f aca="false">BG231</f>
        <v>7060</v>
      </c>
      <c r="BX231" s="431" t="n">
        <f aca="false">BW231*0.65</f>
        <v>4589</v>
      </c>
      <c r="BY231" s="431" t="n">
        <f aca="false">BK231</f>
        <v>17.3</v>
      </c>
      <c r="BZ231" s="431" t="n">
        <f aca="false">BL231</f>
        <v>11.4</v>
      </c>
      <c r="CA231" s="432"/>
      <c r="CB231" s="431" t="n">
        <f aca="false">BO231</f>
        <v>116</v>
      </c>
      <c r="CC231" s="433" t="n">
        <v>24972</v>
      </c>
      <c r="CD231" s="412" t="n">
        <f aca="false">CC231</f>
        <v>24972</v>
      </c>
      <c r="CE231" s="422" t="n">
        <f aca="false">CC231/25000</f>
        <v>0.99888</v>
      </c>
      <c r="CF231" s="434" t="n">
        <f aca="false">6700/CC231*24</f>
        <v>6.43921191734743</v>
      </c>
      <c r="CG231" s="435"/>
      <c r="CH231" s="428"/>
      <c r="CI231" s="447" t="n">
        <f aca="false">9500/CC231*24</f>
        <v>9.13022585295531</v>
      </c>
      <c r="CJ231" s="437" t="n">
        <v>29.9</v>
      </c>
      <c r="CK231" s="437" t="n">
        <v>4.73</v>
      </c>
      <c r="CL231" s="424"/>
      <c r="CM231" s="424"/>
      <c r="CN231" s="424"/>
      <c r="CO231" s="433"/>
      <c r="CP231" s="433"/>
      <c r="CQ231" s="438"/>
      <c r="CR231" s="438" t="n">
        <v>0.77</v>
      </c>
      <c r="CS231" s="425"/>
      <c r="CT231" s="433" t="n">
        <f aca="false">3500/CC231*24</f>
        <v>3.36376741950985</v>
      </c>
      <c r="CU231" s="435" t="n">
        <v>6.05</v>
      </c>
      <c r="CV231" s="439"/>
      <c r="CW231" s="440"/>
      <c r="CX231" s="441"/>
      <c r="CY231" s="442"/>
      <c r="CZ231" s="443"/>
      <c r="DA231" s="443"/>
      <c r="DB231" s="443"/>
      <c r="DC231" s="443"/>
      <c r="DD231" s="444"/>
      <c r="DE231" s="441"/>
      <c r="DF231" s="445" t="n">
        <v>21459</v>
      </c>
      <c r="DG231" s="446" t="n">
        <f aca="false">DF231</f>
        <v>21459</v>
      </c>
      <c r="DH231" s="422" t="n">
        <f aca="false">DF231/25000</f>
        <v>0.85836</v>
      </c>
      <c r="DI231" s="447" t="n">
        <f aca="false">6700/DF231*24</f>
        <v>7.49335942960995</v>
      </c>
      <c r="DJ231" s="435" t="n">
        <v>7.97</v>
      </c>
      <c r="DK231" s="428"/>
      <c r="DL231" s="447" t="n">
        <f aca="false">9500/DF231*24</f>
        <v>10.6249126240738</v>
      </c>
      <c r="DM231" s="423" t="n">
        <v>29.8</v>
      </c>
      <c r="DN231" s="423" t="n">
        <v>2.95</v>
      </c>
      <c r="DO231" s="424" t="n">
        <v>7.87</v>
      </c>
      <c r="DP231" s="424"/>
      <c r="DQ231" s="424"/>
      <c r="DR231" s="433"/>
      <c r="DS231" s="433"/>
      <c r="DT231" s="438"/>
      <c r="DU231" s="438" t="n">
        <v>0.88</v>
      </c>
      <c r="DV231" s="425"/>
      <c r="DW231" s="447" t="n">
        <f aca="false">3500/DF231*24</f>
        <v>3.91444149307983</v>
      </c>
      <c r="DX231" s="435" t="n">
        <v>5.55</v>
      </c>
      <c r="DY231" s="439" t="n">
        <v>8.19</v>
      </c>
      <c r="DZ231" s="440" t="n">
        <v>14</v>
      </c>
      <c r="EA231" s="441" t="n">
        <v>65</v>
      </c>
      <c r="EB231" s="442" t="n">
        <v>7080</v>
      </c>
      <c r="EC231" s="443"/>
      <c r="ED231" s="443"/>
      <c r="EE231" s="443"/>
      <c r="EF231" s="443"/>
      <c r="EG231" s="444" t="n">
        <v>10</v>
      </c>
      <c r="EH231" s="441" t="n">
        <v>16</v>
      </c>
      <c r="EI231" s="430" t="n">
        <f aca="false">DY231</f>
        <v>8.19</v>
      </c>
      <c r="EJ231" s="448" t="n">
        <f aca="false">DZ231</f>
        <v>14</v>
      </c>
      <c r="EK231" s="449" t="n">
        <f aca="false">EA231</f>
        <v>65</v>
      </c>
      <c r="EL231" s="418" t="n">
        <f aca="false">EB231</f>
        <v>7080</v>
      </c>
      <c r="EM231" s="432"/>
      <c r="EN231" s="432"/>
      <c r="EO231" s="432"/>
      <c r="EP231" s="432"/>
      <c r="EQ231" s="431" t="n">
        <f aca="false">EG231</f>
        <v>10</v>
      </c>
      <c r="ER231" s="449" t="n">
        <f aca="false">EH231</f>
        <v>16</v>
      </c>
      <c r="ES231" s="450" t="n">
        <f aca="false">44000/BA231*24</f>
        <v>22.7434257285004</v>
      </c>
      <c r="ET231" s="451" t="n">
        <f aca="false">BB231</f>
        <v>0.92862</v>
      </c>
      <c r="EU231" s="452" t="n">
        <f aca="false">BV231/1000/ES231*24</f>
        <v>0.3440115</v>
      </c>
      <c r="EV231" s="451" t="n">
        <f aca="false">EU231/$EU$6</f>
        <v>0.637058333333333</v>
      </c>
      <c r="EW231" s="514"/>
      <c r="EX231" s="515"/>
      <c r="EY231" s="514" t="n">
        <f aca="false">1-EJ231/BU231</f>
        <v>0.745454545454545</v>
      </c>
      <c r="EZ231" s="515" t="n">
        <f aca="false">BU231-EJ231</f>
        <v>41</v>
      </c>
      <c r="FA231" s="451" t="n">
        <f aca="false">1-EK231/BV231</f>
        <v>0.800613496932515</v>
      </c>
      <c r="FB231" s="432" t="n">
        <f aca="false">BV231-EK231</f>
        <v>261</v>
      </c>
      <c r="FC231" s="453"/>
      <c r="FD231" s="432"/>
      <c r="FE231" s="453" t="n">
        <f aca="false">1-EQ231/CB231</f>
        <v>0.913793103448276</v>
      </c>
      <c r="FF231" s="431" t="n">
        <f aca="false">CB231-EQ231</f>
        <v>106</v>
      </c>
      <c r="FG231" s="406" t="n">
        <v>48000</v>
      </c>
      <c r="FH231" s="590"/>
      <c r="FI231" s="591"/>
      <c r="FJ231" s="592"/>
      <c r="FK231" s="456" t="n">
        <f aca="false">3000/BA231*24</f>
        <v>1.5506881178523</v>
      </c>
      <c r="FL231" s="531"/>
      <c r="FM231" s="456"/>
      <c r="FN231" s="531" t="n">
        <v>7506</v>
      </c>
      <c r="FO231" s="533" t="n">
        <f aca="false">FN231/11.15/1.2/1000</f>
        <v>0.560986547085202</v>
      </c>
      <c r="FP231" s="450" t="n">
        <f aca="false">FN231/BA231*1000</f>
        <v>161.659236286102</v>
      </c>
      <c r="FQ231" s="458" t="n">
        <v>91.2</v>
      </c>
      <c r="FR231" s="459" t="n">
        <f aca="false">FQ231/BA231*1000</f>
        <v>1.96420494927958</v>
      </c>
      <c r="FS231" s="577" t="n">
        <v>7.98</v>
      </c>
      <c r="FT231" s="578" t="n">
        <v>13</v>
      </c>
      <c r="FU231" s="579" t="n">
        <v>55</v>
      </c>
      <c r="FV231" s="580" t="n">
        <v>1</v>
      </c>
      <c r="FW231" s="581" t="n">
        <v>0.26</v>
      </c>
      <c r="FX231" s="580" t="n">
        <v>16</v>
      </c>
      <c r="FY231" s="453" t="n">
        <f aca="false">1-FV231/(EG231+DD231)</f>
        <v>0.9</v>
      </c>
      <c r="FZ231" s="453"/>
      <c r="GA231" s="430"/>
      <c r="GB231" s="514" t="n">
        <f aca="false">1-FT231/DZ231</f>
        <v>0.0714285714285714</v>
      </c>
      <c r="GC231" s="515" t="n">
        <f aca="false">(CW231+DZ231-FT231)</f>
        <v>1</v>
      </c>
      <c r="GD231" s="514" t="n">
        <f aca="false">1-FU231/EA231</f>
        <v>0.153846153846154</v>
      </c>
      <c r="GE231" s="528" t="n">
        <f aca="false">CX231+EA231-FU231</f>
        <v>10</v>
      </c>
      <c r="GF231" s="462" t="n">
        <f aca="false">4100/BA231*24</f>
        <v>2.11927376106481</v>
      </c>
      <c r="GG231" s="590"/>
      <c r="GH231" s="593"/>
      <c r="GI231" s="590"/>
      <c r="GJ231" s="593"/>
      <c r="GK231" s="593"/>
      <c r="GL231" s="594"/>
      <c r="GM231" s="578"/>
      <c r="GN231" s="590"/>
      <c r="GO231" s="593"/>
      <c r="GP231" s="593"/>
      <c r="GQ231" s="578"/>
      <c r="GR231" s="595"/>
      <c r="GS231" s="596"/>
      <c r="GT231" s="593"/>
      <c r="GU231" s="593"/>
      <c r="GV231" s="593"/>
      <c r="GW231" s="514"/>
      <c r="GX231" s="514"/>
      <c r="GY231" s="597"/>
      <c r="GZ231" s="406" t="n">
        <v>48522</v>
      </c>
      <c r="HA231" s="582" t="n">
        <v>8</v>
      </c>
      <c r="HB231" s="452" t="n">
        <v>7.99</v>
      </c>
      <c r="HC231" s="578" t="n">
        <v>12</v>
      </c>
      <c r="HD231" s="464" t="n">
        <f aca="false">HC231*3.58</f>
        <v>42.96</v>
      </c>
      <c r="HE231" s="464" t="n">
        <v>15</v>
      </c>
      <c r="HF231" s="464"/>
      <c r="HG231" s="583"/>
      <c r="HH231" s="576" t="n">
        <v>8</v>
      </c>
      <c r="HI231" s="584" t="n">
        <v>6750</v>
      </c>
      <c r="HJ231" s="407" t="n">
        <f aca="false">HI231*0.67</f>
        <v>4522.5</v>
      </c>
      <c r="HK231" s="407"/>
      <c r="HL231" s="550"/>
      <c r="HM231" s="585"/>
      <c r="HN231" s="462" t="n">
        <v>4.2</v>
      </c>
      <c r="HO231" s="575"/>
      <c r="HP231" s="549" t="n">
        <v>0.0076</v>
      </c>
      <c r="HQ231" s="586"/>
      <c r="HR231" s="587"/>
      <c r="HS231" s="521" t="n">
        <v>0.21</v>
      </c>
      <c r="HT231" s="588" t="n">
        <v>16</v>
      </c>
      <c r="HU231" s="523" t="n">
        <f aca="false">72500/BA231*24</f>
        <v>37.4749628480972</v>
      </c>
      <c r="HV231" s="514" t="n">
        <f aca="false">1-HC231/BE231</f>
        <v>0.781818181818182</v>
      </c>
      <c r="HW231" s="514" t="n">
        <f aca="false">1-HD231/BF231</f>
        <v>0.868220858895706</v>
      </c>
      <c r="HX231" s="514" t="n">
        <f aca="false">1-HN231/BK231</f>
        <v>0.757225433526012</v>
      </c>
      <c r="HY231" s="600" t="s">
        <v>206</v>
      </c>
    </row>
    <row r="232" s="599" customFormat="true" ht="15" hidden="false" customHeight="true" outlineLevel="0" collapsed="false">
      <c r="A232" s="401" t="n">
        <v>43714</v>
      </c>
      <c r="B232" s="516" t="n">
        <v>51308</v>
      </c>
      <c r="C232" s="403" t="n">
        <f aca="false">B232/$B$6</f>
        <v>1.02616</v>
      </c>
      <c r="D232" s="572" t="n">
        <v>8.14</v>
      </c>
      <c r="E232" s="573" t="n">
        <v>48</v>
      </c>
      <c r="F232" s="574" t="n">
        <v>220</v>
      </c>
      <c r="G232" s="407" t="n">
        <f aca="false">F232*B232/1000</f>
        <v>11287.76</v>
      </c>
      <c r="H232" s="403" t="n">
        <f aca="false">G232/$G$6</f>
        <v>0.4515104</v>
      </c>
      <c r="I232" s="574" t="n">
        <v>7130</v>
      </c>
      <c r="J232" s="407" t="n">
        <f aca="false">I232*0.67</f>
        <v>4777.1</v>
      </c>
      <c r="K232" s="575" t="n">
        <v>21.5</v>
      </c>
      <c r="L232" s="575" t="n">
        <v>11.6</v>
      </c>
      <c r="M232" s="575" t="n">
        <v>1.1</v>
      </c>
      <c r="N232" s="576" t="n">
        <v>58</v>
      </c>
      <c r="O232" s="576" t="n">
        <v>32</v>
      </c>
      <c r="P232" s="410"/>
      <c r="Q232" s="410"/>
      <c r="R232" s="410"/>
      <c r="S232" s="410"/>
      <c r="T232" s="411"/>
      <c r="U232" s="412"/>
      <c r="V232" s="410"/>
      <c r="W232" s="410"/>
      <c r="X232" s="517"/>
      <c r="Y232" s="474"/>
      <c r="Z232" s="430"/>
      <c r="AA232" s="448"/>
      <c r="AB232" s="410"/>
      <c r="AC232" s="410"/>
      <c r="AD232" s="475" t="n">
        <v>4.88</v>
      </c>
      <c r="AE232" s="478" t="n">
        <f aca="false">AD232/$AD$6</f>
        <v>0.677777777777778</v>
      </c>
      <c r="AF232" s="479"/>
      <c r="AG232" s="478"/>
      <c r="AH232" s="479"/>
      <c r="AI232" s="479"/>
      <c r="AJ232" s="474"/>
      <c r="AK232" s="478"/>
      <c r="AL232" s="448"/>
      <c r="AM232" s="480"/>
      <c r="AN232" s="474"/>
      <c r="AO232" s="474"/>
      <c r="AP232" s="480"/>
      <c r="AQ232" s="448"/>
      <c r="AR232" s="474"/>
      <c r="AS232" s="474"/>
      <c r="AT232" s="474"/>
      <c r="AU232" s="448"/>
      <c r="AV232" s="481"/>
      <c r="AW232" s="480"/>
      <c r="AX232" s="480"/>
      <c r="AY232" s="481"/>
      <c r="AZ232" s="481"/>
      <c r="BA232" s="421" t="n">
        <f aca="false">CC232+DF232</f>
        <v>50187</v>
      </c>
      <c r="BB232" s="422" t="n">
        <f aca="false">BA232/$BA$6</f>
        <v>1.00374</v>
      </c>
      <c r="BC232" s="423"/>
      <c r="BD232" s="424" t="n">
        <v>8.07</v>
      </c>
      <c r="BE232" s="425" t="n">
        <v>56</v>
      </c>
      <c r="BF232" s="426" t="n">
        <v>346</v>
      </c>
      <c r="BG232" s="427" t="n">
        <v>7200</v>
      </c>
      <c r="BH232" s="421" t="n">
        <f aca="false">BG232*0.67</f>
        <v>4824</v>
      </c>
      <c r="BI232" s="433"/>
      <c r="BJ232" s="422"/>
      <c r="BK232" s="428" t="n">
        <v>17.2</v>
      </c>
      <c r="BL232" s="428" t="n">
        <v>13.2</v>
      </c>
      <c r="BM232" s="429" t="n">
        <v>1.6</v>
      </c>
      <c r="BN232" s="423" t="n">
        <v>0.9</v>
      </c>
      <c r="BO232" s="426" t="n">
        <v>148</v>
      </c>
      <c r="BP232" s="426" t="n">
        <v>32</v>
      </c>
      <c r="BQ232" s="424" t="n">
        <v>6.44</v>
      </c>
      <c r="BR232" s="422" t="n">
        <f aca="false">BQ232/$BQ$6</f>
        <v>0.894444444444444</v>
      </c>
      <c r="BS232" s="410" t="n">
        <f aca="false">BA232</f>
        <v>50187</v>
      </c>
      <c r="BT232" s="430" t="n">
        <f aca="false">BD232</f>
        <v>8.07</v>
      </c>
      <c r="BU232" s="431" t="n">
        <f aca="false">BE232</f>
        <v>56</v>
      </c>
      <c r="BV232" s="431" t="n">
        <f aca="false">BF232</f>
        <v>346</v>
      </c>
      <c r="BW232" s="431" t="n">
        <f aca="false">BG232</f>
        <v>7200</v>
      </c>
      <c r="BX232" s="431" t="n">
        <f aca="false">BW232*0.65</f>
        <v>4680</v>
      </c>
      <c r="BY232" s="431" t="n">
        <f aca="false">BK232</f>
        <v>17.2</v>
      </c>
      <c r="BZ232" s="431" t="n">
        <f aca="false">(BL232*BA232+AY232*AF232)/BS232</f>
        <v>13.2</v>
      </c>
      <c r="CA232" s="432" t="n">
        <f aca="false">BN232</f>
        <v>0.9</v>
      </c>
      <c r="CB232" s="431" t="n">
        <f aca="false">BO232</f>
        <v>148</v>
      </c>
      <c r="CC232" s="433" t="n">
        <v>25731</v>
      </c>
      <c r="CD232" s="412" t="n">
        <f aca="false">CC232</f>
        <v>25731</v>
      </c>
      <c r="CE232" s="422" t="n">
        <f aca="false">CC232/25000</f>
        <v>1.02924</v>
      </c>
      <c r="CF232" s="434" t="n">
        <f aca="false">6700/CC232*24</f>
        <v>6.24927130698379</v>
      </c>
      <c r="CG232" s="435"/>
      <c r="CH232" s="428"/>
      <c r="CI232" s="447" t="n">
        <f aca="false">9500/CC232*24</f>
        <v>8.86090707706657</v>
      </c>
      <c r="CJ232" s="437" t="n">
        <v>29.7</v>
      </c>
      <c r="CK232" s="437" t="n">
        <v>2.89</v>
      </c>
      <c r="CL232" s="424"/>
      <c r="CM232" s="424"/>
      <c r="CN232" s="424"/>
      <c r="CO232" s="433"/>
      <c r="CP232" s="433"/>
      <c r="CQ232" s="438"/>
      <c r="CR232" s="438" t="n">
        <v>0.88</v>
      </c>
      <c r="CS232" s="425"/>
      <c r="CT232" s="433" t="n">
        <f aca="false">3500/CC232*24</f>
        <v>3.26454471260347</v>
      </c>
      <c r="CU232" s="435" t="n">
        <v>5.79</v>
      </c>
      <c r="CV232" s="439"/>
      <c r="CW232" s="440"/>
      <c r="CX232" s="441"/>
      <c r="CY232" s="442"/>
      <c r="CZ232" s="443"/>
      <c r="DA232" s="443"/>
      <c r="DB232" s="443"/>
      <c r="DC232" s="443"/>
      <c r="DD232" s="444"/>
      <c r="DE232" s="441"/>
      <c r="DF232" s="445" t="n">
        <v>24456</v>
      </c>
      <c r="DG232" s="446" t="n">
        <f aca="false">DF232</f>
        <v>24456</v>
      </c>
      <c r="DH232" s="422" t="n">
        <f aca="false">DF232/25000</f>
        <v>0.97824</v>
      </c>
      <c r="DI232" s="447" t="n">
        <f aca="false">6700/DF232*24</f>
        <v>6.57507360157017</v>
      </c>
      <c r="DJ232" s="435" t="n">
        <v>7.96</v>
      </c>
      <c r="DK232" s="428" t="n">
        <v>3.2</v>
      </c>
      <c r="DL232" s="447" t="n">
        <f aca="false">9500/DF232*24</f>
        <v>9.32286555446516</v>
      </c>
      <c r="DM232" s="423" t="n">
        <v>30.1</v>
      </c>
      <c r="DN232" s="423" t="n">
        <v>1.66</v>
      </c>
      <c r="DO232" s="424" t="n">
        <v>7.91</v>
      </c>
      <c r="DP232" s="424"/>
      <c r="DQ232" s="424"/>
      <c r="DR232" s="433"/>
      <c r="DS232" s="433"/>
      <c r="DT232" s="438"/>
      <c r="DU232" s="438" t="n">
        <v>0.9</v>
      </c>
      <c r="DV232" s="425"/>
      <c r="DW232" s="447" t="n">
        <f aca="false">3500/DF232*24</f>
        <v>3.43473994111874</v>
      </c>
      <c r="DX232" s="435" t="n">
        <v>5.33</v>
      </c>
      <c r="DY232" s="439" t="n">
        <v>8.12</v>
      </c>
      <c r="DZ232" s="440" t="n">
        <v>14</v>
      </c>
      <c r="EA232" s="441" t="n">
        <v>56</v>
      </c>
      <c r="EB232" s="442" t="n">
        <v>6840</v>
      </c>
      <c r="EC232" s="443" t="n">
        <v>5</v>
      </c>
      <c r="ED232" s="443" t="n">
        <v>0.3</v>
      </c>
      <c r="EE232" s="443" t="n">
        <v>5</v>
      </c>
      <c r="EF232" s="443" t="n">
        <v>0.85</v>
      </c>
      <c r="EG232" s="444" t="n">
        <v>10</v>
      </c>
      <c r="EH232" s="441" t="n">
        <v>16</v>
      </c>
      <c r="EI232" s="430" t="n">
        <f aca="false">DY232</f>
        <v>8.12</v>
      </c>
      <c r="EJ232" s="448" t="n">
        <f aca="false">DZ232</f>
        <v>14</v>
      </c>
      <c r="EK232" s="449" t="n">
        <f aca="false">EA232</f>
        <v>56</v>
      </c>
      <c r="EL232" s="418" t="n">
        <f aca="false">EB232</f>
        <v>6840</v>
      </c>
      <c r="EM232" s="432" t="n">
        <f aca="false">EC232</f>
        <v>5</v>
      </c>
      <c r="EN232" s="432" t="n">
        <f aca="false">ED232</f>
        <v>0.3</v>
      </c>
      <c r="EO232" s="432" t="n">
        <f aca="false">EE232</f>
        <v>5</v>
      </c>
      <c r="EP232" s="432" t="n">
        <f aca="false">EF232</f>
        <v>0.85</v>
      </c>
      <c r="EQ232" s="431" t="n">
        <f aca="false">EG232</f>
        <v>10</v>
      </c>
      <c r="ER232" s="449" t="n">
        <f aca="false">EH232</f>
        <v>16</v>
      </c>
      <c r="ES232" s="450" t="n">
        <f aca="false">44000/BA232*24</f>
        <v>21.0413055173651</v>
      </c>
      <c r="ET232" s="451" t="n">
        <f aca="false">BB232</f>
        <v>1.00374</v>
      </c>
      <c r="EU232" s="452" t="n">
        <f aca="false">BV232/1000/ES232*24</f>
        <v>0.394652318181818</v>
      </c>
      <c r="EV232" s="451" t="n">
        <f aca="false">EU232/$EU$6</f>
        <v>0.730837626262626</v>
      </c>
      <c r="EW232" s="514" t="n">
        <f aca="false">1-EM232/BY232</f>
        <v>0.709302325581395</v>
      </c>
      <c r="EX232" s="515" t="n">
        <f aca="false">BY232-EM232</f>
        <v>12.2</v>
      </c>
      <c r="EY232" s="514" t="n">
        <f aca="false">1-EJ232/BU232</f>
        <v>0.75</v>
      </c>
      <c r="EZ232" s="515" t="n">
        <f aca="false">BU232-EJ232</f>
        <v>42</v>
      </c>
      <c r="FA232" s="451" t="n">
        <f aca="false">1-EK232/BV232</f>
        <v>0.838150289017341</v>
      </c>
      <c r="FB232" s="432" t="n">
        <f aca="false">BV232-EK232</f>
        <v>290</v>
      </c>
      <c r="FC232" s="453" t="n">
        <f aca="false">1-EP232/CA232</f>
        <v>0.0555555555555556</v>
      </c>
      <c r="FD232" s="432" t="n">
        <f aca="false">CA232-EP232</f>
        <v>0.05</v>
      </c>
      <c r="FE232" s="453" t="n">
        <f aca="false">1-EQ232/CB232</f>
        <v>0.932432432432432</v>
      </c>
      <c r="FF232" s="431" t="n">
        <f aca="false">CB232-EQ232</f>
        <v>138</v>
      </c>
      <c r="FG232" s="406" t="n">
        <v>48000</v>
      </c>
      <c r="FH232" s="590"/>
      <c r="FI232" s="591"/>
      <c r="FJ232" s="592"/>
      <c r="FK232" s="456" t="n">
        <f aca="false">3000/BA232*24</f>
        <v>1.43463446709307</v>
      </c>
      <c r="FL232" s="531"/>
      <c r="FM232" s="456"/>
      <c r="FN232" s="531" t="n">
        <v>7367</v>
      </c>
      <c r="FO232" s="533" t="n">
        <f aca="false">FN232/11.15/1.2/1000</f>
        <v>0.550597907324365</v>
      </c>
      <c r="FP232" s="450" t="n">
        <f aca="false">FN232/BA232*1000</f>
        <v>146.791001653815</v>
      </c>
      <c r="FQ232" s="458" t="n">
        <v>91.2</v>
      </c>
      <c r="FR232" s="459" t="n">
        <f aca="false">FQ232/BA232*1000</f>
        <v>1.81720365831789</v>
      </c>
      <c r="FS232" s="577" t="n">
        <v>8.04</v>
      </c>
      <c r="FT232" s="578" t="n">
        <v>14</v>
      </c>
      <c r="FU232" s="579" t="n">
        <v>50</v>
      </c>
      <c r="FV232" s="580" t="n">
        <v>1</v>
      </c>
      <c r="FW232" s="581" t="n">
        <v>0.24</v>
      </c>
      <c r="FX232" s="580" t="n">
        <v>16</v>
      </c>
      <c r="FY232" s="453" t="n">
        <f aca="false">1-FV232/(EG232+DD232)</f>
        <v>0.9</v>
      </c>
      <c r="FZ232" s="453" t="n">
        <f aca="false">1-FW232/(EF232+DC232)</f>
        <v>0.71764705882353</v>
      </c>
      <c r="GA232" s="430" t="n">
        <f aca="false">EF232+DC232-FW232</f>
        <v>0.61</v>
      </c>
      <c r="GB232" s="514" t="n">
        <f aca="false">1-FT232/DZ232</f>
        <v>0</v>
      </c>
      <c r="GC232" s="515" t="n">
        <f aca="false">(CW232+DZ232-FT232)</f>
        <v>0</v>
      </c>
      <c r="GD232" s="514" t="n">
        <f aca="false">1-FU232/EA232</f>
        <v>0.107142857142857</v>
      </c>
      <c r="GE232" s="528" t="n">
        <f aca="false">CX232+EA232-FU232</f>
        <v>6</v>
      </c>
      <c r="GF232" s="462" t="n">
        <f aca="false">4100/BA232*24</f>
        <v>1.9606671050272</v>
      </c>
      <c r="GG232" s="590"/>
      <c r="GH232" s="593"/>
      <c r="GI232" s="590"/>
      <c r="GJ232" s="593"/>
      <c r="GK232" s="593"/>
      <c r="GL232" s="594"/>
      <c r="GM232" s="578"/>
      <c r="GN232" s="590"/>
      <c r="GO232" s="593"/>
      <c r="GP232" s="593"/>
      <c r="GQ232" s="578"/>
      <c r="GR232" s="595"/>
      <c r="GS232" s="596"/>
      <c r="GT232" s="593"/>
      <c r="GU232" s="593"/>
      <c r="GV232" s="593"/>
      <c r="GW232" s="514"/>
      <c r="GX232" s="514"/>
      <c r="GY232" s="597"/>
      <c r="GZ232" s="406" t="n">
        <v>55973</v>
      </c>
      <c r="HA232" s="582" t="n">
        <v>8.16</v>
      </c>
      <c r="HB232" s="452" t="n">
        <v>8.1</v>
      </c>
      <c r="HC232" s="578" t="n">
        <v>13</v>
      </c>
      <c r="HD232" s="464" t="n">
        <f aca="false">HC232*3.58</f>
        <v>46.54</v>
      </c>
      <c r="HE232" s="464" t="n">
        <v>15</v>
      </c>
      <c r="HF232" s="464"/>
      <c r="HG232" s="583"/>
      <c r="HH232" s="576" t="n">
        <v>2</v>
      </c>
      <c r="HI232" s="584" t="n">
        <v>6860</v>
      </c>
      <c r="HJ232" s="407" t="n">
        <f aca="false">HI232*0.67</f>
        <v>4596.2</v>
      </c>
      <c r="HK232" s="407"/>
      <c r="HL232" s="550" t="n">
        <v>1121</v>
      </c>
      <c r="HM232" s="585" t="n">
        <v>4.6</v>
      </c>
      <c r="HN232" s="462" t="n">
        <v>5.6</v>
      </c>
      <c r="HO232" s="575" t="n">
        <v>0.24</v>
      </c>
      <c r="HP232" s="549" t="n">
        <v>0.0076</v>
      </c>
      <c r="HQ232" s="586" t="n">
        <v>4.8</v>
      </c>
      <c r="HR232" s="587" t="n">
        <v>0.22</v>
      </c>
      <c r="HS232" s="521" t="n">
        <v>0.19</v>
      </c>
      <c r="HT232" s="588" t="n">
        <v>16</v>
      </c>
      <c r="HU232" s="523" t="n">
        <f aca="false">72500/BA232*24</f>
        <v>34.6703329547492</v>
      </c>
      <c r="HV232" s="514" t="n">
        <f aca="false">1-HC232/BE232</f>
        <v>0.767857142857143</v>
      </c>
      <c r="HW232" s="514" t="n">
        <f aca="false">1-HD232/BF232</f>
        <v>0.865491329479769</v>
      </c>
      <c r="HX232" s="514" t="n">
        <f aca="false">1-HN232/BK232</f>
        <v>0.674418604651163</v>
      </c>
      <c r="HY232" s="600"/>
    </row>
    <row r="233" s="599" customFormat="true" ht="15" hidden="false" customHeight="true" outlineLevel="0" collapsed="false">
      <c r="A233" s="401" t="n">
        <v>43715</v>
      </c>
      <c r="B233" s="516" t="n">
        <v>47406</v>
      </c>
      <c r="C233" s="403" t="n">
        <f aca="false">B233/$B$6</f>
        <v>0.94812</v>
      </c>
      <c r="D233" s="572" t="n">
        <v>8.32</v>
      </c>
      <c r="E233" s="573" t="n">
        <v>45</v>
      </c>
      <c r="F233" s="574" t="n">
        <v>235</v>
      </c>
      <c r="G233" s="407" t="n">
        <f aca="false">F233*B233/1000</f>
        <v>11140.41</v>
      </c>
      <c r="H233" s="403" t="n">
        <f aca="false">G233/$G$6</f>
        <v>0.4456164</v>
      </c>
      <c r="I233" s="574" t="n">
        <v>7230</v>
      </c>
      <c r="J233" s="407" t="n">
        <f aca="false">I233*0.67</f>
        <v>4844.1</v>
      </c>
      <c r="K233" s="575" t="n">
        <v>26.4</v>
      </c>
      <c r="L233" s="575" t="n">
        <v>15.7</v>
      </c>
      <c r="M233" s="575" t="n">
        <v>2.1</v>
      </c>
      <c r="N233" s="576" t="n">
        <v>98</v>
      </c>
      <c r="O233" s="576" t="n">
        <v>32</v>
      </c>
      <c r="P233" s="410"/>
      <c r="Q233" s="410"/>
      <c r="R233" s="410"/>
      <c r="S233" s="410"/>
      <c r="T233" s="411"/>
      <c r="U233" s="412"/>
      <c r="V233" s="410"/>
      <c r="W233" s="410"/>
      <c r="X233" s="517"/>
      <c r="Y233" s="474"/>
      <c r="Z233" s="430"/>
      <c r="AA233" s="448"/>
      <c r="AB233" s="410"/>
      <c r="AC233" s="410"/>
      <c r="AD233" s="475" t="n">
        <v>4.66</v>
      </c>
      <c r="AE233" s="478" t="n">
        <f aca="false">AD233/$AD$6</f>
        <v>0.647222222222222</v>
      </c>
      <c r="AF233" s="479"/>
      <c r="AG233" s="478"/>
      <c r="AH233" s="479"/>
      <c r="AI233" s="479"/>
      <c r="AJ233" s="474"/>
      <c r="AK233" s="478"/>
      <c r="AL233" s="448"/>
      <c r="AM233" s="480"/>
      <c r="AN233" s="474"/>
      <c r="AO233" s="474"/>
      <c r="AP233" s="480"/>
      <c r="AQ233" s="448"/>
      <c r="AR233" s="474"/>
      <c r="AS233" s="474"/>
      <c r="AT233" s="474"/>
      <c r="AU233" s="448"/>
      <c r="AV233" s="481"/>
      <c r="AW233" s="480"/>
      <c r="AX233" s="480"/>
      <c r="AY233" s="481"/>
      <c r="AZ233" s="481"/>
      <c r="BA233" s="421" t="n">
        <f aca="false">CC233+DF233</f>
        <v>47752</v>
      </c>
      <c r="BB233" s="422" t="n">
        <f aca="false">BA233/$BA$6</f>
        <v>0.95504</v>
      </c>
      <c r="BC233" s="423"/>
      <c r="BD233" s="424" t="n">
        <v>8.31</v>
      </c>
      <c r="BE233" s="425" t="n">
        <v>67</v>
      </c>
      <c r="BF233" s="426" t="n">
        <v>405</v>
      </c>
      <c r="BG233" s="427" t="n">
        <v>8170</v>
      </c>
      <c r="BH233" s="421" t="n">
        <f aca="false">BG233*0.67</f>
        <v>5473.9</v>
      </c>
      <c r="BI233" s="433"/>
      <c r="BJ233" s="422"/>
      <c r="BK233" s="428" t="n">
        <v>20.6</v>
      </c>
      <c r="BL233" s="428" t="n">
        <v>16.4</v>
      </c>
      <c r="BM233" s="429" t="n">
        <v>1.7</v>
      </c>
      <c r="BN233" s="423"/>
      <c r="BO233" s="426" t="n">
        <v>191</v>
      </c>
      <c r="BP233" s="426" t="n">
        <v>32</v>
      </c>
      <c r="BQ233" s="424" t="n">
        <v>5.17</v>
      </c>
      <c r="BR233" s="422" t="n">
        <f aca="false">BQ233/$BQ$6</f>
        <v>0.718055555555556</v>
      </c>
      <c r="BS233" s="410" t="n">
        <f aca="false">BA233</f>
        <v>47752</v>
      </c>
      <c r="BT233" s="430" t="n">
        <f aca="false">BD233</f>
        <v>8.31</v>
      </c>
      <c r="BU233" s="431" t="n">
        <f aca="false">BE233</f>
        <v>67</v>
      </c>
      <c r="BV233" s="431" t="n">
        <f aca="false">BF233</f>
        <v>405</v>
      </c>
      <c r="BW233" s="431" t="n">
        <f aca="false">BG233</f>
        <v>8170</v>
      </c>
      <c r="BX233" s="431" t="n">
        <f aca="false">BW233*0.65</f>
        <v>5310.5</v>
      </c>
      <c r="BY233" s="431" t="n">
        <f aca="false">BK233</f>
        <v>20.6</v>
      </c>
      <c r="BZ233" s="431" t="n">
        <f aca="false">BL233</f>
        <v>16.4</v>
      </c>
      <c r="CA233" s="432"/>
      <c r="CB233" s="431" t="n">
        <f aca="false">BO233</f>
        <v>191</v>
      </c>
      <c r="CC233" s="433" t="n">
        <v>24286</v>
      </c>
      <c r="CD233" s="412" t="n">
        <f aca="false">CC233</f>
        <v>24286</v>
      </c>
      <c r="CE233" s="422" t="n">
        <f aca="false">CC233/25000</f>
        <v>0.97144</v>
      </c>
      <c r="CF233" s="434" t="n">
        <f aca="false">6700/CC233*24</f>
        <v>6.62109857531088</v>
      </c>
      <c r="CG233" s="435"/>
      <c r="CH233" s="428"/>
      <c r="CI233" s="447" t="n">
        <f aca="false">9500/CC233*24</f>
        <v>9.38812484559005</v>
      </c>
      <c r="CJ233" s="437" t="n">
        <v>30.1</v>
      </c>
      <c r="CK233" s="437" t="n">
        <v>2.83</v>
      </c>
      <c r="CL233" s="424"/>
      <c r="CM233" s="424"/>
      <c r="CN233" s="424"/>
      <c r="CO233" s="433"/>
      <c r="CP233" s="433"/>
      <c r="CQ233" s="438"/>
      <c r="CR233" s="438" t="n">
        <v>0.9</v>
      </c>
      <c r="CS233" s="425"/>
      <c r="CT233" s="433" t="n">
        <f aca="false">3500/CC233*24</f>
        <v>3.45878283784897</v>
      </c>
      <c r="CU233" s="435" t="n">
        <v>5.18</v>
      </c>
      <c r="CV233" s="439"/>
      <c r="CW233" s="440"/>
      <c r="CX233" s="441"/>
      <c r="CY233" s="442"/>
      <c r="CZ233" s="443"/>
      <c r="DA233" s="443"/>
      <c r="DB233" s="443"/>
      <c r="DC233" s="443"/>
      <c r="DD233" s="444"/>
      <c r="DE233" s="441"/>
      <c r="DF233" s="445" t="n">
        <v>23466</v>
      </c>
      <c r="DG233" s="446" t="n">
        <f aca="false">DF233</f>
        <v>23466</v>
      </c>
      <c r="DH233" s="422" t="n">
        <f aca="false">DF233/25000</f>
        <v>0.93864</v>
      </c>
      <c r="DI233" s="447" t="n">
        <f aca="false">6700/DF233*24</f>
        <v>6.85246739964204</v>
      </c>
      <c r="DJ233" s="435" t="n">
        <v>8.06</v>
      </c>
      <c r="DK233" s="428"/>
      <c r="DL233" s="447" t="n">
        <f aca="false">9500/DF233*24</f>
        <v>9.71618511889542</v>
      </c>
      <c r="DM233" s="423" t="n">
        <v>29.7</v>
      </c>
      <c r="DN233" s="423" t="n">
        <v>1.32</v>
      </c>
      <c r="DO233" s="424" t="n">
        <v>7.94</v>
      </c>
      <c r="DP233" s="424"/>
      <c r="DQ233" s="424"/>
      <c r="DR233" s="433"/>
      <c r="DS233" s="433"/>
      <c r="DT233" s="438"/>
      <c r="DU233" s="438" t="n">
        <v>0.89</v>
      </c>
      <c r="DV233" s="425"/>
      <c r="DW233" s="447" t="n">
        <f aca="false">3500/DF233*24</f>
        <v>3.57964714906673</v>
      </c>
      <c r="DX233" s="435" t="n">
        <v>4.16</v>
      </c>
      <c r="DY233" s="439" t="n">
        <v>8.12</v>
      </c>
      <c r="DZ233" s="440" t="n">
        <v>15</v>
      </c>
      <c r="EA233" s="441" t="n">
        <v>68</v>
      </c>
      <c r="EB233" s="442" t="n">
        <v>6790</v>
      </c>
      <c r="EC233" s="443"/>
      <c r="ED233" s="443"/>
      <c r="EE233" s="443"/>
      <c r="EF233" s="443"/>
      <c r="EG233" s="444" t="n">
        <v>8</v>
      </c>
      <c r="EH233" s="441" t="n">
        <v>16</v>
      </c>
      <c r="EI233" s="430" t="n">
        <f aca="false">DY233</f>
        <v>8.12</v>
      </c>
      <c r="EJ233" s="448" t="n">
        <f aca="false">DZ233</f>
        <v>15</v>
      </c>
      <c r="EK233" s="449" t="n">
        <f aca="false">EA233</f>
        <v>68</v>
      </c>
      <c r="EL233" s="418" t="n">
        <f aca="false">EB233</f>
        <v>6790</v>
      </c>
      <c r="EM233" s="432"/>
      <c r="EN233" s="432"/>
      <c r="EO233" s="432"/>
      <c r="EP233" s="432"/>
      <c r="EQ233" s="431" t="n">
        <f aca="false">EG233</f>
        <v>8</v>
      </c>
      <c r="ER233" s="449" t="n">
        <f aca="false">EH233</f>
        <v>16</v>
      </c>
      <c r="ES233" s="450" t="n">
        <f aca="false">44000/BA233*24</f>
        <v>22.1142569944714</v>
      </c>
      <c r="ET233" s="451" t="n">
        <f aca="false">BB233</f>
        <v>0.95504</v>
      </c>
      <c r="EU233" s="452" t="n">
        <f aca="false">BV233/1000/ES233*24</f>
        <v>0.439535454545455</v>
      </c>
      <c r="EV233" s="451" t="n">
        <f aca="false">EU233/$EU$6</f>
        <v>0.813954545454545</v>
      </c>
      <c r="EW233" s="514"/>
      <c r="EX233" s="515"/>
      <c r="EY233" s="514" t="n">
        <f aca="false">1-EJ233/BU233</f>
        <v>0.776119402985075</v>
      </c>
      <c r="EZ233" s="515" t="n">
        <f aca="false">BU233-EJ233</f>
        <v>52</v>
      </c>
      <c r="FA233" s="451" t="n">
        <f aca="false">1-EK233/BV233</f>
        <v>0.832098765432099</v>
      </c>
      <c r="FB233" s="432" t="n">
        <f aca="false">BV233-EK233</f>
        <v>337</v>
      </c>
      <c r="FC233" s="453"/>
      <c r="FD233" s="432"/>
      <c r="FE233" s="453" t="n">
        <f aca="false">1-EQ233/CB233</f>
        <v>0.958115183246073</v>
      </c>
      <c r="FF233" s="431" t="n">
        <f aca="false">CB233-EQ233</f>
        <v>183</v>
      </c>
      <c r="FG233" s="406" t="n">
        <v>48000</v>
      </c>
      <c r="FH233" s="590"/>
      <c r="FI233" s="591"/>
      <c r="FJ233" s="592"/>
      <c r="FK233" s="456" t="n">
        <f aca="false">3000/BA233*24</f>
        <v>1.50779024962305</v>
      </c>
      <c r="FL233" s="531"/>
      <c r="FM233" s="456"/>
      <c r="FN233" s="531" t="n">
        <v>7367</v>
      </c>
      <c r="FO233" s="533" t="n">
        <f aca="false">FN233/11.15/1.2/1000</f>
        <v>0.550597907324365</v>
      </c>
      <c r="FP233" s="450" t="n">
        <f aca="false">FN233/BA233*1000</f>
        <v>154.276260680181</v>
      </c>
      <c r="FQ233" s="458" t="n">
        <v>91.2</v>
      </c>
      <c r="FR233" s="459" t="n">
        <f aca="false">FQ233/BA233*1000</f>
        <v>1.90986764952253</v>
      </c>
      <c r="FS233" s="577" t="n">
        <v>8.06</v>
      </c>
      <c r="FT233" s="578" t="n">
        <v>14</v>
      </c>
      <c r="FU233" s="579" t="n">
        <v>57</v>
      </c>
      <c r="FV233" s="580" t="n">
        <v>1</v>
      </c>
      <c r="FW233" s="581" t="n">
        <v>0.22</v>
      </c>
      <c r="FX233" s="580" t="n">
        <v>16</v>
      </c>
      <c r="FY233" s="453" t="n">
        <f aca="false">1-FV233/(EG233+DD233)</f>
        <v>0.875</v>
      </c>
      <c r="FZ233" s="453"/>
      <c r="GA233" s="430"/>
      <c r="GB233" s="514" t="n">
        <f aca="false">1-FT233/DZ233</f>
        <v>0.0666666666666667</v>
      </c>
      <c r="GC233" s="515" t="n">
        <f aca="false">(CW233+DZ233-FT233)</f>
        <v>1</v>
      </c>
      <c r="GD233" s="514" t="n">
        <f aca="false">1-FU233/EA233</f>
        <v>0.161764705882353</v>
      </c>
      <c r="GE233" s="528" t="n">
        <f aca="false">CX233+EA233-FU233</f>
        <v>11</v>
      </c>
      <c r="GF233" s="462" t="n">
        <f aca="false">4100/BA233*24</f>
        <v>2.06064667448484</v>
      </c>
      <c r="GG233" s="590"/>
      <c r="GH233" s="593"/>
      <c r="GI233" s="590"/>
      <c r="GJ233" s="593"/>
      <c r="GK233" s="593"/>
      <c r="GL233" s="594"/>
      <c r="GM233" s="578"/>
      <c r="GN233" s="590"/>
      <c r="GO233" s="593"/>
      <c r="GP233" s="593"/>
      <c r="GQ233" s="578"/>
      <c r="GR233" s="595"/>
      <c r="GS233" s="596"/>
      <c r="GT233" s="593"/>
      <c r="GU233" s="593"/>
      <c r="GV233" s="593"/>
      <c r="GW233" s="514"/>
      <c r="GX233" s="514"/>
      <c r="GY233" s="597"/>
      <c r="GZ233" s="406" t="n">
        <v>50601</v>
      </c>
      <c r="HA233" s="582" t="n">
        <v>8.15</v>
      </c>
      <c r="HB233" s="452" t="n">
        <v>8.09</v>
      </c>
      <c r="HC233" s="578" t="n">
        <v>14</v>
      </c>
      <c r="HD233" s="464" t="n">
        <f aca="false">HC233*3.58</f>
        <v>50.12</v>
      </c>
      <c r="HE233" s="464" t="n">
        <v>16</v>
      </c>
      <c r="HF233" s="464"/>
      <c r="HG233" s="583"/>
      <c r="HH233" s="576" t="n">
        <v>1</v>
      </c>
      <c r="HI233" s="584" t="n">
        <v>6820</v>
      </c>
      <c r="HJ233" s="407" t="n">
        <f aca="false">HI233*0.67</f>
        <v>4569.4</v>
      </c>
      <c r="HK233" s="407"/>
      <c r="HL233" s="550"/>
      <c r="HM233" s="585"/>
      <c r="HN233" s="462" t="n">
        <v>6.27</v>
      </c>
      <c r="HO233" s="575"/>
      <c r="HP233" s="549" t="n">
        <v>0.0076</v>
      </c>
      <c r="HQ233" s="586"/>
      <c r="HR233" s="587"/>
      <c r="HS233" s="521" t="n">
        <v>0.21</v>
      </c>
      <c r="HT233" s="588" t="n">
        <v>8</v>
      </c>
      <c r="HU233" s="523" t="n">
        <f aca="false">72500/BA233*24</f>
        <v>36.4382643658904</v>
      </c>
      <c r="HV233" s="514" t="n">
        <f aca="false">1-HC233/BE233</f>
        <v>0.791044776119403</v>
      </c>
      <c r="HW233" s="514" t="n">
        <f aca="false">1-HD233/BF233</f>
        <v>0.876246913580247</v>
      </c>
      <c r="HX233" s="514" t="n">
        <f aca="false">1-HN233/BK233</f>
        <v>0.695631067961165</v>
      </c>
      <c r="HY233" s="600"/>
    </row>
    <row r="234" s="599" customFormat="true" ht="15" hidden="false" customHeight="true" outlineLevel="0" collapsed="false">
      <c r="A234" s="486" t="n">
        <v>43716</v>
      </c>
      <c r="B234" s="601" t="n">
        <v>42733</v>
      </c>
      <c r="C234" s="488" t="n">
        <f aca="false">B234/$B$6</f>
        <v>0.85466</v>
      </c>
      <c r="D234" s="489" t="n">
        <v>8.15</v>
      </c>
      <c r="E234" s="490" t="n">
        <v>37</v>
      </c>
      <c r="F234" s="491" t="n">
        <v>255</v>
      </c>
      <c r="G234" s="491" t="n">
        <f aca="false">F234*B234/1000</f>
        <v>10896.915</v>
      </c>
      <c r="H234" s="488" t="n">
        <f aca="false">G234/$G$6</f>
        <v>0.4358766</v>
      </c>
      <c r="I234" s="491" t="n">
        <v>7030</v>
      </c>
      <c r="J234" s="491" t="n">
        <f aca="false">I234*0.67</f>
        <v>4710.1</v>
      </c>
      <c r="K234" s="492" t="n">
        <v>24</v>
      </c>
      <c r="L234" s="492" t="n">
        <v>20.8</v>
      </c>
      <c r="M234" s="492" t="n">
        <v>1.9</v>
      </c>
      <c r="N234" s="493" t="n">
        <v>106</v>
      </c>
      <c r="O234" s="493" t="n">
        <v>32</v>
      </c>
      <c r="P234" s="410"/>
      <c r="Q234" s="410"/>
      <c r="R234" s="410"/>
      <c r="S234" s="410"/>
      <c r="T234" s="411"/>
      <c r="U234" s="412"/>
      <c r="V234" s="410"/>
      <c r="W234" s="410"/>
      <c r="X234" s="517"/>
      <c r="Y234" s="474"/>
      <c r="Z234" s="430"/>
      <c r="AA234" s="448"/>
      <c r="AB234" s="410"/>
      <c r="AC234" s="410"/>
      <c r="AD234" s="475" t="n">
        <v>4.26</v>
      </c>
      <c r="AE234" s="478" t="n">
        <f aca="false">AD234/$AD$6</f>
        <v>0.591666666666667</v>
      </c>
      <c r="AF234" s="479"/>
      <c r="AG234" s="478"/>
      <c r="AH234" s="479"/>
      <c r="AI234" s="479"/>
      <c r="AJ234" s="474"/>
      <c r="AK234" s="478"/>
      <c r="AL234" s="448"/>
      <c r="AM234" s="480"/>
      <c r="AN234" s="474"/>
      <c r="AO234" s="474"/>
      <c r="AP234" s="480"/>
      <c r="AQ234" s="448"/>
      <c r="AR234" s="474"/>
      <c r="AS234" s="474"/>
      <c r="AT234" s="474"/>
      <c r="AU234" s="448"/>
      <c r="AV234" s="481"/>
      <c r="AW234" s="480"/>
      <c r="AX234" s="480"/>
      <c r="AY234" s="481"/>
      <c r="AZ234" s="481"/>
      <c r="BA234" s="421" t="n">
        <f aca="false">CC234+DF234</f>
        <v>43847</v>
      </c>
      <c r="BB234" s="422" t="n">
        <f aca="false">BA234/$BA$6</f>
        <v>0.87694</v>
      </c>
      <c r="BC234" s="423"/>
      <c r="BD234" s="424" t="n">
        <v>8.12</v>
      </c>
      <c r="BE234" s="425" t="n">
        <v>57</v>
      </c>
      <c r="BF234" s="426" t="n">
        <v>402</v>
      </c>
      <c r="BG234" s="427" t="n">
        <v>6550</v>
      </c>
      <c r="BH234" s="421" t="n">
        <f aca="false">BG234*0.67</f>
        <v>4388.5</v>
      </c>
      <c r="BI234" s="433"/>
      <c r="BJ234" s="422"/>
      <c r="BK234" s="428" t="n">
        <v>23.5</v>
      </c>
      <c r="BL234" s="428" t="n">
        <v>19.8</v>
      </c>
      <c r="BM234" s="429" t="n">
        <v>1.5</v>
      </c>
      <c r="BN234" s="423"/>
      <c r="BO234" s="426" t="n">
        <v>163</v>
      </c>
      <c r="BP234" s="426" t="n">
        <v>32</v>
      </c>
      <c r="BQ234" s="424" t="n">
        <v>3.83</v>
      </c>
      <c r="BR234" s="422" t="n">
        <f aca="false">BQ234/$BQ$6</f>
        <v>0.531944444444444</v>
      </c>
      <c r="BS234" s="410" t="n">
        <f aca="false">BA234</f>
        <v>43847</v>
      </c>
      <c r="BT234" s="430" t="n">
        <f aca="false">BD234</f>
        <v>8.12</v>
      </c>
      <c r="BU234" s="431" t="n">
        <f aca="false">BE234</f>
        <v>57</v>
      </c>
      <c r="BV234" s="431" t="n">
        <f aca="false">BF234</f>
        <v>402</v>
      </c>
      <c r="BW234" s="431" t="n">
        <f aca="false">BG234</f>
        <v>6550</v>
      </c>
      <c r="BX234" s="431" t="n">
        <f aca="false">BW234*0.65</f>
        <v>4257.5</v>
      </c>
      <c r="BY234" s="431" t="n">
        <f aca="false">BK234</f>
        <v>23.5</v>
      </c>
      <c r="BZ234" s="431" t="n">
        <f aca="false">BL234</f>
        <v>19.8</v>
      </c>
      <c r="CA234" s="432"/>
      <c r="CB234" s="431" t="n">
        <f aca="false">BO234</f>
        <v>163</v>
      </c>
      <c r="CC234" s="433" t="n">
        <v>22613</v>
      </c>
      <c r="CD234" s="412" t="n">
        <f aca="false">CC234</f>
        <v>22613</v>
      </c>
      <c r="CE234" s="422" t="n">
        <f aca="false">CC234/25000</f>
        <v>0.90452</v>
      </c>
      <c r="CF234" s="434" t="n">
        <f aca="false">6700/CC234*24</f>
        <v>7.11095387608898</v>
      </c>
      <c r="CG234" s="435"/>
      <c r="CH234" s="428"/>
      <c r="CI234" s="447" t="n">
        <f aca="false">9500/CC234*24</f>
        <v>10.0826957944545</v>
      </c>
      <c r="CJ234" s="437" t="n">
        <v>30.4</v>
      </c>
      <c r="CK234" s="437" t="n">
        <v>2.9</v>
      </c>
      <c r="CL234" s="424"/>
      <c r="CM234" s="424"/>
      <c r="CN234" s="424"/>
      <c r="CO234" s="433"/>
      <c r="CP234" s="433"/>
      <c r="CQ234" s="438"/>
      <c r="CR234" s="438" t="n">
        <v>0.9</v>
      </c>
      <c r="CS234" s="425"/>
      <c r="CT234" s="433" t="n">
        <f aca="false">3500/CC234*24</f>
        <v>3.71467739795693</v>
      </c>
      <c r="CU234" s="435" t="n">
        <v>5.42</v>
      </c>
      <c r="CV234" s="494"/>
      <c r="CW234" s="495"/>
      <c r="CX234" s="496"/>
      <c r="CY234" s="497"/>
      <c r="CZ234" s="498"/>
      <c r="DA234" s="498"/>
      <c r="DB234" s="498"/>
      <c r="DC234" s="498"/>
      <c r="DD234" s="499"/>
      <c r="DE234" s="496"/>
      <c r="DF234" s="445" t="n">
        <v>21234</v>
      </c>
      <c r="DG234" s="446" t="n">
        <f aca="false">DF234</f>
        <v>21234</v>
      </c>
      <c r="DH234" s="422" t="n">
        <f aca="false">DF234/25000</f>
        <v>0.84936</v>
      </c>
      <c r="DI234" s="447" t="n">
        <f aca="false">6700/DF234*24</f>
        <v>7.57276066685505</v>
      </c>
      <c r="DJ234" s="435" t="n">
        <v>8.06</v>
      </c>
      <c r="DK234" s="428"/>
      <c r="DL234" s="447" t="n">
        <f aca="false">9500/DF234*24</f>
        <v>10.7374964679288</v>
      </c>
      <c r="DM234" s="423" t="n">
        <v>30.2</v>
      </c>
      <c r="DN234" s="423" t="n">
        <v>2.74</v>
      </c>
      <c r="DO234" s="424" t="n">
        <v>7.93</v>
      </c>
      <c r="DP234" s="424"/>
      <c r="DQ234" s="424"/>
      <c r="DR234" s="433"/>
      <c r="DS234" s="433"/>
      <c r="DT234" s="438"/>
      <c r="DU234" s="438" t="n">
        <v>0.91</v>
      </c>
      <c r="DV234" s="425"/>
      <c r="DW234" s="447" t="n">
        <f aca="false">3500/DF234*24</f>
        <v>3.95591975134219</v>
      </c>
      <c r="DX234" s="435" t="n">
        <v>5.2</v>
      </c>
      <c r="DY234" s="494" t="n">
        <v>8.2</v>
      </c>
      <c r="DZ234" s="495" t="n">
        <v>15</v>
      </c>
      <c r="EA234" s="496" t="n">
        <v>62</v>
      </c>
      <c r="EB234" s="497" t="n">
        <v>7360</v>
      </c>
      <c r="EC234" s="498"/>
      <c r="ED234" s="498"/>
      <c r="EE234" s="498"/>
      <c r="EF234" s="498"/>
      <c r="EG234" s="499" t="n">
        <v>19</v>
      </c>
      <c r="EH234" s="496" t="n">
        <v>16</v>
      </c>
      <c r="EI234" s="430" t="n">
        <f aca="false">DY234</f>
        <v>8.2</v>
      </c>
      <c r="EJ234" s="448" t="n">
        <f aca="false">DZ234</f>
        <v>15</v>
      </c>
      <c r="EK234" s="449" t="n">
        <f aca="false">EA234</f>
        <v>62</v>
      </c>
      <c r="EL234" s="418" t="n">
        <f aca="false">EB234</f>
        <v>7360</v>
      </c>
      <c r="EM234" s="432"/>
      <c r="EN234" s="432"/>
      <c r="EO234" s="432"/>
      <c r="EP234" s="432"/>
      <c r="EQ234" s="431" t="n">
        <f aca="false">EG234</f>
        <v>19</v>
      </c>
      <c r="ER234" s="449" t="n">
        <f aca="false">EH234</f>
        <v>16</v>
      </c>
      <c r="ES234" s="497" t="n">
        <f aca="false">44000/BA234*24</f>
        <v>24.083745752275</v>
      </c>
      <c r="ET234" s="500" t="n">
        <f aca="false">BB234</f>
        <v>0.87694</v>
      </c>
      <c r="EU234" s="452" t="n">
        <f aca="false">BV234/1000/ES234*24</f>
        <v>0.400602136363636</v>
      </c>
      <c r="EV234" s="500" t="n">
        <f aca="false">EU234/$EU$6</f>
        <v>0.741855808080808</v>
      </c>
      <c r="EW234" s="527"/>
      <c r="EX234" s="515"/>
      <c r="EY234" s="514" t="n">
        <f aca="false">1-EJ234/BU234</f>
        <v>0.736842105263158</v>
      </c>
      <c r="EZ234" s="515" t="n">
        <f aca="false">BU234-EJ234</f>
        <v>42</v>
      </c>
      <c r="FA234" s="451" t="n">
        <f aca="false">1-EK234/BV234</f>
        <v>0.845771144278607</v>
      </c>
      <c r="FB234" s="432" t="n">
        <f aca="false">BV234-EK234</f>
        <v>340</v>
      </c>
      <c r="FC234" s="453"/>
      <c r="FD234" s="432"/>
      <c r="FE234" s="453" t="n">
        <f aca="false">1-EQ234/CB234</f>
        <v>0.883435582822086</v>
      </c>
      <c r="FF234" s="431" t="n">
        <f aca="false">CB234-EQ234</f>
        <v>144</v>
      </c>
      <c r="FG234" s="491" t="n">
        <v>48000</v>
      </c>
      <c r="FH234" s="602"/>
      <c r="FI234" s="502"/>
      <c r="FJ234" s="488"/>
      <c r="FK234" s="503" t="n">
        <f aca="false">3000/BA234*24</f>
        <v>1.64207357401875</v>
      </c>
      <c r="FL234" s="537"/>
      <c r="FM234" s="503"/>
      <c r="FN234" s="537" t="n">
        <v>7089</v>
      </c>
      <c r="FO234" s="533" t="n">
        <f aca="false">FN234/11.15/1.2/1000</f>
        <v>0.529820627802691</v>
      </c>
      <c r="FP234" s="497" t="n">
        <f aca="false">FN234/BA234*1000</f>
        <v>161.675827308596</v>
      </c>
      <c r="FQ234" s="504" t="n">
        <v>91.2</v>
      </c>
      <c r="FR234" s="492" t="n">
        <f aca="false">FQ234/BA234*1000</f>
        <v>2.07995986042375</v>
      </c>
      <c r="FS234" s="505" t="n">
        <v>8.06</v>
      </c>
      <c r="FT234" s="495" t="n">
        <v>14</v>
      </c>
      <c r="FU234" s="496" t="n">
        <v>55</v>
      </c>
      <c r="FV234" s="537" t="n">
        <v>1</v>
      </c>
      <c r="FW234" s="603" t="n">
        <v>0.26</v>
      </c>
      <c r="FX234" s="537" t="n">
        <v>8</v>
      </c>
      <c r="FY234" s="453" t="n">
        <f aca="false">1-FV234/(EG234+DD234)</f>
        <v>0.947368421052632</v>
      </c>
      <c r="FZ234" s="453"/>
      <c r="GA234" s="430"/>
      <c r="GB234" s="527" t="n">
        <f aca="false">1-FT234/DZ234</f>
        <v>0.0666666666666667</v>
      </c>
      <c r="GC234" s="515" t="n">
        <f aca="false">(CW234+DZ234-FT234)</f>
        <v>1</v>
      </c>
      <c r="GD234" s="527" t="n">
        <f aca="false">1-FU234/EA234</f>
        <v>0.112903225806452</v>
      </c>
      <c r="GE234" s="528" t="n">
        <f aca="false">CX234+EA234-FU234</f>
        <v>7</v>
      </c>
      <c r="GF234" s="507" t="n">
        <f aca="false">4100/BA234*24</f>
        <v>2.24416721782562</v>
      </c>
      <c r="GG234" s="602"/>
      <c r="GH234" s="602"/>
      <c r="GI234" s="602"/>
      <c r="GJ234" s="602"/>
      <c r="GK234" s="602"/>
      <c r="GL234" s="508"/>
      <c r="GM234" s="495"/>
      <c r="GN234" s="602"/>
      <c r="GO234" s="602"/>
      <c r="GP234" s="602"/>
      <c r="GQ234" s="495"/>
      <c r="GR234" s="604"/>
      <c r="GS234" s="495"/>
      <c r="GT234" s="602"/>
      <c r="GU234" s="602"/>
      <c r="GV234" s="602"/>
      <c r="GW234" s="527"/>
      <c r="GX234" s="527"/>
      <c r="GY234" s="504"/>
      <c r="GZ234" s="491" t="n">
        <v>47965</v>
      </c>
      <c r="HA234" s="494" t="n">
        <v>8.18</v>
      </c>
      <c r="HB234" s="494" t="n">
        <v>8.13</v>
      </c>
      <c r="HC234" s="495" t="n">
        <v>14</v>
      </c>
      <c r="HD234" s="499" t="n">
        <f aca="false">HC234*3.58</f>
        <v>50.12</v>
      </c>
      <c r="HE234" s="499" t="n">
        <v>15</v>
      </c>
      <c r="HF234" s="499"/>
      <c r="HG234" s="499"/>
      <c r="HH234" s="493" t="n">
        <v>1</v>
      </c>
      <c r="HI234" s="509" t="n">
        <v>7360</v>
      </c>
      <c r="HJ234" s="491" t="n">
        <f aca="false">HI234*0.67</f>
        <v>4931.2</v>
      </c>
      <c r="HK234" s="491"/>
      <c r="HL234" s="551"/>
      <c r="HM234" s="544"/>
      <c r="HN234" s="507" t="n">
        <v>7.58</v>
      </c>
      <c r="HO234" s="492"/>
      <c r="HP234" s="546" t="n">
        <v>0.0078</v>
      </c>
      <c r="HQ234" s="524"/>
      <c r="HR234" s="525"/>
      <c r="HS234" s="525" t="n">
        <v>0.2</v>
      </c>
      <c r="HT234" s="512" t="n">
        <v>8</v>
      </c>
      <c r="HU234" s="526" t="n">
        <f aca="false">72500/BA234*24</f>
        <v>39.6834447054531</v>
      </c>
      <c r="HV234" s="527" t="n">
        <f aca="false">1-HC234/BE234</f>
        <v>0.754385964912281</v>
      </c>
      <c r="HW234" s="527" t="n">
        <f aca="false">1-HD234/BF234</f>
        <v>0.875323383084577</v>
      </c>
      <c r="HX234" s="527" t="n">
        <f aca="false">1-HN234/BK234</f>
        <v>0.677446808510638</v>
      </c>
      <c r="HY234" s="605"/>
    </row>
    <row r="235" s="599" customFormat="true" ht="15" hidden="false" customHeight="true" outlineLevel="0" collapsed="false">
      <c r="A235" s="401" t="n">
        <v>43717</v>
      </c>
      <c r="B235" s="516" t="n">
        <v>42664</v>
      </c>
      <c r="C235" s="403" t="n">
        <f aca="false">B235/$B$6</f>
        <v>0.85328</v>
      </c>
      <c r="D235" s="572" t="n">
        <v>8.14</v>
      </c>
      <c r="E235" s="573" t="n">
        <v>39</v>
      </c>
      <c r="F235" s="574" t="n">
        <v>201</v>
      </c>
      <c r="G235" s="407" t="n">
        <f aca="false">F235*B235/1000</f>
        <v>8575.464</v>
      </c>
      <c r="H235" s="403" t="n">
        <f aca="false">G235/$G$6</f>
        <v>0.34301856</v>
      </c>
      <c r="I235" s="574" t="n">
        <v>7480</v>
      </c>
      <c r="J235" s="407" t="n">
        <f aca="false">I235*0.67</f>
        <v>5011.6</v>
      </c>
      <c r="K235" s="575" t="n">
        <v>26.2</v>
      </c>
      <c r="L235" s="575" t="n">
        <v>19.8</v>
      </c>
      <c r="M235" s="575" t="n">
        <v>2.5</v>
      </c>
      <c r="N235" s="576" t="n">
        <v>158</v>
      </c>
      <c r="O235" s="576" t="n">
        <v>32</v>
      </c>
      <c r="P235" s="410"/>
      <c r="Q235" s="410"/>
      <c r="R235" s="410"/>
      <c r="S235" s="410"/>
      <c r="T235" s="411"/>
      <c r="U235" s="412"/>
      <c r="V235" s="410"/>
      <c r="W235" s="410"/>
      <c r="X235" s="517"/>
      <c r="Y235" s="474"/>
      <c r="Z235" s="430"/>
      <c r="AA235" s="448"/>
      <c r="AB235" s="410"/>
      <c r="AC235" s="410"/>
      <c r="AD235" s="475" t="n">
        <v>4.6</v>
      </c>
      <c r="AE235" s="478" t="n">
        <f aca="false">AD235/$AD$6</f>
        <v>0.638888888888889</v>
      </c>
      <c r="AF235" s="479"/>
      <c r="AG235" s="478"/>
      <c r="AH235" s="479"/>
      <c r="AI235" s="479"/>
      <c r="AJ235" s="474"/>
      <c r="AK235" s="478"/>
      <c r="AL235" s="448"/>
      <c r="AM235" s="480"/>
      <c r="AN235" s="474"/>
      <c r="AO235" s="474"/>
      <c r="AP235" s="480"/>
      <c r="AQ235" s="448"/>
      <c r="AR235" s="474"/>
      <c r="AS235" s="474"/>
      <c r="AT235" s="474"/>
      <c r="AU235" s="448"/>
      <c r="AV235" s="481"/>
      <c r="AW235" s="480"/>
      <c r="AX235" s="480"/>
      <c r="AY235" s="481"/>
      <c r="AZ235" s="481"/>
      <c r="BA235" s="421" t="n">
        <f aca="false">CC235+DF235</f>
        <v>42205</v>
      </c>
      <c r="BB235" s="422" t="n">
        <f aca="false">BA235/$BA$6</f>
        <v>0.8441</v>
      </c>
      <c r="BC235" s="423"/>
      <c r="BD235" s="424" t="n">
        <v>8.15</v>
      </c>
      <c r="BE235" s="425" t="n">
        <v>60</v>
      </c>
      <c r="BF235" s="426" t="n">
        <v>325</v>
      </c>
      <c r="BG235" s="427" t="n">
        <v>9270</v>
      </c>
      <c r="BH235" s="421" t="n">
        <f aca="false">BG235*0.67</f>
        <v>6210.9</v>
      </c>
      <c r="BI235" s="433"/>
      <c r="BJ235" s="422"/>
      <c r="BK235" s="428" t="n">
        <v>21.3</v>
      </c>
      <c r="BL235" s="428" t="n">
        <v>16.4</v>
      </c>
      <c r="BM235" s="429" t="n">
        <v>1.9</v>
      </c>
      <c r="BN235" s="423"/>
      <c r="BO235" s="426" t="n">
        <v>200</v>
      </c>
      <c r="BP235" s="426" t="n">
        <v>32</v>
      </c>
      <c r="BQ235" s="424" t="n">
        <v>3.18</v>
      </c>
      <c r="BR235" s="422" t="n">
        <f aca="false">BQ235/$BQ$6</f>
        <v>0.441666666666667</v>
      </c>
      <c r="BS235" s="410" t="n">
        <f aca="false">BA235</f>
        <v>42205</v>
      </c>
      <c r="BT235" s="430" t="n">
        <f aca="false">BD235</f>
        <v>8.15</v>
      </c>
      <c r="BU235" s="431" t="n">
        <f aca="false">BE235</f>
        <v>60</v>
      </c>
      <c r="BV235" s="431" t="n">
        <f aca="false">BF235</f>
        <v>325</v>
      </c>
      <c r="BW235" s="431" t="n">
        <f aca="false">BG235</f>
        <v>9270</v>
      </c>
      <c r="BX235" s="431" t="n">
        <f aca="false">BW235*0.65</f>
        <v>6025.5</v>
      </c>
      <c r="BY235" s="431" t="n">
        <f aca="false">BK235</f>
        <v>21.3</v>
      </c>
      <c r="BZ235" s="431" t="n">
        <f aca="false">BL235</f>
        <v>16.4</v>
      </c>
      <c r="CA235" s="432"/>
      <c r="CB235" s="431" t="n">
        <f aca="false">BO235</f>
        <v>200</v>
      </c>
      <c r="CC235" s="433" t="n">
        <v>22708</v>
      </c>
      <c r="CD235" s="412" t="n">
        <f aca="false">CC235</f>
        <v>22708</v>
      </c>
      <c r="CE235" s="422" t="n">
        <f aca="false">CC235/25000</f>
        <v>0.90832</v>
      </c>
      <c r="CF235" s="434" t="n">
        <f aca="false">6700/CC235*24</f>
        <v>7.08120486172274</v>
      </c>
      <c r="CG235" s="435"/>
      <c r="CH235" s="428"/>
      <c r="CI235" s="447" t="n">
        <f aca="false">9500/CC235*24</f>
        <v>10.040514356174</v>
      </c>
      <c r="CJ235" s="437" t="n">
        <v>30.1</v>
      </c>
      <c r="CK235" s="437" t="n">
        <v>2.49</v>
      </c>
      <c r="CL235" s="424"/>
      <c r="CM235" s="424"/>
      <c r="CN235" s="424"/>
      <c r="CO235" s="433"/>
      <c r="CP235" s="433"/>
      <c r="CQ235" s="438"/>
      <c r="CR235" s="438" t="n">
        <v>0.9</v>
      </c>
      <c r="CS235" s="425"/>
      <c r="CT235" s="433" t="n">
        <f aca="false">3500/CC235*24</f>
        <v>3.69913686806412</v>
      </c>
      <c r="CU235" s="435" t="n">
        <v>5.22</v>
      </c>
      <c r="CV235" s="439"/>
      <c r="CW235" s="440"/>
      <c r="CX235" s="441"/>
      <c r="CY235" s="442"/>
      <c r="CZ235" s="443"/>
      <c r="DA235" s="443"/>
      <c r="DB235" s="443"/>
      <c r="DC235" s="443"/>
      <c r="DD235" s="444"/>
      <c r="DE235" s="441"/>
      <c r="DF235" s="445" t="n">
        <v>19497</v>
      </c>
      <c r="DG235" s="446" t="n">
        <f aca="false">DF235</f>
        <v>19497</v>
      </c>
      <c r="DH235" s="422" t="n">
        <f aca="false">DF235/25000</f>
        <v>0.77988</v>
      </c>
      <c r="DI235" s="447" t="n">
        <f aca="false">6700/DF235*24</f>
        <v>8.24742268041237</v>
      </c>
      <c r="DJ235" s="435" t="n">
        <v>7.95</v>
      </c>
      <c r="DK235" s="428"/>
      <c r="DL235" s="447" t="n">
        <f aca="false">9500/DF235*24</f>
        <v>11.6941067856593</v>
      </c>
      <c r="DM235" s="423" t="n">
        <v>30.7</v>
      </c>
      <c r="DN235" s="423" t="n">
        <v>2.25</v>
      </c>
      <c r="DO235" s="424" t="n">
        <v>7.88</v>
      </c>
      <c r="DP235" s="424"/>
      <c r="DQ235" s="424"/>
      <c r="DR235" s="433"/>
      <c r="DS235" s="433"/>
      <c r="DT235" s="438"/>
      <c r="DU235" s="438" t="n">
        <v>0.9</v>
      </c>
      <c r="DV235" s="425"/>
      <c r="DW235" s="447" t="n">
        <f aca="false">3500/DF235*24</f>
        <v>4.3083551315587</v>
      </c>
      <c r="DX235" s="435" t="n">
        <v>5.03</v>
      </c>
      <c r="DY235" s="439" t="n">
        <v>8.13</v>
      </c>
      <c r="DZ235" s="440" t="n">
        <v>15.2</v>
      </c>
      <c r="EA235" s="441" t="n">
        <v>62</v>
      </c>
      <c r="EB235" s="442" t="n">
        <v>7340</v>
      </c>
      <c r="EC235" s="443"/>
      <c r="ED235" s="443"/>
      <c r="EE235" s="443"/>
      <c r="EF235" s="443"/>
      <c r="EG235" s="444" t="n">
        <v>11</v>
      </c>
      <c r="EH235" s="441" t="n">
        <v>16</v>
      </c>
      <c r="EI235" s="430" t="n">
        <f aca="false">DY235</f>
        <v>8.13</v>
      </c>
      <c r="EJ235" s="448" t="n">
        <f aca="false">DZ235</f>
        <v>15.2</v>
      </c>
      <c r="EK235" s="449" t="n">
        <f aca="false">EA235</f>
        <v>62</v>
      </c>
      <c r="EL235" s="418" t="n">
        <f aca="false">EB235</f>
        <v>7340</v>
      </c>
      <c r="EM235" s="432"/>
      <c r="EN235" s="432"/>
      <c r="EO235" s="432"/>
      <c r="EP235" s="432"/>
      <c r="EQ235" s="431" t="n">
        <f aca="false">EG235</f>
        <v>11</v>
      </c>
      <c r="ER235" s="449" t="n">
        <f aca="false">EH235</f>
        <v>16</v>
      </c>
      <c r="ES235" s="450" t="n">
        <f aca="false">44000/BA235*24</f>
        <v>25.0207321407416</v>
      </c>
      <c r="ET235" s="451" t="n">
        <f aca="false">BB235</f>
        <v>0.8441</v>
      </c>
      <c r="EU235" s="452" t="n">
        <f aca="false">BV235/1000/ES235*24</f>
        <v>0.311741477272727</v>
      </c>
      <c r="EV235" s="451" t="n">
        <f aca="false">EU235/$EU$6</f>
        <v>0.577299031986532</v>
      </c>
      <c r="EW235" s="514"/>
      <c r="EX235" s="515"/>
      <c r="EY235" s="514" t="n">
        <f aca="false">1-EJ235/BU235</f>
        <v>0.746666666666667</v>
      </c>
      <c r="EZ235" s="515" t="n">
        <f aca="false">BU235-EJ235</f>
        <v>44.8</v>
      </c>
      <c r="FA235" s="451" t="n">
        <f aca="false">1-EK235/BV235</f>
        <v>0.809230769230769</v>
      </c>
      <c r="FB235" s="432" t="n">
        <f aca="false">BV235-EK235</f>
        <v>263</v>
      </c>
      <c r="FC235" s="453"/>
      <c r="FD235" s="432"/>
      <c r="FE235" s="453" t="n">
        <f aca="false">1-EQ235/CB235</f>
        <v>0.945</v>
      </c>
      <c r="FF235" s="431" t="n">
        <f aca="false">CB235-EQ235</f>
        <v>189</v>
      </c>
      <c r="FG235" s="406" t="n">
        <v>48000</v>
      </c>
      <c r="FH235" s="590"/>
      <c r="FI235" s="591"/>
      <c r="FJ235" s="592"/>
      <c r="FK235" s="456" t="n">
        <f aca="false">3000/BA235*24</f>
        <v>1.70595900959602</v>
      </c>
      <c r="FL235" s="531"/>
      <c r="FM235" s="456"/>
      <c r="FN235" s="531" t="n">
        <v>7735</v>
      </c>
      <c r="FO235" s="533" t="n">
        <f aca="false">FN235/11.15/1.2/1000</f>
        <v>0.578101644245142</v>
      </c>
      <c r="FP235" s="450" t="n">
        <f aca="false">FN235/BA235*1000</f>
        <v>183.272124155906</v>
      </c>
      <c r="FQ235" s="458" t="n">
        <v>81.6</v>
      </c>
      <c r="FR235" s="459" t="n">
        <f aca="false">FQ235/BA235*1000</f>
        <v>1.93342021087549</v>
      </c>
      <c r="FS235" s="577" t="n">
        <v>7.94</v>
      </c>
      <c r="FT235" s="578" t="n">
        <v>14</v>
      </c>
      <c r="FU235" s="579" t="n">
        <v>57</v>
      </c>
      <c r="FV235" s="580" t="n">
        <v>1</v>
      </c>
      <c r="FW235" s="581" t="n">
        <v>0.2</v>
      </c>
      <c r="FX235" s="580" t="n">
        <v>8</v>
      </c>
      <c r="FY235" s="453" t="n">
        <f aca="false">1-FV235/(EG235+DD235)</f>
        <v>0.909090909090909</v>
      </c>
      <c r="FZ235" s="453"/>
      <c r="GA235" s="430"/>
      <c r="GB235" s="514" t="n">
        <f aca="false">1-FT235/DZ235</f>
        <v>0.0789473684210525</v>
      </c>
      <c r="GC235" s="515" t="n">
        <f aca="false">(CW235+DZ235-FT235)</f>
        <v>1.2</v>
      </c>
      <c r="GD235" s="514" t="n">
        <f aca="false">1-FU235/EA235</f>
        <v>0.0806451612903226</v>
      </c>
      <c r="GE235" s="528" t="n">
        <f aca="false">CX235+EA235-FU235</f>
        <v>5</v>
      </c>
      <c r="GF235" s="462" t="n">
        <f aca="false">4100/BA235*24</f>
        <v>2.33147731311456</v>
      </c>
      <c r="GG235" s="590"/>
      <c r="GH235" s="593"/>
      <c r="GI235" s="590"/>
      <c r="GJ235" s="593"/>
      <c r="GK235" s="593"/>
      <c r="GL235" s="594"/>
      <c r="GM235" s="578"/>
      <c r="GN235" s="590"/>
      <c r="GO235" s="593"/>
      <c r="GP235" s="593"/>
      <c r="GQ235" s="578"/>
      <c r="GR235" s="595"/>
      <c r="GS235" s="596"/>
      <c r="GT235" s="593"/>
      <c r="GU235" s="593"/>
      <c r="GV235" s="593"/>
      <c r="GW235" s="514"/>
      <c r="GX235" s="514"/>
      <c r="GY235" s="597"/>
      <c r="GZ235" s="406" t="n">
        <v>43780</v>
      </c>
      <c r="HA235" s="582" t="n">
        <v>8.14</v>
      </c>
      <c r="HB235" s="452" t="n">
        <v>8.1</v>
      </c>
      <c r="HC235" s="578" t="n">
        <v>13</v>
      </c>
      <c r="HD235" s="464" t="n">
        <f aca="false">HC235*3.58</f>
        <v>46.54</v>
      </c>
      <c r="HE235" s="464" t="n">
        <v>16</v>
      </c>
      <c r="HF235" s="464"/>
      <c r="HG235" s="583"/>
      <c r="HH235" s="576" t="n">
        <v>1</v>
      </c>
      <c r="HI235" s="584" t="n">
        <v>7350</v>
      </c>
      <c r="HJ235" s="407" t="n">
        <f aca="false">HI235*0.67</f>
        <v>4924.5</v>
      </c>
      <c r="HK235" s="407"/>
      <c r="HL235" s="550"/>
      <c r="HM235" s="585"/>
      <c r="HN235" s="462" t="n">
        <v>6.76</v>
      </c>
      <c r="HO235" s="575"/>
      <c r="HP235" s="549" t="n">
        <v>0.0078</v>
      </c>
      <c r="HQ235" s="586"/>
      <c r="HR235" s="587"/>
      <c r="HS235" s="521" t="n">
        <v>0.2</v>
      </c>
      <c r="HT235" s="588" t="n">
        <v>8</v>
      </c>
      <c r="HU235" s="523" t="n">
        <f aca="false">72500/BA235*24</f>
        <v>41.2273427319038</v>
      </c>
      <c r="HV235" s="514" t="n">
        <f aca="false">1-HC235/BE235</f>
        <v>0.783333333333333</v>
      </c>
      <c r="HW235" s="514" t="n">
        <f aca="false">1-HD235/BF235</f>
        <v>0.8568</v>
      </c>
      <c r="HX235" s="514" t="n">
        <f aca="false">1-HN235/BK235</f>
        <v>0.682629107981221</v>
      </c>
      <c r="HY235" s="600"/>
    </row>
    <row r="236" s="599" customFormat="true" ht="15" hidden="false" customHeight="true" outlineLevel="0" collapsed="false">
      <c r="A236" s="401" t="n">
        <v>43718</v>
      </c>
      <c r="B236" s="516" t="n">
        <v>48379</v>
      </c>
      <c r="C236" s="403" t="n">
        <f aca="false">B236/$B$6</f>
        <v>0.96758</v>
      </c>
      <c r="D236" s="572" t="n">
        <v>8.22</v>
      </c>
      <c r="E236" s="573" t="n">
        <v>40</v>
      </c>
      <c r="F236" s="574" t="n">
        <v>203</v>
      </c>
      <c r="G236" s="407" t="n">
        <f aca="false">F236*B236/1000</f>
        <v>9820.937</v>
      </c>
      <c r="H236" s="403" t="n">
        <f aca="false">G236/$G$6</f>
        <v>0.39283748</v>
      </c>
      <c r="I236" s="574" t="n">
        <v>6890</v>
      </c>
      <c r="J236" s="407" t="n">
        <f aca="false">I236*0.67</f>
        <v>4616.3</v>
      </c>
      <c r="K236" s="575" t="n">
        <v>18.6</v>
      </c>
      <c r="L236" s="575" t="n">
        <v>15.8</v>
      </c>
      <c r="M236" s="575" t="n">
        <v>2.5</v>
      </c>
      <c r="N236" s="576" t="n">
        <v>132</v>
      </c>
      <c r="O236" s="576" t="n">
        <v>32</v>
      </c>
      <c r="P236" s="410"/>
      <c r="Q236" s="410"/>
      <c r="R236" s="410"/>
      <c r="S236" s="410"/>
      <c r="T236" s="411"/>
      <c r="U236" s="412"/>
      <c r="V236" s="410"/>
      <c r="W236" s="410"/>
      <c r="X236" s="517"/>
      <c r="Y236" s="474"/>
      <c r="Z236" s="430"/>
      <c r="AA236" s="448"/>
      <c r="AB236" s="410"/>
      <c r="AC236" s="410"/>
      <c r="AD236" s="475" t="n">
        <v>4.41</v>
      </c>
      <c r="AE236" s="478" t="n">
        <f aca="false">AD236/$AD$6</f>
        <v>0.6125</v>
      </c>
      <c r="AF236" s="479"/>
      <c r="AG236" s="478"/>
      <c r="AH236" s="479"/>
      <c r="AI236" s="479"/>
      <c r="AJ236" s="474"/>
      <c r="AK236" s="478"/>
      <c r="AL236" s="448"/>
      <c r="AM236" s="480"/>
      <c r="AN236" s="474"/>
      <c r="AO236" s="474"/>
      <c r="AP236" s="480"/>
      <c r="AQ236" s="448"/>
      <c r="AR236" s="474"/>
      <c r="AS236" s="474"/>
      <c r="AT236" s="474"/>
      <c r="AU236" s="448"/>
      <c r="AV236" s="481"/>
      <c r="AW236" s="480"/>
      <c r="AX236" s="480"/>
      <c r="AY236" s="481"/>
      <c r="AZ236" s="481"/>
      <c r="BA236" s="421" t="n">
        <f aca="false">CC236+DF236</f>
        <v>42625</v>
      </c>
      <c r="BB236" s="422" t="n">
        <f aca="false">BA236/$BA$6</f>
        <v>0.8525</v>
      </c>
      <c r="BC236" s="423"/>
      <c r="BD236" s="424" t="n">
        <v>8.07</v>
      </c>
      <c r="BE236" s="425" t="n">
        <v>56</v>
      </c>
      <c r="BF236" s="426" t="n">
        <v>314</v>
      </c>
      <c r="BG236" s="427" t="n">
        <v>8900</v>
      </c>
      <c r="BH236" s="421" t="n">
        <f aca="false">BG236*0.67</f>
        <v>5963</v>
      </c>
      <c r="BI236" s="433" t="n">
        <v>1633</v>
      </c>
      <c r="BJ236" s="422" t="n">
        <f aca="false">BI236/35.5*(23+35.5)/BH236</f>
        <v>0.451282911286265</v>
      </c>
      <c r="BK236" s="428" t="n">
        <v>18.2</v>
      </c>
      <c r="BL236" s="428" t="n">
        <v>16.8</v>
      </c>
      <c r="BM236" s="429" t="n">
        <v>2.5</v>
      </c>
      <c r="BN236" s="423" t="n">
        <v>2.2</v>
      </c>
      <c r="BO236" s="426" t="n">
        <v>175</v>
      </c>
      <c r="BP236" s="426" t="n">
        <v>32</v>
      </c>
      <c r="BQ236" s="424" t="n">
        <v>4.31</v>
      </c>
      <c r="BR236" s="422" t="n">
        <f aca="false">BQ236/$BQ$6</f>
        <v>0.598611111111111</v>
      </c>
      <c r="BS236" s="410" t="n">
        <f aca="false">BA236</f>
        <v>42625</v>
      </c>
      <c r="BT236" s="430" t="n">
        <f aca="false">BD236</f>
        <v>8.07</v>
      </c>
      <c r="BU236" s="431" t="n">
        <f aca="false">BE236</f>
        <v>56</v>
      </c>
      <c r="BV236" s="431" t="n">
        <f aca="false">BF236</f>
        <v>314</v>
      </c>
      <c r="BW236" s="431" t="n">
        <f aca="false">BG236</f>
        <v>8900</v>
      </c>
      <c r="BX236" s="431" t="n">
        <f aca="false">BW236*0.65</f>
        <v>5785</v>
      </c>
      <c r="BY236" s="431" t="n">
        <f aca="false">BK236</f>
        <v>18.2</v>
      </c>
      <c r="BZ236" s="431" t="n">
        <f aca="false">BL236</f>
        <v>16.8</v>
      </c>
      <c r="CA236" s="432" t="n">
        <f aca="false">BN236</f>
        <v>2.2</v>
      </c>
      <c r="CB236" s="431" t="n">
        <f aca="false">BO236</f>
        <v>175</v>
      </c>
      <c r="CC236" s="433" t="n">
        <v>21508</v>
      </c>
      <c r="CD236" s="412" t="n">
        <f aca="false">CC236</f>
        <v>21508</v>
      </c>
      <c r="CE236" s="422" t="n">
        <f aca="false">CC236/25000</f>
        <v>0.86032</v>
      </c>
      <c r="CF236" s="434" t="n">
        <f aca="false">6700/CC236*24</f>
        <v>7.47628789287707</v>
      </c>
      <c r="CG236" s="435"/>
      <c r="CH236" s="428"/>
      <c r="CI236" s="447" t="n">
        <f aca="false">9500/CC236*24</f>
        <v>10.6007067137809</v>
      </c>
      <c r="CJ236" s="437" t="n">
        <v>30.9</v>
      </c>
      <c r="CK236" s="437" t="n">
        <v>2.67</v>
      </c>
      <c r="CL236" s="424"/>
      <c r="CM236" s="424"/>
      <c r="CN236" s="424"/>
      <c r="CO236" s="433"/>
      <c r="CP236" s="433"/>
      <c r="CQ236" s="438"/>
      <c r="CR236" s="438" t="n">
        <v>0.9</v>
      </c>
      <c r="CS236" s="425"/>
      <c r="CT236" s="433" t="n">
        <f aca="false">3500/CC236*24</f>
        <v>3.90552352612981</v>
      </c>
      <c r="CU236" s="435" t="n">
        <v>4.88</v>
      </c>
      <c r="CV236" s="439"/>
      <c r="CW236" s="440"/>
      <c r="CX236" s="441"/>
      <c r="CY236" s="442"/>
      <c r="CZ236" s="443"/>
      <c r="DA236" s="443"/>
      <c r="DB236" s="443"/>
      <c r="DC236" s="443"/>
      <c r="DD236" s="444"/>
      <c r="DE236" s="441"/>
      <c r="DF236" s="445" t="n">
        <v>21117</v>
      </c>
      <c r="DG236" s="446" t="n">
        <f aca="false">DF236</f>
        <v>21117</v>
      </c>
      <c r="DH236" s="422" t="n">
        <f aca="false">DF236/25000</f>
        <v>0.84468</v>
      </c>
      <c r="DI236" s="447" t="n">
        <f aca="false">6700/DF236*24</f>
        <v>7.61471799971587</v>
      </c>
      <c r="DJ236" s="435" t="n">
        <v>7.97</v>
      </c>
      <c r="DK236" s="428" t="n">
        <v>3.7</v>
      </c>
      <c r="DL236" s="447" t="n">
        <f aca="false">9500/DF236*24</f>
        <v>10.7969882085524</v>
      </c>
      <c r="DM236" s="423" t="n">
        <v>31.2</v>
      </c>
      <c r="DN236" s="423" t="n">
        <v>1.55</v>
      </c>
      <c r="DO236" s="424" t="n">
        <v>7.89</v>
      </c>
      <c r="DP236" s="424"/>
      <c r="DQ236" s="424"/>
      <c r="DR236" s="433" t="n">
        <v>7234</v>
      </c>
      <c r="DS236" s="433" t="n">
        <v>3806</v>
      </c>
      <c r="DT236" s="438" t="n">
        <f aca="false">DS236/DR236</f>
        <v>0.526126624274261</v>
      </c>
      <c r="DU236" s="438" t="n">
        <v>0.9</v>
      </c>
      <c r="DV236" s="425" t="n">
        <f aca="false">DU236/DR236*1000*1000</f>
        <v>124.412496544097</v>
      </c>
      <c r="DW236" s="447" t="n">
        <f aca="false">3500/DF236*24</f>
        <v>3.9778377610456</v>
      </c>
      <c r="DX236" s="435" t="n">
        <v>5.22</v>
      </c>
      <c r="DY236" s="439" t="n">
        <v>8.15</v>
      </c>
      <c r="DZ236" s="440" t="n">
        <v>15</v>
      </c>
      <c r="EA236" s="441" t="n">
        <v>59</v>
      </c>
      <c r="EB236" s="442" t="n">
        <v>7570</v>
      </c>
      <c r="EC236" s="443" t="n">
        <v>7.7</v>
      </c>
      <c r="ED236" s="443" t="n">
        <v>0.24</v>
      </c>
      <c r="EE236" s="443" t="n">
        <v>7.1</v>
      </c>
      <c r="EF236" s="443" t="n">
        <v>1</v>
      </c>
      <c r="EG236" s="444" t="n">
        <v>8</v>
      </c>
      <c r="EH236" s="441" t="n">
        <v>16</v>
      </c>
      <c r="EI236" s="430" t="n">
        <f aca="false">DY236</f>
        <v>8.15</v>
      </c>
      <c r="EJ236" s="448" t="n">
        <f aca="false">DZ236</f>
        <v>15</v>
      </c>
      <c r="EK236" s="449" t="n">
        <f aca="false">EA236</f>
        <v>59</v>
      </c>
      <c r="EL236" s="418" t="n">
        <f aca="false">EB236</f>
        <v>7570</v>
      </c>
      <c r="EM236" s="432" t="n">
        <f aca="false">EC236</f>
        <v>7.7</v>
      </c>
      <c r="EN236" s="432" t="n">
        <f aca="false">ED236</f>
        <v>0.24</v>
      </c>
      <c r="EO236" s="432" t="n">
        <f aca="false">EE236</f>
        <v>7.1</v>
      </c>
      <c r="EP236" s="432" t="n">
        <f aca="false">EF236</f>
        <v>1</v>
      </c>
      <c r="EQ236" s="431" t="n">
        <f aca="false">EG236</f>
        <v>8</v>
      </c>
      <c r="ER236" s="449" t="n">
        <f aca="false">EH236</f>
        <v>16</v>
      </c>
      <c r="ES236" s="450" t="n">
        <f aca="false">44000/BA236*24</f>
        <v>24.7741935483871</v>
      </c>
      <c r="ET236" s="451" t="n">
        <f aca="false">BB236</f>
        <v>0.8525</v>
      </c>
      <c r="EU236" s="452" t="n">
        <f aca="false">BV236/1000/ES236*24</f>
        <v>0.3041875</v>
      </c>
      <c r="EV236" s="451" t="n">
        <f aca="false">EU236/$EU$6</f>
        <v>0.563310185185185</v>
      </c>
      <c r="EW236" s="514" t="n">
        <f aca="false">1-EM236/BY236</f>
        <v>0.576923076923077</v>
      </c>
      <c r="EX236" s="515" t="n">
        <f aca="false">BY236-EM236</f>
        <v>10.5</v>
      </c>
      <c r="EY236" s="514" t="n">
        <f aca="false">1-EJ236/BU236</f>
        <v>0.732142857142857</v>
      </c>
      <c r="EZ236" s="515" t="n">
        <f aca="false">BU236-EJ236</f>
        <v>41</v>
      </c>
      <c r="FA236" s="451" t="n">
        <f aca="false">1-EK236/BV236</f>
        <v>0.812101910828025</v>
      </c>
      <c r="FB236" s="432" t="n">
        <f aca="false">BV236-EK236</f>
        <v>255</v>
      </c>
      <c r="FC236" s="453" t="n">
        <f aca="false">1-EP236/CA236</f>
        <v>0.545454545454546</v>
      </c>
      <c r="FD236" s="432" t="n">
        <f aca="false">CA236-EP236</f>
        <v>1.2</v>
      </c>
      <c r="FE236" s="453" t="n">
        <f aca="false">1-EQ236/CB236</f>
        <v>0.954285714285714</v>
      </c>
      <c r="FF236" s="431" t="n">
        <f aca="false">CB236-EQ236</f>
        <v>167</v>
      </c>
      <c r="FG236" s="406" t="n">
        <v>48000</v>
      </c>
      <c r="FH236" s="590"/>
      <c r="FI236" s="591"/>
      <c r="FJ236" s="592"/>
      <c r="FK236" s="456" t="n">
        <f aca="false">3000/BA236*24</f>
        <v>1.6891495601173</v>
      </c>
      <c r="FL236" s="531"/>
      <c r="FM236" s="456"/>
      <c r="FN236" s="531" t="n">
        <v>6672</v>
      </c>
      <c r="FO236" s="533" t="n">
        <f aca="false">FN236/11.15/1.2/1000</f>
        <v>0.498654708520179</v>
      </c>
      <c r="FP236" s="450" t="n">
        <f aca="false">FN236/BA236*1000</f>
        <v>156.527859237537</v>
      </c>
      <c r="FQ236" s="458" t="n">
        <v>81.6</v>
      </c>
      <c r="FR236" s="459" t="n">
        <f aca="false">FQ236/BA236*1000</f>
        <v>1.91436950146628</v>
      </c>
      <c r="FS236" s="577" t="n">
        <v>7.97</v>
      </c>
      <c r="FT236" s="578" t="n">
        <v>13</v>
      </c>
      <c r="FU236" s="579" t="n">
        <v>49</v>
      </c>
      <c r="FV236" s="580" t="n">
        <v>1</v>
      </c>
      <c r="FW236" s="581" t="n">
        <v>0.24</v>
      </c>
      <c r="FX236" s="580" t="n">
        <v>8</v>
      </c>
      <c r="FY236" s="453" t="n">
        <f aca="false">1-FV236/(EG236+DD236)</f>
        <v>0.875</v>
      </c>
      <c r="FZ236" s="453" t="n">
        <f aca="false">1-FW236/(EF236+DC236)</f>
        <v>0.76</v>
      </c>
      <c r="GA236" s="430" t="n">
        <f aca="false">EF236+DC236-FW236</f>
        <v>0.76</v>
      </c>
      <c r="GB236" s="514" t="n">
        <f aca="false">1-FT236/DZ236</f>
        <v>0.133333333333333</v>
      </c>
      <c r="GC236" s="515" t="n">
        <f aca="false">(CW236+DZ236-FT236)</f>
        <v>2</v>
      </c>
      <c r="GD236" s="514" t="n">
        <f aca="false">1-FU236/EA236</f>
        <v>0.169491525423729</v>
      </c>
      <c r="GE236" s="528" t="n">
        <f aca="false">CX236+EA236-FU236</f>
        <v>10</v>
      </c>
      <c r="GF236" s="462" t="n">
        <f aca="false">4100/BA236*24</f>
        <v>2.30850439882698</v>
      </c>
      <c r="GG236" s="590"/>
      <c r="GH236" s="593"/>
      <c r="GI236" s="590"/>
      <c r="GJ236" s="593"/>
      <c r="GK236" s="593"/>
      <c r="GL236" s="594"/>
      <c r="GM236" s="578"/>
      <c r="GN236" s="590"/>
      <c r="GO236" s="593"/>
      <c r="GP236" s="593"/>
      <c r="GQ236" s="578"/>
      <c r="GR236" s="595"/>
      <c r="GS236" s="596"/>
      <c r="GT236" s="593"/>
      <c r="GU236" s="593"/>
      <c r="GV236" s="593"/>
      <c r="GW236" s="514"/>
      <c r="GX236" s="514"/>
      <c r="GY236" s="597"/>
      <c r="GZ236" s="406" t="n">
        <v>46420</v>
      </c>
      <c r="HA236" s="582" t="n">
        <v>8.12</v>
      </c>
      <c r="HB236" s="452" t="n">
        <v>8.08</v>
      </c>
      <c r="HC236" s="578" t="n">
        <v>13</v>
      </c>
      <c r="HD236" s="464" t="n">
        <f aca="false">HC236*3.58</f>
        <v>46.54</v>
      </c>
      <c r="HE236" s="464" t="n">
        <v>15</v>
      </c>
      <c r="HF236" s="464"/>
      <c r="HG236" s="583"/>
      <c r="HH236" s="576" t="n">
        <v>1</v>
      </c>
      <c r="HI236" s="584" t="n">
        <v>7600</v>
      </c>
      <c r="HJ236" s="407" t="n">
        <f aca="false">HI236*0.67</f>
        <v>5092</v>
      </c>
      <c r="HK236" s="407"/>
      <c r="HL236" s="550" t="n">
        <v>1274</v>
      </c>
      <c r="HM236" s="585" t="n">
        <v>7.4</v>
      </c>
      <c r="HN236" s="462" t="n">
        <v>6.67</v>
      </c>
      <c r="HO236" s="575" t="n">
        <v>0.27</v>
      </c>
      <c r="HP236" s="549" t="n">
        <v>0.0076</v>
      </c>
      <c r="HQ236" s="586" t="n">
        <v>7</v>
      </c>
      <c r="HR236" s="587" t="n">
        <v>0.24</v>
      </c>
      <c r="HS236" s="521" t="n">
        <v>0.19</v>
      </c>
      <c r="HT236" s="588" t="n">
        <v>8</v>
      </c>
      <c r="HU236" s="523" t="n">
        <f aca="false">72500/BA236*24</f>
        <v>40.8211143695015</v>
      </c>
      <c r="HV236" s="514" t="n">
        <f aca="false">1-HC236/BE236</f>
        <v>0.767857142857143</v>
      </c>
      <c r="HW236" s="514" t="n">
        <f aca="false">1-HD236/BF236</f>
        <v>0.851783439490446</v>
      </c>
      <c r="HX236" s="514" t="n">
        <f aca="false">1-HN236/BK236</f>
        <v>0.633516483516484</v>
      </c>
      <c r="HY236" s="600"/>
    </row>
    <row r="237" s="599" customFormat="true" ht="15" hidden="false" customHeight="true" outlineLevel="0" collapsed="false">
      <c r="A237" s="401" t="n">
        <v>43719</v>
      </c>
      <c r="B237" s="516" t="n">
        <v>26020</v>
      </c>
      <c r="C237" s="403" t="n">
        <f aca="false">B237/$B$6</f>
        <v>0.5204</v>
      </c>
      <c r="D237" s="572" t="n">
        <v>8.12</v>
      </c>
      <c r="E237" s="573" t="n">
        <v>35</v>
      </c>
      <c r="F237" s="574" t="n">
        <v>191</v>
      </c>
      <c r="G237" s="407" t="n">
        <f aca="false">F237*B237/1000</f>
        <v>4969.82</v>
      </c>
      <c r="H237" s="403" t="n">
        <f aca="false">G237/$G$6</f>
        <v>0.1987928</v>
      </c>
      <c r="I237" s="574" t="n">
        <v>5700</v>
      </c>
      <c r="J237" s="407" t="n">
        <f aca="false">I237*0.67</f>
        <v>3819</v>
      </c>
      <c r="K237" s="575" t="n">
        <v>21</v>
      </c>
      <c r="L237" s="575" t="n">
        <v>20.6</v>
      </c>
      <c r="M237" s="575" t="n">
        <v>2</v>
      </c>
      <c r="N237" s="576" t="n">
        <v>85</v>
      </c>
      <c r="O237" s="576" t="n">
        <v>32</v>
      </c>
      <c r="P237" s="410"/>
      <c r="Q237" s="410"/>
      <c r="R237" s="410"/>
      <c r="S237" s="410"/>
      <c r="T237" s="411"/>
      <c r="U237" s="412"/>
      <c r="V237" s="410"/>
      <c r="W237" s="410"/>
      <c r="X237" s="517"/>
      <c r="Y237" s="474"/>
      <c r="Z237" s="430"/>
      <c r="AA237" s="448"/>
      <c r="AB237" s="410"/>
      <c r="AC237" s="410"/>
      <c r="AD237" s="475" t="n">
        <v>4.29</v>
      </c>
      <c r="AE237" s="478" t="n">
        <f aca="false">AD237/$AD$6</f>
        <v>0.595833333333333</v>
      </c>
      <c r="AF237" s="479"/>
      <c r="AG237" s="478"/>
      <c r="AH237" s="479"/>
      <c r="AI237" s="479"/>
      <c r="AJ237" s="474"/>
      <c r="AK237" s="478"/>
      <c r="AL237" s="448"/>
      <c r="AM237" s="480"/>
      <c r="AN237" s="474"/>
      <c r="AO237" s="474"/>
      <c r="AP237" s="480"/>
      <c r="AQ237" s="448"/>
      <c r="AR237" s="474"/>
      <c r="AS237" s="474"/>
      <c r="AT237" s="474"/>
      <c r="AU237" s="448"/>
      <c r="AV237" s="481"/>
      <c r="AW237" s="480"/>
      <c r="AX237" s="480"/>
      <c r="AY237" s="481"/>
      <c r="AZ237" s="481"/>
      <c r="BA237" s="421" t="n">
        <f aca="false">CC237+DF237</f>
        <v>28502</v>
      </c>
      <c r="BB237" s="422" t="n">
        <f aca="false">BA237/$BA$6</f>
        <v>0.57004</v>
      </c>
      <c r="BC237" s="423"/>
      <c r="BD237" s="424" t="n">
        <v>8.12</v>
      </c>
      <c r="BE237" s="425" t="n">
        <v>66</v>
      </c>
      <c r="BF237" s="426" t="n">
        <v>414</v>
      </c>
      <c r="BG237" s="427" t="n">
        <v>8060</v>
      </c>
      <c r="BH237" s="421" t="n">
        <f aca="false">BG237*0.67</f>
        <v>5400.2</v>
      </c>
      <c r="BI237" s="433"/>
      <c r="BJ237" s="422"/>
      <c r="BK237" s="428" t="n">
        <v>23.5</v>
      </c>
      <c r="BL237" s="428" t="n">
        <v>24</v>
      </c>
      <c r="BM237" s="429" t="n">
        <v>2.2</v>
      </c>
      <c r="BN237" s="423"/>
      <c r="BO237" s="426" t="n">
        <v>178</v>
      </c>
      <c r="BP237" s="426" t="n">
        <v>32</v>
      </c>
      <c r="BQ237" s="424" t="n">
        <v>2.64</v>
      </c>
      <c r="BR237" s="422" t="n">
        <f aca="false">BQ237/$BQ$6</f>
        <v>0.366666666666667</v>
      </c>
      <c r="BS237" s="410" t="n">
        <f aca="false">BA237</f>
        <v>28502</v>
      </c>
      <c r="BT237" s="430" t="n">
        <f aca="false">BD237</f>
        <v>8.12</v>
      </c>
      <c r="BU237" s="431" t="n">
        <f aca="false">BE237</f>
        <v>66</v>
      </c>
      <c r="BV237" s="431" t="n">
        <f aca="false">BF237</f>
        <v>414</v>
      </c>
      <c r="BW237" s="431" t="n">
        <f aca="false">BG237</f>
        <v>8060</v>
      </c>
      <c r="BX237" s="431" t="n">
        <f aca="false">BW237*0.65</f>
        <v>5239</v>
      </c>
      <c r="BY237" s="431" t="n">
        <f aca="false">BK237</f>
        <v>23.5</v>
      </c>
      <c r="BZ237" s="431" t="n">
        <f aca="false">BL237</f>
        <v>24</v>
      </c>
      <c r="CA237" s="432"/>
      <c r="CB237" s="431" t="n">
        <f aca="false">BO237</f>
        <v>178</v>
      </c>
      <c r="CC237" s="433" t="n">
        <v>14057</v>
      </c>
      <c r="CD237" s="412" t="n">
        <f aca="false">CC237</f>
        <v>14057</v>
      </c>
      <c r="CE237" s="422" t="n">
        <f aca="false">CC237/25000</f>
        <v>0.56228</v>
      </c>
      <c r="CF237" s="434" t="n">
        <f aca="false">6700/CC237*24</f>
        <v>11.4391406416732</v>
      </c>
      <c r="CG237" s="435"/>
      <c r="CH237" s="428"/>
      <c r="CI237" s="447" t="n">
        <f aca="false">9500/CC237*24</f>
        <v>16.2196770292381</v>
      </c>
      <c r="CJ237" s="437" t="n">
        <v>31.5</v>
      </c>
      <c r="CK237" s="437" t="n">
        <v>2.93</v>
      </c>
      <c r="CL237" s="424"/>
      <c r="CM237" s="424"/>
      <c r="CN237" s="424"/>
      <c r="CO237" s="433"/>
      <c r="CP237" s="433"/>
      <c r="CQ237" s="438"/>
      <c r="CR237" s="438" t="n">
        <v>0.92</v>
      </c>
      <c r="CS237" s="425"/>
      <c r="CT237" s="433" t="n">
        <f aca="false">3500/CC237*24</f>
        <v>5.97567048445614</v>
      </c>
      <c r="CU237" s="435" t="n">
        <v>5.09</v>
      </c>
      <c r="CV237" s="439"/>
      <c r="CW237" s="440"/>
      <c r="CX237" s="441"/>
      <c r="CY237" s="442"/>
      <c r="CZ237" s="443"/>
      <c r="DA237" s="443"/>
      <c r="DB237" s="443"/>
      <c r="DC237" s="443"/>
      <c r="DD237" s="444"/>
      <c r="DE237" s="441"/>
      <c r="DF237" s="445" t="n">
        <v>14445</v>
      </c>
      <c r="DG237" s="446" t="n">
        <f aca="false">DF237</f>
        <v>14445</v>
      </c>
      <c r="DH237" s="422" t="n">
        <f aca="false">DF237/25000</f>
        <v>0.5778</v>
      </c>
      <c r="DI237" s="447" t="n">
        <f aca="false">6700/DF237*24</f>
        <v>11.1318795430945</v>
      </c>
      <c r="DJ237" s="435" t="n">
        <v>7.97</v>
      </c>
      <c r="DK237" s="428"/>
      <c r="DL237" s="447" t="n">
        <f aca="false">9500/DF237*24</f>
        <v>15.7840083073728</v>
      </c>
      <c r="DM237" s="423" t="n">
        <v>31.2</v>
      </c>
      <c r="DN237" s="423" t="n">
        <v>2.4</v>
      </c>
      <c r="DO237" s="424" t="n">
        <v>7.94</v>
      </c>
      <c r="DP237" s="424"/>
      <c r="DQ237" s="424"/>
      <c r="DR237" s="433"/>
      <c r="DS237" s="433"/>
      <c r="DT237" s="438"/>
      <c r="DU237" s="438" t="n">
        <v>0.92</v>
      </c>
      <c r="DV237" s="425"/>
      <c r="DW237" s="447" t="n">
        <f aca="false">3500/DF237*24</f>
        <v>5.81516095534787</v>
      </c>
      <c r="DX237" s="435" t="n">
        <v>4.93</v>
      </c>
      <c r="DY237" s="439" t="n">
        <v>8.16</v>
      </c>
      <c r="DZ237" s="440" t="n">
        <v>15</v>
      </c>
      <c r="EA237" s="441" t="n">
        <v>60</v>
      </c>
      <c r="EB237" s="442" t="n">
        <v>7540</v>
      </c>
      <c r="EC237" s="443"/>
      <c r="ED237" s="443"/>
      <c r="EE237" s="443"/>
      <c r="EF237" s="443"/>
      <c r="EG237" s="444" t="n">
        <v>7</v>
      </c>
      <c r="EH237" s="441" t="n">
        <v>16</v>
      </c>
      <c r="EI237" s="430" t="n">
        <f aca="false">DY237</f>
        <v>8.16</v>
      </c>
      <c r="EJ237" s="448" t="n">
        <f aca="false">DZ237</f>
        <v>15</v>
      </c>
      <c r="EK237" s="449" t="n">
        <f aca="false">EA237</f>
        <v>60</v>
      </c>
      <c r="EL237" s="418" t="n">
        <f aca="false">EB237</f>
        <v>7540</v>
      </c>
      <c r="EM237" s="432"/>
      <c r="EN237" s="432"/>
      <c r="EO237" s="432"/>
      <c r="EP237" s="432"/>
      <c r="EQ237" s="431" t="n">
        <f aca="false">EG237</f>
        <v>7</v>
      </c>
      <c r="ER237" s="449" t="n">
        <f aca="false">EH237</f>
        <v>16</v>
      </c>
      <c r="ES237" s="450" t="n">
        <f aca="false">44000/BA237*24</f>
        <v>37.0500315767315</v>
      </c>
      <c r="ET237" s="451" t="n">
        <f aca="false">BB237</f>
        <v>0.57004</v>
      </c>
      <c r="EU237" s="452" t="n">
        <f aca="false">BV237/1000/ES237*24</f>
        <v>0.268177909090909</v>
      </c>
      <c r="EV237" s="451" t="n">
        <f aca="false">EU237/$EU$6</f>
        <v>0.496625757575758</v>
      </c>
      <c r="EW237" s="514"/>
      <c r="EX237" s="515"/>
      <c r="EY237" s="514" t="n">
        <f aca="false">1-EJ237/BU237</f>
        <v>0.772727272727273</v>
      </c>
      <c r="EZ237" s="515" t="n">
        <f aca="false">BU237-EJ237</f>
        <v>51</v>
      </c>
      <c r="FA237" s="451" t="n">
        <f aca="false">1-EK237/BV237</f>
        <v>0.855072463768116</v>
      </c>
      <c r="FB237" s="432" t="n">
        <f aca="false">BV237-EK237</f>
        <v>354</v>
      </c>
      <c r="FC237" s="453"/>
      <c r="FD237" s="432"/>
      <c r="FE237" s="453" t="n">
        <f aca="false">1-EQ237/CB237</f>
        <v>0.960674157303371</v>
      </c>
      <c r="FF237" s="431" t="n">
        <f aca="false">CB237-EQ237</f>
        <v>171</v>
      </c>
      <c r="FG237" s="406" t="n">
        <v>48000</v>
      </c>
      <c r="FH237" s="590"/>
      <c r="FI237" s="591"/>
      <c r="FJ237" s="592"/>
      <c r="FK237" s="456" t="n">
        <f aca="false">3000/BA237*24</f>
        <v>2.52613851659533</v>
      </c>
      <c r="FL237" s="531"/>
      <c r="FM237" s="456"/>
      <c r="FN237" s="531" t="n">
        <v>6533</v>
      </c>
      <c r="FO237" s="533" t="n">
        <f aca="false">FN237/11.15/1.2/1000</f>
        <v>0.488266068759342</v>
      </c>
      <c r="FP237" s="450" t="n">
        <f aca="false">FN237/BA237*1000</f>
        <v>229.211985123851</v>
      </c>
      <c r="FQ237" s="458" t="n">
        <v>81.6</v>
      </c>
      <c r="FR237" s="459" t="n">
        <f aca="false">FQ237/BA237*1000</f>
        <v>2.8629569854747</v>
      </c>
      <c r="FS237" s="577" t="n">
        <v>7.98</v>
      </c>
      <c r="FT237" s="578" t="n">
        <v>14</v>
      </c>
      <c r="FU237" s="579" t="n">
        <v>57</v>
      </c>
      <c r="FV237" s="580" t="n">
        <v>1</v>
      </c>
      <c r="FW237" s="581" t="n">
        <v>0.24</v>
      </c>
      <c r="FX237" s="580" t="n">
        <v>8</v>
      </c>
      <c r="FY237" s="453" t="n">
        <f aca="false">1-FV237/(EG237+DD237)</f>
        <v>0.857142857142857</v>
      </c>
      <c r="FZ237" s="453"/>
      <c r="GA237" s="430"/>
      <c r="GB237" s="514" t="n">
        <f aca="false">1-FT237/DZ237</f>
        <v>0.0666666666666667</v>
      </c>
      <c r="GC237" s="515" t="n">
        <f aca="false">(CW237+DZ237-FT237)</f>
        <v>1</v>
      </c>
      <c r="GD237" s="514" t="n">
        <f aca="false">1-FU237/EA237</f>
        <v>0.05</v>
      </c>
      <c r="GE237" s="528" t="n">
        <f aca="false">CX237+EA237-FU237</f>
        <v>3</v>
      </c>
      <c r="GF237" s="462" t="n">
        <f aca="false">4100/BA237*24</f>
        <v>3.45238930601361</v>
      </c>
      <c r="GG237" s="590"/>
      <c r="GH237" s="593"/>
      <c r="GI237" s="590"/>
      <c r="GJ237" s="593"/>
      <c r="GK237" s="593"/>
      <c r="GL237" s="594"/>
      <c r="GM237" s="578"/>
      <c r="GN237" s="590"/>
      <c r="GO237" s="593"/>
      <c r="GP237" s="593"/>
      <c r="GQ237" s="578"/>
      <c r="GR237" s="595"/>
      <c r="GS237" s="596"/>
      <c r="GT237" s="593"/>
      <c r="GU237" s="593"/>
      <c r="GV237" s="593"/>
      <c r="GW237" s="514"/>
      <c r="GX237" s="514"/>
      <c r="GY237" s="597"/>
      <c r="GZ237" s="406" t="n">
        <v>28719</v>
      </c>
      <c r="HA237" s="582" t="n">
        <v>8.14</v>
      </c>
      <c r="HB237" s="452" t="n">
        <v>8.09</v>
      </c>
      <c r="HC237" s="578" t="n">
        <v>13.5</v>
      </c>
      <c r="HD237" s="464" t="n">
        <f aca="false">HC237*3.58</f>
        <v>48.33</v>
      </c>
      <c r="HE237" s="464" t="n">
        <v>15</v>
      </c>
      <c r="HF237" s="464"/>
      <c r="HG237" s="583"/>
      <c r="HH237" s="576" t="n">
        <v>1</v>
      </c>
      <c r="HI237" s="584" t="n">
        <v>7560</v>
      </c>
      <c r="HJ237" s="407" t="n">
        <f aca="false">HI237*0.67</f>
        <v>5065.2</v>
      </c>
      <c r="HK237" s="407"/>
      <c r="HL237" s="550"/>
      <c r="HM237" s="585"/>
      <c r="HN237" s="462" t="n">
        <v>7.04</v>
      </c>
      <c r="HO237" s="575"/>
      <c r="HP237" s="549" t="n">
        <v>0.0078</v>
      </c>
      <c r="HQ237" s="586"/>
      <c r="HR237" s="587"/>
      <c r="HS237" s="521" t="n">
        <v>0.16</v>
      </c>
      <c r="HT237" s="588" t="n">
        <v>8</v>
      </c>
      <c r="HU237" s="523" t="n">
        <f aca="false">72500/BA237*24</f>
        <v>61.0483474843871</v>
      </c>
      <c r="HV237" s="514" t="n">
        <f aca="false">1-HC237/BE237</f>
        <v>0.795454545454545</v>
      </c>
      <c r="HW237" s="514" t="n">
        <f aca="false">1-HD237/BF237</f>
        <v>0.883260869565217</v>
      </c>
      <c r="HX237" s="514" t="n">
        <f aca="false">1-HN237/BK237</f>
        <v>0.700425531914894</v>
      </c>
      <c r="HY237" s="600" t="s">
        <v>207</v>
      </c>
    </row>
    <row r="238" s="599" customFormat="true" ht="15" hidden="false" customHeight="true" outlineLevel="0" collapsed="false">
      <c r="A238" s="401" t="n">
        <v>43720</v>
      </c>
      <c r="B238" s="516" t="n">
        <v>38056</v>
      </c>
      <c r="C238" s="403" t="n">
        <f aca="false">B238/$B$6</f>
        <v>0.76112</v>
      </c>
      <c r="D238" s="572" t="n">
        <v>8.32</v>
      </c>
      <c r="E238" s="573" t="n">
        <v>42</v>
      </c>
      <c r="F238" s="574" t="n">
        <v>222</v>
      </c>
      <c r="G238" s="407" t="n">
        <f aca="false">F238*B238/1000</f>
        <v>8448.432</v>
      </c>
      <c r="H238" s="403" t="n">
        <f aca="false">G238/$G$6</f>
        <v>0.33793728</v>
      </c>
      <c r="I238" s="574" t="n">
        <v>10900</v>
      </c>
      <c r="J238" s="407" t="n">
        <f aca="false">I238*0.67</f>
        <v>7303</v>
      </c>
      <c r="K238" s="575" t="n">
        <v>16.2</v>
      </c>
      <c r="L238" s="575" t="n">
        <v>12.8</v>
      </c>
      <c r="M238" s="575" t="n">
        <v>1.5</v>
      </c>
      <c r="N238" s="576" t="n">
        <v>46</v>
      </c>
      <c r="O238" s="576" t="n">
        <v>32</v>
      </c>
      <c r="P238" s="410"/>
      <c r="Q238" s="410"/>
      <c r="R238" s="410"/>
      <c r="S238" s="410"/>
      <c r="T238" s="411"/>
      <c r="U238" s="412"/>
      <c r="V238" s="410"/>
      <c r="W238" s="410"/>
      <c r="X238" s="517"/>
      <c r="Y238" s="474"/>
      <c r="Z238" s="430"/>
      <c r="AA238" s="448"/>
      <c r="AB238" s="410"/>
      <c r="AC238" s="410"/>
      <c r="AD238" s="475" t="n">
        <v>4.73</v>
      </c>
      <c r="AE238" s="478" t="n">
        <f aca="false">AD238/$AD$6</f>
        <v>0.656944444444444</v>
      </c>
      <c r="AF238" s="479"/>
      <c r="AG238" s="478"/>
      <c r="AH238" s="479"/>
      <c r="AI238" s="479"/>
      <c r="AJ238" s="474"/>
      <c r="AK238" s="478"/>
      <c r="AL238" s="448"/>
      <c r="AM238" s="480"/>
      <c r="AN238" s="474"/>
      <c r="AO238" s="474"/>
      <c r="AP238" s="480"/>
      <c r="AQ238" s="448"/>
      <c r="AR238" s="474"/>
      <c r="AS238" s="474"/>
      <c r="AT238" s="474"/>
      <c r="AU238" s="448"/>
      <c r="AV238" s="481"/>
      <c r="AW238" s="480"/>
      <c r="AX238" s="480"/>
      <c r="AY238" s="481"/>
      <c r="AZ238" s="481"/>
      <c r="BA238" s="421" t="n">
        <f aca="false">CC238+DF238</f>
        <v>32215</v>
      </c>
      <c r="BB238" s="422" t="n">
        <f aca="false">BA238/$BA$6</f>
        <v>0.6443</v>
      </c>
      <c r="BC238" s="423"/>
      <c r="BD238" s="424" t="n">
        <v>8.41</v>
      </c>
      <c r="BE238" s="425" t="n">
        <v>42</v>
      </c>
      <c r="BF238" s="426" t="n">
        <v>220</v>
      </c>
      <c r="BG238" s="427" t="n">
        <v>10670</v>
      </c>
      <c r="BH238" s="421" t="n">
        <f aca="false">BG238*0.67</f>
        <v>7148.9</v>
      </c>
      <c r="BI238" s="433"/>
      <c r="BJ238" s="422"/>
      <c r="BK238" s="428" t="n">
        <v>15.9</v>
      </c>
      <c r="BL238" s="428" t="n">
        <v>12</v>
      </c>
      <c r="BM238" s="429" t="n">
        <v>5.8</v>
      </c>
      <c r="BN238" s="423"/>
      <c r="BO238" s="426" t="n">
        <v>96</v>
      </c>
      <c r="BP238" s="426" t="n">
        <v>32</v>
      </c>
      <c r="BQ238" s="424" t="n">
        <v>4.32</v>
      </c>
      <c r="BR238" s="422" t="n">
        <f aca="false">BQ238/$BQ$6</f>
        <v>0.6</v>
      </c>
      <c r="BS238" s="410" t="n">
        <f aca="false">BA238</f>
        <v>32215</v>
      </c>
      <c r="BT238" s="430" t="n">
        <f aca="false">BD238</f>
        <v>8.41</v>
      </c>
      <c r="BU238" s="431" t="n">
        <f aca="false">BE238</f>
        <v>42</v>
      </c>
      <c r="BV238" s="431" t="n">
        <f aca="false">BF238</f>
        <v>220</v>
      </c>
      <c r="BW238" s="431" t="n">
        <f aca="false">BG238</f>
        <v>10670</v>
      </c>
      <c r="BX238" s="431" t="n">
        <f aca="false">BW238*0.65</f>
        <v>6935.5</v>
      </c>
      <c r="BY238" s="431" t="n">
        <f aca="false">BK238</f>
        <v>15.9</v>
      </c>
      <c r="BZ238" s="431" t="n">
        <f aca="false">BL238</f>
        <v>12</v>
      </c>
      <c r="CA238" s="432"/>
      <c r="CB238" s="431" t="n">
        <f aca="false">BO238</f>
        <v>96</v>
      </c>
      <c r="CC238" s="433" t="n">
        <v>15952</v>
      </c>
      <c r="CD238" s="412" t="n">
        <f aca="false">CC238</f>
        <v>15952</v>
      </c>
      <c r="CE238" s="422" t="n">
        <f aca="false">CC238/25000</f>
        <v>0.63808</v>
      </c>
      <c r="CF238" s="434" t="n">
        <f aca="false">6700/CC238*24</f>
        <v>10.0802407221665</v>
      </c>
      <c r="CG238" s="435"/>
      <c r="CH238" s="428"/>
      <c r="CI238" s="447" t="n">
        <f aca="false">9500/CC238*24</f>
        <v>14.2928786359077</v>
      </c>
      <c r="CJ238" s="437" t="n">
        <v>32.2</v>
      </c>
      <c r="CK238" s="437" t="n">
        <v>5.89</v>
      </c>
      <c r="CL238" s="424"/>
      <c r="CM238" s="424"/>
      <c r="CN238" s="424"/>
      <c r="CO238" s="433"/>
      <c r="CP238" s="433"/>
      <c r="CQ238" s="438"/>
      <c r="CR238" s="438" t="n">
        <v>0.93</v>
      </c>
      <c r="CS238" s="425"/>
      <c r="CT238" s="433" t="n">
        <f aca="false">3500/CC238*24</f>
        <v>5.26579739217653</v>
      </c>
      <c r="CU238" s="435" t="n">
        <v>6.81</v>
      </c>
      <c r="CV238" s="439"/>
      <c r="CW238" s="440"/>
      <c r="CX238" s="441"/>
      <c r="CY238" s="442"/>
      <c r="CZ238" s="443"/>
      <c r="DA238" s="443"/>
      <c r="DB238" s="443"/>
      <c r="DC238" s="443"/>
      <c r="DD238" s="444"/>
      <c r="DE238" s="441"/>
      <c r="DF238" s="445" t="n">
        <v>16263</v>
      </c>
      <c r="DG238" s="446" t="n">
        <f aca="false">DF238</f>
        <v>16263</v>
      </c>
      <c r="DH238" s="422" t="n">
        <f aca="false">DF238/25000</f>
        <v>0.65052</v>
      </c>
      <c r="DI238" s="447" t="n">
        <f aca="false">6700/DF238*24</f>
        <v>9.88747463567607</v>
      </c>
      <c r="DJ238" s="435" t="n">
        <v>8.14</v>
      </c>
      <c r="DK238" s="428"/>
      <c r="DL238" s="447" t="n">
        <f aca="false">9500/DF238*24</f>
        <v>14.0195535878989</v>
      </c>
      <c r="DM238" s="423" t="n">
        <v>32.2</v>
      </c>
      <c r="DN238" s="423" t="n">
        <v>5.7</v>
      </c>
      <c r="DO238" s="424" t="n">
        <v>8.1</v>
      </c>
      <c r="DP238" s="424"/>
      <c r="DQ238" s="424"/>
      <c r="DR238" s="433"/>
      <c r="DS238" s="433"/>
      <c r="DT238" s="438"/>
      <c r="DU238" s="438" t="n">
        <v>0.92</v>
      </c>
      <c r="DV238" s="425"/>
      <c r="DW238" s="447" t="n">
        <f aca="false">3500/DF238*24</f>
        <v>5.16509869027855</v>
      </c>
      <c r="DX238" s="435" t="n">
        <v>6.83</v>
      </c>
      <c r="DY238" s="439" t="n">
        <v>8.34</v>
      </c>
      <c r="DZ238" s="440" t="n">
        <v>15</v>
      </c>
      <c r="EA238" s="441" t="n">
        <v>56</v>
      </c>
      <c r="EB238" s="442" t="n">
        <v>8120</v>
      </c>
      <c r="EC238" s="443"/>
      <c r="ED238" s="443"/>
      <c r="EE238" s="443"/>
      <c r="EF238" s="443"/>
      <c r="EG238" s="444" t="n">
        <v>16</v>
      </c>
      <c r="EH238" s="441" t="n">
        <v>16</v>
      </c>
      <c r="EI238" s="430" t="n">
        <f aca="false">DY238</f>
        <v>8.34</v>
      </c>
      <c r="EJ238" s="448" t="n">
        <f aca="false">DZ238</f>
        <v>15</v>
      </c>
      <c r="EK238" s="449" t="n">
        <f aca="false">EA238</f>
        <v>56</v>
      </c>
      <c r="EL238" s="418" t="n">
        <f aca="false">EB238</f>
        <v>8120</v>
      </c>
      <c r="EM238" s="432"/>
      <c r="EN238" s="432"/>
      <c r="EO238" s="432"/>
      <c r="EP238" s="432"/>
      <c r="EQ238" s="431" t="n">
        <f aca="false">EG238</f>
        <v>16</v>
      </c>
      <c r="ER238" s="449" t="n">
        <f aca="false">EH238</f>
        <v>16</v>
      </c>
      <c r="ES238" s="450" t="n">
        <f aca="false">44000/BA238*24</f>
        <v>32.7797609809095</v>
      </c>
      <c r="ET238" s="451" t="n">
        <f aca="false">BB238</f>
        <v>0.6443</v>
      </c>
      <c r="EU238" s="452" t="n">
        <f aca="false">BV238/1000/ES238*24</f>
        <v>0.161075</v>
      </c>
      <c r="EV238" s="451" t="n">
        <f aca="false">EU238/$EU$6</f>
        <v>0.298287037037037</v>
      </c>
      <c r="EW238" s="514"/>
      <c r="EX238" s="515"/>
      <c r="EY238" s="514" t="n">
        <f aca="false">1-EJ238/BU238</f>
        <v>0.642857142857143</v>
      </c>
      <c r="EZ238" s="515" t="n">
        <f aca="false">BU238-EJ238</f>
        <v>27</v>
      </c>
      <c r="FA238" s="451" t="n">
        <f aca="false">1-EK238/BV238</f>
        <v>0.745454545454545</v>
      </c>
      <c r="FB238" s="432" t="n">
        <f aca="false">BV238-EK238</f>
        <v>164</v>
      </c>
      <c r="FC238" s="453"/>
      <c r="FD238" s="432"/>
      <c r="FE238" s="453" t="n">
        <f aca="false">1-EQ238/CB238</f>
        <v>0.833333333333333</v>
      </c>
      <c r="FF238" s="431" t="n">
        <f aca="false">CB238-EQ238</f>
        <v>80</v>
      </c>
      <c r="FG238" s="406" t="n">
        <v>48000</v>
      </c>
      <c r="FH238" s="590"/>
      <c r="FI238" s="591"/>
      <c r="FJ238" s="592"/>
      <c r="FK238" s="456" t="n">
        <f aca="false">3000/BA238*24</f>
        <v>2.23498370324383</v>
      </c>
      <c r="FL238" s="531"/>
      <c r="FM238" s="456"/>
      <c r="FN238" s="531" t="n">
        <v>6672</v>
      </c>
      <c r="FO238" s="533" t="n">
        <f aca="false">FN238/11.15/1.2/1000</f>
        <v>0.498654708520179</v>
      </c>
      <c r="FP238" s="450" t="n">
        <f aca="false">FN238/BA238*1000</f>
        <v>207.108489833928</v>
      </c>
      <c r="FQ238" s="458" t="n">
        <v>81.6</v>
      </c>
      <c r="FR238" s="459" t="n">
        <f aca="false">FQ238/BA238*1000</f>
        <v>2.53298153034301</v>
      </c>
      <c r="FS238" s="577" t="n">
        <v>8.1</v>
      </c>
      <c r="FT238" s="578" t="n">
        <v>12</v>
      </c>
      <c r="FU238" s="579" t="n">
        <v>49</v>
      </c>
      <c r="FV238" s="580" t="n">
        <v>1</v>
      </c>
      <c r="FW238" s="581" t="n">
        <v>0.22</v>
      </c>
      <c r="FX238" s="580" t="n">
        <v>8</v>
      </c>
      <c r="FY238" s="453" t="n">
        <f aca="false">1-FV238/(EG238+DD238)</f>
        <v>0.9375</v>
      </c>
      <c r="FZ238" s="453"/>
      <c r="GA238" s="430"/>
      <c r="GB238" s="514" t="n">
        <f aca="false">1-FT238/DZ238</f>
        <v>0.2</v>
      </c>
      <c r="GC238" s="515" t="n">
        <f aca="false">(CW238+DZ238-FT238)</f>
        <v>3</v>
      </c>
      <c r="GD238" s="514" t="n">
        <f aca="false">1-FU238/EA238</f>
        <v>0.125</v>
      </c>
      <c r="GE238" s="528" t="n">
        <f aca="false">CX238+EA238-FU238</f>
        <v>7</v>
      </c>
      <c r="GF238" s="462" t="n">
        <f aca="false">4100/BA238*24</f>
        <v>3.05447772776657</v>
      </c>
      <c r="GG238" s="590"/>
      <c r="GH238" s="593"/>
      <c r="GI238" s="590"/>
      <c r="GJ238" s="593"/>
      <c r="GK238" s="593"/>
      <c r="GL238" s="594"/>
      <c r="GM238" s="578"/>
      <c r="GN238" s="590"/>
      <c r="GO238" s="593"/>
      <c r="GP238" s="593"/>
      <c r="GQ238" s="578"/>
      <c r="GR238" s="595"/>
      <c r="GS238" s="596"/>
      <c r="GT238" s="593"/>
      <c r="GU238" s="593"/>
      <c r="GV238" s="593"/>
      <c r="GW238" s="514"/>
      <c r="GX238" s="514"/>
      <c r="GY238" s="597"/>
      <c r="GZ238" s="406" t="n">
        <v>33545</v>
      </c>
      <c r="HA238" s="582" t="n">
        <v>8.23</v>
      </c>
      <c r="HB238" s="452" t="n">
        <v>8.16</v>
      </c>
      <c r="HC238" s="578" t="n">
        <v>12</v>
      </c>
      <c r="HD238" s="464" t="n">
        <f aca="false">HC238*3.58</f>
        <v>42.96</v>
      </c>
      <c r="HE238" s="464" t="n">
        <v>16</v>
      </c>
      <c r="HF238" s="464"/>
      <c r="HG238" s="583"/>
      <c r="HH238" s="576" t="n">
        <v>1</v>
      </c>
      <c r="HI238" s="584" t="n">
        <v>8060</v>
      </c>
      <c r="HJ238" s="407" t="n">
        <f aca="false">HI238*0.67</f>
        <v>5400.2</v>
      </c>
      <c r="HK238" s="407"/>
      <c r="HL238" s="550"/>
      <c r="HM238" s="585"/>
      <c r="HN238" s="462" t="n">
        <v>7.47</v>
      </c>
      <c r="HO238" s="575"/>
      <c r="HP238" s="549" t="n">
        <v>0.0078</v>
      </c>
      <c r="HQ238" s="586"/>
      <c r="HR238" s="587"/>
      <c r="HS238" s="521" t="n">
        <v>0.16</v>
      </c>
      <c r="HT238" s="588" t="n">
        <v>8</v>
      </c>
      <c r="HU238" s="523" t="n">
        <f aca="false">72500/BA238*24</f>
        <v>54.0121061617259</v>
      </c>
      <c r="HV238" s="514" t="n">
        <f aca="false">1-HC238/BE238</f>
        <v>0.714285714285714</v>
      </c>
      <c r="HW238" s="514" t="n">
        <f aca="false">1-HD238/BF238</f>
        <v>0.804727272727273</v>
      </c>
      <c r="HX238" s="514" t="n">
        <f aca="false">1-HN238/BK238</f>
        <v>0.530188679245283</v>
      </c>
      <c r="HY238" s="600" t="s">
        <v>208</v>
      </c>
    </row>
    <row r="239" s="599" customFormat="true" ht="15" hidden="false" customHeight="true" outlineLevel="0" collapsed="false">
      <c r="A239" s="401" t="n">
        <v>43721</v>
      </c>
      <c r="B239" s="516" t="n">
        <v>38356</v>
      </c>
      <c r="C239" s="403" t="n">
        <f aca="false">B239/$B$6</f>
        <v>0.76712</v>
      </c>
      <c r="D239" s="572" t="n">
        <v>8.12</v>
      </c>
      <c r="E239" s="573" t="n">
        <v>44</v>
      </c>
      <c r="F239" s="574" t="n">
        <v>275</v>
      </c>
      <c r="G239" s="407" t="n">
        <f aca="false">F239*B239/1000</f>
        <v>10547.9</v>
      </c>
      <c r="H239" s="403" t="n">
        <f aca="false">G239/$G$6</f>
        <v>0.421916</v>
      </c>
      <c r="I239" s="574" t="n">
        <v>7240</v>
      </c>
      <c r="J239" s="407" t="n">
        <f aca="false">I239*0.67</f>
        <v>4850.8</v>
      </c>
      <c r="K239" s="575" t="n">
        <v>28.6</v>
      </c>
      <c r="L239" s="575" t="n">
        <v>23.8</v>
      </c>
      <c r="M239" s="575" t="n">
        <v>3.2</v>
      </c>
      <c r="N239" s="576" t="n">
        <v>161</v>
      </c>
      <c r="O239" s="576" t="n">
        <v>32</v>
      </c>
      <c r="P239" s="410"/>
      <c r="Q239" s="410"/>
      <c r="R239" s="410"/>
      <c r="S239" s="410"/>
      <c r="T239" s="411"/>
      <c r="U239" s="412"/>
      <c r="V239" s="410"/>
      <c r="W239" s="410"/>
      <c r="X239" s="517"/>
      <c r="Y239" s="474"/>
      <c r="Z239" s="430"/>
      <c r="AA239" s="448"/>
      <c r="AB239" s="410"/>
      <c r="AC239" s="410"/>
      <c r="AD239" s="475" t="n">
        <v>4.39</v>
      </c>
      <c r="AE239" s="478" t="n">
        <f aca="false">AD239/$AD$6</f>
        <v>0.609722222222222</v>
      </c>
      <c r="AF239" s="479"/>
      <c r="AG239" s="478"/>
      <c r="AH239" s="479"/>
      <c r="AI239" s="479"/>
      <c r="AJ239" s="474"/>
      <c r="AK239" s="478"/>
      <c r="AL239" s="448"/>
      <c r="AM239" s="480"/>
      <c r="AN239" s="474"/>
      <c r="AO239" s="474"/>
      <c r="AP239" s="480"/>
      <c r="AQ239" s="448"/>
      <c r="AR239" s="474"/>
      <c r="AS239" s="474"/>
      <c r="AT239" s="474"/>
      <c r="AU239" s="448"/>
      <c r="AV239" s="481"/>
      <c r="AW239" s="480"/>
      <c r="AX239" s="480"/>
      <c r="AY239" s="481"/>
      <c r="AZ239" s="481"/>
      <c r="BA239" s="421" t="n">
        <f aca="false">CC239+DF239</f>
        <v>38847</v>
      </c>
      <c r="BB239" s="422" t="n">
        <f aca="false">BA239/$BA$6</f>
        <v>0.77694</v>
      </c>
      <c r="BC239" s="423"/>
      <c r="BD239" s="424" t="n">
        <v>8.07</v>
      </c>
      <c r="BE239" s="425" t="n">
        <v>92</v>
      </c>
      <c r="BF239" s="426" t="n">
        <v>565</v>
      </c>
      <c r="BG239" s="427" t="n">
        <v>8790</v>
      </c>
      <c r="BH239" s="421" t="n">
        <f aca="false">BG239*0.67</f>
        <v>5889.3</v>
      </c>
      <c r="BI239" s="433"/>
      <c r="BJ239" s="422"/>
      <c r="BK239" s="428" t="n">
        <v>31.2</v>
      </c>
      <c r="BL239" s="428" t="n">
        <v>27.2</v>
      </c>
      <c r="BM239" s="429" t="n">
        <v>3.7</v>
      </c>
      <c r="BN239" s="423" t="n">
        <v>2.6</v>
      </c>
      <c r="BO239" s="426" t="n">
        <v>171</v>
      </c>
      <c r="BP239" s="426" t="n">
        <v>32</v>
      </c>
      <c r="BQ239" s="424" t="n">
        <v>5.92</v>
      </c>
      <c r="BR239" s="422" t="n">
        <f aca="false">BQ239/$BQ$6</f>
        <v>0.822222222222222</v>
      </c>
      <c r="BS239" s="410" t="n">
        <f aca="false">BA239</f>
        <v>38847</v>
      </c>
      <c r="BT239" s="430" t="n">
        <f aca="false">BD239</f>
        <v>8.07</v>
      </c>
      <c r="BU239" s="431" t="n">
        <f aca="false">BE239</f>
        <v>92</v>
      </c>
      <c r="BV239" s="431" t="n">
        <f aca="false">BF239</f>
        <v>565</v>
      </c>
      <c r="BW239" s="431" t="n">
        <f aca="false">BG239</f>
        <v>8790</v>
      </c>
      <c r="BX239" s="431" t="n">
        <f aca="false">BW239*0.65</f>
        <v>5713.5</v>
      </c>
      <c r="BY239" s="431" t="n">
        <f aca="false">BK239</f>
        <v>31.2</v>
      </c>
      <c r="BZ239" s="431" t="n">
        <f aca="false">BL239</f>
        <v>27.2</v>
      </c>
      <c r="CA239" s="432" t="n">
        <f aca="false">BN239</f>
        <v>2.6</v>
      </c>
      <c r="CB239" s="431" t="n">
        <f aca="false">BO239</f>
        <v>171</v>
      </c>
      <c r="CC239" s="433" t="n">
        <v>19397</v>
      </c>
      <c r="CD239" s="412" t="n">
        <f aca="false">CC239</f>
        <v>19397</v>
      </c>
      <c r="CE239" s="422" t="n">
        <f aca="false">CC239/25000</f>
        <v>0.77588</v>
      </c>
      <c r="CF239" s="434" t="n">
        <f aca="false">6700/CC239*24</f>
        <v>8.28994174356859</v>
      </c>
      <c r="CG239" s="435"/>
      <c r="CH239" s="428"/>
      <c r="CI239" s="447" t="n">
        <f aca="false">9500/CC239*24</f>
        <v>11.7543950095376</v>
      </c>
      <c r="CJ239" s="437" t="n">
        <v>32.1</v>
      </c>
      <c r="CK239" s="437" t="n">
        <v>3.04</v>
      </c>
      <c r="CL239" s="424"/>
      <c r="CM239" s="424"/>
      <c r="CN239" s="424"/>
      <c r="CO239" s="433"/>
      <c r="CP239" s="433"/>
      <c r="CQ239" s="438"/>
      <c r="CR239" s="438" t="n">
        <v>0.93</v>
      </c>
      <c r="CS239" s="425"/>
      <c r="CT239" s="433" t="n">
        <f aca="false">3500/CC239*24</f>
        <v>4.33056658246121</v>
      </c>
      <c r="CU239" s="435" t="n">
        <v>5.29</v>
      </c>
      <c r="CV239" s="439"/>
      <c r="CW239" s="440"/>
      <c r="CX239" s="441"/>
      <c r="CY239" s="442"/>
      <c r="CZ239" s="443"/>
      <c r="DA239" s="443"/>
      <c r="DB239" s="443"/>
      <c r="DC239" s="443"/>
      <c r="DD239" s="444"/>
      <c r="DE239" s="441"/>
      <c r="DF239" s="445" t="n">
        <v>19450</v>
      </c>
      <c r="DG239" s="446" t="n">
        <f aca="false">DF239</f>
        <v>19450</v>
      </c>
      <c r="DH239" s="422" t="n">
        <f aca="false">DF239/25000</f>
        <v>0.778</v>
      </c>
      <c r="DI239" s="447" t="n">
        <f aca="false">6700/DF239*24</f>
        <v>8.26735218508997</v>
      </c>
      <c r="DJ239" s="435" t="n">
        <v>8.09</v>
      </c>
      <c r="DK239" s="428" t="n">
        <v>3.6</v>
      </c>
      <c r="DL239" s="447" t="n">
        <f aca="false">9500/DF239*24</f>
        <v>11.7223650385604</v>
      </c>
      <c r="DM239" s="423" t="n">
        <v>32.1</v>
      </c>
      <c r="DN239" s="423" t="n">
        <v>2.66</v>
      </c>
      <c r="DO239" s="424" t="n">
        <v>8.1</v>
      </c>
      <c r="DP239" s="424"/>
      <c r="DQ239" s="424"/>
      <c r="DR239" s="433"/>
      <c r="DS239" s="433"/>
      <c r="DT239" s="438"/>
      <c r="DU239" s="438" t="n">
        <v>0.94</v>
      </c>
      <c r="DV239" s="425"/>
      <c r="DW239" s="447" t="n">
        <f aca="false">3500/DF239*24</f>
        <v>4.31876606683805</v>
      </c>
      <c r="DX239" s="435" t="n">
        <v>5.21</v>
      </c>
      <c r="DY239" s="439" t="n">
        <v>8.27</v>
      </c>
      <c r="DZ239" s="440" t="n">
        <v>16</v>
      </c>
      <c r="EA239" s="441" t="n">
        <v>64</v>
      </c>
      <c r="EB239" s="442" t="n">
        <v>9250</v>
      </c>
      <c r="EC239" s="443" t="n">
        <v>6.9</v>
      </c>
      <c r="ED239" s="443" t="n">
        <v>0.22</v>
      </c>
      <c r="EE239" s="443" t="n">
        <v>6.5</v>
      </c>
      <c r="EF239" s="443" t="n">
        <v>1.5</v>
      </c>
      <c r="EG239" s="444" t="n">
        <v>8</v>
      </c>
      <c r="EH239" s="441" t="n">
        <v>16</v>
      </c>
      <c r="EI239" s="430" t="n">
        <f aca="false">DY239</f>
        <v>8.27</v>
      </c>
      <c r="EJ239" s="448" t="n">
        <f aca="false">DZ239</f>
        <v>16</v>
      </c>
      <c r="EK239" s="449" t="n">
        <f aca="false">EA239</f>
        <v>64</v>
      </c>
      <c r="EL239" s="418" t="n">
        <f aca="false">EB239</f>
        <v>9250</v>
      </c>
      <c r="EM239" s="432" t="n">
        <f aca="false">EC239</f>
        <v>6.9</v>
      </c>
      <c r="EN239" s="432" t="n">
        <f aca="false">ED239</f>
        <v>0.22</v>
      </c>
      <c r="EO239" s="432" t="n">
        <f aca="false">EE239</f>
        <v>6.5</v>
      </c>
      <c r="EP239" s="432" t="n">
        <f aca="false">EF239</f>
        <v>1.5</v>
      </c>
      <c r="EQ239" s="431" t="n">
        <f aca="false">EG239</f>
        <v>8</v>
      </c>
      <c r="ER239" s="449" t="n">
        <f aca="false">EH239</f>
        <v>16</v>
      </c>
      <c r="ES239" s="450" t="n">
        <f aca="false">44000/BA239*24</f>
        <v>27.1835662985559</v>
      </c>
      <c r="ET239" s="451" t="n">
        <f aca="false">BB239</f>
        <v>0.77694</v>
      </c>
      <c r="EU239" s="452" t="n">
        <f aca="false">BV239/1000/ES239*24</f>
        <v>0.498830795454545</v>
      </c>
      <c r="EV239" s="451" t="n">
        <f aca="false">EU239/$EU$6</f>
        <v>0.923760732323232</v>
      </c>
      <c r="EW239" s="514" t="n">
        <f aca="false">1-EM239/BY239</f>
        <v>0.778846153846154</v>
      </c>
      <c r="EX239" s="515" t="n">
        <f aca="false">BY239-EM239</f>
        <v>24.3</v>
      </c>
      <c r="EY239" s="514" t="n">
        <f aca="false">1-EJ239/BU239</f>
        <v>0.826086956521739</v>
      </c>
      <c r="EZ239" s="515" t="n">
        <f aca="false">BU239-EJ239</f>
        <v>76</v>
      </c>
      <c r="FA239" s="451" t="n">
        <f aca="false">1-EK239/BV239</f>
        <v>0.886725663716814</v>
      </c>
      <c r="FB239" s="432" t="n">
        <f aca="false">BV239-EK239</f>
        <v>501</v>
      </c>
      <c r="FC239" s="453" t="n">
        <f aca="false">1-EP239/CA239</f>
        <v>0.423076923076923</v>
      </c>
      <c r="FD239" s="432" t="n">
        <f aca="false">CA239-EP239</f>
        <v>1.1</v>
      </c>
      <c r="FE239" s="453" t="n">
        <f aca="false">1-EQ239/CB239</f>
        <v>0.953216374269006</v>
      </c>
      <c r="FF239" s="431" t="n">
        <f aca="false">CB239-EQ239</f>
        <v>163</v>
      </c>
      <c r="FG239" s="406" t="n">
        <v>48000</v>
      </c>
      <c r="FH239" s="590"/>
      <c r="FI239" s="591"/>
      <c r="FJ239" s="592"/>
      <c r="FK239" s="456" t="n">
        <f aca="false">3000/BA239*24</f>
        <v>1.85342497490154</v>
      </c>
      <c r="FL239" s="531"/>
      <c r="FM239" s="456"/>
      <c r="FN239" s="531" t="n">
        <v>6394</v>
      </c>
      <c r="FO239" s="533" t="n">
        <f aca="false">FN239/11.15/1.2/1000</f>
        <v>0.477877428998505</v>
      </c>
      <c r="FP239" s="450" t="n">
        <f aca="false">FN239/BA239*1000</f>
        <v>164.594434576673</v>
      </c>
      <c r="FQ239" s="458" t="n">
        <v>81.6</v>
      </c>
      <c r="FR239" s="459" t="n">
        <f aca="false">FQ239/BA239*1000</f>
        <v>2.10054830488841</v>
      </c>
      <c r="FS239" s="577" t="n">
        <v>8.14</v>
      </c>
      <c r="FT239" s="578" t="n">
        <v>15</v>
      </c>
      <c r="FU239" s="579" t="n">
        <v>59</v>
      </c>
      <c r="FV239" s="580" t="n">
        <v>1</v>
      </c>
      <c r="FW239" s="581" t="n">
        <v>0.48</v>
      </c>
      <c r="FX239" s="580" t="n">
        <v>8</v>
      </c>
      <c r="FY239" s="453" t="n">
        <f aca="false">1-FV239/(EG239+DD239)</f>
        <v>0.875</v>
      </c>
      <c r="FZ239" s="453" t="n">
        <f aca="false">1-FW239/(EF239+DC239)</f>
        <v>0.68</v>
      </c>
      <c r="GA239" s="430" t="n">
        <f aca="false">EF239+DC239-FW239</f>
        <v>1.02</v>
      </c>
      <c r="GB239" s="514" t="n">
        <f aca="false">1-FT239/DZ239</f>
        <v>0.0625</v>
      </c>
      <c r="GC239" s="515" t="n">
        <f aca="false">(CW239+DZ239-FT239)</f>
        <v>1</v>
      </c>
      <c r="GD239" s="514" t="n">
        <f aca="false">1-FU239/EA239</f>
        <v>0.078125</v>
      </c>
      <c r="GE239" s="528" t="n">
        <f aca="false">CX239+EA239-FU239</f>
        <v>5</v>
      </c>
      <c r="GF239" s="462" t="n">
        <f aca="false">4100/BA239*24</f>
        <v>2.53301413236543</v>
      </c>
      <c r="GG239" s="590"/>
      <c r="GH239" s="593"/>
      <c r="GI239" s="590"/>
      <c r="GJ239" s="593"/>
      <c r="GK239" s="593"/>
      <c r="GL239" s="594"/>
      <c r="GM239" s="578"/>
      <c r="GN239" s="590"/>
      <c r="GO239" s="593"/>
      <c r="GP239" s="593"/>
      <c r="GQ239" s="578"/>
      <c r="GR239" s="595"/>
      <c r="GS239" s="596"/>
      <c r="GT239" s="593"/>
      <c r="GU239" s="593"/>
      <c r="GV239" s="593"/>
      <c r="GW239" s="514"/>
      <c r="GX239" s="514"/>
      <c r="GY239" s="597"/>
      <c r="GZ239" s="406" t="n">
        <v>41353</v>
      </c>
      <c r="HA239" s="582" t="n">
        <v>8.28</v>
      </c>
      <c r="HB239" s="452" t="n">
        <v>8.18</v>
      </c>
      <c r="HC239" s="578" t="n">
        <v>14</v>
      </c>
      <c r="HD239" s="464" t="n">
        <f aca="false">HC239*3.58</f>
        <v>50.12</v>
      </c>
      <c r="HE239" s="464" t="n">
        <v>18</v>
      </c>
      <c r="HF239" s="464"/>
      <c r="HG239" s="583"/>
      <c r="HH239" s="576" t="n">
        <v>1</v>
      </c>
      <c r="HI239" s="584" t="n">
        <v>9050</v>
      </c>
      <c r="HJ239" s="407" t="n">
        <f aca="false">HI239*0.67</f>
        <v>6063.5</v>
      </c>
      <c r="HK239" s="407"/>
      <c r="HL239" s="550" t="n">
        <v>1482</v>
      </c>
      <c r="HM239" s="585" t="n">
        <v>6.8</v>
      </c>
      <c r="HN239" s="462" t="n">
        <v>8.44</v>
      </c>
      <c r="HO239" s="575" t="n">
        <v>0.23</v>
      </c>
      <c r="HP239" s="549" t="n">
        <v>0.0078</v>
      </c>
      <c r="HQ239" s="586" t="n">
        <v>7</v>
      </c>
      <c r="HR239" s="587" t="n">
        <v>0.46</v>
      </c>
      <c r="HS239" s="521" t="n">
        <v>0.36</v>
      </c>
      <c r="HT239" s="588" t="n">
        <v>8</v>
      </c>
      <c r="HU239" s="523" t="n">
        <f aca="false">72500/BA239*24</f>
        <v>44.7911035601205</v>
      </c>
      <c r="HV239" s="514" t="n">
        <f aca="false">1-HC239/BE239</f>
        <v>0.847826086956522</v>
      </c>
      <c r="HW239" s="514" t="n">
        <f aca="false">1-HD239/BF239</f>
        <v>0.91129203539823</v>
      </c>
      <c r="HX239" s="514" t="n">
        <f aca="false">1-HN239/BK239</f>
        <v>0.72948717948718</v>
      </c>
      <c r="HY239" s="600"/>
    </row>
    <row r="240" s="599" customFormat="true" ht="15" hidden="false" customHeight="true" outlineLevel="0" collapsed="false">
      <c r="A240" s="401" t="n">
        <v>43722</v>
      </c>
      <c r="B240" s="516" t="n">
        <v>43736</v>
      </c>
      <c r="C240" s="403" t="n">
        <f aca="false">B240/$B$6</f>
        <v>0.87472</v>
      </c>
      <c r="D240" s="572" t="n">
        <v>8.21</v>
      </c>
      <c r="E240" s="573" t="n">
        <v>55</v>
      </c>
      <c r="F240" s="574" t="n">
        <v>245</v>
      </c>
      <c r="G240" s="407" t="n">
        <f aca="false">F240*B240/1000</f>
        <v>10715.32</v>
      </c>
      <c r="H240" s="403" t="n">
        <f aca="false">G240/$G$6</f>
        <v>0.4286128</v>
      </c>
      <c r="I240" s="574" t="n">
        <v>9260</v>
      </c>
      <c r="J240" s="407" t="n">
        <f aca="false">I240*0.67</f>
        <v>6204.2</v>
      </c>
      <c r="K240" s="575" t="n">
        <v>26.4</v>
      </c>
      <c r="L240" s="575" t="n">
        <v>25</v>
      </c>
      <c r="M240" s="575" t="n">
        <v>2.2</v>
      </c>
      <c r="N240" s="576" t="n">
        <v>158</v>
      </c>
      <c r="O240" s="576" t="n">
        <v>32</v>
      </c>
      <c r="P240" s="410"/>
      <c r="Q240" s="410"/>
      <c r="R240" s="410"/>
      <c r="S240" s="410"/>
      <c r="T240" s="411"/>
      <c r="U240" s="412"/>
      <c r="V240" s="410"/>
      <c r="W240" s="410"/>
      <c r="X240" s="517"/>
      <c r="Y240" s="474"/>
      <c r="Z240" s="430"/>
      <c r="AA240" s="448"/>
      <c r="AB240" s="410"/>
      <c r="AC240" s="410"/>
      <c r="AD240" s="475" t="n">
        <v>4.31</v>
      </c>
      <c r="AE240" s="478" t="n">
        <f aca="false">AD240/$AD$6</f>
        <v>0.598611111111111</v>
      </c>
      <c r="AF240" s="479"/>
      <c r="AG240" s="478"/>
      <c r="AH240" s="479"/>
      <c r="AI240" s="479"/>
      <c r="AJ240" s="474"/>
      <c r="AK240" s="478"/>
      <c r="AL240" s="448"/>
      <c r="AM240" s="480"/>
      <c r="AN240" s="474"/>
      <c r="AO240" s="474"/>
      <c r="AP240" s="480"/>
      <c r="AQ240" s="448"/>
      <c r="AR240" s="474"/>
      <c r="AS240" s="474"/>
      <c r="AT240" s="474"/>
      <c r="AU240" s="448"/>
      <c r="AV240" s="481"/>
      <c r="AW240" s="480"/>
      <c r="AX240" s="480"/>
      <c r="AY240" s="481"/>
      <c r="AZ240" s="481"/>
      <c r="BA240" s="421" t="n">
        <f aca="false">CC240+DF240</f>
        <v>41411</v>
      </c>
      <c r="BB240" s="422" t="n">
        <f aca="false">BA240/$BA$6</f>
        <v>0.82822</v>
      </c>
      <c r="BC240" s="423"/>
      <c r="BD240" s="424" t="n">
        <v>8.06</v>
      </c>
      <c r="BE240" s="425" t="n">
        <v>123</v>
      </c>
      <c r="BF240" s="426" t="n">
        <v>558</v>
      </c>
      <c r="BG240" s="427" t="n">
        <v>9580</v>
      </c>
      <c r="BH240" s="421" t="n">
        <f aca="false">BG240*0.67</f>
        <v>6418.6</v>
      </c>
      <c r="BI240" s="433"/>
      <c r="BJ240" s="422"/>
      <c r="BK240" s="428" t="n">
        <v>34.6</v>
      </c>
      <c r="BL240" s="428" t="n">
        <v>28.2</v>
      </c>
      <c r="BM240" s="429" t="n">
        <v>4.3</v>
      </c>
      <c r="BN240" s="423"/>
      <c r="BO240" s="426" t="n">
        <v>250</v>
      </c>
      <c r="BP240" s="426" t="n">
        <v>32</v>
      </c>
      <c r="BQ240" s="424" t="n">
        <v>5.8</v>
      </c>
      <c r="BR240" s="422" t="n">
        <f aca="false">BQ240/$BQ$6</f>
        <v>0.805555555555555</v>
      </c>
      <c r="BS240" s="410" t="n">
        <f aca="false">BA240</f>
        <v>41411</v>
      </c>
      <c r="BT240" s="430" t="n">
        <f aca="false">BD240</f>
        <v>8.06</v>
      </c>
      <c r="BU240" s="431" t="n">
        <f aca="false">BE240</f>
        <v>123</v>
      </c>
      <c r="BV240" s="431" t="n">
        <f aca="false">BF240</f>
        <v>558</v>
      </c>
      <c r="BW240" s="431" t="n">
        <f aca="false">BG240</f>
        <v>9580</v>
      </c>
      <c r="BX240" s="431" t="n">
        <f aca="false">BW240*0.65</f>
        <v>6227</v>
      </c>
      <c r="BY240" s="431" t="n">
        <f aca="false">BK240</f>
        <v>34.6</v>
      </c>
      <c r="BZ240" s="431" t="n">
        <f aca="false">BL240</f>
        <v>28.2</v>
      </c>
      <c r="CA240" s="432"/>
      <c r="CB240" s="431" t="n">
        <f aca="false">BO240</f>
        <v>250</v>
      </c>
      <c r="CC240" s="433" t="n">
        <v>20509</v>
      </c>
      <c r="CD240" s="412" t="n">
        <f aca="false">CC240</f>
        <v>20509</v>
      </c>
      <c r="CE240" s="422" t="n">
        <f aca="false">CC240/25000</f>
        <v>0.82036</v>
      </c>
      <c r="CF240" s="434" t="n">
        <f aca="false">6700/CC240*24</f>
        <v>7.84046028572822</v>
      </c>
      <c r="CG240" s="435"/>
      <c r="CH240" s="428"/>
      <c r="CI240" s="447" t="n">
        <f aca="false">9500/CC240*24</f>
        <v>11.1170705543908</v>
      </c>
      <c r="CJ240" s="437" t="n">
        <v>32</v>
      </c>
      <c r="CK240" s="437" t="n">
        <v>1.3</v>
      </c>
      <c r="CL240" s="424"/>
      <c r="CM240" s="424"/>
      <c r="CN240" s="424"/>
      <c r="CO240" s="433"/>
      <c r="CP240" s="433"/>
      <c r="CQ240" s="438"/>
      <c r="CR240" s="438" t="n">
        <v>0.92</v>
      </c>
      <c r="CS240" s="425"/>
      <c r="CT240" s="433" t="n">
        <f aca="false">3500/CC240*24</f>
        <v>4.09576283582817</v>
      </c>
      <c r="CU240" s="435" t="n">
        <v>4.84</v>
      </c>
      <c r="CV240" s="439"/>
      <c r="CW240" s="440"/>
      <c r="CX240" s="441"/>
      <c r="CY240" s="442"/>
      <c r="CZ240" s="443"/>
      <c r="DA240" s="443"/>
      <c r="DB240" s="443"/>
      <c r="DC240" s="443"/>
      <c r="DD240" s="444"/>
      <c r="DE240" s="441"/>
      <c r="DF240" s="445" t="n">
        <v>20902</v>
      </c>
      <c r="DG240" s="446" t="n">
        <f aca="false">DF240</f>
        <v>20902</v>
      </c>
      <c r="DH240" s="422" t="n">
        <f aca="false">DF240/25000</f>
        <v>0.83608</v>
      </c>
      <c r="DI240" s="447" t="n">
        <f aca="false">6700/DF240*24</f>
        <v>7.69304372787293</v>
      </c>
      <c r="DJ240" s="435" t="n">
        <v>8.04</v>
      </c>
      <c r="DK240" s="428"/>
      <c r="DL240" s="447" t="n">
        <f aca="false">9500/DF240*24</f>
        <v>10.9080470768348</v>
      </c>
      <c r="DM240" s="423" t="n">
        <v>32.8</v>
      </c>
      <c r="DN240" s="423" t="n">
        <v>1.11</v>
      </c>
      <c r="DO240" s="424" t="n">
        <v>7.93</v>
      </c>
      <c r="DP240" s="424"/>
      <c r="DQ240" s="424"/>
      <c r="DR240" s="433"/>
      <c r="DS240" s="433"/>
      <c r="DT240" s="438"/>
      <c r="DU240" s="438" t="n">
        <v>0.94</v>
      </c>
      <c r="DV240" s="425"/>
      <c r="DW240" s="447" t="n">
        <f aca="false">3500/DF240*24</f>
        <v>4.01875418620228</v>
      </c>
      <c r="DX240" s="435" t="n">
        <v>4.62</v>
      </c>
      <c r="DY240" s="439" t="n">
        <v>8.22</v>
      </c>
      <c r="DZ240" s="440" t="n">
        <v>18</v>
      </c>
      <c r="EA240" s="441" t="n">
        <v>70</v>
      </c>
      <c r="EB240" s="442" t="n">
        <v>8710</v>
      </c>
      <c r="EC240" s="443"/>
      <c r="ED240" s="443"/>
      <c r="EE240" s="443"/>
      <c r="EF240" s="443"/>
      <c r="EG240" s="444" t="n">
        <v>11</v>
      </c>
      <c r="EH240" s="441" t="n">
        <v>16</v>
      </c>
      <c r="EI240" s="430" t="n">
        <f aca="false">DY240</f>
        <v>8.22</v>
      </c>
      <c r="EJ240" s="448" t="n">
        <f aca="false">DZ240</f>
        <v>18</v>
      </c>
      <c r="EK240" s="449" t="n">
        <f aca="false">EA240</f>
        <v>70</v>
      </c>
      <c r="EL240" s="418" t="n">
        <f aca="false">EB240</f>
        <v>8710</v>
      </c>
      <c r="EM240" s="432"/>
      <c r="EN240" s="432"/>
      <c r="EO240" s="432"/>
      <c r="EP240" s="432"/>
      <c r="EQ240" s="431" t="n">
        <f aca="false">EG240</f>
        <v>11</v>
      </c>
      <c r="ER240" s="449" t="n">
        <f aca="false">EH240</f>
        <v>16</v>
      </c>
      <c r="ES240" s="450" t="n">
        <f aca="false">44000/BA240*24</f>
        <v>25.5004708893772</v>
      </c>
      <c r="ET240" s="451" t="n">
        <f aca="false">BB240</f>
        <v>0.82822</v>
      </c>
      <c r="EU240" s="452" t="n">
        <f aca="false">BV240/1000/ES240*24</f>
        <v>0.525166772727273</v>
      </c>
      <c r="EV240" s="451" t="n">
        <f aca="false">EU240/$EU$6</f>
        <v>0.972531060606061</v>
      </c>
      <c r="EW240" s="514"/>
      <c r="EX240" s="515"/>
      <c r="EY240" s="514" t="n">
        <f aca="false">1-EJ240/BU240</f>
        <v>0.853658536585366</v>
      </c>
      <c r="EZ240" s="515" t="n">
        <f aca="false">BU240-EJ240</f>
        <v>105</v>
      </c>
      <c r="FA240" s="451" t="n">
        <f aca="false">1-EK240/BV240</f>
        <v>0.874551971326165</v>
      </c>
      <c r="FB240" s="432" t="n">
        <f aca="false">BV240-EK240</f>
        <v>488</v>
      </c>
      <c r="FC240" s="453"/>
      <c r="FD240" s="432"/>
      <c r="FE240" s="453" t="n">
        <f aca="false">1-EQ240/CB240</f>
        <v>0.956</v>
      </c>
      <c r="FF240" s="431" t="n">
        <f aca="false">CB240-EQ240</f>
        <v>239</v>
      </c>
      <c r="FG240" s="406" t="n">
        <v>48000</v>
      </c>
      <c r="FH240" s="590"/>
      <c r="FI240" s="591"/>
      <c r="FJ240" s="592"/>
      <c r="FK240" s="456" t="n">
        <f aca="false">3000/BA240*24</f>
        <v>1.73866846973027</v>
      </c>
      <c r="FL240" s="531"/>
      <c r="FM240" s="456"/>
      <c r="FN240" s="531" t="n">
        <v>7228</v>
      </c>
      <c r="FO240" s="533" t="n">
        <f aca="false">FN240/11.15/1.2/1000</f>
        <v>0.540209267563528</v>
      </c>
      <c r="FP240" s="450" t="n">
        <f aca="false">FN240/BA240*1000</f>
        <v>174.542995822366</v>
      </c>
      <c r="FQ240" s="458" t="n">
        <v>81.6</v>
      </c>
      <c r="FR240" s="459" t="n">
        <f aca="false">FQ240/BA240*1000</f>
        <v>1.97049093236097</v>
      </c>
      <c r="FS240" s="577" t="n">
        <v>8.16</v>
      </c>
      <c r="FT240" s="578" t="n">
        <v>17</v>
      </c>
      <c r="FU240" s="579" t="n">
        <v>68</v>
      </c>
      <c r="FV240" s="580" t="n">
        <v>1</v>
      </c>
      <c r="FW240" s="581" t="n">
        <v>0.46</v>
      </c>
      <c r="FX240" s="580" t="n">
        <v>8</v>
      </c>
      <c r="FY240" s="453" t="n">
        <f aca="false">1-FV240/(EG240+DD240)</f>
        <v>0.909090909090909</v>
      </c>
      <c r="FZ240" s="453"/>
      <c r="GA240" s="430"/>
      <c r="GB240" s="514" t="n">
        <f aca="false">1-FT240/DZ240</f>
        <v>0.0555555555555556</v>
      </c>
      <c r="GC240" s="515" t="n">
        <f aca="false">(CW240+DZ240-FT240)</f>
        <v>1</v>
      </c>
      <c r="GD240" s="514" t="n">
        <f aca="false">1-FU240/EA240</f>
        <v>0.0285714285714286</v>
      </c>
      <c r="GE240" s="528" t="n">
        <f aca="false">CX240+EA240-FU240</f>
        <v>2</v>
      </c>
      <c r="GF240" s="462" t="n">
        <f aca="false">4100/BA240*24</f>
        <v>2.3761802419647</v>
      </c>
      <c r="GG240" s="590"/>
      <c r="GH240" s="593"/>
      <c r="GI240" s="590"/>
      <c r="GJ240" s="593"/>
      <c r="GK240" s="593"/>
      <c r="GL240" s="594"/>
      <c r="GM240" s="578"/>
      <c r="GN240" s="590"/>
      <c r="GO240" s="593"/>
      <c r="GP240" s="593"/>
      <c r="GQ240" s="578"/>
      <c r="GR240" s="595"/>
      <c r="GS240" s="596"/>
      <c r="GT240" s="593"/>
      <c r="GU240" s="593"/>
      <c r="GV240" s="593"/>
      <c r="GW240" s="514"/>
      <c r="GX240" s="514"/>
      <c r="GY240" s="597"/>
      <c r="GZ240" s="406" t="n">
        <v>45229</v>
      </c>
      <c r="HA240" s="582" t="n">
        <v>8.22</v>
      </c>
      <c r="HB240" s="452" t="n">
        <v>8.2</v>
      </c>
      <c r="HC240" s="578" t="n">
        <v>16</v>
      </c>
      <c r="HD240" s="464" t="n">
        <f aca="false">HC240*3.58</f>
        <v>57.28</v>
      </c>
      <c r="HE240" s="464" t="n">
        <v>20</v>
      </c>
      <c r="HF240" s="464"/>
      <c r="HG240" s="583"/>
      <c r="HH240" s="576" t="n">
        <v>1</v>
      </c>
      <c r="HI240" s="584" t="n">
        <v>8640</v>
      </c>
      <c r="HJ240" s="407" t="n">
        <f aca="false">HI240*0.67</f>
        <v>5788.8</v>
      </c>
      <c r="HK240" s="407"/>
      <c r="HL240" s="550"/>
      <c r="HM240" s="585"/>
      <c r="HN240" s="462" t="n">
        <v>9.3</v>
      </c>
      <c r="HO240" s="575"/>
      <c r="HP240" s="549" t="n">
        <v>0.0078</v>
      </c>
      <c r="HQ240" s="586"/>
      <c r="HR240" s="587"/>
      <c r="HS240" s="521" t="n">
        <v>0.43</v>
      </c>
      <c r="HT240" s="588" t="n">
        <v>8</v>
      </c>
      <c r="HU240" s="523" t="n">
        <f aca="false">72500/BA240*24</f>
        <v>42.0178213518147</v>
      </c>
      <c r="HV240" s="514" t="n">
        <f aca="false">1-HC240/BE240</f>
        <v>0.869918699186992</v>
      </c>
      <c r="HW240" s="514" t="n">
        <f aca="false">1-HD240/BF240</f>
        <v>0.897347670250896</v>
      </c>
      <c r="HX240" s="514" t="n">
        <f aca="false">1-HN240/BK240</f>
        <v>0.73121387283237</v>
      </c>
      <c r="HY240" s="600"/>
    </row>
    <row r="241" s="599" customFormat="true" ht="15" hidden="false" customHeight="true" outlineLevel="0" collapsed="false">
      <c r="A241" s="486" t="n">
        <v>43723</v>
      </c>
      <c r="B241" s="601" t="n">
        <v>39672</v>
      </c>
      <c r="C241" s="488" t="n">
        <f aca="false">B241/$B$6</f>
        <v>0.79344</v>
      </c>
      <c r="D241" s="489" t="n">
        <v>8.16</v>
      </c>
      <c r="E241" s="490" t="n">
        <v>50</v>
      </c>
      <c r="F241" s="491" t="n">
        <v>233</v>
      </c>
      <c r="G241" s="491" t="n">
        <f aca="false">F241*B241/1000</f>
        <v>9243.576</v>
      </c>
      <c r="H241" s="488" t="n">
        <f aca="false">G241/$G$6</f>
        <v>0.36974304</v>
      </c>
      <c r="I241" s="491" t="n">
        <v>7060</v>
      </c>
      <c r="J241" s="491" t="n">
        <f aca="false">I241*0.67</f>
        <v>4730.2</v>
      </c>
      <c r="K241" s="492" t="n">
        <v>25.8</v>
      </c>
      <c r="L241" s="492" t="n">
        <v>24.4</v>
      </c>
      <c r="M241" s="492" t="n">
        <v>2.2</v>
      </c>
      <c r="N241" s="493" t="n">
        <v>156</v>
      </c>
      <c r="O241" s="493" t="n">
        <v>32</v>
      </c>
      <c r="P241" s="410"/>
      <c r="Q241" s="410"/>
      <c r="R241" s="410"/>
      <c r="S241" s="410"/>
      <c r="T241" s="411"/>
      <c r="U241" s="412"/>
      <c r="V241" s="410"/>
      <c r="W241" s="410"/>
      <c r="X241" s="517"/>
      <c r="Y241" s="474"/>
      <c r="Z241" s="430"/>
      <c r="AA241" s="448"/>
      <c r="AB241" s="410"/>
      <c r="AC241" s="410"/>
      <c r="AD241" s="475" t="n">
        <v>3.9</v>
      </c>
      <c r="AE241" s="478" t="n">
        <f aca="false">AD241/$AD$6</f>
        <v>0.541666666666667</v>
      </c>
      <c r="AF241" s="479"/>
      <c r="AG241" s="478"/>
      <c r="AH241" s="479"/>
      <c r="AI241" s="479"/>
      <c r="AJ241" s="474"/>
      <c r="AK241" s="478"/>
      <c r="AL241" s="448"/>
      <c r="AM241" s="480"/>
      <c r="AN241" s="474"/>
      <c r="AO241" s="474"/>
      <c r="AP241" s="480"/>
      <c r="AQ241" s="448"/>
      <c r="AR241" s="474"/>
      <c r="AS241" s="474"/>
      <c r="AT241" s="474"/>
      <c r="AU241" s="448"/>
      <c r="AV241" s="481"/>
      <c r="AW241" s="480"/>
      <c r="AX241" s="480"/>
      <c r="AY241" s="481"/>
      <c r="AZ241" s="481"/>
      <c r="BA241" s="421" t="n">
        <f aca="false">CC241+DF241</f>
        <v>40741</v>
      </c>
      <c r="BB241" s="422" t="n">
        <f aca="false">BA241/$BA$6</f>
        <v>0.81482</v>
      </c>
      <c r="BC241" s="423"/>
      <c r="BD241" s="424" t="n">
        <v>8.07</v>
      </c>
      <c r="BE241" s="425" t="n">
        <v>67</v>
      </c>
      <c r="BF241" s="426" t="n">
        <v>328</v>
      </c>
      <c r="BG241" s="427" t="n">
        <v>8270</v>
      </c>
      <c r="BH241" s="421" t="n">
        <f aca="false">BG241*0.67</f>
        <v>5540.9</v>
      </c>
      <c r="BI241" s="433"/>
      <c r="BJ241" s="422"/>
      <c r="BK241" s="428" t="n">
        <v>20.9</v>
      </c>
      <c r="BL241" s="428" t="n">
        <v>18.7</v>
      </c>
      <c r="BM241" s="429" t="n">
        <v>1.2</v>
      </c>
      <c r="BN241" s="423"/>
      <c r="BO241" s="426" t="n">
        <v>281</v>
      </c>
      <c r="BP241" s="426" t="n">
        <v>32</v>
      </c>
      <c r="BQ241" s="424" t="n">
        <v>5.49</v>
      </c>
      <c r="BR241" s="422" t="n">
        <f aca="false">BQ241/$BQ$6</f>
        <v>0.7625</v>
      </c>
      <c r="BS241" s="410" t="n">
        <f aca="false">BA241</f>
        <v>40741</v>
      </c>
      <c r="BT241" s="430" t="n">
        <f aca="false">BD241</f>
        <v>8.07</v>
      </c>
      <c r="BU241" s="431" t="n">
        <f aca="false">BE241</f>
        <v>67</v>
      </c>
      <c r="BV241" s="431" t="n">
        <f aca="false">BF241</f>
        <v>328</v>
      </c>
      <c r="BW241" s="431" t="n">
        <f aca="false">BG241</f>
        <v>8270</v>
      </c>
      <c r="BX241" s="431" t="n">
        <f aca="false">BW241*0.65</f>
        <v>5375.5</v>
      </c>
      <c r="BY241" s="431" t="n">
        <f aca="false">BK241</f>
        <v>20.9</v>
      </c>
      <c r="BZ241" s="431" t="n">
        <f aca="false">BL241</f>
        <v>18.7</v>
      </c>
      <c r="CA241" s="432"/>
      <c r="CB241" s="431" t="n">
        <f aca="false">BO241</f>
        <v>281</v>
      </c>
      <c r="CC241" s="433" t="n">
        <v>20566</v>
      </c>
      <c r="CD241" s="412" t="n">
        <f aca="false">CC241</f>
        <v>20566</v>
      </c>
      <c r="CE241" s="422" t="n">
        <f aca="false">CC241/25000</f>
        <v>0.82264</v>
      </c>
      <c r="CF241" s="434" t="n">
        <f aca="false">6700/CC241*24</f>
        <v>7.81872994262375</v>
      </c>
      <c r="CG241" s="435"/>
      <c r="CH241" s="428"/>
      <c r="CI241" s="447" t="n">
        <f aca="false">9500/CC241*24</f>
        <v>11.0862588738695</v>
      </c>
      <c r="CJ241" s="437" t="n">
        <v>31.7</v>
      </c>
      <c r="CK241" s="437" t="n">
        <v>4.15</v>
      </c>
      <c r="CL241" s="424"/>
      <c r="CM241" s="424"/>
      <c r="CN241" s="424"/>
      <c r="CO241" s="433"/>
      <c r="CP241" s="433"/>
      <c r="CQ241" s="438"/>
      <c r="CR241" s="438" t="n">
        <v>0.92</v>
      </c>
      <c r="CS241" s="425"/>
      <c r="CT241" s="433" t="n">
        <f aca="false">3500/CC241*24</f>
        <v>4.08441116405718</v>
      </c>
      <c r="CU241" s="435" t="n">
        <v>6.29</v>
      </c>
      <c r="CV241" s="494"/>
      <c r="CW241" s="495"/>
      <c r="CX241" s="496"/>
      <c r="CY241" s="497"/>
      <c r="CZ241" s="498"/>
      <c r="DA241" s="498"/>
      <c r="DB241" s="498"/>
      <c r="DC241" s="498"/>
      <c r="DD241" s="499"/>
      <c r="DE241" s="496"/>
      <c r="DF241" s="445" t="n">
        <v>20175</v>
      </c>
      <c r="DG241" s="446" t="n">
        <f aca="false">DF241</f>
        <v>20175</v>
      </c>
      <c r="DH241" s="422" t="n">
        <f aca="false">DF241/25000</f>
        <v>0.807</v>
      </c>
      <c r="DI241" s="447" t="n">
        <f aca="false">6700/DF241*24</f>
        <v>7.97026022304833</v>
      </c>
      <c r="DJ241" s="435" t="n">
        <v>7.92</v>
      </c>
      <c r="DK241" s="428"/>
      <c r="DL241" s="447" t="n">
        <f aca="false">9500/DF241*24</f>
        <v>11.3011152416357</v>
      </c>
      <c r="DM241" s="423" t="n">
        <v>31.8</v>
      </c>
      <c r="DN241" s="423" t="n">
        <v>3.9</v>
      </c>
      <c r="DO241" s="424" t="n">
        <v>7.91</v>
      </c>
      <c r="DP241" s="424"/>
      <c r="DQ241" s="424"/>
      <c r="DR241" s="433"/>
      <c r="DS241" s="433"/>
      <c r="DT241" s="438"/>
      <c r="DU241" s="438" t="n">
        <v>0.93</v>
      </c>
      <c r="DV241" s="425"/>
      <c r="DW241" s="447" t="n">
        <f aca="false">3500/DF241*24</f>
        <v>4.1635687732342</v>
      </c>
      <c r="DX241" s="435" t="n">
        <v>5.16</v>
      </c>
      <c r="DY241" s="494" t="n">
        <v>8.05</v>
      </c>
      <c r="DZ241" s="495" t="n">
        <v>17</v>
      </c>
      <c r="EA241" s="496" t="n">
        <v>68</v>
      </c>
      <c r="EB241" s="497" t="n">
        <v>8640</v>
      </c>
      <c r="EC241" s="498"/>
      <c r="ED241" s="498"/>
      <c r="EE241" s="498"/>
      <c r="EF241" s="498"/>
      <c r="EG241" s="499" t="n">
        <v>6</v>
      </c>
      <c r="EH241" s="496" t="n">
        <v>16</v>
      </c>
      <c r="EI241" s="430" t="n">
        <f aca="false">DY241</f>
        <v>8.05</v>
      </c>
      <c r="EJ241" s="448" t="n">
        <f aca="false">DZ241</f>
        <v>17</v>
      </c>
      <c r="EK241" s="449" t="n">
        <f aca="false">EA241</f>
        <v>68</v>
      </c>
      <c r="EL241" s="418" t="n">
        <f aca="false">EB241</f>
        <v>8640</v>
      </c>
      <c r="EM241" s="432"/>
      <c r="EN241" s="432"/>
      <c r="EO241" s="432"/>
      <c r="EP241" s="432"/>
      <c r="EQ241" s="431" t="n">
        <f aca="false">EG241</f>
        <v>6</v>
      </c>
      <c r="ER241" s="449" t="n">
        <f aca="false">EH241</f>
        <v>16</v>
      </c>
      <c r="ES241" s="497" t="n">
        <f aca="false">44000/BA241*24</f>
        <v>25.9198350555951</v>
      </c>
      <c r="ET241" s="500" t="n">
        <f aca="false">BB241</f>
        <v>0.81482</v>
      </c>
      <c r="EU241" s="452" t="n">
        <f aca="false">BV241/1000/ES241*24</f>
        <v>0.303705636363636</v>
      </c>
      <c r="EV241" s="500" t="n">
        <f aca="false">EU241/$EU$6</f>
        <v>0.562417845117845</v>
      </c>
      <c r="EW241" s="527"/>
      <c r="EX241" s="515"/>
      <c r="EY241" s="514" t="n">
        <f aca="false">1-EJ241/BU241</f>
        <v>0.746268656716418</v>
      </c>
      <c r="EZ241" s="515" t="n">
        <f aca="false">BU241-EJ241</f>
        <v>50</v>
      </c>
      <c r="FA241" s="451" t="n">
        <f aca="false">1-EK241/BV241</f>
        <v>0.792682926829268</v>
      </c>
      <c r="FB241" s="432" t="n">
        <f aca="false">BV241-EK241</f>
        <v>260</v>
      </c>
      <c r="FC241" s="453"/>
      <c r="FD241" s="432"/>
      <c r="FE241" s="453" t="n">
        <f aca="false">1-EQ241/CB241</f>
        <v>0.97864768683274</v>
      </c>
      <c r="FF241" s="431" t="n">
        <f aca="false">CB241-EQ241</f>
        <v>275</v>
      </c>
      <c r="FG241" s="491" t="n">
        <v>48000</v>
      </c>
      <c r="FH241" s="602"/>
      <c r="FI241" s="502"/>
      <c r="FJ241" s="488"/>
      <c r="FK241" s="503" t="n">
        <f aca="false">3000/BA241*24</f>
        <v>1.7672614810633</v>
      </c>
      <c r="FL241" s="537"/>
      <c r="FM241" s="503"/>
      <c r="FN241" s="537" t="n">
        <v>9981</v>
      </c>
      <c r="FO241" s="533" t="n">
        <f aca="false">FN241/11.15/1.2/1000</f>
        <v>0.745964125560538</v>
      </c>
      <c r="FP241" s="497" t="n">
        <f aca="false">FN241/BA241*1000</f>
        <v>244.9866228124</v>
      </c>
      <c r="FQ241" s="504" t="n">
        <v>81.6</v>
      </c>
      <c r="FR241" s="492" t="n">
        <f aca="false">FQ241/BA241*1000</f>
        <v>2.00289634520508</v>
      </c>
      <c r="FS241" s="505" t="n">
        <v>7.96</v>
      </c>
      <c r="FT241" s="495" t="n">
        <v>16</v>
      </c>
      <c r="FU241" s="496" t="n">
        <v>64</v>
      </c>
      <c r="FV241" s="537" t="n">
        <v>1</v>
      </c>
      <c r="FW241" s="603" t="n">
        <v>0.4</v>
      </c>
      <c r="FX241" s="537" t="n">
        <v>16</v>
      </c>
      <c r="FY241" s="453" t="n">
        <f aca="false">1-FV241/(EG241+DD241)</f>
        <v>0.833333333333333</v>
      </c>
      <c r="FZ241" s="453"/>
      <c r="GA241" s="430"/>
      <c r="GB241" s="527" t="n">
        <f aca="false">1-FT241/DZ241</f>
        <v>0.0588235294117647</v>
      </c>
      <c r="GC241" s="515" t="n">
        <f aca="false">(CW241+DZ241-FT241)</f>
        <v>1</v>
      </c>
      <c r="GD241" s="527" t="n">
        <f aca="false">1-FU241/EA241</f>
        <v>0.0588235294117647</v>
      </c>
      <c r="GE241" s="528" t="n">
        <f aca="false">CX241+EA241-FU241</f>
        <v>4</v>
      </c>
      <c r="GF241" s="507" t="n">
        <f aca="false">4100/BA241*24</f>
        <v>2.41525735745318</v>
      </c>
      <c r="GG241" s="602"/>
      <c r="GH241" s="602"/>
      <c r="GI241" s="602"/>
      <c r="GJ241" s="602"/>
      <c r="GK241" s="602"/>
      <c r="GL241" s="508"/>
      <c r="GM241" s="495"/>
      <c r="GN241" s="602"/>
      <c r="GO241" s="602"/>
      <c r="GP241" s="602"/>
      <c r="GQ241" s="495"/>
      <c r="GR241" s="604"/>
      <c r="GS241" s="495"/>
      <c r="GT241" s="602"/>
      <c r="GU241" s="602"/>
      <c r="GV241" s="602"/>
      <c r="GW241" s="527"/>
      <c r="GX241" s="527"/>
      <c r="GY241" s="504"/>
      <c r="GZ241" s="491" t="n">
        <v>43127</v>
      </c>
      <c r="HA241" s="494" t="n">
        <v>8.17</v>
      </c>
      <c r="HB241" s="494" t="n">
        <v>8.13</v>
      </c>
      <c r="HC241" s="495" t="n">
        <v>16</v>
      </c>
      <c r="HD241" s="499" t="n">
        <f aca="false">HC241*3.58</f>
        <v>57.28</v>
      </c>
      <c r="HE241" s="499" t="n">
        <v>18</v>
      </c>
      <c r="HF241" s="499"/>
      <c r="HG241" s="499"/>
      <c r="HH241" s="493" t="n">
        <v>1</v>
      </c>
      <c r="HI241" s="509" t="n">
        <v>8540</v>
      </c>
      <c r="HJ241" s="491" t="n">
        <f aca="false">HI241*0.67</f>
        <v>5721.8</v>
      </c>
      <c r="HK241" s="491"/>
      <c r="HL241" s="551"/>
      <c r="HM241" s="544"/>
      <c r="HN241" s="507" t="n">
        <v>8.17</v>
      </c>
      <c r="HO241" s="492"/>
      <c r="HP241" s="546" t="n">
        <v>0.0078</v>
      </c>
      <c r="HQ241" s="524"/>
      <c r="HR241" s="525"/>
      <c r="HS241" s="525" t="n">
        <v>0.26</v>
      </c>
      <c r="HT241" s="512" t="n">
        <v>16</v>
      </c>
      <c r="HU241" s="526" t="n">
        <f aca="false">72500/BA241*24</f>
        <v>42.7088191256965</v>
      </c>
      <c r="HV241" s="527" t="n">
        <f aca="false">1-HC241/BE241</f>
        <v>0.761194029850746</v>
      </c>
      <c r="HW241" s="527" t="n">
        <f aca="false">1-HD241/BF241</f>
        <v>0.825365853658536</v>
      </c>
      <c r="HX241" s="527" t="n">
        <f aca="false">1-HN241/BK241</f>
        <v>0.609090909090909</v>
      </c>
      <c r="HY241" s="605"/>
    </row>
    <row r="242" s="599" customFormat="true" ht="15" hidden="false" customHeight="true" outlineLevel="0" collapsed="false">
      <c r="A242" s="401" t="n">
        <v>43724</v>
      </c>
      <c r="B242" s="516" t="n">
        <v>43320</v>
      </c>
      <c r="C242" s="403" t="n">
        <f aca="false">B242/$B$6</f>
        <v>0.8664</v>
      </c>
      <c r="D242" s="572" t="n">
        <v>8.2</v>
      </c>
      <c r="E242" s="573" t="n">
        <v>53</v>
      </c>
      <c r="F242" s="574" t="n">
        <v>245</v>
      </c>
      <c r="G242" s="407" t="n">
        <f aca="false">F242*B242/1000</f>
        <v>10613.4</v>
      </c>
      <c r="H242" s="403" t="n">
        <f aca="false">G242/$G$6</f>
        <v>0.424536</v>
      </c>
      <c r="I242" s="574" t="n">
        <v>8280</v>
      </c>
      <c r="J242" s="407" t="n">
        <f aca="false">I242*0.67</f>
        <v>5547.6</v>
      </c>
      <c r="K242" s="575" t="n">
        <v>24.5</v>
      </c>
      <c r="L242" s="575" t="n">
        <v>19.8</v>
      </c>
      <c r="M242" s="575" t="n">
        <v>1.9</v>
      </c>
      <c r="N242" s="576" t="n">
        <v>114</v>
      </c>
      <c r="O242" s="576" t="n">
        <v>32</v>
      </c>
      <c r="P242" s="410"/>
      <c r="Q242" s="410"/>
      <c r="R242" s="410"/>
      <c r="S242" s="410"/>
      <c r="T242" s="411"/>
      <c r="U242" s="412"/>
      <c r="V242" s="410"/>
      <c r="W242" s="410"/>
      <c r="X242" s="517"/>
      <c r="Y242" s="474"/>
      <c r="Z242" s="430"/>
      <c r="AA242" s="448"/>
      <c r="AB242" s="410"/>
      <c r="AC242" s="410"/>
      <c r="AD242" s="475" t="n">
        <v>3.99</v>
      </c>
      <c r="AE242" s="478" t="n">
        <f aca="false">AD242/$AD$6</f>
        <v>0.554166666666667</v>
      </c>
      <c r="AF242" s="479"/>
      <c r="AG242" s="478"/>
      <c r="AH242" s="479"/>
      <c r="AI242" s="479"/>
      <c r="AJ242" s="474"/>
      <c r="AK242" s="478"/>
      <c r="AL242" s="448"/>
      <c r="AM242" s="480"/>
      <c r="AN242" s="474"/>
      <c r="AO242" s="474"/>
      <c r="AP242" s="480"/>
      <c r="AQ242" s="448"/>
      <c r="AR242" s="474"/>
      <c r="AS242" s="474"/>
      <c r="AT242" s="474"/>
      <c r="AU242" s="448"/>
      <c r="AV242" s="481"/>
      <c r="AW242" s="480"/>
      <c r="AX242" s="480"/>
      <c r="AY242" s="481"/>
      <c r="AZ242" s="481"/>
      <c r="BA242" s="421" t="n">
        <f aca="false">CC242+DF242</f>
        <v>41545</v>
      </c>
      <c r="BB242" s="422" t="n">
        <f aca="false">BA242/$BA$6</f>
        <v>0.8309</v>
      </c>
      <c r="BC242" s="423"/>
      <c r="BD242" s="424" t="n">
        <v>8.23</v>
      </c>
      <c r="BE242" s="425" t="n">
        <v>47</v>
      </c>
      <c r="BF242" s="426" t="n">
        <v>248</v>
      </c>
      <c r="BG242" s="427" t="n">
        <v>8510</v>
      </c>
      <c r="BH242" s="421" t="n">
        <f aca="false">BG242*0.67</f>
        <v>5701.7</v>
      </c>
      <c r="BI242" s="433"/>
      <c r="BJ242" s="422"/>
      <c r="BK242" s="428" t="n">
        <v>20.1</v>
      </c>
      <c r="BL242" s="428" t="n">
        <v>17.4</v>
      </c>
      <c r="BM242" s="429" t="n">
        <v>3.6</v>
      </c>
      <c r="BN242" s="423"/>
      <c r="BO242" s="426" t="n">
        <v>135</v>
      </c>
      <c r="BP242" s="426" t="n">
        <v>32</v>
      </c>
      <c r="BQ242" s="424" t="n">
        <v>3.97</v>
      </c>
      <c r="BR242" s="422" t="n">
        <f aca="false">BQ242/$BQ$6</f>
        <v>0.551388888888889</v>
      </c>
      <c r="BS242" s="410" t="n">
        <f aca="false">BA242</f>
        <v>41545</v>
      </c>
      <c r="BT242" s="430" t="n">
        <f aca="false">BD242</f>
        <v>8.23</v>
      </c>
      <c r="BU242" s="431" t="n">
        <f aca="false">BE242</f>
        <v>47</v>
      </c>
      <c r="BV242" s="431" t="n">
        <f aca="false">BF242</f>
        <v>248</v>
      </c>
      <c r="BW242" s="431" t="n">
        <f aca="false">BG242</f>
        <v>8510</v>
      </c>
      <c r="BX242" s="431" t="n">
        <f aca="false">BW242*0.65</f>
        <v>5531.5</v>
      </c>
      <c r="BY242" s="431" t="n">
        <f aca="false">BK242</f>
        <v>20.1</v>
      </c>
      <c r="BZ242" s="431" t="n">
        <f aca="false">BL242</f>
        <v>17.4</v>
      </c>
      <c r="CA242" s="432"/>
      <c r="CB242" s="431" t="n">
        <f aca="false">BO242</f>
        <v>135</v>
      </c>
      <c r="CC242" s="433" t="n">
        <v>21093</v>
      </c>
      <c r="CD242" s="412" t="n">
        <f aca="false">CC242</f>
        <v>21093</v>
      </c>
      <c r="CE242" s="422" t="n">
        <f aca="false">CC242/25000</f>
        <v>0.84372</v>
      </c>
      <c r="CF242" s="434" t="n">
        <f aca="false">6700/CC242*24</f>
        <v>7.62338216469919</v>
      </c>
      <c r="CG242" s="435"/>
      <c r="CH242" s="428"/>
      <c r="CI242" s="447" t="n">
        <f aca="false">9500/CC242*24</f>
        <v>10.8092732186033</v>
      </c>
      <c r="CJ242" s="437" t="n">
        <v>31.5</v>
      </c>
      <c r="CK242" s="437" t="n">
        <v>5.86</v>
      </c>
      <c r="CL242" s="424"/>
      <c r="CM242" s="424"/>
      <c r="CN242" s="424"/>
      <c r="CO242" s="433"/>
      <c r="CP242" s="433"/>
      <c r="CQ242" s="438"/>
      <c r="CR242" s="438" t="n">
        <v>0.92</v>
      </c>
      <c r="CS242" s="425"/>
      <c r="CT242" s="433" t="n">
        <f aca="false">3500/CC242*24</f>
        <v>3.98236381738017</v>
      </c>
      <c r="CU242" s="435" t="n">
        <v>6.33</v>
      </c>
      <c r="CV242" s="439"/>
      <c r="CW242" s="440"/>
      <c r="CX242" s="441"/>
      <c r="CY242" s="442"/>
      <c r="CZ242" s="443"/>
      <c r="DA242" s="443"/>
      <c r="DB242" s="443"/>
      <c r="DC242" s="443"/>
      <c r="DD242" s="444"/>
      <c r="DE242" s="441"/>
      <c r="DF242" s="445" t="n">
        <v>20452</v>
      </c>
      <c r="DG242" s="446" t="n">
        <f aca="false">DF242</f>
        <v>20452</v>
      </c>
      <c r="DH242" s="422" t="n">
        <f aca="false">DF242/25000</f>
        <v>0.81808</v>
      </c>
      <c r="DI242" s="447" t="n">
        <f aca="false">6700/DF242*24</f>
        <v>7.86231175435165</v>
      </c>
      <c r="DJ242" s="435" t="n">
        <v>8.09</v>
      </c>
      <c r="DK242" s="428"/>
      <c r="DL242" s="447" t="n">
        <f aca="false">9500/DF242*24</f>
        <v>11.1480539800509</v>
      </c>
      <c r="DM242" s="423" t="n">
        <v>31.8</v>
      </c>
      <c r="DN242" s="423" t="n">
        <v>5.8</v>
      </c>
      <c r="DO242" s="424" t="n">
        <v>8.15</v>
      </c>
      <c r="DP242" s="424"/>
      <c r="DQ242" s="424"/>
      <c r="DR242" s="433"/>
      <c r="DS242" s="433"/>
      <c r="DT242" s="438"/>
      <c r="DU242" s="438" t="n">
        <v>0.94</v>
      </c>
      <c r="DV242" s="425"/>
      <c r="DW242" s="447" t="n">
        <f aca="false">3500/DF242*24</f>
        <v>4.107177782124</v>
      </c>
      <c r="DX242" s="435" t="n">
        <v>6.09</v>
      </c>
      <c r="DY242" s="439" t="n">
        <v>8.13</v>
      </c>
      <c r="DZ242" s="440" t="n">
        <v>14</v>
      </c>
      <c r="EA242" s="441" t="n">
        <v>52</v>
      </c>
      <c r="EB242" s="442" t="n">
        <v>7870</v>
      </c>
      <c r="EC242" s="443"/>
      <c r="ED242" s="443"/>
      <c r="EE242" s="443"/>
      <c r="EF242" s="443"/>
      <c r="EG242" s="444" t="n">
        <v>10</v>
      </c>
      <c r="EH242" s="441" t="n">
        <v>16</v>
      </c>
      <c r="EI242" s="430" t="n">
        <f aca="false">DY242</f>
        <v>8.13</v>
      </c>
      <c r="EJ242" s="448" t="n">
        <f aca="false">DZ242</f>
        <v>14</v>
      </c>
      <c r="EK242" s="449" t="n">
        <f aca="false">EA242</f>
        <v>52</v>
      </c>
      <c r="EL242" s="418" t="n">
        <f aca="false">EB242</f>
        <v>7870</v>
      </c>
      <c r="EM242" s="432"/>
      <c r="EN242" s="432"/>
      <c r="EO242" s="432"/>
      <c r="EP242" s="432"/>
      <c r="EQ242" s="431" t="n">
        <f aca="false">EG242</f>
        <v>10</v>
      </c>
      <c r="ER242" s="449" t="n">
        <f aca="false">EH242</f>
        <v>16</v>
      </c>
      <c r="ES242" s="450" t="n">
        <f aca="false">44000/BA242*24</f>
        <v>25.4182212059213</v>
      </c>
      <c r="ET242" s="451" t="n">
        <f aca="false">BB242</f>
        <v>0.8309</v>
      </c>
      <c r="EU242" s="452" t="n">
        <f aca="false">BV242/1000/ES242*24</f>
        <v>0.234162727272727</v>
      </c>
      <c r="EV242" s="451" t="n">
        <f aca="false">EU242/$EU$6</f>
        <v>0.43363468013468</v>
      </c>
      <c r="EW242" s="514"/>
      <c r="EX242" s="515"/>
      <c r="EY242" s="514" t="n">
        <f aca="false">1-EJ242/BU242</f>
        <v>0.702127659574468</v>
      </c>
      <c r="EZ242" s="515" t="n">
        <f aca="false">BU242-EJ242</f>
        <v>33</v>
      </c>
      <c r="FA242" s="451" t="n">
        <f aca="false">1-EK242/BV242</f>
        <v>0.790322580645161</v>
      </c>
      <c r="FB242" s="432" t="n">
        <f aca="false">BV242-EK242</f>
        <v>196</v>
      </c>
      <c r="FC242" s="453"/>
      <c r="FD242" s="432"/>
      <c r="FE242" s="453" t="n">
        <f aca="false">1-EQ242/CB242</f>
        <v>0.925925925925926</v>
      </c>
      <c r="FF242" s="431" t="n">
        <f aca="false">CB242-EQ242</f>
        <v>125</v>
      </c>
      <c r="FG242" s="406" t="n">
        <v>48000</v>
      </c>
      <c r="FH242" s="590"/>
      <c r="FI242" s="591"/>
      <c r="FJ242" s="592"/>
      <c r="FK242" s="456" t="n">
        <f aca="false">3000/BA242*24</f>
        <v>1.73306053676736</v>
      </c>
      <c r="FL242" s="531"/>
      <c r="FM242" s="456"/>
      <c r="FN242" s="531" t="n">
        <v>6950</v>
      </c>
      <c r="FO242" s="533" t="n">
        <f aca="false">FN242/11.15/1.2/1000</f>
        <v>0.519431988041853</v>
      </c>
      <c r="FP242" s="450" t="n">
        <f aca="false">FN242/BA242*1000</f>
        <v>167.288482368516</v>
      </c>
      <c r="FQ242" s="458" t="n">
        <v>81.6</v>
      </c>
      <c r="FR242" s="459" t="n">
        <f aca="false">FQ242/BA242*1000</f>
        <v>1.96413527500301</v>
      </c>
      <c r="FS242" s="577" t="n">
        <v>8.12</v>
      </c>
      <c r="FT242" s="578" t="n">
        <v>13</v>
      </c>
      <c r="FU242" s="579" t="n">
        <v>49</v>
      </c>
      <c r="FV242" s="580" t="n">
        <v>1</v>
      </c>
      <c r="FW242" s="581" t="n">
        <v>0.3</v>
      </c>
      <c r="FX242" s="580" t="n">
        <v>8</v>
      </c>
      <c r="FY242" s="453" t="n">
        <f aca="false">1-FV242/(EG242+DD242)</f>
        <v>0.9</v>
      </c>
      <c r="FZ242" s="453"/>
      <c r="GA242" s="430"/>
      <c r="GB242" s="514" t="n">
        <f aca="false">1-FT242/DZ242</f>
        <v>0.0714285714285714</v>
      </c>
      <c r="GC242" s="515" t="n">
        <f aca="false">(CW242+DZ242-FT242)</f>
        <v>1</v>
      </c>
      <c r="GD242" s="514" t="n">
        <f aca="false">1-FU242/EA242</f>
        <v>0.0576923076923077</v>
      </c>
      <c r="GE242" s="528" t="n">
        <f aca="false">CX242+EA242-FU242</f>
        <v>3</v>
      </c>
      <c r="GF242" s="462" t="n">
        <f aca="false">4100/BA242*24</f>
        <v>2.36851606691539</v>
      </c>
      <c r="GG242" s="590"/>
      <c r="GH242" s="593"/>
      <c r="GI242" s="590"/>
      <c r="GJ242" s="593"/>
      <c r="GK242" s="593"/>
      <c r="GL242" s="594"/>
      <c r="GM242" s="578"/>
      <c r="GN242" s="590"/>
      <c r="GO242" s="593"/>
      <c r="GP242" s="593"/>
      <c r="GQ242" s="578"/>
      <c r="GR242" s="595"/>
      <c r="GS242" s="596"/>
      <c r="GT242" s="593"/>
      <c r="GU242" s="593"/>
      <c r="GV242" s="593"/>
      <c r="GW242" s="514"/>
      <c r="GX242" s="514"/>
      <c r="GY242" s="597"/>
      <c r="GZ242" s="406" t="n">
        <v>43742</v>
      </c>
      <c r="HA242" s="582" t="n">
        <v>8.22</v>
      </c>
      <c r="HB242" s="452" t="n">
        <v>8.16</v>
      </c>
      <c r="HC242" s="578" t="n">
        <v>14</v>
      </c>
      <c r="HD242" s="464" t="n">
        <f aca="false">HC242*3.58</f>
        <v>50.12</v>
      </c>
      <c r="HE242" s="464" t="n">
        <v>15</v>
      </c>
      <c r="HF242" s="464"/>
      <c r="HG242" s="583"/>
      <c r="HH242" s="576" t="n">
        <v>2</v>
      </c>
      <c r="HI242" s="584" t="n">
        <v>7990</v>
      </c>
      <c r="HJ242" s="407" t="n">
        <f aca="false">HI242*0.67</f>
        <v>5353.3</v>
      </c>
      <c r="HK242" s="407"/>
      <c r="HL242" s="550"/>
      <c r="HM242" s="585"/>
      <c r="HN242" s="462" t="n">
        <v>9.21</v>
      </c>
      <c r="HO242" s="575"/>
      <c r="HP242" s="549" t="n">
        <v>0.0074</v>
      </c>
      <c r="HQ242" s="586"/>
      <c r="HR242" s="587"/>
      <c r="HS242" s="521" t="n">
        <v>0.31</v>
      </c>
      <c r="HT242" s="588" t="n">
        <v>8</v>
      </c>
      <c r="HU242" s="523" t="n">
        <f aca="false">72500/BA242*24</f>
        <v>41.8822963052112</v>
      </c>
      <c r="HV242" s="514" t="n">
        <f aca="false">1-HC242/BE242</f>
        <v>0.702127659574468</v>
      </c>
      <c r="HW242" s="514" t="n">
        <f aca="false">1-HD242/BF242</f>
        <v>0.797903225806452</v>
      </c>
      <c r="HX242" s="514" t="n">
        <f aca="false">1-HN242/BK242</f>
        <v>0.541791044776119</v>
      </c>
      <c r="HY242" s="600"/>
    </row>
    <row r="243" s="599" customFormat="true" ht="15" hidden="false" customHeight="true" outlineLevel="0" collapsed="false">
      <c r="A243" s="401" t="n">
        <v>43725</v>
      </c>
      <c r="B243" s="516" t="n">
        <v>45131</v>
      </c>
      <c r="C243" s="403" t="n">
        <f aca="false">B243/$B$6</f>
        <v>0.90262</v>
      </c>
      <c r="D243" s="572" t="n">
        <v>8.15</v>
      </c>
      <c r="E243" s="573" t="n">
        <v>49</v>
      </c>
      <c r="F243" s="574" t="n">
        <v>202</v>
      </c>
      <c r="G243" s="407" t="n">
        <f aca="false">F243*B243/1000</f>
        <v>9116.462</v>
      </c>
      <c r="H243" s="403" t="n">
        <f aca="false">G243/$G$6</f>
        <v>0.36465848</v>
      </c>
      <c r="I243" s="574" t="n">
        <v>7640</v>
      </c>
      <c r="J243" s="407" t="n">
        <f aca="false">I243*0.67</f>
        <v>5118.8</v>
      </c>
      <c r="K243" s="575" t="n">
        <v>22.1</v>
      </c>
      <c r="L243" s="575" t="n">
        <v>17.6</v>
      </c>
      <c r="M243" s="575" t="n">
        <v>2.9</v>
      </c>
      <c r="N243" s="576" t="n">
        <v>311</v>
      </c>
      <c r="O243" s="576" t="n">
        <v>32</v>
      </c>
      <c r="P243" s="410"/>
      <c r="Q243" s="410"/>
      <c r="R243" s="410"/>
      <c r="S243" s="410"/>
      <c r="T243" s="411"/>
      <c r="U243" s="412"/>
      <c r="V243" s="410"/>
      <c r="W243" s="410"/>
      <c r="X243" s="517"/>
      <c r="Y243" s="474"/>
      <c r="Z243" s="430"/>
      <c r="AA243" s="448"/>
      <c r="AB243" s="410"/>
      <c r="AC243" s="410"/>
      <c r="AD243" s="475" t="n">
        <v>3.82</v>
      </c>
      <c r="AE243" s="478" t="n">
        <f aca="false">AD243/$AD$6</f>
        <v>0.530555555555556</v>
      </c>
      <c r="AF243" s="479"/>
      <c r="AG243" s="478"/>
      <c r="AH243" s="479"/>
      <c r="AI243" s="479"/>
      <c r="AJ243" s="474"/>
      <c r="AK243" s="478"/>
      <c r="AL243" s="448"/>
      <c r="AM243" s="480"/>
      <c r="AN243" s="474"/>
      <c r="AO243" s="474"/>
      <c r="AP243" s="480"/>
      <c r="AQ243" s="448"/>
      <c r="AR243" s="474"/>
      <c r="AS243" s="474"/>
      <c r="AT243" s="474"/>
      <c r="AU243" s="448"/>
      <c r="AV243" s="481"/>
      <c r="AW243" s="480"/>
      <c r="AX243" s="480"/>
      <c r="AY243" s="481"/>
      <c r="AZ243" s="481"/>
      <c r="BA243" s="421" t="n">
        <f aca="false">CC243+DF243</f>
        <v>42363</v>
      </c>
      <c r="BB243" s="422" t="n">
        <f aca="false">BA243/$BA$6</f>
        <v>0.84726</v>
      </c>
      <c r="BC243" s="423"/>
      <c r="BD243" s="424" t="n">
        <v>8.05</v>
      </c>
      <c r="BE243" s="425" t="n">
        <v>77</v>
      </c>
      <c r="BF243" s="426" t="n">
        <v>396</v>
      </c>
      <c r="BG243" s="427" t="n">
        <v>7220</v>
      </c>
      <c r="BH243" s="421" t="n">
        <f aca="false">BG243*0.67</f>
        <v>4837.4</v>
      </c>
      <c r="BI243" s="433" t="n">
        <v>1371</v>
      </c>
      <c r="BJ243" s="422" t="n">
        <f aca="false">BI243/35.5*(23+35.5)/BH243</f>
        <v>0.467038806203076</v>
      </c>
      <c r="BK243" s="428" t="n">
        <v>26.5</v>
      </c>
      <c r="BL243" s="428" t="n">
        <v>25.4</v>
      </c>
      <c r="BM243" s="429" t="n">
        <v>2.9</v>
      </c>
      <c r="BN243" s="423" t="n">
        <v>3</v>
      </c>
      <c r="BO243" s="426" t="n">
        <v>338</v>
      </c>
      <c r="BP243" s="426" t="n">
        <v>32</v>
      </c>
      <c r="BQ243" s="424" t="n">
        <v>6</v>
      </c>
      <c r="BR243" s="422" t="n">
        <f aca="false">BQ243/$BQ$6</f>
        <v>0.833333333333333</v>
      </c>
      <c r="BS243" s="410" t="n">
        <f aca="false">BA243</f>
        <v>42363</v>
      </c>
      <c r="BT243" s="430" t="n">
        <f aca="false">BD243</f>
        <v>8.05</v>
      </c>
      <c r="BU243" s="431" t="n">
        <f aca="false">BE243</f>
        <v>77</v>
      </c>
      <c r="BV243" s="431" t="n">
        <f aca="false">BF243</f>
        <v>396</v>
      </c>
      <c r="BW243" s="431" t="n">
        <f aca="false">BG243</f>
        <v>7220</v>
      </c>
      <c r="BX243" s="431" t="n">
        <f aca="false">BW243*0.65</f>
        <v>4693</v>
      </c>
      <c r="BY243" s="431" t="n">
        <f aca="false">BK243</f>
        <v>26.5</v>
      </c>
      <c r="BZ243" s="431" t="n">
        <f aca="false">BL243</f>
        <v>25.4</v>
      </c>
      <c r="CA243" s="432" t="n">
        <f aca="false">BN243</f>
        <v>3</v>
      </c>
      <c r="CB243" s="431" t="n">
        <f aca="false">BO243</f>
        <v>338</v>
      </c>
      <c r="CC243" s="433" t="n">
        <v>21383</v>
      </c>
      <c r="CD243" s="412" t="n">
        <f aca="false">CC243</f>
        <v>21383</v>
      </c>
      <c r="CE243" s="422" t="n">
        <f aca="false">CC243/25000</f>
        <v>0.85532</v>
      </c>
      <c r="CF243" s="434" t="n">
        <f aca="false">6700/CC243*24</f>
        <v>7.51999251742038</v>
      </c>
      <c r="CG243" s="435"/>
      <c r="CH243" s="428"/>
      <c r="CI243" s="447" t="n">
        <f aca="false">9500/CC243*24</f>
        <v>10.6626759575364</v>
      </c>
      <c r="CJ243" s="437" t="n">
        <v>31.7</v>
      </c>
      <c r="CK243" s="437" t="n">
        <v>3.85</v>
      </c>
      <c r="CL243" s="424"/>
      <c r="CM243" s="424"/>
      <c r="CN243" s="424"/>
      <c r="CO243" s="433"/>
      <c r="CP243" s="433"/>
      <c r="CQ243" s="438"/>
      <c r="CR243" s="438" t="n">
        <v>0.93</v>
      </c>
      <c r="CS243" s="425"/>
      <c r="CT243" s="433" t="n">
        <f aca="false">3500/CC243*24</f>
        <v>3.92835430014497</v>
      </c>
      <c r="CU243" s="435" t="n">
        <v>5.97</v>
      </c>
      <c r="CV243" s="439"/>
      <c r="CW243" s="440"/>
      <c r="CX243" s="441"/>
      <c r="CY243" s="442"/>
      <c r="CZ243" s="443"/>
      <c r="DA243" s="443"/>
      <c r="DB243" s="443"/>
      <c r="DC243" s="443"/>
      <c r="DD243" s="444"/>
      <c r="DE243" s="441"/>
      <c r="DF243" s="445" t="n">
        <v>20980</v>
      </c>
      <c r="DG243" s="446" t="n">
        <f aca="false">DF243</f>
        <v>20980</v>
      </c>
      <c r="DH243" s="422" t="n">
        <f aca="false">DF243/25000</f>
        <v>0.8392</v>
      </c>
      <c r="DI243" s="447" t="n">
        <f aca="false">6700/DF243*24</f>
        <v>7.66444232602479</v>
      </c>
      <c r="DJ243" s="435" t="n">
        <v>7.94</v>
      </c>
      <c r="DK243" s="428" t="n">
        <v>4.1</v>
      </c>
      <c r="DL243" s="447" t="n">
        <f aca="false">9500/DF243*24</f>
        <v>10.8674928503337</v>
      </c>
      <c r="DM243" s="423" t="n">
        <v>31.6</v>
      </c>
      <c r="DN243" s="423" t="n">
        <v>4.46</v>
      </c>
      <c r="DO243" s="424" t="n">
        <v>7.96</v>
      </c>
      <c r="DP243" s="424"/>
      <c r="DQ243" s="424"/>
      <c r="DR243" s="433" t="n">
        <v>8140</v>
      </c>
      <c r="DS243" s="433" t="n">
        <v>4080</v>
      </c>
      <c r="DT243" s="438" t="n">
        <f aca="false">DS243/DR243</f>
        <v>0.501228501228501</v>
      </c>
      <c r="DU243" s="438" t="n">
        <v>0.95</v>
      </c>
      <c r="DV243" s="425" t="n">
        <f aca="false">DU243/DR243*1000*1000</f>
        <v>116.707616707617</v>
      </c>
      <c r="DW243" s="447" t="n">
        <f aca="false">3500/DF243*24</f>
        <v>4.00381315538608</v>
      </c>
      <c r="DX243" s="435" t="n">
        <v>5.52</v>
      </c>
      <c r="DY243" s="439" t="n">
        <v>8.15</v>
      </c>
      <c r="DZ243" s="440" t="n">
        <v>16</v>
      </c>
      <c r="EA243" s="441" t="n">
        <v>63</v>
      </c>
      <c r="EB243" s="442" t="n">
        <v>8080</v>
      </c>
      <c r="EC243" s="443" t="n">
        <v>8.3</v>
      </c>
      <c r="ED243" s="443" t="n">
        <v>0.23</v>
      </c>
      <c r="EE243" s="443" t="n">
        <v>8.1</v>
      </c>
      <c r="EF243" s="443" t="n">
        <v>1.4</v>
      </c>
      <c r="EG243" s="444" t="n">
        <v>12</v>
      </c>
      <c r="EH243" s="441" t="n">
        <v>16</v>
      </c>
      <c r="EI243" s="430" t="n">
        <f aca="false">DY243</f>
        <v>8.15</v>
      </c>
      <c r="EJ243" s="448" t="n">
        <f aca="false">DZ243</f>
        <v>16</v>
      </c>
      <c r="EK243" s="449" t="n">
        <f aca="false">EA243</f>
        <v>63</v>
      </c>
      <c r="EL243" s="418" t="n">
        <f aca="false">EB243</f>
        <v>8080</v>
      </c>
      <c r="EM243" s="432" t="n">
        <f aca="false">EC243</f>
        <v>8.3</v>
      </c>
      <c r="EN243" s="432" t="n">
        <f aca="false">ED243</f>
        <v>0.23</v>
      </c>
      <c r="EO243" s="432" t="n">
        <f aca="false">EE243</f>
        <v>8.1</v>
      </c>
      <c r="EP243" s="432" t="n">
        <f aca="false">EF243</f>
        <v>1.4</v>
      </c>
      <c r="EQ243" s="431" t="n">
        <f aca="false">EG243</f>
        <v>12</v>
      </c>
      <c r="ER243" s="449" t="n">
        <f aca="false">EH243</f>
        <v>16</v>
      </c>
      <c r="ES243" s="450" t="n">
        <f aca="false">44000/BA243*24</f>
        <v>24.9274130727286</v>
      </c>
      <c r="ET243" s="451" t="n">
        <f aca="false">BB243</f>
        <v>0.84726</v>
      </c>
      <c r="EU243" s="452" t="n">
        <f aca="false">BV243/1000/ES243*24</f>
        <v>0.381267</v>
      </c>
      <c r="EV243" s="451" t="n">
        <f aca="false">EU243/$EU$6</f>
        <v>0.70605</v>
      </c>
      <c r="EW243" s="514" t="n">
        <f aca="false">1-EM243/BY243</f>
        <v>0.686792452830189</v>
      </c>
      <c r="EX243" s="515" t="n">
        <f aca="false">BY243-EM243</f>
        <v>18.2</v>
      </c>
      <c r="EY243" s="514" t="n">
        <f aca="false">1-EJ243/BU243</f>
        <v>0.792207792207792</v>
      </c>
      <c r="EZ243" s="515" t="n">
        <f aca="false">BU243-EJ243</f>
        <v>61</v>
      </c>
      <c r="FA243" s="451" t="n">
        <f aca="false">1-EK243/BV243</f>
        <v>0.840909090909091</v>
      </c>
      <c r="FB243" s="432" t="n">
        <f aca="false">BV243-EK243</f>
        <v>333</v>
      </c>
      <c r="FC243" s="453" t="n">
        <f aca="false">1-EP243/CA243</f>
        <v>0.533333333333333</v>
      </c>
      <c r="FD243" s="432" t="n">
        <f aca="false">CA243-EP243</f>
        <v>1.6</v>
      </c>
      <c r="FE243" s="453" t="n">
        <f aca="false">1-EQ243/CB243</f>
        <v>0.964497041420118</v>
      </c>
      <c r="FF243" s="431" t="n">
        <f aca="false">CB243-EQ243</f>
        <v>326</v>
      </c>
      <c r="FG243" s="406" t="n">
        <v>48000</v>
      </c>
      <c r="FH243" s="590"/>
      <c r="FI243" s="591"/>
      <c r="FJ243" s="592"/>
      <c r="FK243" s="456" t="n">
        <f aca="false">3000/BA243*24</f>
        <v>1.69959634586786</v>
      </c>
      <c r="FL243" s="531"/>
      <c r="FM243" s="456"/>
      <c r="FN243" s="531" t="n">
        <v>6255</v>
      </c>
      <c r="FO243" s="533" t="n">
        <f aca="false">FN243/11.15/1.2/1000</f>
        <v>0.467488789237668</v>
      </c>
      <c r="FP243" s="450" t="n">
        <f aca="false">FN243/BA243*1000</f>
        <v>147.65243254727</v>
      </c>
      <c r="FQ243" s="458" t="n">
        <v>81.6</v>
      </c>
      <c r="FR243" s="459" t="n">
        <f aca="false">FQ243/BA243*1000</f>
        <v>1.92620919198357</v>
      </c>
      <c r="FS243" s="577" t="n">
        <v>8.04</v>
      </c>
      <c r="FT243" s="578" t="n">
        <v>14</v>
      </c>
      <c r="FU243" s="579" t="n">
        <v>52</v>
      </c>
      <c r="FV243" s="580" t="n">
        <v>1</v>
      </c>
      <c r="FW243" s="581" t="n">
        <v>0.42</v>
      </c>
      <c r="FX243" s="580" t="n">
        <v>8</v>
      </c>
      <c r="FY243" s="453" t="n">
        <f aca="false">1-FV243/(EG243+DD243)</f>
        <v>0.916666666666667</v>
      </c>
      <c r="FZ243" s="453" t="n">
        <f aca="false">1-FW243/(EF243+DC243)</f>
        <v>0.7</v>
      </c>
      <c r="GA243" s="430" t="n">
        <f aca="false">EF243+DC243-FW243</f>
        <v>0.98</v>
      </c>
      <c r="GB243" s="514" t="n">
        <f aca="false">1-FT243/DZ243</f>
        <v>0.125</v>
      </c>
      <c r="GC243" s="515" t="n">
        <f aca="false">(CW243+DZ243-FT243)</f>
        <v>2</v>
      </c>
      <c r="GD243" s="514" t="n">
        <f aca="false">1-FU243/EA243</f>
        <v>0.174603174603175</v>
      </c>
      <c r="GE243" s="528" t="n">
        <f aca="false">CX243+EA243-FU243</f>
        <v>11</v>
      </c>
      <c r="GF243" s="462" t="n">
        <f aca="false">4100/BA243*24</f>
        <v>2.32278167268607</v>
      </c>
      <c r="GG243" s="590"/>
      <c r="GH243" s="593"/>
      <c r="GI243" s="590"/>
      <c r="GJ243" s="593"/>
      <c r="GK243" s="593"/>
      <c r="GL243" s="594"/>
      <c r="GM243" s="578"/>
      <c r="GN243" s="590"/>
      <c r="GO243" s="593"/>
      <c r="GP243" s="593"/>
      <c r="GQ243" s="578"/>
      <c r="GR243" s="595"/>
      <c r="GS243" s="596"/>
      <c r="GT243" s="593"/>
      <c r="GU243" s="593"/>
      <c r="GV243" s="593"/>
      <c r="GW243" s="514"/>
      <c r="GX243" s="514"/>
      <c r="GY243" s="597"/>
      <c r="GZ243" s="406" t="n">
        <v>44711</v>
      </c>
      <c r="HA243" s="582" t="n">
        <v>8.16</v>
      </c>
      <c r="HB243" s="452" t="n">
        <v>8.12</v>
      </c>
      <c r="HC243" s="578" t="n">
        <v>13.5</v>
      </c>
      <c r="HD243" s="464" t="n">
        <f aca="false">HC243*3.58</f>
        <v>48.33</v>
      </c>
      <c r="HE243" s="464" t="n">
        <v>15</v>
      </c>
      <c r="HF243" s="464"/>
      <c r="HG243" s="583"/>
      <c r="HH243" s="576" t="n">
        <v>1</v>
      </c>
      <c r="HI243" s="584" t="n">
        <v>8020</v>
      </c>
      <c r="HJ243" s="407" t="n">
        <f aca="false">HI243*0.67</f>
        <v>5373.4</v>
      </c>
      <c r="HK243" s="407"/>
      <c r="HL243" s="550" t="n">
        <v>1397</v>
      </c>
      <c r="HM243" s="585" t="n">
        <v>7.8</v>
      </c>
      <c r="HN243" s="462" t="n">
        <v>7.13</v>
      </c>
      <c r="HO243" s="575" t="n">
        <v>0.24</v>
      </c>
      <c r="HP243" s="549" t="n">
        <v>0.0076</v>
      </c>
      <c r="HQ243" s="586" t="n">
        <v>7.5</v>
      </c>
      <c r="HR243" s="587" t="n">
        <v>0.4</v>
      </c>
      <c r="HS243" s="521" t="n">
        <v>0.32</v>
      </c>
      <c r="HT243" s="588" t="n">
        <v>8</v>
      </c>
      <c r="HU243" s="523" t="n">
        <f aca="false">72500/BA243*24</f>
        <v>41.0735783584732</v>
      </c>
      <c r="HV243" s="514" t="n">
        <f aca="false">1-HC243/BE243</f>
        <v>0.824675324675325</v>
      </c>
      <c r="HW243" s="514" t="n">
        <f aca="false">1-HD243/BF243</f>
        <v>0.877954545454545</v>
      </c>
      <c r="HX243" s="514" t="n">
        <f aca="false">1-HN243/BK243</f>
        <v>0.730943396226415</v>
      </c>
      <c r="HY243" s="600"/>
    </row>
    <row r="244" s="599" customFormat="true" ht="15" hidden="false" customHeight="true" outlineLevel="0" collapsed="false">
      <c r="A244" s="401" t="n">
        <v>43726</v>
      </c>
      <c r="B244" s="516" t="n">
        <v>43225</v>
      </c>
      <c r="C244" s="403" t="n">
        <f aca="false">B244/$B$6</f>
        <v>0.8645</v>
      </c>
      <c r="D244" s="572" t="n">
        <v>8.03</v>
      </c>
      <c r="E244" s="573" t="n">
        <v>38</v>
      </c>
      <c r="F244" s="574" t="n">
        <v>258</v>
      </c>
      <c r="G244" s="407" t="n">
        <f aca="false">F244*B244/1000</f>
        <v>11152.05</v>
      </c>
      <c r="H244" s="403" t="n">
        <f aca="false">G244/$G$6</f>
        <v>0.446082</v>
      </c>
      <c r="I244" s="574" t="n">
        <v>7170</v>
      </c>
      <c r="J244" s="407" t="n">
        <f aca="false">I244*0.67</f>
        <v>4803.9</v>
      </c>
      <c r="K244" s="575" t="n">
        <v>22.2</v>
      </c>
      <c r="L244" s="575" t="n">
        <v>19.8</v>
      </c>
      <c r="M244" s="575" t="n">
        <v>2.2</v>
      </c>
      <c r="N244" s="576" t="n">
        <v>187</v>
      </c>
      <c r="O244" s="576" t="n">
        <v>32</v>
      </c>
      <c r="P244" s="410"/>
      <c r="Q244" s="410"/>
      <c r="R244" s="410"/>
      <c r="S244" s="410"/>
      <c r="T244" s="411"/>
      <c r="U244" s="412"/>
      <c r="V244" s="410"/>
      <c r="W244" s="410"/>
      <c r="X244" s="517"/>
      <c r="Y244" s="474"/>
      <c r="Z244" s="430"/>
      <c r="AA244" s="448"/>
      <c r="AB244" s="410"/>
      <c r="AC244" s="410"/>
      <c r="AD244" s="475" t="n">
        <v>4.73</v>
      </c>
      <c r="AE244" s="478" t="n">
        <f aca="false">AD244/$AD$6</f>
        <v>0.656944444444444</v>
      </c>
      <c r="AF244" s="479"/>
      <c r="AG244" s="478"/>
      <c r="AH244" s="479"/>
      <c r="AI244" s="479"/>
      <c r="AJ244" s="474"/>
      <c r="AK244" s="478"/>
      <c r="AL244" s="448"/>
      <c r="AM244" s="480"/>
      <c r="AN244" s="474"/>
      <c r="AO244" s="474"/>
      <c r="AP244" s="480"/>
      <c r="AQ244" s="448"/>
      <c r="AR244" s="474"/>
      <c r="AS244" s="474"/>
      <c r="AT244" s="474"/>
      <c r="AU244" s="448"/>
      <c r="AV244" s="481"/>
      <c r="AW244" s="480"/>
      <c r="AX244" s="480"/>
      <c r="AY244" s="481"/>
      <c r="AZ244" s="481"/>
      <c r="BA244" s="421" t="n">
        <f aca="false">CC244+DF244</f>
        <v>45686</v>
      </c>
      <c r="BB244" s="422" t="n">
        <f aca="false">BA244/$BA$6</f>
        <v>0.91372</v>
      </c>
      <c r="BC244" s="423"/>
      <c r="BD244" s="424" t="n">
        <v>8.05</v>
      </c>
      <c r="BE244" s="425" t="n">
        <v>43</v>
      </c>
      <c r="BF244" s="426" t="n">
        <v>254</v>
      </c>
      <c r="BG244" s="427" t="n">
        <v>6810</v>
      </c>
      <c r="BH244" s="421" t="n">
        <f aca="false">BG244*0.67</f>
        <v>4562.7</v>
      </c>
      <c r="BI244" s="433"/>
      <c r="BJ244" s="422"/>
      <c r="BK244" s="428" t="n">
        <v>20.3</v>
      </c>
      <c r="BL244" s="428" t="n">
        <v>18.2</v>
      </c>
      <c r="BM244" s="429" t="n">
        <v>4.2</v>
      </c>
      <c r="BN244" s="423"/>
      <c r="BO244" s="426" t="n">
        <v>158</v>
      </c>
      <c r="BP244" s="426" t="n">
        <v>32</v>
      </c>
      <c r="BQ244" s="424" t="n">
        <v>6.1</v>
      </c>
      <c r="BR244" s="422" t="n">
        <f aca="false">BQ244/$BQ$6</f>
        <v>0.847222222222222</v>
      </c>
      <c r="BS244" s="410" t="n">
        <f aca="false">BA244</f>
        <v>45686</v>
      </c>
      <c r="BT244" s="430" t="n">
        <f aca="false">BD244</f>
        <v>8.05</v>
      </c>
      <c r="BU244" s="431" t="n">
        <f aca="false">BE244</f>
        <v>43</v>
      </c>
      <c r="BV244" s="431" t="n">
        <f aca="false">BF244</f>
        <v>254</v>
      </c>
      <c r="BW244" s="431" t="n">
        <f aca="false">BG244</f>
        <v>6810</v>
      </c>
      <c r="BX244" s="431" t="n">
        <f aca="false">BW244*0.65</f>
        <v>4426.5</v>
      </c>
      <c r="BY244" s="431" t="n">
        <f aca="false">BK244</f>
        <v>20.3</v>
      </c>
      <c r="BZ244" s="431" t="n">
        <f aca="false">BL244</f>
        <v>18.2</v>
      </c>
      <c r="CA244" s="432"/>
      <c r="CB244" s="431" t="n">
        <f aca="false">BO244</f>
        <v>158</v>
      </c>
      <c r="CC244" s="433" t="n">
        <v>23201</v>
      </c>
      <c r="CD244" s="412" t="n">
        <f aca="false">CC244</f>
        <v>23201</v>
      </c>
      <c r="CE244" s="422" t="n">
        <f aca="false">CC244/25000</f>
        <v>0.92804</v>
      </c>
      <c r="CF244" s="434" t="n">
        <f aca="false">6700/CC244*24</f>
        <v>6.93073574414896</v>
      </c>
      <c r="CG244" s="435"/>
      <c r="CH244" s="428"/>
      <c r="CI244" s="447" t="n">
        <f aca="false">9500/CC244*24</f>
        <v>9.82716262230076</v>
      </c>
      <c r="CJ244" s="437" t="n">
        <v>30.4</v>
      </c>
      <c r="CK244" s="437" t="n">
        <v>4.33</v>
      </c>
      <c r="CL244" s="424"/>
      <c r="CM244" s="424"/>
      <c r="CN244" s="424"/>
      <c r="CO244" s="433"/>
      <c r="CP244" s="433"/>
      <c r="CQ244" s="438"/>
      <c r="CR244" s="438" t="n">
        <v>0.94</v>
      </c>
      <c r="CS244" s="425"/>
      <c r="CT244" s="433" t="n">
        <f aca="false">3500/CC244*24</f>
        <v>3.62053359768975</v>
      </c>
      <c r="CU244" s="435" t="n">
        <v>5.29</v>
      </c>
      <c r="CV244" s="439"/>
      <c r="CW244" s="440"/>
      <c r="CX244" s="441"/>
      <c r="CY244" s="442"/>
      <c r="CZ244" s="443"/>
      <c r="DA244" s="443"/>
      <c r="DB244" s="443"/>
      <c r="DC244" s="443"/>
      <c r="DD244" s="444"/>
      <c r="DE244" s="441"/>
      <c r="DF244" s="445" t="n">
        <v>22485</v>
      </c>
      <c r="DG244" s="446" t="n">
        <f aca="false">DF244</f>
        <v>22485</v>
      </c>
      <c r="DH244" s="422" t="n">
        <f aca="false">DF244/25000</f>
        <v>0.8994</v>
      </c>
      <c r="DI244" s="447" t="n">
        <f aca="false">6700/DF244*24</f>
        <v>7.15143428952635</v>
      </c>
      <c r="DJ244" s="435" t="n">
        <v>7.93</v>
      </c>
      <c r="DK244" s="428"/>
      <c r="DL244" s="447" t="n">
        <f aca="false">9500/DF244*24</f>
        <v>10.1400933955971</v>
      </c>
      <c r="DM244" s="423" t="n">
        <v>30.5</v>
      </c>
      <c r="DN244" s="423" t="n">
        <v>4.19</v>
      </c>
      <c r="DO244" s="424" t="n">
        <v>7.93</v>
      </c>
      <c r="DP244" s="424"/>
      <c r="DQ244" s="424"/>
      <c r="DR244" s="433"/>
      <c r="DS244" s="433"/>
      <c r="DT244" s="438"/>
      <c r="DU244" s="438" t="n">
        <v>0.96</v>
      </c>
      <c r="DV244" s="425"/>
      <c r="DW244" s="447" t="n">
        <f aca="false">3500/DF244*24</f>
        <v>3.73582388258839</v>
      </c>
      <c r="DX244" s="435" t="n">
        <v>5.16</v>
      </c>
      <c r="DY244" s="439" t="n">
        <v>8.19</v>
      </c>
      <c r="DZ244" s="440" t="n">
        <v>16</v>
      </c>
      <c r="EA244" s="441" t="n">
        <v>57</v>
      </c>
      <c r="EB244" s="442" t="n">
        <v>7490</v>
      </c>
      <c r="EC244" s="443"/>
      <c r="ED244" s="443"/>
      <c r="EE244" s="443"/>
      <c r="EF244" s="443"/>
      <c r="EG244" s="444" t="n">
        <v>4</v>
      </c>
      <c r="EH244" s="441" t="n">
        <v>16</v>
      </c>
      <c r="EI244" s="430" t="n">
        <f aca="false">DY244</f>
        <v>8.19</v>
      </c>
      <c r="EJ244" s="448" t="n">
        <f aca="false">DZ244</f>
        <v>16</v>
      </c>
      <c r="EK244" s="449" t="n">
        <f aca="false">EA244</f>
        <v>57</v>
      </c>
      <c r="EL244" s="418" t="n">
        <f aca="false">EB244</f>
        <v>7490</v>
      </c>
      <c r="EM244" s="432"/>
      <c r="EN244" s="432"/>
      <c r="EO244" s="432"/>
      <c r="EP244" s="432"/>
      <c r="EQ244" s="431" t="n">
        <f aca="false">EG244</f>
        <v>4</v>
      </c>
      <c r="ER244" s="449" t="n">
        <f aca="false">EH244</f>
        <v>16</v>
      </c>
      <c r="ES244" s="450" t="n">
        <f aca="false">44000/BA244*24</f>
        <v>23.1143019743466</v>
      </c>
      <c r="ET244" s="451" t="n">
        <f aca="false">BB244</f>
        <v>0.91372</v>
      </c>
      <c r="EU244" s="452" t="n">
        <f aca="false">BV244/1000/ES244*24</f>
        <v>0.263732818181818</v>
      </c>
      <c r="EV244" s="451" t="n">
        <f aca="false">EU244/$EU$6</f>
        <v>0.488394107744108</v>
      </c>
      <c r="EW244" s="514"/>
      <c r="EX244" s="515"/>
      <c r="EY244" s="514" t="n">
        <f aca="false">1-EJ244/BU244</f>
        <v>0.627906976744186</v>
      </c>
      <c r="EZ244" s="515" t="n">
        <f aca="false">BU244-EJ244</f>
        <v>27</v>
      </c>
      <c r="FA244" s="451" t="n">
        <f aca="false">1-EK244/BV244</f>
        <v>0.775590551181102</v>
      </c>
      <c r="FB244" s="432" t="n">
        <f aca="false">BV244-EK244</f>
        <v>197</v>
      </c>
      <c r="FC244" s="453"/>
      <c r="FD244" s="432"/>
      <c r="FE244" s="453" t="n">
        <f aca="false">1-EQ244/CB244</f>
        <v>0.974683544303797</v>
      </c>
      <c r="FF244" s="431" t="n">
        <f aca="false">CB244-EQ244</f>
        <v>154</v>
      </c>
      <c r="FG244" s="406" t="n">
        <v>48000</v>
      </c>
      <c r="FH244" s="590"/>
      <c r="FI244" s="591"/>
      <c r="FJ244" s="592"/>
      <c r="FK244" s="456" t="n">
        <f aca="false">3000/BA244*24</f>
        <v>1.57597513461454</v>
      </c>
      <c r="FL244" s="531"/>
      <c r="FM244" s="456"/>
      <c r="FN244" s="531" t="n">
        <v>6116</v>
      </c>
      <c r="FO244" s="533" t="n">
        <f aca="false">FN244/11.15/1.2/1000</f>
        <v>0.457100149476831</v>
      </c>
      <c r="FP244" s="450" t="n">
        <f aca="false">FN244/BA244*1000</f>
        <v>133.870332268091</v>
      </c>
      <c r="FQ244" s="458" t="n">
        <v>76.8</v>
      </c>
      <c r="FR244" s="459" t="n">
        <f aca="false">FQ244/BA244*1000</f>
        <v>1.68104014358885</v>
      </c>
      <c r="FS244" s="577" t="n">
        <v>8.01</v>
      </c>
      <c r="FT244" s="578" t="n">
        <v>14</v>
      </c>
      <c r="FU244" s="579" t="n">
        <v>53</v>
      </c>
      <c r="FV244" s="580" t="n">
        <v>1</v>
      </c>
      <c r="FW244" s="581" t="n">
        <v>0.38</v>
      </c>
      <c r="FX244" s="580" t="n">
        <v>8</v>
      </c>
      <c r="FY244" s="453" t="n">
        <f aca="false">1-FV244/(EG244+DD244)</f>
        <v>0.75</v>
      </c>
      <c r="FZ244" s="453"/>
      <c r="GA244" s="430"/>
      <c r="GB244" s="514" t="n">
        <f aca="false">1-FT244/DZ244</f>
        <v>0.125</v>
      </c>
      <c r="GC244" s="515" t="n">
        <f aca="false">(CW244+DZ244-FT244)</f>
        <v>2</v>
      </c>
      <c r="GD244" s="514" t="n">
        <f aca="false">1-FU244/EA244</f>
        <v>0.0701754385964912</v>
      </c>
      <c r="GE244" s="528" t="n">
        <f aca="false">CX244+EA244-FU244</f>
        <v>4</v>
      </c>
      <c r="GF244" s="462" t="n">
        <f aca="false">4100/BA244*24</f>
        <v>2.15383268397321</v>
      </c>
      <c r="GG244" s="590"/>
      <c r="GH244" s="593"/>
      <c r="GI244" s="590"/>
      <c r="GJ244" s="593"/>
      <c r="GK244" s="593"/>
      <c r="GL244" s="594"/>
      <c r="GM244" s="578"/>
      <c r="GN244" s="590"/>
      <c r="GO244" s="593"/>
      <c r="GP244" s="593"/>
      <c r="GQ244" s="578"/>
      <c r="GR244" s="595"/>
      <c r="GS244" s="596"/>
      <c r="GT244" s="593"/>
      <c r="GU244" s="593"/>
      <c r="GV244" s="593"/>
      <c r="GW244" s="514"/>
      <c r="GX244" s="514"/>
      <c r="GY244" s="597"/>
      <c r="GZ244" s="406" t="n">
        <v>50099</v>
      </c>
      <c r="HA244" s="582" t="n">
        <v>8.17</v>
      </c>
      <c r="HB244" s="452" t="n">
        <v>8.15</v>
      </c>
      <c r="HC244" s="578" t="n">
        <v>13</v>
      </c>
      <c r="HD244" s="464" t="n">
        <f aca="false">HC244*3.58</f>
        <v>46.54</v>
      </c>
      <c r="HE244" s="464" t="n">
        <v>15</v>
      </c>
      <c r="HF244" s="464"/>
      <c r="HG244" s="583"/>
      <c r="HH244" s="576" t="n">
        <v>1</v>
      </c>
      <c r="HI244" s="584" t="n">
        <v>7520</v>
      </c>
      <c r="HJ244" s="407" t="n">
        <f aca="false">HI244*0.67</f>
        <v>5038.4</v>
      </c>
      <c r="HK244" s="407"/>
      <c r="HL244" s="550"/>
      <c r="HM244" s="585"/>
      <c r="HN244" s="462" t="n">
        <v>9.72</v>
      </c>
      <c r="HO244" s="575"/>
      <c r="HP244" s="549" t="n">
        <v>0.0076</v>
      </c>
      <c r="HQ244" s="586"/>
      <c r="HR244" s="587"/>
      <c r="HS244" s="521" t="n">
        <v>0.31</v>
      </c>
      <c r="HT244" s="588" t="n">
        <v>8</v>
      </c>
      <c r="HU244" s="523" t="n">
        <f aca="false">72500/BA244*24</f>
        <v>38.0860657531848</v>
      </c>
      <c r="HV244" s="514" t="n">
        <f aca="false">1-HC244/BE244</f>
        <v>0.697674418604651</v>
      </c>
      <c r="HW244" s="514" t="n">
        <f aca="false">1-HD244/BF244</f>
        <v>0.816771653543307</v>
      </c>
      <c r="HX244" s="514" t="n">
        <f aca="false">1-HN244/BK244</f>
        <v>0.521182266009852</v>
      </c>
      <c r="HY244" s="600"/>
    </row>
    <row r="245" s="599" customFormat="true" ht="15" hidden="false" customHeight="true" outlineLevel="0" collapsed="false">
      <c r="A245" s="401" t="n">
        <v>43727</v>
      </c>
      <c r="B245" s="516" t="n">
        <v>41252</v>
      </c>
      <c r="C245" s="403" t="n">
        <f aca="false">B245/$B$6</f>
        <v>0.82504</v>
      </c>
      <c r="D245" s="572" t="n">
        <v>8.18</v>
      </c>
      <c r="E245" s="573" t="n">
        <v>60</v>
      </c>
      <c r="F245" s="574" t="n">
        <v>241</v>
      </c>
      <c r="G245" s="407" t="n">
        <f aca="false">F245*B245/1000</f>
        <v>9941.732</v>
      </c>
      <c r="H245" s="403" t="n">
        <f aca="false">G245/$G$6</f>
        <v>0.39766928</v>
      </c>
      <c r="I245" s="574" t="n">
        <v>7160</v>
      </c>
      <c r="J245" s="407" t="n">
        <f aca="false">I245*0.67</f>
        <v>4797.2</v>
      </c>
      <c r="K245" s="575" t="n">
        <v>21.1</v>
      </c>
      <c r="L245" s="575" t="n">
        <v>18.8</v>
      </c>
      <c r="M245" s="575" t="n">
        <v>2.6</v>
      </c>
      <c r="N245" s="576" t="n">
        <v>151</v>
      </c>
      <c r="O245" s="576" t="n">
        <v>32</v>
      </c>
      <c r="P245" s="410"/>
      <c r="Q245" s="410"/>
      <c r="R245" s="410"/>
      <c r="S245" s="410"/>
      <c r="T245" s="411"/>
      <c r="U245" s="412"/>
      <c r="V245" s="410"/>
      <c r="W245" s="410"/>
      <c r="X245" s="517"/>
      <c r="Y245" s="474"/>
      <c r="Z245" s="430"/>
      <c r="AA245" s="448"/>
      <c r="AB245" s="410"/>
      <c r="AC245" s="410"/>
      <c r="AD245" s="475" t="n">
        <v>5.16</v>
      </c>
      <c r="AE245" s="478" t="n">
        <f aca="false">AD245/$AD$6</f>
        <v>0.716666666666667</v>
      </c>
      <c r="AF245" s="479"/>
      <c r="AG245" s="478"/>
      <c r="AH245" s="479"/>
      <c r="AI245" s="479"/>
      <c r="AJ245" s="474"/>
      <c r="AK245" s="478"/>
      <c r="AL245" s="448"/>
      <c r="AM245" s="480"/>
      <c r="AN245" s="474"/>
      <c r="AO245" s="474"/>
      <c r="AP245" s="480"/>
      <c r="AQ245" s="448"/>
      <c r="AR245" s="474"/>
      <c r="AS245" s="474"/>
      <c r="AT245" s="474"/>
      <c r="AU245" s="448"/>
      <c r="AV245" s="481"/>
      <c r="AW245" s="480"/>
      <c r="AX245" s="480"/>
      <c r="AY245" s="481"/>
      <c r="AZ245" s="481"/>
      <c r="BA245" s="421" t="n">
        <f aca="false">CC245+DF245</f>
        <v>43016</v>
      </c>
      <c r="BB245" s="422" t="n">
        <f aca="false">BA245/$BA$6</f>
        <v>0.86032</v>
      </c>
      <c r="BC245" s="423"/>
      <c r="BD245" s="424" t="n">
        <v>8.09</v>
      </c>
      <c r="BE245" s="425" t="n">
        <v>73</v>
      </c>
      <c r="BF245" s="426" t="n">
        <v>470</v>
      </c>
      <c r="BG245" s="427" t="n">
        <v>7250</v>
      </c>
      <c r="BH245" s="421" t="n">
        <f aca="false">BG245*0.67</f>
        <v>4857.5</v>
      </c>
      <c r="BI245" s="433"/>
      <c r="BJ245" s="422"/>
      <c r="BK245" s="428" t="n">
        <v>25.1</v>
      </c>
      <c r="BL245" s="428" t="n">
        <v>26.2</v>
      </c>
      <c r="BM245" s="429" t="n">
        <v>1.9</v>
      </c>
      <c r="BN245" s="423"/>
      <c r="BO245" s="426" t="n">
        <v>112</v>
      </c>
      <c r="BP245" s="426" t="n">
        <v>32</v>
      </c>
      <c r="BQ245" s="424" t="n">
        <v>4.39</v>
      </c>
      <c r="BR245" s="422" t="n">
        <f aca="false">BQ245/$BQ$6</f>
        <v>0.609722222222222</v>
      </c>
      <c r="BS245" s="410" t="n">
        <f aca="false">BA245</f>
        <v>43016</v>
      </c>
      <c r="BT245" s="430" t="n">
        <f aca="false">BD245</f>
        <v>8.09</v>
      </c>
      <c r="BU245" s="431" t="n">
        <f aca="false">BE245</f>
        <v>73</v>
      </c>
      <c r="BV245" s="431" t="n">
        <f aca="false">BF245</f>
        <v>470</v>
      </c>
      <c r="BW245" s="431" t="n">
        <f aca="false">BG245</f>
        <v>7250</v>
      </c>
      <c r="BX245" s="431" t="n">
        <f aca="false">BW245*0.65</f>
        <v>4712.5</v>
      </c>
      <c r="BY245" s="431" t="n">
        <f aca="false">BK245</f>
        <v>25.1</v>
      </c>
      <c r="BZ245" s="431" t="n">
        <f aca="false">BL245</f>
        <v>26.2</v>
      </c>
      <c r="CA245" s="432"/>
      <c r="CB245" s="431" t="n">
        <f aca="false">BO245</f>
        <v>112</v>
      </c>
      <c r="CC245" s="433" t="n">
        <v>22688</v>
      </c>
      <c r="CD245" s="412" t="n">
        <f aca="false">CC245</f>
        <v>22688</v>
      </c>
      <c r="CE245" s="422" t="n">
        <f aca="false">CC245/25000</f>
        <v>0.90752</v>
      </c>
      <c r="CF245" s="434" t="n">
        <f aca="false">6700/CC245*24</f>
        <v>7.08744710860367</v>
      </c>
      <c r="CG245" s="435"/>
      <c r="CH245" s="428"/>
      <c r="CI245" s="447" t="n">
        <f aca="false">9500/CC245*24</f>
        <v>10.049365303244</v>
      </c>
      <c r="CJ245" s="437" t="n">
        <v>30</v>
      </c>
      <c r="CK245" s="437" t="n">
        <v>4.23</v>
      </c>
      <c r="CL245" s="424"/>
      <c r="CM245" s="424"/>
      <c r="CN245" s="424"/>
      <c r="CO245" s="433"/>
      <c r="CP245" s="433"/>
      <c r="CQ245" s="438"/>
      <c r="CR245" s="438" t="n">
        <v>0.96</v>
      </c>
      <c r="CS245" s="425"/>
      <c r="CT245" s="433" t="n">
        <f aca="false">3500/CC245*24</f>
        <v>3.70239774330042</v>
      </c>
      <c r="CU245" s="435" t="n">
        <v>5.54</v>
      </c>
      <c r="CV245" s="439"/>
      <c r="CW245" s="440"/>
      <c r="CX245" s="441"/>
      <c r="CY245" s="442"/>
      <c r="CZ245" s="443"/>
      <c r="DA245" s="443"/>
      <c r="DB245" s="443"/>
      <c r="DC245" s="443"/>
      <c r="DD245" s="444"/>
      <c r="DE245" s="441"/>
      <c r="DF245" s="445" t="n">
        <v>20328</v>
      </c>
      <c r="DG245" s="446" t="n">
        <f aca="false">DF245</f>
        <v>20328</v>
      </c>
      <c r="DH245" s="422" t="n">
        <f aca="false">DF245/25000</f>
        <v>0.81312</v>
      </c>
      <c r="DI245" s="447" t="n">
        <f aca="false">6700/DF245*24</f>
        <v>7.91027154663518</v>
      </c>
      <c r="DJ245" s="435" t="n">
        <v>7.98</v>
      </c>
      <c r="DK245" s="428"/>
      <c r="DL245" s="447" t="n">
        <f aca="false">9500/DF245*24</f>
        <v>11.2160566706021</v>
      </c>
      <c r="DM245" s="423" t="n">
        <v>30.4</v>
      </c>
      <c r="DN245" s="423" t="n">
        <v>4.7</v>
      </c>
      <c r="DO245" s="424" t="n">
        <v>7.97</v>
      </c>
      <c r="DP245" s="424"/>
      <c r="DQ245" s="424"/>
      <c r="DR245" s="433"/>
      <c r="DS245" s="433"/>
      <c r="DT245" s="438"/>
      <c r="DU245" s="438" t="n">
        <v>0.96</v>
      </c>
      <c r="DV245" s="425"/>
      <c r="DW245" s="447" t="n">
        <f aca="false">3500/DF245*24</f>
        <v>4.13223140495868</v>
      </c>
      <c r="DX245" s="435" t="n">
        <v>5.03</v>
      </c>
      <c r="DY245" s="439" t="n">
        <v>8.1</v>
      </c>
      <c r="DZ245" s="440" t="n">
        <v>14</v>
      </c>
      <c r="EA245" s="441" t="n">
        <v>57</v>
      </c>
      <c r="EB245" s="442" t="n">
        <v>7320</v>
      </c>
      <c r="EC245" s="443"/>
      <c r="ED245" s="443"/>
      <c r="EE245" s="443"/>
      <c r="EF245" s="443"/>
      <c r="EG245" s="444" t="n">
        <v>12</v>
      </c>
      <c r="EH245" s="441" t="n">
        <v>16</v>
      </c>
      <c r="EI245" s="430" t="n">
        <f aca="false">DY245</f>
        <v>8.1</v>
      </c>
      <c r="EJ245" s="448" t="n">
        <f aca="false">DZ245</f>
        <v>14</v>
      </c>
      <c r="EK245" s="449" t="n">
        <f aca="false">EA245</f>
        <v>57</v>
      </c>
      <c r="EL245" s="418" t="n">
        <f aca="false">EB245</f>
        <v>7320</v>
      </c>
      <c r="EM245" s="432"/>
      <c r="EN245" s="432"/>
      <c r="EO245" s="432"/>
      <c r="EP245" s="432"/>
      <c r="EQ245" s="431" t="n">
        <f aca="false">EG245</f>
        <v>12</v>
      </c>
      <c r="ER245" s="449" t="n">
        <f aca="false">EH245</f>
        <v>16</v>
      </c>
      <c r="ES245" s="450" t="n">
        <f aca="false">44000/BA245*24</f>
        <v>24.5490050213874</v>
      </c>
      <c r="ET245" s="451" t="n">
        <f aca="false">BB245</f>
        <v>0.86032</v>
      </c>
      <c r="EU245" s="452" t="n">
        <f aca="false">BV245/1000/ES245*24</f>
        <v>0.459489090909091</v>
      </c>
      <c r="EV245" s="451" t="n">
        <f aca="false">EU245/$EU$6</f>
        <v>0.850905723905724</v>
      </c>
      <c r="EW245" s="514"/>
      <c r="EX245" s="515"/>
      <c r="EY245" s="514" t="n">
        <f aca="false">1-EJ245/BU245</f>
        <v>0.808219178082192</v>
      </c>
      <c r="EZ245" s="515" t="n">
        <f aca="false">BU245-EJ245</f>
        <v>59</v>
      </c>
      <c r="FA245" s="451" t="n">
        <f aca="false">1-EK245/BV245</f>
        <v>0.878723404255319</v>
      </c>
      <c r="FB245" s="432" t="n">
        <f aca="false">BV245-EK245</f>
        <v>413</v>
      </c>
      <c r="FC245" s="453"/>
      <c r="FD245" s="432"/>
      <c r="FE245" s="453" t="n">
        <f aca="false">1-EQ245/CB245</f>
        <v>0.892857142857143</v>
      </c>
      <c r="FF245" s="431" t="n">
        <f aca="false">CB245-EQ245</f>
        <v>100</v>
      </c>
      <c r="FG245" s="406" t="n">
        <v>48000</v>
      </c>
      <c r="FH245" s="590"/>
      <c r="FI245" s="591"/>
      <c r="FJ245" s="592"/>
      <c r="FK245" s="456" t="n">
        <f aca="false">3000/BA245*24</f>
        <v>1.67379579691278</v>
      </c>
      <c r="FL245" s="531"/>
      <c r="FM245" s="456"/>
      <c r="FN245" s="531" t="n">
        <v>5977</v>
      </c>
      <c r="FO245" s="533" t="n">
        <f aca="false">FN245/11.15/1.2/1000</f>
        <v>0.446711509715994</v>
      </c>
      <c r="FP245" s="450" t="n">
        <f aca="false">FN245/BA245*1000</f>
        <v>138.948298307606</v>
      </c>
      <c r="FQ245" s="458" t="n">
        <v>79.2</v>
      </c>
      <c r="FR245" s="459" t="n">
        <f aca="false">FQ245/BA245*1000</f>
        <v>1.84117537660405</v>
      </c>
      <c r="FS245" s="577" t="n">
        <v>8.02</v>
      </c>
      <c r="FT245" s="578" t="n">
        <v>12</v>
      </c>
      <c r="FU245" s="579" t="n">
        <v>44</v>
      </c>
      <c r="FV245" s="580" t="n">
        <v>1</v>
      </c>
      <c r="FW245" s="581" t="n">
        <v>0.46</v>
      </c>
      <c r="FX245" s="580" t="n">
        <v>8</v>
      </c>
      <c r="FY245" s="453" t="n">
        <f aca="false">1-FV245/(EG245+DD245)</f>
        <v>0.916666666666667</v>
      </c>
      <c r="FZ245" s="453"/>
      <c r="GA245" s="430"/>
      <c r="GB245" s="514" t="n">
        <f aca="false">1-FT245/DZ245</f>
        <v>0.142857142857143</v>
      </c>
      <c r="GC245" s="515" t="n">
        <f aca="false">(CW245+DZ245-FT245)</f>
        <v>2</v>
      </c>
      <c r="GD245" s="514" t="n">
        <f aca="false">1-FU245/EA245</f>
        <v>0.228070175438597</v>
      </c>
      <c r="GE245" s="528" t="n">
        <f aca="false">CX245+EA245-FU245</f>
        <v>13</v>
      </c>
      <c r="GF245" s="462" t="n">
        <f aca="false">4100/BA245*24</f>
        <v>2.28752092244746</v>
      </c>
      <c r="GG245" s="590"/>
      <c r="GH245" s="593"/>
      <c r="GI245" s="590"/>
      <c r="GJ245" s="593"/>
      <c r="GK245" s="593"/>
      <c r="GL245" s="594"/>
      <c r="GM245" s="578"/>
      <c r="GN245" s="590"/>
      <c r="GO245" s="593"/>
      <c r="GP245" s="593"/>
      <c r="GQ245" s="578"/>
      <c r="GR245" s="595"/>
      <c r="GS245" s="596"/>
      <c r="GT245" s="593"/>
      <c r="GU245" s="593"/>
      <c r="GV245" s="593"/>
      <c r="GW245" s="514"/>
      <c r="GX245" s="514"/>
      <c r="GY245" s="597"/>
      <c r="GZ245" s="406" t="n">
        <v>47237</v>
      </c>
      <c r="HA245" s="582" t="n">
        <v>8.16</v>
      </c>
      <c r="HB245" s="452" t="n">
        <v>8.14</v>
      </c>
      <c r="HC245" s="578" t="n">
        <v>12.5</v>
      </c>
      <c r="HD245" s="464" t="n">
        <f aca="false">HC245*3.58</f>
        <v>44.75</v>
      </c>
      <c r="HE245" s="464" t="n">
        <v>16</v>
      </c>
      <c r="HF245" s="464"/>
      <c r="HG245" s="583"/>
      <c r="HH245" s="576" t="n">
        <v>1</v>
      </c>
      <c r="HI245" s="584" t="n">
        <v>7280</v>
      </c>
      <c r="HJ245" s="407" t="n">
        <f aca="false">HI245*0.67</f>
        <v>4877.6</v>
      </c>
      <c r="HK245" s="407"/>
      <c r="HL245" s="550"/>
      <c r="HM245" s="585"/>
      <c r="HN245" s="462" t="n">
        <v>8.22</v>
      </c>
      <c r="HO245" s="575"/>
      <c r="HP245" s="549" t="n">
        <v>0.0074</v>
      </c>
      <c r="HQ245" s="586"/>
      <c r="HR245" s="587"/>
      <c r="HS245" s="521" t="n">
        <v>0.32</v>
      </c>
      <c r="HT245" s="588" t="n">
        <v>8</v>
      </c>
      <c r="HU245" s="523" t="n">
        <f aca="false">72500/BA245*24</f>
        <v>40.4500650920588</v>
      </c>
      <c r="HV245" s="514" t="n">
        <f aca="false">1-HC245/BE245</f>
        <v>0.828767123287671</v>
      </c>
      <c r="HW245" s="514" t="n">
        <f aca="false">1-HD245/BF245</f>
        <v>0.904787234042553</v>
      </c>
      <c r="HX245" s="514" t="n">
        <f aca="false">1-HN245/BK245</f>
        <v>0.672509960159363</v>
      </c>
      <c r="HY245" s="600"/>
    </row>
    <row r="246" s="599" customFormat="true" ht="15" hidden="false" customHeight="true" outlineLevel="0" collapsed="false">
      <c r="A246" s="401" t="n">
        <v>43728</v>
      </c>
      <c r="B246" s="516" t="n">
        <v>45551</v>
      </c>
      <c r="C246" s="403" t="n">
        <f aca="false">B246/$B$6</f>
        <v>0.91102</v>
      </c>
      <c r="D246" s="572" t="n">
        <v>8.22</v>
      </c>
      <c r="E246" s="573" t="n">
        <v>57</v>
      </c>
      <c r="F246" s="574" t="n">
        <v>272</v>
      </c>
      <c r="G246" s="407" t="n">
        <f aca="false">F246*B246/1000</f>
        <v>12389.872</v>
      </c>
      <c r="H246" s="403" t="n">
        <f aca="false">G246/$G$6</f>
        <v>0.49559488</v>
      </c>
      <c r="I246" s="574" t="n">
        <v>6310</v>
      </c>
      <c r="J246" s="407" t="n">
        <f aca="false">I246*0.67</f>
        <v>4227.7</v>
      </c>
      <c r="K246" s="575" t="n">
        <v>23.6</v>
      </c>
      <c r="L246" s="575" t="n">
        <v>22.4</v>
      </c>
      <c r="M246" s="575" t="n">
        <v>2.6</v>
      </c>
      <c r="N246" s="576" t="n">
        <v>172</v>
      </c>
      <c r="O246" s="576" t="n">
        <v>32</v>
      </c>
      <c r="P246" s="410"/>
      <c r="Q246" s="410"/>
      <c r="R246" s="410"/>
      <c r="S246" s="410"/>
      <c r="T246" s="411"/>
      <c r="U246" s="412"/>
      <c r="V246" s="410"/>
      <c r="W246" s="410"/>
      <c r="X246" s="517"/>
      <c r="Y246" s="474"/>
      <c r="Z246" s="430"/>
      <c r="AA246" s="448"/>
      <c r="AB246" s="410"/>
      <c r="AC246" s="410"/>
      <c r="AD246" s="475" t="n">
        <v>4.54</v>
      </c>
      <c r="AE246" s="478" t="n">
        <f aca="false">AD246/$AD$6</f>
        <v>0.630555555555556</v>
      </c>
      <c r="AF246" s="479"/>
      <c r="AG246" s="478"/>
      <c r="AH246" s="479"/>
      <c r="AI246" s="479"/>
      <c r="AJ246" s="474"/>
      <c r="AK246" s="478"/>
      <c r="AL246" s="448"/>
      <c r="AM246" s="480"/>
      <c r="AN246" s="474"/>
      <c r="AO246" s="474"/>
      <c r="AP246" s="480"/>
      <c r="AQ246" s="448"/>
      <c r="AR246" s="474"/>
      <c r="AS246" s="474"/>
      <c r="AT246" s="474"/>
      <c r="AU246" s="448"/>
      <c r="AV246" s="481"/>
      <c r="AW246" s="480"/>
      <c r="AX246" s="480"/>
      <c r="AY246" s="481"/>
      <c r="AZ246" s="481"/>
      <c r="BA246" s="421" t="n">
        <f aca="false">CC246+DF246</f>
        <v>41288</v>
      </c>
      <c r="BB246" s="422" t="n">
        <f aca="false">BA246/$BA$6</f>
        <v>0.82576</v>
      </c>
      <c r="BC246" s="423"/>
      <c r="BD246" s="424" t="n">
        <v>8.24</v>
      </c>
      <c r="BE246" s="425" t="n">
        <v>64</v>
      </c>
      <c r="BF246" s="426" t="n">
        <v>348</v>
      </c>
      <c r="BG246" s="427" t="n">
        <v>6520</v>
      </c>
      <c r="BH246" s="421" t="n">
        <f aca="false">BG246*0.67</f>
        <v>4368.4</v>
      </c>
      <c r="BI246" s="433"/>
      <c r="BJ246" s="422"/>
      <c r="BK246" s="428" t="n">
        <v>19.1</v>
      </c>
      <c r="BL246" s="428" t="n">
        <v>17.8</v>
      </c>
      <c r="BM246" s="429" t="n">
        <v>2.2</v>
      </c>
      <c r="BN246" s="423" t="n">
        <v>2.4</v>
      </c>
      <c r="BO246" s="426" t="n">
        <v>211</v>
      </c>
      <c r="BP246" s="426" t="n">
        <v>32</v>
      </c>
      <c r="BQ246" s="424" t="n">
        <v>5.04</v>
      </c>
      <c r="BR246" s="422" t="n">
        <f aca="false">BQ246/$BQ$6</f>
        <v>0.7</v>
      </c>
      <c r="BS246" s="410" t="n">
        <f aca="false">BA246</f>
        <v>41288</v>
      </c>
      <c r="BT246" s="430" t="n">
        <f aca="false">BD246</f>
        <v>8.24</v>
      </c>
      <c r="BU246" s="431" t="n">
        <f aca="false">BE246</f>
        <v>64</v>
      </c>
      <c r="BV246" s="431" t="n">
        <f aca="false">BF246</f>
        <v>348</v>
      </c>
      <c r="BW246" s="431" t="n">
        <f aca="false">BG246</f>
        <v>6520</v>
      </c>
      <c r="BX246" s="431" t="n">
        <f aca="false">BW246*0.65</f>
        <v>4238</v>
      </c>
      <c r="BY246" s="431" t="n">
        <f aca="false">BK246</f>
        <v>19.1</v>
      </c>
      <c r="BZ246" s="431" t="n">
        <f aca="false">BL246</f>
        <v>17.8</v>
      </c>
      <c r="CA246" s="432" t="n">
        <f aca="false">BN246</f>
        <v>2.4</v>
      </c>
      <c r="CB246" s="431" t="n">
        <f aca="false">BO246</f>
        <v>211</v>
      </c>
      <c r="CC246" s="433" t="n">
        <v>21370</v>
      </c>
      <c r="CD246" s="412" t="n">
        <f aca="false">CC246</f>
        <v>21370</v>
      </c>
      <c r="CE246" s="422" t="n">
        <f aca="false">CC246/25000</f>
        <v>0.8548</v>
      </c>
      <c r="CF246" s="434" t="n">
        <f aca="false">6700/CC246*24</f>
        <v>7.52456715021058</v>
      </c>
      <c r="CG246" s="435"/>
      <c r="CH246" s="428"/>
      <c r="CI246" s="447" t="n">
        <f aca="false">9500/CC246*24</f>
        <v>10.6691623771642</v>
      </c>
      <c r="CJ246" s="437" t="n">
        <v>30</v>
      </c>
      <c r="CK246" s="437" t="n">
        <v>4.99</v>
      </c>
      <c r="CL246" s="424"/>
      <c r="CM246" s="424"/>
      <c r="CN246" s="424"/>
      <c r="CO246" s="433"/>
      <c r="CP246" s="433"/>
      <c r="CQ246" s="438"/>
      <c r="CR246" s="438" t="n">
        <v>0.94</v>
      </c>
      <c r="CS246" s="425"/>
      <c r="CT246" s="433" t="n">
        <f aca="false">3500/CC246*24</f>
        <v>3.93074403369209</v>
      </c>
      <c r="CU246" s="435" t="n">
        <v>5.34</v>
      </c>
      <c r="CV246" s="439"/>
      <c r="CW246" s="440"/>
      <c r="CX246" s="441"/>
      <c r="CY246" s="442"/>
      <c r="CZ246" s="443"/>
      <c r="DA246" s="443"/>
      <c r="DB246" s="443"/>
      <c r="DC246" s="443"/>
      <c r="DD246" s="444"/>
      <c r="DE246" s="441"/>
      <c r="DF246" s="445" t="n">
        <v>19918</v>
      </c>
      <c r="DG246" s="446" t="n">
        <f aca="false">DF246</f>
        <v>19918</v>
      </c>
      <c r="DH246" s="422" t="n">
        <f aca="false">DF246/25000</f>
        <v>0.79672</v>
      </c>
      <c r="DI246" s="447" t="n">
        <f aca="false">6700/DF246*24</f>
        <v>8.0730997088061</v>
      </c>
      <c r="DJ246" s="435" t="n">
        <v>7.92</v>
      </c>
      <c r="DK246" s="428" t="n">
        <v>4</v>
      </c>
      <c r="DL246" s="447" t="n">
        <f aca="false">9500/DF246*24</f>
        <v>11.446932422934</v>
      </c>
      <c r="DM246" s="423" t="n">
        <v>30</v>
      </c>
      <c r="DN246" s="423" t="n">
        <v>4.39</v>
      </c>
      <c r="DO246" s="424" t="n">
        <v>7.96</v>
      </c>
      <c r="DP246" s="424"/>
      <c r="DQ246" s="424"/>
      <c r="DR246" s="433"/>
      <c r="DS246" s="433"/>
      <c r="DT246" s="438"/>
      <c r="DU246" s="438" t="n">
        <v>0.94</v>
      </c>
      <c r="DV246" s="425"/>
      <c r="DW246" s="447" t="n">
        <f aca="false">3500/DF246*24</f>
        <v>4.21729089265991</v>
      </c>
      <c r="DX246" s="435" t="n">
        <v>5.25</v>
      </c>
      <c r="DY246" s="439" t="n">
        <v>8.04</v>
      </c>
      <c r="DZ246" s="440" t="n">
        <v>14</v>
      </c>
      <c r="EA246" s="441" t="n">
        <v>59</v>
      </c>
      <c r="EB246" s="442" t="n">
        <v>7320</v>
      </c>
      <c r="EC246" s="443" t="n">
        <v>4.6</v>
      </c>
      <c r="ED246" s="443" t="n">
        <v>0.43</v>
      </c>
      <c r="EE246" s="443" t="n">
        <v>4.6</v>
      </c>
      <c r="EF246" s="443" t="n">
        <v>1.1</v>
      </c>
      <c r="EG246" s="444" t="n">
        <v>3</v>
      </c>
      <c r="EH246" s="441" t="n">
        <v>16</v>
      </c>
      <c r="EI246" s="430" t="n">
        <f aca="false">DY246</f>
        <v>8.04</v>
      </c>
      <c r="EJ246" s="448" t="n">
        <f aca="false">DZ246</f>
        <v>14</v>
      </c>
      <c r="EK246" s="449" t="n">
        <f aca="false">EA246</f>
        <v>59</v>
      </c>
      <c r="EL246" s="418" t="n">
        <f aca="false">EB246</f>
        <v>7320</v>
      </c>
      <c r="EM246" s="432" t="n">
        <f aca="false">EC246</f>
        <v>4.6</v>
      </c>
      <c r="EN246" s="432" t="n">
        <f aca="false">ED246</f>
        <v>0.43</v>
      </c>
      <c r="EO246" s="432" t="n">
        <f aca="false">EE246</f>
        <v>4.6</v>
      </c>
      <c r="EP246" s="432" t="n">
        <f aca="false">EF246</f>
        <v>1.1</v>
      </c>
      <c r="EQ246" s="431" t="n">
        <f aca="false">EG246</f>
        <v>3</v>
      </c>
      <c r="ER246" s="449" t="n">
        <f aca="false">EH246</f>
        <v>16</v>
      </c>
      <c r="ES246" s="450" t="n">
        <f aca="false">44000/BA246*24</f>
        <v>25.5764386746754</v>
      </c>
      <c r="ET246" s="451" t="n">
        <f aca="false">BB246</f>
        <v>0.82576</v>
      </c>
      <c r="EU246" s="452" t="n">
        <f aca="false">BV246/1000/ES246*24</f>
        <v>0.326550545454545</v>
      </c>
      <c r="EV246" s="451" t="n">
        <f aca="false">EU246/$EU$6</f>
        <v>0.604723232323232</v>
      </c>
      <c r="EW246" s="514" t="n">
        <f aca="false">1-EM246/BY246</f>
        <v>0.759162303664922</v>
      </c>
      <c r="EX246" s="515" t="n">
        <f aca="false">BY246-EM246</f>
        <v>14.5</v>
      </c>
      <c r="EY246" s="514" t="n">
        <f aca="false">1-EJ246/BU246</f>
        <v>0.78125</v>
      </c>
      <c r="EZ246" s="515" t="n">
        <f aca="false">BU246-EJ246</f>
        <v>50</v>
      </c>
      <c r="FA246" s="451" t="n">
        <f aca="false">1-EK246/BV246</f>
        <v>0.830459770114942</v>
      </c>
      <c r="FB246" s="432" t="n">
        <f aca="false">BV246-EK246</f>
        <v>289</v>
      </c>
      <c r="FC246" s="453" t="n">
        <f aca="false">1-EP246/CA246</f>
        <v>0.541666666666667</v>
      </c>
      <c r="FD246" s="432" t="n">
        <f aca="false">CA246-EP246</f>
        <v>1.3</v>
      </c>
      <c r="FE246" s="453" t="n">
        <f aca="false">1-EQ246/CB246</f>
        <v>0.985781990521327</v>
      </c>
      <c r="FF246" s="431" t="n">
        <f aca="false">CB246-EQ246</f>
        <v>208</v>
      </c>
      <c r="FG246" s="406" t="n">
        <v>48000</v>
      </c>
      <c r="FH246" s="590"/>
      <c r="FI246" s="591"/>
      <c r="FJ246" s="592"/>
      <c r="FK246" s="456" t="n">
        <f aca="false">3000/BA246*24</f>
        <v>1.74384809145514</v>
      </c>
      <c r="FL246" s="531"/>
      <c r="FM246" s="456"/>
      <c r="FN246" s="531" t="n">
        <v>6672</v>
      </c>
      <c r="FO246" s="533" t="n">
        <f aca="false">FN246/11.15/1.2/1000</f>
        <v>0.498654708520179</v>
      </c>
      <c r="FP246" s="450" t="n">
        <f aca="false">FN246/BA246*1000</f>
        <v>161.596589808177</v>
      </c>
      <c r="FQ246" s="458" t="n">
        <v>79.2</v>
      </c>
      <c r="FR246" s="459" t="n">
        <f aca="false">FQ246/BA246*1000</f>
        <v>1.91823290060066</v>
      </c>
      <c r="FS246" s="577" t="n">
        <v>7.98</v>
      </c>
      <c r="FT246" s="578" t="n">
        <v>12</v>
      </c>
      <c r="FU246" s="579" t="n">
        <v>47</v>
      </c>
      <c r="FV246" s="580" t="n">
        <v>1</v>
      </c>
      <c r="FW246" s="581" t="n">
        <v>0.36</v>
      </c>
      <c r="FX246" s="580" t="n">
        <v>8</v>
      </c>
      <c r="FY246" s="453" t="n">
        <f aca="false">1-FV246/(EG246+DD246)</f>
        <v>0.666666666666667</v>
      </c>
      <c r="FZ246" s="453" t="n">
        <f aca="false">1-FW246/(EF246+DC246)</f>
        <v>0.672727272727273</v>
      </c>
      <c r="GA246" s="430" t="n">
        <f aca="false">EF246+DC246-FW246</f>
        <v>0.74</v>
      </c>
      <c r="GB246" s="514" t="n">
        <f aca="false">1-FT246/DZ246</f>
        <v>0.142857142857143</v>
      </c>
      <c r="GC246" s="515" t="n">
        <f aca="false">(CW246+DZ246-FT246)</f>
        <v>2</v>
      </c>
      <c r="GD246" s="514" t="n">
        <f aca="false">1-FU246/EA246</f>
        <v>0.203389830508475</v>
      </c>
      <c r="GE246" s="528" t="n">
        <f aca="false">CX246+EA246-FU246</f>
        <v>12</v>
      </c>
      <c r="GF246" s="462" t="n">
        <f aca="false">4100/BA246*24</f>
        <v>2.38325905832203</v>
      </c>
      <c r="GG246" s="590"/>
      <c r="GH246" s="593"/>
      <c r="GI246" s="590"/>
      <c r="GJ246" s="593"/>
      <c r="GK246" s="593"/>
      <c r="GL246" s="594"/>
      <c r="GM246" s="578"/>
      <c r="GN246" s="590"/>
      <c r="GO246" s="593"/>
      <c r="GP246" s="593"/>
      <c r="GQ246" s="578"/>
      <c r="GR246" s="595"/>
      <c r="GS246" s="596"/>
      <c r="GT246" s="593"/>
      <c r="GU246" s="593"/>
      <c r="GV246" s="593"/>
      <c r="GW246" s="514"/>
      <c r="GX246" s="514"/>
      <c r="GY246" s="597"/>
      <c r="GZ246" s="406" t="n">
        <v>43526</v>
      </c>
      <c r="HA246" s="582" t="n">
        <v>8.15</v>
      </c>
      <c r="HB246" s="452" t="n">
        <v>8.1</v>
      </c>
      <c r="HC246" s="578" t="n">
        <v>12</v>
      </c>
      <c r="HD246" s="464" t="n">
        <f aca="false">HC246*3.58</f>
        <v>42.96</v>
      </c>
      <c r="HE246" s="464" t="n">
        <v>16</v>
      </c>
      <c r="HF246" s="464"/>
      <c r="HG246" s="583"/>
      <c r="HH246" s="576" t="n">
        <v>1</v>
      </c>
      <c r="HI246" s="584" t="n">
        <v>7360</v>
      </c>
      <c r="HJ246" s="407" t="n">
        <f aca="false">HI246*0.67</f>
        <v>4931.2</v>
      </c>
      <c r="HK246" s="407"/>
      <c r="HL246" s="550" t="n">
        <v>1246</v>
      </c>
      <c r="HM246" s="585" t="n">
        <v>6.1</v>
      </c>
      <c r="HN246" s="462" t="n">
        <v>6.24</v>
      </c>
      <c r="HO246" s="575" t="n">
        <v>0.29</v>
      </c>
      <c r="HP246" s="549" t="n">
        <v>0.0074</v>
      </c>
      <c r="HQ246" s="586" t="n">
        <v>6.2</v>
      </c>
      <c r="HR246" s="587" t="n">
        <v>0.34</v>
      </c>
      <c r="HS246" s="521" t="n">
        <v>0.29</v>
      </c>
      <c r="HT246" s="588" t="n">
        <v>8</v>
      </c>
      <c r="HU246" s="523" t="n">
        <f aca="false">72500/BA246*24</f>
        <v>42.1429955434993</v>
      </c>
      <c r="HV246" s="514" t="n">
        <f aca="false">1-HC246/BE246</f>
        <v>0.8125</v>
      </c>
      <c r="HW246" s="514" t="n">
        <f aca="false">1-HD246/BF246</f>
        <v>0.876551724137931</v>
      </c>
      <c r="HX246" s="514" t="n">
        <f aca="false">1-HN246/BK246</f>
        <v>0.673298429319372</v>
      </c>
      <c r="HY246" s="600"/>
    </row>
    <row r="247" s="599" customFormat="true" ht="15" hidden="false" customHeight="true" outlineLevel="0" collapsed="false">
      <c r="A247" s="401" t="n">
        <v>43729</v>
      </c>
      <c r="B247" s="516" t="n">
        <v>46264</v>
      </c>
      <c r="C247" s="403" t="n">
        <f aca="false">B247/$B$6</f>
        <v>0.92528</v>
      </c>
      <c r="D247" s="572" t="n">
        <v>8.08</v>
      </c>
      <c r="E247" s="573" t="n">
        <v>60</v>
      </c>
      <c r="F247" s="574" t="n">
        <v>300</v>
      </c>
      <c r="G247" s="407" t="n">
        <f aca="false">F247*B247/1000</f>
        <v>13879.2</v>
      </c>
      <c r="H247" s="403" t="n">
        <f aca="false">G247/$G$6</f>
        <v>0.555168</v>
      </c>
      <c r="I247" s="574" t="n">
        <v>6770</v>
      </c>
      <c r="J247" s="407" t="n">
        <f aca="false">I247*0.67</f>
        <v>4535.9</v>
      </c>
      <c r="K247" s="575" t="n">
        <v>22.5</v>
      </c>
      <c r="L247" s="575" t="n">
        <v>20.6</v>
      </c>
      <c r="M247" s="575" t="n">
        <v>1.7</v>
      </c>
      <c r="N247" s="576" t="n">
        <v>130</v>
      </c>
      <c r="O247" s="576" t="n">
        <v>32</v>
      </c>
      <c r="P247" s="410"/>
      <c r="Q247" s="410"/>
      <c r="R247" s="410"/>
      <c r="S247" s="410"/>
      <c r="T247" s="411"/>
      <c r="U247" s="412"/>
      <c r="V247" s="410"/>
      <c r="W247" s="410"/>
      <c r="X247" s="517"/>
      <c r="Y247" s="474"/>
      <c r="Z247" s="430"/>
      <c r="AA247" s="448"/>
      <c r="AB247" s="410"/>
      <c r="AC247" s="410"/>
      <c r="AD247" s="475" t="n">
        <v>4.89</v>
      </c>
      <c r="AE247" s="478" t="n">
        <f aca="false">AD247/$AD$6</f>
        <v>0.679166666666667</v>
      </c>
      <c r="AF247" s="479"/>
      <c r="AG247" s="478"/>
      <c r="AH247" s="479"/>
      <c r="AI247" s="479"/>
      <c r="AJ247" s="474"/>
      <c r="AK247" s="478"/>
      <c r="AL247" s="448"/>
      <c r="AM247" s="480"/>
      <c r="AN247" s="474"/>
      <c r="AO247" s="474"/>
      <c r="AP247" s="480"/>
      <c r="AQ247" s="448"/>
      <c r="AR247" s="474"/>
      <c r="AS247" s="474"/>
      <c r="AT247" s="474"/>
      <c r="AU247" s="448"/>
      <c r="AV247" s="481"/>
      <c r="AW247" s="480"/>
      <c r="AX247" s="480"/>
      <c r="AY247" s="481"/>
      <c r="AZ247" s="481"/>
      <c r="BA247" s="421" t="n">
        <f aca="false">CC247+DF247</f>
        <v>41273</v>
      </c>
      <c r="BB247" s="422" t="n">
        <f aca="false">BA247/$BA$6</f>
        <v>0.82546</v>
      </c>
      <c r="BC247" s="423"/>
      <c r="BD247" s="424" t="n">
        <v>8.3</v>
      </c>
      <c r="BE247" s="425" t="n">
        <v>59.2</v>
      </c>
      <c r="BF247" s="426" t="n">
        <v>326</v>
      </c>
      <c r="BG247" s="427" t="n">
        <v>6860</v>
      </c>
      <c r="BH247" s="421" t="n">
        <f aca="false">BG247*0.67</f>
        <v>4596.2</v>
      </c>
      <c r="BI247" s="433"/>
      <c r="BJ247" s="422"/>
      <c r="BK247" s="428" t="n">
        <v>16.7</v>
      </c>
      <c r="BL247" s="428" t="n">
        <v>14.4</v>
      </c>
      <c r="BM247" s="429" t="n">
        <v>1.2</v>
      </c>
      <c r="BN247" s="423"/>
      <c r="BO247" s="426" t="n">
        <v>87</v>
      </c>
      <c r="BP247" s="426" t="n">
        <v>32</v>
      </c>
      <c r="BQ247" s="424" t="n">
        <v>5.72</v>
      </c>
      <c r="BR247" s="422" t="n">
        <f aca="false">BQ247/$BQ$6</f>
        <v>0.794444444444444</v>
      </c>
      <c r="BS247" s="410" t="n">
        <f aca="false">BA247</f>
        <v>41273</v>
      </c>
      <c r="BT247" s="430" t="n">
        <f aca="false">BD247</f>
        <v>8.3</v>
      </c>
      <c r="BU247" s="431" t="n">
        <f aca="false">BE247</f>
        <v>59.2</v>
      </c>
      <c r="BV247" s="431" t="n">
        <f aca="false">BF247</f>
        <v>326</v>
      </c>
      <c r="BW247" s="431" t="n">
        <f aca="false">BG247</f>
        <v>6860</v>
      </c>
      <c r="BX247" s="431" t="n">
        <f aca="false">BW247*0.65</f>
        <v>4459</v>
      </c>
      <c r="BY247" s="431" t="n">
        <f aca="false">BK247</f>
        <v>16.7</v>
      </c>
      <c r="BZ247" s="431" t="n">
        <f aca="false">BL247</f>
        <v>14.4</v>
      </c>
      <c r="CA247" s="432"/>
      <c r="CB247" s="431" t="n">
        <f aca="false">BO247</f>
        <v>87</v>
      </c>
      <c r="CC247" s="433" t="n">
        <v>21801</v>
      </c>
      <c r="CD247" s="412" t="n">
        <f aca="false">CC247</f>
        <v>21801</v>
      </c>
      <c r="CE247" s="422" t="n">
        <f aca="false">CC247/25000</f>
        <v>0.87204</v>
      </c>
      <c r="CF247" s="434" t="n">
        <f aca="false">6700/CC247*24</f>
        <v>7.37580844915371</v>
      </c>
      <c r="CG247" s="435"/>
      <c r="CH247" s="428"/>
      <c r="CI247" s="447" t="n">
        <f aca="false">9500/CC247*24</f>
        <v>10.4582358607403</v>
      </c>
      <c r="CJ247" s="437" t="n">
        <v>29.5</v>
      </c>
      <c r="CK247" s="437" t="n">
        <v>4.23</v>
      </c>
      <c r="CL247" s="424"/>
      <c r="CM247" s="424"/>
      <c r="CN247" s="424"/>
      <c r="CO247" s="433"/>
      <c r="CP247" s="433"/>
      <c r="CQ247" s="438"/>
      <c r="CR247" s="438" t="n">
        <v>0.93</v>
      </c>
      <c r="CS247" s="425"/>
      <c r="CT247" s="433" t="n">
        <f aca="false">3500/CC247*24</f>
        <v>3.85303426448328</v>
      </c>
      <c r="CU247" s="435" t="n">
        <v>4.69</v>
      </c>
      <c r="CV247" s="439"/>
      <c r="CW247" s="440"/>
      <c r="CX247" s="441"/>
      <c r="CY247" s="442"/>
      <c r="CZ247" s="443"/>
      <c r="DA247" s="443"/>
      <c r="DB247" s="443"/>
      <c r="DC247" s="443"/>
      <c r="DD247" s="444"/>
      <c r="DE247" s="441"/>
      <c r="DF247" s="445" t="n">
        <v>19472</v>
      </c>
      <c r="DG247" s="446" t="n">
        <f aca="false">DF247</f>
        <v>19472</v>
      </c>
      <c r="DH247" s="422" t="n">
        <f aca="false">DF247/25000</f>
        <v>0.77888</v>
      </c>
      <c r="DI247" s="447" t="n">
        <f aca="false">6700/DF247*24</f>
        <v>8.25801150369762</v>
      </c>
      <c r="DJ247" s="435" t="n">
        <v>8.15</v>
      </c>
      <c r="DK247" s="428"/>
      <c r="DL247" s="447" t="n">
        <f aca="false">9500/DF247*24</f>
        <v>11.709120788825</v>
      </c>
      <c r="DM247" s="423" t="n">
        <v>29.6</v>
      </c>
      <c r="DN247" s="423" t="n">
        <v>3.31</v>
      </c>
      <c r="DO247" s="424" t="n">
        <v>8.19</v>
      </c>
      <c r="DP247" s="424"/>
      <c r="DQ247" s="424"/>
      <c r="DR247" s="433"/>
      <c r="DS247" s="433"/>
      <c r="DT247" s="438"/>
      <c r="DU247" s="438" t="n">
        <v>0.95</v>
      </c>
      <c r="DV247" s="425"/>
      <c r="DW247" s="447" t="n">
        <f aca="false">3500/DF247*24</f>
        <v>4.3138866064092</v>
      </c>
      <c r="DX247" s="435" t="n">
        <v>4.23</v>
      </c>
      <c r="DY247" s="439" t="n">
        <v>8.11</v>
      </c>
      <c r="DZ247" s="440" t="n">
        <v>13</v>
      </c>
      <c r="EA247" s="441" t="n">
        <v>54</v>
      </c>
      <c r="EB247" s="442" t="n">
        <v>7090</v>
      </c>
      <c r="EC247" s="443"/>
      <c r="ED247" s="443"/>
      <c r="EE247" s="443"/>
      <c r="EF247" s="443"/>
      <c r="EG247" s="444" t="n">
        <v>17</v>
      </c>
      <c r="EH247" s="441" t="n">
        <v>16</v>
      </c>
      <c r="EI247" s="430" t="n">
        <f aca="false">DY247</f>
        <v>8.11</v>
      </c>
      <c r="EJ247" s="448" t="n">
        <f aca="false">DZ247</f>
        <v>13</v>
      </c>
      <c r="EK247" s="449" t="n">
        <f aca="false">EA247</f>
        <v>54</v>
      </c>
      <c r="EL247" s="418" t="n">
        <f aca="false">EB247</f>
        <v>7090</v>
      </c>
      <c r="EM247" s="432"/>
      <c r="EN247" s="432"/>
      <c r="EO247" s="432"/>
      <c r="EP247" s="432"/>
      <c r="EQ247" s="431" t="n">
        <f aca="false">EG247</f>
        <v>17</v>
      </c>
      <c r="ER247" s="449" t="n">
        <f aca="false">EH247</f>
        <v>16</v>
      </c>
      <c r="ES247" s="450" t="n">
        <f aca="false">44000/BA247*24</f>
        <v>25.5857340149735</v>
      </c>
      <c r="ET247" s="451" t="n">
        <f aca="false">BB247</f>
        <v>0.82546</v>
      </c>
      <c r="EU247" s="452" t="n">
        <f aca="false">BV247/1000/ES247*24</f>
        <v>0.305795409090909</v>
      </c>
      <c r="EV247" s="451" t="n">
        <f aca="false">EU247/$EU$6</f>
        <v>0.566287794612795</v>
      </c>
      <c r="EW247" s="514"/>
      <c r="EX247" s="515"/>
      <c r="EY247" s="514" t="n">
        <f aca="false">1-EJ247/BU247</f>
        <v>0.780405405405405</v>
      </c>
      <c r="EZ247" s="515" t="n">
        <f aca="false">BU247-EJ247</f>
        <v>46.2</v>
      </c>
      <c r="FA247" s="451" t="n">
        <f aca="false">1-EK247/BV247</f>
        <v>0.834355828220859</v>
      </c>
      <c r="FB247" s="432" t="n">
        <f aca="false">BV247-EK247</f>
        <v>272</v>
      </c>
      <c r="FC247" s="453"/>
      <c r="FD247" s="432"/>
      <c r="FE247" s="453" t="n">
        <f aca="false">1-EQ247/CB247</f>
        <v>0.804597701149425</v>
      </c>
      <c r="FF247" s="431" t="n">
        <f aca="false">CB247-EQ247</f>
        <v>70</v>
      </c>
      <c r="FG247" s="406" t="n">
        <v>48000</v>
      </c>
      <c r="FH247" s="590"/>
      <c r="FI247" s="591"/>
      <c r="FJ247" s="592"/>
      <c r="FK247" s="456" t="n">
        <f aca="false">3000/BA247*24</f>
        <v>1.74448186465728</v>
      </c>
      <c r="FL247" s="531"/>
      <c r="FM247" s="456"/>
      <c r="FN247" s="531" t="n">
        <v>9125</v>
      </c>
      <c r="FO247" s="533" t="n">
        <f aca="false">FN247/11.15/1.2/1000</f>
        <v>0.681988041853513</v>
      </c>
      <c r="FP247" s="450" t="n">
        <f aca="false">FN247/BA247*1000</f>
        <v>221.088847430524</v>
      </c>
      <c r="FQ247" s="458" t="n">
        <v>79.2</v>
      </c>
      <c r="FR247" s="459" t="n">
        <f aca="false">FQ247/BA247*1000</f>
        <v>1.91893005112301</v>
      </c>
      <c r="FS247" s="577" t="n">
        <v>8.11</v>
      </c>
      <c r="FT247" s="578" t="n">
        <v>11</v>
      </c>
      <c r="FU247" s="579" t="n">
        <v>45</v>
      </c>
      <c r="FV247" s="580" t="n">
        <v>1</v>
      </c>
      <c r="FW247" s="581" t="n">
        <v>0.32</v>
      </c>
      <c r="FX247" s="580" t="n">
        <v>8</v>
      </c>
      <c r="FY247" s="453" t="n">
        <f aca="false">1-FV247/(EG247+DD247)</f>
        <v>0.941176470588235</v>
      </c>
      <c r="FZ247" s="453"/>
      <c r="GA247" s="430"/>
      <c r="GB247" s="514" t="n">
        <f aca="false">1-FT247/DZ247</f>
        <v>0.153846153846154</v>
      </c>
      <c r="GC247" s="515" t="n">
        <f aca="false">(CW247+DZ247-FT247)</f>
        <v>2</v>
      </c>
      <c r="GD247" s="514" t="n">
        <f aca="false">1-FU247/EA247</f>
        <v>0.166666666666667</v>
      </c>
      <c r="GE247" s="528" t="n">
        <f aca="false">CX247+EA247-FU247</f>
        <v>9</v>
      </c>
      <c r="GF247" s="462" t="n">
        <f aca="false">4100/BA247*24</f>
        <v>2.38412521503162</v>
      </c>
      <c r="GG247" s="590"/>
      <c r="GH247" s="593"/>
      <c r="GI247" s="590"/>
      <c r="GJ247" s="593"/>
      <c r="GK247" s="593"/>
      <c r="GL247" s="594"/>
      <c r="GM247" s="578"/>
      <c r="GN247" s="590"/>
      <c r="GO247" s="593"/>
      <c r="GP247" s="593"/>
      <c r="GQ247" s="578"/>
      <c r="GR247" s="595"/>
      <c r="GS247" s="596"/>
      <c r="GT247" s="593"/>
      <c r="GU247" s="593"/>
      <c r="GV247" s="593"/>
      <c r="GW247" s="514"/>
      <c r="GX247" s="514"/>
      <c r="GY247" s="597"/>
      <c r="GZ247" s="406" t="n">
        <v>43111</v>
      </c>
      <c r="HA247" s="582" t="n">
        <v>8.24</v>
      </c>
      <c r="HB247" s="452" t="n">
        <v>8.1</v>
      </c>
      <c r="HC247" s="578" t="n">
        <v>12</v>
      </c>
      <c r="HD247" s="464" t="n">
        <f aca="false">HC247*3.58</f>
        <v>42.96</v>
      </c>
      <c r="HE247" s="464" t="n">
        <v>16</v>
      </c>
      <c r="HF247" s="464"/>
      <c r="HG247" s="583"/>
      <c r="HH247" s="576" t="n">
        <v>1</v>
      </c>
      <c r="HI247" s="584" t="n">
        <v>7100</v>
      </c>
      <c r="HJ247" s="407" t="n">
        <f aca="false">HI247*0.67</f>
        <v>4757</v>
      </c>
      <c r="HK247" s="407"/>
      <c r="HL247" s="550"/>
      <c r="HM247" s="585"/>
      <c r="HN247" s="462" t="n">
        <v>7.84</v>
      </c>
      <c r="HO247" s="575"/>
      <c r="HP247" s="549" t="n">
        <v>0.0074</v>
      </c>
      <c r="HQ247" s="586"/>
      <c r="HR247" s="587"/>
      <c r="HS247" s="521" t="n">
        <v>0.31</v>
      </c>
      <c r="HT247" s="588" t="n">
        <v>8</v>
      </c>
      <c r="HU247" s="523" t="n">
        <f aca="false">72500/BA247*24</f>
        <v>42.1583117292176</v>
      </c>
      <c r="HV247" s="514" t="n">
        <f aca="false">1-HC247/BE247</f>
        <v>0.797297297297297</v>
      </c>
      <c r="HW247" s="514" t="n">
        <f aca="false">1-HD247/BF247</f>
        <v>0.868220858895706</v>
      </c>
      <c r="HX247" s="514" t="n">
        <f aca="false">1-HN247/BK247</f>
        <v>0.530538922155689</v>
      </c>
      <c r="HY247" s="600"/>
    </row>
    <row r="248" s="599" customFormat="true" ht="15" hidden="false" customHeight="true" outlineLevel="0" collapsed="false">
      <c r="A248" s="486" t="n">
        <v>43730</v>
      </c>
      <c r="B248" s="601" t="n">
        <v>48142</v>
      </c>
      <c r="C248" s="488" t="n">
        <f aca="false">B248/$B$6</f>
        <v>0.96284</v>
      </c>
      <c r="D248" s="489" t="n">
        <v>8.2</v>
      </c>
      <c r="E248" s="490" t="n">
        <v>53.4</v>
      </c>
      <c r="F248" s="491" t="n">
        <v>237</v>
      </c>
      <c r="G248" s="491" t="n">
        <f aca="false">F248*B248/1000</f>
        <v>11409.654</v>
      </c>
      <c r="H248" s="488" t="n">
        <f aca="false">G248/$G$6</f>
        <v>0.45638616</v>
      </c>
      <c r="I248" s="491" t="n">
        <v>6030</v>
      </c>
      <c r="J248" s="491" t="n">
        <f aca="false">I248*0.67</f>
        <v>4040.1</v>
      </c>
      <c r="K248" s="492" t="n">
        <v>21</v>
      </c>
      <c r="L248" s="492" t="n">
        <v>20.2</v>
      </c>
      <c r="M248" s="492" t="n">
        <v>2</v>
      </c>
      <c r="N248" s="493" t="n">
        <v>112</v>
      </c>
      <c r="O248" s="493" t="n">
        <v>32</v>
      </c>
      <c r="P248" s="410"/>
      <c r="Q248" s="410"/>
      <c r="R248" s="410"/>
      <c r="S248" s="410"/>
      <c r="T248" s="411"/>
      <c r="U248" s="412"/>
      <c r="V248" s="410"/>
      <c r="W248" s="410"/>
      <c r="X248" s="517"/>
      <c r="Y248" s="474"/>
      <c r="Z248" s="430"/>
      <c r="AA248" s="448"/>
      <c r="AB248" s="410"/>
      <c r="AC248" s="410"/>
      <c r="AD248" s="475" t="n">
        <v>4.6</v>
      </c>
      <c r="AE248" s="478" t="n">
        <f aca="false">AD248/$AD$6</f>
        <v>0.638888888888889</v>
      </c>
      <c r="AF248" s="479"/>
      <c r="AG248" s="478"/>
      <c r="AH248" s="479"/>
      <c r="AI248" s="479"/>
      <c r="AJ248" s="474"/>
      <c r="AK248" s="478"/>
      <c r="AL248" s="448"/>
      <c r="AM248" s="480"/>
      <c r="AN248" s="474"/>
      <c r="AO248" s="474"/>
      <c r="AP248" s="480"/>
      <c r="AQ248" s="448"/>
      <c r="AR248" s="474"/>
      <c r="AS248" s="474"/>
      <c r="AT248" s="474"/>
      <c r="AU248" s="448"/>
      <c r="AV248" s="481"/>
      <c r="AW248" s="480"/>
      <c r="AX248" s="480"/>
      <c r="AY248" s="481"/>
      <c r="AZ248" s="481"/>
      <c r="BA248" s="421" t="n">
        <f aca="false">CC248+DF248</f>
        <v>44497</v>
      </c>
      <c r="BB248" s="422" t="n">
        <f aca="false">BA248/$BA$6</f>
        <v>0.88994</v>
      </c>
      <c r="BC248" s="423"/>
      <c r="BD248" s="424" t="n">
        <v>8.2</v>
      </c>
      <c r="BE248" s="425" t="n">
        <v>57</v>
      </c>
      <c r="BF248" s="426" t="n">
        <v>244</v>
      </c>
      <c r="BG248" s="427" t="n">
        <v>7370</v>
      </c>
      <c r="BH248" s="421" t="n">
        <f aca="false">BG248*0.67</f>
        <v>4937.9</v>
      </c>
      <c r="BI248" s="433"/>
      <c r="BJ248" s="422"/>
      <c r="BK248" s="428" t="n">
        <v>14.9</v>
      </c>
      <c r="BL248" s="428" t="n">
        <v>15.6</v>
      </c>
      <c r="BM248" s="429" t="n">
        <v>1.4</v>
      </c>
      <c r="BN248" s="423"/>
      <c r="BO248" s="426" t="n">
        <v>141</v>
      </c>
      <c r="BP248" s="426" t="n">
        <v>32</v>
      </c>
      <c r="BQ248" s="424" t="n">
        <v>6.32</v>
      </c>
      <c r="BR248" s="422" t="n">
        <f aca="false">BQ248/$BQ$6</f>
        <v>0.877777777777778</v>
      </c>
      <c r="BS248" s="410" t="n">
        <f aca="false">BA248</f>
        <v>44497</v>
      </c>
      <c r="BT248" s="430" t="n">
        <f aca="false">BD248</f>
        <v>8.2</v>
      </c>
      <c r="BU248" s="431" t="n">
        <f aca="false">BE248</f>
        <v>57</v>
      </c>
      <c r="BV248" s="431" t="n">
        <f aca="false">BF248</f>
        <v>244</v>
      </c>
      <c r="BW248" s="431" t="n">
        <f aca="false">BG248</f>
        <v>7370</v>
      </c>
      <c r="BX248" s="431" t="n">
        <f aca="false">BW248*0.65</f>
        <v>4790.5</v>
      </c>
      <c r="BY248" s="431" t="n">
        <f aca="false">BK248</f>
        <v>14.9</v>
      </c>
      <c r="BZ248" s="431" t="n">
        <f aca="false">BL248</f>
        <v>15.6</v>
      </c>
      <c r="CA248" s="432"/>
      <c r="CB248" s="431" t="n">
        <f aca="false">BO248</f>
        <v>141</v>
      </c>
      <c r="CC248" s="433" t="n">
        <v>26232</v>
      </c>
      <c r="CD248" s="412" t="n">
        <f aca="false">CC248</f>
        <v>26232</v>
      </c>
      <c r="CE248" s="422" t="n">
        <f aca="false">CC248/25000</f>
        <v>1.04928</v>
      </c>
      <c r="CF248" s="434" t="n">
        <f aca="false">6700/CC248*24</f>
        <v>6.12991765782251</v>
      </c>
      <c r="CG248" s="435"/>
      <c r="CH248" s="428"/>
      <c r="CI248" s="447" t="n">
        <f aca="false">9500/CC248*24</f>
        <v>8.69167429094236</v>
      </c>
      <c r="CJ248" s="437" t="n">
        <v>28.8</v>
      </c>
      <c r="CK248" s="437" t="n">
        <v>4.62</v>
      </c>
      <c r="CL248" s="424"/>
      <c r="CM248" s="424"/>
      <c r="CN248" s="424"/>
      <c r="CO248" s="433"/>
      <c r="CP248" s="433"/>
      <c r="CQ248" s="438"/>
      <c r="CR248" s="438" t="n">
        <v>0.95</v>
      </c>
      <c r="CS248" s="425"/>
      <c r="CT248" s="433" t="n">
        <f aca="false">3500/CC248*24</f>
        <v>3.20219579139982</v>
      </c>
      <c r="CU248" s="435" t="n">
        <v>5.55</v>
      </c>
      <c r="CV248" s="494"/>
      <c r="CW248" s="495"/>
      <c r="CX248" s="496"/>
      <c r="CY248" s="497"/>
      <c r="CZ248" s="498"/>
      <c r="DA248" s="498"/>
      <c r="DB248" s="498"/>
      <c r="DC248" s="498"/>
      <c r="DD248" s="499"/>
      <c r="DE248" s="496"/>
      <c r="DF248" s="445" t="n">
        <v>18265</v>
      </c>
      <c r="DG248" s="446" t="n">
        <f aca="false">DF248</f>
        <v>18265</v>
      </c>
      <c r="DH248" s="422" t="n">
        <f aca="false">DF248/25000</f>
        <v>0.7306</v>
      </c>
      <c r="DI248" s="447" t="n">
        <f aca="false">6700/DF248*24</f>
        <v>8.80372296742404</v>
      </c>
      <c r="DJ248" s="435" t="n">
        <v>7.91</v>
      </c>
      <c r="DK248" s="428"/>
      <c r="DL248" s="447" t="n">
        <f aca="false">9500/DF248*24</f>
        <v>12.4828907747057</v>
      </c>
      <c r="DM248" s="423" t="n">
        <v>29.1</v>
      </c>
      <c r="DN248" s="423" t="n">
        <v>4.05</v>
      </c>
      <c r="DO248" s="424" t="n">
        <v>8</v>
      </c>
      <c r="DP248" s="424"/>
      <c r="DQ248" s="424"/>
      <c r="DR248" s="433"/>
      <c r="DS248" s="433"/>
      <c r="DT248" s="438"/>
      <c r="DU248" s="438" t="n">
        <v>0.96</v>
      </c>
      <c r="DV248" s="425"/>
      <c r="DW248" s="447" t="n">
        <f aca="false">3500/DF248*24</f>
        <v>4.59895975910211</v>
      </c>
      <c r="DX248" s="435" t="n">
        <v>5.24</v>
      </c>
      <c r="DY248" s="494" t="n">
        <v>8.06</v>
      </c>
      <c r="DZ248" s="495" t="n">
        <v>14</v>
      </c>
      <c r="EA248" s="496" t="n">
        <v>57</v>
      </c>
      <c r="EB248" s="497" t="n">
        <v>7210</v>
      </c>
      <c r="EC248" s="498"/>
      <c r="ED248" s="498"/>
      <c r="EE248" s="498"/>
      <c r="EF248" s="498"/>
      <c r="EG248" s="499" t="n">
        <v>6</v>
      </c>
      <c r="EH248" s="496" t="n">
        <v>16</v>
      </c>
      <c r="EI248" s="430" t="n">
        <f aca="false">DY248</f>
        <v>8.06</v>
      </c>
      <c r="EJ248" s="448" t="n">
        <f aca="false">DZ248</f>
        <v>14</v>
      </c>
      <c r="EK248" s="449" t="n">
        <f aca="false">EA248</f>
        <v>57</v>
      </c>
      <c r="EL248" s="418" t="n">
        <f aca="false">EB248</f>
        <v>7210</v>
      </c>
      <c r="EM248" s="432"/>
      <c r="EN248" s="432"/>
      <c r="EO248" s="432"/>
      <c r="EP248" s="432"/>
      <c r="EQ248" s="431" t="n">
        <f aca="false">EG248</f>
        <v>6</v>
      </c>
      <c r="ER248" s="449" t="n">
        <f aca="false">EH248</f>
        <v>16</v>
      </c>
      <c r="ES248" s="497" t="n">
        <f aca="false">44000/BA248*24</f>
        <v>23.7319369845158</v>
      </c>
      <c r="ET248" s="500" t="n">
        <f aca="false">BB248</f>
        <v>0.88994</v>
      </c>
      <c r="EU248" s="452" t="n">
        <f aca="false">BV248/1000/ES248*24</f>
        <v>0.246756090909091</v>
      </c>
      <c r="EV248" s="500" t="n">
        <f aca="false">EU248/$EU$6</f>
        <v>0.456955723905724</v>
      </c>
      <c r="EW248" s="527"/>
      <c r="EX248" s="515"/>
      <c r="EY248" s="514" t="n">
        <f aca="false">1-EJ248/BU248</f>
        <v>0.754385964912281</v>
      </c>
      <c r="EZ248" s="515" t="n">
        <f aca="false">BU248-EJ248</f>
        <v>43</v>
      </c>
      <c r="FA248" s="451" t="n">
        <f aca="false">1-EK248/BV248</f>
        <v>0.766393442622951</v>
      </c>
      <c r="FB248" s="432" t="n">
        <f aca="false">BV248-EK248</f>
        <v>187</v>
      </c>
      <c r="FC248" s="453"/>
      <c r="FD248" s="432"/>
      <c r="FE248" s="453" t="n">
        <f aca="false">1-EQ248/CB248</f>
        <v>0.957446808510638</v>
      </c>
      <c r="FF248" s="431" t="n">
        <f aca="false">CB248-EQ248</f>
        <v>135</v>
      </c>
      <c r="FG248" s="491" t="n">
        <v>48000</v>
      </c>
      <c r="FH248" s="602"/>
      <c r="FI248" s="502"/>
      <c r="FJ248" s="488"/>
      <c r="FK248" s="503" t="n">
        <f aca="false">3000/BA248*24</f>
        <v>1.61808661258062</v>
      </c>
      <c r="FL248" s="537"/>
      <c r="FM248" s="503"/>
      <c r="FN248" s="537" t="n">
        <v>6282</v>
      </c>
      <c r="FO248" s="533" t="n">
        <f aca="false">FN248/11.15/1.2/1000</f>
        <v>0.469506726457399</v>
      </c>
      <c r="FP248" s="497" t="n">
        <f aca="false">FN248/BA248*1000</f>
        <v>141.178056947659</v>
      </c>
      <c r="FQ248" s="504" t="n">
        <v>79.2</v>
      </c>
      <c r="FR248" s="492" t="n">
        <f aca="false">FQ248/BA248*1000</f>
        <v>1.77989527383869</v>
      </c>
      <c r="FS248" s="505" t="n">
        <v>7.99</v>
      </c>
      <c r="FT248" s="495" t="n">
        <v>12</v>
      </c>
      <c r="FU248" s="496" t="n">
        <v>47</v>
      </c>
      <c r="FV248" s="537" t="n">
        <v>2</v>
      </c>
      <c r="FW248" s="603" t="n">
        <v>0.34</v>
      </c>
      <c r="FX248" s="537" t="n">
        <v>8</v>
      </c>
      <c r="FY248" s="453" t="n">
        <f aca="false">1-FV248/(EG248+DD248)</f>
        <v>0.666666666666667</v>
      </c>
      <c r="FZ248" s="453"/>
      <c r="GA248" s="430"/>
      <c r="GB248" s="527" t="n">
        <f aca="false">1-FT248/DZ248</f>
        <v>0.142857142857143</v>
      </c>
      <c r="GC248" s="515" t="n">
        <f aca="false">(CW248+DZ248-FT248)</f>
        <v>2</v>
      </c>
      <c r="GD248" s="527" t="n">
        <f aca="false">1-FU248/EA248</f>
        <v>0.175438596491228</v>
      </c>
      <c r="GE248" s="528" t="n">
        <f aca="false">CX248+EA248-FU248</f>
        <v>10</v>
      </c>
      <c r="GF248" s="507" t="n">
        <f aca="false">4100/BA248*24</f>
        <v>2.21138503719352</v>
      </c>
      <c r="GG248" s="602"/>
      <c r="GH248" s="602"/>
      <c r="GI248" s="602"/>
      <c r="GJ248" s="602"/>
      <c r="GK248" s="602"/>
      <c r="GL248" s="508"/>
      <c r="GM248" s="495"/>
      <c r="GN248" s="602"/>
      <c r="GO248" s="602"/>
      <c r="GP248" s="602"/>
      <c r="GQ248" s="495"/>
      <c r="GR248" s="604"/>
      <c r="GS248" s="495"/>
      <c r="GT248" s="602"/>
      <c r="GU248" s="602"/>
      <c r="GV248" s="602"/>
      <c r="GW248" s="527"/>
      <c r="GX248" s="527"/>
      <c r="GY248" s="504"/>
      <c r="GZ248" s="491" t="n">
        <v>49154</v>
      </c>
      <c r="HA248" s="494" t="n">
        <v>8.12</v>
      </c>
      <c r="HB248" s="494" t="n">
        <v>8.1</v>
      </c>
      <c r="HC248" s="495" t="n">
        <v>12</v>
      </c>
      <c r="HD248" s="499" t="n">
        <f aca="false">HC248*3.58</f>
        <v>42.96</v>
      </c>
      <c r="HE248" s="499" t="n">
        <v>15</v>
      </c>
      <c r="HF248" s="499"/>
      <c r="HG248" s="499"/>
      <c r="HH248" s="493" t="n">
        <v>1</v>
      </c>
      <c r="HI248" s="509" t="n">
        <v>7150</v>
      </c>
      <c r="HJ248" s="491" t="n">
        <f aca="false">HI248*0.67</f>
        <v>4790.5</v>
      </c>
      <c r="HK248" s="491"/>
      <c r="HL248" s="551"/>
      <c r="HM248" s="544"/>
      <c r="HN248" s="507" t="n">
        <v>9.71</v>
      </c>
      <c r="HO248" s="492"/>
      <c r="HP248" s="546" t="n">
        <v>0.0074</v>
      </c>
      <c r="HQ248" s="524"/>
      <c r="HR248" s="525"/>
      <c r="HS248" s="525" t="n">
        <v>0.31</v>
      </c>
      <c r="HT248" s="512" t="n">
        <v>8</v>
      </c>
      <c r="HU248" s="526" t="n">
        <f aca="false">72500/BA248*24</f>
        <v>39.1037598040317</v>
      </c>
      <c r="HV248" s="527" t="n">
        <f aca="false">1-HC248/BE248</f>
        <v>0.789473684210526</v>
      </c>
      <c r="HW248" s="527" t="n">
        <f aca="false">1-HD248/BF248</f>
        <v>0.823934426229508</v>
      </c>
      <c r="HX248" s="527" t="n">
        <f aca="false">1-HN248/BK248</f>
        <v>0.348322147651007</v>
      </c>
      <c r="HY248" s="605"/>
    </row>
    <row r="249" s="599" customFormat="true" ht="15" hidden="false" customHeight="true" outlineLevel="0" collapsed="false">
      <c r="A249" s="401" t="n">
        <v>43731</v>
      </c>
      <c r="B249" s="516" t="n">
        <v>41238</v>
      </c>
      <c r="C249" s="403" t="n">
        <f aca="false">B249/$B$6</f>
        <v>0.82476</v>
      </c>
      <c r="D249" s="572" t="n">
        <v>8.15</v>
      </c>
      <c r="E249" s="573" t="n">
        <v>53</v>
      </c>
      <c r="F249" s="574" t="n">
        <v>253</v>
      </c>
      <c r="G249" s="407" t="n">
        <f aca="false">F249*B249/1000</f>
        <v>10433.214</v>
      </c>
      <c r="H249" s="403" t="n">
        <f aca="false">G249/$G$6</f>
        <v>0.41732856</v>
      </c>
      <c r="I249" s="574" t="n">
        <v>6810</v>
      </c>
      <c r="J249" s="407" t="n">
        <f aca="false">I249*0.67</f>
        <v>4562.7</v>
      </c>
      <c r="K249" s="575" t="n">
        <v>22.2</v>
      </c>
      <c r="L249" s="575" t="n">
        <v>19.8</v>
      </c>
      <c r="M249" s="575" t="n">
        <v>2.1</v>
      </c>
      <c r="N249" s="576" t="n">
        <v>111</v>
      </c>
      <c r="O249" s="576" t="n">
        <v>32</v>
      </c>
      <c r="P249" s="410"/>
      <c r="Q249" s="410"/>
      <c r="R249" s="410"/>
      <c r="S249" s="410"/>
      <c r="T249" s="411"/>
      <c r="U249" s="412"/>
      <c r="V249" s="410"/>
      <c r="W249" s="410"/>
      <c r="X249" s="517"/>
      <c r="Y249" s="474"/>
      <c r="Z249" s="430"/>
      <c r="AA249" s="448"/>
      <c r="AB249" s="410"/>
      <c r="AC249" s="410"/>
      <c r="AD249" s="475" t="n">
        <v>5.55</v>
      </c>
      <c r="AE249" s="478" t="n">
        <f aca="false">AD249/$AD$6</f>
        <v>0.770833333333333</v>
      </c>
      <c r="AF249" s="479"/>
      <c r="AG249" s="478"/>
      <c r="AH249" s="479"/>
      <c r="AI249" s="479"/>
      <c r="AJ249" s="474"/>
      <c r="AK249" s="478"/>
      <c r="AL249" s="448"/>
      <c r="AM249" s="480"/>
      <c r="AN249" s="474"/>
      <c r="AO249" s="474"/>
      <c r="AP249" s="480"/>
      <c r="AQ249" s="448"/>
      <c r="AR249" s="474"/>
      <c r="AS249" s="474"/>
      <c r="AT249" s="474"/>
      <c r="AU249" s="448"/>
      <c r="AV249" s="481"/>
      <c r="AW249" s="480"/>
      <c r="AX249" s="480"/>
      <c r="AY249" s="481"/>
      <c r="AZ249" s="481"/>
      <c r="BA249" s="421" t="n">
        <f aca="false">CC249+DF249</f>
        <v>41539</v>
      </c>
      <c r="BB249" s="422" t="n">
        <f aca="false">BA249/$BA$6</f>
        <v>0.83078</v>
      </c>
      <c r="BC249" s="423"/>
      <c r="BD249" s="424" t="n">
        <v>8.15</v>
      </c>
      <c r="BE249" s="425" t="n">
        <v>52.2</v>
      </c>
      <c r="BF249" s="426" t="n">
        <v>277</v>
      </c>
      <c r="BG249" s="427" t="n">
        <v>7280</v>
      </c>
      <c r="BH249" s="421" t="n">
        <f aca="false">BG249*0.67</f>
        <v>4877.6</v>
      </c>
      <c r="BI249" s="433"/>
      <c r="BJ249" s="422"/>
      <c r="BK249" s="428" t="n">
        <v>16.6</v>
      </c>
      <c r="BL249" s="428" t="n">
        <v>17.2</v>
      </c>
      <c r="BM249" s="429" t="n">
        <v>1</v>
      </c>
      <c r="BN249" s="423"/>
      <c r="BO249" s="426" t="n">
        <v>148</v>
      </c>
      <c r="BP249" s="426" t="n">
        <v>32</v>
      </c>
      <c r="BQ249" s="424" t="n">
        <v>5.89</v>
      </c>
      <c r="BR249" s="422" t="n">
        <f aca="false">BQ249/$BQ$6</f>
        <v>0.818055555555556</v>
      </c>
      <c r="BS249" s="410" t="n">
        <f aca="false">BA249</f>
        <v>41539</v>
      </c>
      <c r="BT249" s="430" t="n">
        <f aca="false">BD249</f>
        <v>8.15</v>
      </c>
      <c r="BU249" s="431" t="n">
        <f aca="false">BE249</f>
        <v>52.2</v>
      </c>
      <c r="BV249" s="431" t="n">
        <f aca="false">BF249</f>
        <v>277</v>
      </c>
      <c r="BW249" s="431" t="n">
        <f aca="false">BG249</f>
        <v>7280</v>
      </c>
      <c r="BX249" s="431" t="n">
        <f aca="false">BW249*0.65</f>
        <v>4732</v>
      </c>
      <c r="BY249" s="431" t="n">
        <f aca="false">BK249</f>
        <v>16.6</v>
      </c>
      <c r="BZ249" s="431" t="n">
        <f aca="false">BL249</f>
        <v>17.2</v>
      </c>
      <c r="CA249" s="432"/>
      <c r="CB249" s="431" t="n">
        <f aca="false">BO249</f>
        <v>148</v>
      </c>
      <c r="CC249" s="433" t="n">
        <v>25063</v>
      </c>
      <c r="CD249" s="412" t="n">
        <f aca="false">CC249</f>
        <v>25063</v>
      </c>
      <c r="CE249" s="422" t="n">
        <f aca="false">CC249/25000</f>
        <v>1.00252</v>
      </c>
      <c r="CF249" s="434" t="n">
        <f aca="false">6700/CC249*24</f>
        <v>6.41583210310019</v>
      </c>
      <c r="CG249" s="435"/>
      <c r="CH249" s="428"/>
      <c r="CI249" s="447" t="n">
        <f aca="false">9500/CC249*24</f>
        <v>9.09707537006743</v>
      </c>
      <c r="CJ249" s="437" t="n">
        <v>28.9</v>
      </c>
      <c r="CK249" s="437" t="n">
        <v>3.3</v>
      </c>
      <c r="CL249" s="424"/>
      <c r="CM249" s="424"/>
      <c r="CN249" s="424"/>
      <c r="CO249" s="433"/>
      <c r="CP249" s="433"/>
      <c r="CQ249" s="438"/>
      <c r="CR249" s="438" t="n">
        <v>0.95</v>
      </c>
      <c r="CS249" s="425"/>
      <c r="CT249" s="433" t="n">
        <f aca="false">3500/CC249*24</f>
        <v>3.35155408370905</v>
      </c>
      <c r="CU249" s="435" t="n">
        <v>5.43</v>
      </c>
      <c r="CV249" s="439"/>
      <c r="CW249" s="440"/>
      <c r="CX249" s="441"/>
      <c r="CY249" s="442"/>
      <c r="CZ249" s="443"/>
      <c r="DA249" s="443"/>
      <c r="DB249" s="443"/>
      <c r="DC249" s="443"/>
      <c r="DD249" s="444"/>
      <c r="DE249" s="441"/>
      <c r="DF249" s="445" t="n">
        <v>16476</v>
      </c>
      <c r="DG249" s="446" t="n">
        <f aca="false">DF249</f>
        <v>16476</v>
      </c>
      <c r="DH249" s="422" t="n">
        <f aca="false">DF249/25000</f>
        <v>0.65904</v>
      </c>
      <c r="DI249" s="447" t="n">
        <f aca="false">6700/DF249*24</f>
        <v>9.75965040058267</v>
      </c>
      <c r="DJ249" s="435" t="n">
        <v>8</v>
      </c>
      <c r="DK249" s="428"/>
      <c r="DL249" s="447" t="n">
        <f aca="false">9500/DF249*24</f>
        <v>13.8383102694829</v>
      </c>
      <c r="DM249" s="423" t="n">
        <v>29.2</v>
      </c>
      <c r="DN249" s="423" t="n">
        <v>3.13</v>
      </c>
      <c r="DO249" s="424" t="n">
        <v>7.99</v>
      </c>
      <c r="DP249" s="424"/>
      <c r="DQ249" s="424"/>
      <c r="DR249" s="433"/>
      <c r="DS249" s="433"/>
      <c r="DT249" s="438"/>
      <c r="DU249" s="438" t="n">
        <v>0.96</v>
      </c>
      <c r="DV249" s="425"/>
      <c r="DW249" s="447" t="n">
        <f aca="false">3500/DF249*24</f>
        <v>5.09832483612527</v>
      </c>
      <c r="DX249" s="435" t="n">
        <v>4.64</v>
      </c>
      <c r="DY249" s="439" t="n">
        <v>8.07</v>
      </c>
      <c r="DZ249" s="440" t="n">
        <v>14</v>
      </c>
      <c r="EA249" s="441" t="n">
        <v>58</v>
      </c>
      <c r="EB249" s="442" t="n">
        <v>7020</v>
      </c>
      <c r="EC249" s="443"/>
      <c r="ED249" s="443"/>
      <c r="EE249" s="443"/>
      <c r="EF249" s="443"/>
      <c r="EG249" s="444" t="n">
        <v>8</v>
      </c>
      <c r="EH249" s="441" t="n">
        <v>16</v>
      </c>
      <c r="EI249" s="430" t="n">
        <f aca="false">DY249</f>
        <v>8.07</v>
      </c>
      <c r="EJ249" s="448" t="n">
        <f aca="false">DZ249</f>
        <v>14</v>
      </c>
      <c r="EK249" s="449" t="n">
        <f aca="false">EA249</f>
        <v>58</v>
      </c>
      <c r="EL249" s="418" t="n">
        <f aca="false">EB249</f>
        <v>7020</v>
      </c>
      <c r="EM249" s="432"/>
      <c r="EN249" s="432"/>
      <c r="EO249" s="432"/>
      <c r="EP249" s="432"/>
      <c r="EQ249" s="431" t="n">
        <f aca="false">EG249</f>
        <v>8</v>
      </c>
      <c r="ER249" s="449" t="n">
        <f aca="false">EH249</f>
        <v>16</v>
      </c>
      <c r="ES249" s="450" t="n">
        <f aca="false">44000/BA249*24</f>
        <v>25.421892679169</v>
      </c>
      <c r="ET249" s="451" t="n">
        <f aca="false">BB249</f>
        <v>0.83078</v>
      </c>
      <c r="EU249" s="452" t="n">
        <f aca="false">BV249/1000/ES249*24</f>
        <v>0.261506886363636</v>
      </c>
      <c r="EV249" s="451" t="n">
        <f aca="false">EU249/$EU$6</f>
        <v>0.484272011784512</v>
      </c>
      <c r="EW249" s="514"/>
      <c r="EX249" s="515"/>
      <c r="EY249" s="514" t="n">
        <f aca="false">1-EJ249/BU249</f>
        <v>0.731800766283525</v>
      </c>
      <c r="EZ249" s="515" t="n">
        <f aca="false">BU249-EJ249</f>
        <v>38.2</v>
      </c>
      <c r="FA249" s="451" t="n">
        <f aca="false">1-EK249/BV249</f>
        <v>0.790613718411552</v>
      </c>
      <c r="FB249" s="432" t="n">
        <f aca="false">BV249-EK249</f>
        <v>219</v>
      </c>
      <c r="FC249" s="453"/>
      <c r="FD249" s="432"/>
      <c r="FE249" s="453" t="n">
        <f aca="false">1-EQ249/CB249</f>
        <v>0.945945945945946</v>
      </c>
      <c r="FF249" s="431" t="n">
        <f aca="false">CB249-EQ249</f>
        <v>140</v>
      </c>
      <c r="FG249" s="406" t="n">
        <v>48000</v>
      </c>
      <c r="FH249" s="590"/>
      <c r="FI249" s="591"/>
      <c r="FJ249" s="592"/>
      <c r="FK249" s="456" t="n">
        <f aca="false">3000/BA249*24</f>
        <v>1.73331086448879</v>
      </c>
      <c r="FL249" s="531"/>
      <c r="FM249" s="456"/>
      <c r="FN249" s="531" t="n">
        <v>7228</v>
      </c>
      <c r="FO249" s="533" t="n">
        <f aca="false">FN249/11.15/1.2/1000</f>
        <v>0.540209267563528</v>
      </c>
      <c r="FP249" s="450" t="n">
        <f aca="false">FN249/BA249*1000</f>
        <v>174.005151785069</v>
      </c>
      <c r="FQ249" s="458" t="n">
        <v>62.4</v>
      </c>
      <c r="FR249" s="459" t="n">
        <f aca="false">FQ249/BA249*1000</f>
        <v>1.50220274922362</v>
      </c>
      <c r="FS249" s="577" t="n">
        <v>8.08</v>
      </c>
      <c r="FT249" s="578" t="n">
        <v>12</v>
      </c>
      <c r="FU249" s="579" t="n">
        <v>44</v>
      </c>
      <c r="FV249" s="580" t="n">
        <v>1</v>
      </c>
      <c r="FW249" s="581" t="n">
        <v>0.32</v>
      </c>
      <c r="FX249" s="580" t="n">
        <v>8</v>
      </c>
      <c r="FY249" s="453" t="n">
        <f aca="false">1-FV249/(EG249+DD249)</f>
        <v>0.875</v>
      </c>
      <c r="FZ249" s="453"/>
      <c r="GA249" s="430"/>
      <c r="GB249" s="514" t="n">
        <f aca="false">1-FT249/DZ249</f>
        <v>0.142857142857143</v>
      </c>
      <c r="GC249" s="515" t="n">
        <f aca="false">(CW249+DZ249-FT249)</f>
        <v>2</v>
      </c>
      <c r="GD249" s="514" t="n">
        <f aca="false">1-FU249/EA249</f>
        <v>0.241379310344828</v>
      </c>
      <c r="GE249" s="528" t="n">
        <f aca="false">CX249+EA249-FU249</f>
        <v>14</v>
      </c>
      <c r="GF249" s="462" t="n">
        <f aca="false">4100/BA249*24</f>
        <v>2.36885818146802</v>
      </c>
      <c r="GG249" s="590"/>
      <c r="GH249" s="593"/>
      <c r="GI249" s="590"/>
      <c r="GJ249" s="593"/>
      <c r="GK249" s="593"/>
      <c r="GL249" s="594"/>
      <c r="GM249" s="578"/>
      <c r="GN249" s="590"/>
      <c r="GO249" s="593"/>
      <c r="GP249" s="593"/>
      <c r="GQ249" s="578"/>
      <c r="GR249" s="595"/>
      <c r="GS249" s="596"/>
      <c r="GT249" s="593"/>
      <c r="GU249" s="593"/>
      <c r="GV249" s="593"/>
      <c r="GW249" s="514"/>
      <c r="GX249" s="514"/>
      <c r="GY249" s="597"/>
      <c r="GZ249" s="406" t="n">
        <v>43944</v>
      </c>
      <c r="HA249" s="582" t="n">
        <v>8.2</v>
      </c>
      <c r="HB249" s="452" t="n">
        <v>8.12</v>
      </c>
      <c r="HC249" s="578" t="n">
        <v>12</v>
      </c>
      <c r="HD249" s="464" t="n">
        <f aca="false">HC249*3.58</f>
        <v>42.96</v>
      </c>
      <c r="HE249" s="464" t="n">
        <v>16</v>
      </c>
      <c r="HF249" s="464"/>
      <c r="HG249" s="583"/>
      <c r="HH249" s="576" t="n">
        <v>1</v>
      </c>
      <c r="HI249" s="584" t="n">
        <v>6980</v>
      </c>
      <c r="HJ249" s="407" t="n">
        <f aca="false">HI249*0.67</f>
        <v>4676.6</v>
      </c>
      <c r="HK249" s="407"/>
      <c r="HL249" s="550"/>
      <c r="HM249" s="585"/>
      <c r="HN249" s="462" t="n">
        <v>10.7</v>
      </c>
      <c r="HO249" s="575"/>
      <c r="HP249" s="549" t="n">
        <v>0.0105</v>
      </c>
      <c r="HQ249" s="586"/>
      <c r="HR249" s="587"/>
      <c r="HS249" s="521" t="n">
        <v>0.27</v>
      </c>
      <c r="HT249" s="588" t="n">
        <v>8</v>
      </c>
      <c r="HU249" s="523" t="n">
        <f aca="false">72500/BA249*24</f>
        <v>41.8883458918125</v>
      </c>
      <c r="HV249" s="514" t="n">
        <f aca="false">1-HC249/BE249</f>
        <v>0.770114942528736</v>
      </c>
      <c r="HW249" s="514" t="n">
        <f aca="false">1-HD249/BF249</f>
        <v>0.844909747292419</v>
      </c>
      <c r="HX249" s="514" t="n">
        <f aca="false">1-HN249/BK249</f>
        <v>0.355421686746988</v>
      </c>
      <c r="HY249" s="600"/>
    </row>
    <row r="250" s="599" customFormat="true" ht="15" hidden="false" customHeight="true" outlineLevel="0" collapsed="false">
      <c r="A250" s="401" t="n">
        <v>43732</v>
      </c>
      <c r="B250" s="516" t="n">
        <v>34760</v>
      </c>
      <c r="C250" s="403" t="n">
        <f aca="false">B250/$B$6</f>
        <v>0.6952</v>
      </c>
      <c r="D250" s="572" t="n">
        <v>8.2</v>
      </c>
      <c r="E250" s="573" t="n">
        <v>56.6</v>
      </c>
      <c r="F250" s="574" t="n">
        <v>307</v>
      </c>
      <c r="G250" s="407" t="n">
        <f aca="false">F250*B250/1000</f>
        <v>10671.32</v>
      </c>
      <c r="H250" s="403" t="n">
        <f aca="false">G250/$G$6</f>
        <v>0.4268528</v>
      </c>
      <c r="I250" s="574" t="n">
        <v>6350</v>
      </c>
      <c r="J250" s="407" t="n">
        <f aca="false">I250*0.67</f>
        <v>4254.5</v>
      </c>
      <c r="K250" s="575" t="n">
        <v>20.9</v>
      </c>
      <c r="L250" s="575" t="n">
        <v>20.2</v>
      </c>
      <c r="M250" s="575" t="n">
        <v>2.4</v>
      </c>
      <c r="N250" s="576" t="n">
        <v>128</v>
      </c>
      <c r="O250" s="576" t="n">
        <v>32</v>
      </c>
      <c r="P250" s="410"/>
      <c r="Q250" s="410"/>
      <c r="R250" s="410"/>
      <c r="S250" s="410"/>
      <c r="T250" s="411"/>
      <c r="U250" s="412"/>
      <c r="V250" s="410"/>
      <c r="W250" s="410"/>
      <c r="X250" s="517"/>
      <c r="Y250" s="474"/>
      <c r="Z250" s="430"/>
      <c r="AA250" s="448"/>
      <c r="AB250" s="410"/>
      <c r="AC250" s="410"/>
      <c r="AD250" s="475" t="n">
        <v>6.37</v>
      </c>
      <c r="AE250" s="478" t="n">
        <f aca="false">AD250/$AD$6</f>
        <v>0.884722222222222</v>
      </c>
      <c r="AF250" s="479"/>
      <c r="AG250" s="478"/>
      <c r="AH250" s="479"/>
      <c r="AI250" s="479"/>
      <c r="AJ250" s="474"/>
      <c r="AK250" s="478"/>
      <c r="AL250" s="448"/>
      <c r="AM250" s="480"/>
      <c r="AN250" s="474"/>
      <c r="AO250" s="474"/>
      <c r="AP250" s="480"/>
      <c r="AQ250" s="448"/>
      <c r="AR250" s="474"/>
      <c r="AS250" s="474"/>
      <c r="AT250" s="474"/>
      <c r="AU250" s="448"/>
      <c r="AV250" s="481"/>
      <c r="AW250" s="480"/>
      <c r="AX250" s="480"/>
      <c r="AY250" s="481"/>
      <c r="AZ250" s="481"/>
      <c r="BA250" s="421" t="n">
        <f aca="false">CC250+DF250</f>
        <v>32519</v>
      </c>
      <c r="BB250" s="422" t="n">
        <f aca="false">BA250/$BA$6</f>
        <v>0.65038</v>
      </c>
      <c r="BC250" s="423"/>
      <c r="BD250" s="424" t="n">
        <v>8.14</v>
      </c>
      <c r="BE250" s="425" t="n">
        <v>56</v>
      </c>
      <c r="BF250" s="426" t="n">
        <v>381</v>
      </c>
      <c r="BG250" s="427" t="n">
        <v>7330</v>
      </c>
      <c r="BH250" s="421" t="n">
        <f aca="false">BG250*0.67</f>
        <v>4911.1</v>
      </c>
      <c r="BI250" s="433" t="n">
        <v>1223</v>
      </c>
      <c r="BJ250" s="422" t="n">
        <f aca="false">BI250/35.5*(23+35.5)/BH250</f>
        <v>0.410369611122376</v>
      </c>
      <c r="BK250" s="428" t="n">
        <v>15.4</v>
      </c>
      <c r="BL250" s="428" t="n">
        <v>18</v>
      </c>
      <c r="BM250" s="429" t="n">
        <v>0.5</v>
      </c>
      <c r="BN250" s="423" t="n">
        <v>2.6</v>
      </c>
      <c r="BO250" s="426" t="n">
        <v>216</v>
      </c>
      <c r="BP250" s="426" t="n">
        <v>32</v>
      </c>
      <c r="BQ250" s="424" t="n">
        <v>5.78</v>
      </c>
      <c r="BR250" s="422" t="n">
        <f aca="false">BQ250/$BQ$6</f>
        <v>0.802777777777778</v>
      </c>
      <c r="BS250" s="410" t="n">
        <f aca="false">BA250</f>
        <v>32519</v>
      </c>
      <c r="BT250" s="430" t="n">
        <f aca="false">BD250</f>
        <v>8.14</v>
      </c>
      <c r="BU250" s="431" t="n">
        <f aca="false">BE250</f>
        <v>56</v>
      </c>
      <c r="BV250" s="431" t="n">
        <f aca="false">BF250</f>
        <v>381</v>
      </c>
      <c r="BW250" s="431" t="n">
        <f aca="false">BG250</f>
        <v>7330</v>
      </c>
      <c r="BX250" s="431" t="n">
        <f aca="false">BW250*0.65</f>
        <v>4764.5</v>
      </c>
      <c r="BY250" s="431" t="n">
        <f aca="false">BK250</f>
        <v>15.4</v>
      </c>
      <c r="BZ250" s="431" t="n">
        <f aca="false">BL250</f>
        <v>18</v>
      </c>
      <c r="CA250" s="432" t="n">
        <f aca="false">BN250</f>
        <v>2.6</v>
      </c>
      <c r="CB250" s="431" t="n">
        <f aca="false">BO250</f>
        <v>216</v>
      </c>
      <c r="CC250" s="433" t="n">
        <v>22794</v>
      </c>
      <c r="CD250" s="412" t="n">
        <f aca="false">CC250</f>
        <v>22794</v>
      </c>
      <c r="CE250" s="422" t="n">
        <f aca="false">CC250/25000</f>
        <v>0.91176</v>
      </c>
      <c r="CF250" s="434" t="n">
        <f aca="false">6700/CC250*24</f>
        <v>7.05448802316399</v>
      </c>
      <c r="CG250" s="435"/>
      <c r="CH250" s="428"/>
      <c r="CI250" s="447" t="n">
        <f aca="false">9500/CC250*24</f>
        <v>10.0026322716504</v>
      </c>
      <c r="CJ250" s="437" t="n">
        <v>29.4</v>
      </c>
      <c r="CK250" s="437" t="n">
        <v>3.76</v>
      </c>
      <c r="CL250" s="424"/>
      <c r="CM250" s="424"/>
      <c r="CN250" s="424"/>
      <c r="CO250" s="433"/>
      <c r="CP250" s="433"/>
      <c r="CQ250" s="438"/>
      <c r="CR250" s="438" t="n">
        <v>0.95</v>
      </c>
      <c r="CS250" s="425"/>
      <c r="CT250" s="433" t="n">
        <f aca="false">3500/CC250*24</f>
        <v>3.68518031060805</v>
      </c>
      <c r="CU250" s="435" t="n">
        <v>5.56</v>
      </c>
      <c r="CV250" s="439"/>
      <c r="CW250" s="440"/>
      <c r="CX250" s="441"/>
      <c r="CY250" s="442"/>
      <c r="CZ250" s="443"/>
      <c r="DA250" s="443"/>
      <c r="DB250" s="443"/>
      <c r="DC250" s="443"/>
      <c r="DD250" s="444"/>
      <c r="DE250" s="441"/>
      <c r="DF250" s="445" t="n">
        <v>9725</v>
      </c>
      <c r="DG250" s="446" t="n">
        <f aca="false">DF250</f>
        <v>9725</v>
      </c>
      <c r="DH250" s="422" t="n">
        <f aca="false">DF250/25000</f>
        <v>0.389</v>
      </c>
      <c r="DI250" s="447" t="n">
        <f aca="false">6700/DF250*24</f>
        <v>16.53470437018</v>
      </c>
      <c r="DJ250" s="435" t="n">
        <v>7.99</v>
      </c>
      <c r="DK250" s="428" t="n">
        <v>7.1</v>
      </c>
      <c r="DL250" s="447" t="n">
        <f aca="false">9500/DF250*24</f>
        <v>23.4447300771208</v>
      </c>
      <c r="DM250" s="423" t="n">
        <v>29.4</v>
      </c>
      <c r="DN250" s="423" t="n">
        <v>3.03</v>
      </c>
      <c r="DO250" s="424" t="n">
        <v>7.9</v>
      </c>
      <c r="DP250" s="424"/>
      <c r="DQ250" s="424"/>
      <c r="DR250" s="433" t="n">
        <v>8447</v>
      </c>
      <c r="DS250" s="433" t="n">
        <v>4227</v>
      </c>
      <c r="DT250" s="438" t="n">
        <f aca="false">DS250/DR250</f>
        <v>0.500414348289334</v>
      </c>
      <c r="DU250" s="438" t="n">
        <v>0.96</v>
      </c>
      <c r="DV250" s="425" t="n">
        <f aca="false">DU250/DR250*1000*1000</f>
        <v>113.6498165029</v>
      </c>
      <c r="DW250" s="447" t="n">
        <f aca="false">3500/DF250*24</f>
        <v>8.63753213367609</v>
      </c>
      <c r="DX250" s="435" t="n">
        <v>5.46</v>
      </c>
      <c r="DY250" s="439" t="n">
        <v>8.12</v>
      </c>
      <c r="DZ250" s="440" t="n">
        <v>15</v>
      </c>
      <c r="EA250" s="441" t="n">
        <v>58</v>
      </c>
      <c r="EB250" s="442" t="n">
        <v>7080</v>
      </c>
      <c r="EC250" s="443" t="n">
        <v>7.3</v>
      </c>
      <c r="ED250" s="443" t="n">
        <v>0.26</v>
      </c>
      <c r="EE250" s="443" t="n">
        <v>8.7</v>
      </c>
      <c r="EF250" s="443" t="n">
        <v>1.3</v>
      </c>
      <c r="EG250" s="444" t="n">
        <v>12</v>
      </c>
      <c r="EH250" s="441" t="n">
        <v>16</v>
      </c>
      <c r="EI250" s="430" t="n">
        <f aca="false">DY250</f>
        <v>8.12</v>
      </c>
      <c r="EJ250" s="448" t="n">
        <f aca="false">DZ250</f>
        <v>15</v>
      </c>
      <c r="EK250" s="449" t="n">
        <f aca="false">EA250</f>
        <v>58</v>
      </c>
      <c r="EL250" s="418" t="n">
        <f aca="false">EB250</f>
        <v>7080</v>
      </c>
      <c r="EM250" s="432" t="n">
        <f aca="false">EC250</f>
        <v>7.3</v>
      </c>
      <c r="EN250" s="432" t="n">
        <f aca="false">ED250</f>
        <v>0.26</v>
      </c>
      <c r="EO250" s="432" t="n">
        <f aca="false">EE250</f>
        <v>8.7</v>
      </c>
      <c r="EP250" s="432" t="n">
        <f aca="false">EF250</f>
        <v>1.3</v>
      </c>
      <c r="EQ250" s="431" t="n">
        <f aca="false">EG250</f>
        <v>12</v>
      </c>
      <c r="ER250" s="449" t="n">
        <f aca="false">EH250</f>
        <v>16</v>
      </c>
      <c r="ES250" s="450" t="n">
        <f aca="false">44000/BA250*24</f>
        <v>32.473323287924</v>
      </c>
      <c r="ET250" s="451" t="n">
        <f aca="false">BB250</f>
        <v>0.65038</v>
      </c>
      <c r="EU250" s="452" t="n">
        <f aca="false">BV250/1000/ES250*24</f>
        <v>0.281584977272727</v>
      </c>
      <c r="EV250" s="451" t="n">
        <f aca="false">EU250/$EU$6</f>
        <v>0.521453661616162</v>
      </c>
      <c r="EW250" s="514" t="n">
        <f aca="false">1-EM250/BY250</f>
        <v>0.525974025974026</v>
      </c>
      <c r="EX250" s="515" t="n">
        <f aca="false">BY250-EM250</f>
        <v>8.1</v>
      </c>
      <c r="EY250" s="514" t="n">
        <f aca="false">1-EJ250/BU250</f>
        <v>0.732142857142857</v>
      </c>
      <c r="EZ250" s="515" t="n">
        <f aca="false">BU250-EJ250</f>
        <v>41</v>
      </c>
      <c r="FA250" s="451" t="n">
        <f aca="false">1-EK250/BV250</f>
        <v>0.847769028871391</v>
      </c>
      <c r="FB250" s="432" t="n">
        <f aca="false">BV250-EK250</f>
        <v>323</v>
      </c>
      <c r="FC250" s="453" t="n">
        <f aca="false">1-EP250/CA250</f>
        <v>0.5</v>
      </c>
      <c r="FD250" s="432" t="n">
        <f aca="false">CA250-EP250</f>
        <v>1.3</v>
      </c>
      <c r="FE250" s="453" t="n">
        <f aca="false">1-EQ250/CB250</f>
        <v>0.944444444444444</v>
      </c>
      <c r="FF250" s="431" t="n">
        <f aca="false">CB250-EQ250</f>
        <v>204</v>
      </c>
      <c r="FG250" s="406" t="n">
        <v>48000</v>
      </c>
      <c r="FH250" s="590"/>
      <c r="FI250" s="591"/>
      <c r="FJ250" s="592"/>
      <c r="FK250" s="456" t="n">
        <f aca="false">3000/BA250*24</f>
        <v>2.21409022417664</v>
      </c>
      <c r="FL250" s="531"/>
      <c r="FM250" s="456"/>
      <c r="FN250" s="531" t="n">
        <v>6811</v>
      </c>
      <c r="FO250" s="533" t="n">
        <f aca="false">FN250/11.15/1.2/1000</f>
        <v>0.509043348281016</v>
      </c>
      <c r="FP250" s="450" t="n">
        <f aca="false">FN250/BA250*1000</f>
        <v>209.446784956487</v>
      </c>
      <c r="FQ250" s="458" t="n">
        <v>62.4</v>
      </c>
      <c r="FR250" s="459" t="n">
        <f aca="false">FQ250/BA250*1000</f>
        <v>1.91887819428642</v>
      </c>
      <c r="FS250" s="577" t="n">
        <v>8.03</v>
      </c>
      <c r="FT250" s="578" t="n">
        <v>13</v>
      </c>
      <c r="FU250" s="579" t="n">
        <v>48</v>
      </c>
      <c r="FV250" s="580" t="n">
        <v>1</v>
      </c>
      <c r="FW250" s="581" t="n">
        <v>0.3</v>
      </c>
      <c r="FX250" s="580" t="n">
        <v>8</v>
      </c>
      <c r="FY250" s="453" t="n">
        <f aca="false">1-FV250/(EG250+DD250)</f>
        <v>0.916666666666667</v>
      </c>
      <c r="FZ250" s="453" t="n">
        <f aca="false">1-FW250/(EF250+DC250)</f>
        <v>0.769230769230769</v>
      </c>
      <c r="GA250" s="430" t="n">
        <f aca="false">EF250+DC250-FW250</f>
        <v>1</v>
      </c>
      <c r="GB250" s="514" t="n">
        <f aca="false">1-FT250/DZ250</f>
        <v>0.133333333333333</v>
      </c>
      <c r="GC250" s="515" t="n">
        <f aca="false">(CW250+DZ250-FT250)</f>
        <v>2</v>
      </c>
      <c r="GD250" s="514" t="n">
        <f aca="false">1-FU250/EA250</f>
        <v>0.172413793103448</v>
      </c>
      <c r="GE250" s="528" t="n">
        <f aca="false">CX250+EA250-FU250</f>
        <v>10</v>
      </c>
      <c r="GF250" s="462" t="n">
        <f aca="false">4100/BA250*24</f>
        <v>3.02592330637473</v>
      </c>
      <c r="GG250" s="590"/>
      <c r="GH250" s="593"/>
      <c r="GI250" s="590"/>
      <c r="GJ250" s="593"/>
      <c r="GK250" s="593"/>
      <c r="GL250" s="594"/>
      <c r="GM250" s="578"/>
      <c r="GN250" s="590"/>
      <c r="GO250" s="593"/>
      <c r="GP250" s="593"/>
      <c r="GQ250" s="578"/>
      <c r="GR250" s="595"/>
      <c r="GS250" s="596"/>
      <c r="GT250" s="593"/>
      <c r="GU250" s="593"/>
      <c r="GV250" s="593"/>
      <c r="GW250" s="514"/>
      <c r="GX250" s="514"/>
      <c r="GY250" s="597"/>
      <c r="GZ250" s="406" t="n">
        <v>35259</v>
      </c>
      <c r="HA250" s="582" t="n">
        <v>8.14</v>
      </c>
      <c r="HB250" s="452" t="n">
        <v>8.12</v>
      </c>
      <c r="HC250" s="578" t="n">
        <v>12</v>
      </c>
      <c r="HD250" s="464" t="n">
        <f aca="false">HC250*3.58</f>
        <v>42.96</v>
      </c>
      <c r="HE250" s="464" t="n">
        <v>15</v>
      </c>
      <c r="HF250" s="464"/>
      <c r="HG250" s="583"/>
      <c r="HH250" s="576" t="n">
        <v>1</v>
      </c>
      <c r="HI250" s="584" t="n">
        <v>7040</v>
      </c>
      <c r="HJ250" s="407" t="n">
        <f aca="false">HI250*0.67</f>
        <v>4716.8</v>
      </c>
      <c r="HK250" s="407"/>
      <c r="HL250" s="550" t="n">
        <v>1145</v>
      </c>
      <c r="HM250" s="585" t="n">
        <v>8.2</v>
      </c>
      <c r="HN250" s="462" t="n">
        <v>9.33</v>
      </c>
      <c r="HO250" s="575" t="n">
        <v>0.23</v>
      </c>
      <c r="HP250" s="549" t="n">
        <v>0.0121</v>
      </c>
      <c r="HQ250" s="586" t="n">
        <v>9.1</v>
      </c>
      <c r="HR250" s="587" t="n">
        <v>0.3</v>
      </c>
      <c r="HS250" s="521" t="n">
        <v>0.27</v>
      </c>
      <c r="HT250" s="588" t="n">
        <v>8</v>
      </c>
      <c r="HU250" s="523" t="n">
        <f aca="false">72500/BA250*24</f>
        <v>53.507180417602</v>
      </c>
      <c r="HV250" s="514" t="n">
        <f aca="false">1-HC250/BE250</f>
        <v>0.785714285714286</v>
      </c>
      <c r="HW250" s="514" t="n">
        <f aca="false">1-HD250/BF250</f>
        <v>0.887244094488189</v>
      </c>
      <c r="HX250" s="514" t="n">
        <f aca="false">1-HN250/BK250</f>
        <v>0.394155844155844</v>
      </c>
      <c r="HY250" s="600"/>
    </row>
    <row r="251" s="599" customFormat="true" ht="15" hidden="false" customHeight="true" outlineLevel="0" collapsed="false">
      <c r="A251" s="401" t="n">
        <v>43733</v>
      </c>
      <c r="B251" s="516" t="n">
        <v>17716</v>
      </c>
      <c r="C251" s="403" t="n">
        <f aca="false">B251/$B$6</f>
        <v>0.35432</v>
      </c>
      <c r="D251" s="572" t="n">
        <v>8.16</v>
      </c>
      <c r="E251" s="573" t="n">
        <v>62</v>
      </c>
      <c r="F251" s="574" t="n">
        <v>275</v>
      </c>
      <c r="G251" s="407" t="n">
        <f aca="false">F251*B251/1000</f>
        <v>4871.9</v>
      </c>
      <c r="H251" s="403" t="n">
        <f aca="false">G251/$G$6</f>
        <v>0.194876</v>
      </c>
      <c r="I251" s="574" t="n">
        <v>10840</v>
      </c>
      <c r="J251" s="407" t="n">
        <f aca="false">I251*0.67</f>
        <v>7262.8</v>
      </c>
      <c r="K251" s="575" t="n">
        <v>26.1</v>
      </c>
      <c r="L251" s="575" t="n">
        <v>13.4</v>
      </c>
      <c r="M251" s="575" t="n">
        <v>1.5</v>
      </c>
      <c r="N251" s="576" t="n">
        <v>155</v>
      </c>
      <c r="O251" s="576" t="n">
        <v>32</v>
      </c>
      <c r="P251" s="410"/>
      <c r="Q251" s="410"/>
      <c r="R251" s="410"/>
      <c r="S251" s="410"/>
      <c r="T251" s="411"/>
      <c r="U251" s="412"/>
      <c r="V251" s="410"/>
      <c r="W251" s="410"/>
      <c r="X251" s="517"/>
      <c r="Y251" s="474"/>
      <c r="Z251" s="430"/>
      <c r="AA251" s="448"/>
      <c r="AB251" s="410"/>
      <c r="AC251" s="410"/>
      <c r="AD251" s="475" t="n">
        <v>6.36</v>
      </c>
      <c r="AE251" s="478" t="n">
        <f aca="false">AD251/$AD$6</f>
        <v>0.883333333333333</v>
      </c>
      <c r="AF251" s="479"/>
      <c r="AG251" s="478"/>
      <c r="AH251" s="479"/>
      <c r="AI251" s="479"/>
      <c r="AJ251" s="474"/>
      <c r="AK251" s="478"/>
      <c r="AL251" s="448"/>
      <c r="AM251" s="480"/>
      <c r="AN251" s="474"/>
      <c r="AO251" s="474"/>
      <c r="AP251" s="480"/>
      <c r="AQ251" s="448"/>
      <c r="AR251" s="474"/>
      <c r="AS251" s="474"/>
      <c r="AT251" s="474"/>
      <c r="AU251" s="448"/>
      <c r="AV251" s="481"/>
      <c r="AW251" s="480"/>
      <c r="AX251" s="480"/>
      <c r="AY251" s="481"/>
      <c r="AZ251" s="481"/>
      <c r="BA251" s="421" t="n">
        <f aca="false">CC251+DF251</f>
        <v>22904</v>
      </c>
      <c r="BB251" s="422" t="n">
        <f aca="false">BA251/$BA$6</f>
        <v>0.45808</v>
      </c>
      <c r="BC251" s="423"/>
      <c r="BD251" s="424" t="n">
        <v>8.15</v>
      </c>
      <c r="BE251" s="425" t="n">
        <v>72</v>
      </c>
      <c r="BF251" s="426" t="n">
        <v>375</v>
      </c>
      <c r="BG251" s="427" t="n">
        <v>7530</v>
      </c>
      <c r="BH251" s="421" t="n">
        <f aca="false">BG251*0.67</f>
        <v>5045.1</v>
      </c>
      <c r="BI251" s="433"/>
      <c r="BJ251" s="422"/>
      <c r="BK251" s="428" t="n">
        <v>16.7</v>
      </c>
      <c r="BL251" s="428" t="n">
        <v>18.4</v>
      </c>
      <c r="BM251" s="429" t="n">
        <v>2.4</v>
      </c>
      <c r="BN251" s="423"/>
      <c r="BO251" s="426" t="n">
        <v>238</v>
      </c>
      <c r="BP251" s="426" t="n">
        <v>32</v>
      </c>
      <c r="BQ251" s="424" t="n">
        <v>3.16</v>
      </c>
      <c r="BR251" s="422" t="n">
        <f aca="false">BQ251/$BQ$6</f>
        <v>0.438888888888889</v>
      </c>
      <c r="BS251" s="410" t="n">
        <f aca="false">BA251</f>
        <v>22904</v>
      </c>
      <c r="BT251" s="430" t="n">
        <f aca="false">BD251</f>
        <v>8.15</v>
      </c>
      <c r="BU251" s="431" t="n">
        <f aca="false">BE251</f>
        <v>72</v>
      </c>
      <c r="BV251" s="431" t="n">
        <f aca="false">BF251</f>
        <v>375</v>
      </c>
      <c r="BW251" s="431" t="n">
        <f aca="false">BG251</f>
        <v>7530</v>
      </c>
      <c r="BX251" s="431" t="n">
        <f aca="false">BW251*0.65</f>
        <v>4894.5</v>
      </c>
      <c r="BY251" s="431" t="n">
        <f aca="false">BK251</f>
        <v>16.7</v>
      </c>
      <c r="BZ251" s="431" t="n">
        <f aca="false">BL251</f>
        <v>18.4</v>
      </c>
      <c r="CA251" s="432"/>
      <c r="CB251" s="431" t="n">
        <f aca="false">BO251</f>
        <v>238</v>
      </c>
      <c r="CC251" s="433" t="n">
        <v>22904</v>
      </c>
      <c r="CD251" s="412" t="n">
        <f aca="false">CC251</f>
        <v>22904</v>
      </c>
      <c r="CE251" s="422" t="n">
        <f aca="false">CC251/25000</f>
        <v>0.91616</v>
      </c>
      <c r="CF251" s="434" t="n">
        <f aca="false">6700/CC251*24</f>
        <v>7.02060775410409</v>
      </c>
      <c r="CG251" s="435" t="n">
        <v>7.97</v>
      </c>
      <c r="CH251" s="428" t="n">
        <v>3.3</v>
      </c>
      <c r="CI251" s="447" t="n">
        <f aca="false">9500/CC251*24</f>
        <v>9.95459308417744</v>
      </c>
      <c r="CJ251" s="437" t="n">
        <v>29.9</v>
      </c>
      <c r="CK251" s="437" t="n">
        <v>1.3</v>
      </c>
      <c r="CL251" s="424" t="n">
        <v>7.99</v>
      </c>
      <c r="CM251" s="424"/>
      <c r="CN251" s="424"/>
      <c r="CO251" s="433"/>
      <c r="CP251" s="433"/>
      <c r="CQ251" s="438"/>
      <c r="CR251" s="438" t="n">
        <v>0.96</v>
      </c>
      <c r="CS251" s="425"/>
      <c r="CT251" s="433" t="n">
        <f aca="false">3500/CC251*24</f>
        <v>3.66748166259169</v>
      </c>
      <c r="CU251" s="435" t="n">
        <v>3.56</v>
      </c>
      <c r="CV251" s="439" t="n">
        <v>8.1</v>
      </c>
      <c r="CW251" s="440" t="n">
        <v>19</v>
      </c>
      <c r="CX251" s="441" t="n">
        <v>70</v>
      </c>
      <c r="CY251" s="442" t="n">
        <v>6960</v>
      </c>
      <c r="CZ251" s="443" t="n">
        <v>6.7</v>
      </c>
      <c r="DA251" s="443" t="n">
        <v>0.8</v>
      </c>
      <c r="DB251" s="443" t="n">
        <v>7.4</v>
      </c>
      <c r="DC251" s="443" t="n">
        <v>1.5</v>
      </c>
      <c r="DD251" s="444" t="n">
        <v>14</v>
      </c>
      <c r="DE251" s="441" t="n">
        <v>16</v>
      </c>
      <c r="DF251" s="445"/>
      <c r="DG251" s="446" t="n">
        <f aca="false">DF251</f>
        <v>0</v>
      </c>
      <c r="DH251" s="422"/>
      <c r="DI251" s="447"/>
      <c r="DJ251" s="435"/>
      <c r="DK251" s="428"/>
      <c r="DL251" s="447"/>
      <c r="DM251" s="423"/>
      <c r="DN251" s="423"/>
      <c r="DO251" s="424"/>
      <c r="DP251" s="424"/>
      <c r="DQ251" s="424"/>
      <c r="DR251" s="433"/>
      <c r="DS251" s="433"/>
      <c r="DT251" s="438"/>
      <c r="DU251" s="438"/>
      <c r="DV251" s="425"/>
      <c r="DW251" s="447"/>
      <c r="DX251" s="435"/>
      <c r="DY251" s="439"/>
      <c r="DZ251" s="440"/>
      <c r="EA251" s="441"/>
      <c r="EB251" s="442"/>
      <c r="EC251" s="443"/>
      <c r="ED251" s="443"/>
      <c r="EE251" s="443"/>
      <c r="EF251" s="443"/>
      <c r="EG251" s="444"/>
      <c r="EH251" s="441"/>
      <c r="EI251" s="430" t="n">
        <f aca="false">CV251</f>
        <v>8.1</v>
      </c>
      <c r="EJ251" s="448" t="n">
        <f aca="false">CW251</f>
        <v>19</v>
      </c>
      <c r="EK251" s="449" t="n">
        <f aca="false">CX251</f>
        <v>70</v>
      </c>
      <c r="EL251" s="418" t="n">
        <f aca="false">CY251</f>
        <v>6960</v>
      </c>
      <c r="EM251" s="432" t="n">
        <f aca="false">CZ251</f>
        <v>6.7</v>
      </c>
      <c r="EN251" s="432" t="n">
        <f aca="false">DA251</f>
        <v>0.8</v>
      </c>
      <c r="EO251" s="432" t="n">
        <f aca="false">DB251</f>
        <v>7.4</v>
      </c>
      <c r="EP251" s="432" t="n">
        <f aca="false">DC251</f>
        <v>1.5</v>
      </c>
      <c r="EQ251" s="431" t="n">
        <f aca="false">DD251</f>
        <v>14</v>
      </c>
      <c r="ER251" s="449" t="n">
        <f aca="false">DE251</f>
        <v>16</v>
      </c>
      <c r="ES251" s="450" t="n">
        <f aca="false">22000/BA251*24</f>
        <v>23.0527418791477</v>
      </c>
      <c r="ET251" s="451" t="n">
        <f aca="false">BB251</f>
        <v>0.45808</v>
      </c>
      <c r="EU251" s="452" t="n">
        <f aca="false">BV251/1000/ES251*24</f>
        <v>0.390409090909091</v>
      </c>
      <c r="EV251" s="451" t="n">
        <f aca="false">EU251/$EU$6</f>
        <v>0.722979797979798</v>
      </c>
      <c r="EW251" s="514"/>
      <c r="EX251" s="515" t="n">
        <f aca="false">BY251-EM251</f>
        <v>10</v>
      </c>
      <c r="EY251" s="514" t="n">
        <f aca="false">1-EJ251/BU251</f>
        <v>0.736111111111111</v>
      </c>
      <c r="EZ251" s="515" t="n">
        <f aca="false">BU251-EJ251</f>
        <v>53</v>
      </c>
      <c r="FA251" s="451" t="n">
        <f aca="false">1-EK251/BV251</f>
        <v>0.813333333333333</v>
      </c>
      <c r="FB251" s="432" t="n">
        <f aca="false">BV251-EK251</f>
        <v>305</v>
      </c>
      <c r="FC251" s="453"/>
      <c r="FD251" s="432"/>
      <c r="FE251" s="453" t="n">
        <f aca="false">1-EQ251/CB251</f>
        <v>0.941176470588235</v>
      </c>
      <c r="FF251" s="431" t="n">
        <f aca="false">CB251-EQ251</f>
        <v>224</v>
      </c>
      <c r="FG251" s="406" t="n">
        <v>31200</v>
      </c>
      <c r="FH251" s="590"/>
      <c r="FI251" s="591"/>
      <c r="FJ251" s="592"/>
      <c r="FK251" s="456" t="n">
        <f aca="false">3000/BA251*24</f>
        <v>3.14355571079287</v>
      </c>
      <c r="FL251" s="531"/>
      <c r="FM251" s="456"/>
      <c r="FN251" s="531" t="n">
        <v>6394</v>
      </c>
      <c r="FO251" s="533" t="n">
        <f aca="false">FN251/11.15/1.2/1000</f>
        <v>0.477877428998505</v>
      </c>
      <c r="FP251" s="450" t="n">
        <f aca="false">FN251/BA251*1000</f>
        <v>279.165211316801</v>
      </c>
      <c r="FQ251" s="458" t="n">
        <v>62.4</v>
      </c>
      <c r="FR251" s="459" t="n">
        <f aca="false">FQ251/BA251*1000</f>
        <v>2.72441494935382</v>
      </c>
      <c r="FS251" s="577" t="n">
        <v>7.9</v>
      </c>
      <c r="FT251" s="578" t="n">
        <v>15</v>
      </c>
      <c r="FU251" s="579" t="n">
        <v>58</v>
      </c>
      <c r="FV251" s="580" t="n">
        <v>1</v>
      </c>
      <c r="FW251" s="581" t="n">
        <v>0.2</v>
      </c>
      <c r="FX251" s="580" t="n">
        <v>8</v>
      </c>
      <c r="FY251" s="453" t="n">
        <f aca="false">1-FV251/(EG251+DD251)</f>
        <v>0.928571428571429</v>
      </c>
      <c r="FZ251" s="453" t="n">
        <f aca="false">1-FW251/(EF251+DC251)</f>
        <v>0.866666666666667</v>
      </c>
      <c r="GA251" s="430" t="n">
        <f aca="false">EF251+DC251-FW251</f>
        <v>1.3</v>
      </c>
      <c r="GB251" s="514" t="n">
        <f aca="false">1-FT251/CW251</f>
        <v>0.210526315789474</v>
      </c>
      <c r="GC251" s="515" t="n">
        <f aca="false">CW251+DZ251-FT251</f>
        <v>4</v>
      </c>
      <c r="GD251" s="514" t="n">
        <f aca="false">1-FU251/CX251</f>
        <v>0.171428571428571</v>
      </c>
      <c r="GE251" s="528" t="n">
        <f aca="false">CX251+EA251-FU251</f>
        <v>12</v>
      </c>
      <c r="GF251" s="462" t="n">
        <f aca="false">4100/BA251*24</f>
        <v>4.29619280475026</v>
      </c>
      <c r="GG251" s="590"/>
      <c r="GH251" s="593"/>
      <c r="GI251" s="590"/>
      <c r="GJ251" s="593"/>
      <c r="GK251" s="593"/>
      <c r="GL251" s="594"/>
      <c r="GM251" s="578"/>
      <c r="GN251" s="590"/>
      <c r="GO251" s="593"/>
      <c r="GP251" s="593"/>
      <c r="GQ251" s="578"/>
      <c r="GR251" s="595"/>
      <c r="GS251" s="596"/>
      <c r="GT251" s="593"/>
      <c r="GU251" s="593"/>
      <c r="GV251" s="593"/>
      <c r="GW251" s="514"/>
      <c r="GX251" s="514"/>
      <c r="GY251" s="597"/>
      <c r="GZ251" s="406" t="n">
        <v>27110</v>
      </c>
      <c r="HA251" s="582" t="n">
        <v>8.11</v>
      </c>
      <c r="HB251" s="452" t="n">
        <v>8.09</v>
      </c>
      <c r="HC251" s="578" t="n">
        <v>14</v>
      </c>
      <c r="HD251" s="464" t="n">
        <f aca="false">HC251*3.58</f>
        <v>50.12</v>
      </c>
      <c r="HE251" s="464" t="n">
        <v>18</v>
      </c>
      <c r="HF251" s="464"/>
      <c r="HG251" s="583"/>
      <c r="HH251" s="576" t="n">
        <v>1</v>
      </c>
      <c r="HI251" s="584" t="n">
        <v>7050</v>
      </c>
      <c r="HJ251" s="407" t="n">
        <f aca="false">HI251*0.67</f>
        <v>4723.5</v>
      </c>
      <c r="HK251" s="407"/>
      <c r="HL251" s="550"/>
      <c r="HM251" s="585"/>
      <c r="HN251" s="462" t="n">
        <v>7.29</v>
      </c>
      <c r="HO251" s="575"/>
      <c r="HP251" s="549" t="n">
        <v>0.0152</v>
      </c>
      <c r="HQ251" s="586"/>
      <c r="HR251" s="587"/>
      <c r="HS251" s="521" t="n">
        <v>0.16</v>
      </c>
      <c r="HT251" s="588" t="n">
        <v>8</v>
      </c>
      <c r="HU251" s="523" t="n">
        <f aca="false">42900/BA251*24</f>
        <v>44.9528466643381</v>
      </c>
      <c r="HV251" s="514" t="n">
        <f aca="false">1-HC251/BE251</f>
        <v>0.805555555555556</v>
      </c>
      <c r="HW251" s="514" t="n">
        <f aca="false">1-HD251/BF251</f>
        <v>0.866346666666666</v>
      </c>
      <c r="HX251" s="514" t="n">
        <f aca="false">1-HN251/BK251</f>
        <v>0.563473053892215</v>
      </c>
      <c r="HY251" s="600" t="s">
        <v>209</v>
      </c>
    </row>
    <row r="252" s="599" customFormat="true" ht="15" hidden="false" customHeight="true" outlineLevel="0" collapsed="false">
      <c r="A252" s="401" t="n">
        <v>43734</v>
      </c>
      <c r="B252" s="516" t="n">
        <v>27511</v>
      </c>
      <c r="C252" s="403" t="n">
        <f aca="false">B252/$B$6</f>
        <v>0.55022</v>
      </c>
      <c r="D252" s="572" t="n">
        <v>8.19</v>
      </c>
      <c r="E252" s="573" t="n">
        <v>61</v>
      </c>
      <c r="F252" s="574" t="n">
        <v>265</v>
      </c>
      <c r="G252" s="407" t="n">
        <f aca="false">F252*B252/1000</f>
        <v>7290.415</v>
      </c>
      <c r="H252" s="403" t="n">
        <f aca="false">G252/$G$6</f>
        <v>0.2916166</v>
      </c>
      <c r="I252" s="574" t="n">
        <v>7920</v>
      </c>
      <c r="J252" s="407" t="n">
        <f aca="false">I252*0.67</f>
        <v>5306.4</v>
      </c>
      <c r="K252" s="575" t="n">
        <v>27.3</v>
      </c>
      <c r="L252" s="575" t="n">
        <v>17.4</v>
      </c>
      <c r="M252" s="575" t="n">
        <v>1.7</v>
      </c>
      <c r="N252" s="576" t="n">
        <v>85</v>
      </c>
      <c r="O252" s="576" t="n">
        <v>32</v>
      </c>
      <c r="P252" s="410"/>
      <c r="Q252" s="410"/>
      <c r="R252" s="410"/>
      <c r="S252" s="410"/>
      <c r="T252" s="411"/>
      <c r="U252" s="412"/>
      <c r="V252" s="410"/>
      <c r="W252" s="410"/>
      <c r="X252" s="517"/>
      <c r="Y252" s="474"/>
      <c r="Z252" s="430"/>
      <c r="AA252" s="448"/>
      <c r="AB252" s="410"/>
      <c r="AC252" s="410"/>
      <c r="AD252" s="475" t="n">
        <v>6.1</v>
      </c>
      <c r="AE252" s="478" t="n">
        <f aca="false">AD252/$AD$6</f>
        <v>0.847222222222222</v>
      </c>
      <c r="AF252" s="479"/>
      <c r="AG252" s="478"/>
      <c r="AH252" s="479"/>
      <c r="AI252" s="479"/>
      <c r="AJ252" s="474"/>
      <c r="AK252" s="478"/>
      <c r="AL252" s="448"/>
      <c r="AM252" s="480"/>
      <c r="AN252" s="474"/>
      <c r="AO252" s="474"/>
      <c r="AP252" s="480"/>
      <c r="AQ252" s="448"/>
      <c r="AR252" s="474"/>
      <c r="AS252" s="474"/>
      <c r="AT252" s="474"/>
      <c r="AU252" s="448"/>
      <c r="AV252" s="481"/>
      <c r="AW252" s="480"/>
      <c r="AX252" s="480"/>
      <c r="AY252" s="481"/>
      <c r="AZ252" s="481"/>
      <c r="BA252" s="421" t="n">
        <f aca="false">CC252+DF252</f>
        <v>26840</v>
      </c>
      <c r="BB252" s="422" t="n">
        <f aca="false">BA252/$BA$6</f>
        <v>0.5368</v>
      </c>
      <c r="BC252" s="423"/>
      <c r="BD252" s="424" t="n">
        <v>8.23</v>
      </c>
      <c r="BE252" s="425" t="n">
        <v>71</v>
      </c>
      <c r="BF252" s="426" t="n">
        <v>417</v>
      </c>
      <c r="BG252" s="427" t="n">
        <v>7890</v>
      </c>
      <c r="BH252" s="421" t="n">
        <f aca="false">BG252*0.67</f>
        <v>5286.3</v>
      </c>
      <c r="BI252" s="433"/>
      <c r="BJ252" s="422"/>
      <c r="BK252" s="428" t="n">
        <v>18.4</v>
      </c>
      <c r="BL252" s="428" t="n">
        <v>16.6</v>
      </c>
      <c r="BM252" s="429" t="n">
        <v>3.7</v>
      </c>
      <c r="BN252" s="423"/>
      <c r="BO252" s="426" t="n">
        <v>182</v>
      </c>
      <c r="BP252" s="426" t="n">
        <v>32</v>
      </c>
      <c r="BQ252" s="424" t="n">
        <v>2.03</v>
      </c>
      <c r="BR252" s="422" t="n">
        <f aca="false">BQ252/$BQ$6</f>
        <v>0.281944444444444</v>
      </c>
      <c r="BS252" s="410" t="n">
        <f aca="false">BA252</f>
        <v>26840</v>
      </c>
      <c r="BT252" s="430" t="n">
        <f aca="false">BD252</f>
        <v>8.23</v>
      </c>
      <c r="BU252" s="431" t="n">
        <f aca="false">BE252</f>
        <v>71</v>
      </c>
      <c r="BV252" s="431" t="n">
        <f aca="false">BF252</f>
        <v>417</v>
      </c>
      <c r="BW252" s="431" t="n">
        <f aca="false">BG252</f>
        <v>7890</v>
      </c>
      <c r="BX252" s="431" t="n">
        <f aca="false">BW252*0.65</f>
        <v>5128.5</v>
      </c>
      <c r="BY252" s="431" t="n">
        <f aca="false">BK252</f>
        <v>18.4</v>
      </c>
      <c r="BZ252" s="431" t="n">
        <f aca="false">BL252</f>
        <v>16.6</v>
      </c>
      <c r="CA252" s="432"/>
      <c r="CB252" s="431" t="n">
        <f aca="false">BO252</f>
        <v>182</v>
      </c>
      <c r="CC252" s="433" t="n">
        <v>23834</v>
      </c>
      <c r="CD252" s="412" t="n">
        <f aca="false">CC252</f>
        <v>23834</v>
      </c>
      <c r="CE252" s="422" t="n">
        <f aca="false">CC252/25000</f>
        <v>0.95336</v>
      </c>
      <c r="CF252" s="434" t="n">
        <f aca="false">6700/CC252*24</f>
        <v>6.74666442896702</v>
      </c>
      <c r="CG252" s="435" t="n">
        <v>8.05</v>
      </c>
      <c r="CH252" s="428" t="n">
        <v>5.6</v>
      </c>
      <c r="CI252" s="447" t="n">
        <f aca="false">9500/CC252*24</f>
        <v>9.56616598137115</v>
      </c>
      <c r="CJ252" s="437" t="n">
        <v>30.4</v>
      </c>
      <c r="CK252" s="437" t="n">
        <v>0.69</v>
      </c>
      <c r="CL252" s="424" t="n">
        <v>8</v>
      </c>
      <c r="CM252" s="424"/>
      <c r="CN252" s="424"/>
      <c r="CO252" s="433"/>
      <c r="CP252" s="433"/>
      <c r="CQ252" s="438"/>
      <c r="CR252" s="606" t="n">
        <v>0.96</v>
      </c>
      <c r="CS252" s="425"/>
      <c r="CT252" s="433" t="n">
        <f aca="false">3500/CC252*24</f>
        <v>3.52437694050516</v>
      </c>
      <c r="CU252" s="435" t="n">
        <v>3.27</v>
      </c>
      <c r="CV252" s="439" t="n">
        <v>8.09</v>
      </c>
      <c r="CW252" s="440" t="n">
        <v>22</v>
      </c>
      <c r="CX252" s="441" t="n">
        <v>74</v>
      </c>
      <c r="CY252" s="442" t="n">
        <v>7460</v>
      </c>
      <c r="CZ252" s="443" t="n">
        <v>6</v>
      </c>
      <c r="DA252" s="443" t="n">
        <v>0.3</v>
      </c>
      <c r="DB252" s="443" t="n">
        <v>8.1</v>
      </c>
      <c r="DC252" s="443" t="n">
        <v>1.1</v>
      </c>
      <c r="DD252" s="444" t="n">
        <v>11</v>
      </c>
      <c r="DE252" s="441" t="n">
        <v>16</v>
      </c>
      <c r="DF252" s="445" t="n">
        <v>3006</v>
      </c>
      <c r="DG252" s="446" t="n">
        <f aca="false">DF252</f>
        <v>3006</v>
      </c>
      <c r="DH252" s="422" t="n">
        <f aca="false">DF252/25000</f>
        <v>0.12024</v>
      </c>
      <c r="DI252" s="447" t="n">
        <f aca="false">6700/DF252*24</f>
        <v>53.4930139720559</v>
      </c>
      <c r="DJ252" s="435"/>
      <c r="DK252" s="428"/>
      <c r="DL252" s="447" t="n">
        <f aca="false">9500/DF252*24</f>
        <v>75.8483033932136</v>
      </c>
      <c r="DM252" s="423"/>
      <c r="DN252" s="423"/>
      <c r="DO252" s="424"/>
      <c r="DP252" s="424"/>
      <c r="DQ252" s="424"/>
      <c r="DR252" s="433"/>
      <c r="DS252" s="433"/>
      <c r="DT252" s="438"/>
      <c r="DU252" s="438"/>
      <c r="DV252" s="425"/>
      <c r="DW252" s="447" t="n">
        <f aca="false">3500/DF252*24</f>
        <v>27.9441117764471</v>
      </c>
      <c r="DX252" s="435"/>
      <c r="DY252" s="439"/>
      <c r="DZ252" s="440"/>
      <c r="EA252" s="441"/>
      <c r="EB252" s="442"/>
      <c r="EC252" s="443"/>
      <c r="ED252" s="443"/>
      <c r="EE252" s="443"/>
      <c r="EF252" s="443"/>
      <c r="EG252" s="444"/>
      <c r="EH252" s="441"/>
      <c r="EI252" s="430" t="n">
        <f aca="false">CV252</f>
        <v>8.09</v>
      </c>
      <c r="EJ252" s="448" t="n">
        <f aca="false">CW252</f>
        <v>22</v>
      </c>
      <c r="EK252" s="449" t="n">
        <f aca="false">CX252</f>
        <v>74</v>
      </c>
      <c r="EL252" s="418" t="n">
        <f aca="false">CY252</f>
        <v>7460</v>
      </c>
      <c r="EM252" s="432" t="n">
        <f aca="false">CZ252</f>
        <v>6</v>
      </c>
      <c r="EN252" s="432" t="n">
        <f aca="false">DA252</f>
        <v>0.3</v>
      </c>
      <c r="EO252" s="432" t="n">
        <f aca="false">DB252</f>
        <v>8.1</v>
      </c>
      <c r="EP252" s="432" t="n">
        <f aca="false">DC252</f>
        <v>1.1</v>
      </c>
      <c r="EQ252" s="431" t="n">
        <f aca="false">DD252</f>
        <v>11</v>
      </c>
      <c r="ER252" s="449" t="n">
        <f aca="false">DE252</f>
        <v>16</v>
      </c>
      <c r="ES252" s="450" t="n">
        <f aca="false">22000/BA252*24</f>
        <v>19.672131147541</v>
      </c>
      <c r="ET252" s="451" t="n">
        <f aca="false">BB252</f>
        <v>0.5368</v>
      </c>
      <c r="EU252" s="452" t="n">
        <f aca="false">BV252/1000/ES252*24</f>
        <v>0.50874</v>
      </c>
      <c r="EV252" s="451" t="n">
        <f aca="false">EU252/$EU$6</f>
        <v>0.942111111111111</v>
      </c>
      <c r="EW252" s="514"/>
      <c r="EX252" s="515" t="n">
        <f aca="false">BY252-EM252</f>
        <v>12.4</v>
      </c>
      <c r="EY252" s="514" t="n">
        <f aca="false">1-EJ252/BU252</f>
        <v>0.690140845070423</v>
      </c>
      <c r="EZ252" s="515" t="n">
        <f aca="false">BU252-EJ252</f>
        <v>49</v>
      </c>
      <c r="FA252" s="451" t="n">
        <f aca="false">1-EK252/BV252</f>
        <v>0.822541966426858</v>
      </c>
      <c r="FB252" s="432" t="n">
        <f aca="false">BV252-EK252</f>
        <v>343</v>
      </c>
      <c r="FC252" s="453"/>
      <c r="FD252" s="432"/>
      <c r="FE252" s="453" t="n">
        <f aca="false">1-EQ252/CB252</f>
        <v>0.939560439560439</v>
      </c>
      <c r="FF252" s="431" t="n">
        <f aca="false">CB252-EQ252</f>
        <v>171</v>
      </c>
      <c r="FG252" s="406" t="n">
        <v>31200</v>
      </c>
      <c r="FH252" s="590"/>
      <c r="FI252" s="591"/>
      <c r="FJ252" s="592"/>
      <c r="FK252" s="456" t="n">
        <f aca="false">3000/BA252*24</f>
        <v>2.68256333830104</v>
      </c>
      <c r="FL252" s="531"/>
      <c r="FM252" s="456"/>
      <c r="FN252" s="531" t="n">
        <v>6394</v>
      </c>
      <c r="FO252" s="533" t="n">
        <f aca="false">FN252/11.15/1.2/1000</f>
        <v>0.477877428998505</v>
      </c>
      <c r="FP252" s="450" t="n">
        <f aca="false">FN252/BA252*1000</f>
        <v>238.22652757079</v>
      </c>
      <c r="FQ252" s="458" t="n">
        <v>64.8</v>
      </c>
      <c r="FR252" s="459" t="n">
        <f aca="false">FQ252/BA252*1000</f>
        <v>2.41430700447094</v>
      </c>
      <c r="FS252" s="577" t="n">
        <v>7.93</v>
      </c>
      <c r="FT252" s="578" t="n">
        <v>19</v>
      </c>
      <c r="FU252" s="579" t="n">
        <v>72</v>
      </c>
      <c r="FV252" s="580" t="n">
        <v>1</v>
      </c>
      <c r="FW252" s="581" t="n">
        <v>0.2</v>
      </c>
      <c r="FX252" s="580" t="n">
        <v>8</v>
      </c>
      <c r="FY252" s="453" t="n">
        <f aca="false">1-FV252/(EG252+DD252)</f>
        <v>0.909090909090909</v>
      </c>
      <c r="FZ252" s="453" t="n">
        <f aca="false">1-FW252/(EF252+DC252)</f>
        <v>0.818181818181818</v>
      </c>
      <c r="GA252" s="430" t="n">
        <f aca="false">EF252+DC252-FW252</f>
        <v>0.9</v>
      </c>
      <c r="GB252" s="514" t="n">
        <f aca="false">1-FT252/CW252</f>
        <v>0.136363636363636</v>
      </c>
      <c r="GC252" s="515" t="n">
        <f aca="false">CW252+DZ252-FT252</f>
        <v>3</v>
      </c>
      <c r="GD252" s="514" t="n">
        <f aca="false">1-FU252/CX252</f>
        <v>0.027027027027027</v>
      </c>
      <c r="GE252" s="528" t="n">
        <f aca="false">CX252+EA252-FU252</f>
        <v>2</v>
      </c>
      <c r="GF252" s="462" t="n">
        <f aca="false">4100/BA252*24</f>
        <v>3.66616989567809</v>
      </c>
      <c r="GG252" s="590"/>
      <c r="GH252" s="593"/>
      <c r="GI252" s="590"/>
      <c r="GJ252" s="593"/>
      <c r="GK252" s="593"/>
      <c r="GL252" s="594"/>
      <c r="GM252" s="578"/>
      <c r="GN252" s="590"/>
      <c r="GO252" s="593"/>
      <c r="GP252" s="593"/>
      <c r="GQ252" s="578"/>
      <c r="GR252" s="595"/>
      <c r="GS252" s="596"/>
      <c r="GT252" s="593"/>
      <c r="GU252" s="593"/>
      <c r="GV252" s="593"/>
      <c r="GW252" s="514"/>
      <c r="GX252" s="514"/>
      <c r="GY252" s="597"/>
      <c r="GZ252" s="406" t="n">
        <v>21429</v>
      </c>
      <c r="HA252" s="582" t="n">
        <v>8.2</v>
      </c>
      <c r="HB252" s="452" t="n">
        <v>8.13</v>
      </c>
      <c r="HC252" s="578" t="n">
        <v>17</v>
      </c>
      <c r="HD252" s="464" t="n">
        <f aca="false">HC252*3.58</f>
        <v>60.86</v>
      </c>
      <c r="HE252" s="464" t="n">
        <v>20</v>
      </c>
      <c r="HF252" s="464"/>
      <c r="HG252" s="583"/>
      <c r="HH252" s="576" t="n">
        <v>1</v>
      </c>
      <c r="HI252" s="584" t="n">
        <v>7390</v>
      </c>
      <c r="HJ252" s="407" t="n">
        <f aca="false">HI252*0.67</f>
        <v>4951.3</v>
      </c>
      <c r="HK252" s="407"/>
      <c r="HL252" s="550"/>
      <c r="HM252" s="585"/>
      <c r="HN252" s="462" t="n">
        <v>7.15</v>
      </c>
      <c r="HO252" s="575"/>
      <c r="HP252" s="549" t="n">
        <v>0.017</v>
      </c>
      <c r="HQ252" s="586"/>
      <c r="HR252" s="587"/>
      <c r="HS252" s="521" t="n">
        <v>0.14</v>
      </c>
      <c r="HT252" s="588" t="n">
        <v>8</v>
      </c>
      <c r="HU252" s="523" t="n">
        <f aca="false">42900/BA252*24</f>
        <v>38.3606557377049</v>
      </c>
      <c r="HV252" s="514" t="n">
        <f aca="false">1-HC252/BE252</f>
        <v>0.76056338028169</v>
      </c>
      <c r="HW252" s="514" t="n">
        <f aca="false">1-HD252/BF252</f>
        <v>0.854052757793765</v>
      </c>
      <c r="HX252" s="514" t="n">
        <f aca="false">1-HN252/BK252</f>
        <v>0.611413043478261</v>
      </c>
      <c r="HY252" s="600" t="s">
        <v>210</v>
      </c>
    </row>
    <row r="253" s="599" customFormat="true" ht="15" hidden="false" customHeight="true" outlineLevel="0" collapsed="false">
      <c r="A253" s="401" t="n">
        <v>43735</v>
      </c>
      <c r="B253" s="516" t="n">
        <v>43195</v>
      </c>
      <c r="C253" s="403" t="n">
        <f aca="false">B253/$B$6</f>
        <v>0.8639</v>
      </c>
      <c r="D253" s="572" t="n">
        <v>8.23</v>
      </c>
      <c r="E253" s="573" t="n">
        <v>64</v>
      </c>
      <c r="F253" s="574" t="n">
        <v>270</v>
      </c>
      <c r="G253" s="407" t="n">
        <f aca="false">F253*B253/1000</f>
        <v>11662.65</v>
      </c>
      <c r="H253" s="403" t="n">
        <f aca="false">G253/$G$6</f>
        <v>0.466506</v>
      </c>
      <c r="I253" s="574" t="n">
        <v>7410</v>
      </c>
      <c r="J253" s="407" t="n">
        <f aca="false">I253*0.67</f>
        <v>4964.7</v>
      </c>
      <c r="K253" s="575" t="n">
        <v>32.2</v>
      </c>
      <c r="L253" s="575" t="n">
        <v>22.4</v>
      </c>
      <c r="M253" s="575" t="n">
        <v>2.3</v>
      </c>
      <c r="N253" s="576" t="n">
        <v>89</v>
      </c>
      <c r="O253" s="576" t="n">
        <v>32</v>
      </c>
      <c r="P253" s="410"/>
      <c r="Q253" s="410"/>
      <c r="R253" s="410"/>
      <c r="S253" s="410"/>
      <c r="T253" s="411"/>
      <c r="U253" s="412"/>
      <c r="V253" s="410"/>
      <c r="W253" s="410"/>
      <c r="X253" s="517"/>
      <c r="Y253" s="474"/>
      <c r="Z253" s="430"/>
      <c r="AA253" s="448"/>
      <c r="AB253" s="410"/>
      <c r="AC253" s="410"/>
      <c r="AD253" s="475" t="n">
        <v>6.01</v>
      </c>
      <c r="AE253" s="478" t="n">
        <f aca="false">AD253/$AD$6</f>
        <v>0.834722222222222</v>
      </c>
      <c r="AF253" s="479"/>
      <c r="AG253" s="478"/>
      <c r="AH253" s="479"/>
      <c r="AI253" s="479"/>
      <c r="AJ253" s="474"/>
      <c r="AK253" s="478"/>
      <c r="AL253" s="448"/>
      <c r="AM253" s="480"/>
      <c r="AN253" s="474"/>
      <c r="AO253" s="474"/>
      <c r="AP253" s="480"/>
      <c r="AQ253" s="448"/>
      <c r="AR253" s="474"/>
      <c r="AS253" s="474"/>
      <c r="AT253" s="474"/>
      <c r="AU253" s="448"/>
      <c r="AV253" s="481"/>
      <c r="AW253" s="480"/>
      <c r="AX253" s="480"/>
      <c r="AY253" s="481"/>
      <c r="AZ253" s="481"/>
      <c r="BA253" s="421" t="n">
        <f aca="false">CC253+DF253</f>
        <v>41176</v>
      </c>
      <c r="BB253" s="422" t="n">
        <f aca="false">BA253/$BA$6</f>
        <v>0.82352</v>
      </c>
      <c r="BC253" s="423"/>
      <c r="BD253" s="424" t="n">
        <v>8.29</v>
      </c>
      <c r="BE253" s="425" t="n">
        <v>60</v>
      </c>
      <c r="BF253" s="426" t="n">
        <v>300</v>
      </c>
      <c r="BG253" s="427" t="n">
        <v>7980</v>
      </c>
      <c r="BH253" s="421" t="n">
        <f aca="false">BG253*0.67</f>
        <v>5346.6</v>
      </c>
      <c r="BI253" s="433"/>
      <c r="BJ253" s="422"/>
      <c r="BK253" s="428" t="n">
        <v>21.7</v>
      </c>
      <c r="BL253" s="428" t="n">
        <v>17</v>
      </c>
      <c r="BM253" s="429" t="n">
        <v>1.9</v>
      </c>
      <c r="BN253" s="423" t="n">
        <v>2.1</v>
      </c>
      <c r="BO253" s="426" t="n">
        <v>186</v>
      </c>
      <c r="BP253" s="426" t="n">
        <v>32</v>
      </c>
      <c r="BQ253" s="424" t="n">
        <v>5.29</v>
      </c>
      <c r="BR253" s="422" t="n">
        <f aca="false">BQ253/$BQ$6</f>
        <v>0.734722222222222</v>
      </c>
      <c r="BS253" s="410" t="n">
        <f aca="false">BA253</f>
        <v>41176</v>
      </c>
      <c r="BT253" s="430" t="n">
        <f aca="false">BD253</f>
        <v>8.29</v>
      </c>
      <c r="BU253" s="431" t="n">
        <f aca="false">BE253</f>
        <v>60</v>
      </c>
      <c r="BV253" s="431" t="n">
        <f aca="false">BF253</f>
        <v>300</v>
      </c>
      <c r="BW253" s="431" t="n">
        <f aca="false">BG253</f>
        <v>7980</v>
      </c>
      <c r="BX253" s="431" t="n">
        <f aca="false">BW253*0.65</f>
        <v>5187</v>
      </c>
      <c r="BY253" s="431" t="n">
        <f aca="false">BK253</f>
        <v>21.7</v>
      </c>
      <c r="BZ253" s="431" t="n">
        <f aca="false">BL253</f>
        <v>17</v>
      </c>
      <c r="CA253" s="432" t="n">
        <f aca="false">BN253</f>
        <v>2.1</v>
      </c>
      <c r="CB253" s="431" t="n">
        <f aca="false">BO253</f>
        <v>186</v>
      </c>
      <c r="CC253" s="433" t="n">
        <v>24337</v>
      </c>
      <c r="CD253" s="412" t="n">
        <f aca="false">CC253</f>
        <v>24337</v>
      </c>
      <c r="CE253" s="422" t="n">
        <f aca="false">CC253/25000</f>
        <v>0.97348</v>
      </c>
      <c r="CF253" s="434" t="n">
        <f aca="false">6700/CC253*24</f>
        <v>6.60722356905124</v>
      </c>
      <c r="CG253" s="435" t="n">
        <v>8.07</v>
      </c>
      <c r="CH253" s="428" t="n">
        <v>8.2</v>
      </c>
      <c r="CI253" s="447" t="n">
        <f aca="false">9500/CC253*24</f>
        <v>9.36845132925176</v>
      </c>
      <c r="CJ253" s="437" t="n">
        <v>30.1</v>
      </c>
      <c r="CK253" s="437" t="n">
        <v>0.87</v>
      </c>
      <c r="CL253" s="424" t="n">
        <v>8.01</v>
      </c>
      <c r="CM253" s="424"/>
      <c r="CN253" s="424"/>
      <c r="CO253" s="433"/>
      <c r="CP253" s="433"/>
      <c r="CQ253" s="438"/>
      <c r="CR253" s="438" t="n">
        <v>0.95</v>
      </c>
      <c r="CS253" s="425"/>
      <c r="CT253" s="433" t="n">
        <f aca="false">3500/CC253*24</f>
        <v>3.45153470025065</v>
      </c>
      <c r="CU253" s="435" t="n">
        <v>3.12</v>
      </c>
      <c r="CV253" s="439" t="n">
        <v>8.14</v>
      </c>
      <c r="CW253" s="440" t="n">
        <v>23</v>
      </c>
      <c r="CX253" s="441" t="n">
        <v>74</v>
      </c>
      <c r="CY253" s="442" t="n">
        <v>7990</v>
      </c>
      <c r="CZ253" s="443" t="n">
        <v>8.1</v>
      </c>
      <c r="DA253" s="443" t="n">
        <v>0.32</v>
      </c>
      <c r="DB253" s="443" t="n">
        <v>9.5</v>
      </c>
      <c r="DC253" s="443" t="n">
        <v>1.2</v>
      </c>
      <c r="DD253" s="444" t="n">
        <v>10</v>
      </c>
      <c r="DE253" s="441" t="n">
        <v>16</v>
      </c>
      <c r="DF253" s="445" t="n">
        <v>16839</v>
      </c>
      <c r="DG253" s="446" t="n">
        <f aca="false">DF253</f>
        <v>16839</v>
      </c>
      <c r="DH253" s="422" t="n">
        <f aca="false">DF253/25000</f>
        <v>0.67356</v>
      </c>
      <c r="DI253" s="447" t="n">
        <f aca="false">6700/DF253*24</f>
        <v>9.54926064493141</v>
      </c>
      <c r="DJ253" s="435" t="n">
        <v>7.93</v>
      </c>
      <c r="DK253" s="428" t="n">
        <v>9.5</v>
      </c>
      <c r="DL253" s="447" t="n">
        <f aca="false">9500/DF253*24</f>
        <v>13.539996436843</v>
      </c>
      <c r="DM253" s="423" t="n">
        <v>30.1</v>
      </c>
      <c r="DN253" s="423" t="n">
        <v>0.93</v>
      </c>
      <c r="DO253" s="424" t="n">
        <v>8.11</v>
      </c>
      <c r="DP253" s="424"/>
      <c r="DQ253" s="424"/>
      <c r="DR253" s="433"/>
      <c r="DS253" s="433"/>
      <c r="DT253" s="438"/>
      <c r="DU253" s="438" t="n">
        <v>0.96</v>
      </c>
      <c r="DV253" s="425"/>
      <c r="DW253" s="447" t="n">
        <f aca="false">3500/DF253*24</f>
        <v>4.98841973988954</v>
      </c>
      <c r="DX253" s="435" t="n">
        <v>4.52</v>
      </c>
      <c r="DY253" s="439" t="n">
        <v>8.24</v>
      </c>
      <c r="DZ253" s="440" t="n">
        <v>23</v>
      </c>
      <c r="EA253" s="441" t="n">
        <v>72</v>
      </c>
      <c r="EB253" s="442" t="n">
        <v>7990</v>
      </c>
      <c r="EC253" s="443" t="n">
        <v>8.1</v>
      </c>
      <c r="ED253" s="443" t="n">
        <v>1.38</v>
      </c>
      <c r="EE253" s="443" t="n">
        <v>9.9</v>
      </c>
      <c r="EF253" s="443" t="n">
        <v>1.5</v>
      </c>
      <c r="EG253" s="444" t="n">
        <v>11</v>
      </c>
      <c r="EH253" s="441" t="n">
        <v>16</v>
      </c>
      <c r="EI253" s="430" t="n">
        <f aca="false">(DY253*DG253+CV253*CD253)/(DG253+CD253)</f>
        <v>8.18089518165922</v>
      </c>
      <c r="EJ253" s="430" t="n">
        <f aca="false">(DZ253*DG253+CW253*CD253)/(DG253+CD253)</f>
        <v>23</v>
      </c>
      <c r="EK253" s="449" t="n">
        <f aca="false">(EA253*DG253+CX253*CD253)/(DG253+CD253)</f>
        <v>73.1820963668156</v>
      </c>
      <c r="EL253" s="449" t="n">
        <f aca="false">(EB253*DG253+CY253*CD253)/(DG253+CD253)</f>
        <v>7990</v>
      </c>
      <c r="EM253" s="430" t="n">
        <f aca="false">(EC253*DG253+CZ253*CD253)/(DG253+CD253)</f>
        <v>8.1</v>
      </c>
      <c r="EN253" s="432" t="n">
        <f aca="false">(ED253*DG253+DA253*CD253)/(DG253+CD253)</f>
        <v>0.753488925587721</v>
      </c>
      <c r="EO253" s="432" t="n">
        <f aca="false">(EE253*DG253+DB253*CD253)/(DG253+CD253)</f>
        <v>9.66358072663688</v>
      </c>
      <c r="EP253" s="432" t="n">
        <f aca="false">(EF253*DG253+DC253*CD253)/(DG253+CD253)</f>
        <v>1.32268554497766</v>
      </c>
      <c r="EQ253" s="432" t="n">
        <f aca="false">(EG253*DG253+DD253*CD253)/(DG253+CD253)</f>
        <v>10.4089518165922</v>
      </c>
      <c r="ER253" s="449" t="n">
        <v>16</v>
      </c>
      <c r="ES253" s="450" t="n">
        <f aca="false">44000/BA253*24</f>
        <v>25.6460073829415</v>
      </c>
      <c r="ET253" s="451" t="n">
        <f aca="false">BB253</f>
        <v>0.82352</v>
      </c>
      <c r="EU253" s="452" t="n">
        <f aca="false">BV253/1000/ES253*24</f>
        <v>0.280745454545454</v>
      </c>
      <c r="EV253" s="451" t="n">
        <f aca="false">EU253/$EU$6</f>
        <v>0.51989898989899</v>
      </c>
      <c r="EW253" s="514" t="n">
        <f aca="false">1-EM253/BY253</f>
        <v>0.626728110599078</v>
      </c>
      <c r="EX253" s="515" t="n">
        <f aca="false">BY253-EM253</f>
        <v>13.6</v>
      </c>
      <c r="EY253" s="514" t="n">
        <f aca="false">1-EJ253/BU253</f>
        <v>0.616666666666667</v>
      </c>
      <c r="EZ253" s="515" t="n">
        <f aca="false">BU253-EJ253</f>
        <v>37</v>
      </c>
      <c r="FA253" s="451" t="n">
        <f aca="false">1-EK253/BV253</f>
        <v>0.756059678777281</v>
      </c>
      <c r="FB253" s="432" t="n">
        <f aca="false">BV253-EK253</f>
        <v>226.817903633184</v>
      </c>
      <c r="FC253" s="453" t="n">
        <f aca="false">1-EP253/CA253</f>
        <v>0.37014974048683</v>
      </c>
      <c r="FD253" s="432" t="n">
        <f aca="false">CA253-EP253</f>
        <v>0.777314455022343</v>
      </c>
      <c r="FE253" s="453" t="n">
        <f aca="false">1-EQ253/CB253</f>
        <v>0.944037893459182</v>
      </c>
      <c r="FF253" s="431" t="n">
        <f aca="false">CB253-EQ253</f>
        <v>175.591048183408</v>
      </c>
      <c r="FG253" s="406" t="n">
        <v>31200</v>
      </c>
      <c r="FH253" s="590"/>
      <c r="FI253" s="591"/>
      <c r="FJ253" s="592"/>
      <c r="FK253" s="456" t="n">
        <f aca="false">3000/BA253*24</f>
        <v>1.74859141247329</v>
      </c>
      <c r="FL253" s="531"/>
      <c r="FM253" s="456"/>
      <c r="FN253" s="531" t="n">
        <v>6578</v>
      </c>
      <c r="FO253" s="533" t="n">
        <f aca="false">FN253/11.15/1.2/1000</f>
        <v>0.491629297458894</v>
      </c>
      <c r="FP253" s="450" t="n">
        <f aca="false">FN253/BA253*1000</f>
        <v>159.753254322907</v>
      </c>
      <c r="FQ253" s="458" t="n">
        <v>76.8</v>
      </c>
      <c r="FR253" s="459" t="n">
        <f aca="false">FQ253/BA253*1000</f>
        <v>1.86516417330484</v>
      </c>
      <c r="FS253" s="577" t="n">
        <v>7.94</v>
      </c>
      <c r="FT253" s="578" t="n">
        <v>20</v>
      </c>
      <c r="FU253" s="579" t="n">
        <v>72</v>
      </c>
      <c r="FV253" s="580" t="n">
        <v>1</v>
      </c>
      <c r="FW253" s="581" t="n">
        <v>0.16</v>
      </c>
      <c r="FX253" s="580" t="n">
        <v>16</v>
      </c>
      <c r="FY253" s="453" t="n">
        <f aca="false">1-FV253/(EG253+DD253)*2</f>
        <v>0.904761904761905</v>
      </c>
      <c r="FZ253" s="453" t="n">
        <f aca="false">1-FW253/(EF253+DC253)*2</f>
        <v>0.881481481481482</v>
      </c>
      <c r="GA253" s="430" t="n">
        <f aca="false">(DC253+EF253)/2-FW253</f>
        <v>1.19</v>
      </c>
      <c r="GB253" s="514" t="n">
        <f aca="false">1-FT253/DZ253</f>
        <v>0.130434782608696</v>
      </c>
      <c r="GC253" s="515" t="n">
        <f aca="false">(CW253+DZ253)/2-FT253</f>
        <v>3</v>
      </c>
      <c r="GD253" s="514" t="n">
        <f aca="false">1-FU253/CX253</f>
        <v>0.027027027027027</v>
      </c>
      <c r="GE253" s="528" t="n">
        <f aca="false">(CX253+EA253)/2-FU253</f>
        <v>1</v>
      </c>
      <c r="GF253" s="462" t="n">
        <f aca="false">4100/BA253*24</f>
        <v>2.38974159704682</v>
      </c>
      <c r="GG253" s="590"/>
      <c r="GH253" s="593"/>
      <c r="GI253" s="590"/>
      <c r="GJ253" s="593"/>
      <c r="GK253" s="593"/>
      <c r="GL253" s="594"/>
      <c r="GM253" s="578"/>
      <c r="GN253" s="590"/>
      <c r="GO253" s="593"/>
      <c r="GP253" s="593"/>
      <c r="GQ253" s="578"/>
      <c r="GR253" s="595"/>
      <c r="GS253" s="596"/>
      <c r="GT253" s="593"/>
      <c r="GU253" s="593"/>
      <c r="GV253" s="593"/>
      <c r="GW253" s="514"/>
      <c r="GX253" s="514"/>
      <c r="GY253" s="597"/>
      <c r="GZ253" s="406" t="n">
        <v>41600</v>
      </c>
      <c r="HA253" s="582" t="n">
        <v>8.16</v>
      </c>
      <c r="HB253" s="452" t="n">
        <v>8.08</v>
      </c>
      <c r="HC253" s="578" t="n">
        <v>20</v>
      </c>
      <c r="HD253" s="464" t="n">
        <f aca="false">HC253*3.58</f>
        <v>71.6</v>
      </c>
      <c r="HE253" s="464" t="n">
        <v>20</v>
      </c>
      <c r="HF253" s="464"/>
      <c r="HG253" s="583"/>
      <c r="HH253" s="576" t="n">
        <v>1</v>
      </c>
      <c r="HI253" s="584" t="n">
        <v>7870</v>
      </c>
      <c r="HJ253" s="407" t="n">
        <f aca="false">HI253*0.67</f>
        <v>5272.9</v>
      </c>
      <c r="HK253" s="407"/>
      <c r="HL253" s="550" t="n">
        <v>1224</v>
      </c>
      <c r="HM253" s="585" t="n">
        <v>6.9</v>
      </c>
      <c r="HN253" s="462" t="n">
        <v>9.62</v>
      </c>
      <c r="HO253" s="575" t="n">
        <v>0.3</v>
      </c>
      <c r="HP253" s="549" t="n">
        <v>0.0201</v>
      </c>
      <c r="HQ253" s="586" t="n">
        <v>9.3</v>
      </c>
      <c r="HR253" s="587" t="n">
        <v>0.16</v>
      </c>
      <c r="HS253" s="521" t="n">
        <v>0.33</v>
      </c>
      <c r="HT253" s="588" t="n">
        <v>8</v>
      </c>
      <c r="HU253" s="523" t="n">
        <f aca="false">72500/BA253*24</f>
        <v>42.2576258014377</v>
      </c>
      <c r="HV253" s="514" t="n">
        <f aca="false">1-HC253/BE253</f>
        <v>0.666666666666667</v>
      </c>
      <c r="HW253" s="514" t="n">
        <f aca="false">1-HD253/BF253</f>
        <v>0.761333333333333</v>
      </c>
      <c r="HX253" s="514" t="n">
        <f aca="false">1-HN253/BK253</f>
        <v>0.55668202764977</v>
      </c>
      <c r="HY253" s="600"/>
    </row>
    <row r="254" s="599" customFormat="true" ht="15" hidden="false" customHeight="true" outlineLevel="0" collapsed="false">
      <c r="A254" s="401" t="n">
        <v>43736</v>
      </c>
      <c r="B254" s="516" t="n">
        <v>49297</v>
      </c>
      <c r="C254" s="403" t="n">
        <f aca="false">B254/$B$6</f>
        <v>0.98594</v>
      </c>
      <c r="D254" s="572" t="n">
        <v>8.24</v>
      </c>
      <c r="E254" s="573" t="n">
        <v>56</v>
      </c>
      <c r="F254" s="574" t="n">
        <v>287</v>
      </c>
      <c r="G254" s="407" t="n">
        <f aca="false">F254*B254/1000</f>
        <v>14148.239</v>
      </c>
      <c r="H254" s="403" t="n">
        <f aca="false">G254/$G$6</f>
        <v>0.56592956</v>
      </c>
      <c r="I254" s="574" t="n">
        <v>7100</v>
      </c>
      <c r="J254" s="407" t="n">
        <f aca="false">I254*0.67</f>
        <v>4757</v>
      </c>
      <c r="K254" s="575" t="n">
        <v>30.4</v>
      </c>
      <c r="L254" s="575" t="n">
        <v>24</v>
      </c>
      <c r="M254" s="575" t="n">
        <v>2.3</v>
      </c>
      <c r="N254" s="576" t="n">
        <v>88</v>
      </c>
      <c r="O254" s="576" t="n">
        <v>32</v>
      </c>
      <c r="P254" s="410"/>
      <c r="Q254" s="410"/>
      <c r="R254" s="410"/>
      <c r="S254" s="410"/>
      <c r="T254" s="411"/>
      <c r="U254" s="412"/>
      <c r="V254" s="410"/>
      <c r="W254" s="410"/>
      <c r="X254" s="517"/>
      <c r="Y254" s="474"/>
      <c r="Z254" s="430"/>
      <c r="AA254" s="448"/>
      <c r="AB254" s="410"/>
      <c r="AC254" s="410"/>
      <c r="AD254" s="475" t="n">
        <v>6.17</v>
      </c>
      <c r="AE254" s="478" t="n">
        <f aca="false">AD254/$AD$6</f>
        <v>0.856944444444444</v>
      </c>
      <c r="AF254" s="479"/>
      <c r="AG254" s="478"/>
      <c r="AH254" s="479"/>
      <c r="AI254" s="479"/>
      <c r="AJ254" s="474"/>
      <c r="AK254" s="478"/>
      <c r="AL254" s="448"/>
      <c r="AM254" s="480"/>
      <c r="AN254" s="474"/>
      <c r="AO254" s="474"/>
      <c r="AP254" s="480"/>
      <c r="AQ254" s="448"/>
      <c r="AR254" s="474"/>
      <c r="AS254" s="474"/>
      <c r="AT254" s="474"/>
      <c r="AU254" s="448"/>
      <c r="AV254" s="481"/>
      <c r="AW254" s="480"/>
      <c r="AX254" s="480"/>
      <c r="AY254" s="481"/>
      <c r="AZ254" s="481"/>
      <c r="BA254" s="421" t="n">
        <f aca="false">CC254+DF254</f>
        <v>41412</v>
      </c>
      <c r="BB254" s="422" t="n">
        <f aca="false">BA254/$BA$6</f>
        <v>0.82824</v>
      </c>
      <c r="BC254" s="423"/>
      <c r="BD254" s="424" t="n">
        <v>8.27</v>
      </c>
      <c r="BE254" s="425" t="n">
        <v>61</v>
      </c>
      <c r="BF254" s="426" t="n">
        <v>282</v>
      </c>
      <c r="BG254" s="427" t="n">
        <v>8180</v>
      </c>
      <c r="BH254" s="421" t="n">
        <f aca="false">BG254*0.67</f>
        <v>5480.6</v>
      </c>
      <c r="BI254" s="433"/>
      <c r="BJ254" s="422"/>
      <c r="BK254" s="428" t="n">
        <v>20.6</v>
      </c>
      <c r="BL254" s="428" t="n">
        <v>16.8</v>
      </c>
      <c r="BM254" s="429" t="n">
        <v>1.6</v>
      </c>
      <c r="BN254" s="423"/>
      <c r="BO254" s="426" t="n">
        <v>209</v>
      </c>
      <c r="BP254" s="426" t="n">
        <v>32</v>
      </c>
      <c r="BQ254" s="424" t="n">
        <v>5.46</v>
      </c>
      <c r="BR254" s="422" t="n">
        <f aca="false">BQ254/$BQ$6</f>
        <v>0.758333333333333</v>
      </c>
      <c r="BS254" s="410" t="n">
        <f aca="false">BA254</f>
        <v>41412</v>
      </c>
      <c r="BT254" s="430" t="n">
        <f aca="false">BD254</f>
        <v>8.27</v>
      </c>
      <c r="BU254" s="431" t="n">
        <f aca="false">BE254</f>
        <v>61</v>
      </c>
      <c r="BV254" s="431" t="n">
        <f aca="false">BF254</f>
        <v>282</v>
      </c>
      <c r="BW254" s="431" t="n">
        <f aca="false">BG254</f>
        <v>8180</v>
      </c>
      <c r="BX254" s="431" t="n">
        <f aca="false">BW254*0.65</f>
        <v>5317</v>
      </c>
      <c r="BY254" s="431" t="n">
        <f aca="false">BK254</f>
        <v>20.6</v>
      </c>
      <c r="BZ254" s="431" t="n">
        <f aca="false">BL254</f>
        <v>16.8</v>
      </c>
      <c r="CA254" s="432"/>
      <c r="CB254" s="431" t="n">
        <f aca="false">BO254</f>
        <v>209</v>
      </c>
      <c r="CC254" s="433" t="n">
        <v>20875</v>
      </c>
      <c r="CD254" s="412" t="n">
        <f aca="false">CC254</f>
        <v>20875</v>
      </c>
      <c r="CE254" s="422" t="n">
        <f aca="false">CC254/25000</f>
        <v>0.835</v>
      </c>
      <c r="CF254" s="434" t="n">
        <f aca="false">6700/CC254*24</f>
        <v>7.70299401197605</v>
      </c>
      <c r="CG254" s="435" t="n">
        <v>8.06</v>
      </c>
      <c r="CH254" s="428" t="n">
        <v>7.3</v>
      </c>
      <c r="CI254" s="447" t="n">
        <f aca="false">9500/CC254*24</f>
        <v>10.9221556886228</v>
      </c>
      <c r="CJ254" s="437" t="n">
        <v>30.7</v>
      </c>
      <c r="CK254" s="437" t="n">
        <v>2.7</v>
      </c>
      <c r="CL254" s="424" t="n">
        <v>8.04</v>
      </c>
      <c r="CM254" s="424"/>
      <c r="CN254" s="424"/>
      <c r="CO254" s="433"/>
      <c r="CP254" s="433"/>
      <c r="CQ254" s="438"/>
      <c r="CR254" s="438" t="n">
        <v>0.97</v>
      </c>
      <c r="CS254" s="425"/>
      <c r="CT254" s="433" t="n">
        <f aca="false">3500/CC254*24</f>
        <v>4.02395209580838</v>
      </c>
      <c r="CU254" s="435" t="n">
        <v>4.14</v>
      </c>
      <c r="CV254" s="439" t="n">
        <v>8.23</v>
      </c>
      <c r="CW254" s="440" t="n">
        <v>20</v>
      </c>
      <c r="CX254" s="441" t="n">
        <v>69</v>
      </c>
      <c r="CY254" s="442" t="n">
        <v>7560</v>
      </c>
      <c r="CZ254" s="443" t="n">
        <v>9.1</v>
      </c>
      <c r="DA254" s="443" t="n">
        <v>0.37</v>
      </c>
      <c r="DB254" s="443" t="n">
        <v>9.2</v>
      </c>
      <c r="DC254" s="443" t="n">
        <v>1.2</v>
      </c>
      <c r="DD254" s="444" t="n">
        <v>16</v>
      </c>
      <c r="DE254" s="441" t="n">
        <v>16</v>
      </c>
      <c r="DF254" s="445" t="n">
        <v>20537</v>
      </c>
      <c r="DG254" s="446" t="n">
        <f aca="false">DF254</f>
        <v>20537</v>
      </c>
      <c r="DH254" s="422" t="n">
        <f aca="false">DF254/25000</f>
        <v>0.82148</v>
      </c>
      <c r="DI254" s="447" t="n">
        <f aca="false">6700/DF254*24</f>
        <v>7.82977065783708</v>
      </c>
      <c r="DJ254" s="435" t="n">
        <v>8.03</v>
      </c>
      <c r="DK254" s="428"/>
      <c r="DL254" s="447" t="n">
        <f aca="false">9500/DF254*24</f>
        <v>11.1019136193212</v>
      </c>
      <c r="DM254" s="423" t="n">
        <v>30.8</v>
      </c>
      <c r="DN254" s="423" t="n">
        <v>3.3</v>
      </c>
      <c r="DO254" s="424" t="n">
        <v>8.01</v>
      </c>
      <c r="DP254" s="424"/>
      <c r="DQ254" s="424"/>
      <c r="DR254" s="433"/>
      <c r="DS254" s="433"/>
      <c r="DT254" s="438"/>
      <c r="DU254" s="438" t="n">
        <v>0.96</v>
      </c>
      <c r="DV254" s="425"/>
      <c r="DW254" s="447" t="n">
        <f aca="false">3500/DF254*24</f>
        <v>4.09017870185519</v>
      </c>
      <c r="DX254" s="435" t="n">
        <v>4.86</v>
      </c>
      <c r="DY254" s="439" t="n">
        <v>8.27</v>
      </c>
      <c r="DZ254" s="440" t="n">
        <v>20</v>
      </c>
      <c r="EA254" s="441" t="n">
        <v>69</v>
      </c>
      <c r="EB254" s="442" t="n">
        <v>7430</v>
      </c>
      <c r="EC254" s="443" t="n">
        <v>10.2</v>
      </c>
      <c r="ED254" s="443" t="n">
        <v>0.27</v>
      </c>
      <c r="EE254" s="443" t="n">
        <v>9.7</v>
      </c>
      <c r="EF254" s="443" t="n">
        <v>1.3</v>
      </c>
      <c r="EG254" s="444" t="n">
        <v>13</v>
      </c>
      <c r="EH254" s="441" t="n">
        <v>16</v>
      </c>
      <c r="EI254" s="430" t="n">
        <f aca="false">(DY254*DG254+CV254*CD254)/(DG254+CD254)</f>
        <v>8.24983676229112</v>
      </c>
      <c r="EJ254" s="430" t="n">
        <f aca="false">(DZ254*DG254+CW254*CD254)/(DG254+CD254)</f>
        <v>20</v>
      </c>
      <c r="EK254" s="449" t="n">
        <f aca="false">(EA254*DG254+CX254*CD254)/(DG254+CD254)</f>
        <v>69</v>
      </c>
      <c r="EL254" s="449" t="n">
        <f aca="false">(EB254*DG254+CY254*CD254)/(DG254+CD254)</f>
        <v>7495.53052255385</v>
      </c>
      <c r="EM254" s="430" t="n">
        <f aca="false">(EC254*DG254+CZ254*CD254)/(DG254+CD254)</f>
        <v>9.64551096300589</v>
      </c>
      <c r="EN254" s="432" t="n">
        <f aca="false">(ED254*DG254+DA254*CD254)/(DG254+CD254)</f>
        <v>0.320408094272192</v>
      </c>
      <c r="EO254" s="432" t="n">
        <f aca="false">(EE254*DG254+DB254*CD254)/(DG254+CD254)</f>
        <v>9.44795952863904</v>
      </c>
      <c r="EP254" s="432" t="n">
        <f aca="false">(EF254*DG254+DC254*CD254)/(DG254+CD254)</f>
        <v>1.24959190572781</v>
      </c>
      <c r="EQ254" s="432" t="n">
        <f aca="false">(EG254*DG254+DD254*CD254)/(DG254+CD254)</f>
        <v>14.5122428281657</v>
      </c>
      <c r="ER254" s="449" t="n">
        <v>16</v>
      </c>
      <c r="ES254" s="450" t="n">
        <f aca="false">44000/BA254*24</f>
        <v>25.4998551144596</v>
      </c>
      <c r="ET254" s="451" t="n">
        <f aca="false">BB254</f>
        <v>0.82824</v>
      </c>
      <c r="EU254" s="452" t="n">
        <f aca="false">BV254/1000/ES254*24</f>
        <v>0.265413272727273</v>
      </c>
      <c r="EV254" s="451" t="n">
        <f aca="false">EU254/$EU$6</f>
        <v>0.491506060606061</v>
      </c>
      <c r="EW254" s="514"/>
      <c r="EX254" s="515" t="n">
        <f aca="false">BY254-EM254</f>
        <v>10.9544890369941</v>
      </c>
      <c r="EY254" s="514" t="n">
        <f aca="false">1-EJ254/BU254</f>
        <v>0.672131147540984</v>
      </c>
      <c r="EZ254" s="515" t="n">
        <f aca="false">BU254-EJ254</f>
        <v>41</v>
      </c>
      <c r="FA254" s="451" t="n">
        <f aca="false">1-EK254/BV254</f>
        <v>0.75531914893617</v>
      </c>
      <c r="FB254" s="432" t="n">
        <f aca="false">BV254-EK254</f>
        <v>213</v>
      </c>
      <c r="FC254" s="453"/>
      <c r="FD254" s="432"/>
      <c r="FE254" s="453" t="n">
        <f aca="false">1-EQ254/CB254</f>
        <v>0.930563431444183</v>
      </c>
      <c r="FF254" s="431" t="n">
        <f aca="false">CB254-EQ254</f>
        <v>194.487757171834</v>
      </c>
      <c r="FG254" s="406" t="n">
        <v>48000</v>
      </c>
      <c r="FH254" s="590"/>
      <c r="FI254" s="591"/>
      <c r="FJ254" s="592"/>
      <c r="FK254" s="456" t="n">
        <f aca="false">3000/BA254*24</f>
        <v>1.73862648507679</v>
      </c>
      <c r="FL254" s="531"/>
      <c r="FM254" s="456"/>
      <c r="FN254" s="531" t="n">
        <v>7367</v>
      </c>
      <c r="FO254" s="533" t="n">
        <f aca="false">FN254/11.15/1.2/1000</f>
        <v>0.550597907324365</v>
      </c>
      <c r="FP254" s="450" t="n">
        <f aca="false">FN254/BA254*1000</f>
        <v>177.895296049454</v>
      </c>
      <c r="FQ254" s="458" t="n">
        <v>76.8</v>
      </c>
      <c r="FR254" s="459" t="n">
        <f aca="false">FQ254/BA254*1000</f>
        <v>1.85453491741524</v>
      </c>
      <c r="FS254" s="577" t="n">
        <v>8.1</v>
      </c>
      <c r="FT254" s="578" t="n">
        <v>17</v>
      </c>
      <c r="FU254" s="579" t="n">
        <v>59</v>
      </c>
      <c r="FV254" s="580" t="n">
        <v>1</v>
      </c>
      <c r="FW254" s="581" t="n">
        <v>0.3</v>
      </c>
      <c r="FX254" s="580" t="n">
        <v>16</v>
      </c>
      <c r="FY254" s="453" t="n">
        <f aca="false">1-FV254/(EG254+DD254)*2</f>
        <v>0.931034482758621</v>
      </c>
      <c r="FZ254" s="453" t="n">
        <f aca="false">1-FW254/(EF254+DC254)*2</f>
        <v>0.76</v>
      </c>
      <c r="GA254" s="430" t="n">
        <f aca="false">(DC254+EF254)/2-FW254</f>
        <v>0.95</v>
      </c>
      <c r="GB254" s="514" t="n">
        <f aca="false">1-FT254/DZ254</f>
        <v>0.15</v>
      </c>
      <c r="GC254" s="515" t="n">
        <f aca="false">(CW254+DZ254)/2-FT254</f>
        <v>3</v>
      </c>
      <c r="GD254" s="514" t="n">
        <f aca="false">1-FU254/EA254</f>
        <v>0.144927536231884</v>
      </c>
      <c r="GE254" s="528" t="n">
        <f aca="false">(CX254+EA254)/2-FU254</f>
        <v>10</v>
      </c>
      <c r="GF254" s="462" t="n">
        <f aca="false">4100/BA254*24</f>
        <v>2.37612286293828</v>
      </c>
      <c r="GG254" s="590"/>
      <c r="GH254" s="593"/>
      <c r="GI254" s="590"/>
      <c r="GJ254" s="593"/>
      <c r="GK254" s="593"/>
      <c r="GL254" s="594"/>
      <c r="GM254" s="578"/>
      <c r="GN254" s="590"/>
      <c r="GO254" s="593"/>
      <c r="GP254" s="593"/>
      <c r="GQ254" s="578"/>
      <c r="GR254" s="595"/>
      <c r="GS254" s="596"/>
      <c r="GT254" s="593"/>
      <c r="GU254" s="593"/>
      <c r="GV254" s="593"/>
      <c r="GW254" s="514"/>
      <c r="GX254" s="514"/>
      <c r="GY254" s="597"/>
      <c r="GZ254" s="406" t="n">
        <v>45150</v>
      </c>
      <c r="HA254" s="582" t="n">
        <v>8.19</v>
      </c>
      <c r="HB254" s="452" t="n">
        <v>8.13</v>
      </c>
      <c r="HC254" s="578" t="n">
        <v>16</v>
      </c>
      <c r="HD254" s="464" t="n">
        <f aca="false">HC254*3.58</f>
        <v>57.28</v>
      </c>
      <c r="HE254" s="464" t="n">
        <v>19</v>
      </c>
      <c r="HF254" s="464"/>
      <c r="HG254" s="583"/>
      <c r="HH254" s="576" t="n">
        <v>1</v>
      </c>
      <c r="HI254" s="584" t="n">
        <v>7520</v>
      </c>
      <c r="HJ254" s="407" t="n">
        <f aca="false">HI254*0.67</f>
        <v>5038.4</v>
      </c>
      <c r="HK254" s="407"/>
      <c r="HL254" s="550"/>
      <c r="HM254" s="585"/>
      <c r="HN254" s="462" t="n">
        <v>9.87</v>
      </c>
      <c r="HO254" s="575"/>
      <c r="HP254" s="549" t="n">
        <v>0.0233</v>
      </c>
      <c r="HQ254" s="586"/>
      <c r="HR254" s="587"/>
      <c r="HS254" s="521" t="n">
        <v>0.38</v>
      </c>
      <c r="HT254" s="588" t="n">
        <v>16</v>
      </c>
      <c r="HU254" s="523" t="n">
        <f aca="false">72500/BA254*24</f>
        <v>42.0168067226891</v>
      </c>
      <c r="HV254" s="514" t="n">
        <f aca="false">1-HC254/BE254</f>
        <v>0.737704918032787</v>
      </c>
      <c r="HW254" s="514" t="n">
        <f aca="false">1-HD254/BF254</f>
        <v>0.796879432624114</v>
      </c>
      <c r="HX254" s="514" t="n">
        <f aca="false">1-HN254/BK254</f>
        <v>0.520873786407767</v>
      </c>
      <c r="HY254" s="600"/>
    </row>
    <row r="255" s="599" customFormat="true" ht="15" hidden="false" customHeight="true" outlineLevel="0" collapsed="false">
      <c r="A255" s="486" t="n">
        <v>43737</v>
      </c>
      <c r="B255" s="601" t="n">
        <v>47348</v>
      </c>
      <c r="C255" s="488" t="n">
        <f aca="false">B255/$B$6</f>
        <v>0.94696</v>
      </c>
      <c r="D255" s="489" t="n">
        <v>8.13</v>
      </c>
      <c r="E255" s="490" t="n">
        <v>55</v>
      </c>
      <c r="F255" s="491" t="n">
        <v>276</v>
      </c>
      <c r="G255" s="491" t="n">
        <f aca="false">F255*B255/1000</f>
        <v>13068.048</v>
      </c>
      <c r="H255" s="488" t="n">
        <f aca="false">G255/$G$6</f>
        <v>0.52272192</v>
      </c>
      <c r="I255" s="491" t="n">
        <v>7380</v>
      </c>
      <c r="J255" s="491" t="n">
        <f aca="false">I255*0.67</f>
        <v>4944.6</v>
      </c>
      <c r="K255" s="492" t="n">
        <v>29.2</v>
      </c>
      <c r="L255" s="492" t="n">
        <v>17.8</v>
      </c>
      <c r="M255" s="492" t="n">
        <v>3</v>
      </c>
      <c r="N255" s="493" t="n">
        <v>135</v>
      </c>
      <c r="O255" s="493" t="n">
        <v>32</v>
      </c>
      <c r="P255" s="410"/>
      <c r="Q255" s="410"/>
      <c r="R255" s="410"/>
      <c r="S255" s="410"/>
      <c r="T255" s="411"/>
      <c r="U255" s="412"/>
      <c r="V255" s="410"/>
      <c r="W255" s="410"/>
      <c r="X255" s="517"/>
      <c r="Y255" s="474"/>
      <c r="Z255" s="430"/>
      <c r="AA255" s="448"/>
      <c r="AB255" s="410"/>
      <c r="AC255" s="410"/>
      <c r="AD255" s="475" t="n">
        <v>5.92</v>
      </c>
      <c r="AE255" s="478" t="n">
        <f aca="false">AD255/$AD$6</f>
        <v>0.822222222222222</v>
      </c>
      <c r="AF255" s="479"/>
      <c r="AG255" s="478"/>
      <c r="AH255" s="479"/>
      <c r="AI255" s="479"/>
      <c r="AJ255" s="474"/>
      <c r="AK255" s="478"/>
      <c r="AL255" s="448"/>
      <c r="AM255" s="480"/>
      <c r="AN255" s="474"/>
      <c r="AO255" s="474"/>
      <c r="AP255" s="480"/>
      <c r="AQ255" s="448"/>
      <c r="AR255" s="474"/>
      <c r="AS255" s="474"/>
      <c r="AT255" s="474"/>
      <c r="AU255" s="448"/>
      <c r="AV255" s="481"/>
      <c r="AW255" s="480"/>
      <c r="AX255" s="480"/>
      <c r="AY255" s="481"/>
      <c r="AZ255" s="481"/>
      <c r="BA255" s="421" t="n">
        <f aca="false">CC255+DF255</f>
        <v>47060</v>
      </c>
      <c r="BB255" s="422" t="n">
        <f aca="false">BA255/$BA$6</f>
        <v>0.9412</v>
      </c>
      <c r="BC255" s="423"/>
      <c r="BD255" s="424" t="n">
        <v>8.14</v>
      </c>
      <c r="BE255" s="425" t="n">
        <v>59</v>
      </c>
      <c r="BF255" s="426" t="n">
        <v>327</v>
      </c>
      <c r="BG255" s="427" t="n">
        <v>7100</v>
      </c>
      <c r="BH255" s="421" t="n">
        <f aca="false">BG255*0.67</f>
        <v>4757</v>
      </c>
      <c r="BI255" s="433"/>
      <c r="BJ255" s="422"/>
      <c r="BK255" s="428" t="n">
        <v>23.9</v>
      </c>
      <c r="BL255" s="428" t="n">
        <v>20.6</v>
      </c>
      <c r="BM255" s="429" t="n">
        <v>0.3</v>
      </c>
      <c r="BN255" s="423"/>
      <c r="BO255" s="426" t="n">
        <v>166</v>
      </c>
      <c r="BP255" s="426" t="n">
        <v>32</v>
      </c>
      <c r="BQ255" s="424" t="n">
        <v>6.05</v>
      </c>
      <c r="BR255" s="422" t="n">
        <f aca="false">BQ255/$BQ$6</f>
        <v>0.840277777777778</v>
      </c>
      <c r="BS255" s="410" t="n">
        <f aca="false">BA255</f>
        <v>47060</v>
      </c>
      <c r="BT255" s="430" t="n">
        <f aca="false">BD255</f>
        <v>8.14</v>
      </c>
      <c r="BU255" s="431" t="n">
        <f aca="false">BE255</f>
        <v>59</v>
      </c>
      <c r="BV255" s="431" t="n">
        <f aca="false">BF255</f>
        <v>327</v>
      </c>
      <c r="BW255" s="431" t="n">
        <f aca="false">BG255</f>
        <v>7100</v>
      </c>
      <c r="BX255" s="431" t="n">
        <f aca="false">BW255*0.65</f>
        <v>4615</v>
      </c>
      <c r="BY255" s="431" t="n">
        <f aca="false">BK255</f>
        <v>23.9</v>
      </c>
      <c r="BZ255" s="431" t="n">
        <f aca="false">BL255</f>
        <v>20.6</v>
      </c>
      <c r="CA255" s="432"/>
      <c r="CB255" s="431" t="n">
        <f aca="false">BO255</f>
        <v>166</v>
      </c>
      <c r="CC255" s="433" t="n">
        <v>23498</v>
      </c>
      <c r="CD255" s="412" t="n">
        <f aca="false">CC255</f>
        <v>23498</v>
      </c>
      <c r="CE255" s="422" t="n">
        <f aca="false">CC255/25000</f>
        <v>0.93992</v>
      </c>
      <c r="CF255" s="434" t="n">
        <f aca="false">6700/CC255*24</f>
        <v>6.84313558600732</v>
      </c>
      <c r="CG255" s="435"/>
      <c r="CH255" s="428"/>
      <c r="CI255" s="447" t="n">
        <f aca="false">9500/CC255*24</f>
        <v>9.7029534428462</v>
      </c>
      <c r="CJ255" s="437" t="n">
        <v>30.5</v>
      </c>
      <c r="CK255" s="437" t="n">
        <v>3.3</v>
      </c>
      <c r="CL255" s="424"/>
      <c r="CM255" s="424"/>
      <c r="CN255" s="424"/>
      <c r="CO255" s="433"/>
      <c r="CP255" s="433"/>
      <c r="CQ255" s="438"/>
      <c r="CR255" s="438" t="n">
        <v>0.96</v>
      </c>
      <c r="CS255" s="425"/>
      <c r="CT255" s="433" t="n">
        <f aca="false">3500/CC255*24</f>
        <v>3.5747723210486</v>
      </c>
      <c r="CU255" s="435" t="n">
        <v>4.84</v>
      </c>
      <c r="CV255" s="494"/>
      <c r="CW255" s="495"/>
      <c r="CX255" s="496"/>
      <c r="CY255" s="497"/>
      <c r="CZ255" s="498"/>
      <c r="DA255" s="498"/>
      <c r="DB255" s="498"/>
      <c r="DC255" s="498"/>
      <c r="DD255" s="499"/>
      <c r="DE255" s="496"/>
      <c r="DF255" s="445" t="n">
        <v>23562</v>
      </c>
      <c r="DG255" s="446" t="n">
        <f aca="false">DF255</f>
        <v>23562</v>
      </c>
      <c r="DH255" s="422" t="n">
        <f aca="false">DF255/25000</f>
        <v>0.94248</v>
      </c>
      <c r="DI255" s="447" t="n">
        <f aca="false">6700/DF255*24</f>
        <v>6.82454800101859</v>
      </c>
      <c r="DJ255" s="435" t="n">
        <v>7.95</v>
      </c>
      <c r="DK255" s="428"/>
      <c r="DL255" s="447" t="n">
        <f aca="false">9500/DF255*24</f>
        <v>9.67659791189203</v>
      </c>
      <c r="DM255" s="423" t="n">
        <v>30.5</v>
      </c>
      <c r="DN255" s="423" t="n">
        <v>3.5</v>
      </c>
      <c r="DO255" s="424" t="n">
        <v>8.28</v>
      </c>
      <c r="DP255" s="424"/>
      <c r="DQ255" s="424"/>
      <c r="DR255" s="433"/>
      <c r="DS255" s="433"/>
      <c r="DT255" s="438"/>
      <c r="DU255" s="438" t="n">
        <v>0.95</v>
      </c>
      <c r="DV255" s="425"/>
      <c r="DW255" s="447" t="n">
        <f aca="false">3500/DF255*24</f>
        <v>3.5650623885918</v>
      </c>
      <c r="DX255" s="435" t="n">
        <v>4.73</v>
      </c>
      <c r="DY255" s="494" t="n">
        <v>8.11</v>
      </c>
      <c r="DZ255" s="495" t="n">
        <v>19</v>
      </c>
      <c r="EA255" s="496" t="n">
        <v>68</v>
      </c>
      <c r="EB255" s="497" t="n">
        <v>7310</v>
      </c>
      <c r="EC255" s="498" t="n">
        <v>10.3</v>
      </c>
      <c r="ED255" s="498" t="n">
        <v>0.28</v>
      </c>
      <c r="EE255" s="498" t="n">
        <v>10.7</v>
      </c>
      <c r="EF255" s="498" t="n">
        <v>1.4</v>
      </c>
      <c r="EG255" s="499" t="n">
        <v>13</v>
      </c>
      <c r="EH255" s="496" t="n">
        <v>16</v>
      </c>
      <c r="EI255" s="430" t="n">
        <f aca="false">DY255</f>
        <v>8.11</v>
      </c>
      <c r="EJ255" s="448" t="n">
        <f aca="false">DZ255</f>
        <v>19</v>
      </c>
      <c r="EK255" s="449" t="n">
        <f aca="false">EA255</f>
        <v>68</v>
      </c>
      <c r="EL255" s="418" t="n">
        <f aca="false">EB255</f>
        <v>7310</v>
      </c>
      <c r="EM255" s="432" t="n">
        <f aca="false">EC255</f>
        <v>10.3</v>
      </c>
      <c r="EN255" s="432" t="n">
        <f aca="false">ED255</f>
        <v>0.28</v>
      </c>
      <c r="EO255" s="432" t="n">
        <f aca="false">EE255</f>
        <v>10.7</v>
      </c>
      <c r="EP255" s="432" t="n">
        <f aca="false">EF255</f>
        <v>1.4</v>
      </c>
      <c r="EQ255" s="431" t="n">
        <f aca="false">EG255</f>
        <v>13</v>
      </c>
      <c r="ER255" s="449" t="n">
        <f aca="false">EH255</f>
        <v>16</v>
      </c>
      <c r="ES255" s="497" t="n">
        <f aca="false">44000/BA255*24</f>
        <v>22.4394390140246</v>
      </c>
      <c r="ET255" s="500" t="n">
        <f aca="false">BB255</f>
        <v>0.9412</v>
      </c>
      <c r="EU255" s="452" t="n">
        <f aca="false">BV255/1000/ES255*24</f>
        <v>0.349741363636364</v>
      </c>
      <c r="EV255" s="500" t="n">
        <f aca="false">EU255/$EU$6</f>
        <v>0.647669191919192</v>
      </c>
      <c r="EW255" s="527"/>
      <c r="EX255" s="515" t="n">
        <f aca="false">BY255-EM255</f>
        <v>13.6</v>
      </c>
      <c r="EY255" s="514" t="n">
        <f aca="false">1-EJ255/BU255</f>
        <v>0.677966101694915</v>
      </c>
      <c r="EZ255" s="515" t="n">
        <f aca="false">BU255-EJ255</f>
        <v>40</v>
      </c>
      <c r="FA255" s="451" t="n">
        <f aca="false">1-EK255/BV255</f>
        <v>0.792048929663609</v>
      </c>
      <c r="FB255" s="432" t="n">
        <f aca="false">BV255-EK255</f>
        <v>259</v>
      </c>
      <c r="FC255" s="453"/>
      <c r="FD255" s="432"/>
      <c r="FE255" s="453" t="n">
        <f aca="false">1-EQ255/CB255</f>
        <v>0.921686746987952</v>
      </c>
      <c r="FF255" s="431" t="n">
        <f aca="false">CB255-EQ255</f>
        <v>153</v>
      </c>
      <c r="FG255" s="491" t="n">
        <v>48000</v>
      </c>
      <c r="FH255" s="602"/>
      <c r="FI255" s="502"/>
      <c r="FJ255" s="488"/>
      <c r="FK255" s="503" t="n">
        <f aca="false">3000/BA255*24</f>
        <v>1.52996175095623</v>
      </c>
      <c r="FL255" s="537"/>
      <c r="FM255" s="503"/>
      <c r="FN255" s="537" t="n">
        <v>10659</v>
      </c>
      <c r="FO255" s="533" t="n">
        <f aca="false">FN255/11.15/1.2/1000</f>
        <v>0.796636771300448</v>
      </c>
      <c r="FP255" s="497" t="n">
        <f aca="false">FN255/BA255*1000</f>
        <v>226.498087547811</v>
      </c>
      <c r="FQ255" s="504" t="n">
        <v>81.6</v>
      </c>
      <c r="FR255" s="492" t="n">
        <f aca="false">FQ255/BA255*1000</f>
        <v>1.73395665108372</v>
      </c>
      <c r="FS255" s="505" t="n">
        <v>7.95</v>
      </c>
      <c r="FT255" s="495" t="n">
        <v>16</v>
      </c>
      <c r="FU255" s="496" t="n">
        <v>56</v>
      </c>
      <c r="FV255" s="537" t="n">
        <v>1</v>
      </c>
      <c r="FW255" s="603" t="n">
        <v>0.32</v>
      </c>
      <c r="FX255" s="537" t="n">
        <v>8</v>
      </c>
      <c r="FY255" s="453" t="n">
        <f aca="false">1-FV255/(EG255+DD255)</f>
        <v>0.923076923076923</v>
      </c>
      <c r="FZ255" s="453" t="n">
        <f aca="false">1-FW255/(EF255+DC255)</f>
        <v>0.771428571428571</v>
      </c>
      <c r="GA255" s="430" t="n">
        <f aca="false">EF255+DC255-FW255</f>
        <v>1.08</v>
      </c>
      <c r="GB255" s="527" t="n">
        <f aca="false">1-FT255/DZ255</f>
        <v>0.157894736842105</v>
      </c>
      <c r="GC255" s="515" t="n">
        <f aca="false">(CW255+DZ255-FT255)</f>
        <v>3</v>
      </c>
      <c r="GD255" s="527" t="n">
        <f aca="false">1-FU255/EA255</f>
        <v>0.176470588235294</v>
      </c>
      <c r="GE255" s="528" t="n">
        <f aca="false">CX255+EA255-FU255</f>
        <v>12</v>
      </c>
      <c r="GF255" s="507" t="n">
        <f aca="false">4100/BA255*24</f>
        <v>2.09094772630684</v>
      </c>
      <c r="GG255" s="602"/>
      <c r="GH255" s="602"/>
      <c r="GI255" s="602"/>
      <c r="GJ255" s="602"/>
      <c r="GK255" s="602"/>
      <c r="GL255" s="508"/>
      <c r="GM255" s="495"/>
      <c r="GN255" s="602"/>
      <c r="GO255" s="602"/>
      <c r="GP255" s="602"/>
      <c r="GQ255" s="495"/>
      <c r="GR255" s="604"/>
      <c r="GS255" s="495"/>
      <c r="GT255" s="602"/>
      <c r="GU255" s="602"/>
      <c r="GV255" s="602"/>
      <c r="GW255" s="527"/>
      <c r="GX255" s="527"/>
      <c r="GY255" s="504"/>
      <c r="GZ255" s="491" t="n">
        <v>49436</v>
      </c>
      <c r="HA255" s="494" t="n">
        <v>8.18</v>
      </c>
      <c r="HB255" s="494" t="n">
        <v>8.12</v>
      </c>
      <c r="HC255" s="495" t="n">
        <v>15</v>
      </c>
      <c r="HD255" s="499" t="n">
        <f aca="false">HC255*3.58</f>
        <v>53.7</v>
      </c>
      <c r="HE255" s="499" t="n">
        <v>17</v>
      </c>
      <c r="HF255" s="499"/>
      <c r="HG255" s="499"/>
      <c r="HH255" s="493" t="n">
        <v>1</v>
      </c>
      <c r="HI255" s="509" t="n">
        <v>7430</v>
      </c>
      <c r="HJ255" s="491" t="n">
        <f aca="false">HI255*0.67</f>
        <v>4978.1</v>
      </c>
      <c r="HK255" s="491"/>
      <c r="HL255" s="551"/>
      <c r="HM255" s="544"/>
      <c r="HN255" s="507" t="n">
        <v>11.65</v>
      </c>
      <c r="HO255" s="492"/>
      <c r="HP255" s="546" t="n">
        <v>0.023</v>
      </c>
      <c r="HQ255" s="524"/>
      <c r="HR255" s="525"/>
      <c r="HS255" s="525" t="n">
        <v>0.27</v>
      </c>
      <c r="HT255" s="512" t="n">
        <v>8</v>
      </c>
      <c r="HU255" s="526" t="n">
        <f aca="false">72500/BA255*24</f>
        <v>36.9740756481088</v>
      </c>
      <c r="HV255" s="527" t="n">
        <f aca="false">1-HC255/BE255</f>
        <v>0.745762711864407</v>
      </c>
      <c r="HW255" s="527" t="n">
        <f aca="false">1-HD255/BF255</f>
        <v>0.835779816513761</v>
      </c>
      <c r="HX255" s="527" t="n">
        <f aca="false">1-HN255/BK255</f>
        <v>0.51255230125523</v>
      </c>
      <c r="HY255" s="605"/>
    </row>
    <row r="256" s="599" customFormat="true" ht="15" hidden="false" customHeight="true" outlineLevel="0" collapsed="false">
      <c r="A256" s="401" t="n">
        <v>43738</v>
      </c>
      <c r="B256" s="516" t="n">
        <v>47638</v>
      </c>
      <c r="C256" s="403" t="n">
        <f aca="false">B256/$B$6</f>
        <v>0.95276</v>
      </c>
      <c r="D256" s="572" t="n">
        <v>8.21</v>
      </c>
      <c r="E256" s="573" t="n">
        <v>50</v>
      </c>
      <c r="F256" s="574" t="n">
        <v>325</v>
      </c>
      <c r="G256" s="407" t="n">
        <f aca="false">F256*B256/1000</f>
        <v>15482.35</v>
      </c>
      <c r="H256" s="403" t="n">
        <f aca="false">G256/$G$6</f>
        <v>0.619294</v>
      </c>
      <c r="I256" s="574" t="n">
        <v>7520</v>
      </c>
      <c r="J256" s="407" t="n">
        <f aca="false">I256*0.67</f>
        <v>5038.4</v>
      </c>
      <c r="K256" s="575" t="n">
        <v>23</v>
      </c>
      <c r="L256" s="575" t="n">
        <v>16.2</v>
      </c>
      <c r="M256" s="575" t="n">
        <v>2.1</v>
      </c>
      <c r="N256" s="576" t="n">
        <v>105</v>
      </c>
      <c r="O256" s="576" t="n">
        <v>32</v>
      </c>
      <c r="P256" s="410"/>
      <c r="Q256" s="410"/>
      <c r="R256" s="410"/>
      <c r="S256" s="410"/>
      <c r="T256" s="411"/>
      <c r="U256" s="412"/>
      <c r="V256" s="410"/>
      <c r="W256" s="410"/>
      <c r="X256" s="517"/>
      <c r="Y256" s="474"/>
      <c r="Z256" s="430"/>
      <c r="AA256" s="448"/>
      <c r="AB256" s="410"/>
      <c r="AC256" s="410"/>
      <c r="AD256" s="475" t="n">
        <v>6.25</v>
      </c>
      <c r="AE256" s="478" t="n">
        <f aca="false">AD256/$AD$6</f>
        <v>0.868055555555556</v>
      </c>
      <c r="AF256" s="479"/>
      <c r="AG256" s="478"/>
      <c r="AH256" s="479"/>
      <c r="AI256" s="479"/>
      <c r="AJ256" s="474"/>
      <c r="AK256" s="478"/>
      <c r="AL256" s="448"/>
      <c r="AM256" s="480"/>
      <c r="AN256" s="474"/>
      <c r="AO256" s="474"/>
      <c r="AP256" s="480"/>
      <c r="AQ256" s="448"/>
      <c r="AR256" s="474"/>
      <c r="AS256" s="474"/>
      <c r="AT256" s="474"/>
      <c r="AU256" s="448"/>
      <c r="AV256" s="481"/>
      <c r="AW256" s="480"/>
      <c r="AX256" s="480"/>
      <c r="AY256" s="481"/>
      <c r="AZ256" s="481"/>
      <c r="BA256" s="421" t="n">
        <f aca="false">CC256+DF256</f>
        <v>48701</v>
      </c>
      <c r="BB256" s="422" t="n">
        <f aca="false">BA256/$BA$6</f>
        <v>0.97402</v>
      </c>
      <c r="BC256" s="423"/>
      <c r="BD256" s="424" t="n">
        <v>8.12</v>
      </c>
      <c r="BE256" s="425" t="n">
        <v>58</v>
      </c>
      <c r="BF256" s="426" t="n">
        <v>340</v>
      </c>
      <c r="BG256" s="427" t="n">
        <v>7420</v>
      </c>
      <c r="BH256" s="421" t="n">
        <f aca="false">BG256*0.67</f>
        <v>4971.4</v>
      </c>
      <c r="BI256" s="433"/>
      <c r="BJ256" s="422"/>
      <c r="BK256" s="428" t="n">
        <v>24.2</v>
      </c>
      <c r="BL256" s="428" t="n">
        <v>20.6</v>
      </c>
      <c r="BM256" s="429" t="n">
        <v>0</v>
      </c>
      <c r="BN256" s="423"/>
      <c r="BO256" s="426" t="n">
        <v>220</v>
      </c>
      <c r="BP256" s="426" t="n">
        <v>32</v>
      </c>
      <c r="BQ256" s="424" t="n">
        <v>5.69</v>
      </c>
      <c r="BR256" s="422" t="n">
        <f aca="false">BQ256/$BQ$6</f>
        <v>0.790277777777778</v>
      </c>
      <c r="BS256" s="410" t="n">
        <f aca="false">BA256</f>
        <v>48701</v>
      </c>
      <c r="BT256" s="430" t="n">
        <f aca="false">BD256</f>
        <v>8.12</v>
      </c>
      <c r="BU256" s="431" t="n">
        <f aca="false">BE256</f>
        <v>58</v>
      </c>
      <c r="BV256" s="431" t="n">
        <f aca="false">BF256</f>
        <v>340</v>
      </c>
      <c r="BW256" s="431" t="n">
        <f aca="false">BG256</f>
        <v>7420</v>
      </c>
      <c r="BX256" s="431" t="n">
        <f aca="false">BW256*0.65</f>
        <v>4823</v>
      </c>
      <c r="BY256" s="431" t="n">
        <f aca="false">BK256</f>
        <v>24.2</v>
      </c>
      <c r="BZ256" s="431" t="n">
        <f aca="false">BL256</f>
        <v>20.6</v>
      </c>
      <c r="CA256" s="432"/>
      <c r="CB256" s="431" t="n">
        <f aca="false">BO256</f>
        <v>220</v>
      </c>
      <c r="CC256" s="433" t="n">
        <v>24200</v>
      </c>
      <c r="CD256" s="412" t="n">
        <f aca="false">CC256</f>
        <v>24200</v>
      </c>
      <c r="CE256" s="422" t="n">
        <f aca="false">CC256/25000</f>
        <v>0.968</v>
      </c>
      <c r="CF256" s="434" t="n">
        <f aca="false">6700/CC256*24</f>
        <v>6.64462809917355</v>
      </c>
      <c r="CG256" s="435"/>
      <c r="CH256" s="428"/>
      <c r="CI256" s="447" t="n">
        <f aca="false">9500/CC256*24</f>
        <v>9.42148760330579</v>
      </c>
      <c r="CJ256" s="437" t="n">
        <v>30.7</v>
      </c>
      <c r="CK256" s="437" t="n">
        <v>3.38</v>
      </c>
      <c r="CL256" s="424"/>
      <c r="CM256" s="424"/>
      <c r="CN256" s="424"/>
      <c r="CO256" s="433"/>
      <c r="CP256" s="433"/>
      <c r="CQ256" s="438"/>
      <c r="CR256" s="438" t="n">
        <v>0.98</v>
      </c>
      <c r="CS256" s="425"/>
      <c r="CT256" s="433" t="n">
        <f aca="false">3500/CC256*24</f>
        <v>3.47107438016529</v>
      </c>
      <c r="CU256" s="435" t="n">
        <v>4.78</v>
      </c>
      <c r="CV256" s="439"/>
      <c r="CW256" s="440"/>
      <c r="CX256" s="441"/>
      <c r="CY256" s="442"/>
      <c r="CZ256" s="443"/>
      <c r="DA256" s="443"/>
      <c r="DB256" s="443"/>
      <c r="DC256" s="443"/>
      <c r="DD256" s="444"/>
      <c r="DE256" s="441"/>
      <c r="DF256" s="445" t="n">
        <v>24501</v>
      </c>
      <c r="DG256" s="446" t="n">
        <f aca="false">DF256</f>
        <v>24501</v>
      </c>
      <c r="DH256" s="422" t="n">
        <f aca="false">DF256/25000</f>
        <v>0.98004</v>
      </c>
      <c r="DI256" s="447" t="n">
        <f aca="false">6700/DF256*24</f>
        <v>6.56299742867638</v>
      </c>
      <c r="DJ256" s="435" t="n">
        <v>8.02</v>
      </c>
      <c r="DK256" s="428"/>
      <c r="DL256" s="447" t="n">
        <f aca="false">9500/DF256*24</f>
        <v>9.30574262275009</v>
      </c>
      <c r="DM256" s="423" t="n">
        <v>31</v>
      </c>
      <c r="DN256" s="423" t="n">
        <v>2.9</v>
      </c>
      <c r="DO256" s="424" t="n">
        <v>8.06</v>
      </c>
      <c r="DP256" s="424"/>
      <c r="DQ256" s="424"/>
      <c r="DR256" s="433"/>
      <c r="DS256" s="433"/>
      <c r="DT256" s="438"/>
      <c r="DU256" s="438" t="n">
        <v>0.96</v>
      </c>
      <c r="DV256" s="425"/>
      <c r="DW256" s="447" t="n">
        <f aca="false">3500/DF256*24</f>
        <v>3.42843149259214</v>
      </c>
      <c r="DX256" s="435" t="n">
        <v>4.97</v>
      </c>
      <c r="DY256" s="439" t="n">
        <v>8.18</v>
      </c>
      <c r="DZ256" s="440" t="n">
        <v>17.2</v>
      </c>
      <c r="EA256" s="441" t="n">
        <v>65</v>
      </c>
      <c r="EB256" s="442" t="n">
        <v>7130</v>
      </c>
      <c r="EC256" s="443" t="n">
        <v>9.4</v>
      </c>
      <c r="ED256" s="443" t="n">
        <v>0.3</v>
      </c>
      <c r="EE256" s="443" t="n">
        <v>9.1</v>
      </c>
      <c r="EF256" s="443" t="n">
        <v>1.4</v>
      </c>
      <c r="EG256" s="444" t="n">
        <v>12</v>
      </c>
      <c r="EH256" s="441" t="n">
        <v>16</v>
      </c>
      <c r="EI256" s="430" t="n">
        <f aca="false">DY256</f>
        <v>8.18</v>
      </c>
      <c r="EJ256" s="448" t="n">
        <f aca="false">DZ256</f>
        <v>17.2</v>
      </c>
      <c r="EK256" s="449" t="n">
        <f aca="false">EA256</f>
        <v>65</v>
      </c>
      <c r="EL256" s="418" t="n">
        <f aca="false">EB256</f>
        <v>7130</v>
      </c>
      <c r="EM256" s="432" t="n">
        <f aca="false">EC256</f>
        <v>9.4</v>
      </c>
      <c r="EN256" s="432" t="n">
        <f aca="false">ED256</f>
        <v>0.3</v>
      </c>
      <c r="EO256" s="432" t="n">
        <f aca="false">EE256</f>
        <v>9.1</v>
      </c>
      <c r="EP256" s="432" t="n">
        <f aca="false">EF256</f>
        <v>1.4</v>
      </c>
      <c r="EQ256" s="431" t="n">
        <f aca="false">EG256</f>
        <v>12</v>
      </c>
      <c r="ER256" s="449" t="n">
        <f aca="false">EH256</f>
        <v>16</v>
      </c>
      <c r="ES256" s="450" t="n">
        <f aca="false">44000/BA256*24</f>
        <v>21.683332991109</v>
      </c>
      <c r="ET256" s="451" t="n">
        <f aca="false">BB256</f>
        <v>0.97402</v>
      </c>
      <c r="EU256" s="452" t="n">
        <f aca="false">BV256/1000/ES256*24</f>
        <v>0.376325909090909</v>
      </c>
      <c r="EV256" s="451" t="n">
        <f aca="false">EU256/$EU$6</f>
        <v>0.696899831649832</v>
      </c>
      <c r="EW256" s="514"/>
      <c r="EX256" s="515" t="n">
        <f aca="false">BY256-EM256</f>
        <v>14.8</v>
      </c>
      <c r="EY256" s="514" t="n">
        <f aca="false">1-EJ256/BU256</f>
        <v>0.703448275862069</v>
      </c>
      <c r="EZ256" s="515" t="n">
        <f aca="false">BU256-EJ256</f>
        <v>40.8</v>
      </c>
      <c r="FA256" s="451" t="n">
        <f aca="false">1-EK256/BV256</f>
        <v>0.808823529411765</v>
      </c>
      <c r="FB256" s="432" t="n">
        <f aca="false">BV256-EK256</f>
        <v>275</v>
      </c>
      <c r="FC256" s="453"/>
      <c r="FD256" s="432"/>
      <c r="FE256" s="453" t="n">
        <f aca="false">1-EQ256/CB256</f>
        <v>0.945454545454545</v>
      </c>
      <c r="FF256" s="431" t="n">
        <f aca="false">CB256-EQ256</f>
        <v>208</v>
      </c>
      <c r="FG256" s="406" t="n">
        <v>48000</v>
      </c>
      <c r="FH256" s="590"/>
      <c r="FI256" s="591"/>
      <c r="FJ256" s="592"/>
      <c r="FK256" s="456" t="n">
        <f aca="false">3000/BA256*24</f>
        <v>1.47840906757561</v>
      </c>
      <c r="FL256" s="531"/>
      <c r="FM256" s="456"/>
      <c r="FN256" s="531" t="n">
        <v>9730</v>
      </c>
      <c r="FO256" s="533" t="n">
        <f aca="false">FN256/11.15/1.2/1000</f>
        <v>0.727204783258595</v>
      </c>
      <c r="FP256" s="450" t="n">
        <f aca="false">FN256/BA256*1000</f>
        <v>199.790558715427</v>
      </c>
      <c r="FQ256" s="458" t="n">
        <v>75</v>
      </c>
      <c r="FR256" s="459" t="n">
        <f aca="false">FQ256/BA256*1000</f>
        <v>1.54000944539127</v>
      </c>
      <c r="FS256" s="577" t="n">
        <v>7.97</v>
      </c>
      <c r="FT256" s="578" t="n">
        <v>15</v>
      </c>
      <c r="FU256" s="579" t="n">
        <v>57</v>
      </c>
      <c r="FV256" s="580" t="n">
        <v>1</v>
      </c>
      <c r="FW256" s="581" t="n">
        <v>0.28</v>
      </c>
      <c r="FX256" s="580" t="n">
        <v>8</v>
      </c>
      <c r="FY256" s="453" t="n">
        <f aca="false">1-FV256/(EG256+DD256)</f>
        <v>0.916666666666667</v>
      </c>
      <c r="FZ256" s="453" t="n">
        <f aca="false">1-FW256/(EF256+DC256)</f>
        <v>0.8</v>
      </c>
      <c r="GA256" s="430" t="n">
        <f aca="false">EF256+DC256-FW256</f>
        <v>1.12</v>
      </c>
      <c r="GB256" s="514" t="n">
        <f aca="false">1-FT256/DZ256</f>
        <v>0.127906976744186</v>
      </c>
      <c r="GC256" s="515" t="n">
        <f aca="false">(CW256+DZ256-FT256)</f>
        <v>2.2</v>
      </c>
      <c r="GD256" s="514" t="n">
        <f aca="false">1-FU256/EA256</f>
        <v>0.123076923076923</v>
      </c>
      <c r="GE256" s="528" t="n">
        <f aca="false">CX256+EA256-FU256</f>
        <v>8</v>
      </c>
      <c r="GF256" s="462" t="n">
        <f aca="false">4100/BA256*24</f>
        <v>2.02049239235334</v>
      </c>
      <c r="GG256" s="590"/>
      <c r="GH256" s="593"/>
      <c r="GI256" s="590"/>
      <c r="GJ256" s="593"/>
      <c r="GK256" s="593"/>
      <c r="GL256" s="594"/>
      <c r="GM256" s="578"/>
      <c r="GN256" s="590"/>
      <c r="GO256" s="593"/>
      <c r="GP256" s="593"/>
      <c r="GQ256" s="578"/>
      <c r="GR256" s="595"/>
      <c r="GS256" s="596"/>
      <c r="GT256" s="593"/>
      <c r="GU256" s="593"/>
      <c r="GV256" s="593"/>
      <c r="GW256" s="514"/>
      <c r="GX256" s="514"/>
      <c r="GY256" s="597"/>
      <c r="GZ256" s="406" t="n">
        <v>52336</v>
      </c>
      <c r="HA256" s="582" t="n">
        <v>8.1</v>
      </c>
      <c r="HB256" s="452" t="n">
        <v>8.08</v>
      </c>
      <c r="HC256" s="578" t="n">
        <v>14</v>
      </c>
      <c r="HD256" s="464" t="n">
        <f aca="false">HC256*3.58</f>
        <v>50.12</v>
      </c>
      <c r="HE256" s="464" t="n">
        <v>16</v>
      </c>
      <c r="HF256" s="464"/>
      <c r="HG256" s="583"/>
      <c r="HH256" s="576" t="n">
        <v>1</v>
      </c>
      <c r="HI256" s="584" t="n">
        <v>7150</v>
      </c>
      <c r="HJ256" s="407" t="n">
        <f aca="false">HI256*0.67</f>
        <v>4790.5</v>
      </c>
      <c r="HK256" s="407"/>
      <c r="HL256" s="550"/>
      <c r="HM256" s="585"/>
      <c r="HN256" s="462" t="n">
        <v>9.25</v>
      </c>
      <c r="HO256" s="575"/>
      <c r="HP256" s="549" t="n">
        <v>0.0264</v>
      </c>
      <c r="HQ256" s="586"/>
      <c r="HR256" s="587"/>
      <c r="HS256" s="521" t="n">
        <v>0.24</v>
      </c>
      <c r="HT256" s="588" t="n">
        <v>8</v>
      </c>
      <c r="HU256" s="523" t="n">
        <f aca="false">72500/BA256*24</f>
        <v>35.7282191330774</v>
      </c>
      <c r="HV256" s="514" t="n">
        <f aca="false">1-HC256/BE256</f>
        <v>0.758620689655172</v>
      </c>
      <c r="HW256" s="514" t="n">
        <f aca="false">1-HD256/BF256</f>
        <v>0.852588235294118</v>
      </c>
      <c r="HX256" s="514" t="n">
        <f aca="false">1-HN256/BK256</f>
        <v>0.617768595041322</v>
      </c>
      <c r="HY256" s="600"/>
    </row>
    <row r="257" s="599" customFormat="true" ht="15" hidden="false" customHeight="true" outlineLevel="0" collapsed="false">
      <c r="A257" s="401" t="n">
        <v>43739</v>
      </c>
      <c r="B257" s="516" t="n">
        <v>51130</v>
      </c>
      <c r="C257" s="403" t="n">
        <f aca="false">B257/$B$6</f>
        <v>1.0226</v>
      </c>
      <c r="D257" s="572" t="n">
        <v>8.16</v>
      </c>
      <c r="E257" s="573" t="n">
        <v>62</v>
      </c>
      <c r="F257" s="574" t="n">
        <v>312</v>
      </c>
      <c r="G257" s="407" t="n">
        <f aca="false">F257*B257/1000</f>
        <v>15952.56</v>
      </c>
      <c r="H257" s="403" t="n">
        <f aca="false">G257/$G$6</f>
        <v>0.6381024</v>
      </c>
      <c r="I257" s="574" t="n">
        <v>7430</v>
      </c>
      <c r="J257" s="407" t="n">
        <f aca="false">I257*0.67</f>
        <v>4978.1</v>
      </c>
      <c r="K257" s="575" t="n">
        <v>28.1</v>
      </c>
      <c r="L257" s="575" t="n">
        <v>20.2</v>
      </c>
      <c r="M257" s="575" t="n">
        <v>2.1</v>
      </c>
      <c r="N257" s="576" t="n">
        <v>193</v>
      </c>
      <c r="O257" s="576" t="n">
        <v>32</v>
      </c>
      <c r="P257" s="410"/>
      <c r="Q257" s="410"/>
      <c r="R257" s="410"/>
      <c r="S257" s="410"/>
      <c r="T257" s="411"/>
      <c r="U257" s="412"/>
      <c r="V257" s="410"/>
      <c r="W257" s="410"/>
      <c r="X257" s="517"/>
      <c r="Y257" s="474"/>
      <c r="Z257" s="430"/>
      <c r="AA257" s="448"/>
      <c r="AB257" s="410"/>
      <c r="AC257" s="410"/>
      <c r="AD257" s="475" t="n">
        <v>6.13</v>
      </c>
      <c r="AE257" s="478" t="n">
        <f aca="false">AD257/$AD$6</f>
        <v>0.851388888888889</v>
      </c>
      <c r="AF257" s="479"/>
      <c r="AG257" s="478"/>
      <c r="AH257" s="479"/>
      <c r="AI257" s="479"/>
      <c r="AJ257" s="474"/>
      <c r="AK257" s="478"/>
      <c r="AL257" s="448"/>
      <c r="AM257" s="480"/>
      <c r="AN257" s="474"/>
      <c r="AO257" s="474"/>
      <c r="AP257" s="480"/>
      <c r="AQ257" s="448"/>
      <c r="AR257" s="474"/>
      <c r="AS257" s="474"/>
      <c r="AT257" s="474"/>
      <c r="AU257" s="448"/>
      <c r="AV257" s="481"/>
      <c r="AW257" s="480"/>
      <c r="AX257" s="480"/>
      <c r="AY257" s="481"/>
      <c r="AZ257" s="481"/>
      <c r="BA257" s="421" t="n">
        <f aca="false">CC257+DF257</f>
        <v>47845</v>
      </c>
      <c r="BB257" s="422" t="n">
        <f aca="false">BA257/$BA$6</f>
        <v>0.9569</v>
      </c>
      <c r="BC257" s="423"/>
      <c r="BD257" s="424" t="n">
        <v>8.26</v>
      </c>
      <c r="BE257" s="425" t="n">
        <v>60</v>
      </c>
      <c r="BF257" s="426" t="n">
        <v>309</v>
      </c>
      <c r="BG257" s="427" t="n">
        <v>7400</v>
      </c>
      <c r="BH257" s="421" t="n">
        <f aca="false">BG257*0.67</f>
        <v>4958</v>
      </c>
      <c r="BI257" s="433"/>
      <c r="BJ257" s="422"/>
      <c r="BK257" s="428" t="n">
        <v>22.7</v>
      </c>
      <c r="BL257" s="428" t="n">
        <v>20.2</v>
      </c>
      <c r="BM257" s="429" t="n">
        <v>0.09</v>
      </c>
      <c r="BN257" s="423" t="n">
        <v>2.2</v>
      </c>
      <c r="BO257" s="426" t="n">
        <v>232</v>
      </c>
      <c r="BP257" s="426" t="n">
        <v>32</v>
      </c>
      <c r="BQ257" s="424" t="n">
        <v>4.82</v>
      </c>
      <c r="BR257" s="422" t="n">
        <f aca="false">BQ257/$BQ$6</f>
        <v>0.669444444444444</v>
      </c>
      <c r="BS257" s="410" t="n">
        <f aca="false">BA257</f>
        <v>47845</v>
      </c>
      <c r="BT257" s="430" t="n">
        <f aca="false">BD257</f>
        <v>8.26</v>
      </c>
      <c r="BU257" s="431" t="n">
        <f aca="false">BE257</f>
        <v>60</v>
      </c>
      <c r="BV257" s="431" t="n">
        <f aca="false">BF257</f>
        <v>309</v>
      </c>
      <c r="BW257" s="431" t="n">
        <f aca="false">BG257</f>
        <v>7400</v>
      </c>
      <c r="BX257" s="431" t="n">
        <f aca="false">BW257*0.65</f>
        <v>4810</v>
      </c>
      <c r="BY257" s="431" t="n">
        <f aca="false">BK257</f>
        <v>22.7</v>
      </c>
      <c r="BZ257" s="431" t="n">
        <f aca="false">BL257</f>
        <v>20.2</v>
      </c>
      <c r="CA257" s="432" t="n">
        <f aca="false">BN257</f>
        <v>2.2</v>
      </c>
      <c r="CB257" s="431" t="n">
        <f aca="false">BO257</f>
        <v>232</v>
      </c>
      <c r="CC257" s="433" t="n">
        <v>24042</v>
      </c>
      <c r="CD257" s="412" t="n">
        <f aca="false">CC257</f>
        <v>24042</v>
      </c>
      <c r="CE257" s="422" t="n">
        <f aca="false">CC257/25000</f>
        <v>0.96168</v>
      </c>
      <c r="CF257" s="434" t="n">
        <f aca="false">6700/CC257*24</f>
        <v>6.68829548290492</v>
      </c>
      <c r="CG257" s="435"/>
      <c r="CH257" s="428"/>
      <c r="CI257" s="447" t="n">
        <f aca="false">9500/CC257*24</f>
        <v>9.48340404292488</v>
      </c>
      <c r="CJ257" s="437" t="n">
        <v>29.9</v>
      </c>
      <c r="CK257" s="437" t="n">
        <v>3.28</v>
      </c>
      <c r="CL257" s="424"/>
      <c r="CM257" s="424"/>
      <c r="CN257" s="424"/>
      <c r="CO257" s="433"/>
      <c r="CP257" s="433"/>
      <c r="CQ257" s="438"/>
      <c r="CR257" s="438" t="n">
        <v>0.98</v>
      </c>
      <c r="CS257" s="425"/>
      <c r="CT257" s="433" t="n">
        <f aca="false">3500/CC257*24</f>
        <v>3.49388570002496</v>
      </c>
      <c r="CU257" s="435" t="n">
        <v>4.56</v>
      </c>
      <c r="CV257" s="439"/>
      <c r="CW257" s="440"/>
      <c r="CX257" s="441"/>
      <c r="CY257" s="442"/>
      <c r="CZ257" s="443"/>
      <c r="DA257" s="443"/>
      <c r="DB257" s="443"/>
      <c r="DC257" s="443"/>
      <c r="DD257" s="444"/>
      <c r="DE257" s="441"/>
      <c r="DF257" s="445" t="n">
        <v>23803</v>
      </c>
      <c r="DG257" s="446" t="n">
        <f aca="false">DF257</f>
        <v>23803</v>
      </c>
      <c r="DH257" s="422" t="n">
        <f aca="false">DF257/25000</f>
        <v>0.95212</v>
      </c>
      <c r="DI257" s="447" t="n">
        <f aca="false">6700/DF257*24</f>
        <v>6.75545099357224</v>
      </c>
      <c r="DJ257" s="435" t="n">
        <v>8.06</v>
      </c>
      <c r="DK257" s="428" t="n">
        <v>3.3</v>
      </c>
      <c r="DL257" s="447" t="n">
        <f aca="false">9500/DF257*24</f>
        <v>9.57862454312482</v>
      </c>
      <c r="DM257" s="423" t="n">
        <v>29.5</v>
      </c>
      <c r="DN257" s="423" t="n">
        <v>3.09</v>
      </c>
      <c r="DO257" s="424" t="n">
        <v>7.96</v>
      </c>
      <c r="DP257" s="424"/>
      <c r="DQ257" s="424"/>
      <c r="DR257" s="433"/>
      <c r="DS257" s="433"/>
      <c r="DT257" s="438"/>
      <c r="DU257" s="438" t="n">
        <v>0.96</v>
      </c>
      <c r="DV257" s="425"/>
      <c r="DW257" s="447" t="n">
        <f aca="false">3500/DF257*24</f>
        <v>3.52896693694072</v>
      </c>
      <c r="DX257" s="435" t="n">
        <v>4.39</v>
      </c>
      <c r="DY257" s="439" t="n">
        <v>8.19</v>
      </c>
      <c r="DZ257" s="440" t="n">
        <v>17</v>
      </c>
      <c r="EA257" s="441" t="n">
        <v>64</v>
      </c>
      <c r="EB257" s="442" t="n">
        <v>7130</v>
      </c>
      <c r="EC257" s="443" t="n">
        <v>7.7</v>
      </c>
      <c r="ED257" s="443" t="n">
        <v>0.29</v>
      </c>
      <c r="EE257" s="443" t="n">
        <v>9</v>
      </c>
      <c r="EF257" s="443" t="n">
        <v>1.2</v>
      </c>
      <c r="EG257" s="444" t="n">
        <v>7</v>
      </c>
      <c r="EH257" s="441" t="n">
        <v>16</v>
      </c>
      <c r="EI257" s="430" t="n">
        <f aca="false">DY257</f>
        <v>8.19</v>
      </c>
      <c r="EJ257" s="448" t="n">
        <f aca="false">DZ257</f>
        <v>17</v>
      </c>
      <c r="EK257" s="449" t="n">
        <f aca="false">EA257</f>
        <v>64</v>
      </c>
      <c r="EL257" s="418" t="n">
        <f aca="false">EB257</f>
        <v>7130</v>
      </c>
      <c r="EM257" s="432" t="n">
        <f aca="false">EC257</f>
        <v>7.7</v>
      </c>
      <c r="EN257" s="432" t="n">
        <f aca="false">ED257</f>
        <v>0.29</v>
      </c>
      <c r="EO257" s="432" t="n">
        <f aca="false">EE257</f>
        <v>9</v>
      </c>
      <c r="EP257" s="432" t="n">
        <f aca="false">EF257</f>
        <v>1.2</v>
      </c>
      <c r="EQ257" s="431" t="n">
        <f aca="false">EG257</f>
        <v>7</v>
      </c>
      <c r="ER257" s="449" t="n">
        <f aca="false">EH257</f>
        <v>16</v>
      </c>
      <c r="ES257" s="450" t="n">
        <f aca="false">44000/BA257*24</f>
        <v>22.0712718152367</v>
      </c>
      <c r="ET257" s="451" t="n">
        <f aca="false">BB257</f>
        <v>0.9569</v>
      </c>
      <c r="EU257" s="452" t="n">
        <f aca="false">BV257/1000/ES257*24</f>
        <v>0.336002386363636</v>
      </c>
      <c r="EV257" s="451" t="n">
        <f aca="false">EU257/$EU$6</f>
        <v>0.622226641414142</v>
      </c>
      <c r="EW257" s="514" t="n">
        <f aca="false">1-EM257/BY257</f>
        <v>0.66079295154185</v>
      </c>
      <c r="EX257" s="515" t="n">
        <f aca="false">BY257-EM257</f>
        <v>15</v>
      </c>
      <c r="EY257" s="514" t="n">
        <f aca="false">1-EJ257/BU257</f>
        <v>0.716666666666667</v>
      </c>
      <c r="EZ257" s="515" t="n">
        <f aca="false">BU257-EJ257</f>
        <v>43</v>
      </c>
      <c r="FA257" s="451" t="n">
        <f aca="false">1-EK257/BV257</f>
        <v>0.792880258899676</v>
      </c>
      <c r="FB257" s="432" t="n">
        <f aca="false">BV257-EK257</f>
        <v>245</v>
      </c>
      <c r="FC257" s="453" t="n">
        <f aca="false">1-EP257/CA257</f>
        <v>0.454545454545455</v>
      </c>
      <c r="FD257" s="432" t="n">
        <f aca="false">CA257-EP257</f>
        <v>1</v>
      </c>
      <c r="FE257" s="453" t="n">
        <f aca="false">1-EQ257/CB257</f>
        <v>0.969827586206896</v>
      </c>
      <c r="FF257" s="431" t="n">
        <f aca="false">CB257-EQ257</f>
        <v>225</v>
      </c>
      <c r="FG257" s="406" t="n">
        <v>48000</v>
      </c>
      <c r="FH257" s="590"/>
      <c r="FI257" s="591"/>
      <c r="FJ257" s="592"/>
      <c r="FK257" s="456" t="n">
        <f aca="false">3000/BA257*24</f>
        <v>1.50485944194796</v>
      </c>
      <c r="FL257" s="531"/>
      <c r="FM257" s="456"/>
      <c r="FN257" s="531" t="n">
        <v>9313</v>
      </c>
      <c r="FO257" s="533" t="n">
        <f aca="false">FN257/11.15/1.2/1000</f>
        <v>0.696038863976084</v>
      </c>
      <c r="FP257" s="450" t="n">
        <f aca="false">FN257/BA257*1000</f>
        <v>194.649388650852</v>
      </c>
      <c r="FQ257" s="458" t="n">
        <v>75</v>
      </c>
      <c r="FR257" s="459" t="n">
        <f aca="false">FQ257/BA257*1000</f>
        <v>1.56756191869579</v>
      </c>
      <c r="FS257" s="577" t="n">
        <v>8.07</v>
      </c>
      <c r="FT257" s="578" t="n">
        <v>14</v>
      </c>
      <c r="FU257" s="579" t="n">
        <v>52</v>
      </c>
      <c r="FV257" s="580" t="n">
        <v>1</v>
      </c>
      <c r="FW257" s="581" t="n">
        <v>0.3</v>
      </c>
      <c r="FX257" s="580" t="n">
        <v>8</v>
      </c>
      <c r="FY257" s="453" t="n">
        <f aca="false">1-FV257/(EG257+DD257)</f>
        <v>0.857142857142857</v>
      </c>
      <c r="FZ257" s="453" t="n">
        <f aca="false">1-FW257/(EF257+DC257)</f>
        <v>0.75</v>
      </c>
      <c r="GA257" s="430" t="n">
        <f aca="false">EF257+DC257-FW257</f>
        <v>0.9</v>
      </c>
      <c r="GB257" s="514" t="n">
        <f aca="false">1-FT257/DZ257</f>
        <v>0.176470588235294</v>
      </c>
      <c r="GC257" s="515" t="n">
        <f aca="false">(CW257+DZ257-FT257)</f>
        <v>3</v>
      </c>
      <c r="GD257" s="514" t="n">
        <f aca="false">1-FU257/EA257</f>
        <v>0.1875</v>
      </c>
      <c r="GE257" s="528" t="n">
        <f aca="false">CX257+EA257-FU257</f>
        <v>12</v>
      </c>
      <c r="GF257" s="462" t="n">
        <f aca="false">4100/BA257*24</f>
        <v>2.05664123732887</v>
      </c>
      <c r="GG257" s="590"/>
      <c r="GH257" s="593"/>
      <c r="GI257" s="590"/>
      <c r="GJ257" s="593"/>
      <c r="GK257" s="593"/>
      <c r="GL257" s="594"/>
      <c r="GM257" s="578"/>
      <c r="GN257" s="590"/>
      <c r="GO257" s="593"/>
      <c r="GP257" s="593"/>
      <c r="GQ257" s="578"/>
      <c r="GR257" s="595"/>
      <c r="GS257" s="596"/>
      <c r="GT257" s="593"/>
      <c r="GU257" s="593"/>
      <c r="GV257" s="593"/>
      <c r="GW257" s="514"/>
      <c r="GX257" s="514"/>
      <c r="GY257" s="597"/>
      <c r="GZ257" s="406" t="n">
        <v>52964</v>
      </c>
      <c r="HA257" s="582" t="n">
        <v>8.17</v>
      </c>
      <c r="HB257" s="452" t="n">
        <v>8.13</v>
      </c>
      <c r="HC257" s="578" t="n">
        <v>13</v>
      </c>
      <c r="HD257" s="464" t="n">
        <f aca="false">HC257*3.58</f>
        <v>46.54</v>
      </c>
      <c r="HE257" s="464" t="n">
        <v>15</v>
      </c>
      <c r="HF257" s="464"/>
      <c r="HG257" s="583"/>
      <c r="HH257" s="576" t="n">
        <v>1</v>
      </c>
      <c r="HI257" s="584" t="n">
        <v>7150</v>
      </c>
      <c r="HJ257" s="407" t="n">
        <f aca="false">HI257*0.67</f>
        <v>4790.5</v>
      </c>
      <c r="HK257" s="407"/>
      <c r="HL257" s="550"/>
      <c r="HM257" s="585" t="n">
        <v>7.5</v>
      </c>
      <c r="HN257" s="462" t="n">
        <v>8.13</v>
      </c>
      <c r="HO257" s="575" t="n">
        <v>0.27</v>
      </c>
      <c r="HP257" s="549" t="n">
        <v>0.029</v>
      </c>
      <c r="HQ257" s="586" t="n">
        <v>7.3</v>
      </c>
      <c r="HR257" s="587" t="n">
        <v>0.26</v>
      </c>
      <c r="HS257" s="521" t="n">
        <v>0.22</v>
      </c>
      <c r="HT257" s="588" t="n">
        <v>8</v>
      </c>
      <c r="HU257" s="523" t="n">
        <f aca="false">72500/BA257*24</f>
        <v>36.3674365137423</v>
      </c>
      <c r="HV257" s="514" t="n">
        <f aca="false">1-HC257/BE257</f>
        <v>0.783333333333333</v>
      </c>
      <c r="HW257" s="514" t="n">
        <f aca="false">1-HD257/BF257</f>
        <v>0.849385113268608</v>
      </c>
      <c r="HX257" s="514" t="n">
        <f aca="false">1-HN257/BK257</f>
        <v>0.641850220264317</v>
      </c>
      <c r="HY257" s="600"/>
    </row>
    <row r="258" s="599" customFormat="true" ht="15" hidden="false" customHeight="true" outlineLevel="0" collapsed="false">
      <c r="A258" s="401" t="n">
        <v>43740</v>
      </c>
      <c r="B258" s="516" t="n">
        <v>51505</v>
      </c>
      <c r="C258" s="403" t="n">
        <f aca="false">B258/$B$6</f>
        <v>1.0301</v>
      </c>
      <c r="D258" s="572" t="n">
        <v>8.36</v>
      </c>
      <c r="E258" s="573" t="n">
        <v>53</v>
      </c>
      <c r="F258" s="574" t="n">
        <v>206</v>
      </c>
      <c r="G258" s="407" t="n">
        <f aca="false">F258*B258/1000</f>
        <v>10610.03</v>
      </c>
      <c r="H258" s="403" t="n">
        <f aca="false">G258/$G$6</f>
        <v>0.4244012</v>
      </c>
      <c r="I258" s="574" t="n">
        <v>6050</v>
      </c>
      <c r="J258" s="407" t="n">
        <f aca="false">I258*0.67</f>
        <v>4053.5</v>
      </c>
      <c r="K258" s="575" t="n">
        <v>14.2</v>
      </c>
      <c r="L258" s="575" t="n">
        <v>6.4</v>
      </c>
      <c r="M258" s="575" t="n">
        <v>0.7</v>
      </c>
      <c r="N258" s="576" t="n">
        <v>69</v>
      </c>
      <c r="O258" s="576" t="n">
        <v>32</v>
      </c>
      <c r="P258" s="410"/>
      <c r="Q258" s="410"/>
      <c r="R258" s="410"/>
      <c r="S258" s="410"/>
      <c r="T258" s="411"/>
      <c r="U258" s="412"/>
      <c r="V258" s="410"/>
      <c r="W258" s="410"/>
      <c r="X258" s="517"/>
      <c r="Y258" s="474"/>
      <c r="Z258" s="430"/>
      <c r="AA258" s="448"/>
      <c r="AB258" s="410"/>
      <c r="AC258" s="410"/>
      <c r="AD258" s="475" t="n">
        <v>6.22</v>
      </c>
      <c r="AE258" s="478" t="n">
        <f aca="false">AD258/$AD$6</f>
        <v>0.863888888888889</v>
      </c>
      <c r="AF258" s="479"/>
      <c r="AG258" s="478"/>
      <c r="AH258" s="479"/>
      <c r="AI258" s="479"/>
      <c r="AJ258" s="474"/>
      <c r="AK258" s="478"/>
      <c r="AL258" s="448"/>
      <c r="AM258" s="480"/>
      <c r="AN258" s="474"/>
      <c r="AO258" s="474"/>
      <c r="AP258" s="480"/>
      <c r="AQ258" s="448"/>
      <c r="AR258" s="474"/>
      <c r="AS258" s="474"/>
      <c r="AT258" s="474"/>
      <c r="AU258" s="448"/>
      <c r="AV258" s="481"/>
      <c r="AW258" s="480"/>
      <c r="AX258" s="480"/>
      <c r="AY258" s="481"/>
      <c r="AZ258" s="481"/>
      <c r="BA258" s="421" t="n">
        <f aca="false">CC258+DF258</f>
        <v>48450</v>
      </c>
      <c r="BB258" s="422" t="n">
        <f aca="false">BA258/$BA$6</f>
        <v>0.969</v>
      </c>
      <c r="BC258" s="423"/>
      <c r="BD258" s="424" t="n">
        <v>8.29</v>
      </c>
      <c r="BE258" s="425" t="n">
        <v>52</v>
      </c>
      <c r="BF258" s="426" t="n">
        <v>262</v>
      </c>
      <c r="BG258" s="427" t="n">
        <v>6510</v>
      </c>
      <c r="BH258" s="421" t="n">
        <f aca="false">BG258*0.67</f>
        <v>4361.7</v>
      </c>
      <c r="BI258" s="433"/>
      <c r="BJ258" s="422"/>
      <c r="BK258" s="428" t="n">
        <v>12.8</v>
      </c>
      <c r="BL258" s="428" t="n">
        <v>10.2</v>
      </c>
      <c r="BM258" s="429" t="n">
        <v>0.5</v>
      </c>
      <c r="BN258" s="423"/>
      <c r="BO258" s="426" t="n">
        <v>179</v>
      </c>
      <c r="BP258" s="426" t="n">
        <v>32</v>
      </c>
      <c r="BQ258" s="424" t="n">
        <v>6.06</v>
      </c>
      <c r="BR258" s="422" t="n">
        <f aca="false">BQ258/$BQ$6</f>
        <v>0.841666666666666</v>
      </c>
      <c r="BS258" s="410" t="n">
        <f aca="false">BA258</f>
        <v>48450</v>
      </c>
      <c r="BT258" s="430" t="n">
        <f aca="false">BD258</f>
        <v>8.29</v>
      </c>
      <c r="BU258" s="431" t="n">
        <f aca="false">BE258</f>
        <v>52</v>
      </c>
      <c r="BV258" s="431" t="n">
        <f aca="false">BF258</f>
        <v>262</v>
      </c>
      <c r="BW258" s="431" t="n">
        <f aca="false">BG258</f>
        <v>6510</v>
      </c>
      <c r="BX258" s="431" t="n">
        <f aca="false">BW258*0.65</f>
        <v>4231.5</v>
      </c>
      <c r="BY258" s="431" t="n">
        <f aca="false">BK258</f>
        <v>12.8</v>
      </c>
      <c r="BZ258" s="431" t="n">
        <f aca="false">BL258</f>
        <v>10.2</v>
      </c>
      <c r="CA258" s="432"/>
      <c r="CB258" s="431" t="n">
        <f aca="false">BO258</f>
        <v>179</v>
      </c>
      <c r="CC258" s="433" t="n">
        <v>25811</v>
      </c>
      <c r="CD258" s="412" t="n">
        <f aca="false">CC258</f>
        <v>25811</v>
      </c>
      <c r="CE258" s="422" t="n">
        <f aca="false">CC258/25000</f>
        <v>1.03244</v>
      </c>
      <c r="CF258" s="434" t="n">
        <f aca="false">6700/CC258*24</f>
        <v>6.22990197977606</v>
      </c>
      <c r="CG258" s="435"/>
      <c r="CH258" s="428"/>
      <c r="CI258" s="447" t="n">
        <f aca="false">9500/CC258*24</f>
        <v>8.83344310565263</v>
      </c>
      <c r="CJ258" s="437" t="n">
        <v>29.7</v>
      </c>
      <c r="CK258" s="437" t="n">
        <v>4</v>
      </c>
      <c r="CL258" s="424"/>
      <c r="CM258" s="424"/>
      <c r="CN258" s="424"/>
      <c r="CO258" s="433"/>
      <c r="CP258" s="433"/>
      <c r="CQ258" s="438"/>
      <c r="CR258" s="438" t="n">
        <v>0.96</v>
      </c>
      <c r="CS258" s="425"/>
      <c r="CT258" s="433" t="n">
        <f aca="false">3500/CC258*24</f>
        <v>3.25442640734571</v>
      </c>
      <c r="CU258" s="435" t="n">
        <v>6.45</v>
      </c>
      <c r="CV258" s="439"/>
      <c r="CW258" s="440"/>
      <c r="CX258" s="441"/>
      <c r="CY258" s="442"/>
      <c r="CZ258" s="443"/>
      <c r="DA258" s="443"/>
      <c r="DB258" s="443"/>
      <c r="DC258" s="443"/>
      <c r="DD258" s="444"/>
      <c r="DE258" s="441"/>
      <c r="DF258" s="445" t="n">
        <v>22639</v>
      </c>
      <c r="DG258" s="446" t="n">
        <f aca="false">DF258</f>
        <v>22639</v>
      </c>
      <c r="DH258" s="422" t="n">
        <f aca="false">DF258/25000</f>
        <v>0.90556</v>
      </c>
      <c r="DI258" s="447" t="n">
        <f aca="false">6700/DF258*24</f>
        <v>7.10278722558417</v>
      </c>
      <c r="DJ258" s="435" t="n">
        <v>8.02</v>
      </c>
      <c r="DK258" s="428"/>
      <c r="DL258" s="447" t="n">
        <f aca="false">9500/DF258*24</f>
        <v>10.0711162153805</v>
      </c>
      <c r="DM258" s="423" t="n">
        <v>29.8</v>
      </c>
      <c r="DN258" s="423" t="n">
        <v>4.09</v>
      </c>
      <c r="DO258" s="424" t="n">
        <v>8.06</v>
      </c>
      <c r="DP258" s="424"/>
      <c r="DQ258" s="424"/>
      <c r="DR258" s="433"/>
      <c r="DS258" s="433"/>
      <c r="DT258" s="438"/>
      <c r="DU258" s="438" t="n">
        <v>0.96</v>
      </c>
      <c r="DV258" s="425"/>
      <c r="DW258" s="447" t="n">
        <f aca="false">3500/DF258*24</f>
        <v>3.71041123724546</v>
      </c>
      <c r="DX258" s="435" t="n">
        <v>7.28</v>
      </c>
      <c r="DY258" s="439" t="n">
        <v>8.25</v>
      </c>
      <c r="DZ258" s="440" t="n">
        <v>16</v>
      </c>
      <c r="EA258" s="441" t="n">
        <v>61</v>
      </c>
      <c r="EB258" s="442" t="n">
        <v>6890</v>
      </c>
      <c r="EC258" s="443" t="n">
        <v>6.8</v>
      </c>
      <c r="ED258" s="443" t="n">
        <v>0.38</v>
      </c>
      <c r="EE258" s="443" t="n">
        <v>6.2</v>
      </c>
      <c r="EF258" s="443" t="n">
        <v>1.2</v>
      </c>
      <c r="EG258" s="444" t="n">
        <v>4</v>
      </c>
      <c r="EH258" s="441" t="n">
        <v>16</v>
      </c>
      <c r="EI258" s="430" t="n">
        <f aca="false">DY258</f>
        <v>8.25</v>
      </c>
      <c r="EJ258" s="448" t="n">
        <f aca="false">DZ258</f>
        <v>16</v>
      </c>
      <c r="EK258" s="449" t="n">
        <f aca="false">EA258</f>
        <v>61</v>
      </c>
      <c r="EL258" s="418" t="n">
        <f aca="false">EB258</f>
        <v>6890</v>
      </c>
      <c r="EM258" s="432" t="n">
        <f aca="false">EC258</f>
        <v>6.8</v>
      </c>
      <c r="EN258" s="432" t="n">
        <f aca="false">ED258</f>
        <v>0.38</v>
      </c>
      <c r="EO258" s="432" t="n">
        <f aca="false">EE258</f>
        <v>6.2</v>
      </c>
      <c r="EP258" s="432" t="n">
        <f aca="false">EF258</f>
        <v>1.2</v>
      </c>
      <c r="EQ258" s="431" t="n">
        <f aca="false">EG258</f>
        <v>4</v>
      </c>
      <c r="ER258" s="449" t="n">
        <f aca="false">EH258</f>
        <v>16</v>
      </c>
      <c r="ES258" s="450" t="n">
        <f aca="false">44000/BA258*24</f>
        <v>21.7956656346749</v>
      </c>
      <c r="ET258" s="451" t="n">
        <f aca="false">BB258</f>
        <v>0.969</v>
      </c>
      <c r="EU258" s="452" t="n">
        <f aca="false">BV258/1000/ES258*24</f>
        <v>0.288497727272727</v>
      </c>
      <c r="EV258" s="451" t="n">
        <f aca="false">EU258/$EU$6</f>
        <v>0.53425505050505</v>
      </c>
      <c r="EW258" s="514"/>
      <c r="EX258" s="515" t="n">
        <f aca="false">BY258-EM258</f>
        <v>6</v>
      </c>
      <c r="EY258" s="514" t="n">
        <f aca="false">1-EJ258/BU258</f>
        <v>0.692307692307692</v>
      </c>
      <c r="EZ258" s="515" t="n">
        <f aca="false">BU258-EJ258</f>
        <v>36</v>
      </c>
      <c r="FA258" s="451" t="n">
        <f aca="false">1-EK258/BV258</f>
        <v>0.767175572519084</v>
      </c>
      <c r="FB258" s="432" t="n">
        <f aca="false">BV258-EK258</f>
        <v>201</v>
      </c>
      <c r="FC258" s="453"/>
      <c r="FD258" s="432"/>
      <c r="FE258" s="453" t="n">
        <f aca="false">1-EQ258/CB258</f>
        <v>0.977653631284916</v>
      </c>
      <c r="FF258" s="431" t="n">
        <f aca="false">CB258-EQ258</f>
        <v>175</v>
      </c>
      <c r="FG258" s="406" t="n">
        <v>48000</v>
      </c>
      <c r="FH258" s="590"/>
      <c r="FI258" s="591"/>
      <c r="FJ258" s="592"/>
      <c r="FK258" s="456" t="n">
        <f aca="false">3000/BA258*24</f>
        <v>1.48606811145511</v>
      </c>
      <c r="FL258" s="531"/>
      <c r="FM258" s="456"/>
      <c r="FN258" s="531" t="n">
        <v>8479</v>
      </c>
      <c r="FO258" s="533" t="n">
        <f aca="false">FN258/11.15/1.2/1000</f>
        <v>0.633707025411061</v>
      </c>
      <c r="FP258" s="450" t="n">
        <f aca="false">FN258/BA258*1000</f>
        <v>175.00515995872</v>
      </c>
      <c r="FQ258" s="458" t="n">
        <v>75</v>
      </c>
      <c r="FR258" s="459" t="n">
        <f aca="false">FQ258/BA258*1000</f>
        <v>1.54798761609907</v>
      </c>
      <c r="FS258" s="577" t="n">
        <v>8.06</v>
      </c>
      <c r="FT258" s="578" t="n">
        <v>14</v>
      </c>
      <c r="FU258" s="579" t="n">
        <v>55</v>
      </c>
      <c r="FV258" s="580" t="n">
        <v>1</v>
      </c>
      <c r="FW258" s="581" t="n">
        <v>0.26</v>
      </c>
      <c r="FX258" s="580" t="n">
        <v>8</v>
      </c>
      <c r="FY258" s="453" t="n">
        <f aca="false">1-FV258/(EG258+DD258)</f>
        <v>0.75</v>
      </c>
      <c r="FZ258" s="453" t="n">
        <f aca="false">1-FW258/(EF258+DC258)</f>
        <v>0.783333333333333</v>
      </c>
      <c r="GA258" s="430" t="n">
        <f aca="false">EF258+DC258-FW258</f>
        <v>0.94</v>
      </c>
      <c r="GB258" s="514" t="n">
        <f aca="false">1-FT258/DZ258</f>
        <v>0.125</v>
      </c>
      <c r="GC258" s="515" t="n">
        <f aca="false">(CW258+DZ258-FT258)</f>
        <v>2</v>
      </c>
      <c r="GD258" s="514" t="n">
        <f aca="false">1-FU258/EA258</f>
        <v>0.0983606557377049</v>
      </c>
      <c r="GE258" s="528" t="n">
        <f aca="false">CX258+EA258-FU258</f>
        <v>6</v>
      </c>
      <c r="GF258" s="462" t="n">
        <f aca="false">4100/BA258*24</f>
        <v>2.03095975232198</v>
      </c>
      <c r="GG258" s="590"/>
      <c r="GH258" s="593"/>
      <c r="GI258" s="590"/>
      <c r="GJ258" s="593"/>
      <c r="GK258" s="593"/>
      <c r="GL258" s="594"/>
      <c r="GM258" s="578"/>
      <c r="GN258" s="590"/>
      <c r="GO258" s="593"/>
      <c r="GP258" s="593"/>
      <c r="GQ258" s="578"/>
      <c r="GR258" s="595"/>
      <c r="GS258" s="596"/>
      <c r="GT258" s="593"/>
      <c r="GU258" s="593"/>
      <c r="GV258" s="593"/>
      <c r="GW258" s="514"/>
      <c r="GX258" s="514"/>
      <c r="GY258" s="597"/>
      <c r="GZ258" s="406" t="n">
        <v>52010</v>
      </c>
      <c r="HA258" s="582" t="n">
        <v>8.23</v>
      </c>
      <c r="HB258" s="452" t="n">
        <v>8.15</v>
      </c>
      <c r="HC258" s="578" t="n">
        <v>12</v>
      </c>
      <c r="HD258" s="464" t="n">
        <f aca="false">HC258*3.58</f>
        <v>42.96</v>
      </c>
      <c r="HE258" s="464" t="n">
        <v>16</v>
      </c>
      <c r="HF258" s="464"/>
      <c r="HG258" s="583"/>
      <c r="HH258" s="576" t="n">
        <v>1</v>
      </c>
      <c r="HI258" s="584" t="n">
        <v>6940</v>
      </c>
      <c r="HJ258" s="407" t="n">
        <f aca="false">HI258*0.67</f>
        <v>4649.8</v>
      </c>
      <c r="HK258" s="407"/>
      <c r="HL258" s="550"/>
      <c r="HM258" s="585"/>
      <c r="HN258" s="462" t="n">
        <v>7.17</v>
      </c>
      <c r="HO258" s="575"/>
      <c r="HP258" s="549" t="n">
        <v>0.0309</v>
      </c>
      <c r="HQ258" s="586"/>
      <c r="HR258" s="587"/>
      <c r="HS258" s="521" t="n">
        <v>0.3</v>
      </c>
      <c r="HT258" s="588" t="n">
        <v>8</v>
      </c>
      <c r="HU258" s="523" t="n">
        <f aca="false">72500/BA258*24</f>
        <v>35.9133126934985</v>
      </c>
      <c r="HV258" s="514" t="n">
        <f aca="false">1-HC258/BE258</f>
        <v>0.769230769230769</v>
      </c>
      <c r="HW258" s="514" t="n">
        <f aca="false">1-HD258/BF258</f>
        <v>0.836030534351145</v>
      </c>
      <c r="HX258" s="514" t="n">
        <f aca="false">1-HN258/BK258</f>
        <v>0.43984375</v>
      </c>
      <c r="HY258" s="600"/>
    </row>
    <row r="259" s="599" customFormat="true" ht="15" hidden="false" customHeight="true" outlineLevel="0" collapsed="false">
      <c r="A259" s="401" t="n">
        <v>43741</v>
      </c>
      <c r="B259" s="516" t="n">
        <v>49696</v>
      </c>
      <c r="C259" s="403" t="n">
        <f aca="false">B259/$B$6</f>
        <v>0.99392</v>
      </c>
      <c r="D259" s="572" t="n">
        <v>8.13</v>
      </c>
      <c r="E259" s="573" t="n">
        <v>52</v>
      </c>
      <c r="F259" s="574" t="n">
        <v>205</v>
      </c>
      <c r="G259" s="407" t="n">
        <f aca="false">F259*B259/1000</f>
        <v>10187.68</v>
      </c>
      <c r="H259" s="403" t="n">
        <f aca="false">G259/$G$6</f>
        <v>0.4075072</v>
      </c>
      <c r="I259" s="574" t="n">
        <v>6410</v>
      </c>
      <c r="J259" s="407" t="n">
        <f aca="false">I259*0.67</f>
        <v>4294.7</v>
      </c>
      <c r="K259" s="575" t="n">
        <v>24.6</v>
      </c>
      <c r="L259" s="575" t="n">
        <v>12.3</v>
      </c>
      <c r="M259" s="575" t="n">
        <v>1.1</v>
      </c>
      <c r="N259" s="576" t="n">
        <v>239</v>
      </c>
      <c r="O259" s="576" t="n">
        <v>32</v>
      </c>
      <c r="P259" s="410"/>
      <c r="Q259" s="410"/>
      <c r="R259" s="410"/>
      <c r="S259" s="410"/>
      <c r="T259" s="411"/>
      <c r="U259" s="412"/>
      <c r="V259" s="410"/>
      <c r="W259" s="410"/>
      <c r="X259" s="517"/>
      <c r="Y259" s="474"/>
      <c r="Z259" s="430"/>
      <c r="AA259" s="448"/>
      <c r="AB259" s="410"/>
      <c r="AC259" s="410"/>
      <c r="AD259" s="475" t="n">
        <v>6.67</v>
      </c>
      <c r="AE259" s="478" t="n">
        <f aca="false">AD259/$AD$6</f>
        <v>0.926388888888889</v>
      </c>
      <c r="AF259" s="479"/>
      <c r="AG259" s="478"/>
      <c r="AH259" s="479"/>
      <c r="AI259" s="479"/>
      <c r="AJ259" s="474"/>
      <c r="AK259" s="478"/>
      <c r="AL259" s="448"/>
      <c r="AM259" s="480"/>
      <c r="AN259" s="474"/>
      <c r="AO259" s="474"/>
      <c r="AP259" s="480"/>
      <c r="AQ259" s="448"/>
      <c r="AR259" s="474"/>
      <c r="AS259" s="474"/>
      <c r="AT259" s="474"/>
      <c r="AU259" s="448"/>
      <c r="AV259" s="481"/>
      <c r="AW259" s="480"/>
      <c r="AX259" s="480"/>
      <c r="AY259" s="481"/>
      <c r="AZ259" s="481"/>
      <c r="BA259" s="421" t="n">
        <f aca="false">CC259+DF259</f>
        <v>49886</v>
      </c>
      <c r="BB259" s="422" t="n">
        <f aca="false">BA259/$BA$6</f>
        <v>0.99772</v>
      </c>
      <c r="BC259" s="423"/>
      <c r="BD259" s="424" t="n">
        <v>8.22</v>
      </c>
      <c r="BE259" s="425" t="n">
        <v>47</v>
      </c>
      <c r="BF259" s="426" t="n">
        <v>192</v>
      </c>
      <c r="BG259" s="427" t="n">
        <v>5910</v>
      </c>
      <c r="BH259" s="421" t="n">
        <f aca="false">BG259*0.67</f>
        <v>3959.7</v>
      </c>
      <c r="BI259" s="433"/>
      <c r="BJ259" s="422"/>
      <c r="BK259" s="428" t="n">
        <v>12.6</v>
      </c>
      <c r="BL259" s="428" t="n">
        <v>9.8</v>
      </c>
      <c r="BM259" s="429" t="n">
        <v>0.32</v>
      </c>
      <c r="BN259" s="423"/>
      <c r="BO259" s="426" t="n">
        <v>67</v>
      </c>
      <c r="BP259" s="426" t="n">
        <v>32</v>
      </c>
      <c r="BQ259" s="424" t="n">
        <v>5.37</v>
      </c>
      <c r="BR259" s="422" t="n">
        <f aca="false">BQ259/$BQ$6</f>
        <v>0.745833333333333</v>
      </c>
      <c r="BS259" s="410" t="n">
        <f aca="false">BA259</f>
        <v>49886</v>
      </c>
      <c r="BT259" s="430" t="n">
        <f aca="false">BD259</f>
        <v>8.22</v>
      </c>
      <c r="BU259" s="431" t="n">
        <f aca="false">BE259</f>
        <v>47</v>
      </c>
      <c r="BV259" s="431" t="n">
        <f aca="false">BF259</f>
        <v>192</v>
      </c>
      <c r="BW259" s="431" t="n">
        <f aca="false">BG259</f>
        <v>5910</v>
      </c>
      <c r="BX259" s="431" t="n">
        <f aca="false">BW259*0.65</f>
        <v>3841.5</v>
      </c>
      <c r="BY259" s="431" t="n">
        <f aca="false">BK259</f>
        <v>12.6</v>
      </c>
      <c r="BZ259" s="431" t="n">
        <f aca="false">BL259</f>
        <v>9.8</v>
      </c>
      <c r="CA259" s="432"/>
      <c r="CB259" s="431" t="n">
        <f aca="false">BO259</f>
        <v>67</v>
      </c>
      <c r="CC259" s="433" t="n">
        <v>25182</v>
      </c>
      <c r="CD259" s="412" t="n">
        <f aca="false">CC259</f>
        <v>25182</v>
      </c>
      <c r="CE259" s="422" t="n">
        <f aca="false">CC259/25000</f>
        <v>1.00728</v>
      </c>
      <c r="CF259" s="434" t="n">
        <f aca="false">6700/CC259*24</f>
        <v>6.38551346199666</v>
      </c>
      <c r="CG259" s="435"/>
      <c r="CH259" s="428"/>
      <c r="CI259" s="447" t="n">
        <f aca="false">9500/CC259*24</f>
        <v>9.05408625208482</v>
      </c>
      <c r="CJ259" s="437" t="n">
        <v>29.7</v>
      </c>
      <c r="CK259" s="437" t="n">
        <v>5.5</v>
      </c>
      <c r="CL259" s="424"/>
      <c r="CM259" s="424"/>
      <c r="CN259" s="424"/>
      <c r="CO259" s="433"/>
      <c r="CP259" s="433"/>
      <c r="CQ259" s="438"/>
      <c r="CR259" s="438" t="n">
        <v>0.96</v>
      </c>
      <c r="CS259" s="425"/>
      <c r="CT259" s="433" t="n">
        <f aca="false">3500/CC259*24</f>
        <v>3.3357159876102</v>
      </c>
      <c r="CU259" s="435" t="n">
        <v>6.65</v>
      </c>
      <c r="CV259" s="439"/>
      <c r="CW259" s="440"/>
      <c r="CX259" s="441"/>
      <c r="CY259" s="442"/>
      <c r="CZ259" s="443"/>
      <c r="DA259" s="443"/>
      <c r="DB259" s="443"/>
      <c r="DC259" s="443"/>
      <c r="DD259" s="444"/>
      <c r="DE259" s="441"/>
      <c r="DF259" s="445" t="n">
        <v>24704</v>
      </c>
      <c r="DG259" s="446" t="n">
        <f aca="false">DF259</f>
        <v>24704</v>
      </c>
      <c r="DH259" s="422" t="n">
        <f aca="false">DF259/25000</f>
        <v>0.98816</v>
      </c>
      <c r="DI259" s="447" t="n">
        <f aca="false">6700/DF259*24</f>
        <v>6.50906735751295</v>
      </c>
      <c r="DJ259" s="435" t="n">
        <v>8.08</v>
      </c>
      <c r="DK259" s="428"/>
      <c r="DL259" s="447" t="n">
        <f aca="false">9500/DF259*24</f>
        <v>9.22927461139896</v>
      </c>
      <c r="DM259" s="423" t="n">
        <v>29.8</v>
      </c>
      <c r="DN259" s="423" t="n">
        <v>3.09</v>
      </c>
      <c r="DO259" s="424" t="n">
        <v>8.06</v>
      </c>
      <c r="DP259" s="424"/>
      <c r="DQ259" s="424"/>
      <c r="DR259" s="433"/>
      <c r="DS259" s="433"/>
      <c r="DT259" s="438"/>
      <c r="DU259" s="438" t="n">
        <v>0.96</v>
      </c>
      <c r="DV259" s="425"/>
      <c r="DW259" s="447" t="n">
        <f aca="false">3500/DF259*24</f>
        <v>3.40025906735751</v>
      </c>
      <c r="DX259" s="435" t="n">
        <v>5.28</v>
      </c>
      <c r="DY259" s="439" t="n">
        <v>8.18</v>
      </c>
      <c r="DZ259" s="440" t="n">
        <v>15</v>
      </c>
      <c r="EA259" s="441" t="n">
        <v>60</v>
      </c>
      <c r="EB259" s="442" t="n">
        <v>6540</v>
      </c>
      <c r="EC259" s="443" t="n">
        <v>4.9</v>
      </c>
      <c r="ED259" s="443" t="n">
        <v>0.28</v>
      </c>
      <c r="EE259" s="443" t="n">
        <v>4.1</v>
      </c>
      <c r="EF259" s="443" t="n">
        <v>1.2</v>
      </c>
      <c r="EG259" s="444" t="n">
        <v>4</v>
      </c>
      <c r="EH259" s="441" t="n">
        <v>16</v>
      </c>
      <c r="EI259" s="430" t="n">
        <f aca="false">DY259</f>
        <v>8.18</v>
      </c>
      <c r="EJ259" s="448" t="n">
        <f aca="false">DZ259</f>
        <v>15</v>
      </c>
      <c r="EK259" s="449" t="n">
        <f aca="false">EA259</f>
        <v>60</v>
      </c>
      <c r="EL259" s="418" t="n">
        <f aca="false">EB259</f>
        <v>6540</v>
      </c>
      <c r="EM259" s="432" t="n">
        <f aca="false">EC259</f>
        <v>4.9</v>
      </c>
      <c r="EN259" s="432" t="n">
        <f aca="false">ED259</f>
        <v>0.28</v>
      </c>
      <c r="EO259" s="432" t="n">
        <f aca="false">EE259</f>
        <v>4.1</v>
      </c>
      <c r="EP259" s="432" t="n">
        <f aca="false">EF259</f>
        <v>1.2</v>
      </c>
      <c r="EQ259" s="431" t="n">
        <f aca="false">EG259</f>
        <v>4</v>
      </c>
      <c r="ER259" s="449" t="n">
        <f aca="false">EH259</f>
        <v>16</v>
      </c>
      <c r="ES259" s="450" t="n">
        <f aca="false">44000/BA259*24</f>
        <v>21.1682636411017</v>
      </c>
      <c r="ET259" s="451" t="n">
        <f aca="false">BB259</f>
        <v>0.99772</v>
      </c>
      <c r="EU259" s="452" t="n">
        <f aca="false">BV259/1000/ES259*24</f>
        <v>0.217684363636364</v>
      </c>
      <c r="EV259" s="451" t="n">
        <f aca="false">EU259/$EU$6</f>
        <v>0.403119191919192</v>
      </c>
      <c r="EW259" s="514"/>
      <c r="EX259" s="515" t="n">
        <f aca="false">BY259-EM259</f>
        <v>7.7</v>
      </c>
      <c r="EY259" s="514" t="n">
        <f aca="false">1-EJ259/BU259</f>
        <v>0.680851063829787</v>
      </c>
      <c r="EZ259" s="515" t="n">
        <f aca="false">BU259-EJ259</f>
        <v>32</v>
      </c>
      <c r="FA259" s="451" t="n">
        <f aca="false">1-EK259/BV259</f>
        <v>0.6875</v>
      </c>
      <c r="FB259" s="432" t="n">
        <f aca="false">BV259-EK259</f>
        <v>132</v>
      </c>
      <c r="FC259" s="453"/>
      <c r="FD259" s="432"/>
      <c r="FE259" s="453" t="n">
        <f aca="false">1-EQ259/CB259</f>
        <v>0.940298507462687</v>
      </c>
      <c r="FF259" s="431" t="n">
        <f aca="false">CB259-EQ259</f>
        <v>63</v>
      </c>
      <c r="FG259" s="406" t="n">
        <v>48000</v>
      </c>
      <c r="FH259" s="590"/>
      <c r="FI259" s="591"/>
      <c r="FJ259" s="592"/>
      <c r="FK259" s="456" t="n">
        <f aca="false">3000/BA259*24</f>
        <v>1.44329070280239</v>
      </c>
      <c r="FL259" s="531"/>
      <c r="FM259" s="456"/>
      <c r="FN259" s="531" t="n">
        <v>9380</v>
      </c>
      <c r="FO259" s="533" t="n">
        <f aca="false">FN259/11.15/1.2/1000</f>
        <v>0.701046337817638</v>
      </c>
      <c r="FP259" s="450" t="n">
        <f aca="false">FN259/BA259*1000</f>
        <v>188.028705448422</v>
      </c>
      <c r="FQ259" s="458" t="n">
        <v>76.8</v>
      </c>
      <c r="FR259" s="459" t="n">
        <f aca="false">FQ259/BA259*1000</f>
        <v>1.53951008298922</v>
      </c>
      <c r="FS259" s="577" t="n">
        <v>8.04</v>
      </c>
      <c r="FT259" s="578" t="n">
        <v>13</v>
      </c>
      <c r="FU259" s="579" t="n">
        <v>49</v>
      </c>
      <c r="FV259" s="580" t="n">
        <v>1</v>
      </c>
      <c r="FW259" s="581" t="n">
        <v>0.3</v>
      </c>
      <c r="FX259" s="580" t="n">
        <v>16</v>
      </c>
      <c r="FY259" s="453" t="n">
        <f aca="false">1-FV259/(EG259+DD259)</f>
        <v>0.75</v>
      </c>
      <c r="FZ259" s="453" t="n">
        <f aca="false">1-FW259/(EF259+DC259)</f>
        <v>0.75</v>
      </c>
      <c r="GA259" s="430" t="n">
        <f aca="false">EF259+DC259-FW259</f>
        <v>0.9</v>
      </c>
      <c r="GB259" s="514" t="n">
        <f aca="false">1-FT259/DZ259</f>
        <v>0.133333333333333</v>
      </c>
      <c r="GC259" s="515" t="n">
        <f aca="false">(CW259+DZ259-FT259)</f>
        <v>2</v>
      </c>
      <c r="GD259" s="514" t="n">
        <f aca="false">1-FU259/EA259</f>
        <v>0.183333333333333</v>
      </c>
      <c r="GE259" s="528" t="n">
        <f aca="false">CX259+EA259-FU259</f>
        <v>11</v>
      </c>
      <c r="GF259" s="462" t="n">
        <f aca="false">4100/BA259*24</f>
        <v>1.97249729382993</v>
      </c>
      <c r="GG259" s="590"/>
      <c r="GH259" s="593"/>
      <c r="GI259" s="590"/>
      <c r="GJ259" s="593"/>
      <c r="GK259" s="593"/>
      <c r="GL259" s="594"/>
      <c r="GM259" s="578"/>
      <c r="GN259" s="590"/>
      <c r="GO259" s="593"/>
      <c r="GP259" s="593"/>
      <c r="GQ259" s="578"/>
      <c r="GR259" s="595"/>
      <c r="GS259" s="596"/>
      <c r="GT259" s="593"/>
      <c r="GU259" s="593"/>
      <c r="GV259" s="593"/>
      <c r="GW259" s="514"/>
      <c r="GX259" s="514"/>
      <c r="GY259" s="597"/>
      <c r="GZ259" s="406" t="n">
        <v>53885</v>
      </c>
      <c r="HA259" s="582" t="n">
        <v>8.17</v>
      </c>
      <c r="HB259" s="452" t="n">
        <v>8.13</v>
      </c>
      <c r="HC259" s="578" t="n">
        <v>12.5</v>
      </c>
      <c r="HD259" s="464" t="n">
        <f aca="false">HC259*3.58</f>
        <v>44.75</v>
      </c>
      <c r="HE259" s="464" t="n">
        <v>15</v>
      </c>
      <c r="HF259" s="464"/>
      <c r="HG259" s="583"/>
      <c r="HH259" s="576" t="n">
        <v>1</v>
      </c>
      <c r="HI259" s="584" t="n">
        <v>6470</v>
      </c>
      <c r="HJ259" s="407" t="n">
        <f aca="false">HI259*0.67</f>
        <v>4334.9</v>
      </c>
      <c r="HK259" s="407"/>
      <c r="HL259" s="550"/>
      <c r="HM259" s="585"/>
      <c r="HN259" s="462" t="n">
        <v>5.8</v>
      </c>
      <c r="HO259" s="575"/>
      <c r="HP259" s="549" t="n">
        <v>0.0326</v>
      </c>
      <c r="HQ259" s="586"/>
      <c r="HR259" s="587"/>
      <c r="HS259" s="521" t="n">
        <v>0.26</v>
      </c>
      <c r="HT259" s="588" t="n">
        <v>16</v>
      </c>
      <c r="HU259" s="523" t="n">
        <f aca="false">72500/BA259*24</f>
        <v>34.8795253177244</v>
      </c>
      <c r="HV259" s="514" t="n">
        <f aca="false">1-HC259/BE259</f>
        <v>0.734042553191489</v>
      </c>
      <c r="HW259" s="514" t="n">
        <f aca="false">1-HD259/BF259</f>
        <v>0.766927083333333</v>
      </c>
      <c r="HX259" s="514" t="n">
        <f aca="false">1-HN259/BK259</f>
        <v>0.53968253968254</v>
      </c>
      <c r="HY259" s="600"/>
    </row>
    <row r="260" s="599" customFormat="true" ht="15" hidden="false" customHeight="true" outlineLevel="0" collapsed="false">
      <c r="A260" s="401" t="n">
        <v>43742</v>
      </c>
      <c r="B260" s="516" t="n">
        <v>53312</v>
      </c>
      <c r="C260" s="403" t="n">
        <f aca="false">B260/$B$6</f>
        <v>1.06624</v>
      </c>
      <c r="D260" s="572" t="n">
        <v>8.21</v>
      </c>
      <c r="E260" s="573" t="n">
        <v>53.8</v>
      </c>
      <c r="F260" s="574" t="n">
        <v>246</v>
      </c>
      <c r="G260" s="407" t="n">
        <f aca="false">F260*B260/1000</f>
        <v>13114.752</v>
      </c>
      <c r="H260" s="403" t="n">
        <f aca="false">G260/$G$6</f>
        <v>0.52459008</v>
      </c>
      <c r="I260" s="574" t="n">
        <v>5050</v>
      </c>
      <c r="J260" s="407" t="n">
        <f aca="false">I260*0.67</f>
        <v>3383.5</v>
      </c>
      <c r="K260" s="575" t="n">
        <v>20.1</v>
      </c>
      <c r="L260" s="575" t="n">
        <v>15.6</v>
      </c>
      <c r="M260" s="575" t="n">
        <v>1.5</v>
      </c>
      <c r="N260" s="576" t="n">
        <v>218</v>
      </c>
      <c r="O260" s="576" t="n">
        <v>32</v>
      </c>
      <c r="P260" s="410"/>
      <c r="Q260" s="410"/>
      <c r="R260" s="410"/>
      <c r="S260" s="410"/>
      <c r="T260" s="411"/>
      <c r="U260" s="412"/>
      <c r="V260" s="410"/>
      <c r="W260" s="410"/>
      <c r="X260" s="517"/>
      <c r="Y260" s="474"/>
      <c r="Z260" s="430"/>
      <c r="AA260" s="448"/>
      <c r="AB260" s="410"/>
      <c r="AC260" s="410"/>
      <c r="AD260" s="475" t="n">
        <v>6.5</v>
      </c>
      <c r="AE260" s="478" t="n">
        <f aca="false">AD260/$AD$6</f>
        <v>0.902777777777778</v>
      </c>
      <c r="AF260" s="479"/>
      <c r="AG260" s="478"/>
      <c r="AH260" s="479"/>
      <c r="AI260" s="479"/>
      <c r="AJ260" s="474"/>
      <c r="AK260" s="478"/>
      <c r="AL260" s="448"/>
      <c r="AM260" s="480"/>
      <c r="AN260" s="474"/>
      <c r="AO260" s="474"/>
      <c r="AP260" s="480"/>
      <c r="AQ260" s="448"/>
      <c r="AR260" s="474"/>
      <c r="AS260" s="474"/>
      <c r="AT260" s="474"/>
      <c r="AU260" s="448"/>
      <c r="AV260" s="481"/>
      <c r="AW260" s="480"/>
      <c r="AX260" s="480"/>
      <c r="AY260" s="481"/>
      <c r="AZ260" s="481"/>
      <c r="BA260" s="421" t="n">
        <f aca="false">CC260+DF260</f>
        <v>49746</v>
      </c>
      <c r="BB260" s="422" t="n">
        <f aca="false">BA260/$BA$6</f>
        <v>0.99492</v>
      </c>
      <c r="BC260" s="423"/>
      <c r="BD260" s="424" t="n">
        <v>8.26</v>
      </c>
      <c r="BE260" s="425" t="n">
        <v>50</v>
      </c>
      <c r="BF260" s="426" t="n">
        <v>287</v>
      </c>
      <c r="BG260" s="427" t="n">
        <v>5510</v>
      </c>
      <c r="BH260" s="421" t="n">
        <f aca="false">BG260*0.67</f>
        <v>3691.7</v>
      </c>
      <c r="BI260" s="433"/>
      <c r="BJ260" s="422"/>
      <c r="BK260" s="428" t="n">
        <v>16.9</v>
      </c>
      <c r="BL260" s="428" t="n">
        <v>15.4</v>
      </c>
      <c r="BM260" s="429" t="n">
        <v>0.28</v>
      </c>
      <c r="BN260" s="423" t="n">
        <v>1.8</v>
      </c>
      <c r="BO260" s="426" t="n">
        <v>218</v>
      </c>
      <c r="BP260" s="426" t="n">
        <v>32</v>
      </c>
      <c r="BQ260" s="424" t="n">
        <v>6.41</v>
      </c>
      <c r="BR260" s="422" t="n">
        <f aca="false">BQ260/$BQ$6</f>
        <v>0.890277777777778</v>
      </c>
      <c r="BS260" s="410" t="n">
        <f aca="false">BA260</f>
        <v>49746</v>
      </c>
      <c r="BT260" s="430" t="n">
        <f aca="false">BD260</f>
        <v>8.26</v>
      </c>
      <c r="BU260" s="431" t="n">
        <f aca="false">BE260</f>
        <v>50</v>
      </c>
      <c r="BV260" s="431" t="n">
        <f aca="false">BF260</f>
        <v>287</v>
      </c>
      <c r="BW260" s="431" t="n">
        <f aca="false">BG260</f>
        <v>5510</v>
      </c>
      <c r="BX260" s="431" t="n">
        <f aca="false">BW260*0.65</f>
        <v>3581.5</v>
      </c>
      <c r="BY260" s="431" t="n">
        <f aca="false">BK260</f>
        <v>16.9</v>
      </c>
      <c r="BZ260" s="431" t="n">
        <f aca="false">BL260</f>
        <v>15.4</v>
      </c>
      <c r="CA260" s="432" t="n">
        <f aca="false">BN260</f>
        <v>1.8</v>
      </c>
      <c r="CB260" s="431" t="n">
        <f aca="false">BO260</f>
        <v>218</v>
      </c>
      <c r="CC260" s="433" t="n">
        <v>25358</v>
      </c>
      <c r="CD260" s="412" t="n">
        <f aca="false">CC260</f>
        <v>25358</v>
      </c>
      <c r="CE260" s="422" t="n">
        <f aca="false">CC260/25000</f>
        <v>1.01432</v>
      </c>
      <c r="CF260" s="434" t="n">
        <f aca="false">6700/CC260*24</f>
        <v>6.34119410048111</v>
      </c>
      <c r="CG260" s="435"/>
      <c r="CH260" s="428"/>
      <c r="CI260" s="447" t="n">
        <f aca="false">9500/CC260*24</f>
        <v>8.99124536635381</v>
      </c>
      <c r="CJ260" s="437" t="n">
        <v>29.9</v>
      </c>
      <c r="CK260" s="437" t="n">
        <v>4.75</v>
      </c>
      <c r="CL260" s="424"/>
      <c r="CM260" s="424"/>
      <c r="CN260" s="424"/>
      <c r="CO260" s="433"/>
      <c r="CP260" s="433"/>
      <c r="CQ260" s="438"/>
      <c r="CR260" s="438" t="n">
        <v>0.96</v>
      </c>
      <c r="CS260" s="425"/>
      <c r="CT260" s="433" t="n">
        <f aca="false">3500/CC260*24</f>
        <v>3.31256408234088</v>
      </c>
      <c r="CU260" s="435" t="n">
        <v>6.1</v>
      </c>
      <c r="CV260" s="439"/>
      <c r="CW260" s="440"/>
      <c r="CX260" s="441"/>
      <c r="CY260" s="442"/>
      <c r="CZ260" s="443"/>
      <c r="DA260" s="443"/>
      <c r="DB260" s="443"/>
      <c r="DC260" s="443"/>
      <c r="DD260" s="444"/>
      <c r="DE260" s="441"/>
      <c r="DF260" s="445" t="n">
        <v>24388</v>
      </c>
      <c r="DG260" s="446" t="n">
        <f aca="false">DF260</f>
        <v>24388</v>
      </c>
      <c r="DH260" s="422" t="n">
        <f aca="false">DF260/25000</f>
        <v>0.97552</v>
      </c>
      <c r="DI260" s="447" t="n">
        <f aca="false">6700/DF260*24</f>
        <v>6.59340659340659</v>
      </c>
      <c r="DJ260" s="435" t="n">
        <v>8.07</v>
      </c>
      <c r="DK260" s="428" t="n">
        <v>2.1</v>
      </c>
      <c r="DL260" s="447" t="n">
        <f aca="false">9500/DF260*24</f>
        <v>9.34886009512875</v>
      </c>
      <c r="DM260" s="423" t="n">
        <v>30</v>
      </c>
      <c r="DN260" s="423" t="n">
        <v>5.35</v>
      </c>
      <c r="DO260" s="424" t="n">
        <v>8.03</v>
      </c>
      <c r="DP260" s="424"/>
      <c r="DQ260" s="424"/>
      <c r="DR260" s="433"/>
      <c r="DS260" s="433"/>
      <c r="DT260" s="438"/>
      <c r="DU260" s="438" t="n">
        <v>0.96</v>
      </c>
      <c r="DV260" s="425"/>
      <c r="DW260" s="447" t="n">
        <f aca="false">3500/DF260*24</f>
        <v>3.4443168771527</v>
      </c>
      <c r="DX260" s="435" t="n">
        <v>6.32</v>
      </c>
      <c r="DY260" s="439" t="n">
        <v>8.24</v>
      </c>
      <c r="DZ260" s="440" t="n">
        <v>15</v>
      </c>
      <c r="EA260" s="441" t="n">
        <v>60</v>
      </c>
      <c r="EB260" s="442" t="n">
        <v>6010</v>
      </c>
      <c r="EC260" s="443" t="n">
        <v>4.8</v>
      </c>
      <c r="ED260" s="443" t="n">
        <v>0.29</v>
      </c>
      <c r="EE260" s="443" t="n">
        <v>4.5</v>
      </c>
      <c r="EF260" s="443" t="n">
        <v>0.6</v>
      </c>
      <c r="EG260" s="444" t="n">
        <v>9</v>
      </c>
      <c r="EH260" s="441" t="n">
        <v>16</v>
      </c>
      <c r="EI260" s="430" t="n">
        <f aca="false">DY260</f>
        <v>8.24</v>
      </c>
      <c r="EJ260" s="448" t="n">
        <f aca="false">DZ260</f>
        <v>15</v>
      </c>
      <c r="EK260" s="449" t="n">
        <f aca="false">EA260</f>
        <v>60</v>
      </c>
      <c r="EL260" s="418" t="n">
        <f aca="false">EB260</f>
        <v>6010</v>
      </c>
      <c r="EM260" s="432" t="n">
        <f aca="false">EC260</f>
        <v>4.8</v>
      </c>
      <c r="EN260" s="432" t="n">
        <f aca="false">ED260</f>
        <v>0.29</v>
      </c>
      <c r="EO260" s="432" t="n">
        <f aca="false">EE260</f>
        <v>4.5</v>
      </c>
      <c r="EP260" s="432" t="n">
        <f aca="false">EF260</f>
        <v>0.6</v>
      </c>
      <c r="EQ260" s="431" t="n">
        <f aca="false">EG260</f>
        <v>9</v>
      </c>
      <c r="ER260" s="449" t="n">
        <f aca="false">EH260</f>
        <v>16</v>
      </c>
      <c r="ES260" s="450" t="n">
        <f aca="false">44000/BA260*24</f>
        <v>21.2278374140634</v>
      </c>
      <c r="ET260" s="451" t="n">
        <f aca="false">BB260</f>
        <v>0.99492</v>
      </c>
      <c r="EU260" s="452" t="n">
        <f aca="false">BV260/1000/ES260*24</f>
        <v>0.324479590909091</v>
      </c>
      <c r="EV260" s="451" t="n">
        <f aca="false">EU260/$EU$6</f>
        <v>0.600888131313131</v>
      </c>
      <c r="EW260" s="514" t="n">
        <f aca="false">1-EM260/BY260</f>
        <v>0.715976331360947</v>
      </c>
      <c r="EX260" s="515" t="n">
        <f aca="false">BY260-EM260</f>
        <v>12.1</v>
      </c>
      <c r="EY260" s="514" t="n">
        <f aca="false">1-EJ260/BU260</f>
        <v>0.7</v>
      </c>
      <c r="EZ260" s="515" t="n">
        <f aca="false">BU260-EJ260</f>
        <v>35</v>
      </c>
      <c r="FA260" s="451" t="n">
        <f aca="false">1-EK260/BV260</f>
        <v>0.790940766550523</v>
      </c>
      <c r="FB260" s="432" t="n">
        <f aca="false">BV260-EK260</f>
        <v>227</v>
      </c>
      <c r="FC260" s="453" t="n">
        <f aca="false">1-EP260/CA260</f>
        <v>0.666666666666667</v>
      </c>
      <c r="FD260" s="432" t="n">
        <f aca="false">CA260-EP260</f>
        <v>1.2</v>
      </c>
      <c r="FE260" s="453" t="n">
        <f aca="false">1-EQ260/CB260</f>
        <v>0.958715596330275</v>
      </c>
      <c r="FF260" s="431" t="n">
        <f aca="false">CB260-EQ260</f>
        <v>209</v>
      </c>
      <c r="FG260" s="406" t="n">
        <v>48000</v>
      </c>
      <c r="FH260" s="590"/>
      <c r="FI260" s="591"/>
      <c r="FJ260" s="592"/>
      <c r="FK260" s="456" t="n">
        <f aca="false">3000/BA260*24</f>
        <v>1.44735255095887</v>
      </c>
      <c r="FL260" s="531"/>
      <c r="FM260" s="456"/>
      <c r="FN260" s="531" t="n">
        <v>9919</v>
      </c>
      <c r="FO260" s="533" t="n">
        <f aca="false">FN260/11.15/1.2/1000</f>
        <v>0.741330343796711</v>
      </c>
      <c r="FP260" s="450" t="n">
        <f aca="false">FN260/BA260*1000</f>
        <v>199.392916013348</v>
      </c>
      <c r="FQ260" s="458" t="n">
        <v>76.8</v>
      </c>
      <c r="FR260" s="459" t="n">
        <f aca="false">FQ260/BA260*1000</f>
        <v>1.5438427210228</v>
      </c>
      <c r="FS260" s="577" t="n">
        <v>8.04</v>
      </c>
      <c r="FT260" s="578" t="n">
        <v>13.5</v>
      </c>
      <c r="FU260" s="579" t="n">
        <v>49</v>
      </c>
      <c r="FV260" s="580" t="n">
        <v>1</v>
      </c>
      <c r="FW260" s="581" t="n">
        <v>0.26</v>
      </c>
      <c r="FX260" s="580" t="n">
        <v>8</v>
      </c>
      <c r="FY260" s="453" t="n">
        <f aca="false">1-FV260/(EG260+DD260)</f>
        <v>0.888888888888889</v>
      </c>
      <c r="FZ260" s="453" t="n">
        <f aca="false">1-FW260/(EF260+DC260)</f>
        <v>0.566666666666667</v>
      </c>
      <c r="GA260" s="430" t="n">
        <f aca="false">EF260+DC260-FW260</f>
        <v>0.34</v>
      </c>
      <c r="GB260" s="514" t="n">
        <f aca="false">1-FT260/DZ260</f>
        <v>0.1</v>
      </c>
      <c r="GC260" s="515" t="n">
        <f aca="false">(CW260+DZ260-FT260)</f>
        <v>1.5</v>
      </c>
      <c r="GD260" s="514" t="n">
        <f aca="false">1-FU260/EA260</f>
        <v>0.183333333333333</v>
      </c>
      <c r="GE260" s="528" t="n">
        <f aca="false">CX260+EA260-FU260</f>
        <v>11</v>
      </c>
      <c r="GF260" s="462" t="n">
        <f aca="false">4100/BA260*24</f>
        <v>1.97804848631046</v>
      </c>
      <c r="GG260" s="590"/>
      <c r="GH260" s="593"/>
      <c r="GI260" s="590"/>
      <c r="GJ260" s="593"/>
      <c r="GK260" s="593"/>
      <c r="GL260" s="594"/>
      <c r="GM260" s="578"/>
      <c r="GN260" s="590"/>
      <c r="GO260" s="593"/>
      <c r="GP260" s="593"/>
      <c r="GQ260" s="578"/>
      <c r="GR260" s="595"/>
      <c r="GS260" s="596"/>
      <c r="GT260" s="593"/>
      <c r="GU260" s="593"/>
      <c r="GV260" s="593"/>
      <c r="GW260" s="514"/>
      <c r="GX260" s="514"/>
      <c r="GY260" s="597"/>
      <c r="GZ260" s="406" t="n">
        <v>55866</v>
      </c>
      <c r="HA260" s="582" t="n">
        <v>8.16</v>
      </c>
      <c r="HB260" s="452" t="n">
        <v>8.12</v>
      </c>
      <c r="HC260" s="578" t="n">
        <v>13.5</v>
      </c>
      <c r="HD260" s="464" t="n">
        <f aca="false">HC260*3.58</f>
        <v>48.33</v>
      </c>
      <c r="HE260" s="464" t="n">
        <v>14</v>
      </c>
      <c r="HF260" s="464"/>
      <c r="HG260" s="583"/>
      <c r="HH260" s="576" t="n">
        <v>7</v>
      </c>
      <c r="HI260" s="584" t="n">
        <v>6120</v>
      </c>
      <c r="HJ260" s="407" t="n">
        <f aca="false">HI260*0.67</f>
        <v>4100.4</v>
      </c>
      <c r="HK260" s="407"/>
      <c r="HL260" s="550"/>
      <c r="HM260" s="585" t="n">
        <v>2.2</v>
      </c>
      <c r="HN260" s="462" t="n">
        <v>5.86</v>
      </c>
      <c r="HO260" s="575" t="n">
        <v>0.232</v>
      </c>
      <c r="HP260" s="549" t="n">
        <v>0.0344</v>
      </c>
      <c r="HQ260" s="586" t="n">
        <v>2.7</v>
      </c>
      <c r="HR260" s="587" t="n">
        <v>0.24</v>
      </c>
      <c r="HS260" s="521" t="n">
        <v>0.17</v>
      </c>
      <c r="HT260" s="588" t="n">
        <v>8</v>
      </c>
      <c r="HU260" s="523" t="n">
        <f aca="false">72500/BA260*24</f>
        <v>34.9776866481727</v>
      </c>
      <c r="HV260" s="514" t="n">
        <f aca="false">1-HC260/BE260</f>
        <v>0.73</v>
      </c>
      <c r="HW260" s="514" t="n">
        <f aca="false">1-HD260/BF260</f>
        <v>0.831602787456446</v>
      </c>
      <c r="HX260" s="514" t="n">
        <f aca="false">1-HN260/BK260</f>
        <v>0.653254437869822</v>
      </c>
      <c r="HY260" s="600"/>
    </row>
    <row r="261" s="599" customFormat="true" ht="15" hidden="false" customHeight="true" outlineLevel="0" collapsed="false">
      <c r="A261" s="401" t="n">
        <v>43743</v>
      </c>
      <c r="B261" s="516" t="n">
        <v>48894</v>
      </c>
      <c r="C261" s="403" t="n">
        <f aca="false">B261/$B$6</f>
        <v>0.97788</v>
      </c>
      <c r="D261" s="572" t="n">
        <v>8.16</v>
      </c>
      <c r="E261" s="573" t="n">
        <v>55</v>
      </c>
      <c r="F261" s="574" t="n">
        <v>256</v>
      </c>
      <c r="G261" s="407" t="n">
        <f aca="false">F261*B261/1000</f>
        <v>12516.864</v>
      </c>
      <c r="H261" s="403" t="n">
        <f aca="false">G261/$G$6</f>
        <v>0.50067456</v>
      </c>
      <c r="I261" s="574" t="n">
        <v>5030</v>
      </c>
      <c r="J261" s="407" t="n">
        <f aca="false">I261*0.67</f>
        <v>3370.1</v>
      </c>
      <c r="K261" s="575" t="n">
        <v>28.4</v>
      </c>
      <c r="L261" s="575" t="n">
        <v>21.4</v>
      </c>
      <c r="M261" s="575" t="n">
        <v>2.3</v>
      </c>
      <c r="N261" s="576" t="n">
        <v>133</v>
      </c>
      <c r="O261" s="576" t="n">
        <v>32</v>
      </c>
      <c r="P261" s="410"/>
      <c r="Q261" s="410"/>
      <c r="R261" s="410"/>
      <c r="S261" s="410"/>
      <c r="T261" s="411"/>
      <c r="U261" s="412"/>
      <c r="V261" s="410"/>
      <c r="W261" s="410"/>
      <c r="X261" s="517"/>
      <c r="Y261" s="474"/>
      <c r="Z261" s="430"/>
      <c r="AA261" s="448"/>
      <c r="AB261" s="410"/>
      <c r="AC261" s="410"/>
      <c r="AD261" s="475" t="n">
        <v>5.91</v>
      </c>
      <c r="AE261" s="478" t="n">
        <f aca="false">AD261/$AD$6</f>
        <v>0.820833333333333</v>
      </c>
      <c r="AF261" s="479"/>
      <c r="AG261" s="478"/>
      <c r="AH261" s="479"/>
      <c r="AI261" s="479"/>
      <c r="AJ261" s="474"/>
      <c r="AK261" s="478"/>
      <c r="AL261" s="448"/>
      <c r="AM261" s="480"/>
      <c r="AN261" s="474"/>
      <c r="AO261" s="474"/>
      <c r="AP261" s="480"/>
      <c r="AQ261" s="448"/>
      <c r="AR261" s="474"/>
      <c r="AS261" s="474"/>
      <c r="AT261" s="474"/>
      <c r="AU261" s="448"/>
      <c r="AV261" s="481"/>
      <c r="AW261" s="480"/>
      <c r="AX261" s="480"/>
      <c r="AY261" s="481"/>
      <c r="AZ261" s="481"/>
      <c r="BA261" s="421" t="n">
        <f aca="false">CC261+DF261</f>
        <v>49437</v>
      </c>
      <c r="BB261" s="422" t="n">
        <f aca="false">BA261/$BA$6</f>
        <v>0.98874</v>
      </c>
      <c r="BC261" s="423"/>
      <c r="BD261" s="424" t="n">
        <v>8.23</v>
      </c>
      <c r="BE261" s="425" t="n">
        <v>56</v>
      </c>
      <c r="BF261" s="426" t="n">
        <v>319</v>
      </c>
      <c r="BG261" s="427" t="n">
        <v>5360</v>
      </c>
      <c r="BH261" s="421" t="n">
        <f aca="false">BG261*0.67</f>
        <v>3591.2</v>
      </c>
      <c r="BI261" s="433"/>
      <c r="BJ261" s="422"/>
      <c r="BK261" s="428" t="n">
        <v>19.8</v>
      </c>
      <c r="BL261" s="428" t="n">
        <v>18</v>
      </c>
      <c r="BM261" s="429" t="n">
        <v>0</v>
      </c>
      <c r="BN261" s="423"/>
      <c r="BO261" s="426" t="n">
        <v>228</v>
      </c>
      <c r="BP261" s="426" t="n">
        <v>32</v>
      </c>
      <c r="BQ261" s="424" t="n">
        <v>5.58</v>
      </c>
      <c r="BR261" s="422" t="n">
        <f aca="false">BQ261/$BQ$6</f>
        <v>0.775</v>
      </c>
      <c r="BS261" s="410" t="n">
        <f aca="false">BA261</f>
        <v>49437</v>
      </c>
      <c r="BT261" s="430" t="n">
        <f aca="false">BD261</f>
        <v>8.23</v>
      </c>
      <c r="BU261" s="431" t="n">
        <f aca="false">BE261</f>
        <v>56</v>
      </c>
      <c r="BV261" s="431" t="n">
        <f aca="false">BF261</f>
        <v>319</v>
      </c>
      <c r="BW261" s="431" t="n">
        <f aca="false">BG261</f>
        <v>5360</v>
      </c>
      <c r="BX261" s="431" t="n">
        <f aca="false">BW261*0.65</f>
        <v>3484</v>
      </c>
      <c r="BY261" s="431" t="n">
        <f aca="false">BK261</f>
        <v>19.8</v>
      </c>
      <c r="BZ261" s="431" t="n">
        <f aca="false">BL261</f>
        <v>18</v>
      </c>
      <c r="CA261" s="432"/>
      <c r="CB261" s="431" t="n">
        <f aca="false">BO261</f>
        <v>228</v>
      </c>
      <c r="CC261" s="433" t="n">
        <v>24781</v>
      </c>
      <c r="CD261" s="412" t="n">
        <f aca="false">CC261</f>
        <v>24781</v>
      </c>
      <c r="CE261" s="422" t="n">
        <f aca="false">CC261/25000</f>
        <v>0.99124</v>
      </c>
      <c r="CF261" s="434" t="n">
        <f aca="false">6700/CC261*24</f>
        <v>6.48884225818167</v>
      </c>
      <c r="CG261" s="435"/>
      <c r="CH261" s="428"/>
      <c r="CI261" s="447" t="n">
        <f aca="false">9500/CC261*24</f>
        <v>9.20059723175013</v>
      </c>
      <c r="CJ261" s="437" t="n">
        <v>29.3</v>
      </c>
      <c r="CK261" s="437" t="n">
        <v>3.94</v>
      </c>
      <c r="CL261" s="424"/>
      <c r="CM261" s="424"/>
      <c r="CN261" s="424"/>
      <c r="CO261" s="433"/>
      <c r="CP261" s="433"/>
      <c r="CQ261" s="438"/>
      <c r="CR261" s="438" t="n">
        <v>0.96</v>
      </c>
      <c r="CS261" s="425"/>
      <c r="CT261" s="433" t="n">
        <f aca="false">3500/CC261*24</f>
        <v>3.38969371696057</v>
      </c>
      <c r="CU261" s="435" t="n">
        <v>4.78</v>
      </c>
      <c r="CV261" s="439"/>
      <c r="CW261" s="440"/>
      <c r="CX261" s="441"/>
      <c r="CY261" s="442"/>
      <c r="CZ261" s="443"/>
      <c r="DA261" s="443"/>
      <c r="DB261" s="443"/>
      <c r="DC261" s="443"/>
      <c r="DD261" s="444"/>
      <c r="DE261" s="441"/>
      <c r="DF261" s="445" t="n">
        <v>24656</v>
      </c>
      <c r="DG261" s="446" t="n">
        <f aca="false">DF261</f>
        <v>24656</v>
      </c>
      <c r="DH261" s="422" t="n">
        <f aca="false">DF261/25000</f>
        <v>0.98624</v>
      </c>
      <c r="DI261" s="447" t="n">
        <f aca="false">6700/DF261*24</f>
        <v>6.52173913043478</v>
      </c>
      <c r="DJ261" s="435" t="n">
        <v>8.02</v>
      </c>
      <c r="DK261" s="428"/>
      <c r="DL261" s="447" t="n">
        <f aca="false">9500/DF261*24</f>
        <v>9.24724205061648</v>
      </c>
      <c r="DM261" s="423" t="n">
        <v>28.9</v>
      </c>
      <c r="DN261" s="423" t="n">
        <v>5.72</v>
      </c>
      <c r="DO261" s="424" t="n">
        <v>7.96</v>
      </c>
      <c r="DP261" s="424"/>
      <c r="DQ261" s="424"/>
      <c r="DR261" s="433"/>
      <c r="DS261" s="433"/>
      <c r="DT261" s="438"/>
      <c r="DU261" s="438" t="n">
        <v>0.96</v>
      </c>
      <c r="DV261" s="425"/>
      <c r="DW261" s="447" t="n">
        <f aca="false">3500/DF261*24</f>
        <v>3.40687865022713</v>
      </c>
      <c r="DX261" s="435" t="n">
        <v>5.72</v>
      </c>
      <c r="DY261" s="439" t="n">
        <v>8.19</v>
      </c>
      <c r="DZ261" s="440" t="n">
        <v>14</v>
      </c>
      <c r="EA261" s="441" t="n">
        <v>57</v>
      </c>
      <c r="EB261" s="442" t="n">
        <v>5590</v>
      </c>
      <c r="EC261" s="443" t="n">
        <v>5.8</v>
      </c>
      <c r="ED261" s="443" t="n">
        <v>0.29</v>
      </c>
      <c r="EE261" s="443" t="n">
        <v>5.3</v>
      </c>
      <c r="EF261" s="443" t="n">
        <v>0.9</v>
      </c>
      <c r="EG261" s="444" t="n">
        <v>6</v>
      </c>
      <c r="EH261" s="441" t="n">
        <v>16</v>
      </c>
      <c r="EI261" s="430" t="n">
        <f aca="false">DY261</f>
        <v>8.19</v>
      </c>
      <c r="EJ261" s="448" t="n">
        <f aca="false">DZ261</f>
        <v>14</v>
      </c>
      <c r="EK261" s="449" t="n">
        <f aca="false">EA261</f>
        <v>57</v>
      </c>
      <c r="EL261" s="418" t="n">
        <f aca="false">EB261</f>
        <v>5590</v>
      </c>
      <c r="EM261" s="432" t="n">
        <f aca="false">EC261</f>
        <v>5.8</v>
      </c>
      <c r="EN261" s="432" t="n">
        <f aca="false">ED261</f>
        <v>0.29</v>
      </c>
      <c r="EO261" s="432" t="n">
        <f aca="false">EE261</f>
        <v>5.3</v>
      </c>
      <c r="EP261" s="432" t="n">
        <f aca="false">EF261</f>
        <v>0.9</v>
      </c>
      <c r="EQ261" s="431" t="n">
        <f aca="false">EG261</f>
        <v>6</v>
      </c>
      <c r="ER261" s="449" t="n">
        <f aca="false">EH261</f>
        <v>16</v>
      </c>
      <c r="ES261" s="450" t="n">
        <f aca="false">44000/BA261*24</f>
        <v>21.3605194489957</v>
      </c>
      <c r="ET261" s="451" t="n">
        <f aca="false">BB261</f>
        <v>0.98874</v>
      </c>
      <c r="EU261" s="452" t="n">
        <f aca="false">BV261/1000/ES261*24</f>
        <v>0.35841825</v>
      </c>
      <c r="EV261" s="451" t="n">
        <f aca="false">EU261/$EU$6</f>
        <v>0.6637375</v>
      </c>
      <c r="EW261" s="514"/>
      <c r="EX261" s="515" t="n">
        <f aca="false">BY261-EM261</f>
        <v>14</v>
      </c>
      <c r="EY261" s="514" t="n">
        <f aca="false">1-EJ261/BU261</f>
        <v>0.75</v>
      </c>
      <c r="EZ261" s="515" t="n">
        <f aca="false">BU261-EJ261</f>
        <v>42</v>
      </c>
      <c r="FA261" s="451" t="n">
        <f aca="false">1-EK261/BV261</f>
        <v>0.821316614420063</v>
      </c>
      <c r="FB261" s="432" t="n">
        <f aca="false">BV261-EK261</f>
        <v>262</v>
      </c>
      <c r="FC261" s="453"/>
      <c r="FD261" s="432"/>
      <c r="FE261" s="453" t="n">
        <f aca="false">1-EQ261/CB261</f>
        <v>0.973684210526316</v>
      </c>
      <c r="FF261" s="431" t="n">
        <f aca="false">CB261-EQ261</f>
        <v>222</v>
      </c>
      <c r="FG261" s="406" t="n">
        <v>48000</v>
      </c>
      <c r="FH261" s="590"/>
      <c r="FI261" s="591"/>
      <c r="FJ261" s="592"/>
      <c r="FK261" s="456" t="n">
        <f aca="false">3000/BA261*24</f>
        <v>1.45639905334062</v>
      </c>
      <c r="FL261" s="531"/>
      <c r="FM261" s="456"/>
      <c r="FN261" s="531" t="n">
        <v>9452</v>
      </c>
      <c r="FO261" s="533" t="n">
        <f aca="false">FN261/11.15/1.2/1000</f>
        <v>0.706427503736921</v>
      </c>
      <c r="FP261" s="450" t="n">
        <f aca="false">FN261/BA261*1000</f>
        <v>191.192831280215</v>
      </c>
      <c r="FQ261" s="458" t="n">
        <v>76.8</v>
      </c>
      <c r="FR261" s="459" t="n">
        <f aca="false">FQ261/BA261*1000</f>
        <v>1.55349232356332</v>
      </c>
      <c r="FS261" s="577" t="n">
        <v>8.03</v>
      </c>
      <c r="FT261" s="578" t="n">
        <v>13</v>
      </c>
      <c r="FU261" s="579" t="n">
        <v>48</v>
      </c>
      <c r="FV261" s="580" t="n">
        <v>1</v>
      </c>
      <c r="FW261" s="581" t="n">
        <v>0.2</v>
      </c>
      <c r="FX261" s="580" t="n">
        <v>16</v>
      </c>
      <c r="FY261" s="453" t="n">
        <f aca="false">1-FV261/(EG261+DD261)</f>
        <v>0.833333333333333</v>
      </c>
      <c r="FZ261" s="453" t="n">
        <f aca="false">1-FW261/(EF261+DC261)</f>
        <v>0.777777777777778</v>
      </c>
      <c r="GA261" s="430" t="n">
        <f aca="false">EF261+DC261-FW261</f>
        <v>0.7</v>
      </c>
      <c r="GB261" s="514" t="n">
        <f aca="false">1-FT261/DZ261</f>
        <v>0.0714285714285714</v>
      </c>
      <c r="GC261" s="515" t="n">
        <f aca="false">(CW261+DZ261-FT261)</f>
        <v>1</v>
      </c>
      <c r="GD261" s="514" t="n">
        <f aca="false">1-FU261/EA261</f>
        <v>0.157894736842105</v>
      </c>
      <c r="GE261" s="528" t="n">
        <f aca="false">CX261+EA261-FU261</f>
        <v>9</v>
      </c>
      <c r="GF261" s="462" t="n">
        <f aca="false">4100/BA261*24</f>
        <v>1.99041203956551</v>
      </c>
      <c r="GG261" s="590"/>
      <c r="GH261" s="593"/>
      <c r="GI261" s="590"/>
      <c r="GJ261" s="593"/>
      <c r="GK261" s="593"/>
      <c r="GL261" s="594"/>
      <c r="GM261" s="578"/>
      <c r="GN261" s="590"/>
      <c r="GO261" s="593"/>
      <c r="GP261" s="593"/>
      <c r="GQ261" s="578"/>
      <c r="GR261" s="595"/>
      <c r="GS261" s="596"/>
      <c r="GT261" s="593"/>
      <c r="GU261" s="593"/>
      <c r="GV261" s="593"/>
      <c r="GW261" s="514"/>
      <c r="GX261" s="514"/>
      <c r="GY261" s="597"/>
      <c r="GZ261" s="406" t="n">
        <v>53322</v>
      </c>
      <c r="HA261" s="582" t="n">
        <v>8.19</v>
      </c>
      <c r="HB261" s="452" t="n">
        <v>8.15</v>
      </c>
      <c r="HC261" s="578" t="n">
        <v>13</v>
      </c>
      <c r="HD261" s="464" t="n">
        <f aca="false">HC261*3.58</f>
        <v>46.54</v>
      </c>
      <c r="HE261" s="464" t="n">
        <v>13</v>
      </c>
      <c r="HF261" s="464"/>
      <c r="HG261" s="583"/>
      <c r="HH261" s="576" t="n">
        <v>2</v>
      </c>
      <c r="HI261" s="584" t="n">
        <v>5640</v>
      </c>
      <c r="HJ261" s="407" t="n">
        <f aca="false">HI261*0.67</f>
        <v>3778.8</v>
      </c>
      <c r="HK261" s="407"/>
      <c r="HL261" s="550"/>
      <c r="HM261" s="585"/>
      <c r="HN261" s="462" t="n">
        <v>6.85</v>
      </c>
      <c r="HO261" s="575"/>
      <c r="HP261" s="549" t="n">
        <v>0.0358</v>
      </c>
      <c r="HQ261" s="586"/>
      <c r="HR261" s="587"/>
      <c r="HS261" s="521" t="n">
        <v>0.15</v>
      </c>
      <c r="HT261" s="588" t="n">
        <v>16</v>
      </c>
      <c r="HU261" s="523" t="n">
        <f aca="false">72500/BA261*24</f>
        <v>35.1963104557315</v>
      </c>
      <c r="HV261" s="514" t="n">
        <f aca="false">1-HC261/BE261</f>
        <v>0.767857142857143</v>
      </c>
      <c r="HW261" s="514" t="n">
        <f aca="false">1-HD261/BF261</f>
        <v>0.8541065830721</v>
      </c>
      <c r="HX261" s="514" t="n">
        <f aca="false">1-HN261/BK261</f>
        <v>0.654040404040404</v>
      </c>
      <c r="HY261" s="600"/>
    </row>
    <row r="262" s="599" customFormat="true" ht="15" hidden="false" customHeight="true" outlineLevel="0" collapsed="false">
      <c r="A262" s="486" t="n">
        <v>43744</v>
      </c>
      <c r="B262" s="601" t="n">
        <v>44781</v>
      </c>
      <c r="C262" s="488" t="n">
        <f aca="false">B262/$B$6</f>
        <v>0.89562</v>
      </c>
      <c r="D262" s="489" t="n">
        <v>8.24</v>
      </c>
      <c r="E262" s="490" t="n">
        <v>54.3</v>
      </c>
      <c r="F262" s="491" t="n">
        <v>238</v>
      </c>
      <c r="G262" s="491" t="n">
        <f aca="false">F262*B262/1000</f>
        <v>10657.878</v>
      </c>
      <c r="H262" s="488" t="n">
        <f aca="false">G262/$G$6</f>
        <v>0.42631512</v>
      </c>
      <c r="I262" s="491" t="n">
        <v>5090</v>
      </c>
      <c r="J262" s="491" t="n">
        <f aca="false">I262*0.67</f>
        <v>3410.3</v>
      </c>
      <c r="K262" s="492" t="n">
        <v>27.3</v>
      </c>
      <c r="L262" s="492" t="n">
        <v>22.6</v>
      </c>
      <c r="M262" s="492" t="n">
        <v>1.6</v>
      </c>
      <c r="N262" s="493" t="n">
        <v>122</v>
      </c>
      <c r="O262" s="493" t="n">
        <v>32</v>
      </c>
      <c r="P262" s="410"/>
      <c r="Q262" s="410"/>
      <c r="R262" s="410"/>
      <c r="S262" s="410"/>
      <c r="T262" s="411"/>
      <c r="U262" s="412"/>
      <c r="V262" s="410"/>
      <c r="W262" s="410"/>
      <c r="X262" s="517"/>
      <c r="Y262" s="474"/>
      <c r="Z262" s="430"/>
      <c r="AA262" s="448"/>
      <c r="AB262" s="410"/>
      <c r="AC262" s="410"/>
      <c r="AD262" s="475" t="n">
        <v>5.4</v>
      </c>
      <c r="AE262" s="478" t="n">
        <f aca="false">AD262/$AD$6</f>
        <v>0.75</v>
      </c>
      <c r="AF262" s="479"/>
      <c r="AG262" s="478"/>
      <c r="AH262" s="479"/>
      <c r="AI262" s="479"/>
      <c r="AJ262" s="474"/>
      <c r="AK262" s="478"/>
      <c r="AL262" s="448"/>
      <c r="AM262" s="480"/>
      <c r="AN262" s="474"/>
      <c r="AO262" s="474"/>
      <c r="AP262" s="480"/>
      <c r="AQ262" s="448"/>
      <c r="AR262" s="474"/>
      <c r="AS262" s="474"/>
      <c r="AT262" s="474"/>
      <c r="AU262" s="448"/>
      <c r="AV262" s="481"/>
      <c r="AW262" s="480"/>
      <c r="AX262" s="480"/>
      <c r="AY262" s="481"/>
      <c r="AZ262" s="481"/>
      <c r="BA262" s="421" t="n">
        <f aca="false">CC262+DF262</f>
        <v>44792</v>
      </c>
      <c r="BB262" s="422" t="n">
        <f aca="false">BA262/$BA$6</f>
        <v>0.89584</v>
      </c>
      <c r="BC262" s="423"/>
      <c r="BD262" s="424" t="n">
        <v>8.33</v>
      </c>
      <c r="BE262" s="425" t="n">
        <v>60</v>
      </c>
      <c r="BF262" s="426" t="n">
        <v>287</v>
      </c>
      <c r="BG262" s="427" t="n">
        <v>5500</v>
      </c>
      <c r="BH262" s="421" t="n">
        <f aca="false">BG262*0.67</f>
        <v>3685</v>
      </c>
      <c r="BI262" s="433"/>
      <c r="BJ262" s="422"/>
      <c r="BK262" s="428" t="n">
        <v>21.3</v>
      </c>
      <c r="BL262" s="428" t="n">
        <v>18.3</v>
      </c>
      <c r="BM262" s="429" t="n">
        <v>1.1</v>
      </c>
      <c r="BN262" s="423"/>
      <c r="BO262" s="426" t="n">
        <v>187</v>
      </c>
      <c r="BP262" s="426" t="n">
        <v>32</v>
      </c>
      <c r="BQ262" s="424" t="n">
        <v>3.92</v>
      </c>
      <c r="BR262" s="422" t="n">
        <f aca="false">BQ262/$BQ$6</f>
        <v>0.544444444444444</v>
      </c>
      <c r="BS262" s="410" t="n">
        <f aca="false">BA262</f>
        <v>44792</v>
      </c>
      <c r="BT262" s="430" t="n">
        <f aca="false">BD262</f>
        <v>8.33</v>
      </c>
      <c r="BU262" s="431" t="n">
        <f aca="false">BE262</f>
        <v>60</v>
      </c>
      <c r="BV262" s="431" t="n">
        <f aca="false">BF262</f>
        <v>287</v>
      </c>
      <c r="BW262" s="431" t="n">
        <f aca="false">BG262</f>
        <v>5500</v>
      </c>
      <c r="BX262" s="431" t="n">
        <f aca="false">BW262*0.65</f>
        <v>3575</v>
      </c>
      <c r="BY262" s="431" t="n">
        <f aca="false">BK262</f>
        <v>21.3</v>
      </c>
      <c r="BZ262" s="431" t="n">
        <f aca="false">BL262</f>
        <v>18.3</v>
      </c>
      <c r="CA262" s="432"/>
      <c r="CB262" s="431" t="n">
        <f aca="false">BO262</f>
        <v>187</v>
      </c>
      <c r="CC262" s="433" t="n">
        <v>22478</v>
      </c>
      <c r="CD262" s="412" t="n">
        <f aca="false">CC262</f>
        <v>22478</v>
      </c>
      <c r="CE262" s="422" t="n">
        <f aca="false">CC262/25000</f>
        <v>0.89912</v>
      </c>
      <c r="CF262" s="434" t="n">
        <f aca="false">6700/CC262*24</f>
        <v>7.15366135777204</v>
      </c>
      <c r="CG262" s="435"/>
      <c r="CH262" s="428"/>
      <c r="CI262" s="447" t="n">
        <f aca="false">9500/CC262*24</f>
        <v>10.1432511789305</v>
      </c>
      <c r="CJ262" s="437" t="n">
        <v>29.7</v>
      </c>
      <c r="CK262" s="437" t="n">
        <v>3.77</v>
      </c>
      <c r="CL262" s="424"/>
      <c r="CM262" s="424"/>
      <c r="CN262" s="424"/>
      <c r="CO262" s="433"/>
      <c r="CP262" s="433"/>
      <c r="CQ262" s="438"/>
      <c r="CR262" s="438" t="n">
        <v>0.98</v>
      </c>
      <c r="CS262" s="425"/>
      <c r="CT262" s="433" t="n">
        <f aca="false">3500/CC262*24</f>
        <v>3.73698727644808</v>
      </c>
      <c r="CU262" s="435" t="n">
        <v>5.25</v>
      </c>
      <c r="CV262" s="494"/>
      <c r="CW262" s="495"/>
      <c r="CX262" s="496"/>
      <c r="CY262" s="497"/>
      <c r="CZ262" s="498"/>
      <c r="DA262" s="498"/>
      <c r="DB262" s="498"/>
      <c r="DC262" s="498"/>
      <c r="DD262" s="499"/>
      <c r="DE262" s="496"/>
      <c r="DF262" s="445" t="n">
        <v>22314</v>
      </c>
      <c r="DG262" s="446" t="n">
        <f aca="false">DF262</f>
        <v>22314</v>
      </c>
      <c r="DH262" s="422" t="n">
        <f aca="false">DF262/25000</f>
        <v>0.89256</v>
      </c>
      <c r="DI262" s="447" t="n">
        <f aca="false">6700/DF262*24</f>
        <v>7.20623823608497</v>
      </c>
      <c r="DJ262" s="435" t="n">
        <v>8.13</v>
      </c>
      <c r="DK262" s="428"/>
      <c r="DL262" s="447" t="n">
        <f aca="false">9500/DF262*24</f>
        <v>10.2178004840011</v>
      </c>
      <c r="DM262" s="423" t="n">
        <v>29.9</v>
      </c>
      <c r="DN262" s="423" t="n">
        <v>4.71</v>
      </c>
      <c r="DO262" s="424" t="n">
        <v>8.35</v>
      </c>
      <c r="DP262" s="424"/>
      <c r="DQ262" s="424"/>
      <c r="DR262" s="433"/>
      <c r="DS262" s="433"/>
      <c r="DT262" s="438"/>
      <c r="DU262" s="438" t="n">
        <v>0.98</v>
      </c>
      <c r="DV262" s="425"/>
      <c r="DW262" s="447" t="n">
        <f aca="false">3500/DF262*24</f>
        <v>3.76445280989513</v>
      </c>
      <c r="DX262" s="435" t="n">
        <v>5.57</v>
      </c>
      <c r="DY262" s="494" t="n">
        <v>8.24</v>
      </c>
      <c r="DZ262" s="495" t="n">
        <v>14</v>
      </c>
      <c r="EA262" s="496" t="n">
        <v>58</v>
      </c>
      <c r="EB262" s="497" t="n">
        <v>5350</v>
      </c>
      <c r="EC262" s="498" t="n">
        <v>6.1</v>
      </c>
      <c r="ED262" s="498" t="n">
        <v>0.26</v>
      </c>
      <c r="EE262" s="498" t="n">
        <v>5.8</v>
      </c>
      <c r="EF262" s="498" t="n">
        <v>0.9</v>
      </c>
      <c r="EG262" s="499" t="n">
        <v>11</v>
      </c>
      <c r="EH262" s="496" t="n">
        <v>16</v>
      </c>
      <c r="EI262" s="430" t="n">
        <f aca="false">DY262</f>
        <v>8.24</v>
      </c>
      <c r="EJ262" s="448" t="n">
        <f aca="false">DZ262</f>
        <v>14</v>
      </c>
      <c r="EK262" s="449" t="n">
        <f aca="false">EA262</f>
        <v>58</v>
      </c>
      <c r="EL262" s="418" t="n">
        <f aca="false">EB262</f>
        <v>5350</v>
      </c>
      <c r="EM262" s="432" t="n">
        <f aca="false">EC262</f>
        <v>6.1</v>
      </c>
      <c r="EN262" s="432" t="n">
        <f aca="false">ED262</f>
        <v>0.26</v>
      </c>
      <c r="EO262" s="432" t="n">
        <f aca="false">EE262</f>
        <v>5.8</v>
      </c>
      <c r="EP262" s="432" t="n">
        <f aca="false">EF262</f>
        <v>0.9</v>
      </c>
      <c r="EQ262" s="431" t="n">
        <f aca="false">EG262</f>
        <v>11</v>
      </c>
      <c r="ER262" s="449" t="n">
        <f aca="false">EH262</f>
        <v>16</v>
      </c>
      <c r="ES262" s="497" t="n">
        <f aca="false">44000/BA262*24</f>
        <v>23.5756385068762</v>
      </c>
      <c r="ET262" s="500" t="n">
        <f aca="false">BB262</f>
        <v>0.89584</v>
      </c>
      <c r="EU262" s="452" t="n">
        <f aca="false">BV262/1000/ES262*24</f>
        <v>0.292166</v>
      </c>
      <c r="EV262" s="500" t="n">
        <f aca="false">EU262/$EU$6</f>
        <v>0.541048148148148</v>
      </c>
      <c r="EW262" s="527"/>
      <c r="EX262" s="515" t="n">
        <f aca="false">BY262-EM262</f>
        <v>15.2</v>
      </c>
      <c r="EY262" s="514" t="n">
        <f aca="false">1-EJ262/BU262</f>
        <v>0.766666666666667</v>
      </c>
      <c r="EZ262" s="515" t="n">
        <f aca="false">BU262-EJ262</f>
        <v>46</v>
      </c>
      <c r="FA262" s="451" t="n">
        <f aca="false">1-EK262/BV262</f>
        <v>0.797909407665505</v>
      </c>
      <c r="FB262" s="432" t="n">
        <f aca="false">BV262-EK262</f>
        <v>229</v>
      </c>
      <c r="FC262" s="453"/>
      <c r="FD262" s="432"/>
      <c r="FE262" s="453" t="n">
        <f aca="false">1-EQ262/CB262</f>
        <v>0.941176470588235</v>
      </c>
      <c r="FF262" s="431" t="n">
        <f aca="false">CB262-EQ262</f>
        <v>176</v>
      </c>
      <c r="FG262" s="491" t="n">
        <v>48000</v>
      </c>
      <c r="FH262" s="602"/>
      <c r="FI262" s="502"/>
      <c r="FJ262" s="488"/>
      <c r="FK262" s="503" t="n">
        <f aca="false">3000/BA262*24</f>
        <v>1.60742989819611</v>
      </c>
      <c r="FL262" s="537"/>
      <c r="FM262" s="503"/>
      <c r="FN262" s="537" t="n">
        <v>8618</v>
      </c>
      <c r="FO262" s="533" t="n">
        <f aca="false">FN262/11.15/1.2/1000</f>
        <v>0.644095665171898</v>
      </c>
      <c r="FP262" s="497" t="n">
        <f aca="false">FN262/BA262*1000</f>
        <v>192.400428647973</v>
      </c>
      <c r="FQ262" s="504" t="n">
        <v>76.8</v>
      </c>
      <c r="FR262" s="492" t="n">
        <f aca="false">FQ262/BA262*1000</f>
        <v>1.71459189140918</v>
      </c>
      <c r="FS262" s="505" t="n">
        <v>8.19</v>
      </c>
      <c r="FT262" s="495" t="n">
        <v>13</v>
      </c>
      <c r="FU262" s="496" t="n">
        <v>48</v>
      </c>
      <c r="FV262" s="537" t="n">
        <v>1</v>
      </c>
      <c r="FW262" s="603" t="n">
        <v>0.18</v>
      </c>
      <c r="FX262" s="537" t="n">
        <v>16</v>
      </c>
      <c r="FY262" s="453" t="n">
        <f aca="false">1-FV262/(EG262+DD262)</f>
        <v>0.909090909090909</v>
      </c>
      <c r="FZ262" s="453" t="n">
        <f aca="false">1-FW262/(EF262+DC262)</f>
        <v>0.8</v>
      </c>
      <c r="GA262" s="430" t="n">
        <f aca="false">EF262+DC262-FW262</f>
        <v>0.72</v>
      </c>
      <c r="GB262" s="527" t="n">
        <f aca="false">1-FT262/DZ262</f>
        <v>0.0714285714285714</v>
      </c>
      <c r="GC262" s="515" t="n">
        <f aca="false">(CW262+DZ262-FT262)</f>
        <v>1</v>
      </c>
      <c r="GD262" s="527" t="n">
        <f aca="false">1-FU262/EA262</f>
        <v>0.172413793103448</v>
      </c>
      <c r="GE262" s="528" t="n">
        <f aca="false">CX262+EA262-FU262</f>
        <v>10</v>
      </c>
      <c r="GF262" s="507" t="n">
        <f aca="false">4100/BA262*24</f>
        <v>2.19682086086801</v>
      </c>
      <c r="GG262" s="602"/>
      <c r="GH262" s="602"/>
      <c r="GI262" s="602"/>
      <c r="GJ262" s="602"/>
      <c r="GK262" s="602"/>
      <c r="GL262" s="508"/>
      <c r="GM262" s="495"/>
      <c r="GN262" s="602"/>
      <c r="GO262" s="602"/>
      <c r="GP262" s="602"/>
      <c r="GQ262" s="495"/>
      <c r="GR262" s="604"/>
      <c r="GS262" s="495"/>
      <c r="GT262" s="602"/>
      <c r="GU262" s="602"/>
      <c r="GV262" s="602"/>
      <c r="GW262" s="527"/>
      <c r="GX262" s="527"/>
      <c r="GY262" s="504"/>
      <c r="GZ262" s="491" t="n">
        <v>48976</v>
      </c>
      <c r="HA262" s="494" t="n">
        <v>8.28</v>
      </c>
      <c r="HB262" s="494" t="n">
        <v>8.2</v>
      </c>
      <c r="HC262" s="495" t="n">
        <v>13</v>
      </c>
      <c r="HD262" s="499" t="n">
        <f aca="false">HC262*3.58</f>
        <v>46.54</v>
      </c>
      <c r="HE262" s="499" t="n">
        <v>13</v>
      </c>
      <c r="HF262" s="499"/>
      <c r="HG262" s="499"/>
      <c r="HH262" s="493" t="n">
        <v>1</v>
      </c>
      <c r="HI262" s="509" t="n">
        <v>5350</v>
      </c>
      <c r="HJ262" s="491" t="n">
        <f aca="false">HI262*0.67</f>
        <v>3584.5</v>
      </c>
      <c r="HK262" s="491"/>
      <c r="HL262" s="551"/>
      <c r="HM262" s="544"/>
      <c r="HN262" s="507" t="n">
        <v>7.11</v>
      </c>
      <c r="HO262" s="492"/>
      <c r="HP262" s="546" t="n">
        <v>0.0403</v>
      </c>
      <c r="HQ262" s="524"/>
      <c r="HR262" s="525"/>
      <c r="HS262" s="525" t="n">
        <v>0.15</v>
      </c>
      <c r="HT262" s="512" t="n">
        <v>16</v>
      </c>
      <c r="HU262" s="526" t="n">
        <f aca="false">72500/BA262*24</f>
        <v>38.8462225397392</v>
      </c>
      <c r="HV262" s="527" t="n">
        <f aca="false">1-HC262/BE262</f>
        <v>0.783333333333333</v>
      </c>
      <c r="HW262" s="527" t="n">
        <f aca="false">1-HD262/BF262</f>
        <v>0.837839721254355</v>
      </c>
      <c r="HX262" s="527" t="n">
        <f aca="false">1-HN262/BK262</f>
        <v>0.666197183098592</v>
      </c>
      <c r="HY262" s="605"/>
    </row>
    <row r="263" s="599" customFormat="true" ht="15" hidden="false" customHeight="true" outlineLevel="0" collapsed="false">
      <c r="A263" s="401" t="n">
        <v>43745</v>
      </c>
      <c r="B263" s="516" t="n">
        <v>45947</v>
      </c>
      <c r="C263" s="403" t="n">
        <f aca="false">B263/$B$6</f>
        <v>0.91894</v>
      </c>
      <c r="D263" s="572" t="n">
        <v>8.22</v>
      </c>
      <c r="E263" s="573" t="n">
        <v>49</v>
      </c>
      <c r="F263" s="574" t="n">
        <v>285</v>
      </c>
      <c r="G263" s="407" t="n">
        <f aca="false">F263*B263/1000</f>
        <v>13094.895</v>
      </c>
      <c r="H263" s="403" t="n">
        <f aca="false">G263/$G$6</f>
        <v>0.5237958</v>
      </c>
      <c r="I263" s="574" t="n">
        <v>4390</v>
      </c>
      <c r="J263" s="407" t="n">
        <f aca="false">I263*0.67</f>
        <v>2941.3</v>
      </c>
      <c r="K263" s="575" t="n">
        <v>28.4</v>
      </c>
      <c r="L263" s="575"/>
      <c r="M263" s="575"/>
      <c r="N263" s="576" t="n">
        <v>158</v>
      </c>
      <c r="O263" s="576"/>
      <c r="P263" s="410"/>
      <c r="Q263" s="410"/>
      <c r="R263" s="410"/>
      <c r="S263" s="410"/>
      <c r="T263" s="411"/>
      <c r="U263" s="412"/>
      <c r="V263" s="410"/>
      <c r="W263" s="410"/>
      <c r="X263" s="517"/>
      <c r="Y263" s="474"/>
      <c r="Z263" s="430"/>
      <c r="AA263" s="448"/>
      <c r="AB263" s="410"/>
      <c r="AC263" s="410"/>
      <c r="AD263" s="475" t="n">
        <v>5.81</v>
      </c>
      <c r="AE263" s="478" t="n">
        <f aca="false">AD263/$AD$6</f>
        <v>0.806944444444444</v>
      </c>
      <c r="AF263" s="479"/>
      <c r="AG263" s="478"/>
      <c r="AH263" s="479"/>
      <c r="AI263" s="479"/>
      <c r="AJ263" s="474"/>
      <c r="AK263" s="478"/>
      <c r="AL263" s="448"/>
      <c r="AM263" s="480"/>
      <c r="AN263" s="474"/>
      <c r="AO263" s="474"/>
      <c r="AP263" s="480"/>
      <c r="AQ263" s="448"/>
      <c r="AR263" s="474"/>
      <c r="AS263" s="474"/>
      <c r="AT263" s="474"/>
      <c r="AU263" s="448"/>
      <c r="AV263" s="481"/>
      <c r="AW263" s="480"/>
      <c r="AX263" s="480"/>
      <c r="AY263" s="481"/>
      <c r="AZ263" s="481"/>
      <c r="BA263" s="421" t="n">
        <f aca="false">CC263+DF263</f>
        <v>42803</v>
      </c>
      <c r="BB263" s="422" t="n">
        <f aca="false">BA263/$BA$6</f>
        <v>0.85606</v>
      </c>
      <c r="BC263" s="423"/>
      <c r="BD263" s="424" t="n">
        <v>8.28</v>
      </c>
      <c r="BE263" s="425" t="n">
        <v>59</v>
      </c>
      <c r="BF263" s="426" t="n">
        <v>356</v>
      </c>
      <c r="BG263" s="427" t="n">
        <v>6180</v>
      </c>
      <c r="BH263" s="421" t="n">
        <f aca="false">BG263*0.67</f>
        <v>4140.6</v>
      </c>
      <c r="BI263" s="433"/>
      <c r="BJ263" s="422"/>
      <c r="BK263" s="428" t="n">
        <v>21.7</v>
      </c>
      <c r="BL263" s="428"/>
      <c r="BM263" s="429"/>
      <c r="BN263" s="423"/>
      <c r="BO263" s="426" t="n">
        <v>202</v>
      </c>
      <c r="BP263" s="426"/>
      <c r="BQ263" s="424" t="n">
        <v>5.13</v>
      </c>
      <c r="BR263" s="422" t="n">
        <f aca="false">BQ263/$BQ$6</f>
        <v>0.7125</v>
      </c>
      <c r="BS263" s="410" t="n">
        <f aca="false">BA263</f>
        <v>42803</v>
      </c>
      <c r="BT263" s="430" t="n">
        <f aca="false">BD263</f>
        <v>8.28</v>
      </c>
      <c r="BU263" s="431" t="n">
        <f aca="false">BE263</f>
        <v>59</v>
      </c>
      <c r="BV263" s="431" t="n">
        <f aca="false">BF263</f>
        <v>356</v>
      </c>
      <c r="BW263" s="431" t="n">
        <f aca="false">BG263</f>
        <v>6180</v>
      </c>
      <c r="BX263" s="431" t="n">
        <f aca="false">BW263*0.65</f>
        <v>4017</v>
      </c>
      <c r="BY263" s="431" t="n">
        <f aca="false">BK263</f>
        <v>21.7</v>
      </c>
      <c r="BZ263" s="431"/>
      <c r="CA263" s="432"/>
      <c r="CB263" s="431" t="n">
        <f aca="false">BO263</f>
        <v>202</v>
      </c>
      <c r="CC263" s="433" t="n">
        <v>21487</v>
      </c>
      <c r="CD263" s="412" t="n">
        <f aca="false">CC263</f>
        <v>21487</v>
      </c>
      <c r="CE263" s="422" t="n">
        <f aca="false">CC263/25000</f>
        <v>0.85948</v>
      </c>
      <c r="CF263" s="434" t="n">
        <f aca="false">6700/CC263*24</f>
        <v>7.48359473169824</v>
      </c>
      <c r="CG263" s="435"/>
      <c r="CH263" s="428"/>
      <c r="CI263" s="447" t="n">
        <f aca="false">9500/CC263*24</f>
        <v>10.6110671568856</v>
      </c>
      <c r="CJ263" s="437" t="n">
        <v>30</v>
      </c>
      <c r="CK263" s="437" t="n">
        <v>4.22</v>
      </c>
      <c r="CL263" s="424"/>
      <c r="CM263" s="424"/>
      <c r="CN263" s="424"/>
      <c r="CO263" s="433"/>
      <c r="CP263" s="433"/>
      <c r="CQ263" s="438"/>
      <c r="CR263" s="438" t="n">
        <v>0.98</v>
      </c>
      <c r="CS263" s="425"/>
      <c r="CT263" s="433" t="n">
        <f aca="false">3500/CC263*24</f>
        <v>3.90934053148415</v>
      </c>
      <c r="CU263" s="435" t="n">
        <v>5.06</v>
      </c>
      <c r="CV263" s="439"/>
      <c r="CW263" s="440"/>
      <c r="CX263" s="441"/>
      <c r="CY263" s="442"/>
      <c r="CZ263" s="443"/>
      <c r="DA263" s="443"/>
      <c r="DB263" s="443"/>
      <c r="DC263" s="443"/>
      <c r="DD263" s="444"/>
      <c r="DE263" s="441"/>
      <c r="DF263" s="445" t="n">
        <v>21316</v>
      </c>
      <c r="DG263" s="446" t="n">
        <f aca="false">DF263</f>
        <v>21316</v>
      </c>
      <c r="DH263" s="422" t="n">
        <f aca="false">DF263/25000</f>
        <v>0.85264</v>
      </c>
      <c r="DI263" s="447" t="n">
        <f aca="false">6700/DF263*24</f>
        <v>7.54362919872396</v>
      </c>
      <c r="DJ263" s="435" t="n">
        <v>8.13</v>
      </c>
      <c r="DK263" s="428"/>
      <c r="DL263" s="447" t="n">
        <f aca="false">9500/DF263*24</f>
        <v>10.6961906549071</v>
      </c>
      <c r="DM263" s="423" t="n">
        <v>29.9</v>
      </c>
      <c r="DN263" s="423" t="n">
        <v>3.84</v>
      </c>
      <c r="DO263" s="424" t="n">
        <v>8.1</v>
      </c>
      <c r="DP263" s="424"/>
      <c r="DQ263" s="424"/>
      <c r="DR263" s="433"/>
      <c r="DS263" s="433"/>
      <c r="DT263" s="438"/>
      <c r="DU263" s="438" t="n">
        <v>0.97</v>
      </c>
      <c r="DV263" s="425"/>
      <c r="DW263" s="447" t="n">
        <f aca="false">3500/DF263*24</f>
        <v>3.94070182022894</v>
      </c>
      <c r="DX263" s="435" t="n">
        <v>5.23</v>
      </c>
      <c r="DY263" s="439" t="n">
        <v>8.16</v>
      </c>
      <c r="DZ263" s="440" t="n">
        <v>15</v>
      </c>
      <c r="EA263" s="441" t="n">
        <v>57</v>
      </c>
      <c r="EB263" s="442" t="n">
        <v>5520</v>
      </c>
      <c r="EC263" s="443" t="n">
        <v>7.5</v>
      </c>
      <c r="ED263" s="443"/>
      <c r="EE263" s="443"/>
      <c r="EF263" s="443"/>
      <c r="EG263" s="444" t="n">
        <v>9</v>
      </c>
      <c r="EH263" s="441"/>
      <c r="EI263" s="430" t="n">
        <f aca="false">DY263</f>
        <v>8.16</v>
      </c>
      <c r="EJ263" s="448" t="n">
        <f aca="false">DZ263</f>
        <v>15</v>
      </c>
      <c r="EK263" s="449" t="n">
        <f aca="false">EA263</f>
        <v>57</v>
      </c>
      <c r="EL263" s="418" t="n">
        <f aca="false">EB263</f>
        <v>5520</v>
      </c>
      <c r="EM263" s="432" t="n">
        <f aca="false">EC263</f>
        <v>7.5</v>
      </c>
      <c r="EN263" s="432"/>
      <c r="EO263" s="432"/>
      <c r="EP263" s="432"/>
      <c r="EQ263" s="431" t="n">
        <f aca="false">EG263</f>
        <v>9</v>
      </c>
      <c r="ER263" s="449"/>
      <c r="ES263" s="450" t="n">
        <f aca="false">44000/BA263*24</f>
        <v>24.6711679087914</v>
      </c>
      <c r="ET263" s="451" t="n">
        <f aca="false">BB263</f>
        <v>0.85606</v>
      </c>
      <c r="EU263" s="452" t="n">
        <f aca="false">BV263/1000/ES263*24</f>
        <v>0.346315181818182</v>
      </c>
      <c r="EV263" s="451" t="n">
        <f aca="false">EU263/$EU$6</f>
        <v>0.641324410774411</v>
      </c>
      <c r="EW263" s="514"/>
      <c r="EX263" s="515" t="n">
        <f aca="false">BY263-EM263</f>
        <v>14.2</v>
      </c>
      <c r="EY263" s="514" t="n">
        <f aca="false">1-EJ263/BU263</f>
        <v>0.745762711864407</v>
      </c>
      <c r="EZ263" s="515" t="n">
        <f aca="false">BU263-EJ263</f>
        <v>44</v>
      </c>
      <c r="FA263" s="451" t="n">
        <f aca="false">1-EK263/BV263</f>
        <v>0.839887640449438</v>
      </c>
      <c r="FB263" s="432" t="n">
        <f aca="false">BV263-EK263</f>
        <v>299</v>
      </c>
      <c r="FC263" s="453"/>
      <c r="FD263" s="432"/>
      <c r="FE263" s="453" t="n">
        <f aca="false">1-EQ263/CB263</f>
        <v>0.955445544554455</v>
      </c>
      <c r="FF263" s="431" t="n">
        <f aca="false">CB263-EQ263</f>
        <v>193</v>
      </c>
      <c r="FG263" s="406" t="n">
        <v>48000</v>
      </c>
      <c r="FH263" s="590"/>
      <c r="FI263" s="591"/>
      <c r="FJ263" s="592"/>
      <c r="FK263" s="456" t="n">
        <f aca="false">3000/BA263*24</f>
        <v>1.68212508469033</v>
      </c>
      <c r="FL263" s="531"/>
      <c r="FM263" s="456"/>
      <c r="FN263" s="531" t="n">
        <v>7089</v>
      </c>
      <c r="FO263" s="533" t="n">
        <f aca="false">FN263/11.15/1.2/1000</f>
        <v>0.529820627802691</v>
      </c>
      <c r="FP263" s="450" t="n">
        <f aca="false">FN263/BA263*1000</f>
        <v>165.619232296802</v>
      </c>
      <c r="FQ263" s="458" t="n">
        <v>76.8</v>
      </c>
      <c r="FR263" s="459" t="n">
        <f aca="false">FQ263/BA263*1000</f>
        <v>1.79426675700301</v>
      </c>
      <c r="FS263" s="577" t="n">
        <v>8.02</v>
      </c>
      <c r="FT263" s="578" t="n">
        <v>13</v>
      </c>
      <c r="FU263" s="579" t="n">
        <v>47</v>
      </c>
      <c r="FV263" s="580" t="n">
        <v>1</v>
      </c>
      <c r="FW263" s="581"/>
      <c r="FX263" s="580"/>
      <c r="FY263" s="453" t="n">
        <f aca="false">1-FV263/(EG263+DD263)</f>
        <v>0.888888888888889</v>
      </c>
      <c r="FZ263" s="453"/>
      <c r="GA263" s="430"/>
      <c r="GB263" s="514" t="n">
        <f aca="false">1-FT263/DZ263</f>
        <v>0.133333333333333</v>
      </c>
      <c r="GC263" s="515" t="n">
        <f aca="false">(CW263+DZ263-FT263)</f>
        <v>2</v>
      </c>
      <c r="GD263" s="514" t="n">
        <f aca="false">1-FU263/EA263</f>
        <v>0.175438596491228</v>
      </c>
      <c r="GE263" s="528" t="n">
        <f aca="false">CX263+EA263-FU263</f>
        <v>10</v>
      </c>
      <c r="GF263" s="462" t="n">
        <f aca="false">4100/BA263*24</f>
        <v>2.29890428241011</v>
      </c>
      <c r="GG263" s="590"/>
      <c r="GH263" s="593"/>
      <c r="GI263" s="590"/>
      <c r="GJ263" s="593"/>
      <c r="GK263" s="593"/>
      <c r="GL263" s="594"/>
      <c r="GM263" s="578"/>
      <c r="GN263" s="590"/>
      <c r="GO263" s="593"/>
      <c r="GP263" s="593"/>
      <c r="GQ263" s="578"/>
      <c r="GR263" s="595"/>
      <c r="GS263" s="596"/>
      <c r="GT263" s="593"/>
      <c r="GU263" s="593"/>
      <c r="GV263" s="593"/>
      <c r="GW263" s="514"/>
      <c r="GX263" s="514"/>
      <c r="GY263" s="597"/>
      <c r="GZ263" s="406" t="n">
        <v>45192</v>
      </c>
      <c r="HA263" s="582" t="n">
        <v>8.11</v>
      </c>
      <c r="HB263" s="452" t="n">
        <v>8.08</v>
      </c>
      <c r="HC263" s="578" t="n">
        <v>13.3</v>
      </c>
      <c r="HD263" s="464" t="n">
        <f aca="false">HC263*3.58</f>
        <v>47.614</v>
      </c>
      <c r="HE263" s="464" t="n">
        <v>14</v>
      </c>
      <c r="HF263" s="464"/>
      <c r="HG263" s="583"/>
      <c r="HH263" s="576" t="n">
        <v>1</v>
      </c>
      <c r="HI263" s="584" t="n">
        <v>5440</v>
      </c>
      <c r="HJ263" s="407" t="n">
        <f aca="false">HI263*0.67</f>
        <v>3644.8</v>
      </c>
      <c r="HK263" s="407"/>
      <c r="HL263" s="550"/>
      <c r="HM263" s="585"/>
      <c r="HN263" s="462" t="n">
        <v>7.87</v>
      </c>
      <c r="HO263" s="575"/>
      <c r="HP263" s="549" t="n">
        <v>0.042</v>
      </c>
      <c r="HQ263" s="586"/>
      <c r="HR263" s="587"/>
      <c r="HS263" s="521" t="n">
        <v>0.15</v>
      </c>
      <c r="HT263" s="588" t="n">
        <v>16</v>
      </c>
      <c r="HU263" s="523" t="n">
        <f aca="false">72500/BA263*24</f>
        <v>40.6513562133495</v>
      </c>
      <c r="HV263" s="514" t="n">
        <f aca="false">1-HC263/BE263</f>
        <v>0.774576271186441</v>
      </c>
      <c r="HW263" s="514" t="n">
        <f aca="false">1-HD263/BF263</f>
        <v>0.866252808988764</v>
      </c>
      <c r="HX263" s="514" t="n">
        <f aca="false">1-HN263/BK263</f>
        <v>0.637327188940092</v>
      </c>
      <c r="HY263" s="600"/>
    </row>
    <row r="264" s="599" customFormat="true" ht="15" hidden="false" customHeight="true" outlineLevel="0" collapsed="false">
      <c r="A264" s="401" t="n">
        <v>43746</v>
      </c>
      <c r="B264" s="516" t="n">
        <v>44076</v>
      </c>
      <c r="C264" s="403" t="n">
        <f aca="false">B264/$B$6</f>
        <v>0.88152</v>
      </c>
      <c r="D264" s="572" t="n">
        <v>8.23</v>
      </c>
      <c r="E264" s="573" t="n">
        <v>45.3</v>
      </c>
      <c r="F264" s="574" t="n">
        <v>282</v>
      </c>
      <c r="G264" s="407" t="n">
        <f aca="false">F264*B264/1000</f>
        <v>12429.432</v>
      </c>
      <c r="H264" s="403" t="n">
        <f aca="false">G264/$G$6</f>
        <v>0.49717728</v>
      </c>
      <c r="I264" s="574" t="n">
        <v>4700</v>
      </c>
      <c r="J264" s="407" t="n">
        <f aca="false">I264*0.67</f>
        <v>3149</v>
      </c>
      <c r="K264" s="575" t="n">
        <v>28.1</v>
      </c>
      <c r="L264" s="575" t="n">
        <v>22.4</v>
      </c>
      <c r="M264" s="575" t="n">
        <v>2.2</v>
      </c>
      <c r="N264" s="576" t="n">
        <v>222</v>
      </c>
      <c r="O264" s="576" t="n">
        <v>32</v>
      </c>
      <c r="P264" s="410"/>
      <c r="Q264" s="410"/>
      <c r="R264" s="410"/>
      <c r="S264" s="410"/>
      <c r="T264" s="411"/>
      <c r="U264" s="412"/>
      <c r="V264" s="410"/>
      <c r="W264" s="410"/>
      <c r="X264" s="517"/>
      <c r="Y264" s="474"/>
      <c r="Z264" s="430"/>
      <c r="AA264" s="448"/>
      <c r="AB264" s="410"/>
      <c r="AC264" s="410"/>
      <c r="AD264" s="475" t="n">
        <v>5.57</v>
      </c>
      <c r="AE264" s="478" t="n">
        <f aca="false">AD264/$AD$6</f>
        <v>0.773611111111111</v>
      </c>
      <c r="AF264" s="479"/>
      <c r="AG264" s="478"/>
      <c r="AH264" s="479"/>
      <c r="AI264" s="479"/>
      <c r="AJ264" s="474"/>
      <c r="AK264" s="478"/>
      <c r="AL264" s="448"/>
      <c r="AM264" s="480"/>
      <c r="AN264" s="474"/>
      <c r="AO264" s="474"/>
      <c r="AP264" s="480"/>
      <c r="AQ264" s="448"/>
      <c r="AR264" s="474"/>
      <c r="AS264" s="474"/>
      <c r="AT264" s="474"/>
      <c r="AU264" s="448"/>
      <c r="AV264" s="481"/>
      <c r="AW264" s="480"/>
      <c r="AX264" s="480"/>
      <c r="AY264" s="481"/>
      <c r="AZ264" s="481"/>
      <c r="BA264" s="421" t="n">
        <f aca="false">CC264+DF264</f>
        <v>43156</v>
      </c>
      <c r="BB264" s="422" t="n">
        <f aca="false">BA264/$BA$6</f>
        <v>0.86312</v>
      </c>
      <c r="BC264" s="423"/>
      <c r="BD264" s="424" t="n">
        <v>8.32</v>
      </c>
      <c r="BE264" s="425" t="n">
        <v>58.2</v>
      </c>
      <c r="BF264" s="426" t="n">
        <v>387</v>
      </c>
      <c r="BG264" s="427" t="n">
        <v>5750</v>
      </c>
      <c r="BH264" s="421" t="n">
        <f aca="false">BG264*0.67</f>
        <v>3852.5</v>
      </c>
      <c r="BI264" s="433" t="n">
        <v>1355</v>
      </c>
      <c r="BJ264" s="422" t="n">
        <f aca="false">BI264/35.5*(23+35.5)/BH264</f>
        <v>0.579594373509062</v>
      </c>
      <c r="BK264" s="428" t="n">
        <v>24.8</v>
      </c>
      <c r="BL264" s="428" t="n">
        <v>22</v>
      </c>
      <c r="BM264" s="429" t="n">
        <v>0.7</v>
      </c>
      <c r="BN264" s="423" t="n">
        <v>2.1</v>
      </c>
      <c r="BO264" s="426" t="n">
        <v>219</v>
      </c>
      <c r="BP264" s="426" t="n">
        <v>32</v>
      </c>
      <c r="BQ264" s="424" t="n">
        <v>4.5</v>
      </c>
      <c r="BR264" s="422" t="n">
        <f aca="false">BQ264/$BQ$6</f>
        <v>0.625</v>
      </c>
      <c r="BS264" s="410" t="n">
        <f aca="false">BA264</f>
        <v>43156</v>
      </c>
      <c r="BT264" s="430" t="n">
        <f aca="false">BD264</f>
        <v>8.32</v>
      </c>
      <c r="BU264" s="431" t="n">
        <f aca="false">BE264</f>
        <v>58.2</v>
      </c>
      <c r="BV264" s="431" t="n">
        <f aca="false">BF264</f>
        <v>387</v>
      </c>
      <c r="BW264" s="431" t="n">
        <f aca="false">BG264</f>
        <v>5750</v>
      </c>
      <c r="BX264" s="431" t="n">
        <f aca="false">BW264*0.65</f>
        <v>3737.5</v>
      </c>
      <c r="BY264" s="431" t="n">
        <f aca="false">BK264</f>
        <v>24.8</v>
      </c>
      <c r="BZ264" s="431" t="n">
        <f aca="false">BL264</f>
        <v>22</v>
      </c>
      <c r="CA264" s="432" t="n">
        <f aca="false">BN264</f>
        <v>2.1</v>
      </c>
      <c r="CB264" s="431" t="n">
        <f aca="false">BO264</f>
        <v>219</v>
      </c>
      <c r="CC264" s="433" t="n">
        <v>21584</v>
      </c>
      <c r="CD264" s="412" t="n">
        <f aca="false">CC264</f>
        <v>21584</v>
      </c>
      <c r="CE264" s="422" t="n">
        <f aca="false">CC264/25000</f>
        <v>0.86336</v>
      </c>
      <c r="CF264" s="434" t="n">
        <f aca="false">6700/CC264*24</f>
        <v>7.44996293550778</v>
      </c>
      <c r="CG264" s="435"/>
      <c r="CH264" s="428"/>
      <c r="CI264" s="447" t="n">
        <f aca="false">9500/CC264*24</f>
        <v>10.5633802816901</v>
      </c>
      <c r="CJ264" s="437" t="n">
        <v>29</v>
      </c>
      <c r="CK264" s="437" t="n">
        <v>3.73</v>
      </c>
      <c r="CL264" s="424"/>
      <c r="CM264" s="424"/>
      <c r="CN264" s="424"/>
      <c r="CO264" s="433"/>
      <c r="CP264" s="433"/>
      <c r="CQ264" s="438"/>
      <c r="CR264" s="438" t="n">
        <v>0.98</v>
      </c>
      <c r="CS264" s="425"/>
      <c r="CT264" s="433" t="n">
        <f aca="false">3500/CC264*24</f>
        <v>3.89177168272795</v>
      </c>
      <c r="CU264" s="435" t="n">
        <v>4.98</v>
      </c>
      <c r="CV264" s="439"/>
      <c r="CW264" s="440"/>
      <c r="CX264" s="441"/>
      <c r="CY264" s="442"/>
      <c r="CZ264" s="443"/>
      <c r="DA264" s="443"/>
      <c r="DB264" s="443"/>
      <c r="DC264" s="443"/>
      <c r="DD264" s="444"/>
      <c r="DE264" s="441"/>
      <c r="DF264" s="445" t="n">
        <v>21572</v>
      </c>
      <c r="DG264" s="446" t="n">
        <f aca="false">DF264</f>
        <v>21572</v>
      </c>
      <c r="DH264" s="422" t="n">
        <f aca="false">DF264/25000</f>
        <v>0.86288</v>
      </c>
      <c r="DI264" s="447" t="n">
        <f aca="false">6700/DF264*24</f>
        <v>7.45410717596885</v>
      </c>
      <c r="DJ264" s="435" t="n">
        <v>8.07</v>
      </c>
      <c r="DK264" s="428" t="n">
        <v>6.1</v>
      </c>
      <c r="DL264" s="447" t="n">
        <f aca="false">9500/DF264*24</f>
        <v>10.5692564435379</v>
      </c>
      <c r="DM264" s="423" t="n">
        <v>29.4</v>
      </c>
      <c r="DN264" s="423" t="n">
        <v>2.54</v>
      </c>
      <c r="DO264" s="424" t="n">
        <v>8.04</v>
      </c>
      <c r="DP264" s="424"/>
      <c r="DQ264" s="424"/>
      <c r="DR264" s="433" t="n">
        <v>9573</v>
      </c>
      <c r="DS264" s="433" t="n">
        <v>4320</v>
      </c>
      <c r="DT264" s="438" t="n">
        <f aca="false">DS264/DR264</f>
        <v>0.45126919460984</v>
      </c>
      <c r="DU264" s="438" t="n">
        <v>0.98</v>
      </c>
      <c r="DV264" s="425"/>
      <c r="DW264" s="447" t="n">
        <f aca="false">3500/DF264*24</f>
        <v>3.89393658446134</v>
      </c>
      <c r="DX264" s="435" t="n">
        <v>5.23</v>
      </c>
      <c r="DY264" s="439" t="n">
        <v>8.15</v>
      </c>
      <c r="DZ264" s="440" t="n">
        <v>15</v>
      </c>
      <c r="EA264" s="441" t="n">
        <v>58</v>
      </c>
      <c r="EB264" s="442" t="n">
        <v>5620</v>
      </c>
      <c r="EC264" s="443" t="n">
        <v>9.4</v>
      </c>
      <c r="ED264" s="443" t="n">
        <v>0.25</v>
      </c>
      <c r="EE264" s="443" t="n">
        <v>8.7</v>
      </c>
      <c r="EF264" s="443" t="n">
        <v>1.7</v>
      </c>
      <c r="EG264" s="444" t="n">
        <v>5</v>
      </c>
      <c r="EH264" s="441" t="n">
        <v>16</v>
      </c>
      <c r="EI264" s="430" t="n">
        <f aca="false">DY264</f>
        <v>8.15</v>
      </c>
      <c r="EJ264" s="448" t="n">
        <f aca="false">DZ264</f>
        <v>15</v>
      </c>
      <c r="EK264" s="449" t="n">
        <f aca="false">EA264</f>
        <v>58</v>
      </c>
      <c r="EL264" s="418" t="n">
        <f aca="false">EB264</f>
        <v>5620</v>
      </c>
      <c r="EM264" s="432" t="n">
        <f aca="false">EC264</f>
        <v>9.4</v>
      </c>
      <c r="EN264" s="432" t="n">
        <f aca="false">ED264</f>
        <v>0.25</v>
      </c>
      <c r="EO264" s="432" t="n">
        <f aca="false">EE264</f>
        <v>8.7</v>
      </c>
      <c r="EP264" s="432" t="n">
        <f aca="false">EF264</f>
        <v>1.7</v>
      </c>
      <c r="EQ264" s="431" t="n">
        <f aca="false">EG264</f>
        <v>5</v>
      </c>
      <c r="ER264" s="449" t="n">
        <f aca="false">EH264</f>
        <v>16</v>
      </c>
      <c r="ES264" s="450" t="n">
        <f aca="false">44000/BA264*24</f>
        <v>24.4693669478172</v>
      </c>
      <c r="ET264" s="451" t="n">
        <f aca="false">BB264</f>
        <v>0.86312</v>
      </c>
      <c r="EU264" s="452" t="n">
        <f aca="false">BV264/1000/ES264*24</f>
        <v>0.379576636363636</v>
      </c>
      <c r="EV264" s="451" t="n">
        <f aca="false">EU264/$EU$6</f>
        <v>0.702919696969697</v>
      </c>
      <c r="EW264" s="514" t="n">
        <f aca="false">1-EM264/BY264</f>
        <v>0.620967741935484</v>
      </c>
      <c r="EX264" s="515" t="n">
        <f aca="false">BY264-EM264</f>
        <v>15.4</v>
      </c>
      <c r="EY264" s="514" t="n">
        <f aca="false">1-EJ264/BU264</f>
        <v>0.742268041237113</v>
      </c>
      <c r="EZ264" s="515" t="n">
        <f aca="false">BU264-EJ264</f>
        <v>43.2</v>
      </c>
      <c r="FA264" s="451" t="n">
        <f aca="false">1-EK264/BV264</f>
        <v>0.850129198966408</v>
      </c>
      <c r="FB264" s="432" t="n">
        <f aca="false">BV264-EK264</f>
        <v>329</v>
      </c>
      <c r="FC264" s="453" t="n">
        <f aca="false">1-EP264/CA264</f>
        <v>0.190476190476191</v>
      </c>
      <c r="FD264" s="432" t="n">
        <f aca="false">CA264-EP264</f>
        <v>0.4</v>
      </c>
      <c r="FE264" s="453" t="n">
        <f aca="false">1-EQ264/CB264</f>
        <v>0.97716894977169</v>
      </c>
      <c r="FF264" s="431" t="n">
        <f aca="false">CB264-EQ264</f>
        <v>214</v>
      </c>
      <c r="FG264" s="406" t="n">
        <v>48000</v>
      </c>
      <c r="FH264" s="590"/>
      <c r="FI264" s="591"/>
      <c r="FJ264" s="592"/>
      <c r="FK264" s="456" t="n">
        <f aca="false">3000/BA264*24</f>
        <v>1.66836592826027</v>
      </c>
      <c r="FL264" s="531"/>
      <c r="FM264" s="456"/>
      <c r="FN264" s="531" t="n">
        <v>8713</v>
      </c>
      <c r="FO264" s="533" t="n">
        <f aca="false">FN264/11.15/1.2/1000</f>
        <v>0.65119581464873</v>
      </c>
      <c r="FP264" s="450" t="n">
        <f aca="false">FN264/BA264*1000</f>
        <v>201.895449068496</v>
      </c>
      <c r="FQ264" s="458" t="n">
        <v>76.8</v>
      </c>
      <c r="FR264" s="459" t="n">
        <f aca="false">FQ264/BA264*1000</f>
        <v>1.77959032347762</v>
      </c>
      <c r="FS264" s="577" t="n">
        <v>8.05</v>
      </c>
      <c r="FT264" s="578" t="n">
        <v>13</v>
      </c>
      <c r="FU264" s="579" t="n">
        <v>47</v>
      </c>
      <c r="FV264" s="580" t="n">
        <v>2</v>
      </c>
      <c r="FW264" s="581" t="n">
        <v>0.22</v>
      </c>
      <c r="FX264" s="580" t="n">
        <v>16</v>
      </c>
      <c r="FY264" s="453" t="n">
        <f aca="false">1-FV264/(EG264+DD264)</f>
        <v>0.6</v>
      </c>
      <c r="FZ264" s="453" t="n">
        <f aca="false">1-FW264/(EF264+DC264)</f>
        <v>0.870588235294118</v>
      </c>
      <c r="GA264" s="430" t="n">
        <f aca="false">EF264+DC264-FW264</f>
        <v>1.48</v>
      </c>
      <c r="GB264" s="514" t="n">
        <f aca="false">1-FT264/DZ264</f>
        <v>0.133333333333333</v>
      </c>
      <c r="GC264" s="515" t="n">
        <f aca="false">(CW264+DZ264-FT264)</f>
        <v>2</v>
      </c>
      <c r="GD264" s="514" t="n">
        <f aca="false">1-FU264/EA264</f>
        <v>0.189655172413793</v>
      </c>
      <c r="GE264" s="528" t="n">
        <f aca="false">CX264+EA264-FU264</f>
        <v>11</v>
      </c>
      <c r="GF264" s="462" t="n">
        <f aca="false">4100/BA264*24</f>
        <v>2.2801001019557</v>
      </c>
      <c r="GG264" s="590"/>
      <c r="GH264" s="593"/>
      <c r="GI264" s="590"/>
      <c r="GJ264" s="593"/>
      <c r="GK264" s="593"/>
      <c r="GL264" s="594"/>
      <c r="GM264" s="578"/>
      <c r="GN264" s="590"/>
      <c r="GO264" s="593"/>
      <c r="GP264" s="593"/>
      <c r="GQ264" s="578"/>
      <c r="GR264" s="595"/>
      <c r="GS264" s="596"/>
      <c r="GT264" s="593"/>
      <c r="GU264" s="593"/>
      <c r="GV264" s="593"/>
      <c r="GW264" s="514"/>
      <c r="GX264" s="514"/>
      <c r="GY264" s="597"/>
      <c r="GZ264" s="406" t="n">
        <v>46875</v>
      </c>
      <c r="HA264" s="582" t="n">
        <v>8.25</v>
      </c>
      <c r="HB264" s="452" t="n">
        <v>8.13</v>
      </c>
      <c r="HC264" s="578" t="n">
        <v>13</v>
      </c>
      <c r="HD264" s="464" t="n">
        <f aca="false">HC264*3.58</f>
        <v>46.54</v>
      </c>
      <c r="HE264" s="464" t="n">
        <v>14.5</v>
      </c>
      <c r="HF264" s="464"/>
      <c r="HG264" s="583"/>
      <c r="HH264" s="576" t="n">
        <v>2</v>
      </c>
      <c r="HI264" s="584" t="n">
        <v>5450</v>
      </c>
      <c r="HJ264" s="407" t="n">
        <f aca="false">HI264*0.67</f>
        <v>3651.5</v>
      </c>
      <c r="HK264" s="407"/>
      <c r="HL264" s="550" t="n">
        <v>1329</v>
      </c>
      <c r="HM264" s="585" t="n">
        <v>8.5</v>
      </c>
      <c r="HN264" s="462" t="n">
        <v>8.48</v>
      </c>
      <c r="HO264" s="575" t="n">
        <v>0.24</v>
      </c>
      <c r="HP264" s="549" t="n">
        <v>0.0434</v>
      </c>
      <c r="HQ264" s="586" t="n">
        <v>8.7</v>
      </c>
      <c r="HR264" s="587" t="n">
        <v>0.18</v>
      </c>
      <c r="HS264" s="521" t="n">
        <v>0.19</v>
      </c>
      <c r="HT264" s="588" t="n">
        <v>16</v>
      </c>
      <c r="HU264" s="523" t="n">
        <f aca="false">72500/BA264*24</f>
        <v>40.3188432662897</v>
      </c>
      <c r="HV264" s="514" t="n">
        <f aca="false">1-HC264/BE264</f>
        <v>0.776632302405498</v>
      </c>
      <c r="HW264" s="514" t="n">
        <f aca="false">1-HD264/BF264</f>
        <v>0.879741602067183</v>
      </c>
      <c r="HX264" s="514" t="n">
        <f aca="false">1-HN264/BK264</f>
        <v>0.658064516129032</v>
      </c>
      <c r="HY264" s="600"/>
    </row>
    <row r="265" s="599" customFormat="true" ht="15" hidden="false" customHeight="true" outlineLevel="0" collapsed="false">
      <c r="A265" s="401" t="n">
        <v>43747</v>
      </c>
      <c r="B265" s="516" t="n">
        <v>41812</v>
      </c>
      <c r="C265" s="403" t="n">
        <f aca="false">B265/$B$6</f>
        <v>0.83624</v>
      </c>
      <c r="D265" s="572" t="n">
        <v>7.99</v>
      </c>
      <c r="E265" s="573" t="n">
        <v>45</v>
      </c>
      <c r="F265" s="574" t="n">
        <v>269</v>
      </c>
      <c r="G265" s="407" t="n">
        <f aca="false">F265*B265/1000</f>
        <v>11247.428</v>
      </c>
      <c r="H265" s="403" t="n">
        <f aca="false">G265/$G$6</f>
        <v>0.44989712</v>
      </c>
      <c r="I265" s="574" t="n">
        <v>4810</v>
      </c>
      <c r="J265" s="407" t="n">
        <f aca="false">I265*0.67</f>
        <v>3222.7</v>
      </c>
      <c r="K265" s="575" t="n">
        <v>32.7</v>
      </c>
      <c r="L265" s="575"/>
      <c r="M265" s="575"/>
      <c r="N265" s="576" t="n">
        <v>270</v>
      </c>
      <c r="O265" s="576"/>
      <c r="P265" s="410"/>
      <c r="Q265" s="410"/>
      <c r="R265" s="410"/>
      <c r="S265" s="410"/>
      <c r="T265" s="411"/>
      <c r="U265" s="412"/>
      <c r="V265" s="410"/>
      <c r="W265" s="410"/>
      <c r="X265" s="517"/>
      <c r="Y265" s="474"/>
      <c r="Z265" s="430"/>
      <c r="AA265" s="448"/>
      <c r="AB265" s="410"/>
      <c r="AC265" s="410"/>
      <c r="AD265" s="475" t="n">
        <v>5.51</v>
      </c>
      <c r="AE265" s="478" t="n">
        <f aca="false">AD265/$AD$6</f>
        <v>0.765277777777778</v>
      </c>
      <c r="AF265" s="479"/>
      <c r="AG265" s="478"/>
      <c r="AH265" s="479"/>
      <c r="AI265" s="479"/>
      <c r="AJ265" s="474"/>
      <c r="AK265" s="478"/>
      <c r="AL265" s="448"/>
      <c r="AM265" s="480"/>
      <c r="AN265" s="474"/>
      <c r="AO265" s="474"/>
      <c r="AP265" s="480"/>
      <c r="AQ265" s="448"/>
      <c r="AR265" s="474"/>
      <c r="AS265" s="474"/>
      <c r="AT265" s="474"/>
      <c r="AU265" s="448"/>
      <c r="AV265" s="481"/>
      <c r="AW265" s="480"/>
      <c r="AX265" s="480"/>
      <c r="AY265" s="481"/>
      <c r="AZ265" s="481"/>
      <c r="BA265" s="421" t="n">
        <f aca="false">CC265+DF265</f>
        <v>41733</v>
      </c>
      <c r="BB265" s="422" t="n">
        <f aca="false">BA265/$BA$6</f>
        <v>0.83466</v>
      </c>
      <c r="BC265" s="423"/>
      <c r="BD265" s="424" t="n">
        <v>8.25</v>
      </c>
      <c r="BE265" s="425" t="n">
        <v>50</v>
      </c>
      <c r="BF265" s="426" t="n">
        <v>346</v>
      </c>
      <c r="BG265" s="427" t="n">
        <v>6110</v>
      </c>
      <c r="BH265" s="421" t="n">
        <f aca="false">BG265*0.67</f>
        <v>4093.7</v>
      </c>
      <c r="BI265" s="433"/>
      <c r="BJ265" s="422"/>
      <c r="BK265" s="428" t="n">
        <v>22.4</v>
      </c>
      <c r="BL265" s="428"/>
      <c r="BM265" s="429"/>
      <c r="BN265" s="423"/>
      <c r="BO265" s="426" t="n">
        <v>367</v>
      </c>
      <c r="BP265" s="426"/>
      <c r="BQ265" s="424" t="n">
        <v>4.8</v>
      </c>
      <c r="BR265" s="422" t="n">
        <f aca="false">BQ265/$BQ$6</f>
        <v>0.666666666666667</v>
      </c>
      <c r="BS265" s="410" t="n">
        <f aca="false">BA265</f>
        <v>41733</v>
      </c>
      <c r="BT265" s="430" t="n">
        <f aca="false">BD265</f>
        <v>8.25</v>
      </c>
      <c r="BU265" s="431" t="n">
        <f aca="false">BE265</f>
        <v>50</v>
      </c>
      <c r="BV265" s="431" t="n">
        <f aca="false">BF265</f>
        <v>346</v>
      </c>
      <c r="BW265" s="431" t="n">
        <f aca="false">BG265</f>
        <v>6110</v>
      </c>
      <c r="BX265" s="431" t="n">
        <f aca="false">BW265*0.65</f>
        <v>3971.5</v>
      </c>
      <c r="BY265" s="431" t="n">
        <f aca="false">BK265</f>
        <v>22.4</v>
      </c>
      <c r="BZ265" s="431"/>
      <c r="CA265" s="432"/>
      <c r="CB265" s="431" t="n">
        <f aca="false">BO265</f>
        <v>367</v>
      </c>
      <c r="CC265" s="433" t="n">
        <v>20526</v>
      </c>
      <c r="CD265" s="412" t="n">
        <f aca="false">CC265</f>
        <v>20526</v>
      </c>
      <c r="CE265" s="422" t="n">
        <f aca="false">CC265/25000</f>
        <v>0.82104</v>
      </c>
      <c r="CF265" s="434" t="n">
        <f aca="false">6700/CC265*24</f>
        <v>7.83396667641041</v>
      </c>
      <c r="CG265" s="435"/>
      <c r="CH265" s="428"/>
      <c r="CI265" s="447" t="n">
        <f aca="false">9500/CC265*24</f>
        <v>11.1078631978954</v>
      </c>
      <c r="CJ265" s="437" t="n">
        <v>29.1</v>
      </c>
      <c r="CK265" s="437" t="n">
        <v>3.39</v>
      </c>
      <c r="CL265" s="424"/>
      <c r="CM265" s="424"/>
      <c r="CN265" s="424"/>
      <c r="CO265" s="433"/>
      <c r="CP265" s="433"/>
      <c r="CQ265" s="438"/>
      <c r="CR265" s="438" t="n">
        <v>0.97</v>
      </c>
      <c r="CS265" s="425"/>
      <c r="CT265" s="433" t="n">
        <f aca="false">3500/CC265*24</f>
        <v>4.09237065185618</v>
      </c>
      <c r="CU265" s="435" t="n">
        <v>2.98</v>
      </c>
      <c r="CV265" s="439"/>
      <c r="CW265" s="440"/>
      <c r="CX265" s="441"/>
      <c r="CY265" s="442"/>
      <c r="CZ265" s="443"/>
      <c r="DA265" s="443"/>
      <c r="DB265" s="443"/>
      <c r="DC265" s="443"/>
      <c r="DD265" s="444"/>
      <c r="DE265" s="441"/>
      <c r="DF265" s="445" t="n">
        <v>21207</v>
      </c>
      <c r="DG265" s="446" t="n">
        <f aca="false">DF265</f>
        <v>21207</v>
      </c>
      <c r="DH265" s="422" t="n">
        <f aca="false">DF265/25000</f>
        <v>0.84828</v>
      </c>
      <c r="DI265" s="447" t="n">
        <f aca="false">6700/DF265*24</f>
        <v>7.58240203706323</v>
      </c>
      <c r="DJ265" s="435" t="n">
        <v>7.96</v>
      </c>
      <c r="DK265" s="428"/>
      <c r="DL265" s="447" t="n">
        <f aca="false">9500/DF265*24</f>
        <v>10.7511670674777</v>
      </c>
      <c r="DM265" s="423" t="n">
        <v>29.3</v>
      </c>
      <c r="DN265" s="423" t="n">
        <v>4.19</v>
      </c>
      <c r="DO265" s="424" t="n">
        <v>7.9</v>
      </c>
      <c r="DP265" s="424"/>
      <c r="DQ265" s="424"/>
      <c r="DR265" s="433"/>
      <c r="DS265" s="433"/>
      <c r="DT265" s="438"/>
      <c r="DU265" s="438" t="n">
        <v>0.96</v>
      </c>
      <c r="DV265" s="425"/>
      <c r="DW265" s="447" t="n">
        <f aca="false">3500/DF265*24</f>
        <v>3.96095628801811</v>
      </c>
      <c r="DX265" s="435" t="n">
        <v>4.81</v>
      </c>
      <c r="DY265" s="439" t="n">
        <v>8.17</v>
      </c>
      <c r="DZ265" s="440" t="n">
        <v>15</v>
      </c>
      <c r="EA265" s="441" t="n">
        <v>53</v>
      </c>
      <c r="EB265" s="442" t="n">
        <v>5690</v>
      </c>
      <c r="EC265" s="443" t="n">
        <v>10.2</v>
      </c>
      <c r="ED265" s="443"/>
      <c r="EE265" s="443"/>
      <c r="EF265" s="443"/>
      <c r="EG265" s="444" t="n">
        <v>7</v>
      </c>
      <c r="EH265" s="441"/>
      <c r="EI265" s="430" t="n">
        <f aca="false">DY265</f>
        <v>8.17</v>
      </c>
      <c r="EJ265" s="448" t="n">
        <f aca="false">DZ265</f>
        <v>15</v>
      </c>
      <c r="EK265" s="449" t="n">
        <f aca="false">EA265</f>
        <v>53</v>
      </c>
      <c r="EL265" s="418" t="n">
        <f aca="false">EB265</f>
        <v>5690</v>
      </c>
      <c r="EM265" s="432" t="n">
        <f aca="false">EC265</f>
        <v>10.2</v>
      </c>
      <c r="EN265" s="432"/>
      <c r="EO265" s="432"/>
      <c r="EP265" s="432"/>
      <c r="EQ265" s="431" t="n">
        <f aca="false">EG265</f>
        <v>7</v>
      </c>
      <c r="ER265" s="449"/>
      <c r="ES265" s="450" t="n">
        <f aca="false">44000/BA265*24</f>
        <v>25.3037164833585</v>
      </c>
      <c r="ET265" s="451" t="n">
        <f aca="false">BB265</f>
        <v>0.83466</v>
      </c>
      <c r="EU265" s="452" t="n">
        <f aca="false">BV265/1000/ES265*24</f>
        <v>0.328173136363636</v>
      </c>
      <c r="EV265" s="451" t="n">
        <f aca="false">EU265/$EU$6</f>
        <v>0.60772803030303</v>
      </c>
      <c r="EW265" s="514"/>
      <c r="EX265" s="515" t="n">
        <f aca="false">BY265-EM265</f>
        <v>12.2</v>
      </c>
      <c r="EY265" s="514" t="n">
        <f aca="false">1-EJ265/BU265</f>
        <v>0.7</v>
      </c>
      <c r="EZ265" s="515" t="n">
        <f aca="false">BU265-EJ265</f>
        <v>35</v>
      </c>
      <c r="FA265" s="451" t="n">
        <f aca="false">1-EK265/BV265</f>
        <v>0.846820809248555</v>
      </c>
      <c r="FB265" s="432" t="n">
        <f aca="false">BV265-EK265</f>
        <v>293</v>
      </c>
      <c r="FC265" s="453"/>
      <c r="FD265" s="432"/>
      <c r="FE265" s="453" t="n">
        <f aca="false">1-EQ265/CB265</f>
        <v>0.980926430517711</v>
      </c>
      <c r="FF265" s="431" t="n">
        <f aca="false">CB265-EQ265</f>
        <v>360</v>
      </c>
      <c r="FG265" s="406" t="n">
        <v>48000</v>
      </c>
      <c r="FH265" s="590"/>
      <c r="FI265" s="591"/>
      <c r="FJ265" s="592"/>
      <c r="FK265" s="456" t="n">
        <f aca="false">3000/BA265*24</f>
        <v>1.72525339659262</v>
      </c>
      <c r="FL265" s="531"/>
      <c r="FM265" s="456"/>
      <c r="FN265" s="531" t="n">
        <v>8340</v>
      </c>
      <c r="FO265" s="533" t="n">
        <f aca="false">FN265/11.15/1.2/1000</f>
        <v>0.623318385650224</v>
      </c>
      <c r="FP265" s="450" t="n">
        <f aca="false">FN265/BA265*1000</f>
        <v>199.841851771979</v>
      </c>
      <c r="FQ265" s="458" t="n">
        <v>76.8</v>
      </c>
      <c r="FR265" s="459" t="n">
        <f aca="false">FQ265/BA265*1000</f>
        <v>1.8402702896988</v>
      </c>
      <c r="FS265" s="577" t="n">
        <v>7.98</v>
      </c>
      <c r="FT265" s="578" t="n">
        <v>14</v>
      </c>
      <c r="FU265" s="579" t="n">
        <v>46</v>
      </c>
      <c r="FV265" s="580" t="n">
        <v>1</v>
      </c>
      <c r="FW265" s="581"/>
      <c r="FX265" s="580"/>
      <c r="FY265" s="453" t="n">
        <f aca="false">1-FV265/(EG265+DD265)</f>
        <v>0.857142857142857</v>
      </c>
      <c r="FZ265" s="453"/>
      <c r="GA265" s="430"/>
      <c r="GB265" s="514" t="n">
        <f aca="false">1-FT265/DZ265</f>
        <v>0.0666666666666667</v>
      </c>
      <c r="GC265" s="515" t="n">
        <f aca="false">(CW265+DZ265-FT265)</f>
        <v>1</v>
      </c>
      <c r="GD265" s="514" t="n">
        <f aca="false">1-FU265/EA265</f>
        <v>0.132075471698113</v>
      </c>
      <c r="GE265" s="528" t="n">
        <f aca="false">CX265+EA265-FU265</f>
        <v>7</v>
      </c>
      <c r="GF265" s="462" t="n">
        <f aca="false">4100/BA265*24</f>
        <v>2.35784630867659</v>
      </c>
      <c r="GG265" s="590"/>
      <c r="GH265" s="593"/>
      <c r="GI265" s="590"/>
      <c r="GJ265" s="593"/>
      <c r="GK265" s="593"/>
      <c r="GL265" s="594"/>
      <c r="GM265" s="578"/>
      <c r="GN265" s="590"/>
      <c r="GO265" s="593"/>
      <c r="GP265" s="593"/>
      <c r="GQ265" s="578"/>
      <c r="GR265" s="595"/>
      <c r="GS265" s="596"/>
      <c r="GT265" s="593"/>
      <c r="GU265" s="593"/>
      <c r="GV265" s="593"/>
      <c r="GW265" s="514"/>
      <c r="GX265" s="514"/>
      <c r="GY265" s="597"/>
      <c r="GZ265" s="406" t="n">
        <v>45846</v>
      </c>
      <c r="HA265" s="582" t="n">
        <v>8.17</v>
      </c>
      <c r="HB265" s="452" t="n">
        <v>8.14</v>
      </c>
      <c r="HC265" s="578" t="n">
        <v>13</v>
      </c>
      <c r="HD265" s="464" t="n">
        <f aca="false">HC265*3.58</f>
        <v>46.54</v>
      </c>
      <c r="HE265" s="464" t="n">
        <v>14</v>
      </c>
      <c r="HF265" s="464"/>
      <c r="HG265" s="583"/>
      <c r="HH265" s="576" t="n">
        <v>1</v>
      </c>
      <c r="HI265" s="584" t="n">
        <v>5650</v>
      </c>
      <c r="HJ265" s="407" t="n">
        <f aca="false">HI265*0.67</f>
        <v>3785.5</v>
      </c>
      <c r="HK265" s="407"/>
      <c r="HL265" s="550"/>
      <c r="HM265" s="585"/>
      <c r="HN265" s="462" t="n">
        <v>9.69</v>
      </c>
      <c r="HO265" s="575"/>
      <c r="HP265" s="549" t="n">
        <v>0.045</v>
      </c>
      <c r="HQ265" s="586"/>
      <c r="HR265" s="587"/>
      <c r="HS265" s="521" t="n">
        <v>0.14</v>
      </c>
      <c r="HT265" s="588" t="n">
        <v>16</v>
      </c>
      <c r="HU265" s="523" t="n">
        <f aca="false">72500/BA265*24</f>
        <v>41.6936237509884</v>
      </c>
      <c r="HV265" s="514" t="n">
        <f aca="false">1-HC265/BE265</f>
        <v>0.74</v>
      </c>
      <c r="HW265" s="514" t="n">
        <f aca="false">1-HD265/BF265</f>
        <v>0.865491329479769</v>
      </c>
      <c r="HX265" s="514" t="n">
        <f aca="false">1-HN265/BK265</f>
        <v>0.567410714285714</v>
      </c>
      <c r="HY265" s="600"/>
    </row>
    <row r="266" s="599" customFormat="true" ht="15" hidden="false" customHeight="true" outlineLevel="0" collapsed="false">
      <c r="A266" s="401" t="n">
        <v>43748</v>
      </c>
      <c r="B266" s="516" t="n">
        <v>47424</v>
      </c>
      <c r="C266" s="403" t="n">
        <f aca="false">B266/$B$6</f>
        <v>0.94848</v>
      </c>
      <c r="D266" s="572" t="n">
        <v>8.13</v>
      </c>
      <c r="E266" s="573" t="n">
        <v>53.2</v>
      </c>
      <c r="F266" s="574" t="n">
        <v>301</v>
      </c>
      <c r="G266" s="407" t="n">
        <f aca="false">F266*B266/1000</f>
        <v>14274.624</v>
      </c>
      <c r="H266" s="403" t="n">
        <f aca="false">G266/$G$6</f>
        <v>0.57098496</v>
      </c>
      <c r="I266" s="574" t="n">
        <v>6080</v>
      </c>
      <c r="J266" s="407" t="n">
        <f aca="false">I266*0.67</f>
        <v>4073.6</v>
      </c>
      <c r="K266" s="575" t="n">
        <v>31.7</v>
      </c>
      <c r="L266" s="575"/>
      <c r="M266" s="575"/>
      <c r="N266" s="576" t="n">
        <v>177</v>
      </c>
      <c r="O266" s="576"/>
      <c r="P266" s="410"/>
      <c r="Q266" s="410"/>
      <c r="R266" s="410"/>
      <c r="S266" s="410"/>
      <c r="T266" s="411"/>
      <c r="U266" s="412"/>
      <c r="V266" s="410"/>
      <c r="W266" s="410"/>
      <c r="X266" s="517"/>
      <c r="Y266" s="474"/>
      <c r="Z266" s="430"/>
      <c r="AA266" s="448"/>
      <c r="AB266" s="410"/>
      <c r="AC266" s="410"/>
      <c r="AD266" s="475" t="n">
        <v>5.12</v>
      </c>
      <c r="AE266" s="478" t="n">
        <f aca="false">AD266/$AD$6</f>
        <v>0.711111111111111</v>
      </c>
      <c r="AF266" s="479"/>
      <c r="AG266" s="478"/>
      <c r="AH266" s="479"/>
      <c r="AI266" s="479"/>
      <c r="AJ266" s="474"/>
      <c r="AK266" s="478"/>
      <c r="AL266" s="448"/>
      <c r="AM266" s="480"/>
      <c r="AN266" s="474"/>
      <c r="AO266" s="474"/>
      <c r="AP266" s="480"/>
      <c r="AQ266" s="448"/>
      <c r="AR266" s="474"/>
      <c r="AS266" s="474"/>
      <c r="AT266" s="474"/>
      <c r="AU266" s="448"/>
      <c r="AV266" s="481"/>
      <c r="AW266" s="480"/>
      <c r="AX266" s="480"/>
      <c r="AY266" s="481"/>
      <c r="AZ266" s="481"/>
      <c r="BA266" s="421" t="n">
        <f aca="false">CC266+DF266</f>
        <v>42482</v>
      </c>
      <c r="BB266" s="422" t="n">
        <f aca="false">BA266/$BA$6</f>
        <v>0.84964</v>
      </c>
      <c r="BC266" s="423"/>
      <c r="BD266" s="424" t="n">
        <v>8.24</v>
      </c>
      <c r="BE266" s="425" t="n">
        <v>63</v>
      </c>
      <c r="BF266" s="426" t="n">
        <v>469</v>
      </c>
      <c r="BG266" s="427" t="n">
        <v>6880</v>
      </c>
      <c r="BH266" s="421" t="n">
        <f aca="false">BG266*0.67</f>
        <v>4609.6</v>
      </c>
      <c r="BI266" s="433"/>
      <c r="BJ266" s="422"/>
      <c r="BK266" s="428" t="n">
        <v>33</v>
      </c>
      <c r="BL266" s="428"/>
      <c r="BM266" s="429"/>
      <c r="BN266" s="423"/>
      <c r="BO266" s="426" t="n">
        <v>327</v>
      </c>
      <c r="BP266" s="426"/>
      <c r="BQ266" s="424" t="n">
        <v>4.61</v>
      </c>
      <c r="BR266" s="422" t="n">
        <f aca="false">BQ266/$BQ$6</f>
        <v>0.640277777777778</v>
      </c>
      <c r="BS266" s="410" t="n">
        <f aca="false">BA266</f>
        <v>42482</v>
      </c>
      <c r="BT266" s="430" t="n">
        <f aca="false">BD266</f>
        <v>8.24</v>
      </c>
      <c r="BU266" s="431" t="n">
        <f aca="false">BE266</f>
        <v>63</v>
      </c>
      <c r="BV266" s="431" t="n">
        <f aca="false">BF266</f>
        <v>469</v>
      </c>
      <c r="BW266" s="431" t="n">
        <f aca="false">BG266</f>
        <v>6880</v>
      </c>
      <c r="BX266" s="431" t="n">
        <f aca="false">BW266*0.65</f>
        <v>4472</v>
      </c>
      <c r="BY266" s="431" t="n">
        <f aca="false">BK266</f>
        <v>33</v>
      </c>
      <c r="BZ266" s="431"/>
      <c r="CA266" s="432"/>
      <c r="CB266" s="431" t="n">
        <f aca="false">BO266</f>
        <v>327</v>
      </c>
      <c r="CC266" s="433" t="n">
        <v>22548</v>
      </c>
      <c r="CD266" s="412" t="n">
        <f aca="false">CC266</f>
        <v>22548</v>
      </c>
      <c r="CE266" s="422" t="n">
        <f aca="false">CC266/25000</f>
        <v>0.90192</v>
      </c>
      <c r="CF266" s="434" t="n">
        <f aca="false">6700/CC266*24</f>
        <v>7.13145290047898</v>
      </c>
      <c r="CG266" s="435"/>
      <c r="CH266" s="428"/>
      <c r="CI266" s="447" t="n">
        <f aca="false">9500/CC266*24</f>
        <v>10.111761575306</v>
      </c>
      <c r="CJ266" s="437" t="n">
        <v>29.3</v>
      </c>
      <c r="CK266" s="437" t="n">
        <v>3.57</v>
      </c>
      <c r="CL266" s="424"/>
      <c r="CM266" s="424"/>
      <c r="CN266" s="424"/>
      <c r="CO266" s="433"/>
      <c r="CP266" s="433"/>
      <c r="CQ266" s="438"/>
      <c r="CR266" s="438" t="n">
        <v>0.96</v>
      </c>
      <c r="CS266" s="425"/>
      <c r="CT266" s="433" t="n">
        <f aca="false">3500/CC266*24</f>
        <v>3.72538584353379</v>
      </c>
      <c r="CU266" s="435" t="n">
        <v>5.6</v>
      </c>
      <c r="CV266" s="439"/>
      <c r="CW266" s="440"/>
      <c r="CX266" s="441"/>
      <c r="CY266" s="442"/>
      <c r="CZ266" s="443"/>
      <c r="DA266" s="443"/>
      <c r="DB266" s="443"/>
      <c r="DC266" s="443"/>
      <c r="DD266" s="444"/>
      <c r="DE266" s="441"/>
      <c r="DF266" s="445" t="n">
        <v>19934</v>
      </c>
      <c r="DG266" s="446" t="n">
        <f aca="false">DF266</f>
        <v>19934</v>
      </c>
      <c r="DH266" s="422" t="n">
        <f aca="false">DF266/25000</f>
        <v>0.79736</v>
      </c>
      <c r="DI266" s="447" t="n">
        <f aca="false">6700/DF266*24</f>
        <v>8.06661984549012</v>
      </c>
      <c r="DJ266" s="435" t="n">
        <v>7.91</v>
      </c>
      <c r="DK266" s="428"/>
      <c r="DL266" s="447" t="n">
        <f aca="false">9500/DF266*24</f>
        <v>11.4377445570382</v>
      </c>
      <c r="DM266" s="423" t="n">
        <v>29.3</v>
      </c>
      <c r="DN266" s="423" t="n">
        <v>3.61</v>
      </c>
      <c r="DO266" s="424" t="n">
        <v>7.87</v>
      </c>
      <c r="DP266" s="424"/>
      <c r="DQ266" s="424"/>
      <c r="DR266" s="433"/>
      <c r="DS266" s="433"/>
      <c r="DT266" s="438"/>
      <c r="DU266" s="438" t="n">
        <v>0.96</v>
      </c>
      <c r="DV266" s="425"/>
      <c r="DW266" s="447" t="n">
        <f aca="false">3500/DF266*24</f>
        <v>4.21390588943514</v>
      </c>
      <c r="DX266" s="435" t="n">
        <v>4.48</v>
      </c>
      <c r="DY266" s="439" t="n">
        <v>8.08</v>
      </c>
      <c r="DZ266" s="440" t="n">
        <v>15</v>
      </c>
      <c r="EA266" s="441" t="n">
        <v>58</v>
      </c>
      <c r="EB266" s="442" t="n">
        <v>5930</v>
      </c>
      <c r="EC266" s="443" t="n">
        <v>10.3</v>
      </c>
      <c r="ED266" s="443"/>
      <c r="EE266" s="443"/>
      <c r="EF266" s="443"/>
      <c r="EG266" s="444" t="n">
        <v>4</v>
      </c>
      <c r="EH266" s="441"/>
      <c r="EI266" s="430" t="n">
        <f aca="false">DY266</f>
        <v>8.08</v>
      </c>
      <c r="EJ266" s="448" t="n">
        <f aca="false">DZ266</f>
        <v>15</v>
      </c>
      <c r="EK266" s="449" t="n">
        <f aca="false">EA266</f>
        <v>58</v>
      </c>
      <c r="EL266" s="418" t="n">
        <f aca="false">EB266</f>
        <v>5930</v>
      </c>
      <c r="EM266" s="432" t="n">
        <f aca="false">EC266</f>
        <v>10.3</v>
      </c>
      <c r="EN266" s="432"/>
      <c r="EO266" s="432"/>
      <c r="EP266" s="432"/>
      <c r="EQ266" s="431" t="n">
        <f aca="false">EG266</f>
        <v>4</v>
      </c>
      <c r="ER266" s="449"/>
      <c r="ES266" s="450" t="n">
        <f aca="false">44000/BA266*24</f>
        <v>24.8575867426204</v>
      </c>
      <c r="ET266" s="451" t="n">
        <f aca="false">BB266</f>
        <v>0.84964</v>
      </c>
      <c r="EU266" s="452" t="n">
        <f aca="false">BV266/1000/ES266*24</f>
        <v>0.4528195</v>
      </c>
      <c r="EV266" s="451" t="n">
        <f aca="false">EU266/$EU$6</f>
        <v>0.83855462962963</v>
      </c>
      <c r="EW266" s="514"/>
      <c r="EX266" s="515" t="n">
        <f aca="false">BY266-EM266</f>
        <v>22.7</v>
      </c>
      <c r="EY266" s="514" t="n">
        <f aca="false">1-EJ266/BU266</f>
        <v>0.761904761904762</v>
      </c>
      <c r="EZ266" s="515" t="n">
        <f aca="false">BU266-EJ266</f>
        <v>48</v>
      </c>
      <c r="FA266" s="451" t="n">
        <f aca="false">1-EK266/BV266</f>
        <v>0.876332622601279</v>
      </c>
      <c r="FB266" s="432" t="n">
        <f aca="false">BV266-EK266</f>
        <v>411</v>
      </c>
      <c r="FC266" s="453"/>
      <c r="FD266" s="432"/>
      <c r="FE266" s="453" t="n">
        <f aca="false">1-EQ266/CB266</f>
        <v>0.987767584097859</v>
      </c>
      <c r="FF266" s="431" t="n">
        <f aca="false">CB266-EQ266</f>
        <v>323</v>
      </c>
      <c r="FG266" s="406" t="n">
        <v>48000</v>
      </c>
      <c r="FH266" s="590"/>
      <c r="FI266" s="591"/>
      <c r="FJ266" s="592"/>
      <c r="FK266" s="456" t="n">
        <f aca="false">3000/BA266*24</f>
        <v>1.69483545972412</v>
      </c>
      <c r="FL266" s="531"/>
      <c r="FM266" s="456"/>
      <c r="FN266" s="531" t="n">
        <v>7645</v>
      </c>
      <c r="FO266" s="533" t="n">
        <f aca="false">FN266/11.15/1.2/1000</f>
        <v>0.571375186846039</v>
      </c>
      <c r="FP266" s="450" t="n">
        <f aca="false">FN266/BA266*1000</f>
        <v>179.958570688762</v>
      </c>
      <c r="FQ266" s="458" t="n">
        <v>76.8</v>
      </c>
      <c r="FR266" s="459" t="n">
        <f aca="false">FQ266/BA266*1000</f>
        <v>1.80782449037239</v>
      </c>
      <c r="FS266" s="577" t="n">
        <v>7.98</v>
      </c>
      <c r="FT266" s="578" t="n">
        <v>13</v>
      </c>
      <c r="FU266" s="579" t="n">
        <v>51</v>
      </c>
      <c r="FV266" s="580" t="n">
        <v>1</v>
      </c>
      <c r="FW266" s="581"/>
      <c r="FX266" s="580"/>
      <c r="FY266" s="453" t="n">
        <f aca="false">1-FV266/(EG266+DD266)</f>
        <v>0.75</v>
      </c>
      <c r="FZ266" s="453"/>
      <c r="GA266" s="430"/>
      <c r="GB266" s="514" t="n">
        <f aca="false">1-FT266/DZ266</f>
        <v>0.133333333333333</v>
      </c>
      <c r="GC266" s="515" t="n">
        <f aca="false">(CW266+DZ266-FT266)</f>
        <v>2</v>
      </c>
      <c r="GD266" s="514" t="n">
        <f aca="false">1-FU266/EA266</f>
        <v>0.120689655172414</v>
      </c>
      <c r="GE266" s="528" t="n">
        <f aca="false">CX266+EA266-FU266</f>
        <v>7</v>
      </c>
      <c r="GF266" s="462" t="n">
        <f aca="false">4100/BA266*24</f>
        <v>2.31627512828963</v>
      </c>
      <c r="GG266" s="590"/>
      <c r="GH266" s="593"/>
      <c r="GI266" s="590"/>
      <c r="GJ266" s="593"/>
      <c r="GK266" s="593"/>
      <c r="GL266" s="594"/>
      <c r="GM266" s="578"/>
      <c r="GN266" s="590"/>
      <c r="GO266" s="593"/>
      <c r="GP266" s="593"/>
      <c r="GQ266" s="578"/>
      <c r="GR266" s="595"/>
      <c r="GS266" s="596"/>
      <c r="GT266" s="593"/>
      <c r="GU266" s="593"/>
      <c r="GV266" s="593"/>
      <c r="GW266" s="514"/>
      <c r="GX266" s="514"/>
      <c r="GY266" s="597"/>
      <c r="GZ266" s="406" t="n">
        <v>44682</v>
      </c>
      <c r="HA266" s="582" t="n">
        <v>8.17</v>
      </c>
      <c r="HB266" s="452" t="n">
        <v>8.13</v>
      </c>
      <c r="HC266" s="578" t="n">
        <v>12</v>
      </c>
      <c r="HD266" s="464" t="n">
        <f aca="false">HC266*3.58</f>
        <v>42.96</v>
      </c>
      <c r="HE266" s="464" t="n">
        <v>14.5</v>
      </c>
      <c r="HF266" s="464"/>
      <c r="HG266" s="583"/>
      <c r="HH266" s="576" t="n">
        <v>1</v>
      </c>
      <c r="HI266" s="584" t="n">
        <v>5900</v>
      </c>
      <c r="HJ266" s="407" t="n">
        <f aca="false">HI266*0.67</f>
        <v>3953</v>
      </c>
      <c r="HK266" s="407"/>
      <c r="HL266" s="550"/>
      <c r="HM266" s="585"/>
      <c r="HN266" s="462" t="n">
        <v>8.6</v>
      </c>
      <c r="HO266" s="575"/>
      <c r="HP266" s="549" t="n">
        <v>0.045</v>
      </c>
      <c r="HQ266" s="586"/>
      <c r="HR266" s="587"/>
      <c r="HS266" s="521" t="n">
        <v>0.12</v>
      </c>
      <c r="HT266" s="588" t="n">
        <v>8</v>
      </c>
      <c r="HU266" s="523" t="n">
        <f aca="false">72500/BA266*24</f>
        <v>40.9585236099995</v>
      </c>
      <c r="HV266" s="514" t="n">
        <f aca="false">1-HC266/BE266</f>
        <v>0.80952380952381</v>
      </c>
      <c r="HW266" s="514" t="n">
        <f aca="false">1-HD266/BF266</f>
        <v>0.908400852878465</v>
      </c>
      <c r="HX266" s="514" t="n">
        <f aca="false">1-HN266/BK266</f>
        <v>0.739393939393939</v>
      </c>
      <c r="HY266" s="600"/>
    </row>
    <row r="267" s="599" customFormat="true" ht="15" hidden="false" customHeight="true" outlineLevel="0" collapsed="false">
      <c r="A267" s="401" t="n">
        <v>43749</v>
      </c>
      <c r="B267" s="516" t="n">
        <v>44806</v>
      </c>
      <c r="C267" s="403" t="n">
        <f aca="false">B267/$B$6</f>
        <v>0.89612</v>
      </c>
      <c r="D267" s="572" t="n">
        <v>8.04</v>
      </c>
      <c r="E267" s="573" t="n">
        <v>53</v>
      </c>
      <c r="F267" s="574" t="n">
        <v>291</v>
      </c>
      <c r="G267" s="407" t="n">
        <f aca="false">F267*B267/1000</f>
        <v>13038.546</v>
      </c>
      <c r="H267" s="403" t="n">
        <f aca="false">G267/$G$6</f>
        <v>0.52154184</v>
      </c>
      <c r="I267" s="574" t="n">
        <v>6150</v>
      </c>
      <c r="J267" s="407" t="n">
        <f aca="false">I267*0.67</f>
        <v>4120.5</v>
      </c>
      <c r="K267" s="575" t="n">
        <v>28.3</v>
      </c>
      <c r="L267" s="575" t="n">
        <v>22</v>
      </c>
      <c r="M267" s="575" t="n">
        <v>2.1</v>
      </c>
      <c r="N267" s="576" t="n">
        <v>147</v>
      </c>
      <c r="O267" s="576" t="n">
        <v>32</v>
      </c>
      <c r="P267" s="410"/>
      <c r="Q267" s="410"/>
      <c r="R267" s="410"/>
      <c r="S267" s="410"/>
      <c r="T267" s="411"/>
      <c r="U267" s="412"/>
      <c r="V267" s="410"/>
      <c r="W267" s="410"/>
      <c r="X267" s="517"/>
      <c r="Y267" s="474"/>
      <c r="Z267" s="430"/>
      <c r="AA267" s="448"/>
      <c r="AB267" s="410"/>
      <c r="AC267" s="410"/>
      <c r="AD267" s="475" t="n">
        <v>5.15</v>
      </c>
      <c r="AE267" s="478" t="n">
        <f aca="false">AD267/$AD$6</f>
        <v>0.715277777777778</v>
      </c>
      <c r="AF267" s="479"/>
      <c r="AG267" s="478"/>
      <c r="AH267" s="479"/>
      <c r="AI267" s="479"/>
      <c r="AJ267" s="474"/>
      <c r="AK267" s="478"/>
      <c r="AL267" s="448"/>
      <c r="AM267" s="480"/>
      <c r="AN267" s="474"/>
      <c r="AO267" s="474"/>
      <c r="AP267" s="480"/>
      <c r="AQ267" s="448"/>
      <c r="AR267" s="474"/>
      <c r="AS267" s="474"/>
      <c r="AT267" s="474"/>
      <c r="AU267" s="448"/>
      <c r="AV267" s="481"/>
      <c r="AW267" s="480"/>
      <c r="AX267" s="480"/>
      <c r="AY267" s="481"/>
      <c r="AZ267" s="481"/>
      <c r="BA267" s="421" t="n">
        <f aca="false">CC267+DF267</f>
        <v>41657</v>
      </c>
      <c r="BB267" s="422" t="n">
        <f aca="false">BA267/$BA$6</f>
        <v>0.83314</v>
      </c>
      <c r="BC267" s="423"/>
      <c r="BD267" s="424" t="n">
        <v>8.09</v>
      </c>
      <c r="BE267" s="425" t="n">
        <v>47</v>
      </c>
      <c r="BF267" s="426" t="n">
        <v>304</v>
      </c>
      <c r="BG267" s="427" t="n">
        <v>6600</v>
      </c>
      <c r="BH267" s="421" t="n">
        <f aca="false">BG267*0.67</f>
        <v>4422</v>
      </c>
      <c r="BI267" s="433"/>
      <c r="BJ267" s="422"/>
      <c r="BK267" s="428" t="n">
        <v>26.8</v>
      </c>
      <c r="BL267" s="428" t="n">
        <v>22.2</v>
      </c>
      <c r="BM267" s="429" t="n">
        <v>1.3</v>
      </c>
      <c r="BN267" s="423" t="n">
        <v>2.6</v>
      </c>
      <c r="BO267" s="426" t="n">
        <v>203</v>
      </c>
      <c r="BP267" s="426" t="n">
        <v>32</v>
      </c>
      <c r="BQ267" s="424" t="n">
        <v>6.71</v>
      </c>
      <c r="BR267" s="422" t="n">
        <f aca="false">BQ267/$BQ$6</f>
        <v>0.931944444444444</v>
      </c>
      <c r="BS267" s="410" t="n">
        <f aca="false">BA267</f>
        <v>41657</v>
      </c>
      <c r="BT267" s="430" t="n">
        <f aca="false">BD267</f>
        <v>8.09</v>
      </c>
      <c r="BU267" s="431" t="n">
        <f aca="false">BE267</f>
        <v>47</v>
      </c>
      <c r="BV267" s="431" t="n">
        <f aca="false">BF267</f>
        <v>304</v>
      </c>
      <c r="BW267" s="431" t="n">
        <f aca="false">BG267</f>
        <v>6600</v>
      </c>
      <c r="BX267" s="431" t="n">
        <f aca="false">BW267*0.65</f>
        <v>4290</v>
      </c>
      <c r="BY267" s="431" t="n">
        <f aca="false">BK267</f>
        <v>26.8</v>
      </c>
      <c r="BZ267" s="431" t="n">
        <f aca="false">BL267</f>
        <v>22.2</v>
      </c>
      <c r="CA267" s="432" t="n">
        <f aca="false">BN267</f>
        <v>2.6</v>
      </c>
      <c r="CB267" s="431" t="n">
        <f aca="false">BO267</f>
        <v>203</v>
      </c>
      <c r="CC267" s="433" t="n">
        <v>21936</v>
      </c>
      <c r="CD267" s="412" t="n">
        <f aca="false">CC267</f>
        <v>21936</v>
      </c>
      <c r="CE267" s="422" t="n">
        <f aca="false">CC267/25000</f>
        <v>0.87744</v>
      </c>
      <c r="CF267" s="434" t="n">
        <f aca="false">6700/CC267*24</f>
        <v>7.33041575492341</v>
      </c>
      <c r="CG267" s="435"/>
      <c r="CH267" s="428"/>
      <c r="CI267" s="447" t="n">
        <f aca="false">9500/CC267*24</f>
        <v>10.3938730853392</v>
      </c>
      <c r="CJ267" s="437" t="n">
        <v>29.3</v>
      </c>
      <c r="CK267" s="437" t="n">
        <v>3.41</v>
      </c>
      <c r="CL267" s="424"/>
      <c r="CM267" s="424"/>
      <c r="CN267" s="424"/>
      <c r="CO267" s="433"/>
      <c r="CP267" s="433"/>
      <c r="CQ267" s="438"/>
      <c r="CR267" s="438" t="n">
        <v>0.97</v>
      </c>
      <c r="CS267" s="425"/>
      <c r="CT267" s="433" t="n">
        <f aca="false">3500/CC267*24</f>
        <v>3.82932166301969</v>
      </c>
      <c r="CU267" s="435" t="n">
        <v>5.04</v>
      </c>
      <c r="CV267" s="439"/>
      <c r="CW267" s="440"/>
      <c r="CX267" s="441"/>
      <c r="CY267" s="442"/>
      <c r="CZ267" s="443"/>
      <c r="DA267" s="443"/>
      <c r="DB267" s="443"/>
      <c r="DC267" s="443"/>
      <c r="DD267" s="444"/>
      <c r="DE267" s="441"/>
      <c r="DF267" s="445" t="n">
        <v>19721</v>
      </c>
      <c r="DG267" s="446" t="n">
        <f aca="false">DF267</f>
        <v>19721</v>
      </c>
      <c r="DH267" s="422" t="n">
        <f aca="false">DF267/25000</f>
        <v>0.78884</v>
      </c>
      <c r="DI267" s="447" t="n">
        <f aca="false">6700/DF267*24</f>
        <v>8.15374473911059</v>
      </c>
      <c r="DJ267" s="435" t="n">
        <v>7.87</v>
      </c>
      <c r="DK267" s="428" t="n">
        <v>6.7</v>
      </c>
      <c r="DL267" s="447" t="n">
        <f aca="false">9500/DF267*24</f>
        <v>11.5612798539628</v>
      </c>
      <c r="DM267" s="423" t="n">
        <v>29.3</v>
      </c>
      <c r="DN267" s="423" t="n">
        <v>3.77</v>
      </c>
      <c r="DO267" s="424" t="n">
        <v>7.84</v>
      </c>
      <c r="DP267" s="424"/>
      <c r="DQ267" s="424"/>
      <c r="DR267" s="433"/>
      <c r="DS267" s="433"/>
      <c r="DT267" s="438"/>
      <c r="DU267" s="438" t="n">
        <v>0.98</v>
      </c>
      <c r="DV267" s="425"/>
      <c r="DW267" s="447" t="n">
        <f aca="false">3500/DF267*24</f>
        <v>4.25941889356523</v>
      </c>
      <c r="DX267" s="435" t="n">
        <v>5.22</v>
      </c>
      <c r="DY267" s="439" t="n">
        <v>8.11</v>
      </c>
      <c r="DZ267" s="440" t="n">
        <v>14</v>
      </c>
      <c r="EA267" s="441" t="n">
        <v>54</v>
      </c>
      <c r="EB267" s="442" t="n">
        <v>6330</v>
      </c>
      <c r="EC267" s="443" t="n">
        <v>10</v>
      </c>
      <c r="ED267" s="443" t="n">
        <v>0.45</v>
      </c>
      <c r="EE267" s="443" t="n">
        <v>9.1</v>
      </c>
      <c r="EF267" s="443" t="n">
        <v>0.8</v>
      </c>
      <c r="EG267" s="444" t="n">
        <v>2</v>
      </c>
      <c r="EH267" s="441" t="n">
        <v>16</v>
      </c>
      <c r="EI267" s="430" t="n">
        <f aca="false">DY267</f>
        <v>8.11</v>
      </c>
      <c r="EJ267" s="448" t="n">
        <f aca="false">DZ267</f>
        <v>14</v>
      </c>
      <c r="EK267" s="449" t="n">
        <f aca="false">EA267</f>
        <v>54</v>
      </c>
      <c r="EL267" s="418" t="n">
        <f aca="false">EB267</f>
        <v>6330</v>
      </c>
      <c r="EM267" s="432" t="n">
        <f aca="false">EC267</f>
        <v>10</v>
      </c>
      <c r="EN267" s="432" t="n">
        <f aca="false">ED267</f>
        <v>0.45</v>
      </c>
      <c r="EO267" s="432" t="n">
        <f aca="false">EE267</f>
        <v>9.1</v>
      </c>
      <c r="EP267" s="432" t="n">
        <f aca="false">EF267</f>
        <v>0.8</v>
      </c>
      <c r="EQ267" s="431" t="n">
        <f aca="false">EG267</f>
        <v>2</v>
      </c>
      <c r="ER267" s="449" t="n">
        <f aca="false">EH267</f>
        <v>16</v>
      </c>
      <c r="ES267" s="450" t="n">
        <f aca="false">44000/BA267*24</f>
        <v>25.349881172432</v>
      </c>
      <c r="ET267" s="451" t="n">
        <f aca="false">BB267</f>
        <v>0.83314</v>
      </c>
      <c r="EU267" s="452" t="n">
        <f aca="false">BV267/1000/ES267*24</f>
        <v>0.287812</v>
      </c>
      <c r="EV267" s="451" t="n">
        <f aca="false">EU267/$EU$6</f>
        <v>0.532985185185185</v>
      </c>
      <c r="EW267" s="514" t="n">
        <f aca="false">1-EM267/BY267</f>
        <v>0.626865671641791</v>
      </c>
      <c r="EX267" s="515" t="n">
        <f aca="false">BY267-EM267</f>
        <v>16.8</v>
      </c>
      <c r="EY267" s="514" t="n">
        <f aca="false">1-EJ267/BU267</f>
        <v>0.702127659574468</v>
      </c>
      <c r="EZ267" s="515" t="n">
        <f aca="false">BU267-EJ267</f>
        <v>33</v>
      </c>
      <c r="FA267" s="451" t="n">
        <f aca="false">1-EK267/BV267</f>
        <v>0.822368421052632</v>
      </c>
      <c r="FB267" s="432" t="n">
        <f aca="false">BV267-EK267</f>
        <v>250</v>
      </c>
      <c r="FC267" s="453" t="n">
        <f aca="false">1-EP267/CA267</f>
        <v>0.692307692307692</v>
      </c>
      <c r="FD267" s="432" t="n">
        <f aca="false">CA267-EP267</f>
        <v>1.8</v>
      </c>
      <c r="FE267" s="453" t="n">
        <f aca="false">1-EQ267/CB267</f>
        <v>0.990147783251232</v>
      </c>
      <c r="FF267" s="431" t="n">
        <f aca="false">CB267-EQ267</f>
        <v>201</v>
      </c>
      <c r="FG267" s="406" t="n">
        <v>48000</v>
      </c>
      <c r="FH267" s="590"/>
      <c r="FI267" s="591"/>
      <c r="FJ267" s="592"/>
      <c r="FK267" s="456" t="n">
        <f aca="false">3000/BA267*24</f>
        <v>1.72840098902945</v>
      </c>
      <c r="FL267" s="531"/>
      <c r="FM267" s="456"/>
      <c r="FN267" s="531" t="n">
        <v>6116</v>
      </c>
      <c r="FO267" s="533" t="n">
        <f aca="false">FN267/11.15/1.2/1000</f>
        <v>0.457100149476831</v>
      </c>
      <c r="FP267" s="450" t="n">
        <f aca="false">FN267/BA267*1000</f>
        <v>146.818061790335</v>
      </c>
      <c r="FQ267" s="458" t="n">
        <v>76.8</v>
      </c>
      <c r="FR267" s="459" t="n">
        <f aca="false">FQ267/BA267*1000</f>
        <v>1.84362772163142</v>
      </c>
      <c r="FS267" s="577" t="n">
        <v>8</v>
      </c>
      <c r="FT267" s="578" t="n">
        <v>13</v>
      </c>
      <c r="FU267" s="579" t="n">
        <v>50</v>
      </c>
      <c r="FV267" s="580" t="n">
        <v>1</v>
      </c>
      <c r="FW267" s="581" t="n">
        <v>0.16</v>
      </c>
      <c r="FX267" s="580" t="n">
        <v>8</v>
      </c>
      <c r="FY267" s="453" t="n">
        <f aca="false">1-FV267/(EG267+DD267)</f>
        <v>0.5</v>
      </c>
      <c r="FZ267" s="453" t="n">
        <f aca="false">1-FW267/(EF267+DC267)</f>
        <v>0.8</v>
      </c>
      <c r="GA267" s="430" t="n">
        <f aca="false">EF267+DC267-FW267</f>
        <v>0.64</v>
      </c>
      <c r="GB267" s="514" t="n">
        <f aca="false">1-FT267/DZ267</f>
        <v>0.0714285714285714</v>
      </c>
      <c r="GC267" s="515" t="n">
        <f aca="false">(CW267+DZ267-FT267)</f>
        <v>1</v>
      </c>
      <c r="GD267" s="514" t="n">
        <f aca="false">1-FU267/EA267</f>
        <v>0.0740740740740741</v>
      </c>
      <c r="GE267" s="528" t="n">
        <f aca="false">CX267+EA267-FU267</f>
        <v>4</v>
      </c>
      <c r="GF267" s="462" t="n">
        <f aca="false">4100/BA267*24</f>
        <v>2.36214801834025</v>
      </c>
      <c r="GG267" s="590"/>
      <c r="GH267" s="593"/>
      <c r="GI267" s="590"/>
      <c r="GJ267" s="593"/>
      <c r="GK267" s="593"/>
      <c r="GL267" s="594"/>
      <c r="GM267" s="578"/>
      <c r="GN267" s="590"/>
      <c r="GO267" s="593"/>
      <c r="GP267" s="593"/>
      <c r="GQ267" s="578"/>
      <c r="GR267" s="595"/>
      <c r="GS267" s="596"/>
      <c r="GT267" s="593"/>
      <c r="GU267" s="593"/>
      <c r="GV267" s="593"/>
      <c r="GW267" s="514"/>
      <c r="GX267" s="514"/>
      <c r="GY267" s="597"/>
      <c r="GZ267" s="406" t="n">
        <v>41751</v>
      </c>
      <c r="HA267" s="582" t="n">
        <v>8.23</v>
      </c>
      <c r="HB267" s="452" t="n">
        <v>8.16</v>
      </c>
      <c r="HC267" s="578" t="n">
        <v>13</v>
      </c>
      <c r="HD267" s="464" t="n">
        <f aca="false">HC267*3.58</f>
        <v>46.54</v>
      </c>
      <c r="HE267" s="464" t="n">
        <v>13</v>
      </c>
      <c r="HF267" s="464"/>
      <c r="HG267" s="583"/>
      <c r="HH267" s="576" t="n">
        <v>1</v>
      </c>
      <c r="HI267" s="584" t="n">
        <v>6250</v>
      </c>
      <c r="HJ267" s="407" t="n">
        <f aca="false">HI267*0.67</f>
        <v>4187.5</v>
      </c>
      <c r="HK267" s="407"/>
      <c r="HL267" s="550"/>
      <c r="HM267" s="585" t="n">
        <v>10.1</v>
      </c>
      <c r="HN267" s="462" t="n">
        <v>9.69</v>
      </c>
      <c r="HO267" s="575" t="n">
        <v>0.38</v>
      </c>
      <c r="HP267" s="549" t="n">
        <v>0.048</v>
      </c>
      <c r="HQ267" s="586" t="n">
        <v>9.1</v>
      </c>
      <c r="HR267" s="587" t="n">
        <v>0.16</v>
      </c>
      <c r="HS267" s="521" t="n">
        <v>0.12</v>
      </c>
      <c r="HT267" s="588" t="n">
        <v>8</v>
      </c>
      <c r="HU267" s="523" t="n">
        <f aca="false">72500/BA267*24</f>
        <v>41.7696905682118</v>
      </c>
      <c r="HV267" s="514" t="n">
        <f aca="false">1-HC267/BE267</f>
        <v>0.723404255319149</v>
      </c>
      <c r="HW267" s="514" t="n">
        <f aca="false">1-HD267/BF267</f>
        <v>0.846907894736842</v>
      </c>
      <c r="HX267" s="514" t="n">
        <f aca="false">1-HN267/BK267</f>
        <v>0.638432835820896</v>
      </c>
      <c r="HY267" s="600"/>
    </row>
    <row r="268" s="599" customFormat="true" ht="15" hidden="false" customHeight="true" outlineLevel="0" collapsed="false">
      <c r="A268" s="401" t="n">
        <v>43750</v>
      </c>
      <c r="B268" s="516" t="n">
        <v>47683</v>
      </c>
      <c r="C268" s="403" t="n">
        <f aca="false">B268/$B$6</f>
        <v>0.95366</v>
      </c>
      <c r="D268" s="572" t="n">
        <v>8.05</v>
      </c>
      <c r="E268" s="573" t="n">
        <v>57.7</v>
      </c>
      <c r="F268" s="574" t="n">
        <v>150</v>
      </c>
      <c r="G268" s="407" t="n">
        <f aca="false">F268*B268/1000</f>
        <v>7152.45</v>
      </c>
      <c r="H268" s="403" t="n">
        <f aca="false">G268/$G$6</f>
        <v>0.286098</v>
      </c>
      <c r="I268" s="574" t="n">
        <v>8900</v>
      </c>
      <c r="J268" s="407" t="n">
        <f aca="false">I268*0.67</f>
        <v>5963</v>
      </c>
      <c r="K268" s="575" t="n">
        <v>30.1</v>
      </c>
      <c r="L268" s="575"/>
      <c r="M268" s="575"/>
      <c r="N268" s="576" t="n">
        <v>146</v>
      </c>
      <c r="O268" s="576"/>
      <c r="P268" s="410"/>
      <c r="Q268" s="410"/>
      <c r="R268" s="410"/>
      <c r="S268" s="410"/>
      <c r="T268" s="411"/>
      <c r="U268" s="412"/>
      <c r="V268" s="410"/>
      <c r="W268" s="410"/>
      <c r="X268" s="517"/>
      <c r="Y268" s="474"/>
      <c r="Z268" s="430"/>
      <c r="AA268" s="448"/>
      <c r="AB268" s="410"/>
      <c r="AC268" s="410"/>
      <c r="AD268" s="475" t="n">
        <v>4.74</v>
      </c>
      <c r="AE268" s="478" t="n">
        <f aca="false">AD268/$AD$6</f>
        <v>0.658333333333333</v>
      </c>
      <c r="AF268" s="479"/>
      <c r="AG268" s="478"/>
      <c r="AH268" s="479"/>
      <c r="AI268" s="479"/>
      <c r="AJ268" s="474"/>
      <c r="AK268" s="478"/>
      <c r="AL268" s="448"/>
      <c r="AM268" s="480"/>
      <c r="AN268" s="474"/>
      <c r="AO268" s="474"/>
      <c r="AP268" s="480"/>
      <c r="AQ268" s="448"/>
      <c r="AR268" s="474"/>
      <c r="AS268" s="474"/>
      <c r="AT268" s="474"/>
      <c r="AU268" s="448"/>
      <c r="AV268" s="481"/>
      <c r="AW268" s="480"/>
      <c r="AX268" s="480"/>
      <c r="AY268" s="481"/>
      <c r="AZ268" s="481"/>
      <c r="BA268" s="421" t="n">
        <f aca="false">CC268+DF268</f>
        <v>45358</v>
      </c>
      <c r="BB268" s="422" t="n">
        <f aca="false">BA268/$BA$6</f>
        <v>0.90716</v>
      </c>
      <c r="BC268" s="423"/>
      <c r="BD268" s="424" t="n">
        <v>8.13</v>
      </c>
      <c r="BE268" s="425" t="n">
        <v>55</v>
      </c>
      <c r="BF268" s="426" t="n">
        <v>312</v>
      </c>
      <c r="BG268" s="427" t="n">
        <v>6990</v>
      </c>
      <c r="BH268" s="421" t="n">
        <f aca="false">BG268*0.67</f>
        <v>4683.3</v>
      </c>
      <c r="BI268" s="433"/>
      <c r="BJ268" s="422"/>
      <c r="BK268" s="428" t="n">
        <v>25.2</v>
      </c>
      <c r="BL268" s="428"/>
      <c r="BM268" s="429"/>
      <c r="BN268" s="423"/>
      <c r="BO268" s="426" t="n">
        <v>690</v>
      </c>
      <c r="BP268" s="426"/>
      <c r="BQ268" s="424" t="n">
        <v>6.1</v>
      </c>
      <c r="BR268" s="422" t="n">
        <f aca="false">BQ268/$BQ$6</f>
        <v>0.847222222222222</v>
      </c>
      <c r="BS268" s="410" t="n">
        <f aca="false">BA268</f>
        <v>45358</v>
      </c>
      <c r="BT268" s="430" t="n">
        <f aca="false">BD268</f>
        <v>8.13</v>
      </c>
      <c r="BU268" s="431" t="n">
        <f aca="false">BE268</f>
        <v>55</v>
      </c>
      <c r="BV268" s="431" t="n">
        <f aca="false">BF268</f>
        <v>312</v>
      </c>
      <c r="BW268" s="431" t="n">
        <f aca="false">BG268</f>
        <v>6990</v>
      </c>
      <c r="BX268" s="431" t="n">
        <f aca="false">BW268*0.65</f>
        <v>4543.5</v>
      </c>
      <c r="BY268" s="431" t="n">
        <f aca="false">BK268</f>
        <v>25.2</v>
      </c>
      <c r="BZ268" s="431"/>
      <c r="CA268" s="432"/>
      <c r="CB268" s="431" t="n">
        <f aca="false">BO268</f>
        <v>690</v>
      </c>
      <c r="CC268" s="433" t="n">
        <v>21934</v>
      </c>
      <c r="CD268" s="412" t="n">
        <f aca="false">CC268</f>
        <v>21934</v>
      </c>
      <c r="CE268" s="422" t="n">
        <f aca="false">CC268/25000</f>
        <v>0.87736</v>
      </c>
      <c r="CF268" s="434" t="n">
        <f aca="false">6700/CC268*24</f>
        <v>7.33108416157564</v>
      </c>
      <c r="CG268" s="435"/>
      <c r="CH268" s="428"/>
      <c r="CI268" s="447" t="n">
        <f aca="false">9500/CC268*24</f>
        <v>10.3948208261147</v>
      </c>
      <c r="CJ268" s="437" t="n">
        <v>29.6</v>
      </c>
      <c r="CK268" s="437" t="n">
        <v>3.31</v>
      </c>
      <c r="CL268" s="424"/>
      <c r="CM268" s="424"/>
      <c r="CN268" s="424"/>
      <c r="CO268" s="433"/>
      <c r="CP268" s="433"/>
      <c r="CQ268" s="438"/>
      <c r="CR268" s="438" t="n">
        <v>0.98</v>
      </c>
      <c r="CS268" s="425"/>
      <c r="CT268" s="433" t="n">
        <f aca="false">3500/CC268*24</f>
        <v>3.82967083067384</v>
      </c>
      <c r="CU268" s="435" t="n">
        <v>4.56</v>
      </c>
      <c r="CV268" s="439"/>
      <c r="CW268" s="440"/>
      <c r="CX268" s="441"/>
      <c r="CY268" s="442"/>
      <c r="CZ268" s="443"/>
      <c r="DA268" s="443"/>
      <c r="DB268" s="443"/>
      <c r="DC268" s="443"/>
      <c r="DD268" s="444"/>
      <c r="DE268" s="441"/>
      <c r="DF268" s="445" t="n">
        <v>23424</v>
      </c>
      <c r="DG268" s="446" t="n">
        <f aca="false">DF268</f>
        <v>23424</v>
      </c>
      <c r="DH268" s="422" t="n">
        <f aca="false">DF268/25000</f>
        <v>0.93696</v>
      </c>
      <c r="DI268" s="447" t="n">
        <f aca="false">6700/DF268*24</f>
        <v>6.86475409836066</v>
      </c>
      <c r="DJ268" s="435" t="n">
        <v>7.84</v>
      </c>
      <c r="DK268" s="428"/>
      <c r="DL268" s="447" t="n">
        <f aca="false">9500/DF268*24</f>
        <v>9.73360655737705</v>
      </c>
      <c r="DM268" s="423" t="n">
        <v>29.9</v>
      </c>
      <c r="DN268" s="423" t="n">
        <v>2.65</v>
      </c>
      <c r="DO268" s="424" t="n">
        <v>7.79</v>
      </c>
      <c r="DP268" s="424"/>
      <c r="DQ268" s="424"/>
      <c r="DR268" s="433"/>
      <c r="DS268" s="433"/>
      <c r="DT268" s="438"/>
      <c r="DU268" s="438" t="n">
        <v>0.96</v>
      </c>
      <c r="DV268" s="425"/>
      <c r="DW268" s="447" t="n">
        <f aca="false">3500/DF268*24</f>
        <v>3.58606557377049</v>
      </c>
      <c r="DX268" s="435" t="n">
        <v>5.16</v>
      </c>
      <c r="DY268" s="439" t="n">
        <v>7.97</v>
      </c>
      <c r="DZ268" s="440" t="n">
        <v>14</v>
      </c>
      <c r="EA268" s="441" t="n">
        <v>53</v>
      </c>
      <c r="EB268" s="442" t="n">
        <v>6430</v>
      </c>
      <c r="EC268" s="443" t="n">
        <v>11.3</v>
      </c>
      <c r="ED268" s="443"/>
      <c r="EE268" s="443"/>
      <c r="EF268" s="443"/>
      <c r="EG268" s="444" t="n">
        <v>6</v>
      </c>
      <c r="EH268" s="441"/>
      <c r="EI268" s="430" t="n">
        <f aca="false">DY268</f>
        <v>7.97</v>
      </c>
      <c r="EJ268" s="448" t="n">
        <f aca="false">DZ268</f>
        <v>14</v>
      </c>
      <c r="EK268" s="449" t="n">
        <f aca="false">EA268</f>
        <v>53</v>
      </c>
      <c r="EL268" s="418" t="n">
        <f aca="false">EB268</f>
        <v>6430</v>
      </c>
      <c r="EM268" s="432" t="n">
        <f aca="false">EC268</f>
        <v>11.3</v>
      </c>
      <c r="EN268" s="432"/>
      <c r="EO268" s="432"/>
      <c r="EP268" s="432"/>
      <c r="EQ268" s="431" t="n">
        <f aca="false">EG268</f>
        <v>6</v>
      </c>
      <c r="ER268" s="449"/>
      <c r="ES268" s="450" t="n">
        <f aca="false">44000/BA268*24</f>
        <v>23.2814497993739</v>
      </c>
      <c r="ET268" s="451" t="n">
        <f aca="false">BB268</f>
        <v>0.90716</v>
      </c>
      <c r="EU268" s="452" t="n">
        <f aca="false">BV268/1000/ES268*24</f>
        <v>0.321629454545455</v>
      </c>
      <c r="EV268" s="451" t="n">
        <f aca="false">EU268/$EU$6</f>
        <v>0.595610101010101</v>
      </c>
      <c r="EW268" s="514"/>
      <c r="EX268" s="515" t="n">
        <f aca="false">BY268-EM268</f>
        <v>13.9</v>
      </c>
      <c r="EY268" s="514" t="n">
        <f aca="false">1-EJ268/BU268</f>
        <v>0.745454545454545</v>
      </c>
      <c r="EZ268" s="515" t="n">
        <f aca="false">BU268-EJ268</f>
        <v>41</v>
      </c>
      <c r="FA268" s="451" t="n">
        <f aca="false">1-EK268/BV268</f>
        <v>0.830128205128205</v>
      </c>
      <c r="FB268" s="432" t="n">
        <f aca="false">BV268-EK268</f>
        <v>259</v>
      </c>
      <c r="FC268" s="453"/>
      <c r="FD268" s="432"/>
      <c r="FE268" s="453" t="n">
        <f aca="false">1-EQ268/CB268</f>
        <v>0.991304347826087</v>
      </c>
      <c r="FF268" s="431" t="n">
        <f aca="false">CB268-EQ268</f>
        <v>684</v>
      </c>
      <c r="FG268" s="406" t="n">
        <v>48000</v>
      </c>
      <c r="FH268" s="590"/>
      <c r="FI268" s="591"/>
      <c r="FJ268" s="592"/>
      <c r="FK268" s="456" t="n">
        <f aca="false">3000/BA268*24</f>
        <v>1.58737157723004</v>
      </c>
      <c r="FL268" s="531"/>
      <c r="FM268" s="456"/>
      <c r="FN268" s="531" t="n">
        <v>5977</v>
      </c>
      <c r="FO268" s="533" t="n">
        <f aca="false">FN268/11.15/1.2/1000</f>
        <v>0.446711509715994</v>
      </c>
      <c r="FP268" s="450" t="n">
        <f aca="false">FN268/BA268*1000</f>
        <v>131.773887737555</v>
      </c>
      <c r="FQ268" s="458" t="n">
        <v>76.8</v>
      </c>
      <c r="FR268" s="459" t="n">
        <f aca="false">FQ268/BA268*1000</f>
        <v>1.69319634904537</v>
      </c>
      <c r="FS268" s="577" t="n">
        <v>7.9</v>
      </c>
      <c r="FT268" s="578" t="n">
        <v>13</v>
      </c>
      <c r="FU268" s="579" t="n">
        <v>47</v>
      </c>
      <c r="FV268" s="580" t="n">
        <v>4</v>
      </c>
      <c r="FW268" s="581"/>
      <c r="FX268" s="580"/>
      <c r="FY268" s="453" t="n">
        <f aca="false">1-FV268/(EG268+DD268)</f>
        <v>0.333333333333333</v>
      </c>
      <c r="FZ268" s="453"/>
      <c r="GA268" s="430"/>
      <c r="GB268" s="514" t="n">
        <f aca="false">1-FT268/DZ268</f>
        <v>0.0714285714285714</v>
      </c>
      <c r="GC268" s="515" t="n">
        <f aca="false">(CW268+DZ268-FT268)</f>
        <v>1</v>
      </c>
      <c r="GD268" s="514" t="n">
        <f aca="false">1-FU268/EA268</f>
        <v>0.113207547169811</v>
      </c>
      <c r="GE268" s="528" t="n">
        <f aca="false">CX268+EA268-FU268</f>
        <v>6</v>
      </c>
      <c r="GF268" s="462" t="n">
        <f aca="false">4100/BA268*24</f>
        <v>2.16940782221438</v>
      </c>
      <c r="GG268" s="590"/>
      <c r="GH268" s="593"/>
      <c r="GI268" s="590"/>
      <c r="GJ268" s="593"/>
      <c r="GK268" s="593"/>
      <c r="GL268" s="594"/>
      <c r="GM268" s="578"/>
      <c r="GN268" s="590"/>
      <c r="GO268" s="593"/>
      <c r="GP268" s="593"/>
      <c r="GQ268" s="578"/>
      <c r="GR268" s="595"/>
      <c r="GS268" s="596"/>
      <c r="GT268" s="593"/>
      <c r="GU268" s="593"/>
      <c r="GV268" s="593"/>
      <c r="GW268" s="514"/>
      <c r="GX268" s="514"/>
      <c r="GY268" s="597"/>
      <c r="GZ268" s="406" t="n">
        <v>48913</v>
      </c>
      <c r="HA268" s="582" t="n">
        <v>8.17</v>
      </c>
      <c r="HB268" s="452" t="n">
        <v>8.11</v>
      </c>
      <c r="HC268" s="578" t="n">
        <v>13.2</v>
      </c>
      <c r="HD268" s="464" t="n">
        <f aca="false">HC268*3.58</f>
        <v>47.256</v>
      </c>
      <c r="HE268" s="464" t="n">
        <v>13</v>
      </c>
      <c r="HF268" s="464"/>
      <c r="HG268" s="583"/>
      <c r="HH268" s="576" t="n">
        <v>2</v>
      </c>
      <c r="HI268" s="584" t="n">
        <v>6380</v>
      </c>
      <c r="HJ268" s="407" t="n">
        <f aca="false">HI268*0.67</f>
        <v>4274.6</v>
      </c>
      <c r="HK268" s="407"/>
      <c r="HL268" s="550"/>
      <c r="HM268" s="585"/>
      <c r="HN268" s="462" t="n">
        <v>10.27</v>
      </c>
      <c r="HO268" s="575"/>
      <c r="HP268" s="549" t="n">
        <v>0.0496</v>
      </c>
      <c r="HQ268" s="586"/>
      <c r="HR268" s="587"/>
      <c r="HS268" s="521" t="n">
        <v>0.16</v>
      </c>
      <c r="HT268" s="588" t="n">
        <v>8</v>
      </c>
      <c r="HU268" s="523" t="n">
        <f aca="false">72500/BA268*24</f>
        <v>38.3614797830592</v>
      </c>
      <c r="HV268" s="514" t="n">
        <f aca="false">1-HC268/BE268</f>
        <v>0.76</v>
      </c>
      <c r="HW268" s="514" t="n">
        <f aca="false">1-HD268/BF268</f>
        <v>0.848538461538462</v>
      </c>
      <c r="HX268" s="514" t="n">
        <f aca="false">1-HN268/BK268</f>
        <v>0.592460317460317</v>
      </c>
      <c r="HY268" s="600"/>
    </row>
    <row r="269" s="599" customFormat="true" ht="15" hidden="false" customHeight="true" outlineLevel="0" collapsed="false">
      <c r="A269" s="486" t="n">
        <v>43751</v>
      </c>
      <c r="B269" s="601" t="n">
        <v>44909</v>
      </c>
      <c r="C269" s="488" t="n">
        <f aca="false">B269/$B$6</f>
        <v>0.89818</v>
      </c>
      <c r="D269" s="489" t="n">
        <v>8.15</v>
      </c>
      <c r="E269" s="490" t="n">
        <v>58</v>
      </c>
      <c r="F269" s="491" t="n">
        <v>305</v>
      </c>
      <c r="G269" s="491" t="n">
        <f aca="false">F269*B269/1000</f>
        <v>13697.245</v>
      </c>
      <c r="H269" s="488" t="n">
        <f aca="false">G269/$G$6</f>
        <v>0.5478898</v>
      </c>
      <c r="I269" s="491" t="n">
        <v>6900</v>
      </c>
      <c r="J269" s="491" t="n">
        <f aca="false">I269*0.67</f>
        <v>4623</v>
      </c>
      <c r="K269" s="492" t="n">
        <v>28.5</v>
      </c>
      <c r="L269" s="492"/>
      <c r="M269" s="492"/>
      <c r="N269" s="493" t="n">
        <v>100</v>
      </c>
      <c r="O269" s="493"/>
      <c r="P269" s="410"/>
      <c r="Q269" s="410"/>
      <c r="R269" s="410"/>
      <c r="S269" s="410"/>
      <c r="T269" s="411"/>
      <c r="U269" s="412"/>
      <c r="V269" s="410"/>
      <c r="W269" s="410"/>
      <c r="X269" s="517"/>
      <c r="Y269" s="474"/>
      <c r="Z269" s="430"/>
      <c r="AA269" s="448"/>
      <c r="AB269" s="410"/>
      <c r="AC269" s="410"/>
      <c r="AD269" s="475" t="n">
        <v>4.71</v>
      </c>
      <c r="AE269" s="478" t="n">
        <f aca="false">AD269/$AD$6</f>
        <v>0.654166666666667</v>
      </c>
      <c r="AF269" s="479"/>
      <c r="AG269" s="478"/>
      <c r="AH269" s="479"/>
      <c r="AI269" s="479"/>
      <c r="AJ269" s="474"/>
      <c r="AK269" s="478"/>
      <c r="AL269" s="448"/>
      <c r="AM269" s="480"/>
      <c r="AN269" s="474"/>
      <c r="AO269" s="474"/>
      <c r="AP269" s="480"/>
      <c r="AQ269" s="448"/>
      <c r="AR269" s="474"/>
      <c r="AS269" s="474"/>
      <c r="AT269" s="474"/>
      <c r="AU269" s="448"/>
      <c r="AV269" s="481"/>
      <c r="AW269" s="480"/>
      <c r="AX269" s="480"/>
      <c r="AY269" s="481"/>
      <c r="AZ269" s="481"/>
      <c r="BA269" s="421" t="n">
        <f aca="false">CC269+DF269</f>
        <v>44247</v>
      </c>
      <c r="BB269" s="422" t="n">
        <f aca="false">BA269/$BA$6</f>
        <v>0.88494</v>
      </c>
      <c r="BC269" s="423"/>
      <c r="BD269" s="424" t="n">
        <v>8.17</v>
      </c>
      <c r="BE269" s="425" t="n">
        <v>55</v>
      </c>
      <c r="BF269" s="426" t="n">
        <v>282</v>
      </c>
      <c r="BG269" s="427" t="n">
        <v>7680</v>
      </c>
      <c r="BH269" s="421" t="n">
        <f aca="false">BG269*0.67</f>
        <v>5145.6</v>
      </c>
      <c r="BI269" s="433"/>
      <c r="BJ269" s="422"/>
      <c r="BK269" s="428" t="n">
        <v>24</v>
      </c>
      <c r="BL269" s="428"/>
      <c r="BM269" s="429"/>
      <c r="BN269" s="423"/>
      <c r="BO269" s="426" t="n">
        <v>487</v>
      </c>
      <c r="BP269" s="426"/>
      <c r="BQ269" s="424" t="n">
        <v>5.65</v>
      </c>
      <c r="BR269" s="422" t="n">
        <f aca="false">BQ269/$BQ$6</f>
        <v>0.784722222222222</v>
      </c>
      <c r="BS269" s="410" t="n">
        <f aca="false">BA269</f>
        <v>44247</v>
      </c>
      <c r="BT269" s="430" t="n">
        <f aca="false">BD269</f>
        <v>8.17</v>
      </c>
      <c r="BU269" s="431" t="n">
        <f aca="false">BE269</f>
        <v>55</v>
      </c>
      <c r="BV269" s="431" t="n">
        <f aca="false">BF269</f>
        <v>282</v>
      </c>
      <c r="BW269" s="431" t="n">
        <f aca="false">BG269</f>
        <v>7680</v>
      </c>
      <c r="BX269" s="431" t="n">
        <f aca="false">BW269*0.65</f>
        <v>4992</v>
      </c>
      <c r="BY269" s="431" t="n">
        <f aca="false">BK269</f>
        <v>24</v>
      </c>
      <c r="BZ269" s="431"/>
      <c r="CA269" s="432"/>
      <c r="CB269" s="431" t="n">
        <f aca="false">BO269</f>
        <v>487</v>
      </c>
      <c r="CC269" s="433" t="n">
        <v>21626</v>
      </c>
      <c r="CD269" s="412" t="n">
        <f aca="false">CC269</f>
        <v>21626</v>
      </c>
      <c r="CE269" s="422" t="n">
        <f aca="false">CC269/25000</f>
        <v>0.86504</v>
      </c>
      <c r="CF269" s="434" t="n">
        <f aca="false">6700/CC269*24</f>
        <v>7.43549431240174</v>
      </c>
      <c r="CG269" s="435"/>
      <c r="CH269" s="428"/>
      <c r="CI269" s="447" t="n">
        <f aca="false">9500/CC269*24</f>
        <v>10.5428650698234</v>
      </c>
      <c r="CJ269" s="437" t="n">
        <v>29.2</v>
      </c>
      <c r="CK269" s="437" t="n">
        <v>3.68</v>
      </c>
      <c r="CL269" s="424"/>
      <c r="CM269" s="424"/>
      <c r="CN269" s="424"/>
      <c r="CO269" s="433"/>
      <c r="CP269" s="433"/>
      <c r="CQ269" s="438"/>
      <c r="CR269" s="438" t="n">
        <v>0.97</v>
      </c>
      <c r="CS269" s="425"/>
      <c r="CT269" s="433" t="n">
        <f aca="false">3500/CC269*24</f>
        <v>3.88421344677703</v>
      </c>
      <c r="CU269" s="435" t="n">
        <v>4.33</v>
      </c>
      <c r="CV269" s="494"/>
      <c r="CW269" s="495"/>
      <c r="CX269" s="496"/>
      <c r="CY269" s="497"/>
      <c r="CZ269" s="498"/>
      <c r="DA269" s="498"/>
      <c r="DB269" s="498"/>
      <c r="DC269" s="498"/>
      <c r="DD269" s="499"/>
      <c r="DE269" s="496"/>
      <c r="DF269" s="445" t="n">
        <v>22621</v>
      </c>
      <c r="DG269" s="446" t="n">
        <f aca="false">DF269</f>
        <v>22621</v>
      </c>
      <c r="DH269" s="422" t="n">
        <f aca="false">DF269/25000</f>
        <v>0.90484</v>
      </c>
      <c r="DI269" s="447" t="n">
        <f aca="false">6700/DF269*24</f>
        <v>7.10843906104947</v>
      </c>
      <c r="DJ269" s="435" t="n">
        <v>8.01</v>
      </c>
      <c r="DK269" s="428"/>
      <c r="DL269" s="447" t="n">
        <f aca="false">9500/DF269*24</f>
        <v>10.0791300119358</v>
      </c>
      <c r="DM269" s="423" t="n">
        <v>29.6</v>
      </c>
      <c r="DN269" s="423" t="n">
        <v>2.72</v>
      </c>
      <c r="DO269" s="424" t="n">
        <v>7.97</v>
      </c>
      <c r="DP269" s="424"/>
      <c r="DQ269" s="424"/>
      <c r="DR269" s="433"/>
      <c r="DS269" s="433"/>
      <c r="DT269" s="438"/>
      <c r="DU269" s="438" t="n">
        <v>0.96</v>
      </c>
      <c r="DV269" s="425"/>
      <c r="DW269" s="447" t="n">
        <f aca="false">3500/DF269*24</f>
        <v>3.71336368860793</v>
      </c>
      <c r="DX269" s="435" t="n">
        <v>5.08</v>
      </c>
      <c r="DY269" s="494" t="n">
        <v>8.11</v>
      </c>
      <c r="DZ269" s="495" t="n">
        <v>16</v>
      </c>
      <c r="EA269" s="496" t="n">
        <v>53</v>
      </c>
      <c r="EB269" s="497" t="n">
        <v>6890</v>
      </c>
      <c r="EC269" s="498" t="n">
        <v>11</v>
      </c>
      <c r="ED269" s="498"/>
      <c r="EE269" s="498"/>
      <c r="EF269" s="498"/>
      <c r="EG269" s="499" t="n">
        <v>5</v>
      </c>
      <c r="EH269" s="496"/>
      <c r="EI269" s="430" t="n">
        <f aca="false">DY269</f>
        <v>8.11</v>
      </c>
      <c r="EJ269" s="448" t="n">
        <f aca="false">DZ269</f>
        <v>16</v>
      </c>
      <c r="EK269" s="449" t="n">
        <f aca="false">EA269</f>
        <v>53</v>
      </c>
      <c r="EL269" s="418" t="n">
        <f aca="false">EB269</f>
        <v>6890</v>
      </c>
      <c r="EM269" s="432" t="n">
        <f aca="false">EC269</f>
        <v>11</v>
      </c>
      <c r="EN269" s="432"/>
      <c r="EO269" s="432"/>
      <c r="EP269" s="432"/>
      <c r="EQ269" s="431" t="n">
        <f aca="false">EG269</f>
        <v>5</v>
      </c>
      <c r="ER269" s="449"/>
      <c r="ES269" s="497" t="n">
        <f aca="false">44000/BA269*24</f>
        <v>23.8660248152417</v>
      </c>
      <c r="ET269" s="500" t="n">
        <f aca="false">BB269</f>
        <v>0.88494</v>
      </c>
      <c r="EU269" s="452" t="n">
        <f aca="false">BV269/1000/ES269*24</f>
        <v>0.283583045454545</v>
      </c>
      <c r="EV269" s="500" t="n">
        <f aca="false">EU269/$EU$6</f>
        <v>0.525153787878788</v>
      </c>
      <c r="EW269" s="527"/>
      <c r="EX269" s="515" t="n">
        <f aca="false">BY269-EM269</f>
        <v>13</v>
      </c>
      <c r="EY269" s="514" t="n">
        <f aca="false">1-EJ269/BU269</f>
        <v>0.709090909090909</v>
      </c>
      <c r="EZ269" s="515" t="n">
        <f aca="false">BU269-EJ269</f>
        <v>39</v>
      </c>
      <c r="FA269" s="451" t="n">
        <f aca="false">1-EK269/BV269</f>
        <v>0.812056737588653</v>
      </c>
      <c r="FB269" s="432" t="n">
        <f aca="false">BV269-EK269</f>
        <v>229</v>
      </c>
      <c r="FC269" s="453"/>
      <c r="FD269" s="432"/>
      <c r="FE269" s="453" t="n">
        <f aca="false">1-EQ269/CB269</f>
        <v>0.989733059548255</v>
      </c>
      <c r="FF269" s="431" t="n">
        <f aca="false">CB269-EQ269</f>
        <v>482</v>
      </c>
      <c r="FG269" s="491" t="n">
        <v>48000</v>
      </c>
      <c r="FH269" s="602"/>
      <c r="FI269" s="502"/>
      <c r="FJ269" s="488"/>
      <c r="FK269" s="503" t="n">
        <f aca="false">3000/BA269*24</f>
        <v>1.62722896467557</v>
      </c>
      <c r="FL269" s="537"/>
      <c r="FM269" s="503"/>
      <c r="FN269" s="537" t="n">
        <v>5421</v>
      </c>
      <c r="FO269" s="533" t="n">
        <f aca="false">FN269/11.15/1.2/1000</f>
        <v>0.405156950672646</v>
      </c>
      <c r="FP269" s="497" t="n">
        <f aca="false">FN269/BA269*1000</f>
        <v>122.516780798698</v>
      </c>
      <c r="FQ269" s="504" t="n">
        <v>76.8</v>
      </c>
      <c r="FR269" s="492" t="n">
        <f aca="false">FQ269/BA269*1000</f>
        <v>1.73571089565394</v>
      </c>
      <c r="FS269" s="505" t="n">
        <v>8.03</v>
      </c>
      <c r="FT269" s="495" t="n">
        <v>14</v>
      </c>
      <c r="FU269" s="496" t="n">
        <v>47</v>
      </c>
      <c r="FV269" s="537" t="n">
        <v>1</v>
      </c>
      <c r="FW269" s="603"/>
      <c r="FX269" s="537"/>
      <c r="FY269" s="453" t="n">
        <f aca="false">1-FV269/(EG269+DD269)</f>
        <v>0.8</v>
      </c>
      <c r="FZ269" s="453"/>
      <c r="GA269" s="430"/>
      <c r="GB269" s="527" t="n">
        <f aca="false">1-FT269/DZ269</f>
        <v>0.125</v>
      </c>
      <c r="GC269" s="515" t="n">
        <f aca="false">(CW269+DZ269-FT269)</f>
        <v>2</v>
      </c>
      <c r="GD269" s="527" t="n">
        <f aca="false">1-FU269/EA269</f>
        <v>0.113207547169811</v>
      </c>
      <c r="GE269" s="528" t="n">
        <f aca="false">CX269+EA269-FU269</f>
        <v>6</v>
      </c>
      <c r="GF269" s="507" t="n">
        <f aca="false">4100/BA269*24</f>
        <v>2.22387958505661</v>
      </c>
      <c r="GG269" s="602"/>
      <c r="GH269" s="602"/>
      <c r="GI269" s="602"/>
      <c r="GJ269" s="602"/>
      <c r="GK269" s="602"/>
      <c r="GL269" s="508"/>
      <c r="GM269" s="495"/>
      <c r="GN269" s="602"/>
      <c r="GO269" s="602"/>
      <c r="GP269" s="602"/>
      <c r="GQ269" s="495"/>
      <c r="GR269" s="604"/>
      <c r="GS269" s="495"/>
      <c r="GT269" s="602"/>
      <c r="GU269" s="602"/>
      <c r="GV269" s="602"/>
      <c r="GW269" s="527"/>
      <c r="GX269" s="527"/>
      <c r="GY269" s="504"/>
      <c r="GZ269" s="491" t="n">
        <v>48584</v>
      </c>
      <c r="HA269" s="494" t="n">
        <v>8.21</v>
      </c>
      <c r="HB269" s="494" t="n">
        <v>8.18</v>
      </c>
      <c r="HC269" s="495" t="n">
        <v>12.8</v>
      </c>
      <c r="HD269" s="499" t="n">
        <f aca="false">HC269*3.58</f>
        <v>45.824</v>
      </c>
      <c r="HE269" s="499" t="n">
        <v>13</v>
      </c>
      <c r="HF269" s="499"/>
      <c r="HG269" s="499"/>
      <c r="HH269" s="493" t="n">
        <v>1</v>
      </c>
      <c r="HI269" s="509" t="n">
        <v>6770</v>
      </c>
      <c r="HJ269" s="491" t="n">
        <f aca="false">HI269*0.67</f>
        <v>4535.9</v>
      </c>
      <c r="HK269" s="491"/>
      <c r="HL269" s="551"/>
      <c r="HM269" s="544"/>
      <c r="HN269" s="507" t="n">
        <v>10.45</v>
      </c>
      <c r="HO269" s="492"/>
      <c r="HP269" s="546" t="n">
        <v>0.0526</v>
      </c>
      <c r="HQ269" s="524"/>
      <c r="HR269" s="525"/>
      <c r="HS269" s="525" t="n">
        <v>0.2</v>
      </c>
      <c r="HT269" s="512" t="n">
        <v>8</v>
      </c>
      <c r="HU269" s="526" t="n">
        <f aca="false">72500/BA269*24</f>
        <v>39.3246999796596</v>
      </c>
      <c r="HV269" s="527" t="n">
        <f aca="false">1-HC269/BE269</f>
        <v>0.767272727272727</v>
      </c>
      <c r="HW269" s="527" t="n">
        <f aca="false">1-HD269/BF269</f>
        <v>0.837503546099291</v>
      </c>
      <c r="HX269" s="527" t="n">
        <f aca="false">1-HN269/BK269</f>
        <v>0.564583333333333</v>
      </c>
      <c r="HY269" s="605"/>
    </row>
    <row r="270" s="599" customFormat="true" ht="15" hidden="false" customHeight="true" outlineLevel="0" collapsed="false">
      <c r="A270" s="401" t="n">
        <v>43752</v>
      </c>
      <c r="B270" s="516" t="n">
        <v>46611</v>
      </c>
      <c r="C270" s="403" t="n">
        <f aca="false">B270/$B$6</f>
        <v>0.93222</v>
      </c>
      <c r="D270" s="572" t="n">
        <v>8.13</v>
      </c>
      <c r="E270" s="573" t="n">
        <v>56</v>
      </c>
      <c r="F270" s="574" t="n">
        <v>260</v>
      </c>
      <c r="G270" s="407" t="n">
        <f aca="false">F270*B270/1000</f>
        <v>12118.86</v>
      </c>
      <c r="H270" s="403" t="n">
        <f aca="false">G270/$G$6</f>
        <v>0.4847544</v>
      </c>
      <c r="I270" s="574" t="n">
        <v>6220</v>
      </c>
      <c r="J270" s="407" t="n">
        <f aca="false">I270*0.67</f>
        <v>4167.4</v>
      </c>
      <c r="K270" s="575" t="n">
        <v>24.4</v>
      </c>
      <c r="L270" s="575"/>
      <c r="M270" s="575"/>
      <c r="N270" s="576" t="n">
        <v>114</v>
      </c>
      <c r="O270" s="576"/>
      <c r="P270" s="410"/>
      <c r="Q270" s="410"/>
      <c r="R270" s="410"/>
      <c r="S270" s="410"/>
      <c r="T270" s="411"/>
      <c r="U270" s="412"/>
      <c r="V270" s="410"/>
      <c r="W270" s="410"/>
      <c r="X270" s="517"/>
      <c r="Y270" s="474"/>
      <c r="Z270" s="430"/>
      <c r="AA270" s="448"/>
      <c r="AB270" s="410"/>
      <c r="AC270" s="410"/>
      <c r="AD270" s="475" t="n">
        <v>5.11</v>
      </c>
      <c r="AE270" s="478" t="n">
        <f aca="false">AD270/$AD$6</f>
        <v>0.709722222222222</v>
      </c>
      <c r="AF270" s="479"/>
      <c r="AG270" s="478"/>
      <c r="AH270" s="479"/>
      <c r="AI270" s="479"/>
      <c r="AJ270" s="474"/>
      <c r="AK270" s="478"/>
      <c r="AL270" s="448"/>
      <c r="AM270" s="480"/>
      <c r="AN270" s="474"/>
      <c r="AO270" s="474"/>
      <c r="AP270" s="480"/>
      <c r="AQ270" s="448"/>
      <c r="AR270" s="474"/>
      <c r="AS270" s="474"/>
      <c r="AT270" s="474"/>
      <c r="AU270" s="448"/>
      <c r="AV270" s="481"/>
      <c r="AW270" s="480"/>
      <c r="AX270" s="480"/>
      <c r="AY270" s="481"/>
      <c r="AZ270" s="481"/>
      <c r="BA270" s="421" t="n">
        <f aca="false">CC270+DF270</f>
        <v>44001</v>
      </c>
      <c r="BB270" s="422" t="n">
        <f aca="false">BA270/$BA$6</f>
        <v>0.88002</v>
      </c>
      <c r="BC270" s="423"/>
      <c r="BD270" s="424" t="n">
        <v>8.07</v>
      </c>
      <c r="BE270" s="425" t="n">
        <v>59</v>
      </c>
      <c r="BF270" s="426" t="n">
        <v>249</v>
      </c>
      <c r="BG270" s="427" t="n">
        <v>7190</v>
      </c>
      <c r="BH270" s="421" t="n">
        <f aca="false">BG270*0.67</f>
        <v>4817.3</v>
      </c>
      <c r="BI270" s="433"/>
      <c r="BJ270" s="422"/>
      <c r="BK270" s="428" t="n">
        <v>21.4</v>
      </c>
      <c r="BL270" s="428"/>
      <c r="BM270" s="429"/>
      <c r="BN270" s="423"/>
      <c r="BO270" s="426" t="n">
        <v>183</v>
      </c>
      <c r="BP270" s="426"/>
      <c r="BQ270" s="424" t="n">
        <v>5.91</v>
      </c>
      <c r="BR270" s="422" t="n">
        <f aca="false">BQ270/$BQ$6</f>
        <v>0.820833333333333</v>
      </c>
      <c r="BS270" s="410" t="n">
        <f aca="false">BA270</f>
        <v>44001</v>
      </c>
      <c r="BT270" s="430" t="n">
        <f aca="false">BD270</f>
        <v>8.07</v>
      </c>
      <c r="BU270" s="431" t="n">
        <f aca="false">BE270</f>
        <v>59</v>
      </c>
      <c r="BV270" s="431" t="n">
        <f aca="false">BF270</f>
        <v>249</v>
      </c>
      <c r="BW270" s="431" t="n">
        <f aca="false">BG270</f>
        <v>7190</v>
      </c>
      <c r="BX270" s="431" t="n">
        <f aca="false">BW270*0.65</f>
        <v>4673.5</v>
      </c>
      <c r="BY270" s="431" t="n">
        <f aca="false">BK270</f>
        <v>21.4</v>
      </c>
      <c r="BZ270" s="431"/>
      <c r="CA270" s="432"/>
      <c r="CB270" s="431" t="n">
        <f aca="false">BO270</f>
        <v>183</v>
      </c>
      <c r="CC270" s="433" t="n">
        <v>21394</v>
      </c>
      <c r="CD270" s="412" t="n">
        <f aca="false">CC270</f>
        <v>21394</v>
      </c>
      <c r="CE270" s="422" t="n">
        <f aca="false">CC270/25000</f>
        <v>0.85576</v>
      </c>
      <c r="CF270" s="434" t="n">
        <f aca="false">6700/CC270*24</f>
        <v>7.51612601664018</v>
      </c>
      <c r="CG270" s="435"/>
      <c r="CH270" s="428"/>
      <c r="CI270" s="447" t="n">
        <f aca="false">9500/CC270*24</f>
        <v>10.6571936056838</v>
      </c>
      <c r="CJ270" s="437" t="n">
        <v>29.4</v>
      </c>
      <c r="CK270" s="437" t="n">
        <v>3.65</v>
      </c>
      <c r="CL270" s="424"/>
      <c r="CM270" s="424"/>
      <c r="CN270" s="424"/>
      <c r="CO270" s="433"/>
      <c r="CP270" s="433"/>
      <c r="CQ270" s="438"/>
      <c r="CR270" s="438" t="n">
        <v>0.97</v>
      </c>
      <c r="CS270" s="425"/>
      <c r="CT270" s="433" t="n">
        <f aca="false">3500/CC270*24</f>
        <v>3.92633448630457</v>
      </c>
      <c r="CU270" s="435" t="n">
        <v>4.93</v>
      </c>
      <c r="CV270" s="439"/>
      <c r="CW270" s="440"/>
      <c r="CX270" s="441"/>
      <c r="CY270" s="442"/>
      <c r="CZ270" s="443"/>
      <c r="DA270" s="443"/>
      <c r="DB270" s="443"/>
      <c r="DC270" s="443"/>
      <c r="DD270" s="444"/>
      <c r="DE270" s="441"/>
      <c r="DF270" s="445" t="n">
        <v>22607</v>
      </c>
      <c r="DG270" s="446" t="n">
        <f aca="false">DF270</f>
        <v>22607</v>
      </c>
      <c r="DH270" s="422" t="n">
        <f aca="false">DF270/25000</f>
        <v>0.90428</v>
      </c>
      <c r="DI270" s="447" t="n">
        <f aca="false">6700/DF270*24</f>
        <v>7.11284115539435</v>
      </c>
      <c r="DJ270" s="435" t="n">
        <v>7.9</v>
      </c>
      <c r="DK270" s="428"/>
      <c r="DL270" s="447" t="n">
        <f aca="false">9500/DF270*24</f>
        <v>10.0853717874994</v>
      </c>
      <c r="DM270" s="423" t="n">
        <v>29.5</v>
      </c>
      <c r="DN270" s="423" t="n">
        <v>3.95</v>
      </c>
      <c r="DO270" s="424" t="n">
        <v>7.96</v>
      </c>
      <c r="DP270" s="424"/>
      <c r="DQ270" s="424"/>
      <c r="DR270" s="433"/>
      <c r="DS270" s="433"/>
      <c r="DT270" s="438"/>
      <c r="DU270" s="438" t="n">
        <v>0.96</v>
      </c>
      <c r="DV270" s="425"/>
      <c r="DW270" s="447" t="n">
        <f aca="false">3500/DF270*24</f>
        <v>3.71566329013138</v>
      </c>
      <c r="DX270" s="435" t="n">
        <v>5.85</v>
      </c>
      <c r="DY270" s="439" t="n">
        <v>8</v>
      </c>
      <c r="DZ270" s="440" t="n">
        <v>15</v>
      </c>
      <c r="EA270" s="441" t="n">
        <v>57</v>
      </c>
      <c r="EB270" s="442" t="n">
        <v>7080</v>
      </c>
      <c r="EC270" s="443" t="n">
        <v>13.6</v>
      </c>
      <c r="ED270" s="443"/>
      <c r="EE270" s="443"/>
      <c r="EF270" s="443"/>
      <c r="EG270" s="444" t="n">
        <v>5</v>
      </c>
      <c r="EH270" s="441"/>
      <c r="EI270" s="430" t="n">
        <f aca="false">DY270</f>
        <v>8</v>
      </c>
      <c r="EJ270" s="448" t="n">
        <f aca="false">DZ270</f>
        <v>15</v>
      </c>
      <c r="EK270" s="449" t="n">
        <f aca="false">EA270</f>
        <v>57</v>
      </c>
      <c r="EL270" s="418" t="n">
        <f aca="false">EB270</f>
        <v>7080</v>
      </c>
      <c r="EM270" s="432" t="n">
        <f aca="false">EC270</f>
        <v>13.6</v>
      </c>
      <c r="EN270" s="432"/>
      <c r="EO270" s="432"/>
      <c r="EP270" s="432"/>
      <c r="EQ270" s="431" t="n">
        <f aca="false">EG270</f>
        <v>5</v>
      </c>
      <c r="ER270" s="449"/>
      <c r="ES270" s="450" t="n">
        <f aca="false">44000/BA270*24</f>
        <v>23.999454557851</v>
      </c>
      <c r="ET270" s="451" t="n">
        <f aca="false">BB270</f>
        <v>0.88002</v>
      </c>
      <c r="EU270" s="452" t="n">
        <f aca="false">BV270/1000/ES270*24</f>
        <v>0.249005659090909</v>
      </c>
      <c r="EV270" s="451" t="n">
        <f aca="false">EU270/$EU$6</f>
        <v>0.461121590909091</v>
      </c>
      <c r="EW270" s="514"/>
      <c r="EX270" s="515" t="n">
        <f aca="false">BY270-EM270</f>
        <v>7.8</v>
      </c>
      <c r="EY270" s="514" t="n">
        <f aca="false">1-EJ270/BU270</f>
        <v>0.745762711864407</v>
      </c>
      <c r="EZ270" s="515" t="n">
        <f aca="false">BU270-EJ270</f>
        <v>44</v>
      </c>
      <c r="FA270" s="451" t="n">
        <f aca="false">1-EK270/BV270</f>
        <v>0.771084337349398</v>
      </c>
      <c r="FB270" s="432" t="n">
        <f aca="false">BV270-EK270</f>
        <v>192</v>
      </c>
      <c r="FC270" s="453"/>
      <c r="FD270" s="432"/>
      <c r="FE270" s="453" t="n">
        <f aca="false">1-EQ270/CB270</f>
        <v>0.972677595628415</v>
      </c>
      <c r="FF270" s="431" t="n">
        <f aca="false">CB270-EQ270</f>
        <v>178</v>
      </c>
      <c r="FG270" s="406" t="n">
        <v>48000</v>
      </c>
      <c r="FH270" s="590"/>
      <c r="FI270" s="591"/>
      <c r="FJ270" s="592"/>
      <c r="FK270" s="456" t="n">
        <f aca="false">3000/BA270*24</f>
        <v>1.6363264471262</v>
      </c>
      <c r="FL270" s="531"/>
      <c r="FM270" s="456"/>
      <c r="FN270" s="531" t="n">
        <v>5801</v>
      </c>
      <c r="FO270" s="533" t="n">
        <f aca="false">FN270/11.15/1.2/1000</f>
        <v>0.43355754857997</v>
      </c>
      <c r="FP270" s="450" t="n">
        <f aca="false">FN270/BA270*1000</f>
        <v>131.83791277471</v>
      </c>
      <c r="FQ270" s="458" t="n">
        <v>76.8</v>
      </c>
      <c r="FR270" s="459" t="n">
        <f aca="false">FQ270/BA270*1000</f>
        <v>1.74541487693462</v>
      </c>
      <c r="FS270" s="577" t="n">
        <v>7.93</v>
      </c>
      <c r="FT270" s="578" t="n">
        <v>13.4</v>
      </c>
      <c r="FU270" s="579" t="n">
        <v>50</v>
      </c>
      <c r="FV270" s="580" t="n">
        <v>1</v>
      </c>
      <c r="FW270" s="581"/>
      <c r="FX270" s="580"/>
      <c r="FY270" s="453" t="n">
        <f aca="false">1-FV270/(EG270+DD270)</f>
        <v>0.8</v>
      </c>
      <c r="FZ270" s="453"/>
      <c r="GA270" s="430"/>
      <c r="GB270" s="514" t="n">
        <f aca="false">1-FT270/DZ270</f>
        <v>0.106666666666667</v>
      </c>
      <c r="GC270" s="515" t="n">
        <f aca="false">(CW270+DZ270-FT270)</f>
        <v>1.6</v>
      </c>
      <c r="GD270" s="514" t="n">
        <f aca="false">1-FU270/EA270</f>
        <v>0.12280701754386</v>
      </c>
      <c r="GE270" s="528" t="n">
        <f aca="false">CX270+EA270-FU270</f>
        <v>7</v>
      </c>
      <c r="GF270" s="462" t="n">
        <f aca="false">4100/BA270*24</f>
        <v>2.23631281107248</v>
      </c>
      <c r="GG270" s="590"/>
      <c r="GH270" s="593"/>
      <c r="GI270" s="590"/>
      <c r="GJ270" s="593"/>
      <c r="GK270" s="593"/>
      <c r="GL270" s="594"/>
      <c r="GM270" s="578"/>
      <c r="GN270" s="590"/>
      <c r="GO270" s="593"/>
      <c r="GP270" s="593"/>
      <c r="GQ270" s="578"/>
      <c r="GR270" s="595"/>
      <c r="GS270" s="596"/>
      <c r="GT270" s="593"/>
      <c r="GU270" s="593"/>
      <c r="GV270" s="593"/>
      <c r="GW270" s="514"/>
      <c r="GX270" s="514"/>
      <c r="GY270" s="597"/>
      <c r="GZ270" s="406" t="n">
        <v>46739</v>
      </c>
      <c r="HA270" s="582" t="n">
        <v>8.19</v>
      </c>
      <c r="HB270" s="452" t="n">
        <v>8.16</v>
      </c>
      <c r="HC270" s="578" t="n">
        <v>13.5</v>
      </c>
      <c r="HD270" s="464" t="n">
        <f aca="false">HC270*3.58</f>
        <v>48.33</v>
      </c>
      <c r="HE270" s="464" t="n">
        <v>13</v>
      </c>
      <c r="HF270" s="464"/>
      <c r="HG270" s="583"/>
      <c r="HH270" s="576" t="n">
        <v>1</v>
      </c>
      <c r="HI270" s="584" t="n">
        <v>7040</v>
      </c>
      <c r="HJ270" s="407" t="n">
        <f aca="false">HI270*0.67</f>
        <v>4716.8</v>
      </c>
      <c r="HK270" s="407"/>
      <c r="HL270" s="550"/>
      <c r="HM270" s="585"/>
      <c r="HN270" s="462" t="n">
        <v>12.24</v>
      </c>
      <c r="HO270" s="575"/>
      <c r="HP270" s="549" t="n">
        <v>0.0541</v>
      </c>
      <c r="HQ270" s="586"/>
      <c r="HR270" s="587"/>
      <c r="HS270" s="521" t="n">
        <v>0.23</v>
      </c>
      <c r="HT270" s="588" t="n">
        <v>16</v>
      </c>
      <c r="HU270" s="523" t="n">
        <f aca="false">72500/BA270*24</f>
        <v>39.5445558055499</v>
      </c>
      <c r="HV270" s="514" t="n">
        <f aca="false">1-HC270/BE270</f>
        <v>0.771186440677966</v>
      </c>
      <c r="HW270" s="514" t="n">
        <f aca="false">1-HD270/BF270</f>
        <v>0.805903614457831</v>
      </c>
      <c r="HX270" s="514" t="n">
        <f aca="false">1-HN270/BK270</f>
        <v>0.42803738317757</v>
      </c>
      <c r="HY270" s="600"/>
    </row>
    <row r="271" s="599" customFormat="true" ht="15" hidden="false" customHeight="true" outlineLevel="0" collapsed="false">
      <c r="A271" s="401" t="n">
        <v>43753</v>
      </c>
      <c r="B271" s="516" t="n">
        <v>41369</v>
      </c>
      <c r="C271" s="403" t="n">
        <f aca="false">B271/$B$6</f>
        <v>0.82738</v>
      </c>
      <c r="D271" s="572" t="n">
        <v>8.04</v>
      </c>
      <c r="E271" s="573" t="n">
        <v>48</v>
      </c>
      <c r="F271" s="574" t="n">
        <v>255</v>
      </c>
      <c r="G271" s="407" t="n">
        <f aca="false">F271*B271/1000</f>
        <v>10549.095</v>
      </c>
      <c r="H271" s="403" t="n">
        <f aca="false">G271/$G$6</f>
        <v>0.4219638</v>
      </c>
      <c r="I271" s="574" t="n">
        <v>5580</v>
      </c>
      <c r="J271" s="407" t="n">
        <f aca="false">I271*0.67</f>
        <v>3738.6</v>
      </c>
      <c r="K271" s="575" t="n">
        <v>26.3</v>
      </c>
      <c r="L271" s="575" t="n">
        <v>21.4</v>
      </c>
      <c r="M271" s="575" t="n">
        <v>2.4</v>
      </c>
      <c r="N271" s="576" t="n">
        <v>137</v>
      </c>
      <c r="O271" s="576" t="n">
        <v>32</v>
      </c>
      <c r="P271" s="410"/>
      <c r="Q271" s="410"/>
      <c r="R271" s="410"/>
      <c r="S271" s="410"/>
      <c r="T271" s="411"/>
      <c r="U271" s="412"/>
      <c r="V271" s="410"/>
      <c r="W271" s="410"/>
      <c r="X271" s="517"/>
      <c r="Y271" s="474"/>
      <c r="Z271" s="430"/>
      <c r="AA271" s="448"/>
      <c r="AB271" s="410"/>
      <c r="AC271" s="410"/>
      <c r="AD271" s="475" t="n">
        <v>4.95</v>
      </c>
      <c r="AE271" s="478" t="n">
        <f aca="false">AD271/$AD$6</f>
        <v>0.6875</v>
      </c>
      <c r="AF271" s="479"/>
      <c r="AG271" s="478"/>
      <c r="AH271" s="479"/>
      <c r="AI271" s="479"/>
      <c r="AJ271" s="474"/>
      <c r="AK271" s="478"/>
      <c r="AL271" s="448"/>
      <c r="AM271" s="480"/>
      <c r="AN271" s="474"/>
      <c r="AO271" s="474"/>
      <c r="AP271" s="480"/>
      <c r="AQ271" s="448"/>
      <c r="AR271" s="474"/>
      <c r="AS271" s="474"/>
      <c r="AT271" s="474"/>
      <c r="AU271" s="448"/>
      <c r="AV271" s="481"/>
      <c r="AW271" s="480"/>
      <c r="AX271" s="480"/>
      <c r="AY271" s="481"/>
      <c r="AZ271" s="481"/>
      <c r="BA271" s="421" t="n">
        <f aca="false">CC271+DF271</f>
        <v>43339</v>
      </c>
      <c r="BB271" s="422" t="n">
        <f aca="false">BA271/$BA$6</f>
        <v>0.86678</v>
      </c>
      <c r="BC271" s="423"/>
      <c r="BD271" s="424" t="n">
        <v>7.96</v>
      </c>
      <c r="BE271" s="425" t="n">
        <v>58</v>
      </c>
      <c r="BF271" s="426" t="n">
        <v>356</v>
      </c>
      <c r="BG271" s="427" t="n">
        <v>6780</v>
      </c>
      <c r="BH271" s="421" t="n">
        <f aca="false">BG271*0.67</f>
        <v>4542.6</v>
      </c>
      <c r="BI271" s="433" t="n">
        <v>1227</v>
      </c>
      <c r="BJ271" s="422" t="n">
        <f aca="false">BI271/35.5*(23+35.5)/BH271</f>
        <v>0.44511023345196</v>
      </c>
      <c r="BK271" s="428" t="n">
        <v>28.8</v>
      </c>
      <c r="BL271" s="428" t="n">
        <v>23.6</v>
      </c>
      <c r="BM271" s="429" t="n">
        <v>1.4</v>
      </c>
      <c r="BN271" s="423" t="n">
        <v>2.2</v>
      </c>
      <c r="BO271" s="426" t="n">
        <v>234</v>
      </c>
      <c r="BP271" s="426" t="n">
        <v>32</v>
      </c>
      <c r="BQ271" s="424" t="n">
        <v>5.35</v>
      </c>
      <c r="BR271" s="422" t="n">
        <f aca="false">BQ271/$BQ$6</f>
        <v>0.743055555555555</v>
      </c>
      <c r="BS271" s="410" t="n">
        <f aca="false">BA271</f>
        <v>43339</v>
      </c>
      <c r="BT271" s="430" t="n">
        <f aca="false">BD271</f>
        <v>7.96</v>
      </c>
      <c r="BU271" s="431" t="n">
        <f aca="false">BE271</f>
        <v>58</v>
      </c>
      <c r="BV271" s="431" t="n">
        <f aca="false">BF271</f>
        <v>356</v>
      </c>
      <c r="BW271" s="431" t="n">
        <f aca="false">BG271</f>
        <v>6780</v>
      </c>
      <c r="BX271" s="431" t="n">
        <f aca="false">BW271*0.65</f>
        <v>4407</v>
      </c>
      <c r="BY271" s="431" t="n">
        <f aca="false">BK271</f>
        <v>28.8</v>
      </c>
      <c r="BZ271" s="431" t="n">
        <f aca="false">BL271</f>
        <v>23.6</v>
      </c>
      <c r="CA271" s="432" t="n">
        <f aca="false">BN271</f>
        <v>2.2</v>
      </c>
      <c r="CB271" s="431" t="n">
        <f aca="false">BO271</f>
        <v>234</v>
      </c>
      <c r="CC271" s="433" t="n">
        <v>21878</v>
      </c>
      <c r="CD271" s="412" t="n">
        <f aca="false">CC271</f>
        <v>21878</v>
      </c>
      <c r="CE271" s="422" t="n">
        <f aca="false">CC271/25000</f>
        <v>0.87512</v>
      </c>
      <c r="CF271" s="434" t="n">
        <f aca="false">6700/CC271*24</f>
        <v>7.34984916354328</v>
      </c>
      <c r="CG271" s="435"/>
      <c r="CH271" s="428"/>
      <c r="CI271" s="447" t="n">
        <f aca="false">9500/CC271*24</f>
        <v>10.4214279184569</v>
      </c>
      <c r="CJ271" s="437" t="n">
        <v>29.6</v>
      </c>
      <c r="CK271" s="437" t="n">
        <v>3.58</v>
      </c>
      <c r="CL271" s="424"/>
      <c r="CM271" s="424"/>
      <c r="CN271" s="424"/>
      <c r="CO271" s="433"/>
      <c r="CP271" s="433"/>
      <c r="CQ271" s="438"/>
      <c r="CR271" s="438" t="n">
        <v>0.98</v>
      </c>
      <c r="CS271" s="425"/>
      <c r="CT271" s="433" t="n">
        <f aca="false">3500/CC271*24</f>
        <v>3.83947344364201</v>
      </c>
      <c r="CU271" s="435" t="n">
        <v>4.23</v>
      </c>
      <c r="CV271" s="439"/>
      <c r="CW271" s="440"/>
      <c r="CX271" s="441"/>
      <c r="CY271" s="442"/>
      <c r="CZ271" s="443"/>
      <c r="DA271" s="443"/>
      <c r="DB271" s="443"/>
      <c r="DC271" s="443"/>
      <c r="DD271" s="444"/>
      <c r="DE271" s="441"/>
      <c r="DF271" s="445" t="n">
        <v>21461</v>
      </c>
      <c r="DG271" s="446" t="n">
        <f aca="false">DF271</f>
        <v>21461</v>
      </c>
      <c r="DH271" s="422" t="n">
        <f aca="false">DF271/25000</f>
        <v>0.85844</v>
      </c>
      <c r="DI271" s="447" t="n">
        <f aca="false">6700/DF271*24</f>
        <v>7.49266110619263</v>
      </c>
      <c r="DJ271" s="435" t="n">
        <v>7.88</v>
      </c>
      <c r="DK271" s="428" t="n">
        <v>11</v>
      </c>
      <c r="DL271" s="447" t="n">
        <f aca="false">9500/DF271*24</f>
        <v>10.6239224640045</v>
      </c>
      <c r="DM271" s="423" t="n">
        <v>29.8</v>
      </c>
      <c r="DN271" s="423" t="n">
        <v>3.77</v>
      </c>
      <c r="DO271" s="424" t="n">
        <v>7.79</v>
      </c>
      <c r="DP271" s="424"/>
      <c r="DQ271" s="424"/>
      <c r="DR271" s="433" t="n">
        <v>9727</v>
      </c>
      <c r="DS271" s="433" t="n">
        <v>4494</v>
      </c>
      <c r="DT271" s="438" t="n">
        <f aca="false">DS271/DR271</f>
        <v>0.462012953634214</v>
      </c>
      <c r="DU271" s="438" t="n">
        <v>0.98</v>
      </c>
      <c r="DV271" s="425"/>
      <c r="DW271" s="447" t="n">
        <f aca="false">3500/DF271*24</f>
        <v>3.91407669726481</v>
      </c>
      <c r="DX271" s="435" t="n">
        <v>5.63</v>
      </c>
      <c r="DY271" s="439" t="n">
        <v>8.04</v>
      </c>
      <c r="DZ271" s="440" t="n">
        <v>14.7</v>
      </c>
      <c r="EA271" s="441" t="n">
        <v>58</v>
      </c>
      <c r="EB271" s="442" t="n">
        <v>7170</v>
      </c>
      <c r="EC271" s="443" t="n">
        <v>14.8</v>
      </c>
      <c r="ED271" s="443" t="n">
        <v>0.41</v>
      </c>
      <c r="EE271" s="443" t="n">
        <v>12.7</v>
      </c>
      <c r="EF271" s="443" t="n">
        <v>1.1</v>
      </c>
      <c r="EG271" s="444" t="n">
        <v>6</v>
      </c>
      <c r="EH271" s="441" t="n">
        <v>16</v>
      </c>
      <c r="EI271" s="430" t="n">
        <f aca="false">DY271</f>
        <v>8.04</v>
      </c>
      <c r="EJ271" s="448" t="n">
        <f aca="false">DZ271</f>
        <v>14.7</v>
      </c>
      <c r="EK271" s="449" t="n">
        <f aca="false">EA271</f>
        <v>58</v>
      </c>
      <c r="EL271" s="418" t="n">
        <f aca="false">EB271</f>
        <v>7170</v>
      </c>
      <c r="EM271" s="432" t="n">
        <f aca="false">EC271</f>
        <v>14.8</v>
      </c>
      <c r="EN271" s="432" t="n">
        <f aca="false">ED271</f>
        <v>0.41</v>
      </c>
      <c r="EO271" s="432" t="n">
        <f aca="false">EE271</f>
        <v>12.7</v>
      </c>
      <c r="EP271" s="432" t="n">
        <f aca="false">EF271</f>
        <v>1.1</v>
      </c>
      <c r="EQ271" s="431" t="n">
        <f aca="false">EG271</f>
        <v>6</v>
      </c>
      <c r="ER271" s="449" t="n">
        <f aca="false">EH271</f>
        <v>16</v>
      </c>
      <c r="ES271" s="450" t="n">
        <f aca="false">44000/BA271*24</f>
        <v>24.3660444403424</v>
      </c>
      <c r="ET271" s="451" t="n">
        <f aca="false">BB271</f>
        <v>0.86678</v>
      </c>
      <c r="EU271" s="452" t="n">
        <f aca="false">BV271/1000/ES271*24</f>
        <v>0.350651909090909</v>
      </c>
      <c r="EV271" s="451" t="n">
        <f aca="false">EU271/$EU$6</f>
        <v>0.649355387205387</v>
      </c>
      <c r="EW271" s="514" t="n">
        <f aca="false">1-EM271/BY271</f>
        <v>0.486111111111111</v>
      </c>
      <c r="EX271" s="515" t="n">
        <f aca="false">BY271-EM271</f>
        <v>14</v>
      </c>
      <c r="EY271" s="514" t="n">
        <f aca="false">1-EJ271/BU271</f>
        <v>0.746551724137931</v>
      </c>
      <c r="EZ271" s="515" t="n">
        <f aca="false">BU271-EJ271</f>
        <v>43.3</v>
      </c>
      <c r="FA271" s="451" t="n">
        <f aca="false">1-EK271/BV271</f>
        <v>0.837078651685393</v>
      </c>
      <c r="FB271" s="432" t="n">
        <f aca="false">BV271-EK271</f>
        <v>298</v>
      </c>
      <c r="FC271" s="453" t="n">
        <f aca="false">1-EP271/CA271</f>
        <v>0.5</v>
      </c>
      <c r="FD271" s="432" t="n">
        <f aca="false">CA271-EP271</f>
        <v>1.1</v>
      </c>
      <c r="FE271" s="453" t="n">
        <f aca="false">1-EQ271/CB271</f>
        <v>0.974358974358974</v>
      </c>
      <c r="FF271" s="431" t="n">
        <f aca="false">CB271-EQ271</f>
        <v>228</v>
      </c>
      <c r="FG271" s="406" t="n">
        <v>48000</v>
      </c>
      <c r="FH271" s="590"/>
      <c r="FI271" s="591"/>
      <c r="FJ271" s="592"/>
      <c r="FK271" s="456" t="n">
        <f aca="false">3000/BA271*24</f>
        <v>1.66132121184153</v>
      </c>
      <c r="FL271" s="531"/>
      <c r="FM271" s="456"/>
      <c r="FN271" s="531" t="n">
        <v>5309</v>
      </c>
      <c r="FO271" s="533" t="n">
        <f aca="false">FN271/11.15/1.2/1000</f>
        <v>0.39678624813154</v>
      </c>
      <c r="FP271" s="450" t="n">
        <f aca="false">FN271/BA271*1000</f>
        <v>122.499365467593</v>
      </c>
      <c r="FQ271" s="458" t="n">
        <v>76.8</v>
      </c>
      <c r="FR271" s="459" t="n">
        <f aca="false">FQ271/BA271*1000</f>
        <v>1.77207595929763</v>
      </c>
      <c r="FS271" s="577" t="n">
        <v>7.88</v>
      </c>
      <c r="FT271" s="578" t="n">
        <v>13</v>
      </c>
      <c r="FU271" s="579" t="n">
        <v>50</v>
      </c>
      <c r="FV271" s="580" t="n">
        <v>2</v>
      </c>
      <c r="FW271" s="581" t="n">
        <v>0.26</v>
      </c>
      <c r="FX271" s="580" t="n">
        <v>8</v>
      </c>
      <c r="FY271" s="453" t="n">
        <f aca="false">1-FV271/(EG271+DD271)</f>
        <v>0.666666666666667</v>
      </c>
      <c r="FZ271" s="453" t="n">
        <f aca="false">1-FW271/(EF271+DC271)</f>
        <v>0.763636363636364</v>
      </c>
      <c r="GA271" s="430" t="n">
        <f aca="false">EF271+DC271-FW271</f>
        <v>0.84</v>
      </c>
      <c r="GB271" s="514" t="n">
        <f aca="false">1-FT271/DZ271</f>
        <v>0.115646258503401</v>
      </c>
      <c r="GC271" s="515" t="n">
        <f aca="false">(CW271+DZ271-FT271)</f>
        <v>1.7</v>
      </c>
      <c r="GD271" s="514" t="n">
        <f aca="false">1-FU271/EA271</f>
        <v>0.137931034482759</v>
      </c>
      <c r="GE271" s="528" t="n">
        <f aca="false">CX271+EA271-FU271</f>
        <v>8</v>
      </c>
      <c r="GF271" s="462" t="n">
        <f aca="false">4100/BA271*24</f>
        <v>2.27047232285009</v>
      </c>
      <c r="GG271" s="590"/>
      <c r="GH271" s="593"/>
      <c r="GI271" s="590"/>
      <c r="GJ271" s="593"/>
      <c r="GK271" s="593"/>
      <c r="GL271" s="594"/>
      <c r="GM271" s="578"/>
      <c r="GN271" s="590"/>
      <c r="GO271" s="593"/>
      <c r="GP271" s="593"/>
      <c r="GQ271" s="578"/>
      <c r="GR271" s="595"/>
      <c r="GS271" s="596"/>
      <c r="GT271" s="593"/>
      <c r="GU271" s="593"/>
      <c r="GV271" s="593"/>
      <c r="GW271" s="514"/>
      <c r="GX271" s="514"/>
      <c r="GY271" s="597"/>
      <c r="GZ271" s="406" t="n">
        <v>46368</v>
      </c>
      <c r="HA271" s="582" t="n">
        <v>8.14</v>
      </c>
      <c r="HB271" s="452" t="n">
        <v>8.1</v>
      </c>
      <c r="HC271" s="578" t="n">
        <v>13</v>
      </c>
      <c r="HD271" s="464" t="n">
        <f aca="false">HC271*3.58</f>
        <v>46.54</v>
      </c>
      <c r="HE271" s="464" t="n">
        <v>15</v>
      </c>
      <c r="HF271" s="464"/>
      <c r="HG271" s="583"/>
      <c r="HH271" s="576" t="n">
        <v>1</v>
      </c>
      <c r="HI271" s="584" t="n">
        <v>7120</v>
      </c>
      <c r="HJ271" s="407" t="n">
        <f aca="false">HI271*0.67</f>
        <v>4770.4</v>
      </c>
      <c r="HK271" s="407"/>
      <c r="HL271" s="550" t="n">
        <v>1238</v>
      </c>
      <c r="HM271" s="585" t="n">
        <v>14.2</v>
      </c>
      <c r="HN271" s="462" t="n">
        <v>13.52</v>
      </c>
      <c r="HO271" s="575" t="n">
        <v>0.32</v>
      </c>
      <c r="HP271" s="549" t="n">
        <v>0.055</v>
      </c>
      <c r="HQ271" s="586" t="n">
        <v>12.7</v>
      </c>
      <c r="HR271" s="587" t="n">
        <v>0.26</v>
      </c>
      <c r="HS271" s="521" t="n">
        <v>0.35</v>
      </c>
      <c r="HT271" s="588" t="n">
        <v>16</v>
      </c>
      <c r="HU271" s="523" t="n">
        <f aca="false">72500/BA271*24</f>
        <v>40.1485959528369</v>
      </c>
      <c r="HV271" s="514" t="n">
        <f aca="false">1-HC271/BE271</f>
        <v>0.775862068965517</v>
      </c>
      <c r="HW271" s="514" t="n">
        <f aca="false">1-HD271/BF271</f>
        <v>0.869269662921348</v>
      </c>
      <c r="HX271" s="514" t="n">
        <f aca="false">1-HN271/BK271</f>
        <v>0.530555555555556</v>
      </c>
      <c r="HY271" s="600"/>
    </row>
    <row r="272" s="599" customFormat="true" ht="15" hidden="false" customHeight="true" outlineLevel="0" collapsed="false">
      <c r="A272" s="401" t="n">
        <v>43754</v>
      </c>
      <c r="B272" s="516" t="n">
        <v>39780</v>
      </c>
      <c r="C272" s="403" t="n">
        <f aca="false">B272/$B$6</f>
        <v>0.7956</v>
      </c>
      <c r="D272" s="572" t="n">
        <v>8.05</v>
      </c>
      <c r="E272" s="573" t="n">
        <v>52</v>
      </c>
      <c r="F272" s="574" t="n">
        <v>333</v>
      </c>
      <c r="G272" s="407" t="n">
        <f aca="false">F272*B272/1000</f>
        <v>13246.74</v>
      </c>
      <c r="H272" s="403" t="n">
        <f aca="false">G272/$G$6</f>
        <v>0.5298696</v>
      </c>
      <c r="I272" s="574" t="n">
        <v>7000</v>
      </c>
      <c r="J272" s="407" t="n">
        <f aca="false">I272*0.67</f>
        <v>4690</v>
      </c>
      <c r="K272" s="575" t="n">
        <v>28.8</v>
      </c>
      <c r="L272" s="575"/>
      <c r="M272" s="575"/>
      <c r="N272" s="576" t="n">
        <v>292</v>
      </c>
      <c r="O272" s="576"/>
      <c r="P272" s="410"/>
      <c r="Q272" s="410"/>
      <c r="R272" s="410"/>
      <c r="S272" s="410"/>
      <c r="T272" s="411"/>
      <c r="U272" s="412"/>
      <c r="V272" s="410"/>
      <c r="W272" s="410"/>
      <c r="X272" s="517"/>
      <c r="Y272" s="474"/>
      <c r="Z272" s="430"/>
      <c r="AA272" s="448"/>
      <c r="AB272" s="410"/>
      <c r="AC272" s="410"/>
      <c r="AD272" s="475" t="n">
        <v>5.37</v>
      </c>
      <c r="AE272" s="478" t="n">
        <f aca="false">AD272/$AD$6</f>
        <v>0.745833333333333</v>
      </c>
      <c r="AF272" s="479"/>
      <c r="AG272" s="478"/>
      <c r="AH272" s="479"/>
      <c r="AI272" s="479"/>
      <c r="AJ272" s="474"/>
      <c r="AK272" s="478"/>
      <c r="AL272" s="448"/>
      <c r="AM272" s="480"/>
      <c r="AN272" s="474"/>
      <c r="AO272" s="474"/>
      <c r="AP272" s="480"/>
      <c r="AQ272" s="448"/>
      <c r="AR272" s="474"/>
      <c r="AS272" s="474"/>
      <c r="AT272" s="474"/>
      <c r="AU272" s="448"/>
      <c r="AV272" s="481"/>
      <c r="AW272" s="480"/>
      <c r="AX272" s="480"/>
      <c r="AY272" s="481"/>
      <c r="AZ272" s="481"/>
      <c r="BA272" s="421" t="n">
        <f aca="false">CC272+DF272</f>
        <v>41703</v>
      </c>
      <c r="BB272" s="422" t="n">
        <f aca="false">BA272/$BA$6</f>
        <v>0.83406</v>
      </c>
      <c r="BC272" s="423"/>
      <c r="BD272" s="424" t="n">
        <v>8.14</v>
      </c>
      <c r="BE272" s="425" t="n">
        <v>56</v>
      </c>
      <c r="BF272" s="426" t="n">
        <v>378</v>
      </c>
      <c r="BG272" s="427" t="n">
        <v>7230</v>
      </c>
      <c r="BH272" s="421" t="n">
        <f aca="false">BG272*0.67</f>
        <v>4844.1</v>
      </c>
      <c r="BI272" s="433"/>
      <c r="BJ272" s="422"/>
      <c r="BK272" s="428" t="n">
        <v>23.9</v>
      </c>
      <c r="BL272" s="428"/>
      <c r="BM272" s="429"/>
      <c r="BN272" s="423"/>
      <c r="BO272" s="426" t="n">
        <v>255</v>
      </c>
      <c r="BP272" s="426"/>
      <c r="BQ272" s="424" t="n">
        <v>3.94</v>
      </c>
      <c r="BR272" s="422" t="n">
        <f aca="false">BQ272/$BQ$6</f>
        <v>0.547222222222222</v>
      </c>
      <c r="BS272" s="410" t="n">
        <f aca="false">BA272</f>
        <v>41703</v>
      </c>
      <c r="BT272" s="430" t="n">
        <f aca="false">BD272</f>
        <v>8.14</v>
      </c>
      <c r="BU272" s="431" t="n">
        <f aca="false">BE272</f>
        <v>56</v>
      </c>
      <c r="BV272" s="431" t="n">
        <f aca="false">BF272</f>
        <v>378</v>
      </c>
      <c r="BW272" s="431" t="n">
        <f aca="false">BG272</f>
        <v>7230</v>
      </c>
      <c r="BX272" s="431" t="n">
        <f aca="false">BW272*0.65</f>
        <v>4699.5</v>
      </c>
      <c r="BY272" s="431" t="n">
        <f aca="false">BK272</f>
        <v>23.9</v>
      </c>
      <c r="BZ272" s="431"/>
      <c r="CA272" s="432"/>
      <c r="CB272" s="431" t="n">
        <f aca="false">BO272</f>
        <v>255</v>
      </c>
      <c r="CC272" s="433" t="n">
        <v>20691</v>
      </c>
      <c r="CD272" s="412" t="n">
        <f aca="false">CC272</f>
        <v>20691</v>
      </c>
      <c r="CE272" s="422" t="n">
        <f aca="false">CC272/25000</f>
        <v>0.82764</v>
      </c>
      <c r="CF272" s="434" t="n">
        <f aca="false">6700/CC272*24</f>
        <v>7.77149485283457</v>
      </c>
      <c r="CG272" s="435"/>
      <c r="CH272" s="428"/>
      <c r="CI272" s="447" t="n">
        <f aca="false">9500/CC272*24</f>
        <v>11.0192837465565</v>
      </c>
      <c r="CJ272" s="437" t="n">
        <v>29.4</v>
      </c>
      <c r="CK272" s="437" t="n">
        <v>2.95</v>
      </c>
      <c r="CL272" s="424"/>
      <c r="CM272" s="424"/>
      <c r="CN272" s="424"/>
      <c r="CO272" s="433"/>
      <c r="CP272" s="433"/>
      <c r="CQ272" s="438"/>
      <c r="CR272" s="438" t="n">
        <v>0.93</v>
      </c>
      <c r="CS272" s="425"/>
      <c r="CT272" s="433" t="n">
        <f aca="false">3500/CC272*24</f>
        <v>4.05973611715239</v>
      </c>
      <c r="CU272" s="435" t="n">
        <v>4.19</v>
      </c>
      <c r="CV272" s="439"/>
      <c r="CW272" s="440"/>
      <c r="CX272" s="441"/>
      <c r="CY272" s="442"/>
      <c r="CZ272" s="443"/>
      <c r="DA272" s="443"/>
      <c r="DB272" s="443"/>
      <c r="DC272" s="443"/>
      <c r="DD272" s="444"/>
      <c r="DE272" s="441"/>
      <c r="DF272" s="445" t="n">
        <v>21012</v>
      </c>
      <c r="DG272" s="446" t="n">
        <f aca="false">DF272</f>
        <v>21012</v>
      </c>
      <c r="DH272" s="422" t="n">
        <f aca="false">DF272/25000</f>
        <v>0.84048</v>
      </c>
      <c r="DI272" s="447" t="n">
        <f aca="false">6700/DF272*24</f>
        <v>7.6527698458024</v>
      </c>
      <c r="DJ272" s="435" t="n">
        <v>7.85</v>
      </c>
      <c r="DK272" s="428"/>
      <c r="DL272" s="447" t="n">
        <f aca="false">9500/DF272*24</f>
        <v>10.850942318675</v>
      </c>
      <c r="DM272" s="423" t="n">
        <v>29.8</v>
      </c>
      <c r="DN272" s="423" t="n">
        <v>2.59</v>
      </c>
      <c r="DO272" s="424" t="n">
        <v>7.76</v>
      </c>
      <c r="DP272" s="424"/>
      <c r="DQ272" s="424"/>
      <c r="DR272" s="433"/>
      <c r="DS272" s="433"/>
      <c r="DT272" s="438"/>
      <c r="DU272" s="438" t="n">
        <v>0.91</v>
      </c>
      <c r="DV272" s="425"/>
      <c r="DW272" s="447" t="n">
        <f aca="false">3500/DF272*24</f>
        <v>3.9977155910908</v>
      </c>
      <c r="DX272" s="435" t="n">
        <v>4.45</v>
      </c>
      <c r="DY272" s="439" t="n">
        <v>7.99</v>
      </c>
      <c r="DZ272" s="440" t="n">
        <v>15</v>
      </c>
      <c r="EA272" s="441" t="n">
        <v>56</v>
      </c>
      <c r="EB272" s="442" t="n">
        <v>6890</v>
      </c>
      <c r="EC272" s="443" t="n">
        <v>15</v>
      </c>
      <c r="ED272" s="443"/>
      <c r="EE272" s="443"/>
      <c r="EF272" s="443"/>
      <c r="EG272" s="444" t="n">
        <v>4</v>
      </c>
      <c r="EH272" s="441"/>
      <c r="EI272" s="430" t="n">
        <f aca="false">DY272</f>
        <v>7.99</v>
      </c>
      <c r="EJ272" s="448" t="n">
        <f aca="false">DZ272</f>
        <v>15</v>
      </c>
      <c r="EK272" s="449" t="n">
        <f aca="false">EA272</f>
        <v>56</v>
      </c>
      <c r="EL272" s="418" t="n">
        <f aca="false">EB272</f>
        <v>6890</v>
      </c>
      <c r="EM272" s="432" t="n">
        <f aca="false">EC272</f>
        <v>15</v>
      </c>
      <c r="EN272" s="432"/>
      <c r="EO272" s="432"/>
      <c r="EP272" s="432"/>
      <c r="EQ272" s="431" t="n">
        <f aca="false">EG272</f>
        <v>4</v>
      </c>
      <c r="ER272" s="449"/>
      <c r="ES272" s="450" t="n">
        <f aca="false">44000/BA272*24</f>
        <v>25.3219192863823</v>
      </c>
      <c r="ET272" s="451" t="n">
        <f aca="false">BB272</f>
        <v>0.83406</v>
      </c>
      <c r="EU272" s="452" t="n">
        <f aca="false">BV272/1000/ES272*24</f>
        <v>0.358266681818182</v>
      </c>
      <c r="EV272" s="451" t="n">
        <f aca="false">EU272/$EU$6</f>
        <v>0.663456818181818</v>
      </c>
      <c r="EW272" s="514"/>
      <c r="EX272" s="515" t="n">
        <f aca="false">BY272-EM272</f>
        <v>8.9</v>
      </c>
      <c r="EY272" s="514" t="n">
        <f aca="false">1-EJ272/BU272</f>
        <v>0.732142857142857</v>
      </c>
      <c r="EZ272" s="515" t="n">
        <f aca="false">BU272-EJ272</f>
        <v>41</v>
      </c>
      <c r="FA272" s="451" t="n">
        <f aca="false">1-EK272/BV272</f>
        <v>0.851851851851852</v>
      </c>
      <c r="FB272" s="432" t="n">
        <f aca="false">BV272-EK272</f>
        <v>322</v>
      </c>
      <c r="FC272" s="453"/>
      <c r="FD272" s="432"/>
      <c r="FE272" s="453" t="n">
        <f aca="false">1-EQ272/CB272</f>
        <v>0.984313725490196</v>
      </c>
      <c r="FF272" s="431" t="n">
        <f aca="false">CB272-EQ272</f>
        <v>251</v>
      </c>
      <c r="FG272" s="406" t="n">
        <v>48000</v>
      </c>
      <c r="FH272" s="590"/>
      <c r="FI272" s="591"/>
      <c r="FJ272" s="592"/>
      <c r="FK272" s="456" t="n">
        <f aca="false">3000/BA272*24</f>
        <v>1.72649449679879</v>
      </c>
      <c r="FL272" s="531"/>
      <c r="FM272" s="456"/>
      <c r="FN272" s="531" t="n">
        <v>4726</v>
      </c>
      <c r="FO272" s="533" t="n">
        <f aca="false">FN272/11.15/1.2/1000</f>
        <v>0.35321375186846</v>
      </c>
      <c r="FP272" s="450" t="n">
        <f aca="false">FN272/BA272*1000</f>
        <v>113.325180442654</v>
      </c>
      <c r="FQ272" s="458" t="n">
        <v>76.8</v>
      </c>
      <c r="FR272" s="459" t="n">
        <f aca="false">FQ272/BA272*1000</f>
        <v>1.84159412991871</v>
      </c>
      <c r="FS272" s="577" t="n">
        <v>7.91</v>
      </c>
      <c r="FT272" s="578" t="n">
        <v>13.4</v>
      </c>
      <c r="FU272" s="579" t="n">
        <v>50</v>
      </c>
      <c r="FV272" s="580" t="n">
        <v>1</v>
      </c>
      <c r="FW272" s="581"/>
      <c r="FX272" s="580"/>
      <c r="FY272" s="453" t="n">
        <f aca="false">1-FV272/(EG272+DD272)</f>
        <v>0.75</v>
      </c>
      <c r="FZ272" s="453"/>
      <c r="GA272" s="430"/>
      <c r="GB272" s="514" t="n">
        <f aca="false">1-FT272/DZ272</f>
        <v>0.106666666666667</v>
      </c>
      <c r="GC272" s="515" t="n">
        <f aca="false">(CW272+DZ272-FT272)</f>
        <v>1.6</v>
      </c>
      <c r="GD272" s="514" t="n">
        <f aca="false">1-FU272/EA272</f>
        <v>0.107142857142857</v>
      </c>
      <c r="GE272" s="528" t="n">
        <f aca="false">CX272+EA272-FU272</f>
        <v>6</v>
      </c>
      <c r="GF272" s="462" t="n">
        <f aca="false">4100/BA272*24</f>
        <v>2.35954247895835</v>
      </c>
      <c r="GG272" s="590"/>
      <c r="GH272" s="593"/>
      <c r="GI272" s="590"/>
      <c r="GJ272" s="593"/>
      <c r="GK272" s="593"/>
      <c r="GL272" s="594"/>
      <c r="GM272" s="578"/>
      <c r="GN272" s="590"/>
      <c r="GO272" s="593"/>
      <c r="GP272" s="593"/>
      <c r="GQ272" s="578"/>
      <c r="GR272" s="595"/>
      <c r="GS272" s="596"/>
      <c r="GT272" s="593"/>
      <c r="GU272" s="593"/>
      <c r="GV272" s="593"/>
      <c r="GW272" s="514"/>
      <c r="GX272" s="514"/>
      <c r="GY272" s="597"/>
      <c r="GZ272" s="406" t="n">
        <v>45222</v>
      </c>
      <c r="HA272" s="582" t="n">
        <v>8.18</v>
      </c>
      <c r="HB272" s="452" t="n">
        <v>8.16</v>
      </c>
      <c r="HC272" s="578" t="n">
        <v>13</v>
      </c>
      <c r="HD272" s="464" t="n">
        <f aca="false">HC272*3.58</f>
        <v>46.54</v>
      </c>
      <c r="HE272" s="464" t="n">
        <v>15</v>
      </c>
      <c r="HF272" s="464"/>
      <c r="HG272" s="583"/>
      <c r="HH272" s="576" t="n">
        <v>1</v>
      </c>
      <c r="HI272" s="584" t="n">
        <v>6860</v>
      </c>
      <c r="HJ272" s="407" t="n">
        <f aca="false">HI272*0.67</f>
        <v>4596.2</v>
      </c>
      <c r="HK272" s="407"/>
      <c r="HL272" s="550"/>
      <c r="HM272" s="585"/>
      <c r="HN272" s="462" t="n">
        <v>13.42</v>
      </c>
      <c r="HO272" s="575"/>
      <c r="HP272" s="549" t="n">
        <v>0.055</v>
      </c>
      <c r="HQ272" s="586"/>
      <c r="HR272" s="587"/>
      <c r="HS272" s="521" t="n">
        <v>0.48</v>
      </c>
      <c r="HT272" s="588" t="n">
        <v>16</v>
      </c>
      <c r="HU272" s="523" t="n">
        <f aca="false">72500/BA272*24</f>
        <v>41.7236170059708</v>
      </c>
      <c r="HV272" s="514" t="n">
        <f aca="false">1-HC272/BE272</f>
        <v>0.767857142857143</v>
      </c>
      <c r="HW272" s="514" t="n">
        <f aca="false">1-HD272/BF272</f>
        <v>0.876878306878307</v>
      </c>
      <c r="HX272" s="514" t="n">
        <f aca="false">1-HN272/BK272</f>
        <v>0.438493723849372</v>
      </c>
      <c r="HY272" s="600"/>
    </row>
    <row r="273" s="599" customFormat="true" ht="15" hidden="false" customHeight="true" outlineLevel="0" collapsed="false">
      <c r="A273" s="401" t="n">
        <v>43755</v>
      </c>
      <c r="B273" s="516" t="n">
        <v>42238</v>
      </c>
      <c r="C273" s="403" t="n">
        <f aca="false">B273/$B$6</f>
        <v>0.84476</v>
      </c>
      <c r="D273" s="572" t="n">
        <v>8.15</v>
      </c>
      <c r="E273" s="573" t="n">
        <v>56</v>
      </c>
      <c r="F273" s="574" t="n">
        <v>365</v>
      </c>
      <c r="G273" s="407" t="n">
        <f aca="false">F273*B273/1000</f>
        <v>15416.87</v>
      </c>
      <c r="H273" s="403" t="n">
        <f aca="false">G273/$G$6</f>
        <v>0.6166748</v>
      </c>
      <c r="I273" s="574" t="n">
        <v>6190</v>
      </c>
      <c r="J273" s="407" t="n">
        <f aca="false">I273*0.67</f>
        <v>4147.3</v>
      </c>
      <c r="K273" s="575" t="n">
        <v>25.9</v>
      </c>
      <c r="L273" s="575"/>
      <c r="M273" s="575"/>
      <c r="N273" s="576" t="n">
        <v>183</v>
      </c>
      <c r="O273" s="576"/>
      <c r="P273" s="410"/>
      <c r="Q273" s="410"/>
      <c r="R273" s="410"/>
      <c r="S273" s="410"/>
      <c r="T273" s="411"/>
      <c r="U273" s="412"/>
      <c r="V273" s="410"/>
      <c r="W273" s="410"/>
      <c r="X273" s="517"/>
      <c r="Y273" s="474"/>
      <c r="Z273" s="430"/>
      <c r="AA273" s="448"/>
      <c r="AB273" s="410"/>
      <c r="AC273" s="410"/>
      <c r="AD273" s="475" t="n">
        <v>5.12</v>
      </c>
      <c r="AE273" s="478" t="n">
        <f aca="false">AD273/$AD$6</f>
        <v>0.711111111111111</v>
      </c>
      <c r="AF273" s="479"/>
      <c r="AG273" s="478"/>
      <c r="AH273" s="479"/>
      <c r="AI273" s="479"/>
      <c r="AJ273" s="474"/>
      <c r="AK273" s="478"/>
      <c r="AL273" s="448"/>
      <c r="AM273" s="480"/>
      <c r="AN273" s="474"/>
      <c r="AO273" s="474"/>
      <c r="AP273" s="480"/>
      <c r="AQ273" s="448"/>
      <c r="AR273" s="474"/>
      <c r="AS273" s="474"/>
      <c r="AT273" s="474"/>
      <c r="AU273" s="448"/>
      <c r="AV273" s="481"/>
      <c r="AW273" s="480"/>
      <c r="AX273" s="480"/>
      <c r="AY273" s="481"/>
      <c r="AZ273" s="481"/>
      <c r="BA273" s="421" t="n">
        <f aca="false">CC273+DF273</f>
        <v>41066</v>
      </c>
      <c r="BB273" s="422" t="n">
        <f aca="false">BA273/$BA$6</f>
        <v>0.82132</v>
      </c>
      <c r="BC273" s="423"/>
      <c r="BD273" s="424" t="n">
        <v>8.11</v>
      </c>
      <c r="BE273" s="425" t="n">
        <v>61</v>
      </c>
      <c r="BF273" s="426" t="n">
        <v>346</v>
      </c>
      <c r="BG273" s="427" t="n">
        <v>6700</v>
      </c>
      <c r="BH273" s="421" t="n">
        <f aca="false">BG273*0.67</f>
        <v>4489</v>
      </c>
      <c r="BI273" s="433"/>
      <c r="BJ273" s="422"/>
      <c r="BK273" s="428" t="n">
        <v>33.1</v>
      </c>
      <c r="BL273" s="428"/>
      <c r="BM273" s="429"/>
      <c r="BN273" s="423"/>
      <c r="BO273" s="426" t="n">
        <v>214</v>
      </c>
      <c r="BP273" s="426"/>
      <c r="BQ273" s="424" t="n">
        <v>3.04</v>
      </c>
      <c r="BR273" s="422" t="n">
        <f aca="false">BQ273/$BQ$6</f>
        <v>0.422222222222222</v>
      </c>
      <c r="BS273" s="410" t="n">
        <f aca="false">BA273</f>
        <v>41066</v>
      </c>
      <c r="BT273" s="430" t="n">
        <f aca="false">BD273</f>
        <v>8.11</v>
      </c>
      <c r="BU273" s="431" t="n">
        <f aca="false">BE273</f>
        <v>61</v>
      </c>
      <c r="BV273" s="431" t="n">
        <f aca="false">BF273</f>
        <v>346</v>
      </c>
      <c r="BW273" s="431" t="n">
        <f aca="false">BG273</f>
        <v>6700</v>
      </c>
      <c r="BX273" s="431" t="n">
        <f aca="false">BW273*0.65</f>
        <v>4355</v>
      </c>
      <c r="BY273" s="431" t="n">
        <f aca="false">BK273</f>
        <v>33.1</v>
      </c>
      <c r="BZ273" s="431"/>
      <c r="CA273" s="432"/>
      <c r="CB273" s="431" t="n">
        <f aca="false">BO273</f>
        <v>214</v>
      </c>
      <c r="CC273" s="433" t="n">
        <v>20500</v>
      </c>
      <c r="CD273" s="412" t="n">
        <f aca="false">CC273</f>
        <v>20500</v>
      </c>
      <c r="CE273" s="422" t="n">
        <f aca="false">CC273/25000</f>
        <v>0.82</v>
      </c>
      <c r="CF273" s="434" t="n">
        <f aca="false">6700/CC273*24</f>
        <v>7.84390243902439</v>
      </c>
      <c r="CG273" s="435"/>
      <c r="CH273" s="428"/>
      <c r="CI273" s="447" t="n">
        <f aca="false">9500/CC273*24</f>
        <v>11.1219512195122</v>
      </c>
      <c r="CJ273" s="437" t="n">
        <v>28.6</v>
      </c>
      <c r="CK273" s="437" t="n">
        <v>2.18</v>
      </c>
      <c r="CL273" s="424"/>
      <c r="CM273" s="424"/>
      <c r="CN273" s="424"/>
      <c r="CO273" s="433"/>
      <c r="CP273" s="433"/>
      <c r="CQ273" s="438"/>
      <c r="CR273" s="438" t="n">
        <v>0.98</v>
      </c>
      <c r="CS273" s="425"/>
      <c r="CT273" s="433" t="n">
        <f aca="false">3500/CC273*24</f>
        <v>4.09756097560976</v>
      </c>
      <c r="CU273" s="435" t="n">
        <v>4.19</v>
      </c>
      <c r="CV273" s="439"/>
      <c r="CW273" s="440"/>
      <c r="CX273" s="441"/>
      <c r="CY273" s="442"/>
      <c r="CZ273" s="443"/>
      <c r="DA273" s="443"/>
      <c r="DB273" s="443"/>
      <c r="DC273" s="443"/>
      <c r="DD273" s="444"/>
      <c r="DE273" s="441"/>
      <c r="DF273" s="445" t="n">
        <v>20566</v>
      </c>
      <c r="DG273" s="446" t="n">
        <f aca="false">DF273</f>
        <v>20566</v>
      </c>
      <c r="DH273" s="422" t="n">
        <f aca="false">DF273/25000</f>
        <v>0.82264</v>
      </c>
      <c r="DI273" s="447" t="n">
        <f aca="false">6700/DF273*24</f>
        <v>7.81872994262375</v>
      </c>
      <c r="DJ273" s="435" t="n">
        <v>7.85</v>
      </c>
      <c r="DK273" s="428"/>
      <c r="DL273" s="447" t="n">
        <f aca="false">9500/DF273*24</f>
        <v>11.0862588738695</v>
      </c>
      <c r="DM273" s="423" t="n">
        <v>28.3</v>
      </c>
      <c r="DN273" s="423" t="n">
        <v>1.08</v>
      </c>
      <c r="DO273" s="424" t="n">
        <v>7.72</v>
      </c>
      <c r="DP273" s="424"/>
      <c r="DQ273" s="424"/>
      <c r="DR273" s="433"/>
      <c r="DS273" s="433"/>
      <c r="DT273" s="438"/>
      <c r="DU273" s="438" t="n">
        <v>0.98</v>
      </c>
      <c r="DV273" s="425"/>
      <c r="DW273" s="447" t="n">
        <f aca="false">3500/DF273*24</f>
        <v>4.08441116405718</v>
      </c>
      <c r="DX273" s="435" t="n">
        <v>4.12</v>
      </c>
      <c r="DY273" s="439" t="n">
        <v>7.98</v>
      </c>
      <c r="DZ273" s="440" t="n">
        <v>16</v>
      </c>
      <c r="EA273" s="441" t="n">
        <v>59</v>
      </c>
      <c r="EB273" s="442" t="n">
        <v>7000</v>
      </c>
      <c r="EC273" s="443" t="n">
        <v>15.8</v>
      </c>
      <c r="ED273" s="443"/>
      <c r="EE273" s="443"/>
      <c r="EF273" s="443"/>
      <c r="EG273" s="444" t="n">
        <v>6</v>
      </c>
      <c r="EH273" s="441"/>
      <c r="EI273" s="430" t="n">
        <f aca="false">DY273</f>
        <v>7.98</v>
      </c>
      <c r="EJ273" s="448" t="n">
        <f aca="false">DZ273</f>
        <v>16</v>
      </c>
      <c r="EK273" s="449" t="n">
        <f aca="false">EA273</f>
        <v>59</v>
      </c>
      <c r="EL273" s="418" t="n">
        <f aca="false">EB273</f>
        <v>7000</v>
      </c>
      <c r="EM273" s="432" t="n">
        <f aca="false">EC273</f>
        <v>15.8</v>
      </c>
      <c r="EN273" s="432"/>
      <c r="EO273" s="432"/>
      <c r="EP273" s="432"/>
      <c r="EQ273" s="431" t="n">
        <f aca="false">EG273</f>
        <v>6</v>
      </c>
      <c r="ER273" s="449"/>
      <c r="ES273" s="450" t="n">
        <f aca="false">44000/BA273*24</f>
        <v>25.7147031607656</v>
      </c>
      <c r="ET273" s="451" t="n">
        <f aca="false">BB273</f>
        <v>0.82132</v>
      </c>
      <c r="EU273" s="452" t="n">
        <f aca="false">BV273/1000/ES273*24</f>
        <v>0.322928090909091</v>
      </c>
      <c r="EV273" s="451" t="n">
        <f aca="false">EU273/$EU$6</f>
        <v>0.598014983164983</v>
      </c>
      <c r="EW273" s="514"/>
      <c r="EX273" s="515" t="n">
        <f aca="false">BY273-EM273</f>
        <v>17.3</v>
      </c>
      <c r="EY273" s="514" t="n">
        <f aca="false">1-EJ273/BU273</f>
        <v>0.737704918032787</v>
      </c>
      <c r="EZ273" s="515" t="n">
        <f aca="false">BU273-EJ273</f>
        <v>45</v>
      </c>
      <c r="FA273" s="451" t="n">
        <f aca="false">1-EK273/BV273</f>
        <v>0.829479768786127</v>
      </c>
      <c r="FB273" s="432" t="n">
        <f aca="false">BV273-EK273</f>
        <v>287</v>
      </c>
      <c r="FC273" s="453"/>
      <c r="FD273" s="432"/>
      <c r="FE273" s="453" t="n">
        <f aca="false">1-EQ273/CB273</f>
        <v>0.97196261682243</v>
      </c>
      <c r="FF273" s="431" t="n">
        <f aca="false">CB273-EQ273</f>
        <v>208</v>
      </c>
      <c r="FG273" s="406" t="n">
        <v>48000</v>
      </c>
      <c r="FH273" s="590"/>
      <c r="FI273" s="591"/>
      <c r="FJ273" s="592"/>
      <c r="FK273" s="456" t="n">
        <f aca="false">3000/BA273*24</f>
        <v>1.75327521550675</v>
      </c>
      <c r="FL273" s="531"/>
      <c r="FM273" s="456"/>
      <c r="FN273" s="531" t="n">
        <v>5309</v>
      </c>
      <c r="FO273" s="533" t="n">
        <f aca="false">FN273/11.15/1.2/1000</f>
        <v>0.39678624813154</v>
      </c>
      <c r="FP273" s="450" t="n">
        <f aca="false">FN273/BA273*1000</f>
        <v>129.279696098963</v>
      </c>
      <c r="FQ273" s="458" t="n">
        <v>79.2</v>
      </c>
      <c r="FR273" s="459" t="n">
        <f aca="false">FQ273/BA273*1000</f>
        <v>1.92860273705742</v>
      </c>
      <c r="FS273" s="577" t="n">
        <v>7.89</v>
      </c>
      <c r="FT273" s="578" t="n">
        <v>14</v>
      </c>
      <c r="FU273" s="579" t="n">
        <v>48</v>
      </c>
      <c r="FV273" s="580" t="n">
        <v>1</v>
      </c>
      <c r="FW273" s="581"/>
      <c r="FX273" s="580"/>
      <c r="FY273" s="453" t="n">
        <f aca="false">1-FV273/(EG273+DD273)</f>
        <v>0.833333333333333</v>
      </c>
      <c r="FZ273" s="453"/>
      <c r="GA273" s="430"/>
      <c r="GB273" s="514" t="n">
        <f aca="false">1-FT273/DZ273</f>
        <v>0.125</v>
      </c>
      <c r="GC273" s="515" t="n">
        <f aca="false">(CW273+DZ273-FT273)</f>
        <v>2</v>
      </c>
      <c r="GD273" s="514" t="n">
        <f aca="false">1-FU273/EA273</f>
        <v>0.186440677966102</v>
      </c>
      <c r="GE273" s="528" t="n">
        <f aca="false">CX273+EA273-FU273</f>
        <v>11</v>
      </c>
      <c r="GF273" s="462" t="n">
        <f aca="false">4100/BA273*24</f>
        <v>2.39614279452589</v>
      </c>
      <c r="GG273" s="590"/>
      <c r="GH273" s="593"/>
      <c r="GI273" s="590"/>
      <c r="GJ273" s="593"/>
      <c r="GK273" s="593"/>
      <c r="GL273" s="594"/>
      <c r="GM273" s="578"/>
      <c r="GN273" s="590"/>
      <c r="GO273" s="593"/>
      <c r="GP273" s="593"/>
      <c r="GQ273" s="578"/>
      <c r="GR273" s="595"/>
      <c r="GS273" s="596"/>
      <c r="GT273" s="593"/>
      <c r="GU273" s="593"/>
      <c r="GV273" s="593"/>
      <c r="GW273" s="514"/>
      <c r="GX273" s="514"/>
      <c r="GY273" s="597"/>
      <c r="GZ273" s="406" t="n">
        <v>43564</v>
      </c>
      <c r="HA273" s="582" t="n">
        <v>8.16</v>
      </c>
      <c r="HB273" s="452" t="n">
        <v>8.14</v>
      </c>
      <c r="HC273" s="578" t="n">
        <v>13.3</v>
      </c>
      <c r="HD273" s="464" t="n">
        <f aca="false">HC273*3.58</f>
        <v>47.614</v>
      </c>
      <c r="HE273" s="464" t="n">
        <v>16</v>
      </c>
      <c r="HF273" s="464"/>
      <c r="HG273" s="583"/>
      <c r="HH273" s="576" t="n">
        <v>1</v>
      </c>
      <c r="HI273" s="584" t="n">
        <v>6950</v>
      </c>
      <c r="HJ273" s="407" t="n">
        <f aca="false">HI273*0.67</f>
        <v>4656.5</v>
      </c>
      <c r="HK273" s="407"/>
      <c r="HL273" s="550"/>
      <c r="HM273" s="585"/>
      <c r="HN273" s="462" t="n">
        <v>14.05</v>
      </c>
      <c r="HO273" s="575"/>
      <c r="HP273" s="549" t="n">
        <v>0.0418</v>
      </c>
      <c r="HQ273" s="586"/>
      <c r="HR273" s="587"/>
      <c r="HS273" s="521" t="n">
        <v>0.29</v>
      </c>
      <c r="HT273" s="588" t="n">
        <v>16</v>
      </c>
      <c r="HU273" s="523" t="n">
        <f aca="false">72500/BA273*24</f>
        <v>42.3708177080797</v>
      </c>
      <c r="HV273" s="514" t="n">
        <f aca="false">1-HC273/BE273</f>
        <v>0.781967213114754</v>
      </c>
      <c r="HW273" s="514" t="n">
        <f aca="false">1-HD273/BF273</f>
        <v>0.862387283236994</v>
      </c>
      <c r="HX273" s="514" t="n">
        <f aca="false">1-HN273/BK273</f>
        <v>0.575528700906344</v>
      </c>
      <c r="HY273" s="600"/>
    </row>
    <row r="274" s="599" customFormat="true" ht="15" hidden="false" customHeight="true" outlineLevel="0" collapsed="false">
      <c r="A274" s="401" t="n">
        <v>43756</v>
      </c>
      <c r="B274" s="516" t="n">
        <v>40899</v>
      </c>
      <c r="C274" s="403" t="n">
        <f aca="false">B274/$B$6</f>
        <v>0.81798</v>
      </c>
      <c r="D274" s="572" t="n">
        <v>8.06</v>
      </c>
      <c r="E274" s="573" t="n">
        <v>54</v>
      </c>
      <c r="F274" s="574" t="n">
        <v>226</v>
      </c>
      <c r="G274" s="407" t="n">
        <f aca="false">F274*B274/1000</f>
        <v>9243.174</v>
      </c>
      <c r="H274" s="403" t="n">
        <f aca="false">G274/$G$6</f>
        <v>0.36972696</v>
      </c>
      <c r="I274" s="574" t="n">
        <v>6010</v>
      </c>
      <c r="J274" s="407" t="n">
        <f aca="false">I274*0.67</f>
        <v>4026.7</v>
      </c>
      <c r="K274" s="575" t="n">
        <v>24.9</v>
      </c>
      <c r="L274" s="575" t="n">
        <v>21.6</v>
      </c>
      <c r="M274" s="575" t="n">
        <v>2.1</v>
      </c>
      <c r="N274" s="576" t="n">
        <v>97</v>
      </c>
      <c r="O274" s="576" t="n">
        <v>32</v>
      </c>
      <c r="P274" s="410"/>
      <c r="Q274" s="410"/>
      <c r="R274" s="410"/>
      <c r="S274" s="410"/>
      <c r="T274" s="411"/>
      <c r="U274" s="412"/>
      <c r="V274" s="410"/>
      <c r="W274" s="410"/>
      <c r="X274" s="517"/>
      <c r="Y274" s="474"/>
      <c r="Z274" s="430"/>
      <c r="AA274" s="448"/>
      <c r="AB274" s="410"/>
      <c r="AC274" s="410"/>
      <c r="AD274" s="475" t="n">
        <v>4.94</v>
      </c>
      <c r="AE274" s="478" t="n">
        <f aca="false">AD274/$AD$6</f>
        <v>0.686111111111111</v>
      </c>
      <c r="AF274" s="479"/>
      <c r="AG274" s="478"/>
      <c r="AH274" s="479"/>
      <c r="AI274" s="479"/>
      <c r="AJ274" s="474"/>
      <c r="AK274" s="478"/>
      <c r="AL274" s="448"/>
      <c r="AM274" s="480"/>
      <c r="AN274" s="474"/>
      <c r="AO274" s="474"/>
      <c r="AP274" s="480"/>
      <c r="AQ274" s="448"/>
      <c r="AR274" s="474"/>
      <c r="AS274" s="474"/>
      <c r="AT274" s="474"/>
      <c r="AU274" s="448"/>
      <c r="AV274" s="481"/>
      <c r="AW274" s="480"/>
      <c r="AX274" s="480"/>
      <c r="AY274" s="481"/>
      <c r="AZ274" s="481"/>
      <c r="BA274" s="421" t="n">
        <f aca="false">CC274+DF274</f>
        <v>39648</v>
      </c>
      <c r="BB274" s="422" t="n">
        <f aca="false">BA274/$BA$6</f>
        <v>0.79296</v>
      </c>
      <c r="BC274" s="423"/>
      <c r="BD274" s="424" t="n">
        <v>8.07</v>
      </c>
      <c r="BE274" s="425" t="n">
        <v>55</v>
      </c>
      <c r="BF274" s="426" t="n">
        <v>315</v>
      </c>
      <c r="BG274" s="427" t="n">
        <v>7100</v>
      </c>
      <c r="BH274" s="421" t="n">
        <f aca="false">BG274*0.67</f>
        <v>4757</v>
      </c>
      <c r="BI274" s="433"/>
      <c r="BJ274" s="422"/>
      <c r="BK274" s="428" t="n">
        <v>30.5</v>
      </c>
      <c r="BL274" s="428" t="n">
        <v>22.8</v>
      </c>
      <c r="BM274" s="429" t="n">
        <v>2.2</v>
      </c>
      <c r="BN274" s="423" t="n">
        <v>1.9</v>
      </c>
      <c r="BO274" s="426" t="n">
        <v>165</v>
      </c>
      <c r="BP274" s="426" t="n">
        <v>32</v>
      </c>
      <c r="BQ274" s="424" t="n">
        <v>2.44</v>
      </c>
      <c r="BR274" s="422" t="n">
        <f aca="false">BQ274/$BQ$6</f>
        <v>0.338888888888889</v>
      </c>
      <c r="BS274" s="410" t="n">
        <f aca="false">BA274</f>
        <v>39648</v>
      </c>
      <c r="BT274" s="430" t="n">
        <f aca="false">BD274</f>
        <v>8.07</v>
      </c>
      <c r="BU274" s="431" t="n">
        <f aca="false">BE274</f>
        <v>55</v>
      </c>
      <c r="BV274" s="431" t="n">
        <f aca="false">BF274</f>
        <v>315</v>
      </c>
      <c r="BW274" s="431" t="n">
        <f aca="false">BG274</f>
        <v>7100</v>
      </c>
      <c r="BX274" s="431" t="n">
        <f aca="false">BW274*0.65</f>
        <v>4615</v>
      </c>
      <c r="BY274" s="431" t="n">
        <f aca="false">BK274</f>
        <v>30.5</v>
      </c>
      <c r="BZ274" s="431" t="n">
        <f aca="false">BL274</f>
        <v>22.8</v>
      </c>
      <c r="CA274" s="432" t="n">
        <f aca="false">BN274</f>
        <v>1.9</v>
      </c>
      <c r="CB274" s="431" t="n">
        <f aca="false">BO274</f>
        <v>165</v>
      </c>
      <c r="CC274" s="433" t="n">
        <v>19832</v>
      </c>
      <c r="CD274" s="412" t="n">
        <f aca="false">CC274</f>
        <v>19832</v>
      </c>
      <c r="CE274" s="422" t="n">
        <f aca="false">CC274/25000</f>
        <v>0.79328</v>
      </c>
      <c r="CF274" s="434" t="n">
        <f aca="false">6700/CC274*24</f>
        <v>8.10810810810811</v>
      </c>
      <c r="CG274" s="435"/>
      <c r="CH274" s="428"/>
      <c r="CI274" s="447" t="n">
        <f aca="false">9500/CC274*24</f>
        <v>11.4965711980637</v>
      </c>
      <c r="CJ274" s="437" t="n">
        <v>28.7</v>
      </c>
      <c r="CK274" s="437" t="n">
        <v>2.2</v>
      </c>
      <c r="CL274" s="424"/>
      <c r="CM274" s="424"/>
      <c r="CN274" s="424"/>
      <c r="CO274" s="433"/>
      <c r="CP274" s="433"/>
      <c r="CQ274" s="438"/>
      <c r="CR274" s="438" t="n">
        <v>0.97</v>
      </c>
      <c r="CS274" s="425"/>
      <c r="CT274" s="433" t="n">
        <f aca="false">3500/CC274*24</f>
        <v>4.23557886244453</v>
      </c>
      <c r="CU274" s="435" t="n">
        <v>4.56</v>
      </c>
      <c r="CV274" s="439"/>
      <c r="CW274" s="440"/>
      <c r="CX274" s="441"/>
      <c r="CY274" s="442"/>
      <c r="CZ274" s="443"/>
      <c r="DA274" s="443"/>
      <c r="DB274" s="443"/>
      <c r="DC274" s="443"/>
      <c r="DD274" s="444"/>
      <c r="DE274" s="441"/>
      <c r="DF274" s="445" t="n">
        <v>19816</v>
      </c>
      <c r="DG274" s="446" t="n">
        <f aca="false">DF274</f>
        <v>19816</v>
      </c>
      <c r="DH274" s="422" t="n">
        <f aca="false">DF274/25000</f>
        <v>0.79264</v>
      </c>
      <c r="DI274" s="447" t="n">
        <f aca="false">6700/DF274*24</f>
        <v>8.11465482438434</v>
      </c>
      <c r="DJ274" s="435" t="n">
        <v>7.77</v>
      </c>
      <c r="DK274" s="428" t="n">
        <v>10.1</v>
      </c>
      <c r="DL274" s="447" t="n">
        <f aca="false">9500/DF274*24</f>
        <v>11.5058538554703</v>
      </c>
      <c r="DM274" s="423" t="n">
        <v>28.4</v>
      </c>
      <c r="DN274" s="423" t="n">
        <v>1.7</v>
      </c>
      <c r="DO274" s="424" t="n">
        <v>7.79</v>
      </c>
      <c r="DP274" s="424"/>
      <c r="DQ274" s="424"/>
      <c r="DR274" s="433"/>
      <c r="DS274" s="433"/>
      <c r="DT274" s="438"/>
      <c r="DU274" s="438" t="n">
        <v>0.98</v>
      </c>
      <c r="DV274" s="425"/>
      <c r="DW274" s="447" t="n">
        <f aca="false">3500/DF274*24</f>
        <v>4.23899878885749</v>
      </c>
      <c r="DX274" s="435" t="n">
        <v>4.13</v>
      </c>
      <c r="DY274" s="439" t="n">
        <v>7.93</v>
      </c>
      <c r="DZ274" s="440" t="n">
        <v>16</v>
      </c>
      <c r="EA274" s="441" t="n">
        <v>57</v>
      </c>
      <c r="EB274" s="442" t="n">
        <v>7080</v>
      </c>
      <c r="EC274" s="443" t="n">
        <v>14.3</v>
      </c>
      <c r="ED274" s="443" t="n">
        <v>0.43</v>
      </c>
      <c r="EE274" s="443" t="n">
        <v>13.3</v>
      </c>
      <c r="EF274" s="443" t="n">
        <v>1</v>
      </c>
      <c r="EG274" s="444" t="n">
        <v>4</v>
      </c>
      <c r="EH274" s="441" t="n">
        <v>16</v>
      </c>
      <c r="EI274" s="430" t="n">
        <f aca="false">DY274</f>
        <v>7.93</v>
      </c>
      <c r="EJ274" s="448" t="n">
        <f aca="false">DZ274</f>
        <v>16</v>
      </c>
      <c r="EK274" s="449" t="n">
        <f aca="false">EA274</f>
        <v>57</v>
      </c>
      <c r="EL274" s="418" t="n">
        <f aca="false">EB274</f>
        <v>7080</v>
      </c>
      <c r="EM274" s="432" t="n">
        <f aca="false">EC274</f>
        <v>14.3</v>
      </c>
      <c r="EN274" s="432" t="n">
        <f aca="false">ED274</f>
        <v>0.43</v>
      </c>
      <c r="EO274" s="432" t="n">
        <f aca="false">EE274</f>
        <v>13.3</v>
      </c>
      <c r="EP274" s="432" t="n">
        <f aca="false">EF274</f>
        <v>1</v>
      </c>
      <c r="EQ274" s="431" t="n">
        <f aca="false">EG274</f>
        <v>4</v>
      </c>
      <c r="ER274" s="449" t="n">
        <f aca="false">EH274</f>
        <v>16</v>
      </c>
      <c r="ES274" s="450" t="n">
        <f aca="false">44000/BA274*24</f>
        <v>26.634382566586</v>
      </c>
      <c r="ET274" s="451" t="n">
        <f aca="false">BB274</f>
        <v>0.79296</v>
      </c>
      <c r="EU274" s="452" t="n">
        <f aca="false">BV274/1000/ES274*24</f>
        <v>0.283843636363636</v>
      </c>
      <c r="EV274" s="451" t="n">
        <f aca="false">EU274/$EU$6</f>
        <v>0.525636363636364</v>
      </c>
      <c r="EW274" s="514" t="n">
        <f aca="false">1-EM274/BY274</f>
        <v>0.531147540983607</v>
      </c>
      <c r="EX274" s="515" t="n">
        <f aca="false">BY274-EM274</f>
        <v>16.2</v>
      </c>
      <c r="EY274" s="514" t="n">
        <f aca="false">1-EJ274/BU274</f>
        <v>0.709090909090909</v>
      </c>
      <c r="EZ274" s="515" t="n">
        <f aca="false">BU274-EJ274</f>
        <v>39</v>
      </c>
      <c r="FA274" s="451" t="n">
        <f aca="false">1-EK274/BV274</f>
        <v>0.819047619047619</v>
      </c>
      <c r="FB274" s="432" t="n">
        <f aca="false">BV274-EK274</f>
        <v>258</v>
      </c>
      <c r="FC274" s="453" t="n">
        <f aca="false">1-EP274/CA274</f>
        <v>0.473684210526316</v>
      </c>
      <c r="FD274" s="432" t="n">
        <f aca="false">CA274-EP274</f>
        <v>0.9</v>
      </c>
      <c r="FE274" s="453" t="n">
        <f aca="false">1-EQ274/CB274</f>
        <v>0.975757575757576</v>
      </c>
      <c r="FF274" s="431" t="n">
        <f aca="false">CB274-EQ274</f>
        <v>161</v>
      </c>
      <c r="FG274" s="406" t="n">
        <v>48000</v>
      </c>
      <c r="FH274" s="590"/>
      <c r="FI274" s="591"/>
      <c r="FJ274" s="592"/>
      <c r="FK274" s="456" t="n">
        <f aca="false">3000/BA274*24</f>
        <v>1.81598062953995</v>
      </c>
      <c r="FL274" s="531"/>
      <c r="FM274" s="456"/>
      <c r="FN274" s="531" t="n">
        <v>4448</v>
      </c>
      <c r="FO274" s="533" t="n">
        <f aca="false">FN274/11.15/1.2/1000</f>
        <v>0.332436472346786</v>
      </c>
      <c r="FP274" s="450" t="n">
        <f aca="false">FN274/BA274*1000</f>
        <v>112.187247780468</v>
      </c>
      <c r="FQ274" s="458" t="n">
        <v>79.2</v>
      </c>
      <c r="FR274" s="459" t="n">
        <f aca="false">FQ274/BA274*1000</f>
        <v>1.99757869249395</v>
      </c>
      <c r="FS274" s="577" t="n">
        <v>7.98</v>
      </c>
      <c r="FT274" s="578" t="n">
        <v>14.7</v>
      </c>
      <c r="FU274" s="579" t="n">
        <v>50</v>
      </c>
      <c r="FV274" s="580" t="n">
        <v>1</v>
      </c>
      <c r="FW274" s="581" t="n">
        <v>0.3</v>
      </c>
      <c r="FX274" s="580" t="n">
        <v>16</v>
      </c>
      <c r="FY274" s="453" t="n">
        <f aca="false">1-FV274/(EG274+DD274)</f>
        <v>0.75</v>
      </c>
      <c r="FZ274" s="453" t="n">
        <f aca="false">1-FW274/(EF274+DC274)</f>
        <v>0.7</v>
      </c>
      <c r="GA274" s="430" t="n">
        <f aca="false">EF274+DC274-FW274</f>
        <v>0.7</v>
      </c>
      <c r="GB274" s="514" t="n">
        <f aca="false">1-FT274/DZ274</f>
        <v>0.08125</v>
      </c>
      <c r="GC274" s="515" t="n">
        <f aca="false">(CW274+DZ274-FT274)</f>
        <v>1.3</v>
      </c>
      <c r="GD274" s="514" t="n">
        <f aca="false">1-FU274/EA274</f>
        <v>0.12280701754386</v>
      </c>
      <c r="GE274" s="528" t="n">
        <f aca="false">CX274+EA274-FU274</f>
        <v>7</v>
      </c>
      <c r="GF274" s="462" t="n">
        <f aca="false">4100/BA274*24</f>
        <v>2.4818401937046</v>
      </c>
      <c r="GG274" s="590"/>
      <c r="GH274" s="593"/>
      <c r="GI274" s="590"/>
      <c r="GJ274" s="593"/>
      <c r="GK274" s="593"/>
      <c r="GL274" s="594"/>
      <c r="GM274" s="578"/>
      <c r="GN274" s="590"/>
      <c r="GO274" s="593"/>
      <c r="GP274" s="593"/>
      <c r="GQ274" s="578"/>
      <c r="GR274" s="595"/>
      <c r="GS274" s="596"/>
      <c r="GT274" s="593"/>
      <c r="GU274" s="593"/>
      <c r="GV274" s="593"/>
      <c r="GW274" s="514"/>
      <c r="GX274" s="514"/>
      <c r="GY274" s="597"/>
      <c r="GZ274" s="406" t="n">
        <v>41307</v>
      </c>
      <c r="HA274" s="582" t="n">
        <v>8.19</v>
      </c>
      <c r="HB274" s="452" t="n">
        <v>8.16</v>
      </c>
      <c r="HC274" s="578" t="n">
        <v>13.9</v>
      </c>
      <c r="HD274" s="464" t="n">
        <f aca="false">HC274*3.58</f>
        <v>49.762</v>
      </c>
      <c r="HE274" s="464" t="n">
        <v>16</v>
      </c>
      <c r="HF274" s="464"/>
      <c r="HG274" s="583"/>
      <c r="HH274" s="576" t="n">
        <v>1</v>
      </c>
      <c r="HI274" s="584" t="n">
        <v>6950</v>
      </c>
      <c r="HJ274" s="407" t="n">
        <f aca="false">HI274*0.67</f>
        <v>4656.5</v>
      </c>
      <c r="HK274" s="407"/>
      <c r="HL274" s="550"/>
      <c r="HM274" s="585" t="n">
        <v>15.2</v>
      </c>
      <c r="HN274" s="462" t="n">
        <v>14.39</v>
      </c>
      <c r="HO274" s="575" t="n">
        <v>0.34</v>
      </c>
      <c r="HP274" s="549" t="n">
        <v>0.0385</v>
      </c>
      <c r="HQ274" s="586" t="n">
        <v>13.2</v>
      </c>
      <c r="HR274" s="587" t="n">
        <v>0.28</v>
      </c>
      <c r="HS274" s="521" t="n">
        <v>0.49</v>
      </c>
      <c r="HT274" s="588" t="n">
        <v>16</v>
      </c>
      <c r="HU274" s="523" t="n">
        <f aca="false">72500/BA274*24</f>
        <v>43.8861985472155</v>
      </c>
      <c r="HV274" s="514" t="n">
        <f aca="false">1-HC274/BE274</f>
        <v>0.747272727272727</v>
      </c>
      <c r="HW274" s="514" t="n">
        <f aca="false">1-HD274/BF274</f>
        <v>0.842025396825397</v>
      </c>
      <c r="HX274" s="514" t="n">
        <f aca="false">1-HN274/BK274</f>
        <v>0.528196721311475</v>
      </c>
      <c r="HY274" s="600"/>
    </row>
    <row r="275" s="599" customFormat="true" ht="15" hidden="false" customHeight="true" outlineLevel="0" collapsed="false">
      <c r="A275" s="401" t="n">
        <v>43757</v>
      </c>
      <c r="B275" s="516" t="n">
        <v>43955</v>
      </c>
      <c r="C275" s="403" t="n">
        <f aca="false">B275/$B$6</f>
        <v>0.8791</v>
      </c>
      <c r="D275" s="572" t="n">
        <v>8.16</v>
      </c>
      <c r="E275" s="573" t="n">
        <v>57</v>
      </c>
      <c r="F275" s="574" t="n">
        <v>256</v>
      </c>
      <c r="G275" s="407" t="n">
        <f aca="false">F275*B275/1000</f>
        <v>11252.48</v>
      </c>
      <c r="H275" s="403" t="n">
        <f aca="false">G275/$G$6</f>
        <v>0.4500992</v>
      </c>
      <c r="I275" s="574" t="n">
        <v>5900</v>
      </c>
      <c r="J275" s="407" t="n">
        <f aca="false">I275*0.67</f>
        <v>3953</v>
      </c>
      <c r="K275" s="575" t="n">
        <v>20.8</v>
      </c>
      <c r="L275" s="575"/>
      <c r="M275" s="575"/>
      <c r="N275" s="576" t="n">
        <v>103</v>
      </c>
      <c r="O275" s="576"/>
      <c r="P275" s="410"/>
      <c r="Q275" s="410"/>
      <c r="R275" s="410"/>
      <c r="S275" s="410"/>
      <c r="T275" s="411"/>
      <c r="U275" s="412"/>
      <c r="V275" s="410"/>
      <c r="W275" s="410"/>
      <c r="X275" s="517"/>
      <c r="Y275" s="474"/>
      <c r="Z275" s="430"/>
      <c r="AA275" s="448"/>
      <c r="AB275" s="410"/>
      <c r="AC275" s="410"/>
      <c r="AD275" s="475" t="n">
        <v>4.87</v>
      </c>
      <c r="AE275" s="478" t="n">
        <f aca="false">AD275/$AD$6</f>
        <v>0.676388888888889</v>
      </c>
      <c r="AF275" s="479"/>
      <c r="AG275" s="478"/>
      <c r="AH275" s="479"/>
      <c r="AI275" s="479"/>
      <c r="AJ275" s="474"/>
      <c r="AK275" s="478"/>
      <c r="AL275" s="448"/>
      <c r="AM275" s="480"/>
      <c r="AN275" s="474"/>
      <c r="AO275" s="474"/>
      <c r="AP275" s="480"/>
      <c r="AQ275" s="448"/>
      <c r="AR275" s="474"/>
      <c r="AS275" s="474"/>
      <c r="AT275" s="474"/>
      <c r="AU275" s="448"/>
      <c r="AV275" s="481"/>
      <c r="AW275" s="480"/>
      <c r="AX275" s="480"/>
      <c r="AY275" s="481"/>
      <c r="AZ275" s="481"/>
      <c r="BA275" s="421" t="n">
        <f aca="false">CC275+DF275</f>
        <v>43346</v>
      </c>
      <c r="BB275" s="422" t="n">
        <f aca="false">BA275/$BA$6</f>
        <v>0.86692</v>
      </c>
      <c r="BC275" s="423"/>
      <c r="BD275" s="424" t="n">
        <v>8.22</v>
      </c>
      <c r="BE275" s="425" t="n">
        <v>57</v>
      </c>
      <c r="BF275" s="426" t="n">
        <v>247</v>
      </c>
      <c r="BG275" s="427" t="n">
        <v>6930</v>
      </c>
      <c r="BH275" s="421" t="n">
        <f aca="false">BG275*0.67</f>
        <v>4643.1</v>
      </c>
      <c r="BI275" s="433"/>
      <c r="BJ275" s="422"/>
      <c r="BK275" s="428" t="n">
        <v>22.8</v>
      </c>
      <c r="BL275" s="428"/>
      <c r="BM275" s="429"/>
      <c r="BN275" s="423"/>
      <c r="BO275" s="426" t="n">
        <v>183</v>
      </c>
      <c r="BP275" s="426"/>
      <c r="BQ275" s="424" t="n">
        <v>2.3</v>
      </c>
      <c r="BR275" s="422" t="n">
        <f aca="false">BQ275/$BQ$6</f>
        <v>0.319444444444444</v>
      </c>
      <c r="BS275" s="410" t="n">
        <f aca="false">BA275</f>
        <v>43346</v>
      </c>
      <c r="BT275" s="430" t="n">
        <f aca="false">BD275</f>
        <v>8.22</v>
      </c>
      <c r="BU275" s="431" t="n">
        <f aca="false">BE275</f>
        <v>57</v>
      </c>
      <c r="BV275" s="431" t="n">
        <f aca="false">BF275</f>
        <v>247</v>
      </c>
      <c r="BW275" s="431" t="n">
        <f aca="false">BG275</f>
        <v>6930</v>
      </c>
      <c r="BX275" s="431" t="n">
        <f aca="false">BW275*0.65</f>
        <v>4504.5</v>
      </c>
      <c r="BY275" s="431" t="n">
        <f aca="false">BK275</f>
        <v>22.8</v>
      </c>
      <c r="BZ275" s="431"/>
      <c r="CA275" s="432"/>
      <c r="CB275" s="431" t="n">
        <f aca="false">BO275</f>
        <v>183</v>
      </c>
      <c r="CC275" s="433" t="n">
        <v>21568</v>
      </c>
      <c r="CD275" s="412" t="n">
        <f aca="false">CC275</f>
        <v>21568</v>
      </c>
      <c r="CE275" s="422" t="n">
        <f aca="false">CC275/25000</f>
        <v>0.86272</v>
      </c>
      <c r="CF275" s="434" t="n">
        <f aca="false">6700/CC275*24</f>
        <v>7.45548961424332</v>
      </c>
      <c r="CG275" s="435"/>
      <c r="CH275" s="428"/>
      <c r="CI275" s="447" t="n">
        <f aca="false">9500/CC275*24</f>
        <v>10.5712166172107</v>
      </c>
      <c r="CJ275" s="437" t="n">
        <v>28.6</v>
      </c>
      <c r="CK275" s="437" t="n">
        <v>2.01</v>
      </c>
      <c r="CL275" s="424"/>
      <c r="CM275" s="424"/>
      <c r="CN275" s="424"/>
      <c r="CO275" s="433"/>
      <c r="CP275" s="433"/>
      <c r="CQ275" s="438"/>
      <c r="CR275" s="438" t="n">
        <v>0.97</v>
      </c>
      <c r="CS275" s="425"/>
      <c r="CT275" s="433" t="n">
        <f aca="false">3500/CC275*24</f>
        <v>3.8946587537092</v>
      </c>
      <c r="CU275" s="435" t="n">
        <v>5.11</v>
      </c>
      <c r="CV275" s="439"/>
      <c r="CW275" s="440"/>
      <c r="CX275" s="441"/>
      <c r="CY275" s="442"/>
      <c r="CZ275" s="443"/>
      <c r="DA275" s="443"/>
      <c r="DB275" s="443"/>
      <c r="DC275" s="443"/>
      <c r="DD275" s="444"/>
      <c r="DE275" s="441"/>
      <c r="DF275" s="445" t="n">
        <v>21778</v>
      </c>
      <c r="DG275" s="446" t="n">
        <f aca="false">DF275</f>
        <v>21778</v>
      </c>
      <c r="DH275" s="422" t="n">
        <f aca="false">DF275/25000</f>
        <v>0.87112</v>
      </c>
      <c r="DI275" s="447" t="n">
        <f aca="false">6700/DF275*24</f>
        <v>7.38359812654973</v>
      </c>
      <c r="DJ275" s="435" t="n">
        <v>7.93</v>
      </c>
      <c r="DK275" s="428"/>
      <c r="DL275" s="447" t="n">
        <f aca="false">9500/DF275*24</f>
        <v>10.4692809257048</v>
      </c>
      <c r="DM275" s="423" t="n">
        <v>28.5</v>
      </c>
      <c r="DN275" s="423" t="n">
        <v>1.23</v>
      </c>
      <c r="DO275" s="424" t="n">
        <v>7.83</v>
      </c>
      <c r="DP275" s="424"/>
      <c r="DQ275" s="424"/>
      <c r="DR275" s="433"/>
      <c r="DS275" s="433"/>
      <c r="DT275" s="438"/>
      <c r="DU275" s="438" t="n">
        <v>0.98</v>
      </c>
      <c r="DV275" s="425"/>
      <c r="DW275" s="447" t="n">
        <f aca="false">3500/DF275*24</f>
        <v>3.85710349894389</v>
      </c>
      <c r="DX275" s="435" t="n">
        <v>3.89</v>
      </c>
      <c r="DY275" s="439" t="n">
        <v>7.87</v>
      </c>
      <c r="DZ275" s="440" t="n">
        <v>15</v>
      </c>
      <c r="EA275" s="441" t="n">
        <v>55</v>
      </c>
      <c r="EB275" s="442" t="n">
        <v>6990</v>
      </c>
      <c r="EC275" s="443" t="n">
        <v>15.3</v>
      </c>
      <c r="ED275" s="443"/>
      <c r="EE275" s="443"/>
      <c r="EF275" s="443"/>
      <c r="EG275" s="444" t="n">
        <v>6</v>
      </c>
      <c r="EH275" s="441"/>
      <c r="EI275" s="430" t="n">
        <f aca="false">DY275</f>
        <v>7.87</v>
      </c>
      <c r="EJ275" s="448" t="n">
        <f aca="false">DZ275</f>
        <v>15</v>
      </c>
      <c r="EK275" s="449" t="n">
        <f aca="false">EA275</f>
        <v>55</v>
      </c>
      <c r="EL275" s="418" t="n">
        <f aca="false">EB275</f>
        <v>6990</v>
      </c>
      <c r="EM275" s="432" t="n">
        <f aca="false">EC275</f>
        <v>15.3</v>
      </c>
      <c r="EN275" s="432"/>
      <c r="EO275" s="432"/>
      <c r="EP275" s="432"/>
      <c r="EQ275" s="431" t="n">
        <f aca="false">EG275</f>
        <v>6</v>
      </c>
      <c r="ER275" s="449"/>
      <c r="ES275" s="450" t="n">
        <f aca="false">44000/BA275*24</f>
        <v>24.3621095372122</v>
      </c>
      <c r="ET275" s="451" t="n">
        <f aca="false">BB275</f>
        <v>0.86692</v>
      </c>
      <c r="EU275" s="452" t="n">
        <f aca="false">BV275/1000/ES275*24</f>
        <v>0.243328681818182</v>
      </c>
      <c r="EV275" s="451" t="n">
        <f aca="false">EU275/$EU$6</f>
        <v>0.45060867003367</v>
      </c>
      <c r="EW275" s="514"/>
      <c r="EX275" s="515" t="n">
        <f aca="false">BY275-EM275</f>
        <v>7.5</v>
      </c>
      <c r="EY275" s="514" t="n">
        <f aca="false">1-EJ275/BU275</f>
        <v>0.736842105263158</v>
      </c>
      <c r="EZ275" s="515" t="n">
        <f aca="false">BU275-EJ275</f>
        <v>42</v>
      </c>
      <c r="FA275" s="451" t="n">
        <f aca="false">1-EK275/BV275</f>
        <v>0.777327935222672</v>
      </c>
      <c r="FB275" s="432" t="n">
        <f aca="false">BV275-EK275</f>
        <v>192</v>
      </c>
      <c r="FC275" s="453"/>
      <c r="FD275" s="432"/>
      <c r="FE275" s="453" t="n">
        <f aca="false">1-EQ275/CB275</f>
        <v>0.967213114754098</v>
      </c>
      <c r="FF275" s="431" t="n">
        <f aca="false">CB275-EQ275</f>
        <v>177</v>
      </c>
      <c r="FG275" s="406" t="n">
        <v>48000</v>
      </c>
      <c r="FH275" s="590"/>
      <c r="FI275" s="591"/>
      <c r="FJ275" s="592"/>
      <c r="FK275" s="456" t="n">
        <f aca="false">3000/BA275*24</f>
        <v>1.66105292299174</v>
      </c>
      <c r="FL275" s="531"/>
      <c r="FM275" s="456"/>
      <c r="FN275" s="531" t="n">
        <v>5170</v>
      </c>
      <c r="FO275" s="533" t="n">
        <f aca="false">FN275/11.15/1.2/1000</f>
        <v>0.386397608370702</v>
      </c>
      <c r="FP275" s="450" t="n">
        <f aca="false">FN275/BA275*1000</f>
        <v>119.272827942601</v>
      </c>
      <c r="FQ275" s="458" t="n">
        <v>79.2</v>
      </c>
      <c r="FR275" s="459" t="n">
        <f aca="false">FQ275/BA275*1000</f>
        <v>1.82715821529092</v>
      </c>
      <c r="FS275" s="577" t="n">
        <v>7.92</v>
      </c>
      <c r="FT275" s="578" t="n">
        <v>12.9</v>
      </c>
      <c r="FU275" s="579" t="n">
        <v>47</v>
      </c>
      <c r="FV275" s="580" t="n">
        <v>2</v>
      </c>
      <c r="FW275" s="581"/>
      <c r="FX275" s="580"/>
      <c r="FY275" s="453" t="n">
        <f aca="false">1-FV275/(EG275+DD275)</f>
        <v>0.666666666666667</v>
      </c>
      <c r="FZ275" s="453"/>
      <c r="GA275" s="430"/>
      <c r="GB275" s="514" t="n">
        <f aca="false">1-FT275/DZ275</f>
        <v>0.14</v>
      </c>
      <c r="GC275" s="515" t="n">
        <f aca="false">(CW275+DZ275-FT275)</f>
        <v>2.1</v>
      </c>
      <c r="GD275" s="514" t="n">
        <f aca="false">1-FU275/EA275</f>
        <v>0.145454545454546</v>
      </c>
      <c r="GE275" s="528" t="n">
        <f aca="false">CX275+EA275-FU275</f>
        <v>8</v>
      </c>
      <c r="GF275" s="462" t="n">
        <f aca="false">4100/BA275*24</f>
        <v>2.27010566142205</v>
      </c>
      <c r="GG275" s="590"/>
      <c r="GH275" s="593"/>
      <c r="GI275" s="590"/>
      <c r="GJ275" s="593"/>
      <c r="GK275" s="593"/>
      <c r="GL275" s="594"/>
      <c r="GM275" s="578"/>
      <c r="GN275" s="590"/>
      <c r="GO275" s="593"/>
      <c r="GP275" s="593"/>
      <c r="GQ275" s="578"/>
      <c r="GR275" s="595"/>
      <c r="GS275" s="596"/>
      <c r="GT275" s="593"/>
      <c r="GU275" s="593"/>
      <c r="GV275" s="593"/>
      <c r="GW275" s="514"/>
      <c r="GX275" s="514"/>
      <c r="GY275" s="597"/>
      <c r="GZ275" s="406" t="n">
        <v>45371</v>
      </c>
      <c r="HA275" s="582" t="n">
        <v>8.16</v>
      </c>
      <c r="HB275" s="452" t="n">
        <v>8.14</v>
      </c>
      <c r="HC275" s="578" t="n">
        <v>12.6</v>
      </c>
      <c r="HD275" s="464" t="n">
        <f aca="false">HC275*3.58</f>
        <v>45.108</v>
      </c>
      <c r="HE275" s="464" t="n">
        <v>14.5</v>
      </c>
      <c r="HF275" s="464"/>
      <c r="HG275" s="583"/>
      <c r="HH275" s="576" t="n">
        <v>2</v>
      </c>
      <c r="HI275" s="584" t="n">
        <v>6980</v>
      </c>
      <c r="HJ275" s="407" t="n">
        <f aca="false">HI275*0.67</f>
        <v>4676.6</v>
      </c>
      <c r="HK275" s="407"/>
      <c r="HL275" s="550"/>
      <c r="HM275" s="585"/>
      <c r="HN275" s="462" t="n">
        <v>13.8</v>
      </c>
      <c r="HO275" s="575"/>
      <c r="HP275" s="549" t="n">
        <v>0.0373</v>
      </c>
      <c r="HQ275" s="586"/>
      <c r="HR275" s="587"/>
      <c r="HS275" s="521" t="n">
        <v>0.5</v>
      </c>
      <c r="HT275" s="588" t="n">
        <v>8</v>
      </c>
      <c r="HU275" s="523" t="n">
        <f aca="false">72500/BA275*24</f>
        <v>40.1421123056337</v>
      </c>
      <c r="HV275" s="514" t="n">
        <f aca="false">1-HC275/BE275</f>
        <v>0.778947368421053</v>
      </c>
      <c r="HW275" s="514" t="n">
        <f aca="false">1-HD275/BF275</f>
        <v>0.817376518218623</v>
      </c>
      <c r="HX275" s="514" t="n">
        <f aca="false">1-HN275/BK275</f>
        <v>0.394736842105263</v>
      </c>
      <c r="HY275" s="600"/>
    </row>
    <row r="276" s="599" customFormat="true" ht="15" hidden="false" customHeight="true" outlineLevel="0" collapsed="false">
      <c r="A276" s="486" t="n">
        <v>43758</v>
      </c>
      <c r="B276" s="601" t="n">
        <v>48210</v>
      </c>
      <c r="C276" s="488" t="n">
        <f aca="false">B276/$B$6</f>
        <v>0.9642</v>
      </c>
      <c r="D276" s="489" t="n">
        <v>8.07</v>
      </c>
      <c r="E276" s="490" t="n">
        <v>63</v>
      </c>
      <c r="F276" s="491" t="n">
        <v>273</v>
      </c>
      <c r="G276" s="491" t="n">
        <f aca="false">F276*B276/1000</f>
        <v>13161.33</v>
      </c>
      <c r="H276" s="488" t="n">
        <f aca="false">G276/$G$6</f>
        <v>0.5264532</v>
      </c>
      <c r="I276" s="491" t="n">
        <v>6440</v>
      </c>
      <c r="J276" s="491" t="n">
        <f aca="false">I276*0.67</f>
        <v>4314.8</v>
      </c>
      <c r="K276" s="492" t="n">
        <v>27</v>
      </c>
      <c r="L276" s="492"/>
      <c r="M276" s="492"/>
      <c r="N276" s="493" t="n">
        <v>111</v>
      </c>
      <c r="O276" s="493"/>
      <c r="P276" s="410"/>
      <c r="Q276" s="410"/>
      <c r="R276" s="410"/>
      <c r="S276" s="410"/>
      <c r="T276" s="411"/>
      <c r="U276" s="412"/>
      <c r="V276" s="410"/>
      <c r="W276" s="410"/>
      <c r="X276" s="517"/>
      <c r="Y276" s="474"/>
      <c r="Z276" s="430"/>
      <c r="AA276" s="448"/>
      <c r="AB276" s="410"/>
      <c r="AC276" s="410"/>
      <c r="AD276" s="475" t="n">
        <v>4.67</v>
      </c>
      <c r="AE276" s="478" t="n">
        <f aca="false">AD276/$AD$6</f>
        <v>0.648611111111111</v>
      </c>
      <c r="AF276" s="479"/>
      <c r="AG276" s="478"/>
      <c r="AH276" s="479"/>
      <c r="AI276" s="479"/>
      <c r="AJ276" s="474"/>
      <c r="AK276" s="478"/>
      <c r="AL276" s="448"/>
      <c r="AM276" s="480"/>
      <c r="AN276" s="474"/>
      <c r="AO276" s="474"/>
      <c r="AP276" s="480"/>
      <c r="AQ276" s="448"/>
      <c r="AR276" s="474"/>
      <c r="AS276" s="474"/>
      <c r="AT276" s="474"/>
      <c r="AU276" s="448"/>
      <c r="AV276" s="481"/>
      <c r="AW276" s="480"/>
      <c r="AX276" s="480"/>
      <c r="AY276" s="481"/>
      <c r="AZ276" s="481"/>
      <c r="BA276" s="421" t="n">
        <f aca="false">CC276+DF276</f>
        <v>42778</v>
      </c>
      <c r="BB276" s="422" t="n">
        <f aca="false">BA276/$BA$6</f>
        <v>0.85556</v>
      </c>
      <c r="BC276" s="423"/>
      <c r="BD276" s="424" t="n">
        <v>8.18</v>
      </c>
      <c r="BE276" s="425" t="n">
        <v>57</v>
      </c>
      <c r="BF276" s="426" t="n">
        <v>288</v>
      </c>
      <c r="BG276" s="427" t="n">
        <v>6440</v>
      </c>
      <c r="BH276" s="421" t="n">
        <f aca="false">BG276*0.67</f>
        <v>4314.8</v>
      </c>
      <c r="BI276" s="433"/>
      <c r="BJ276" s="422"/>
      <c r="BK276" s="428" t="n">
        <v>31.1</v>
      </c>
      <c r="BL276" s="428"/>
      <c r="BM276" s="429"/>
      <c r="BN276" s="423"/>
      <c r="BO276" s="426" t="n">
        <v>144</v>
      </c>
      <c r="BP276" s="426"/>
      <c r="BQ276" s="424" t="n">
        <v>3.98</v>
      </c>
      <c r="BR276" s="422" t="n">
        <f aca="false">BQ276/$BQ$6</f>
        <v>0.552777777777778</v>
      </c>
      <c r="BS276" s="410" t="n">
        <f aca="false">BA276</f>
        <v>42778</v>
      </c>
      <c r="BT276" s="430" t="n">
        <f aca="false">BD276</f>
        <v>8.18</v>
      </c>
      <c r="BU276" s="431" t="n">
        <f aca="false">BE276</f>
        <v>57</v>
      </c>
      <c r="BV276" s="431" t="n">
        <f aca="false">BF276</f>
        <v>288</v>
      </c>
      <c r="BW276" s="431" t="n">
        <f aca="false">BG276</f>
        <v>6440</v>
      </c>
      <c r="BX276" s="431" t="n">
        <f aca="false">BW276*0.65</f>
        <v>4186</v>
      </c>
      <c r="BY276" s="431" t="n">
        <f aca="false">BK276</f>
        <v>31.1</v>
      </c>
      <c r="BZ276" s="431"/>
      <c r="CA276" s="432"/>
      <c r="CB276" s="431" t="n">
        <f aca="false">BO276</f>
        <v>144</v>
      </c>
      <c r="CC276" s="433" t="n">
        <v>22460</v>
      </c>
      <c r="CD276" s="412" t="n">
        <f aca="false">CC276</f>
        <v>22460</v>
      </c>
      <c r="CE276" s="422" t="n">
        <f aca="false">CC276/25000</f>
        <v>0.8984</v>
      </c>
      <c r="CF276" s="434" t="n">
        <f aca="false">6700/CC276*24</f>
        <v>7.15939447907391</v>
      </c>
      <c r="CG276" s="435"/>
      <c r="CH276" s="428"/>
      <c r="CI276" s="447" t="n">
        <f aca="false">9500/CC276*24</f>
        <v>10.1513802315227</v>
      </c>
      <c r="CJ276" s="437" t="n">
        <v>28.6</v>
      </c>
      <c r="CK276" s="437" t="n">
        <v>1.41</v>
      </c>
      <c r="CL276" s="424"/>
      <c r="CM276" s="424"/>
      <c r="CN276" s="424"/>
      <c r="CO276" s="433"/>
      <c r="CP276" s="433"/>
      <c r="CQ276" s="438"/>
      <c r="CR276" s="438" t="n">
        <v>0.96</v>
      </c>
      <c r="CS276" s="425"/>
      <c r="CT276" s="433" t="n">
        <f aca="false">3500/CC276*24</f>
        <v>3.739982190561</v>
      </c>
      <c r="CU276" s="435" t="n">
        <v>5.33</v>
      </c>
      <c r="CV276" s="494"/>
      <c r="CW276" s="495"/>
      <c r="CX276" s="496"/>
      <c r="CY276" s="497"/>
      <c r="CZ276" s="498"/>
      <c r="DA276" s="498"/>
      <c r="DB276" s="498"/>
      <c r="DC276" s="498"/>
      <c r="DD276" s="499"/>
      <c r="DE276" s="496"/>
      <c r="DF276" s="445" t="n">
        <v>20318</v>
      </c>
      <c r="DG276" s="446" t="n">
        <f aca="false">DF276</f>
        <v>20318</v>
      </c>
      <c r="DH276" s="422" t="n">
        <f aca="false">DF276/25000</f>
        <v>0.81272</v>
      </c>
      <c r="DI276" s="447" t="n">
        <f aca="false">6700/DF276*24</f>
        <v>7.91416477999803</v>
      </c>
      <c r="DJ276" s="435" t="n">
        <v>7.84</v>
      </c>
      <c r="DK276" s="428"/>
      <c r="DL276" s="447" t="n">
        <f aca="false">9500/DF276*24</f>
        <v>11.2215769268629</v>
      </c>
      <c r="DM276" s="423" t="n">
        <v>29</v>
      </c>
      <c r="DN276" s="423" t="n">
        <v>1.23</v>
      </c>
      <c r="DO276" s="424" t="n">
        <v>7.9</v>
      </c>
      <c r="DP276" s="424"/>
      <c r="DQ276" s="424"/>
      <c r="DR276" s="433"/>
      <c r="DS276" s="433"/>
      <c r="DT276" s="438"/>
      <c r="DU276" s="438" t="n">
        <v>0.97</v>
      </c>
      <c r="DV276" s="425"/>
      <c r="DW276" s="447" t="n">
        <f aca="false">3500/DF276*24</f>
        <v>4.13426518358106</v>
      </c>
      <c r="DX276" s="435" t="n">
        <v>4.36</v>
      </c>
      <c r="DY276" s="494" t="n">
        <v>7.99</v>
      </c>
      <c r="DZ276" s="495" t="n">
        <v>15.4</v>
      </c>
      <c r="EA276" s="496" t="n">
        <v>58</v>
      </c>
      <c r="EB276" s="497" t="n">
        <v>6510</v>
      </c>
      <c r="EC276" s="498" t="n">
        <v>15.3</v>
      </c>
      <c r="ED276" s="498"/>
      <c r="EE276" s="498"/>
      <c r="EF276" s="498"/>
      <c r="EG276" s="499" t="n">
        <v>5</v>
      </c>
      <c r="EH276" s="496"/>
      <c r="EI276" s="430" t="n">
        <f aca="false">DY276</f>
        <v>7.99</v>
      </c>
      <c r="EJ276" s="448" t="n">
        <f aca="false">DZ276</f>
        <v>15.4</v>
      </c>
      <c r="EK276" s="449" t="n">
        <f aca="false">EA276</f>
        <v>58</v>
      </c>
      <c r="EL276" s="418" t="n">
        <f aca="false">EB276</f>
        <v>6510</v>
      </c>
      <c r="EM276" s="432" t="n">
        <f aca="false">EC276</f>
        <v>15.3</v>
      </c>
      <c r="EN276" s="432"/>
      <c r="EO276" s="432"/>
      <c r="EP276" s="432"/>
      <c r="EQ276" s="431" t="n">
        <f aca="false">EG276</f>
        <v>5</v>
      </c>
      <c r="ER276" s="449"/>
      <c r="ES276" s="497" t="n">
        <f aca="false">44000/BA276*24</f>
        <v>24.6855860489036</v>
      </c>
      <c r="ET276" s="500" t="n">
        <f aca="false">BB276</f>
        <v>0.85556</v>
      </c>
      <c r="EU276" s="452" t="n">
        <f aca="false">BV276/1000/ES276*24</f>
        <v>0.280001454545455</v>
      </c>
      <c r="EV276" s="500" t="n">
        <f aca="false">EU276/$EU$6</f>
        <v>0.518521212121212</v>
      </c>
      <c r="EW276" s="527"/>
      <c r="EX276" s="515" t="n">
        <f aca="false">BY276-EM276</f>
        <v>15.8</v>
      </c>
      <c r="EY276" s="514" t="n">
        <f aca="false">1-EJ276/BU276</f>
        <v>0.729824561403509</v>
      </c>
      <c r="EZ276" s="515" t="n">
        <f aca="false">BU276-EJ276</f>
        <v>41.6</v>
      </c>
      <c r="FA276" s="451" t="n">
        <f aca="false">1-EK276/BV276</f>
        <v>0.798611111111111</v>
      </c>
      <c r="FB276" s="432" t="n">
        <f aca="false">BV276-EK276</f>
        <v>230</v>
      </c>
      <c r="FC276" s="453"/>
      <c r="FD276" s="432"/>
      <c r="FE276" s="453" t="n">
        <f aca="false">1-EQ276/CB276</f>
        <v>0.965277777777778</v>
      </c>
      <c r="FF276" s="431" t="n">
        <f aca="false">CB276-EQ276</f>
        <v>139</v>
      </c>
      <c r="FG276" s="491" t="n">
        <v>48000</v>
      </c>
      <c r="FH276" s="602"/>
      <c r="FI276" s="502"/>
      <c r="FJ276" s="488"/>
      <c r="FK276" s="503" t="n">
        <f aca="false">3000/BA276*24</f>
        <v>1.68310813969798</v>
      </c>
      <c r="FL276" s="537"/>
      <c r="FM276" s="503"/>
      <c r="FN276" s="537" t="n">
        <v>4865</v>
      </c>
      <c r="FO276" s="533" t="n">
        <f aca="false">FN276/11.15/1.2/1000</f>
        <v>0.363602391629297</v>
      </c>
      <c r="FP276" s="497" t="n">
        <f aca="false">FN276/BA276*1000</f>
        <v>113.726681939315</v>
      </c>
      <c r="FQ276" s="504" t="n">
        <v>79.2</v>
      </c>
      <c r="FR276" s="492" t="n">
        <f aca="false">FQ276/BA276*1000</f>
        <v>1.85141895366777</v>
      </c>
      <c r="FS276" s="505" t="n">
        <v>8.02</v>
      </c>
      <c r="FT276" s="495" t="n">
        <v>13.4</v>
      </c>
      <c r="FU276" s="496" t="n">
        <v>49</v>
      </c>
      <c r="FV276" s="537" t="n">
        <v>2</v>
      </c>
      <c r="FW276" s="603"/>
      <c r="FX276" s="537"/>
      <c r="FY276" s="453" t="n">
        <f aca="false">1-FV276/(EG276+DD276)</f>
        <v>0.6</v>
      </c>
      <c r="FZ276" s="453"/>
      <c r="GA276" s="430"/>
      <c r="GB276" s="527" t="n">
        <f aca="false">1-FT276/DZ276</f>
        <v>0.12987012987013</v>
      </c>
      <c r="GC276" s="515" t="n">
        <f aca="false">(CW276+DZ276-FT276)</f>
        <v>2</v>
      </c>
      <c r="GD276" s="527" t="n">
        <f aca="false">1-FU276/EA276</f>
        <v>0.155172413793103</v>
      </c>
      <c r="GE276" s="528" t="n">
        <f aca="false">CX276+EA276-FU276</f>
        <v>9</v>
      </c>
      <c r="GF276" s="507" t="n">
        <f aca="false">4100/BA276*24</f>
        <v>2.30024779092057</v>
      </c>
      <c r="GG276" s="602"/>
      <c r="GH276" s="602"/>
      <c r="GI276" s="602"/>
      <c r="GJ276" s="602"/>
      <c r="GK276" s="602"/>
      <c r="GL276" s="508"/>
      <c r="GM276" s="495"/>
      <c r="GN276" s="602"/>
      <c r="GO276" s="602"/>
      <c r="GP276" s="602"/>
      <c r="GQ276" s="495"/>
      <c r="GR276" s="604"/>
      <c r="GS276" s="495"/>
      <c r="GT276" s="602"/>
      <c r="GU276" s="602"/>
      <c r="GV276" s="602"/>
      <c r="GW276" s="527"/>
      <c r="GX276" s="527"/>
      <c r="GY276" s="504"/>
      <c r="GZ276" s="491" t="n">
        <v>46180</v>
      </c>
      <c r="HA276" s="494" t="n">
        <v>8.15</v>
      </c>
      <c r="HB276" s="494" t="n">
        <v>8.12</v>
      </c>
      <c r="HC276" s="495" t="n">
        <v>13</v>
      </c>
      <c r="HD276" s="499" t="n">
        <f aca="false">HC276*3.58</f>
        <v>46.54</v>
      </c>
      <c r="HE276" s="499" t="n">
        <v>13</v>
      </c>
      <c r="HF276" s="499"/>
      <c r="HG276" s="499"/>
      <c r="HH276" s="493" t="n">
        <v>7</v>
      </c>
      <c r="HI276" s="509" t="n">
        <v>6520</v>
      </c>
      <c r="HJ276" s="491" t="n">
        <f aca="false">HI276*0.67</f>
        <v>4368.4</v>
      </c>
      <c r="HK276" s="491"/>
      <c r="HL276" s="551"/>
      <c r="HM276" s="544"/>
      <c r="HN276" s="507" t="n">
        <v>13</v>
      </c>
      <c r="HO276" s="492"/>
      <c r="HP276" s="546" t="n">
        <v>0.0403</v>
      </c>
      <c r="HQ276" s="524"/>
      <c r="HR276" s="525"/>
      <c r="HS276" s="525" t="n">
        <v>0.29</v>
      </c>
      <c r="HT276" s="512" t="n">
        <v>16</v>
      </c>
      <c r="HU276" s="526" t="n">
        <f aca="false">72500/BA276*24</f>
        <v>40.6751133760344</v>
      </c>
      <c r="HV276" s="527" t="n">
        <f aca="false">1-HC276/BE276</f>
        <v>0.771929824561403</v>
      </c>
      <c r="HW276" s="527" t="n">
        <f aca="false">1-HD276/BF276</f>
        <v>0.838402777777778</v>
      </c>
      <c r="HX276" s="527" t="n">
        <f aca="false">1-HN276/BK276</f>
        <v>0.581993569131833</v>
      </c>
      <c r="HY276" s="605"/>
    </row>
    <row r="277" s="599" customFormat="true" ht="15" hidden="false" customHeight="true" outlineLevel="0" collapsed="false">
      <c r="A277" s="401" t="n">
        <v>43759</v>
      </c>
      <c r="B277" s="516" t="n">
        <v>49364</v>
      </c>
      <c r="C277" s="403" t="n">
        <f aca="false">B277/$B$6</f>
        <v>0.98728</v>
      </c>
      <c r="D277" s="572" t="n">
        <v>8.07</v>
      </c>
      <c r="E277" s="573" t="n">
        <v>58.3</v>
      </c>
      <c r="F277" s="574" t="n">
        <v>250</v>
      </c>
      <c r="G277" s="407" t="n">
        <f aca="false">F277*B277/1000</f>
        <v>12341</v>
      </c>
      <c r="H277" s="403" t="n">
        <f aca="false">G277/$G$6</f>
        <v>0.49364</v>
      </c>
      <c r="I277" s="574" t="n">
        <v>6020</v>
      </c>
      <c r="J277" s="407" t="n">
        <f aca="false">I277*0.67</f>
        <v>4033.4</v>
      </c>
      <c r="K277" s="575" t="n">
        <v>21.6</v>
      </c>
      <c r="L277" s="575"/>
      <c r="M277" s="575"/>
      <c r="N277" s="576" t="n">
        <v>99</v>
      </c>
      <c r="O277" s="576"/>
      <c r="P277" s="410"/>
      <c r="Q277" s="410"/>
      <c r="R277" s="410"/>
      <c r="S277" s="410"/>
      <c r="T277" s="411"/>
      <c r="U277" s="412"/>
      <c r="V277" s="410"/>
      <c r="W277" s="410"/>
      <c r="X277" s="517"/>
      <c r="Y277" s="474"/>
      <c r="Z277" s="430"/>
      <c r="AA277" s="448"/>
      <c r="AB277" s="410"/>
      <c r="AC277" s="410"/>
      <c r="AD277" s="475" t="n">
        <v>4.24</v>
      </c>
      <c r="AE277" s="478" t="n">
        <f aca="false">AD277/$AD$6</f>
        <v>0.588888888888889</v>
      </c>
      <c r="AF277" s="479"/>
      <c r="AG277" s="478"/>
      <c r="AH277" s="479"/>
      <c r="AI277" s="479"/>
      <c r="AJ277" s="474"/>
      <c r="AK277" s="478"/>
      <c r="AL277" s="448"/>
      <c r="AM277" s="480"/>
      <c r="AN277" s="474"/>
      <c r="AO277" s="474"/>
      <c r="AP277" s="480"/>
      <c r="AQ277" s="448"/>
      <c r="AR277" s="474"/>
      <c r="AS277" s="474"/>
      <c r="AT277" s="474"/>
      <c r="AU277" s="448"/>
      <c r="AV277" s="481"/>
      <c r="AW277" s="480"/>
      <c r="AX277" s="480"/>
      <c r="AY277" s="481"/>
      <c r="AZ277" s="481"/>
      <c r="BA277" s="421" t="n">
        <f aca="false">CC277+DF277</f>
        <v>47709</v>
      </c>
      <c r="BB277" s="422" t="n">
        <f aca="false">BA277/$BA$6</f>
        <v>0.95418</v>
      </c>
      <c r="BC277" s="423"/>
      <c r="BD277" s="424" t="n">
        <v>7.93</v>
      </c>
      <c r="BE277" s="425" t="n">
        <v>55</v>
      </c>
      <c r="BF277" s="426" t="n">
        <v>262</v>
      </c>
      <c r="BG277" s="427" t="n">
        <v>6350</v>
      </c>
      <c r="BH277" s="421" t="n">
        <f aca="false">BG277*0.67</f>
        <v>4254.5</v>
      </c>
      <c r="BI277" s="433"/>
      <c r="BJ277" s="422"/>
      <c r="BK277" s="428" t="n">
        <v>26.9</v>
      </c>
      <c r="BL277" s="428"/>
      <c r="BM277" s="429"/>
      <c r="BN277" s="423"/>
      <c r="BO277" s="426" t="n">
        <v>118</v>
      </c>
      <c r="BP277" s="426"/>
      <c r="BQ277" s="424" t="n">
        <v>5.13</v>
      </c>
      <c r="BR277" s="422" t="n">
        <f aca="false">BQ277/$BQ$6</f>
        <v>0.7125</v>
      </c>
      <c r="BS277" s="410" t="n">
        <f aca="false">BA277</f>
        <v>47709</v>
      </c>
      <c r="BT277" s="430" t="n">
        <f aca="false">BD277</f>
        <v>7.93</v>
      </c>
      <c r="BU277" s="431" t="n">
        <f aca="false">BE277</f>
        <v>55</v>
      </c>
      <c r="BV277" s="431" t="n">
        <f aca="false">BF277</f>
        <v>262</v>
      </c>
      <c r="BW277" s="431" t="n">
        <f aca="false">BG277</f>
        <v>6350</v>
      </c>
      <c r="BX277" s="431" t="n">
        <f aca="false">BW277*0.65</f>
        <v>4127.5</v>
      </c>
      <c r="BY277" s="431" t="n">
        <f aca="false">BK277</f>
        <v>26.9</v>
      </c>
      <c r="BZ277" s="431"/>
      <c r="CA277" s="432"/>
      <c r="CB277" s="431" t="n">
        <f aca="false">BO277</f>
        <v>118</v>
      </c>
      <c r="CC277" s="433" t="n">
        <v>24583</v>
      </c>
      <c r="CD277" s="412" t="n">
        <f aca="false">CC277</f>
        <v>24583</v>
      </c>
      <c r="CE277" s="422" t="n">
        <f aca="false">CC277/25000</f>
        <v>0.98332</v>
      </c>
      <c r="CF277" s="434" t="n">
        <f aca="false">6700/CC277*24</f>
        <v>6.5411056421104</v>
      </c>
      <c r="CG277" s="435"/>
      <c r="CH277" s="428"/>
      <c r="CI277" s="447" t="n">
        <f aca="false">9500/CC277*24</f>
        <v>9.27470202985803</v>
      </c>
      <c r="CJ277" s="437" t="n">
        <v>28.5</v>
      </c>
      <c r="CK277" s="437" t="n">
        <v>2.39</v>
      </c>
      <c r="CL277" s="424"/>
      <c r="CM277" s="424"/>
      <c r="CN277" s="424"/>
      <c r="CO277" s="433"/>
      <c r="CP277" s="433"/>
      <c r="CQ277" s="438"/>
      <c r="CR277" s="438" t="n">
        <v>0.97</v>
      </c>
      <c r="CS277" s="425"/>
      <c r="CT277" s="433" t="n">
        <f aca="false">3500/CC277*24</f>
        <v>3.41699548468454</v>
      </c>
      <c r="CU277" s="435" t="n">
        <v>5.83</v>
      </c>
      <c r="CV277" s="439"/>
      <c r="CW277" s="440"/>
      <c r="CX277" s="441"/>
      <c r="CY277" s="442"/>
      <c r="CZ277" s="443"/>
      <c r="DA277" s="443"/>
      <c r="DB277" s="443"/>
      <c r="DC277" s="443"/>
      <c r="DD277" s="444"/>
      <c r="DE277" s="441"/>
      <c r="DF277" s="445" t="n">
        <v>23126</v>
      </c>
      <c r="DG277" s="446" t="n">
        <f aca="false">DF277</f>
        <v>23126</v>
      </c>
      <c r="DH277" s="422" t="n">
        <f aca="false">DF277/25000</f>
        <v>0.92504</v>
      </c>
      <c r="DI277" s="447" t="n">
        <f aca="false">6700/DF277*24</f>
        <v>6.95321283403961</v>
      </c>
      <c r="DJ277" s="435" t="n">
        <v>7.79</v>
      </c>
      <c r="DK277" s="428"/>
      <c r="DL277" s="447" t="n">
        <f aca="false">9500/DF277*24</f>
        <v>9.85903312289198</v>
      </c>
      <c r="DM277" s="423" t="n">
        <v>28.6</v>
      </c>
      <c r="DN277" s="423" t="n">
        <v>2.16</v>
      </c>
      <c r="DO277" s="424" t="n">
        <v>7.7</v>
      </c>
      <c r="DP277" s="424"/>
      <c r="DQ277" s="424"/>
      <c r="DR277" s="433"/>
      <c r="DS277" s="433"/>
      <c r="DT277" s="438"/>
      <c r="DU277" s="438" t="n">
        <v>0.97</v>
      </c>
      <c r="DV277" s="425"/>
      <c r="DW277" s="447" t="n">
        <f aca="false">3500/DF277*24</f>
        <v>3.63227536106547</v>
      </c>
      <c r="DX277" s="435" t="n">
        <v>4.72</v>
      </c>
      <c r="DY277" s="439" t="n">
        <v>7.97</v>
      </c>
      <c r="DZ277" s="440" t="n">
        <v>15</v>
      </c>
      <c r="EA277" s="441" t="n">
        <v>54</v>
      </c>
      <c r="EB277" s="442" t="n">
        <v>6540</v>
      </c>
      <c r="EC277" s="443" t="n">
        <v>14</v>
      </c>
      <c r="ED277" s="443"/>
      <c r="EE277" s="443"/>
      <c r="EF277" s="443"/>
      <c r="EG277" s="444" t="n">
        <v>6</v>
      </c>
      <c r="EH277" s="441"/>
      <c r="EI277" s="430" t="n">
        <f aca="false">DY277</f>
        <v>7.97</v>
      </c>
      <c r="EJ277" s="448" t="n">
        <f aca="false">DZ277</f>
        <v>15</v>
      </c>
      <c r="EK277" s="449" t="n">
        <f aca="false">EA277</f>
        <v>54</v>
      </c>
      <c r="EL277" s="418" t="n">
        <f aca="false">EB277</f>
        <v>6540</v>
      </c>
      <c r="EM277" s="432" t="n">
        <f aca="false">EC277</f>
        <v>14</v>
      </c>
      <c r="EN277" s="432"/>
      <c r="EO277" s="432"/>
      <c r="EP277" s="432"/>
      <c r="EQ277" s="431" t="n">
        <f aca="false">EG277</f>
        <v>6</v>
      </c>
      <c r="ER277" s="449"/>
      <c r="ES277" s="450" t="n">
        <f aca="false">44000/BA277*24</f>
        <v>22.1341885178897</v>
      </c>
      <c r="ET277" s="451" t="n">
        <f aca="false">BB277</f>
        <v>0.95418</v>
      </c>
      <c r="EU277" s="452" t="n">
        <f aca="false">BV277/1000/ES277*24</f>
        <v>0.284085409090909</v>
      </c>
      <c r="EV277" s="451" t="n">
        <f aca="false">EU277/$EU$6</f>
        <v>0.526084090909091</v>
      </c>
      <c r="EW277" s="514"/>
      <c r="EX277" s="515" t="n">
        <f aca="false">BY277-EM277</f>
        <v>12.9</v>
      </c>
      <c r="EY277" s="514" t="n">
        <f aca="false">1-EJ277/BU277</f>
        <v>0.727272727272727</v>
      </c>
      <c r="EZ277" s="515" t="n">
        <f aca="false">BU277-EJ277</f>
        <v>40</v>
      </c>
      <c r="FA277" s="451" t="n">
        <f aca="false">1-EK277/BV277</f>
        <v>0.793893129770992</v>
      </c>
      <c r="FB277" s="432" t="n">
        <f aca="false">BV277-EK277</f>
        <v>208</v>
      </c>
      <c r="FC277" s="453"/>
      <c r="FD277" s="432"/>
      <c r="FE277" s="453" t="n">
        <f aca="false">1-EQ277/CB277</f>
        <v>0.949152542372881</v>
      </c>
      <c r="FF277" s="431" t="n">
        <f aca="false">CB277-EQ277</f>
        <v>112</v>
      </c>
      <c r="FG277" s="406" t="n">
        <v>48000</v>
      </c>
      <c r="FH277" s="590"/>
      <c r="FI277" s="591"/>
      <c r="FJ277" s="592"/>
      <c r="FK277" s="456" t="n">
        <f aca="false">3000/BA277*24</f>
        <v>1.50914921712884</v>
      </c>
      <c r="FL277" s="531"/>
      <c r="FM277" s="456"/>
      <c r="FN277" s="531" t="n">
        <v>3753</v>
      </c>
      <c r="FO277" s="533" t="n">
        <f aca="false">FN277/11.15/1.2/1000</f>
        <v>0.280493273542601</v>
      </c>
      <c r="FP277" s="450" t="n">
        <f aca="false">FN277/BA277*1000</f>
        <v>78.664402942841</v>
      </c>
      <c r="FQ277" s="458" t="n">
        <v>86.4</v>
      </c>
      <c r="FR277" s="459" t="n">
        <f aca="false">FQ277/BA277*1000</f>
        <v>1.81097906055461</v>
      </c>
      <c r="FS277" s="577" t="n">
        <v>7.97</v>
      </c>
      <c r="FT277" s="578" t="n">
        <v>13</v>
      </c>
      <c r="FU277" s="579" t="n">
        <v>49</v>
      </c>
      <c r="FV277" s="580" t="n">
        <v>2</v>
      </c>
      <c r="FW277" s="581"/>
      <c r="FX277" s="580"/>
      <c r="FY277" s="453" t="n">
        <f aca="false">1-FV277/(EG277+DD277)</f>
        <v>0.666666666666667</v>
      </c>
      <c r="FZ277" s="453"/>
      <c r="GA277" s="430"/>
      <c r="GB277" s="514" t="n">
        <f aca="false">1-FT277/DZ277</f>
        <v>0.133333333333333</v>
      </c>
      <c r="GC277" s="515" t="n">
        <f aca="false">(CW277+DZ277-FT277)</f>
        <v>2</v>
      </c>
      <c r="GD277" s="514" t="n">
        <f aca="false">1-FU277/EA277</f>
        <v>0.0925925925925926</v>
      </c>
      <c r="GE277" s="528" t="n">
        <f aca="false">CX277+EA277-FU277</f>
        <v>5</v>
      </c>
      <c r="GF277" s="462" t="n">
        <f aca="false">4100/BA277*24</f>
        <v>2.06250393007609</v>
      </c>
      <c r="GG277" s="590"/>
      <c r="GH277" s="593"/>
      <c r="GI277" s="590"/>
      <c r="GJ277" s="593"/>
      <c r="GK277" s="593"/>
      <c r="GL277" s="594"/>
      <c r="GM277" s="578"/>
      <c r="GN277" s="590"/>
      <c r="GO277" s="593"/>
      <c r="GP277" s="593"/>
      <c r="GQ277" s="578"/>
      <c r="GR277" s="595"/>
      <c r="GS277" s="596"/>
      <c r="GT277" s="593"/>
      <c r="GU277" s="593"/>
      <c r="GV277" s="593"/>
      <c r="GW277" s="514"/>
      <c r="GX277" s="514"/>
      <c r="GY277" s="597"/>
      <c r="GZ277" s="406" t="n">
        <v>50155</v>
      </c>
      <c r="HA277" s="582" t="n">
        <v>8.13</v>
      </c>
      <c r="HB277" s="452" t="n">
        <v>8.11</v>
      </c>
      <c r="HC277" s="578" t="n">
        <v>13</v>
      </c>
      <c r="HD277" s="464" t="n">
        <f aca="false">HC277*3.58</f>
        <v>46.54</v>
      </c>
      <c r="HE277" s="464" t="n">
        <v>15</v>
      </c>
      <c r="HF277" s="464"/>
      <c r="HG277" s="583"/>
      <c r="HH277" s="576" t="n">
        <v>2</v>
      </c>
      <c r="HI277" s="584" t="n">
        <v>6410</v>
      </c>
      <c r="HJ277" s="407" t="n">
        <f aca="false">HI277*0.67</f>
        <v>4294.7</v>
      </c>
      <c r="HK277" s="407"/>
      <c r="HL277" s="550"/>
      <c r="HM277" s="585"/>
      <c r="HN277" s="462" t="n">
        <v>14.55</v>
      </c>
      <c r="HO277" s="575"/>
      <c r="HP277" s="549" t="n">
        <v>0.0403</v>
      </c>
      <c r="HQ277" s="586"/>
      <c r="HR277" s="587"/>
      <c r="HS277" s="521" t="n">
        <v>0.3</v>
      </c>
      <c r="HT277" s="588" t="n">
        <v>16</v>
      </c>
      <c r="HU277" s="523" t="n">
        <f aca="false">72500/BA277*24</f>
        <v>36.4711060806137</v>
      </c>
      <c r="HV277" s="514" t="n">
        <f aca="false">1-HC277/BE277</f>
        <v>0.763636363636364</v>
      </c>
      <c r="HW277" s="514" t="n">
        <f aca="false">1-HD277/BF277</f>
        <v>0.82236641221374</v>
      </c>
      <c r="HX277" s="514" t="n">
        <f aca="false">1-HN277/BK277</f>
        <v>0.45910780669145</v>
      </c>
      <c r="HY277" s="600"/>
    </row>
    <row r="278" s="599" customFormat="true" ht="15" hidden="false" customHeight="true" outlineLevel="0" collapsed="false">
      <c r="A278" s="401" t="n">
        <v>43760</v>
      </c>
      <c r="B278" s="516" t="n">
        <v>46934</v>
      </c>
      <c r="C278" s="403" t="n">
        <f aca="false">B278/$B$6</f>
        <v>0.93868</v>
      </c>
      <c r="D278" s="572" t="n">
        <v>8.03</v>
      </c>
      <c r="E278" s="573" t="n">
        <v>56</v>
      </c>
      <c r="F278" s="574" t="n">
        <v>242</v>
      </c>
      <c r="G278" s="407" t="n">
        <f aca="false">F278*B278/1000</f>
        <v>11358.028</v>
      </c>
      <c r="H278" s="403" t="n">
        <f aca="false">G278/$G$6</f>
        <v>0.45432112</v>
      </c>
      <c r="I278" s="574" t="n">
        <v>6000</v>
      </c>
      <c r="J278" s="407" t="n">
        <f aca="false">I278*0.67</f>
        <v>4020</v>
      </c>
      <c r="K278" s="575" t="n">
        <v>23.3</v>
      </c>
      <c r="L278" s="575" t="n">
        <v>21.6</v>
      </c>
      <c r="M278" s="575" t="n">
        <v>2</v>
      </c>
      <c r="N278" s="576" t="n">
        <v>185</v>
      </c>
      <c r="O278" s="576" t="n">
        <v>32</v>
      </c>
      <c r="P278" s="410"/>
      <c r="Q278" s="410"/>
      <c r="R278" s="410"/>
      <c r="S278" s="410"/>
      <c r="T278" s="411"/>
      <c r="U278" s="412"/>
      <c r="V278" s="410"/>
      <c r="W278" s="410"/>
      <c r="X278" s="517"/>
      <c r="Y278" s="474"/>
      <c r="Z278" s="430"/>
      <c r="AA278" s="448"/>
      <c r="AB278" s="410"/>
      <c r="AC278" s="410"/>
      <c r="AD278" s="475" t="n">
        <v>3.77</v>
      </c>
      <c r="AE278" s="478" t="n">
        <f aca="false">AD278/$AD$6</f>
        <v>0.523611111111111</v>
      </c>
      <c r="AF278" s="479"/>
      <c r="AG278" s="478"/>
      <c r="AH278" s="479"/>
      <c r="AI278" s="479"/>
      <c r="AJ278" s="474"/>
      <c r="AK278" s="478"/>
      <c r="AL278" s="448"/>
      <c r="AM278" s="480"/>
      <c r="AN278" s="474"/>
      <c r="AO278" s="474"/>
      <c r="AP278" s="480"/>
      <c r="AQ278" s="448"/>
      <c r="AR278" s="474"/>
      <c r="AS278" s="474"/>
      <c r="AT278" s="474"/>
      <c r="AU278" s="448"/>
      <c r="AV278" s="481"/>
      <c r="AW278" s="480"/>
      <c r="AX278" s="480"/>
      <c r="AY278" s="481"/>
      <c r="AZ278" s="481"/>
      <c r="BA278" s="421" t="n">
        <f aca="false">CC278+DF278</f>
        <v>44840</v>
      </c>
      <c r="BB278" s="422" t="n">
        <f aca="false">BA278/$BA$6</f>
        <v>0.8968</v>
      </c>
      <c r="BC278" s="423"/>
      <c r="BD278" s="424" t="n">
        <v>8.05</v>
      </c>
      <c r="BE278" s="425" t="n">
        <v>56</v>
      </c>
      <c r="BF278" s="426" t="n">
        <v>253</v>
      </c>
      <c r="BG278" s="427" t="n">
        <v>6800</v>
      </c>
      <c r="BH278" s="421" t="n">
        <f aca="false">BG278*0.67</f>
        <v>4556</v>
      </c>
      <c r="BI278" s="433" t="n">
        <v>1257</v>
      </c>
      <c r="BJ278" s="422" t="n">
        <f aca="false">BI278/35.5*(23+35.5)/BH278</f>
        <v>0.454651967997626</v>
      </c>
      <c r="BK278" s="428" t="n">
        <v>24.4</v>
      </c>
      <c r="BL278" s="428" t="n">
        <v>20.8</v>
      </c>
      <c r="BM278" s="429" t="n">
        <v>3.7</v>
      </c>
      <c r="BN278" s="423" t="n">
        <v>1.8</v>
      </c>
      <c r="BO278" s="426" t="n">
        <v>108</v>
      </c>
      <c r="BP278" s="426" t="n">
        <v>32</v>
      </c>
      <c r="BQ278" s="424" t="n">
        <v>4.93</v>
      </c>
      <c r="BR278" s="422" t="n">
        <f aca="false">BQ278/$BQ$6</f>
        <v>0.684722222222222</v>
      </c>
      <c r="BS278" s="410" t="n">
        <f aca="false">BA278</f>
        <v>44840</v>
      </c>
      <c r="BT278" s="430" t="n">
        <f aca="false">BD278</f>
        <v>8.05</v>
      </c>
      <c r="BU278" s="431" t="n">
        <f aca="false">BE278</f>
        <v>56</v>
      </c>
      <c r="BV278" s="431" t="n">
        <f aca="false">BF278</f>
        <v>253</v>
      </c>
      <c r="BW278" s="431" t="n">
        <f aca="false">BG278</f>
        <v>6800</v>
      </c>
      <c r="BX278" s="431" t="n">
        <f aca="false">BW278*0.65</f>
        <v>4420</v>
      </c>
      <c r="BY278" s="431" t="n">
        <f aca="false">BK278</f>
        <v>24.4</v>
      </c>
      <c r="BZ278" s="431" t="n">
        <f aca="false">BL278</f>
        <v>20.8</v>
      </c>
      <c r="CA278" s="432" t="n">
        <f aca="false">BN278</f>
        <v>1.8</v>
      </c>
      <c r="CB278" s="431" t="n">
        <f aca="false">BO278</f>
        <v>108</v>
      </c>
      <c r="CC278" s="433" t="n">
        <v>22070</v>
      </c>
      <c r="CD278" s="412" t="n">
        <f aca="false">CC278</f>
        <v>22070</v>
      </c>
      <c r="CE278" s="422" t="n">
        <f aca="false">CC278/25000</f>
        <v>0.8828</v>
      </c>
      <c r="CF278" s="434" t="n">
        <f aca="false">6700/CC278*24</f>
        <v>7.28590847304033</v>
      </c>
      <c r="CG278" s="435"/>
      <c r="CH278" s="428"/>
      <c r="CI278" s="447" t="n">
        <f aca="false">9500/CC278*24</f>
        <v>10.3307657453557</v>
      </c>
      <c r="CJ278" s="437" t="n">
        <v>28.3</v>
      </c>
      <c r="CK278" s="437" t="n">
        <v>3.33</v>
      </c>
      <c r="CL278" s="424"/>
      <c r="CM278" s="424"/>
      <c r="CN278" s="424"/>
      <c r="CO278" s="433"/>
      <c r="CP278" s="433"/>
      <c r="CQ278" s="438"/>
      <c r="CR278" s="438" t="n">
        <v>0.98</v>
      </c>
      <c r="CS278" s="425"/>
      <c r="CT278" s="433" t="n">
        <f aca="false">3500/CC278*24</f>
        <v>3.8060715903942</v>
      </c>
      <c r="CU278" s="435" t="n">
        <v>5.26</v>
      </c>
      <c r="CV278" s="439"/>
      <c r="CW278" s="440"/>
      <c r="CX278" s="441"/>
      <c r="CY278" s="442"/>
      <c r="CZ278" s="443"/>
      <c r="DA278" s="443"/>
      <c r="DB278" s="443"/>
      <c r="DC278" s="443"/>
      <c r="DD278" s="444"/>
      <c r="DE278" s="441"/>
      <c r="DF278" s="445" t="n">
        <v>22770</v>
      </c>
      <c r="DG278" s="446" t="n">
        <f aca="false">DF278</f>
        <v>22770</v>
      </c>
      <c r="DH278" s="422" t="n">
        <f aca="false">DF278/25000</f>
        <v>0.9108</v>
      </c>
      <c r="DI278" s="447" t="n">
        <f aca="false">6700/DF278*24</f>
        <v>7.06192358366272</v>
      </c>
      <c r="DJ278" s="435" t="n">
        <v>7.79</v>
      </c>
      <c r="DK278" s="428" t="n">
        <v>12.4</v>
      </c>
      <c r="DL278" s="447" t="n">
        <f aca="false">9500/DF278*24</f>
        <v>10.0131752305665</v>
      </c>
      <c r="DM278" s="423" t="n">
        <v>27.9</v>
      </c>
      <c r="DN278" s="423" t="n">
        <v>3</v>
      </c>
      <c r="DO278" s="424" t="n">
        <v>7.72</v>
      </c>
      <c r="DP278" s="424"/>
      <c r="DQ278" s="424"/>
      <c r="DR278" s="433" t="n">
        <v>9370</v>
      </c>
      <c r="DS278" s="433" t="n">
        <v>4280</v>
      </c>
      <c r="DT278" s="438" t="n">
        <f aca="false">DS278/DR278</f>
        <v>0.456776947705443</v>
      </c>
      <c r="DU278" s="438" t="n">
        <v>0.98</v>
      </c>
      <c r="DV278" s="425"/>
      <c r="DW278" s="447" t="n">
        <f aca="false">3500/DF278*24</f>
        <v>3.68906455862978</v>
      </c>
      <c r="DX278" s="435" t="n">
        <v>5.26</v>
      </c>
      <c r="DY278" s="439" t="n">
        <v>7.99</v>
      </c>
      <c r="DZ278" s="440" t="n">
        <v>15</v>
      </c>
      <c r="EA278" s="441" t="n">
        <v>58</v>
      </c>
      <c r="EB278" s="442" t="n">
        <v>6760</v>
      </c>
      <c r="EC278" s="443" t="n">
        <v>15.3</v>
      </c>
      <c r="ED278" s="443" t="n">
        <v>0.38</v>
      </c>
      <c r="EE278" s="443" t="n">
        <v>14</v>
      </c>
      <c r="EF278" s="443" t="n">
        <v>1.1</v>
      </c>
      <c r="EG278" s="444" t="n">
        <v>6</v>
      </c>
      <c r="EH278" s="441" t="n">
        <v>16</v>
      </c>
      <c r="EI278" s="430" t="n">
        <f aca="false">DY278</f>
        <v>7.99</v>
      </c>
      <c r="EJ278" s="448" t="n">
        <f aca="false">DZ278</f>
        <v>15</v>
      </c>
      <c r="EK278" s="449" t="n">
        <f aca="false">EA278</f>
        <v>58</v>
      </c>
      <c r="EL278" s="418" t="n">
        <f aca="false">EB278</f>
        <v>6760</v>
      </c>
      <c r="EM278" s="432" t="n">
        <f aca="false">EC278</f>
        <v>15.3</v>
      </c>
      <c r="EN278" s="432" t="n">
        <f aca="false">ED278</f>
        <v>0.38</v>
      </c>
      <c r="EO278" s="432" t="n">
        <f aca="false">EE278</f>
        <v>14</v>
      </c>
      <c r="EP278" s="432" t="n">
        <f aca="false">EF278</f>
        <v>1.1</v>
      </c>
      <c r="EQ278" s="431" t="n">
        <f aca="false">EG278</f>
        <v>6</v>
      </c>
      <c r="ER278" s="449" t="n">
        <f aca="false">EH278</f>
        <v>16</v>
      </c>
      <c r="ES278" s="450" t="n">
        <f aca="false">44000/BA278*24</f>
        <v>23.5504014272971</v>
      </c>
      <c r="ET278" s="451" t="n">
        <f aca="false">BB278</f>
        <v>0.8968</v>
      </c>
      <c r="EU278" s="452" t="n">
        <f aca="false">BV278/1000/ES278*24</f>
        <v>0.25783</v>
      </c>
      <c r="EV278" s="451" t="n">
        <f aca="false">EU278/$EU$6</f>
        <v>0.477462962962963</v>
      </c>
      <c r="EW278" s="514" t="n">
        <f aca="false">1-EM278/BY278</f>
        <v>0.372950819672131</v>
      </c>
      <c r="EX278" s="515" t="n">
        <f aca="false">BY278-EM278</f>
        <v>9.1</v>
      </c>
      <c r="EY278" s="514" t="n">
        <f aca="false">1-EJ278/BU278</f>
        <v>0.732142857142857</v>
      </c>
      <c r="EZ278" s="515" t="n">
        <f aca="false">BU278-EJ278</f>
        <v>41</v>
      </c>
      <c r="FA278" s="451" t="n">
        <f aca="false">1-EK278/BV278</f>
        <v>0.770750988142293</v>
      </c>
      <c r="FB278" s="432" t="n">
        <f aca="false">BV278-EK278</f>
        <v>195</v>
      </c>
      <c r="FC278" s="453" t="n">
        <f aca="false">1-EP278/CA278</f>
        <v>0.388888888888889</v>
      </c>
      <c r="FD278" s="432" t="n">
        <f aca="false">CA278-EP278</f>
        <v>0.7</v>
      </c>
      <c r="FE278" s="453" t="n">
        <f aca="false">1-EQ278/CB278</f>
        <v>0.944444444444444</v>
      </c>
      <c r="FF278" s="431" t="n">
        <f aca="false">CB278-EQ278</f>
        <v>102</v>
      </c>
      <c r="FG278" s="406" t="n">
        <v>48000</v>
      </c>
      <c r="FH278" s="590"/>
      <c r="FI278" s="591"/>
      <c r="FJ278" s="592"/>
      <c r="FK278" s="456" t="n">
        <f aca="false">3000/BA278*24</f>
        <v>1.6057091882248</v>
      </c>
      <c r="FL278" s="531"/>
      <c r="FM278" s="456"/>
      <c r="FN278" s="531" t="n">
        <v>4170</v>
      </c>
      <c r="FO278" s="533" t="n">
        <f aca="false">FN278/11.15/1.2/1000</f>
        <v>0.311659192825112</v>
      </c>
      <c r="FP278" s="450" t="n">
        <f aca="false">FN278/BA278*1000</f>
        <v>92.9973238180196</v>
      </c>
      <c r="FQ278" s="458" t="n">
        <v>86.4</v>
      </c>
      <c r="FR278" s="459" t="n">
        <f aca="false">FQ278/BA278*1000</f>
        <v>1.92685102586976</v>
      </c>
      <c r="FS278" s="577" t="n">
        <v>7.91</v>
      </c>
      <c r="FT278" s="578" t="n">
        <v>14</v>
      </c>
      <c r="FU278" s="579" t="n">
        <v>50</v>
      </c>
      <c r="FV278" s="580" t="n">
        <v>2</v>
      </c>
      <c r="FW278" s="581" t="n">
        <v>0.4</v>
      </c>
      <c r="FX278" s="580" t="n">
        <v>16</v>
      </c>
      <c r="FY278" s="453" t="n">
        <f aca="false">1-FV278/(EG278+DD278)</f>
        <v>0.666666666666667</v>
      </c>
      <c r="FZ278" s="453" t="n">
        <f aca="false">1-FW278/(EF278+DC278)</f>
        <v>0.636363636363636</v>
      </c>
      <c r="GA278" s="430" t="n">
        <f aca="false">EF278+DC278-FW278</f>
        <v>0.7</v>
      </c>
      <c r="GB278" s="514" t="n">
        <f aca="false">1-FT278/DZ278</f>
        <v>0.0666666666666667</v>
      </c>
      <c r="GC278" s="515" t="n">
        <f aca="false">(CW278+DZ278-FT278)</f>
        <v>1</v>
      </c>
      <c r="GD278" s="514" t="n">
        <f aca="false">1-FU278/EA278</f>
        <v>0.137931034482759</v>
      </c>
      <c r="GE278" s="528" t="n">
        <f aca="false">CX278+EA278-FU278</f>
        <v>8</v>
      </c>
      <c r="GF278" s="462" t="n">
        <f aca="false">4100/BA278*24</f>
        <v>2.19446922390723</v>
      </c>
      <c r="GG278" s="590"/>
      <c r="GH278" s="593"/>
      <c r="GI278" s="590"/>
      <c r="GJ278" s="593"/>
      <c r="GK278" s="593"/>
      <c r="GL278" s="594"/>
      <c r="GM278" s="578"/>
      <c r="GN278" s="590"/>
      <c r="GO278" s="593"/>
      <c r="GP278" s="593"/>
      <c r="GQ278" s="578"/>
      <c r="GR278" s="595"/>
      <c r="GS278" s="596"/>
      <c r="GT278" s="593"/>
      <c r="GU278" s="593"/>
      <c r="GV278" s="593"/>
      <c r="GW278" s="514"/>
      <c r="GX278" s="514"/>
      <c r="GY278" s="597"/>
      <c r="GZ278" s="406" t="n">
        <v>47787</v>
      </c>
      <c r="HA278" s="582" t="n">
        <v>8.21</v>
      </c>
      <c r="HB278" s="452" t="n">
        <v>8.16</v>
      </c>
      <c r="HC278" s="578" t="n">
        <v>13.4</v>
      </c>
      <c r="HD278" s="464" t="n">
        <f aca="false">HC278*3.58</f>
        <v>47.972</v>
      </c>
      <c r="HE278" s="464" t="n">
        <v>15</v>
      </c>
      <c r="HF278" s="464"/>
      <c r="HG278" s="583"/>
      <c r="HH278" s="576" t="n">
        <v>1</v>
      </c>
      <c r="HI278" s="584" t="n">
        <v>6730</v>
      </c>
      <c r="HJ278" s="407" t="n">
        <f aca="false">HI278*0.67</f>
        <v>4509.1</v>
      </c>
      <c r="HK278" s="407"/>
      <c r="HL278" s="550" t="n">
        <v>1104</v>
      </c>
      <c r="HM278" s="585" t="n">
        <v>15.1</v>
      </c>
      <c r="HN278" s="462" t="n">
        <v>14.7</v>
      </c>
      <c r="HO278" s="575" t="n">
        <v>0.29</v>
      </c>
      <c r="HP278" s="549" t="n">
        <v>0.0385</v>
      </c>
      <c r="HQ278" s="586" t="n">
        <v>14.7</v>
      </c>
      <c r="HR278" s="587" t="n">
        <v>0.4</v>
      </c>
      <c r="HS278" s="521" t="n">
        <v>0.4</v>
      </c>
      <c r="HT278" s="588" t="n">
        <v>16</v>
      </c>
      <c r="HU278" s="523" t="n">
        <f aca="false">72500/BA278*24</f>
        <v>38.8046387154327</v>
      </c>
      <c r="HV278" s="514" t="n">
        <f aca="false">1-HC278/BE278</f>
        <v>0.760714285714286</v>
      </c>
      <c r="HW278" s="514" t="n">
        <f aca="false">1-HD278/BF278</f>
        <v>0.810387351778656</v>
      </c>
      <c r="HX278" s="514" t="n">
        <f aca="false">1-HN278/BK278</f>
        <v>0.397540983606557</v>
      </c>
      <c r="HY278" s="600"/>
    </row>
    <row r="279" s="599" customFormat="true" ht="15" hidden="false" customHeight="true" outlineLevel="0" collapsed="false">
      <c r="A279" s="401" t="n">
        <v>43761</v>
      </c>
      <c r="B279" s="516" t="n">
        <v>49419</v>
      </c>
      <c r="C279" s="403" t="n">
        <f aca="false">B279/$B$6</f>
        <v>0.98838</v>
      </c>
      <c r="D279" s="572" t="n">
        <v>8.04</v>
      </c>
      <c r="E279" s="573" t="n">
        <v>67</v>
      </c>
      <c r="F279" s="574" t="n">
        <v>255</v>
      </c>
      <c r="G279" s="407" t="n">
        <f aca="false">F279*B279/1000</f>
        <v>12601.845</v>
      </c>
      <c r="H279" s="403" t="n">
        <f aca="false">G279/$G$6</f>
        <v>0.5040738</v>
      </c>
      <c r="I279" s="574" t="n">
        <v>6500</v>
      </c>
      <c r="J279" s="407" t="n">
        <f aca="false">I279*0.67</f>
        <v>4355</v>
      </c>
      <c r="K279" s="575" t="n">
        <v>25.6</v>
      </c>
      <c r="L279" s="575"/>
      <c r="M279" s="575"/>
      <c r="N279" s="576" t="n">
        <v>75</v>
      </c>
      <c r="O279" s="576"/>
      <c r="P279" s="410"/>
      <c r="Q279" s="410"/>
      <c r="R279" s="410"/>
      <c r="S279" s="410"/>
      <c r="T279" s="411"/>
      <c r="U279" s="412"/>
      <c r="V279" s="410"/>
      <c r="W279" s="410"/>
      <c r="X279" s="517"/>
      <c r="Y279" s="474"/>
      <c r="Z279" s="430"/>
      <c r="AA279" s="448"/>
      <c r="AB279" s="410"/>
      <c r="AC279" s="410"/>
      <c r="AD279" s="475" t="n">
        <v>3.69</v>
      </c>
      <c r="AE279" s="478" t="n">
        <f aca="false">AD279/$AD$6</f>
        <v>0.5125</v>
      </c>
      <c r="AF279" s="479"/>
      <c r="AG279" s="478"/>
      <c r="AH279" s="479"/>
      <c r="AI279" s="479"/>
      <c r="AJ279" s="474"/>
      <c r="AK279" s="478"/>
      <c r="AL279" s="448"/>
      <c r="AM279" s="480"/>
      <c r="AN279" s="474"/>
      <c r="AO279" s="474"/>
      <c r="AP279" s="480"/>
      <c r="AQ279" s="448"/>
      <c r="AR279" s="474"/>
      <c r="AS279" s="474"/>
      <c r="AT279" s="474"/>
      <c r="AU279" s="448"/>
      <c r="AV279" s="481"/>
      <c r="AW279" s="480"/>
      <c r="AX279" s="480"/>
      <c r="AY279" s="481"/>
      <c r="AZ279" s="481"/>
      <c r="BA279" s="421" t="n">
        <f aca="false">CC279+DF279</f>
        <v>44963</v>
      </c>
      <c r="BB279" s="422" t="n">
        <f aca="false">BA279/$BA$6</f>
        <v>0.89926</v>
      </c>
      <c r="BC279" s="423"/>
      <c r="BD279" s="424" t="n">
        <v>8.08</v>
      </c>
      <c r="BE279" s="425" t="n">
        <v>72</v>
      </c>
      <c r="BF279" s="426" t="n">
        <v>257</v>
      </c>
      <c r="BG279" s="427" t="n">
        <v>6450</v>
      </c>
      <c r="BH279" s="421" t="n">
        <f aca="false">BG279*0.67</f>
        <v>4321.5</v>
      </c>
      <c r="BI279" s="433"/>
      <c r="BJ279" s="422"/>
      <c r="BK279" s="428" t="n">
        <v>24.7</v>
      </c>
      <c r="BL279" s="428"/>
      <c r="BM279" s="429"/>
      <c r="BN279" s="423"/>
      <c r="BO279" s="426" t="n">
        <v>110</v>
      </c>
      <c r="BP279" s="426"/>
      <c r="BQ279" s="424" t="n">
        <v>5.99</v>
      </c>
      <c r="BR279" s="422" t="n">
        <f aca="false">BQ279/$BQ$6</f>
        <v>0.831944444444444</v>
      </c>
      <c r="BS279" s="410" t="n">
        <f aca="false">BA279</f>
        <v>44963</v>
      </c>
      <c r="BT279" s="430" t="n">
        <f aca="false">BD279</f>
        <v>8.08</v>
      </c>
      <c r="BU279" s="431" t="n">
        <f aca="false">BE279</f>
        <v>72</v>
      </c>
      <c r="BV279" s="431" t="n">
        <f aca="false">BF279</f>
        <v>257</v>
      </c>
      <c r="BW279" s="431" t="n">
        <f aca="false">BG279</f>
        <v>6450</v>
      </c>
      <c r="BX279" s="431" t="n">
        <f aca="false">BW279*0.65</f>
        <v>4192.5</v>
      </c>
      <c r="BY279" s="431" t="n">
        <f aca="false">BK279</f>
        <v>24.7</v>
      </c>
      <c r="BZ279" s="431"/>
      <c r="CA279" s="432"/>
      <c r="CB279" s="431" t="n">
        <f aca="false">BO279</f>
        <v>110</v>
      </c>
      <c r="CC279" s="433" t="n">
        <v>22939</v>
      </c>
      <c r="CD279" s="412" t="n">
        <f aca="false">CC279</f>
        <v>22939</v>
      </c>
      <c r="CE279" s="422" t="n">
        <f aca="false">CC279/25000</f>
        <v>0.91756</v>
      </c>
      <c r="CF279" s="434" t="n">
        <f aca="false">6700/CC279*24</f>
        <v>7.00989581062819</v>
      </c>
      <c r="CG279" s="435"/>
      <c r="CH279" s="428"/>
      <c r="CI279" s="447" t="n">
        <f aca="false">9500/CC279*24</f>
        <v>9.93940450760713</v>
      </c>
      <c r="CJ279" s="437" t="n">
        <v>26.5</v>
      </c>
      <c r="CK279" s="437" t="n">
        <v>2.97</v>
      </c>
      <c r="CL279" s="424"/>
      <c r="CM279" s="424"/>
      <c r="CN279" s="424"/>
      <c r="CO279" s="433"/>
      <c r="CP279" s="433"/>
      <c r="CQ279" s="438"/>
      <c r="CR279" s="438" t="n">
        <v>0.98</v>
      </c>
      <c r="CS279" s="425"/>
      <c r="CT279" s="433" t="n">
        <f aca="false">3500/CC279*24</f>
        <v>3.66188587122368</v>
      </c>
      <c r="CU279" s="435" t="n">
        <v>5.11</v>
      </c>
      <c r="CV279" s="439"/>
      <c r="CW279" s="440"/>
      <c r="CX279" s="441"/>
      <c r="CY279" s="442"/>
      <c r="CZ279" s="443"/>
      <c r="DA279" s="443"/>
      <c r="DB279" s="443"/>
      <c r="DC279" s="443"/>
      <c r="DD279" s="444"/>
      <c r="DE279" s="441"/>
      <c r="DF279" s="445" t="n">
        <v>22024</v>
      </c>
      <c r="DG279" s="446" t="n">
        <f aca="false">DF279</f>
        <v>22024</v>
      </c>
      <c r="DH279" s="422" t="n">
        <f aca="false">DF279/25000</f>
        <v>0.88096</v>
      </c>
      <c r="DI279" s="447" t="n">
        <f aca="false">6700/DF279*24</f>
        <v>7.30112604431529</v>
      </c>
      <c r="DJ279" s="435" t="n">
        <v>7.83</v>
      </c>
      <c r="DK279" s="428"/>
      <c r="DL279" s="447" t="n">
        <f aca="false">9500/DF279*24</f>
        <v>10.352342898656</v>
      </c>
      <c r="DM279" s="423" t="n">
        <v>26.8</v>
      </c>
      <c r="DN279" s="423" t="n">
        <v>2.87</v>
      </c>
      <c r="DO279" s="424" t="n">
        <v>7.73</v>
      </c>
      <c r="DP279" s="424"/>
      <c r="DQ279" s="424"/>
      <c r="DR279" s="433"/>
      <c r="DS279" s="433"/>
      <c r="DT279" s="438"/>
      <c r="DU279" s="438" t="n">
        <v>0.98</v>
      </c>
      <c r="DV279" s="425"/>
      <c r="DW279" s="447" t="n">
        <f aca="false">3500/DF279*24</f>
        <v>3.8140210679259</v>
      </c>
      <c r="DX279" s="435" t="n">
        <v>4.49</v>
      </c>
      <c r="DY279" s="439" t="n">
        <v>7.91</v>
      </c>
      <c r="DZ279" s="440" t="n">
        <v>15.3</v>
      </c>
      <c r="EA279" s="441" t="n">
        <v>59</v>
      </c>
      <c r="EB279" s="442" t="n">
        <v>6770</v>
      </c>
      <c r="EC279" s="443" t="n">
        <v>15.9</v>
      </c>
      <c r="ED279" s="443"/>
      <c r="EE279" s="443"/>
      <c r="EF279" s="443"/>
      <c r="EG279" s="444" t="n">
        <v>6</v>
      </c>
      <c r="EH279" s="441"/>
      <c r="EI279" s="430" t="n">
        <f aca="false">DY279</f>
        <v>7.91</v>
      </c>
      <c r="EJ279" s="448" t="n">
        <f aca="false">DZ279</f>
        <v>15.3</v>
      </c>
      <c r="EK279" s="449" t="n">
        <f aca="false">EA279</f>
        <v>59</v>
      </c>
      <c r="EL279" s="418" t="n">
        <f aca="false">EB279</f>
        <v>6770</v>
      </c>
      <c r="EM279" s="432" t="n">
        <f aca="false">EC279</f>
        <v>15.9</v>
      </c>
      <c r="EN279" s="432"/>
      <c r="EO279" s="432"/>
      <c r="EP279" s="432"/>
      <c r="EQ279" s="431" t="n">
        <f aca="false">EG279</f>
        <v>6</v>
      </c>
      <c r="ER279" s="449"/>
      <c r="ES279" s="450" t="n">
        <f aca="false">44000/BA279*24</f>
        <v>23.485977359162</v>
      </c>
      <c r="ET279" s="451" t="n">
        <f aca="false">BB279</f>
        <v>0.89926</v>
      </c>
      <c r="EU279" s="452" t="n">
        <f aca="false">BV279/1000/ES279*24</f>
        <v>0.262624795454545</v>
      </c>
      <c r="EV279" s="451" t="n">
        <f aca="false">EU279/$EU$6</f>
        <v>0.486342213804714</v>
      </c>
      <c r="EW279" s="514"/>
      <c r="EX279" s="515" t="n">
        <f aca="false">BY279-EM279</f>
        <v>8.8</v>
      </c>
      <c r="EY279" s="514" t="n">
        <f aca="false">1-EJ279/BU279</f>
        <v>0.7875</v>
      </c>
      <c r="EZ279" s="515" t="n">
        <f aca="false">BU279-EJ279</f>
        <v>56.7</v>
      </c>
      <c r="FA279" s="451" t="n">
        <f aca="false">1-EK279/BV279</f>
        <v>0.770428015564202</v>
      </c>
      <c r="FB279" s="432" t="n">
        <f aca="false">BV279-EK279</f>
        <v>198</v>
      </c>
      <c r="FC279" s="453"/>
      <c r="FD279" s="432"/>
      <c r="FE279" s="453" t="n">
        <f aca="false">1-EQ279/CB279</f>
        <v>0.945454545454545</v>
      </c>
      <c r="FF279" s="431" t="n">
        <f aca="false">CB279-EQ279</f>
        <v>104</v>
      </c>
      <c r="FG279" s="406" t="n">
        <v>48000</v>
      </c>
      <c r="FH279" s="590"/>
      <c r="FI279" s="591"/>
      <c r="FJ279" s="592"/>
      <c r="FK279" s="456" t="n">
        <f aca="false">3000/BA279*24</f>
        <v>1.60131663812468</v>
      </c>
      <c r="FL279" s="531"/>
      <c r="FM279" s="456"/>
      <c r="FN279" s="531" t="n">
        <v>5188</v>
      </c>
      <c r="FO279" s="533" t="n">
        <f aca="false">FN279/11.15/1.2/1000</f>
        <v>0.387742899850523</v>
      </c>
      <c r="FP279" s="450" t="n">
        <f aca="false">FN279/BA279*1000</f>
        <v>115.383759980428</v>
      </c>
      <c r="FQ279" s="458" t="n">
        <v>86.4</v>
      </c>
      <c r="FR279" s="459" t="n">
        <f aca="false">FQ279/BA279*1000</f>
        <v>1.92157996574962</v>
      </c>
      <c r="FS279" s="577" t="n">
        <v>7.93</v>
      </c>
      <c r="FT279" s="578" t="n">
        <v>14</v>
      </c>
      <c r="FU279" s="579" t="n">
        <v>48</v>
      </c>
      <c r="FV279" s="580" t="n">
        <v>1</v>
      </c>
      <c r="FW279" s="581"/>
      <c r="FX279" s="580"/>
      <c r="FY279" s="453" t="n">
        <f aca="false">1-FV279/(EG279+DD279)</f>
        <v>0.833333333333333</v>
      </c>
      <c r="FZ279" s="453"/>
      <c r="GA279" s="430"/>
      <c r="GB279" s="514" t="n">
        <f aca="false">1-FT279/DZ279</f>
        <v>0.0849673202614379</v>
      </c>
      <c r="GC279" s="515" t="n">
        <f aca="false">(CW279+DZ279-FT279)</f>
        <v>1.3</v>
      </c>
      <c r="GD279" s="514" t="n">
        <f aca="false">1-FU279/EA279</f>
        <v>0.186440677966102</v>
      </c>
      <c r="GE279" s="528" t="n">
        <f aca="false">CX279+EA279-FU279</f>
        <v>11</v>
      </c>
      <c r="GF279" s="462" t="n">
        <f aca="false">4100/BA279*24</f>
        <v>2.18846607210373</v>
      </c>
      <c r="GG279" s="590"/>
      <c r="GH279" s="593"/>
      <c r="GI279" s="590"/>
      <c r="GJ279" s="593"/>
      <c r="GK279" s="593"/>
      <c r="GL279" s="594"/>
      <c r="GM279" s="578"/>
      <c r="GN279" s="590"/>
      <c r="GO279" s="593"/>
      <c r="GP279" s="593"/>
      <c r="GQ279" s="578"/>
      <c r="GR279" s="595"/>
      <c r="GS279" s="596"/>
      <c r="GT279" s="593"/>
      <c r="GU279" s="593"/>
      <c r="GV279" s="593"/>
      <c r="GW279" s="514"/>
      <c r="GX279" s="514"/>
      <c r="GY279" s="597"/>
      <c r="GZ279" s="406" t="n">
        <v>47149</v>
      </c>
      <c r="HA279" s="582" t="n">
        <v>8.15</v>
      </c>
      <c r="HB279" s="452" t="n">
        <v>8.12</v>
      </c>
      <c r="HC279" s="578" t="n">
        <v>13</v>
      </c>
      <c r="HD279" s="464" t="n">
        <f aca="false">HC279*3.58</f>
        <v>46.54</v>
      </c>
      <c r="HE279" s="464" t="n">
        <v>14.8</v>
      </c>
      <c r="HF279" s="464"/>
      <c r="HG279" s="583"/>
      <c r="HH279" s="576" t="n">
        <v>2</v>
      </c>
      <c r="HI279" s="584" t="n">
        <v>6690</v>
      </c>
      <c r="HJ279" s="407" t="n">
        <f aca="false">HI279*0.67</f>
        <v>4482.3</v>
      </c>
      <c r="HK279" s="407"/>
      <c r="HL279" s="550"/>
      <c r="HM279" s="585"/>
      <c r="HN279" s="462" t="n">
        <v>14.58</v>
      </c>
      <c r="HO279" s="575"/>
      <c r="HP279" s="549" t="n">
        <v>0.0418</v>
      </c>
      <c r="HQ279" s="586"/>
      <c r="HR279" s="587"/>
      <c r="HS279" s="521" t="n">
        <v>0.31</v>
      </c>
      <c r="HT279" s="588" t="n">
        <v>16</v>
      </c>
      <c r="HU279" s="523" t="n">
        <f aca="false">72500/BA279*24</f>
        <v>38.6984854213464</v>
      </c>
      <c r="HV279" s="514" t="n">
        <f aca="false">1-HC279/BE279</f>
        <v>0.819444444444444</v>
      </c>
      <c r="HW279" s="514" t="n">
        <f aca="false">1-HD279/BF279</f>
        <v>0.818910505836576</v>
      </c>
      <c r="HX279" s="514" t="n">
        <f aca="false">1-HN279/BK279</f>
        <v>0.409716599190283</v>
      </c>
      <c r="HY279" s="600"/>
    </row>
    <row r="280" s="599" customFormat="true" ht="15" hidden="false" customHeight="true" outlineLevel="0" collapsed="false">
      <c r="A280" s="401" t="n">
        <v>43762</v>
      </c>
      <c r="B280" s="516" t="n">
        <v>48411</v>
      </c>
      <c r="C280" s="403" t="n">
        <f aca="false">B280/$B$6</f>
        <v>0.96822</v>
      </c>
      <c r="D280" s="572" t="n">
        <v>8.08</v>
      </c>
      <c r="E280" s="573" t="n">
        <v>87</v>
      </c>
      <c r="F280" s="574" t="n">
        <v>308</v>
      </c>
      <c r="G280" s="407" t="n">
        <f aca="false">F280*B280/1000</f>
        <v>14910.588</v>
      </c>
      <c r="H280" s="403" t="n">
        <f aca="false">G280/$G$6</f>
        <v>0.59642352</v>
      </c>
      <c r="I280" s="574" t="n">
        <v>6080</v>
      </c>
      <c r="J280" s="407" t="n">
        <f aca="false">I280*0.67</f>
        <v>4073.6</v>
      </c>
      <c r="K280" s="575" t="n">
        <v>28.5</v>
      </c>
      <c r="L280" s="575"/>
      <c r="M280" s="575"/>
      <c r="N280" s="576" t="n">
        <v>107</v>
      </c>
      <c r="O280" s="576"/>
      <c r="P280" s="410"/>
      <c r="Q280" s="410"/>
      <c r="R280" s="410"/>
      <c r="S280" s="410"/>
      <c r="T280" s="411"/>
      <c r="U280" s="412"/>
      <c r="V280" s="410"/>
      <c r="W280" s="410"/>
      <c r="X280" s="517"/>
      <c r="Y280" s="474"/>
      <c r="Z280" s="430"/>
      <c r="AA280" s="448"/>
      <c r="AB280" s="410"/>
      <c r="AC280" s="410"/>
      <c r="AD280" s="475" t="n">
        <v>3.55</v>
      </c>
      <c r="AE280" s="478" t="n">
        <f aca="false">AD280/$AD$6</f>
        <v>0.493055555555556</v>
      </c>
      <c r="AF280" s="479"/>
      <c r="AG280" s="478"/>
      <c r="AH280" s="479"/>
      <c r="AI280" s="479"/>
      <c r="AJ280" s="474"/>
      <c r="AK280" s="478"/>
      <c r="AL280" s="448"/>
      <c r="AM280" s="480"/>
      <c r="AN280" s="474"/>
      <c r="AO280" s="474"/>
      <c r="AP280" s="480"/>
      <c r="AQ280" s="448"/>
      <c r="AR280" s="474"/>
      <c r="AS280" s="474"/>
      <c r="AT280" s="474"/>
      <c r="AU280" s="448"/>
      <c r="AV280" s="481"/>
      <c r="AW280" s="480"/>
      <c r="AX280" s="480"/>
      <c r="AY280" s="481"/>
      <c r="AZ280" s="481"/>
      <c r="BA280" s="421" t="n">
        <f aca="false">CC280+DF280</f>
        <v>49530</v>
      </c>
      <c r="BB280" s="422" t="n">
        <f aca="false">BA280/$BA$6</f>
        <v>0.9906</v>
      </c>
      <c r="BC280" s="423"/>
      <c r="BD280" s="424" t="n">
        <v>7.98</v>
      </c>
      <c r="BE280" s="425" t="n">
        <v>79</v>
      </c>
      <c r="BF280" s="426" t="n">
        <v>307</v>
      </c>
      <c r="BG280" s="427" t="n">
        <v>7330</v>
      </c>
      <c r="BH280" s="421" t="n">
        <f aca="false">BG280*0.67</f>
        <v>4911.1</v>
      </c>
      <c r="BI280" s="433"/>
      <c r="BJ280" s="422"/>
      <c r="BK280" s="428" t="n">
        <v>23.7</v>
      </c>
      <c r="BL280" s="428"/>
      <c r="BM280" s="429"/>
      <c r="BN280" s="423"/>
      <c r="BO280" s="426" t="n">
        <v>133</v>
      </c>
      <c r="BP280" s="426"/>
      <c r="BQ280" s="424" t="n">
        <v>5.39</v>
      </c>
      <c r="BR280" s="422" t="n">
        <f aca="false">BQ280/$BQ$6</f>
        <v>0.748611111111111</v>
      </c>
      <c r="BS280" s="410" t="n">
        <f aca="false">BA280</f>
        <v>49530</v>
      </c>
      <c r="BT280" s="430" t="n">
        <f aca="false">BD280</f>
        <v>7.98</v>
      </c>
      <c r="BU280" s="431" t="n">
        <f aca="false">BE280</f>
        <v>79</v>
      </c>
      <c r="BV280" s="431" t="n">
        <f aca="false">BF280</f>
        <v>307</v>
      </c>
      <c r="BW280" s="431" t="n">
        <f aca="false">BG280</f>
        <v>7330</v>
      </c>
      <c r="BX280" s="431" t="n">
        <f aca="false">BW280*0.65</f>
        <v>4764.5</v>
      </c>
      <c r="BY280" s="431" t="n">
        <f aca="false">BK280</f>
        <v>23.7</v>
      </c>
      <c r="BZ280" s="431"/>
      <c r="CA280" s="432"/>
      <c r="CB280" s="431" t="n">
        <f aca="false">BO280</f>
        <v>133</v>
      </c>
      <c r="CC280" s="433" t="n">
        <v>25375</v>
      </c>
      <c r="CD280" s="412" t="n">
        <f aca="false">CC280</f>
        <v>25375</v>
      </c>
      <c r="CE280" s="422" t="n">
        <f aca="false">CC280/25000</f>
        <v>1.015</v>
      </c>
      <c r="CF280" s="434" t="n">
        <f aca="false">6700/CC280*24</f>
        <v>6.33694581280788</v>
      </c>
      <c r="CG280" s="435"/>
      <c r="CH280" s="428"/>
      <c r="CI280" s="447" t="n">
        <f aca="false">9500/CC280*24</f>
        <v>8.98522167487685</v>
      </c>
      <c r="CJ280" s="437" t="n">
        <v>28.9</v>
      </c>
      <c r="CK280" s="437" t="n">
        <v>1.97</v>
      </c>
      <c r="CL280" s="424"/>
      <c r="CM280" s="424"/>
      <c r="CN280" s="424"/>
      <c r="CO280" s="433"/>
      <c r="CP280" s="433"/>
      <c r="CQ280" s="438"/>
      <c r="CR280" s="438" t="n">
        <v>0.98</v>
      </c>
      <c r="CS280" s="425"/>
      <c r="CT280" s="433" t="n">
        <f aca="false">3500/CC280*24</f>
        <v>3.31034482758621</v>
      </c>
      <c r="CU280" s="435" t="n">
        <v>5.31</v>
      </c>
      <c r="CV280" s="439"/>
      <c r="CW280" s="440"/>
      <c r="CX280" s="441"/>
      <c r="CY280" s="442"/>
      <c r="CZ280" s="443"/>
      <c r="DA280" s="443"/>
      <c r="DB280" s="443"/>
      <c r="DC280" s="443"/>
      <c r="DD280" s="444"/>
      <c r="DE280" s="441"/>
      <c r="DF280" s="445" t="n">
        <v>24155</v>
      </c>
      <c r="DG280" s="446" t="n">
        <f aca="false">DF280</f>
        <v>24155</v>
      </c>
      <c r="DH280" s="422" t="n">
        <f aca="false">DF280/25000</f>
        <v>0.9662</v>
      </c>
      <c r="DI280" s="447" t="n">
        <f aca="false">6700/DF280*24</f>
        <v>6.65700683088388</v>
      </c>
      <c r="DJ280" s="435" t="n">
        <v>7.74</v>
      </c>
      <c r="DK280" s="428"/>
      <c r="DL280" s="447" t="n">
        <f aca="false">9500/DF280*24</f>
        <v>9.43903953632788</v>
      </c>
      <c r="DM280" s="423" t="n">
        <v>28.6</v>
      </c>
      <c r="DN280" s="423" t="n">
        <v>2.78</v>
      </c>
      <c r="DO280" s="424" t="n">
        <v>7.75</v>
      </c>
      <c r="DP280" s="424"/>
      <c r="DQ280" s="424"/>
      <c r="DR280" s="433"/>
      <c r="DS280" s="433"/>
      <c r="DT280" s="438"/>
      <c r="DU280" s="438" t="n">
        <v>0.97</v>
      </c>
      <c r="DV280" s="425"/>
      <c r="DW280" s="447" t="n">
        <f aca="false">3500/DF280*24</f>
        <v>3.47754088180501</v>
      </c>
      <c r="DX280" s="435" t="n">
        <v>4.18</v>
      </c>
      <c r="DY280" s="439" t="n">
        <v>7.9</v>
      </c>
      <c r="DZ280" s="440" t="n">
        <v>16</v>
      </c>
      <c r="EA280" s="441" t="n">
        <v>62</v>
      </c>
      <c r="EB280" s="442" t="n">
        <v>6720</v>
      </c>
      <c r="EC280" s="443" t="n">
        <v>15.8</v>
      </c>
      <c r="ED280" s="443"/>
      <c r="EE280" s="443"/>
      <c r="EF280" s="443"/>
      <c r="EG280" s="444" t="n">
        <v>5</v>
      </c>
      <c r="EH280" s="441"/>
      <c r="EI280" s="430" t="n">
        <f aca="false">DY280</f>
        <v>7.9</v>
      </c>
      <c r="EJ280" s="448" t="n">
        <f aca="false">DZ280</f>
        <v>16</v>
      </c>
      <c r="EK280" s="449" t="n">
        <f aca="false">EA280</f>
        <v>62</v>
      </c>
      <c r="EL280" s="418" t="n">
        <f aca="false">EB280</f>
        <v>6720</v>
      </c>
      <c r="EM280" s="432" t="n">
        <f aca="false">EC280</f>
        <v>15.8</v>
      </c>
      <c r="EN280" s="432"/>
      <c r="EO280" s="432"/>
      <c r="EP280" s="432"/>
      <c r="EQ280" s="431" t="n">
        <f aca="false">EG280</f>
        <v>5</v>
      </c>
      <c r="ER280" s="449"/>
      <c r="ES280" s="450" t="n">
        <f aca="false">44000/BA280*24</f>
        <v>21.320411871593</v>
      </c>
      <c r="ET280" s="451" t="n">
        <f aca="false">BB280</f>
        <v>0.9906</v>
      </c>
      <c r="EU280" s="452" t="n">
        <f aca="false">BV280/1000/ES280*24</f>
        <v>0.345584318181818</v>
      </c>
      <c r="EV280" s="451" t="n">
        <f aca="false">EU280/$EU$6</f>
        <v>0.63997095959596</v>
      </c>
      <c r="EW280" s="514"/>
      <c r="EX280" s="515" t="n">
        <f aca="false">BY280-EM280</f>
        <v>7.9</v>
      </c>
      <c r="EY280" s="514" t="n">
        <f aca="false">1-EJ280/BU280</f>
        <v>0.79746835443038</v>
      </c>
      <c r="EZ280" s="515" t="n">
        <f aca="false">BU280-EJ280</f>
        <v>63</v>
      </c>
      <c r="FA280" s="451" t="n">
        <f aca="false">1-EK280/BV280</f>
        <v>0.798045602605863</v>
      </c>
      <c r="FB280" s="432" t="n">
        <f aca="false">BV280-EK280</f>
        <v>245</v>
      </c>
      <c r="FC280" s="453"/>
      <c r="FD280" s="432"/>
      <c r="FE280" s="453" t="n">
        <f aca="false">1-EQ280/CB280</f>
        <v>0.962406015037594</v>
      </c>
      <c r="FF280" s="431" t="n">
        <f aca="false">CB280-EQ280</f>
        <v>128</v>
      </c>
      <c r="FG280" s="406" t="n">
        <v>48000</v>
      </c>
      <c r="FH280" s="590"/>
      <c r="FI280" s="591"/>
      <c r="FJ280" s="592"/>
      <c r="FK280" s="456" t="n">
        <f aca="false">3000/BA280*24</f>
        <v>1.45366444579043</v>
      </c>
      <c r="FL280" s="531"/>
      <c r="FM280" s="456"/>
      <c r="FN280" s="531" t="n">
        <v>5688</v>
      </c>
      <c r="FO280" s="533" t="n">
        <f aca="false">FN280/11.15/1.2/1000</f>
        <v>0.425112107623318</v>
      </c>
      <c r="FP280" s="450" t="n">
        <f aca="false">FN280/BA280*1000</f>
        <v>114.839491217444</v>
      </c>
      <c r="FQ280" s="458" t="n">
        <v>86.4</v>
      </c>
      <c r="FR280" s="459" t="n">
        <f aca="false">FQ280/BA280*1000</f>
        <v>1.74439733494852</v>
      </c>
      <c r="FS280" s="577" t="n">
        <v>7.83</v>
      </c>
      <c r="FT280" s="578" t="n">
        <v>14</v>
      </c>
      <c r="FU280" s="579" t="n">
        <v>52</v>
      </c>
      <c r="FV280" s="580" t="n">
        <v>1</v>
      </c>
      <c r="FW280" s="581"/>
      <c r="FX280" s="580"/>
      <c r="FY280" s="453" t="n">
        <f aca="false">1-FV280/(EG280+DD280)</f>
        <v>0.8</v>
      </c>
      <c r="FZ280" s="453"/>
      <c r="GA280" s="430"/>
      <c r="GB280" s="514" t="n">
        <f aca="false">1-FT280/DZ280</f>
        <v>0.125</v>
      </c>
      <c r="GC280" s="515" t="n">
        <f aca="false">(CW280+DZ280-FT280)</f>
        <v>2</v>
      </c>
      <c r="GD280" s="514" t="n">
        <f aca="false">1-FU280/EA280</f>
        <v>0.161290322580645</v>
      </c>
      <c r="GE280" s="528" t="n">
        <f aca="false">CX280+EA280-FU280</f>
        <v>10</v>
      </c>
      <c r="GF280" s="462" t="n">
        <f aca="false">4100/BA280*24</f>
        <v>1.98667474258025</v>
      </c>
      <c r="GG280" s="590"/>
      <c r="GH280" s="593"/>
      <c r="GI280" s="590"/>
      <c r="GJ280" s="593"/>
      <c r="GK280" s="593"/>
      <c r="GL280" s="594"/>
      <c r="GM280" s="578"/>
      <c r="GN280" s="590"/>
      <c r="GO280" s="593"/>
      <c r="GP280" s="593"/>
      <c r="GQ280" s="578"/>
      <c r="GR280" s="595"/>
      <c r="GS280" s="596"/>
      <c r="GT280" s="593"/>
      <c r="GU280" s="593"/>
      <c r="GV280" s="593"/>
      <c r="GW280" s="514"/>
      <c r="GX280" s="514"/>
      <c r="GY280" s="597"/>
      <c r="GZ280" s="406" t="n">
        <v>53896</v>
      </c>
      <c r="HA280" s="582" t="n">
        <v>8.1</v>
      </c>
      <c r="HB280" s="452" t="n">
        <v>8.08</v>
      </c>
      <c r="HC280" s="578" t="n">
        <v>13</v>
      </c>
      <c r="HD280" s="464" t="n">
        <f aca="false">HC280*3.58</f>
        <v>46.54</v>
      </c>
      <c r="HE280" s="464" t="n">
        <v>13.7</v>
      </c>
      <c r="HF280" s="464"/>
      <c r="HG280" s="583"/>
      <c r="HH280" s="576" t="n">
        <v>1</v>
      </c>
      <c r="HI280" s="584" t="n">
        <v>6730</v>
      </c>
      <c r="HJ280" s="407" t="n">
        <f aca="false">HI280*0.67</f>
        <v>4509.1</v>
      </c>
      <c r="HK280" s="407"/>
      <c r="HL280" s="550"/>
      <c r="HM280" s="585"/>
      <c r="HN280" s="462" t="n">
        <v>14.73</v>
      </c>
      <c r="HO280" s="575"/>
      <c r="HP280" s="549" t="n">
        <v>0.0418</v>
      </c>
      <c r="HQ280" s="586"/>
      <c r="HR280" s="587"/>
      <c r="HS280" s="521" t="n">
        <v>0.31</v>
      </c>
      <c r="HT280" s="588" t="n">
        <v>16</v>
      </c>
      <c r="HU280" s="523" t="n">
        <f aca="false">72500/BA280*24</f>
        <v>35.1302241066021</v>
      </c>
      <c r="HV280" s="514" t="n">
        <f aca="false">1-HC280/BE280</f>
        <v>0.835443037974684</v>
      </c>
      <c r="HW280" s="514" t="n">
        <f aca="false">1-HD280/BF280</f>
        <v>0.848403908794788</v>
      </c>
      <c r="HX280" s="514" t="n">
        <f aca="false">1-HN280/BK280</f>
        <v>0.378481012658228</v>
      </c>
      <c r="HY280" s="600"/>
    </row>
    <row r="281" s="599" customFormat="true" ht="15" hidden="false" customHeight="true" outlineLevel="0" collapsed="false">
      <c r="A281" s="401" t="n">
        <v>43763</v>
      </c>
      <c r="B281" s="516" t="n">
        <v>48320</v>
      </c>
      <c r="C281" s="403" t="n">
        <f aca="false">B281/$B$6</f>
        <v>0.9664</v>
      </c>
      <c r="D281" s="572" t="n">
        <v>8.04</v>
      </c>
      <c r="E281" s="573" t="n">
        <v>91.5</v>
      </c>
      <c r="F281" s="574" t="n">
        <v>304</v>
      </c>
      <c r="G281" s="407" t="n">
        <f aca="false">F281*B281/1000</f>
        <v>14689.28</v>
      </c>
      <c r="H281" s="403" t="n">
        <f aca="false">G281/$G$6</f>
        <v>0.5875712</v>
      </c>
      <c r="I281" s="574" t="n">
        <v>6170</v>
      </c>
      <c r="J281" s="407" t="n">
        <f aca="false">I281*0.67</f>
        <v>4133.9</v>
      </c>
      <c r="K281" s="575" t="n">
        <v>22.2</v>
      </c>
      <c r="L281" s="575" t="n">
        <v>20.8</v>
      </c>
      <c r="M281" s="575" t="n">
        <v>1.9</v>
      </c>
      <c r="N281" s="576" t="n">
        <v>76</v>
      </c>
      <c r="O281" s="576" t="n">
        <v>32</v>
      </c>
      <c r="P281" s="410"/>
      <c r="Q281" s="410"/>
      <c r="R281" s="410"/>
      <c r="S281" s="410"/>
      <c r="T281" s="411"/>
      <c r="U281" s="412"/>
      <c r="V281" s="410"/>
      <c r="W281" s="410"/>
      <c r="X281" s="517"/>
      <c r="Y281" s="474"/>
      <c r="Z281" s="430"/>
      <c r="AA281" s="448"/>
      <c r="AB281" s="410"/>
      <c r="AC281" s="410"/>
      <c r="AD281" s="475" t="n">
        <v>3.73</v>
      </c>
      <c r="AE281" s="478" t="n">
        <f aca="false">AD281/$AD$6</f>
        <v>0.518055555555555</v>
      </c>
      <c r="AF281" s="479"/>
      <c r="AG281" s="478"/>
      <c r="AH281" s="479"/>
      <c r="AI281" s="479"/>
      <c r="AJ281" s="474"/>
      <c r="AK281" s="478"/>
      <c r="AL281" s="448"/>
      <c r="AM281" s="480"/>
      <c r="AN281" s="474"/>
      <c r="AO281" s="474"/>
      <c r="AP281" s="480"/>
      <c r="AQ281" s="448"/>
      <c r="AR281" s="474"/>
      <c r="AS281" s="474"/>
      <c r="AT281" s="474"/>
      <c r="AU281" s="448"/>
      <c r="AV281" s="481"/>
      <c r="AW281" s="480"/>
      <c r="AX281" s="480"/>
      <c r="AY281" s="481"/>
      <c r="AZ281" s="481"/>
      <c r="BA281" s="421" t="n">
        <f aca="false">CC281+DF281</f>
        <v>47233</v>
      </c>
      <c r="BB281" s="422" t="n">
        <f aca="false">BA281/$BA$6</f>
        <v>0.94466</v>
      </c>
      <c r="BC281" s="423"/>
      <c r="BD281" s="424" t="n">
        <v>8.02</v>
      </c>
      <c r="BE281" s="425" t="n">
        <v>85</v>
      </c>
      <c r="BF281" s="426" t="n">
        <v>324</v>
      </c>
      <c r="BG281" s="427" t="n">
        <v>6610</v>
      </c>
      <c r="BH281" s="421" t="n">
        <f aca="false">BG281*0.67</f>
        <v>4428.7</v>
      </c>
      <c r="BI281" s="433"/>
      <c r="BJ281" s="422"/>
      <c r="BK281" s="428" t="n">
        <v>23.3</v>
      </c>
      <c r="BL281" s="428" t="n">
        <v>20.8</v>
      </c>
      <c r="BM281" s="429" t="n">
        <v>6.2</v>
      </c>
      <c r="BN281" s="423" t="n">
        <v>1.9</v>
      </c>
      <c r="BO281" s="426" t="n">
        <v>141</v>
      </c>
      <c r="BP281" s="426" t="n">
        <v>32</v>
      </c>
      <c r="BQ281" s="424" t="n">
        <v>4.52</v>
      </c>
      <c r="BR281" s="422" t="n">
        <f aca="false">BQ281/$BQ$6</f>
        <v>0.627777777777778</v>
      </c>
      <c r="BS281" s="410" t="n">
        <f aca="false">BA281</f>
        <v>47233</v>
      </c>
      <c r="BT281" s="430" t="n">
        <f aca="false">BD281</f>
        <v>8.02</v>
      </c>
      <c r="BU281" s="431" t="n">
        <f aca="false">BE281</f>
        <v>85</v>
      </c>
      <c r="BV281" s="431" t="n">
        <f aca="false">BF281</f>
        <v>324</v>
      </c>
      <c r="BW281" s="431" t="n">
        <f aca="false">BG281</f>
        <v>6610</v>
      </c>
      <c r="BX281" s="431" t="n">
        <f aca="false">BW281*0.65</f>
        <v>4296.5</v>
      </c>
      <c r="BY281" s="431" t="n">
        <f aca="false">BK281</f>
        <v>23.3</v>
      </c>
      <c r="BZ281" s="431" t="n">
        <f aca="false">BL281</f>
        <v>20.8</v>
      </c>
      <c r="CA281" s="432" t="n">
        <f aca="false">BN281</f>
        <v>1.9</v>
      </c>
      <c r="CB281" s="431" t="n">
        <f aca="false">BO281</f>
        <v>141</v>
      </c>
      <c r="CC281" s="433" t="n">
        <v>23566</v>
      </c>
      <c r="CD281" s="412" t="n">
        <f aca="false">CC281</f>
        <v>23566</v>
      </c>
      <c r="CE281" s="422" t="n">
        <f aca="false">CC281/25000</f>
        <v>0.94264</v>
      </c>
      <c r="CF281" s="434" t="n">
        <f aca="false">6700/CC281*24</f>
        <v>6.82338962912671</v>
      </c>
      <c r="CG281" s="435"/>
      <c r="CH281" s="428"/>
      <c r="CI281" s="447" t="n">
        <f aca="false">9500/CC281*24</f>
        <v>9.67495544428414</v>
      </c>
      <c r="CJ281" s="437" t="n">
        <v>27.9</v>
      </c>
      <c r="CK281" s="437" t="n">
        <v>3.45</v>
      </c>
      <c r="CL281" s="424"/>
      <c r="CM281" s="424"/>
      <c r="CN281" s="424"/>
      <c r="CO281" s="433"/>
      <c r="CP281" s="433"/>
      <c r="CQ281" s="438"/>
      <c r="CR281" s="438" t="n">
        <v>0.97</v>
      </c>
      <c r="CS281" s="425"/>
      <c r="CT281" s="433" t="n">
        <f aca="false">3500/CC281*24</f>
        <v>3.56445726894679</v>
      </c>
      <c r="CU281" s="435" t="n">
        <v>5.15</v>
      </c>
      <c r="CV281" s="439"/>
      <c r="CW281" s="440"/>
      <c r="CX281" s="441"/>
      <c r="CY281" s="442"/>
      <c r="CZ281" s="443"/>
      <c r="DA281" s="443"/>
      <c r="DB281" s="443"/>
      <c r="DC281" s="443"/>
      <c r="DD281" s="444"/>
      <c r="DE281" s="441"/>
      <c r="DF281" s="445" t="n">
        <v>23667</v>
      </c>
      <c r="DG281" s="446" t="n">
        <f aca="false">DF281</f>
        <v>23667</v>
      </c>
      <c r="DH281" s="422" t="n">
        <f aca="false">DF281/25000</f>
        <v>0.94668</v>
      </c>
      <c r="DI281" s="447" t="n">
        <f aca="false">6700/DF281*24</f>
        <v>6.79427050323235</v>
      </c>
      <c r="DJ281" s="435" t="n">
        <v>7.78</v>
      </c>
      <c r="DK281" s="428" t="n">
        <v>9.7</v>
      </c>
      <c r="DL281" s="447" t="n">
        <f aca="false">9500/DF281*24</f>
        <v>9.63366713144885</v>
      </c>
      <c r="DM281" s="423" t="n">
        <v>28.1</v>
      </c>
      <c r="DN281" s="423" t="n">
        <v>3.81</v>
      </c>
      <c r="DO281" s="424" t="n">
        <v>7.8</v>
      </c>
      <c r="DP281" s="424"/>
      <c r="DQ281" s="424"/>
      <c r="DR281" s="433"/>
      <c r="DS281" s="433"/>
      <c r="DT281" s="438"/>
      <c r="DU281" s="438" t="n">
        <v>0.97</v>
      </c>
      <c r="DV281" s="425"/>
      <c r="DW281" s="447" t="n">
        <f aca="false">3500/DF281*24</f>
        <v>3.54924578527063</v>
      </c>
      <c r="DX281" s="435" t="n">
        <v>4.64</v>
      </c>
      <c r="DY281" s="439" t="n">
        <v>8.05</v>
      </c>
      <c r="DZ281" s="440" t="n">
        <v>16</v>
      </c>
      <c r="EA281" s="441" t="n">
        <v>63</v>
      </c>
      <c r="EB281" s="442" t="n">
        <v>6900</v>
      </c>
      <c r="EC281" s="443" t="n">
        <v>13</v>
      </c>
      <c r="ED281" s="443" t="n">
        <v>0.36</v>
      </c>
      <c r="EE281" s="443" t="n">
        <v>12.2</v>
      </c>
      <c r="EF281" s="443" t="n">
        <v>1</v>
      </c>
      <c r="EG281" s="444" t="n">
        <v>6</v>
      </c>
      <c r="EH281" s="441" t="n">
        <v>16</v>
      </c>
      <c r="EI281" s="430" t="n">
        <f aca="false">DY281</f>
        <v>8.05</v>
      </c>
      <c r="EJ281" s="448" t="n">
        <f aca="false">DZ281</f>
        <v>16</v>
      </c>
      <c r="EK281" s="449" t="n">
        <f aca="false">EA281</f>
        <v>63</v>
      </c>
      <c r="EL281" s="418" t="n">
        <f aca="false">EB281</f>
        <v>6900</v>
      </c>
      <c r="EM281" s="432" t="n">
        <f aca="false">EC281</f>
        <v>13</v>
      </c>
      <c r="EN281" s="432" t="n">
        <f aca="false">ED281</f>
        <v>0.36</v>
      </c>
      <c r="EO281" s="432" t="n">
        <f aca="false">EE281</f>
        <v>12.2</v>
      </c>
      <c r="EP281" s="432" t="n">
        <f aca="false">EF281</f>
        <v>1</v>
      </c>
      <c r="EQ281" s="431" t="n">
        <f aca="false">EG281</f>
        <v>6</v>
      </c>
      <c r="ER281" s="449" t="n">
        <f aca="false">EH281</f>
        <v>16</v>
      </c>
      <c r="ES281" s="450" t="n">
        <f aca="false">44000/BA281*24</f>
        <v>22.3572502275951</v>
      </c>
      <c r="ET281" s="451" t="n">
        <f aca="false">BB281</f>
        <v>0.94466</v>
      </c>
      <c r="EU281" s="452" t="n">
        <f aca="false">BV281/1000/ES281*24</f>
        <v>0.347806636363636</v>
      </c>
      <c r="EV281" s="451" t="n">
        <f aca="false">EU281/$EU$6</f>
        <v>0.644086363636364</v>
      </c>
      <c r="EW281" s="514" t="n">
        <f aca="false">1-EM281/BY281</f>
        <v>0.44206008583691</v>
      </c>
      <c r="EX281" s="515" t="n">
        <f aca="false">BY281-EM281</f>
        <v>10.3</v>
      </c>
      <c r="EY281" s="514" t="n">
        <f aca="false">1-EJ281/BU281</f>
        <v>0.811764705882353</v>
      </c>
      <c r="EZ281" s="515" t="n">
        <f aca="false">BU281-EJ281</f>
        <v>69</v>
      </c>
      <c r="FA281" s="451" t="n">
        <f aca="false">1-EK281/BV281</f>
        <v>0.805555555555556</v>
      </c>
      <c r="FB281" s="432" t="n">
        <f aca="false">BV281-EK281</f>
        <v>261</v>
      </c>
      <c r="FC281" s="453" t="n">
        <f aca="false">1-EP281/CA281</f>
        <v>0.473684210526316</v>
      </c>
      <c r="FD281" s="432" t="n">
        <f aca="false">CA281-EP281</f>
        <v>0.9</v>
      </c>
      <c r="FE281" s="453" t="n">
        <f aca="false">1-EQ281/CB281</f>
        <v>0.957446808510638</v>
      </c>
      <c r="FF281" s="431" t="n">
        <f aca="false">CB281-EQ281</f>
        <v>135</v>
      </c>
      <c r="FG281" s="406" t="n">
        <v>48000</v>
      </c>
      <c r="FH281" s="590"/>
      <c r="FI281" s="591"/>
      <c r="FJ281" s="592"/>
      <c r="FK281" s="456" t="n">
        <f aca="false">3000/BA281*24</f>
        <v>1.5243579700633</v>
      </c>
      <c r="FL281" s="531"/>
      <c r="FM281" s="456"/>
      <c r="FN281" s="531" t="n">
        <v>5282</v>
      </c>
      <c r="FO281" s="533" t="n">
        <f aca="false">FN281/11.15/1.2/1000</f>
        <v>0.394768310911809</v>
      </c>
      <c r="FP281" s="450" t="n">
        <f aca="false">FN281/BA281*1000</f>
        <v>111.828594414922</v>
      </c>
      <c r="FQ281" s="458" t="n">
        <v>86.4</v>
      </c>
      <c r="FR281" s="459" t="n">
        <f aca="false">FQ281/BA281*1000</f>
        <v>1.82922956407596</v>
      </c>
      <c r="FS281" s="577" t="n">
        <v>7.92</v>
      </c>
      <c r="FT281" s="578" t="n">
        <v>14.8</v>
      </c>
      <c r="FU281" s="579" t="n">
        <v>52</v>
      </c>
      <c r="FV281" s="580" t="n">
        <v>3</v>
      </c>
      <c r="FW281" s="581" t="n">
        <v>0.32</v>
      </c>
      <c r="FX281" s="580" t="n">
        <v>16</v>
      </c>
      <c r="FY281" s="453" t="n">
        <f aca="false">1-FV281/(EG281+DD281)</f>
        <v>0.5</v>
      </c>
      <c r="FZ281" s="453" t="n">
        <f aca="false">1-FW281/(EF281+DC281)</f>
        <v>0.68</v>
      </c>
      <c r="GA281" s="430" t="n">
        <f aca="false">EF281+DC281-FW281</f>
        <v>0.68</v>
      </c>
      <c r="GB281" s="514" t="n">
        <f aca="false">1-FT281/DZ281</f>
        <v>0.075</v>
      </c>
      <c r="GC281" s="515" t="n">
        <f aca="false">(CW281+DZ281-FT281)</f>
        <v>1.2</v>
      </c>
      <c r="GD281" s="514" t="n">
        <f aca="false">1-FU281/EA281</f>
        <v>0.174603174603175</v>
      </c>
      <c r="GE281" s="528" t="n">
        <f aca="false">CX281+EA281-FU281</f>
        <v>11</v>
      </c>
      <c r="GF281" s="462" t="n">
        <f aca="false">4100/BA281*24</f>
        <v>2.08328922575318</v>
      </c>
      <c r="GG281" s="590"/>
      <c r="GH281" s="593"/>
      <c r="GI281" s="590"/>
      <c r="GJ281" s="593"/>
      <c r="GK281" s="593"/>
      <c r="GL281" s="594"/>
      <c r="GM281" s="578"/>
      <c r="GN281" s="590"/>
      <c r="GO281" s="593"/>
      <c r="GP281" s="593"/>
      <c r="GQ281" s="578"/>
      <c r="GR281" s="595"/>
      <c r="GS281" s="596"/>
      <c r="GT281" s="593"/>
      <c r="GU281" s="593"/>
      <c r="GV281" s="593"/>
      <c r="GW281" s="514"/>
      <c r="GX281" s="514"/>
      <c r="GY281" s="597"/>
      <c r="GZ281" s="406" t="n">
        <v>50866</v>
      </c>
      <c r="HA281" s="582" t="n">
        <v>8.15</v>
      </c>
      <c r="HB281" s="452" t="n">
        <v>8.12</v>
      </c>
      <c r="HC281" s="578" t="n">
        <v>13</v>
      </c>
      <c r="HD281" s="464" t="n">
        <f aca="false">HC281*3.58</f>
        <v>46.54</v>
      </c>
      <c r="HE281" s="464" t="n">
        <v>14.8</v>
      </c>
      <c r="HF281" s="464"/>
      <c r="HG281" s="583"/>
      <c r="HH281" s="576" t="n">
        <v>2</v>
      </c>
      <c r="HI281" s="584" t="n">
        <v>6830</v>
      </c>
      <c r="HJ281" s="407" t="n">
        <f aca="false">HI281*0.67</f>
        <v>4576.1</v>
      </c>
      <c r="HK281" s="407"/>
      <c r="HL281" s="550"/>
      <c r="HM281" s="585" t="n">
        <v>13.1</v>
      </c>
      <c r="HN281" s="462" t="n">
        <v>11.75</v>
      </c>
      <c r="HO281" s="575" t="n">
        <v>0.3</v>
      </c>
      <c r="HP281" s="549" t="n">
        <v>0.0403</v>
      </c>
      <c r="HQ281" s="586" t="n">
        <v>12.3</v>
      </c>
      <c r="HR281" s="587" t="n">
        <v>0.3</v>
      </c>
      <c r="HS281" s="521" t="n">
        <v>0.28</v>
      </c>
      <c r="HT281" s="588" t="n">
        <v>16</v>
      </c>
      <c r="HU281" s="523" t="n">
        <f aca="false">72500/BA281*24</f>
        <v>36.8386509431965</v>
      </c>
      <c r="HV281" s="514" t="n">
        <f aca="false">1-HC281/BE281</f>
        <v>0.847058823529412</v>
      </c>
      <c r="HW281" s="514" t="n">
        <f aca="false">1-HD281/BF281</f>
        <v>0.856358024691358</v>
      </c>
      <c r="HX281" s="514" t="n">
        <f aca="false">1-HN281/BK281</f>
        <v>0.495708154506438</v>
      </c>
      <c r="HY281" s="600"/>
    </row>
    <row r="282" s="599" customFormat="true" ht="15" hidden="false" customHeight="true" outlineLevel="0" collapsed="false">
      <c r="A282" s="401" t="n">
        <v>43764</v>
      </c>
      <c r="B282" s="516" t="n">
        <v>52859</v>
      </c>
      <c r="C282" s="403" t="n">
        <f aca="false">B282/$B$6</f>
        <v>1.05718</v>
      </c>
      <c r="D282" s="572" t="n">
        <v>8.12</v>
      </c>
      <c r="E282" s="573" t="n">
        <v>101</v>
      </c>
      <c r="F282" s="574" t="n">
        <v>321</v>
      </c>
      <c r="G282" s="407" t="n">
        <f aca="false">F282*B282/1000</f>
        <v>16967.739</v>
      </c>
      <c r="H282" s="403" t="n">
        <f aca="false">G282/$G$6</f>
        <v>0.67870956</v>
      </c>
      <c r="I282" s="574" t="n">
        <v>6260</v>
      </c>
      <c r="J282" s="407" t="n">
        <f aca="false">I282*0.67</f>
        <v>4194.2</v>
      </c>
      <c r="K282" s="575" t="n">
        <v>20.8</v>
      </c>
      <c r="L282" s="575"/>
      <c r="M282" s="575"/>
      <c r="N282" s="576" t="n">
        <v>80</v>
      </c>
      <c r="O282" s="576"/>
      <c r="P282" s="410"/>
      <c r="Q282" s="410"/>
      <c r="R282" s="410"/>
      <c r="S282" s="410"/>
      <c r="T282" s="411"/>
      <c r="U282" s="412"/>
      <c r="V282" s="410"/>
      <c r="W282" s="410"/>
      <c r="X282" s="517"/>
      <c r="Y282" s="474"/>
      <c r="Z282" s="430"/>
      <c r="AA282" s="448"/>
      <c r="AB282" s="410"/>
      <c r="AC282" s="410"/>
      <c r="AD282" s="475" t="n">
        <v>3.92</v>
      </c>
      <c r="AE282" s="478" t="n">
        <f aca="false">AD282/$AD$6</f>
        <v>0.544444444444444</v>
      </c>
      <c r="AF282" s="479"/>
      <c r="AG282" s="478"/>
      <c r="AH282" s="479"/>
      <c r="AI282" s="479"/>
      <c r="AJ282" s="474"/>
      <c r="AK282" s="478"/>
      <c r="AL282" s="448"/>
      <c r="AM282" s="480"/>
      <c r="AN282" s="474"/>
      <c r="AO282" s="474"/>
      <c r="AP282" s="480"/>
      <c r="AQ282" s="448"/>
      <c r="AR282" s="474"/>
      <c r="AS282" s="474"/>
      <c r="AT282" s="474"/>
      <c r="AU282" s="448"/>
      <c r="AV282" s="481"/>
      <c r="AW282" s="480"/>
      <c r="AX282" s="480"/>
      <c r="AY282" s="481"/>
      <c r="AZ282" s="481"/>
      <c r="BA282" s="421" t="n">
        <f aca="false">CC282+DF282</f>
        <v>48722</v>
      </c>
      <c r="BB282" s="422" t="n">
        <f aca="false">BA282/$BA$6</f>
        <v>0.97444</v>
      </c>
      <c r="BC282" s="423"/>
      <c r="BD282" s="424" t="n">
        <v>8.02</v>
      </c>
      <c r="BE282" s="425" t="n">
        <v>96</v>
      </c>
      <c r="BF282" s="426" t="n">
        <v>312</v>
      </c>
      <c r="BG282" s="427" t="n">
        <v>6220</v>
      </c>
      <c r="BH282" s="421" t="n">
        <f aca="false">BG282*0.67</f>
        <v>4167.4</v>
      </c>
      <c r="BI282" s="433"/>
      <c r="BJ282" s="422"/>
      <c r="BK282" s="428" t="n">
        <v>18.7</v>
      </c>
      <c r="BL282" s="428"/>
      <c r="BM282" s="429"/>
      <c r="BN282" s="423"/>
      <c r="BO282" s="426" t="n">
        <v>99</v>
      </c>
      <c r="BP282" s="426"/>
      <c r="BQ282" s="424" t="n">
        <v>5.6</v>
      </c>
      <c r="BR282" s="422" t="n">
        <f aca="false">BQ282/$BQ$6</f>
        <v>0.777777777777778</v>
      </c>
      <c r="BS282" s="410" t="n">
        <f aca="false">BA282</f>
        <v>48722</v>
      </c>
      <c r="BT282" s="430" t="n">
        <f aca="false">BD282</f>
        <v>8.02</v>
      </c>
      <c r="BU282" s="431" t="n">
        <f aca="false">BE282</f>
        <v>96</v>
      </c>
      <c r="BV282" s="431" t="n">
        <f aca="false">BF282</f>
        <v>312</v>
      </c>
      <c r="BW282" s="431" t="n">
        <f aca="false">BG282</f>
        <v>6220</v>
      </c>
      <c r="BX282" s="431" t="n">
        <f aca="false">BW282*0.65</f>
        <v>4043</v>
      </c>
      <c r="BY282" s="431" t="n">
        <f aca="false">BK282</f>
        <v>18.7</v>
      </c>
      <c r="BZ282" s="431"/>
      <c r="CA282" s="432"/>
      <c r="CB282" s="431" t="n">
        <f aca="false">BO282</f>
        <v>99</v>
      </c>
      <c r="CC282" s="433" t="n">
        <v>24434</v>
      </c>
      <c r="CD282" s="412" t="n">
        <f aca="false">CC282</f>
        <v>24434</v>
      </c>
      <c r="CE282" s="422" t="n">
        <f aca="false">CC282/25000</f>
        <v>0.97736</v>
      </c>
      <c r="CF282" s="434" t="n">
        <f aca="false">6700/CC282*24</f>
        <v>6.58099369730703</v>
      </c>
      <c r="CG282" s="435"/>
      <c r="CH282" s="428"/>
      <c r="CI282" s="447" t="n">
        <f aca="false">9500/CC282*24</f>
        <v>9.33125972006221</v>
      </c>
      <c r="CJ282" s="437" t="n">
        <v>28.1</v>
      </c>
      <c r="CK282" s="437" t="n">
        <v>3.73</v>
      </c>
      <c r="CL282" s="424"/>
      <c r="CM282" s="424"/>
      <c r="CN282" s="424"/>
      <c r="CO282" s="433"/>
      <c r="CP282" s="433"/>
      <c r="CQ282" s="438"/>
      <c r="CR282" s="438" t="n">
        <v>0.97</v>
      </c>
      <c r="CS282" s="425"/>
      <c r="CT282" s="433" t="n">
        <f aca="false">3500/CC282*24</f>
        <v>3.43783252844397</v>
      </c>
      <c r="CU282" s="435" t="n">
        <v>5.98</v>
      </c>
      <c r="CV282" s="439"/>
      <c r="CW282" s="440"/>
      <c r="CX282" s="441"/>
      <c r="CY282" s="442"/>
      <c r="CZ282" s="443"/>
      <c r="DA282" s="443"/>
      <c r="DB282" s="443"/>
      <c r="DC282" s="443"/>
      <c r="DD282" s="444"/>
      <c r="DE282" s="441"/>
      <c r="DF282" s="445" t="n">
        <v>24288</v>
      </c>
      <c r="DG282" s="446" t="n">
        <f aca="false">DF282</f>
        <v>24288</v>
      </c>
      <c r="DH282" s="422" t="n">
        <f aca="false">DF282/25000</f>
        <v>0.97152</v>
      </c>
      <c r="DI282" s="447" t="n">
        <f aca="false">6700/DF282*24</f>
        <v>6.6205533596838</v>
      </c>
      <c r="DJ282" s="435" t="n">
        <v>7.82</v>
      </c>
      <c r="DK282" s="428"/>
      <c r="DL282" s="447" t="n">
        <f aca="false">9500/DF282*24</f>
        <v>9.38735177865613</v>
      </c>
      <c r="DM282" s="423" t="n">
        <v>28.1</v>
      </c>
      <c r="DN282" s="423" t="n">
        <v>3.81</v>
      </c>
      <c r="DO282" s="424" t="n">
        <v>7.79</v>
      </c>
      <c r="DP282" s="424"/>
      <c r="DQ282" s="424"/>
      <c r="DR282" s="433"/>
      <c r="DS282" s="433"/>
      <c r="DT282" s="438"/>
      <c r="DU282" s="438" t="n">
        <v>0.98</v>
      </c>
      <c r="DV282" s="425"/>
      <c r="DW282" s="447" t="n">
        <f aca="false">3500/DF282*24</f>
        <v>3.45849802371541</v>
      </c>
      <c r="DX282" s="435" t="n">
        <v>5.44</v>
      </c>
      <c r="DY282" s="439" t="n">
        <v>8.11</v>
      </c>
      <c r="DZ282" s="440" t="n">
        <v>16</v>
      </c>
      <c r="EA282" s="441" t="n">
        <v>57</v>
      </c>
      <c r="EB282" s="442" t="n">
        <v>6700</v>
      </c>
      <c r="EC282" s="443" t="n">
        <v>9.6</v>
      </c>
      <c r="ED282" s="443"/>
      <c r="EE282" s="443"/>
      <c r="EF282" s="443"/>
      <c r="EG282" s="444" t="n">
        <v>6</v>
      </c>
      <c r="EH282" s="441"/>
      <c r="EI282" s="430" t="n">
        <f aca="false">DY282</f>
        <v>8.11</v>
      </c>
      <c r="EJ282" s="448" t="n">
        <f aca="false">DZ282</f>
        <v>16</v>
      </c>
      <c r="EK282" s="449" t="n">
        <f aca="false">EA282</f>
        <v>57</v>
      </c>
      <c r="EL282" s="418" t="n">
        <f aca="false">EB282</f>
        <v>6700</v>
      </c>
      <c r="EM282" s="432" t="n">
        <f aca="false">EC282</f>
        <v>9.6</v>
      </c>
      <c r="EN282" s="432"/>
      <c r="EO282" s="432"/>
      <c r="EP282" s="432"/>
      <c r="EQ282" s="431" t="n">
        <f aca="false">EG282</f>
        <v>6</v>
      </c>
      <c r="ER282" s="449"/>
      <c r="ES282" s="450" t="n">
        <f aca="false">44000/BA282*24</f>
        <v>21.6739871105455</v>
      </c>
      <c r="ET282" s="451" t="n">
        <f aca="false">BB282</f>
        <v>0.97444</v>
      </c>
      <c r="EU282" s="452" t="n">
        <f aca="false">BV282/1000/ES282*24</f>
        <v>0.345483272727273</v>
      </c>
      <c r="EV282" s="451" t="n">
        <f aca="false">EU282/$EU$6</f>
        <v>0.639783838383838</v>
      </c>
      <c r="EW282" s="514"/>
      <c r="EX282" s="515" t="n">
        <f aca="false">BY282-EM282</f>
        <v>9.1</v>
      </c>
      <c r="EY282" s="514" t="n">
        <f aca="false">1-EJ282/BU282</f>
        <v>0.833333333333333</v>
      </c>
      <c r="EZ282" s="515" t="n">
        <f aca="false">BU282-EJ282</f>
        <v>80</v>
      </c>
      <c r="FA282" s="451" t="n">
        <f aca="false">1-EK282/BV282</f>
        <v>0.817307692307692</v>
      </c>
      <c r="FB282" s="432" t="n">
        <f aca="false">BV282-EK282</f>
        <v>255</v>
      </c>
      <c r="FC282" s="453"/>
      <c r="FD282" s="432"/>
      <c r="FE282" s="453" t="n">
        <f aca="false">1-EQ282/CB282</f>
        <v>0.939393939393939</v>
      </c>
      <c r="FF282" s="431" t="n">
        <f aca="false">CB282-EQ282</f>
        <v>93</v>
      </c>
      <c r="FG282" s="406" t="n">
        <v>48000</v>
      </c>
      <c r="FH282" s="590"/>
      <c r="FI282" s="591"/>
      <c r="FJ282" s="592"/>
      <c r="FK282" s="456" t="n">
        <f aca="false">3000/BA282*24</f>
        <v>1.47777184844629</v>
      </c>
      <c r="FL282" s="531"/>
      <c r="FM282" s="456"/>
      <c r="FN282" s="531" t="n">
        <v>5143</v>
      </c>
      <c r="FO282" s="533" t="n">
        <f aca="false">FN282/11.15/1.2/1000</f>
        <v>0.384379671150972</v>
      </c>
      <c r="FP282" s="450" t="n">
        <f aca="false">FN282/BA282*1000</f>
        <v>105.558064118879</v>
      </c>
      <c r="FQ282" s="458" t="n">
        <v>86.4</v>
      </c>
      <c r="FR282" s="459" t="n">
        <f aca="false">FQ282/BA282*1000</f>
        <v>1.77332621813554</v>
      </c>
      <c r="FS282" s="577" t="n">
        <v>7.97</v>
      </c>
      <c r="FT282" s="578" t="n">
        <v>14.2</v>
      </c>
      <c r="FU282" s="579" t="n">
        <v>49</v>
      </c>
      <c r="FV282" s="580" t="n">
        <v>1</v>
      </c>
      <c r="FW282" s="581"/>
      <c r="FX282" s="580"/>
      <c r="FY282" s="453" t="n">
        <f aca="false">1-FV282/(EG282+DD282)</f>
        <v>0.833333333333333</v>
      </c>
      <c r="FZ282" s="453"/>
      <c r="GA282" s="430"/>
      <c r="GB282" s="514" t="n">
        <f aca="false">1-FT282/DZ282</f>
        <v>0.1125</v>
      </c>
      <c r="GC282" s="515" t="n">
        <f aca="false">(CW282+DZ282-FT282)</f>
        <v>1.8</v>
      </c>
      <c r="GD282" s="514" t="n">
        <f aca="false">1-FU282/EA282</f>
        <v>0.140350877192982</v>
      </c>
      <c r="GE282" s="528" t="n">
        <f aca="false">CX282+EA282-FU282</f>
        <v>8</v>
      </c>
      <c r="GF282" s="462" t="n">
        <f aca="false">4100/BA282*24</f>
        <v>2.01962152620993</v>
      </c>
      <c r="GG282" s="590"/>
      <c r="GH282" s="593"/>
      <c r="GI282" s="590"/>
      <c r="GJ282" s="593"/>
      <c r="GK282" s="593"/>
      <c r="GL282" s="594"/>
      <c r="GM282" s="578"/>
      <c r="GN282" s="590"/>
      <c r="GO282" s="593"/>
      <c r="GP282" s="593"/>
      <c r="GQ282" s="578"/>
      <c r="GR282" s="595"/>
      <c r="GS282" s="596"/>
      <c r="GT282" s="593"/>
      <c r="GU282" s="593"/>
      <c r="GV282" s="593"/>
      <c r="GW282" s="514"/>
      <c r="GX282" s="514"/>
      <c r="GY282" s="597"/>
      <c r="GZ282" s="406" t="n">
        <v>51976</v>
      </c>
      <c r="HA282" s="582" t="n">
        <v>8.14</v>
      </c>
      <c r="HB282" s="452" t="n">
        <v>8.12</v>
      </c>
      <c r="HC282" s="578" t="n">
        <v>13</v>
      </c>
      <c r="HD282" s="464" t="n">
        <f aca="false">HC282*3.58</f>
        <v>46.54</v>
      </c>
      <c r="HE282" s="464" t="n">
        <v>14.2</v>
      </c>
      <c r="HF282" s="464"/>
      <c r="HG282" s="583"/>
      <c r="HH282" s="576" t="n">
        <v>1</v>
      </c>
      <c r="HI282" s="584" t="n">
        <v>6670</v>
      </c>
      <c r="HJ282" s="407" t="n">
        <f aca="false">HI282*0.67</f>
        <v>4468.9</v>
      </c>
      <c r="HK282" s="407"/>
      <c r="HL282" s="550"/>
      <c r="HM282" s="585"/>
      <c r="HN282" s="462" t="n">
        <v>7.46</v>
      </c>
      <c r="HO282" s="575"/>
      <c r="HP282" s="549" t="n">
        <v>0.0496</v>
      </c>
      <c r="HQ282" s="586"/>
      <c r="HR282" s="587"/>
      <c r="HS282" s="521" t="n">
        <v>0.28</v>
      </c>
      <c r="HT282" s="588" t="n">
        <v>16</v>
      </c>
      <c r="HU282" s="523" t="n">
        <f aca="false">72500/BA282*24</f>
        <v>35.7128196707853</v>
      </c>
      <c r="HV282" s="514" t="n">
        <f aca="false">1-HC282/BE282</f>
        <v>0.864583333333333</v>
      </c>
      <c r="HW282" s="514" t="n">
        <f aca="false">1-HD282/BF282</f>
        <v>0.850833333333333</v>
      </c>
      <c r="HX282" s="514" t="n">
        <f aca="false">1-HN282/BK282</f>
        <v>0.601069518716578</v>
      </c>
      <c r="HY282" s="600"/>
    </row>
    <row r="283" s="599" customFormat="true" ht="15" hidden="false" customHeight="true" outlineLevel="0" collapsed="false">
      <c r="A283" s="486" t="n">
        <v>43765</v>
      </c>
      <c r="B283" s="601" t="n">
        <v>50518</v>
      </c>
      <c r="C283" s="488" t="n">
        <f aca="false">B283/$B$6</f>
        <v>1.01036</v>
      </c>
      <c r="D283" s="489" t="n">
        <v>8.14</v>
      </c>
      <c r="E283" s="490"/>
      <c r="F283" s="491" t="n">
        <v>371</v>
      </c>
      <c r="G283" s="491" t="n">
        <f aca="false">F283*B283/1000</f>
        <v>18742.178</v>
      </c>
      <c r="H283" s="488" t="n">
        <f aca="false">G283/$G$6</f>
        <v>0.74968712</v>
      </c>
      <c r="I283" s="491" t="n">
        <v>6750</v>
      </c>
      <c r="J283" s="491" t="n">
        <f aca="false">I283*0.67</f>
        <v>4522.5</v>
      </c>
      <c r="K283" s="492" t="n">
        <v>25.9</v>
      </c>
      <c r="L283" s="492"/>
      <c r="M283" s="492"/>
      <c r="N283" s="493" t="n">
        <v>95</v>
      </c>
      <c r="O283" s="493"/>
      <c r="P283" s="410"/>
      <c r="Q283" s="410"/>
      <c r="R283" s="410"/>
      <c r="S283" s="410"/>
      <c r="T283" s="411"/>
      <c r="U283" s="412"/>
      <c r="V283" s="410"/>
      <c r="W283" s="410"/>
      <c r="X283" s="517"/>
      <c r="Y283" s="474"/>
      <c r="Z283" s="430"/>
      <c r="AA283" s="448"/>
      <c r="AB283" s="410"/>
      <c r="AC283" s="410"/>
      <c r="AD283" s="475" t="n">
        <v>4.01</v>
      </c>
      <c r="AE283" s="478" t="n">
        <f aca="false">AD283/$AD$6</f>
        <v>0.556944444444444</v>
      </c>
      <c r="AF283" s="479"/>
      <c r="AG283" s="478"/>
      <c r="AH283" s="479"/>
      <c r="AI283" s="479"/>
      <c r="AJ283" s="474"/>
      <c r="AK283" s="478"/>
      <c r="AL283" s="448"/>
      <c r="AM283" s="480"/>
      <c r="AN283" s="474"/>
      <c r="AO283" s="474"/>
      <c r="AP283" s="480"/>
      <c r="AQ283" s="448"/>
      <c r="AR283" s="474"/>
      <c r="AS283" s="474"/>
      <c r="AT283" s="474"/>
      <c r="AU283" s="448"/>
      <c r="AV283" s="481"/>
      <c r="AW283" s="480"/>
      <c r="AX283" s="480"/>
      <c r="AY283" s="481"/>
      <c r="AZ283" s="481"/>
      <c r="BA283" s="421" t="n">
        <f aca="false">CC283+DF283</f>
        <v>49952</v>
      </c>
      <c r="BB283" s="422" t="n">
        <f aca="false">BA283/$BA$6</f>
        <v>0.99904</v>
      </c>
      <c r="BC283" s="423"/>
      <c r="BD283" s="424" t="n">
        <v>8.06</v>
      </c>
      <c r="BE283" s="425"/>
      <c r="BF283" s="426" t="n">
        <v>379</v>
      </c>
      <c r="BG283" s="427" t="n">
        <v>6980</v>
      </c>
      <c r="BH283" s="421" t="n">
        <f aca="false">BG283*0.67</f>
        <v>4676.6</v>
      </c>
      <c r="BI283" s="433"/>
      <c r="BJ283" s="422"/>
      <c r="BK283" s="428" t="n">
        <v>22.4</v>
      </c>
      <c r="BL283" s="428"/>
      <c r="BM283" s="429"/>
      <c r="BN283" s="423"/>
      <c r="BO283" s="426" t="n">
        <v>102</v>
      </c>
      <c r="BP283" s="426"/>
      <c r="BQ283" s="424" t="n">
        <v>5.35</v>
      </c>
      <c r="BR283" s="422" t="n">
        <f aca="false">BQ283/$BQ$6</f>
        <v>0.743055555555555</v>
      </c>
      <c r="BS283" s="410" t="n">
        <f aca="false">BA283</f>
        <v>49952</v>
      </c>
      <c r="BT283" s="430" t="n">
        <f aca="false">BD283</f>
        <v>8.06</v>
      </c>
      <c r="BU283" s="431"/>
      <c r="BV283" s="431" t="n">
        <f aca="false">BF283</f>
        <v>379</v>
      </c>
      <c r="BW283" s="431" t="n">
        <f aca="false">BG283</f>
        <v>6980</v>
      </c>
      <c r="BX283" s="431" t="n">
        <f aca="false">BW283*0.65</f>
        <v>4537</v>
      </c>
      <c r="BY283" s="431" t="n">
        <f aca="false">BK283</f>
        <v>22.4</v>
      </c>
      <c r="BZ283" s="431"/>
      <c r="CA283" s="432"/>
      <c r="CB283" s="431" t="n">
        <f aca="false">BO283</f>
        <v>102</v>
      </c>
      <c r="CC283" s="433" t="n">
        <v>25030</v>
      </c>
      <c r="CD283" s="412" t="n">
        <f aca="false">CC283</f>
        <v>25030</v>
      </c>
      <c r="CE283" s="422" t="n">
        <f aca="false">CC283/25000</f>
        <v>1.0012</v>
      </c>
      <c r="CF283" s="434" t="n">
        <f aca="false">6700/CC283*24</f>
        <v>6.42429085097883</v>
      </c>
      <c r="CG283" s="435"/>
      <c r="CH283" s="428"/>
      <c r="CI283" s="447" t="n">
        <f aca="false">9500/CC283*24</f>
        <v>9.10906911705953</v>
      </c>
      <c r="CJ283" s="437" t="n">
        <v>27.1</v>
      </c>
      <c r="CK283" s="437" t="n">
        <v>3.53</v>
      </c>
      <c r="CL283" s="424"/>
      <c r="CM283" s="424"/>
      <c r="CN283" s="424"/>
      <c r="CO283" s="433"/>
      <c r="CP283" s="433"/>
      <c r="CQ283" s="438"/>
      <c r="CR283" s="438" t="n">
        <v>0.97</v>
      </c>
      <c r="CS283" s="425"/>
      <c r="CT283" s="433" t="n">
        <f aca="false">3500/CC283*24</f>
        <v>3.35597283260088</v>
      </c>
      <c r="CU283" s="435" t="n">
        <v>5.66</v>
      </c>
      <c r="CV283" s="494"/>
      <c r="CW283" s="495"/>
      <c r="CX283" s="496"/>
      <c r="CY283" s="497"/>
      <c r="CZ283" s="498"/>
      <c r="DA283" s="498"/>
      <c r="DB283" s="498"/>
      <c r="DC283" s="498"/>
      <c r="DD283" s="499"/>
      <c r="DE283" s="496"/>
      <c r="DF283" s="445" t="n">
        <v>24922</v>
      </c>
      <c r="DG283" s="446" t="n">
        <f aca="false">DF283</f>
        <v>24922</v>
      </c>
      <c r="DH283" s="422" t="n">
        <f aca="false">DF283/25000</f>
        <v>0.99688</v>
      </c>
      <c r="DI283" s="447" t="n">
        <f aca="false">6700/DF283*24</f>
        <v>6.45213064762058</v>
      </c>
      <c r="DJ283" s="435" t="n">
        <v>7.81</v>
      </c>
      <c r="DK283" s="428"/>
      <c r="DL283" s="447" t="n">
        <f aca="false">9500/DF283*24</f>
        <v>9.14854345558141</v>
      </c>
      <c r="DM283" s="423" t="n">
        <v>27.1</v>
      </c>
      <c r="DN283" s="423" t="n">
        <v>3.61</v>
      </c>
      <c r="DO283" s="424" t="n">
        <v>7.86</v>
      </c>
      <c r="DP283" s="424"/>
      <c r="DQ283" s="424"/>
      <c r="DR283" s="433"/>
      <c r="DS283" s="433"/>
      <c r="DT283" s="438"/>
      <c r="DU283" s="438" t="n">
        <v>0.96</v>
      </c>
      <c r="DV283" s="425"/>
      <c r="DW283" s="447" t="n">
        <f aca="false">3500/DF283*24</f>
        <v>3.37051600995105</v>
      </c>
      <c r="DX283" s="435" t="n">
        <v>4.97</v>
      </c>
      <c r="DY283" s="494" t="n">
        <v>8.03</v>
      </c>
      <c r="DZ283" s="495"/>
      <c r="EA283" s="496" t="n">
        <v>59</v>
      </c>
      <c r="EB283" s="497" t="n">
        <v>6330</v>
      </c>
      <c r="EC283" s="498" t="n">
        <v>7.2</v>
      </c>
      <c r="ED283" s="498"/>
      <c r="EE283" s="498"/>
      <c r="EF283" s="498"/>
      <c r="EG283" s="499" t="n">
        <v>7</v>
      </c>
      <c r="EH283" s="496"/>
      <c r="EI283" s="430" t="n">
        <f aca="false">DY283</f>
        <v>8.03</v>
      </c>
      <c r="EJ283" s="448"/>
      <c r="EK283" s="449" t="n">
        <f aca="false">EA283</f>
        <v>59</v>
      </c>
      <c r="EL283" s="418" t="n">
        <f aca="false">EB283</f>
        <v>6330</v>
      </c>
      <c r="EM283" s="432" t="n">
        <f aca="false">EC283</f>
        <v>7.2</v>
      </c>
      <c r="EN283" s="432"/>
      <c r="EO283" s="432"/>
      <c r="EP283" s="432"/>
      <c r="EQ283" s="431" t="n">
        <f aca="false">EG283</f>
        <v>7</v>
      </c>
      <c r="ER283" s="449"/>
      <c r="ES283" s="497" t="n">
        <f aca="false">44000/BA283*24</f>
        <v>21.1402946828956</v>
      </c>
      <c r="ET283" s="500" t="n">
        <f aca="false">BB283</f>
        <v>0.99904</v>
      </c>
      <c r="EU283" s="452" t="n">
        <f aca="false">BV283/1000/ES283*24</f>
        <v>0.430268363636364</v>
      </c>
      <c r="EV283" s="500" t="n">
        <f aca="false">EU283/$EU$6</f>
        <v>0.796793265993266</v>
      </c>
      <c r="EW283" s="527"/>
      <c r="EX283" s="515" t="n">
        <f aca="false">BY283-EM283</f>
        <v>15.2</v>
      </c>
      <c r="EY283" s="527"/>
      <c r="EZ283" s="515"/>
      <c r="FA283" s="451" t="n">
        <f aca="false">1-EK283/BV283</f>
        <v>0.844327176781003</v>
      </c>
      <c r="FB283" s="432" t="n">
        <f aca="false">BV283-EK283</f>
        <v>320</v>
      </c>
      <c r="FC283" s="453"/>
      <c r="FD283" s="432"/>
      <c r="FE283" s="453" t="n">
        <f aca="false">1-EQ283/CB283</f>
        <v>0.931372549019608</v>
      </c>
      <c r="FF283" s="431" t="n">
        <f aca="false">CB283-EQ283</f>
        <v>95</v>
      </c>
      <c r="FG283" s="491" t="n">
        <v>48000</v>
      </c>
      <c r="FH283" s="602"/>
      <c r="FI283" s="502"/>
      <c r="FJ283" s="488"/>
      <c r="FK283" s="503" t="n">
        <f aca="false">3000/BA283*24</f>
        <v>1.44138372837924</v>
      </c>
      <c r="FL283" s="537"/>
      <c r="FM283" s="503"/>
      <c r="FN283" s="537" t="n">
        <v>5143</v>
      </c>
      <c r="FO283" s="533" t="n">
        <f aca="false">FN283/11.15/1.2/1000</f>
        <v>0.384379671150972</v>
      </c>
      <c r="FP283" s="497" t="n">
        <f aca="false">FN283/BA283*1000</f>
        <v>102.958840486867</v>
      </c>
      <c r="FQ283" s="504" t="n">
        <v>86.4</v>
      </c>
      <c r="FR283" s="492" t="n">
        <f aca="false">FQ283/BA283*1000</f>
        <v>1.72966047405509</v>
      </c>
      <c r="FS283" s="505" t="n">
        <v>7.98</v>
      </c>
      <c r="FT283" s="495"/>
      <c r="FU283" s="496" t="n">
        <v>50</v>
      </c>
      <c r="FV283" s="537" t="n">
        <v>1</v>
      </c>
      <c r="FW283" s="603"/>
      <c r="FX283" s="537"/>
      <c r="FY283" s="453" t="n">
        <f aca="false">1-FV283/(EG283+DD283)</f>
        <v>0.857142857142857</v>
      </c>
      <c r="FZ283" s="453"/>
      <c r="GA283" s="430"/>
      <c r="GB283" s="527"/>
      <c r="GC283" s="515"/>
      <c r="GD283" s="527" t="n">
        <f aca="false">1-FU283/EA283</f>
        <v>0.152542372881356</v>
      </c>
      <c r="GE283" s="528" t="n">
        <f aca="false">CX283+EA283-FU283</f>
        <v>9</v>
      </c>
      <c r="GF283" s="507" t="n">
        <f aca="false">4100/BA283*24</f>
        <v>1.96989109545163</v>
      </c>
      <c r="GG283" s="602"/>
      <c r="GH283" s="602"/>
      <c r="GI283" s="602"/>
      <c r="GJ283" s="602"/>
      <c r="GK283" s="602"/>
      <c r="GL283" s="508"/>
      <c r="GM283" s="495"/>
      <c r="GN283" s="602"/>
      <c r="GO283" s="602"/>
      <c r="GP283" s="602"/>
      <c r="GQ283" s="495"/>
      <c r="GR283" s="604"/>
      <c r="GS283" s="495"/>
      <c r="GT283" s="602"/>
      <c r="GU283" s="602"/>
      <c r="GV283" s="602"/>
      <c r="GW283" s="527"/>
      <c r="GX283" s="527"/>
      <c r="GY283" s="504"/>
      <c r="GZ283" s="491" t="n">
        <v>48123</v>
      </c>
      <c r="HA283" s="494" t="n">
        <v>8.14</v>
      </c>
      <c r="HB283" s="494" t="n">
        <v>8.11</v>
      </c>
      <c r="HC283" s="495"/>
      <c r="HD283" s="499" t="n">
        <v>49</v>
      </c>
      <c r="HE283" s="499" t="n">
        <v>15</v>
      </c>
      <c r="HF283" s="499"/>
      <c r="HG283" s="499"/>
      <c r="HH283" s="493" t="n">
        <v>3</v>
      </c>
      <c r="HI283" s="509" t="n">
        <v>6320</v>
      </c>
      <c r="HJ283" s="491" t="n">
        <f aca="false">HI283*0.67</f>
        <v>4234.4</v>
      </c>
      <c r="HK283" s="491"/>
      <c r="HL283" s="551"/>
      <c r="HM283" s="544"/>
      <c r="HN283" s="507" t="n">
        <v>6.68</v>
      </c>
      <c r="HO283" s="492"/>
      <c r="HP283" s="546" t="n">
        <v>0.049</v>
      </c>
      <c r="HQ283" s="524"/>
      <c r="HR283" s="525"/>
      <c r="HS283" s="525" t="n">
        <v>0.27</v>
      </c>
      <c r="HT283" s="512" t="n">
        <v>16</v>
      </c>
      <c r="HU283" s="526" t="n">
        <f aca="false">72500/BA283*24</f>
        <v>34.8334401024984</v>
      </c>
      <c r="HV283" s="527"/>
      <c r="HW283" s="527" t="n">
        <f aca="false">1-HD283/BF283</f>
        <v>0.870712401055409</v>
      </c>
      <c r="HX283" s="527" t="n">
        <f aca="false">1-HN283/BK283</f>
        <v>0.701785714285714</v>
      </c>
      <c r="HY283" s="513" t="s">
        <v>191</v>
      </c>
    </row>
    <row r="284" s="599" customFormat="true" ht="15" hidden="false" customHeight="true" outlineLevel="0" collapsed="false">
      <c r="A284" s="401" t="n">
        <v>43766</v>
      </c>
      <c r="B284" s="516" t="n">
        <v>51552</v>
      </c>
      <c r="C284" s="403" t="n">
        <f aca="false">B284/$B$6</f>
        <v>1.03104</v>
      </c>
      <c r="D284" s="572" t="n">
        <v>7.95</v>
      </c>
      <c r="E284" s="573"/>
      <c r="F284" s="574" t="n">
        <v>361</v>
      </c>
      <c r="G284" s="407" t="n">
        <f aca="false">F284*B284/1000</f>
        <v>18610.272</v>
      </c>
      <c r="H284" s="403" t="n">
        <f aca="false">G284/$G$6</f>
        <v>0.74441088</v>
      </c>
      <c r="I284" s="574" t="n">
        <v>6130</v>
      </c>
      <c r="J284" s="407" t="n">
        <f aca="false">I284*0.67</f>
        <v>4107.1</v>
      </c>
      <c r="K284" s="575" t="n">
        <v>26.7</v>
      </c>
      <c r="L284" s="575"/>
      <c r="M284" s="575"/>
      <c r="N284" s="576" t="n">
        <v>113</v>
      </c>
      <c r="O284" s="576"/>
      <c r="P284" s="410"/>
      <c r="Q284" s="410"/>
      <c r="R284" s="410"/>
      <c r="S284" s="410"/>
      <c r="T284" s="411"/>
      <c r="U284" s="412"/>
      <c r="V284" s="410"/>
      <c r="W284" s="410"/>
      <c r="X284" s="517"/>
      <c r="Y284" s="474"/>
      <c r="Z284" s="430"/>
      <c r="AA284" s="448"/>
      <c r="AB284" s="410"/>
      <c r="AC284" s="410"/>
      <c r="AD284" s="475" t="n">
        <v>3.75</v>
      </c>
      <c r="AE284" s="478" t="n">
        <f aca="false">AD284/$AD$6</f>
        <v>0.520833333333333</v>
      </c>
      <c r="AF284" s="479"/>
      <c r="AG284" s="478"/>
      <c r="AH284" s="479"/>
      <c r="AI284" s="479"/>
      <c r="AJ284" s="474"/>
      <c r="AK284" s="478"/>
      <c r="AL284" s="448"/>
      <c r="AM284" s="480"/>
      <c r="AN284" s="474"/>
      <c r="AO284" s="474"/>
      <c r="AP284" s="480"/>
      <c r="AQ284" s="448"/>
      <c r="AR284" s="474"/>
      <c r="AS284" s="474"/>
      <c r="AT284" s="474"/>
      <c r="AU284" s="448"/>
      <c r="AV284" s="481"/>
      <c r="AW284" s="480"/>
      <c r="AX284" s="480"/>
      <c r="AY284" s="481"/>
      <c r="AZ284" s="481"/>
      <c r="BA284" s="421" t="n">
        <f aca="false">CC284+DF284</f>
        <v>49147</v>
      </c>
      <c r="BB284" s="422" t="n">
        <f aca="false">BA284/$BA$6</f>
        <v>0.98294</v>
      </c>
      <c r="BC284" s="423"/>
      <c r="BD284" s="424" t="n">
        <v>8.04</v>
      </c>
      <c r="BE284" s="425"/>
      <c r="BF284" s="426" t="n">
        <v>402</v>
      </c>
      <c r="BG284" s="427" t="n">
        <v>7180</v>
      </c>
      <c r="BH284" s="421" t="n">
        <f aca="false">BG284*0.67</f>
        <v>4810.6</v>
      </c>
      <c r="BI284" s="433"/>
      <c r="BJ284" s="422"/>
      <c r="BK284" s="428" t="n">
        <v>21.2</v>
      </c>
      <c r="BL284" s="428"/>
      <c r="BM284" s="429"/>
      <c r="BN284" s="423"/>
      <c r="BO284" s="426" t="n">
        <v>125</v>
      </c>
      <c r="BP284" s="426"/>
      <c r="BQ284" s="424" t="n">
        <v>4.77</v>
      </c>
      <c r="BR284" s="422" t="n">
        <f aca="false">BQ284/$BQ$6</f>
        <v>0.6625</v>
      </c>
      <c r="BS284" s="410" t="n">
        <f aca="false">BA284</f>
        <v>49147</v>
      </c>
      <c r="BT284" s="430" t="n">
        <f aca="false">BD284</f>
        <v>8.04</v>
      </c>
      <c r="BU284" s="431"/>
      <c r="BV284" s="431" t="n">
        <f aca="false">BF284</f>
        <v>402</v>
      </c>
      <c r="BW284" s="431" t="n">
        <f aca="false">BG284</f>
        <v>7180</v>
      </c>
      <c r="BX284" s="431" t="n">
        <f aca="false">BW284*0.65</f>
        <v>4667</v>
      </c>
      <c r="BY284" s="431" t="n">
        <f aca="false">BK284</f>
        <v>21.2</v>
      </c>
      <c r="BZ284" s="431"/>
      <c r="CA284" s="432"/>
      <c r="CB284" s="431" t="n">
        <f aca="false">BO284</f>
        <v>125</v>
      </c>
      <c r="CC284" s="433" t="n">
        <v>24635</v>
      </c>
      <c r="CD284" s="412" t="n">
        <f aca="false">CC284</f>
        <v>24635</v>
      </c>
      <c r="CE284" s="422" t="n">
        <f aca="false">CC284/25000</f>
        <v>0.9854</v>
      </c>
      <c r="CF284" s="434" t="n">
        <f aca="false">6700/CC284*24</f>
        <v>6.52729855896083</v>
      </c>
      <c r="CG284" s="435"/>
      <c r="CH284" s="428"/>
      <c r="CI284" s="447" t="n">
        <f aca="false">9500/CC284*24</f>
        <v>9.25512482240715</v>
      </c>
      <c r="CJ284" s="437" t="n">
        <v>29.3</v>
      </c>
      <c r="CK284" s="437" t="n">
        <v>2.18</v>
      </c>
      <c r="CL284" s="424"/>
      <c r="CM284" s="424"/>
      <c r="CN284" s="424"/>
      <c r="CO284" s="433"/>
      <c r="CP284" s="433"/>
      <c r="CQ284" s="438"/>
      <c r="CR284" s="438" t="n">
        <v>0.96</v>
      </c>
      <c r="CS284" s="425"/>
      <c r="CT284" s="433" t="n">
        <f aca="false">3500/CC284*24</f>
        <v>3.40978282930789</v>
      </c>
      <c r="CU284" s="435" t="n">
        <v>4.89</v>
      </c>
      <c r="CV284" s="439"/>
      <c r="CW284" s="440"/>
      <c r="CX284" s="441"/>
      <c r="CY284" s="442"/>
      <c r="CZ284" s="443"/>
      <c r="DA284" s="443"/>
      <c r="DB284" s="443"/>
      <c r="DC284" s="443"/>
      <c r="DD284" s="444"/>
      <c r="DE284" s="441"/>
      <c r="DF284" s="445" t="n">
        <v>24512</v>
      </c>
      <c r="DG284" s="446" t="n">
        <f aca="false">DF284</f>
        <v>24512</v>
      </c>
      <c r="DH284" s="422" t="n">
        <f aca="false">DF284/25000</f>
        <v>0.98048</v>
      </c>
      <c r="DI284" s="447" t="n">
        <f aca="false">6700/DF284*24</f>
        <v>6.56005221932115</v>
      </c>
      <c r="DJ284" s="435" t="n">
        <v>7.78</v>
      </c>
      <c r="DK284" s="428"/>
      <c r="DL284" s="447" t="n">
        <f aca="false">9500/DF284*24</f>
        <v>9.30156657963446</v>
      </c>
      <c r="DM284" s="423" t="n">
        <v>29.6</v>
      </c>
      <c r="DN284" s="423" t="n">
        <v>2.31</v>
      </c>
      <c r="DO284" s="424" t="n">
        <v>7.79</v>
      </c>
      <c r="DP284" s="424"/>
      <c r="DQ284" s="424"/>
      <c r="DR284" s="433"/>
      <c r="DS284" s="433"/>
      <c r="DT284" s="438"/>
      <c r="DU284" s="438" t="n">
        <v>0.96</v>
      </c>
      <c r="DV284" s="425"/>
      <c r="DW284" s="447" t="n">
        <f aca="false">3500/DF284*24</f>
        <v>3.42689295039164</v>
      </c>
      <c r="DX284" s="435" t="n">
        <v>4.48</v>
      </c>
      <c r="DY284" s="439" t="n">
        <v>7.85</v>
      </c>
      <c r="DZ284" s="440"/>
      <c r="EA284" s="441" t="n">
        <v>60</v>
      </c>
      <c r="EB284" s="442" t="n">
        <v>6540</v>
      </c>
      <c r="EC284" s="443" t="n">
        <v>6.7</v>
      </c>
      <c r="ED284" s="443"/>
      <c r="EE284" s="443"/>
      <c r="EF284" s="443"/>
      <c r="EG284" s="444" t="n">
        <v>3</v>
      </c>
      <c r="EH284" s="441"/>
      <c r="EI284" s="430" t="n">
        <f aca="false">DY284</f>
        <v>7.85</v>
      </c>
      <c r="EJ284" s="448"/>
      <c r="EK284" s="449" t="n">
        <f aca="false">EA284</f>
        <v>60</v>
      </c>
      <c r="EL284" s="418" t="n">
        <f aca="false">EB284</f>
        <v>6540</v>
      </c>
      <c r="EM284" s="432" t="n">
        <f aca="false">EC284</f>
        <v>6.7</v>
      </c>
      <c r="EN284" s="432"/>
      <c r="EO284" s="432"/>
      <c r="EP284" s="432"/>
      <c r="EQ284" s="431" t="n">
        <f aca="false">EG284</f>
        <v>3</v>
      </c>
      <c r="ER284" s="449"/>
      <c r="ES284" s="450" t="n">
        <f aca="false">44000/BA284*24</f>
        <v>21.4865607259853</v>
      </c>
      <c r="ET284" s="451" t="n">
        <f aca="false">BB284</f>
        <v>0.98294</v>
      </c>
      <c r="EU284" s="452" t="n">
        <f aca="false">BV284/1000/ES284*24</f>
        <v>0.449024863636364</v>
      </c>
      <c r="EV284" s="451" t="n">
        <f aca="false">EU284/$EU$6</f>
        <v>0.831527525252525</v>
      </c>
      <c r="EW284" s="514"/>
      <c r="EX284" s="515" t="n">
        <f aca="false">BY284-EM284</f>
        <v>14.5</v>
      </c>
      <c r="EY284" s="514"/>
      <c r="EZ284" s="515"/>
      <c r="FA284" s="451" t="n">
        <f aca="false">1-EK284/BV284</f>
        <v>0.850746268656716</v>
      </c>
      <c r="FB284" s="432" t="n">
        <f aca="false">BV284-EK284</f>
        <v>342</v>
      </c>
      <c r="FC284" s="453"/>
      <c r="FD284" s="432"/>
      <c r="FE284" s="453" t="n">
        <f aca="false">1-EQ284/CB284</f>
        <v>0.976</v>
      </c>
      <c r="FF284" s="431" t="n">
        <f aca="false">CB284-EQ284</f>
        <v>122</v>
      </c>
      <c r="FG284" s="406" t="n">
        <v>50400</v>
      </c>
      <c r="FH284" s="590"/>
      <c r="FI284" s="591"/>
      <c r="FJ284" s="592"/>
      <c r="FK284" s="456" t="n">
        <f aca="false">3000/BA284*24</f>
        <v>1.46499277677173</v>
      </c>
      <c r="FL284" s="531"/>
      <c r="FM284" s="456"/>
      <c r="FN284" s="531" t="n">
        <v>5004</v>
      </c>
      <c r="FO284" s="533" t="n">
        <f aca="false">FN284/11.15/1.2/1000</f>
        <v>0.373991031390135</v>
      </c>
      <c r="FP284" s="450" t="n">
        <f aca="false">FN284/BA284*1000</f>
        <v>101.816997985635</v>
      </c>
      <c r="FQ284" s="458" t="n">
        <v>86.4</v>
      </c>
      <c r="FR284" s="459" t="n">
        <f aca="false">FQ284/BA284*1000</f>
        <v>1.75799133212607</v>
      </c>
      <c r="FS284" s="577" t="n">
        <v>7.9</v>
      </c>
      <c r="FT284" s="578"/>
      <c r="FU284" s="579" t="n">
        <v>51</v>
      </c>
      <c r="FV284" s="580" t="n">
        <v>1</v>
      </c>
      <c r="FW284" s="581"/>
      <c r="FX284" s="580"/>
      <c r="FY284" s="453" t="n">
        <f aca="false">1-FV284/(EG284+DD284)</f>
        <v>0.666666666666667</v>
      </c>
      <c r="FZ284" s="453"/>
      <c r="GA284" s="430"/>
      <c r="GB284" s="514"/>
      <c r="GC284" s="515"/>
      <c r="GD284" s="514" t="n">
        <f aca="false">1-FU284/EA284</f>
        <v>0.15</v>
      </c>
      <c r="GE284" s="528" t="n">
        <f aca="false">CX284+EA284-FU284</f>
        <v>9</v>
      </c>
      <c r="GF284" s="462" t="n">
        <f aca="false">4100/BA284*24</f>
        <v>2.00215679492136</v>
      </c>
      <c r="GG284" s="590"/>
      <c r="GH284" s="593"/>
      <c r="GI284" s="590"/>
      <c r="GJ284" s="593"/>
      <c r="GK284" s="593"/>
      <c r="GL284" s="594"/>
      <c r="GM284" s="578"/>
      <c r="GN284" s="590"/>
      <c r="GO284" s="593"/>
      <c r="GP284" s="593"/>
      <c r="GQ284" s="578"/>
      <c r="GR284" s="595"/>
      <c r="GS284" s="596"/>
      <c r="GT284" s="593"/>
      <c r="GU284" s="593"/>
      <c r="GV284" s="593"/>
      <c r="GW284" s="514"/>
      <c r="GX284" s="514"/>
      <c r="GY284" s="597"/>
      <c r="GZ284" s="406" t="n">
        <v>52156</v>
      </c>
      <c r="HA284" s="582" t="n">
        <v>8.15</v>
      </c>
      <c r="HB284" s="452" t="n">
        <v>8.12</v>
      </c>
      <c r="HC284" s="578"/>
      <c r="HD284" s="464" t="n">
        <v>47</v>
      </c>
      <c r="HE284" s="464" t="n">
        <v>16</v>
      </c>
      <c r="HF284" s="464"/>
      <c r="HG284" s="583"/>
      <c r="HH284" s="576" t="n">
        <v>1</v>
      </c>
      <c r="HI284" s="584" t="n">
        <v>6470</v>
      </c>
      <c r="HJ284" s="407" t="n">
        <f aca="false">HI284*0.67</f>
        <v>4334.9</v>
      </c>
      <c r="HK284" s="407"/>
      <c r="HL284" s="550"/>
      <c r="HM284" s="585"/>
      <c r="HN284" s="462" t="n">
        <v>5.86</v>
      </c>
      <c r="HO284" s="575"/>
      <c r="HP284" s="549" t="n">
        <v>0.058</v>
      </c>
      <c r="HQ284" s="586"/>
      <c r="HR284" s="587"/>
      <c r="HS284" s="521" t="n">
        <v>0.29</v>
      </c>
      <c r="HT284" s="588" t="n">
        <v>16</v>
      </c>
      <c r="HU284" s="523" t="n">
        <f aca="false">72500/BA284*24</f>
        <v>35.4039921053167</v>
      </c>
      <c r="HV284" s="514"/>
      <c r="HW284" s="514" t="n">
        <f aca="false">1-HD284/BF284</f>
        <v>0.883084577114428</v>
      </c>
      <c r="HX284" s="514" t="n">
        <f aca="false">1-HN284/BK284</f>
        <v>0.723584905660377</v>
      </c>
      <c r="HY284" s="600" t="s">
        <v>211</v>
      </c>
    </row>
    <row r="285" s="599" customFormat="true" ht="15" hidden="false" customHeight="true" outlineLevel="0" collapsed="false">
      <c r="A285" s="401" t="n">
        <v>43767</v>
      </c>
      <c r="B285" s="516" t="n">
        <v>50084</v>
      </c>
      <c r="C285" s="403" t="n">
        <f aca="false">B285/$B$6</f>
        <v>1.00168</v>
      </c>
      <c r="D285" s="572" t="n">
        <v>7.96</v>
      </c>
      <c r="E285" s="573"/>
      <c r="F285" s="574" t="n">
        <v>335</v>
      </c>
      <c r="G285" s="407" t="n">
        <f aca="false">F285*B285/1000</f>
        <v>16778.14</v>
      </c>
      <c r="H285" s="403" t="n">
        <f aca="false">G285/$G$6</f>
        <v>0.6711256</v>
      </c>
      <c r="I285" s="574" t="n">
        <v>5340</v>
      </c>
      <c r="J285" s="407" t="n">
        <f aca="false">I285*0.67</f>
        <v>3577.8</v>
      </c>
      <c r="K285" s="575" t="n">
        <v>31</v>
      </c>
      <c r="L285" s="575" t="n">
        <v>23.2</v>
      </c>
      <c r="M285" s="575" t="n">
        <v>2.3</v>
      </c>
      <c r="N285" s="576" t="n">
        <v>165</v>
      </c>
      <c r="O285" s="576" t="n">
        <v>32</v>
      </c>
      <c r="P285" s="410"/>
      <c r="Q285" s="410"/>
      <c r="R285" s="410"/>
      <c r="S285" s="410"/>
      <c r="T285" s="411"/>
      <c r="U285" s="412"/>
      <c r="V285" s="410"/>
      <c r="W285" s="410"/>
      <c r="X285" s="517"/>
      <c r="Y285" s="474"/>
      <c r="Z285" s="430"/>
      <c r="AA285" s="448"/>
      <c r="AB285" s="410"/>
      <c r="AC285" s="410"/>
      <c r="AD285" s="475" t="n">
        <v>3.28</v>
      </c>
      <c r="AE285" s="478" t="n">
        <f aca="false">AD285/$AD$6</f>
        <v>0.455555555555556</v>
      </c>
      <c r="AF285" s="479"/>
      <c r="AG285" s="478"/>
      <c r="AH285" s="479"/>
      <c r="AI285" s="479"/>
      <c r="AJ285" s="474"/>
      <c r="AK285" s="478"/>
      <c r="AL285" s="448"/>
      <c r="AM285" s="480"/>
      <c r="AN285" s="474"/>
      <c r="AO285" s="474"/>
      <c r="AP285" s="480"/>
      <c r="AQ285" s="448"/>
      <c r="AR285" s="474"/>
      <c r="AS285" s="474"/>
      <c r="AT285" s="474"/>
      <c r="AU285" s="448"/>
      <c r="AV285" s="481"/>
      <c r="AW285" s="480"/>
      <c r="AX285" s="480"/>
      <c r="AY285" s="481"/>
      <c r="AZ285" s="481"/>
      <c r="BA285" s="421" t="n">
        <f aca="false">CC285+DF285</f>
        <v>47827</v>
      </c>
      <c r="BB285" s="422" t="n">
        <f aca="false">BA285/$BA$6</f>
        <v>0.95654</v>
      </c>
      <c r="BC285" s="423"/>
      <c r="BD285" s="424" t="n">
        <v>7.89</v>
      </c>
      <c r="BE285" s="425"/>
      <c r="BF285" s="426" t="n">
        <v>435</v>
      </c>
      <c r="BG285" s="427" t="n">
        <v>6370</v>
      </c>
      <c r="BH285" s="421" t="n">
        <f aca="false">BG285*0.67</f>
        <v>4267.9</v>
      </c>
      <c r="BI285" s="433" t="n">
        <v>1189</v>
      </c>
      <c r="BJ285" s="422" t="n">
        <f aca="false">BI285/35.5*(23+35.5)/BH285</f>
        <v>0.459087145474124</v>
      </c>
      <c r="BK285" s="428" t="n">
        <v>24.3</v>
      </c>
      <c r="BL285" s="428" t="n">
        <v>18.8</v>
      </c>
      <c r="BM285" s="429" t="n">
        <v>9.1</v>
      </c>
      <c r="BN285" s="423" t="n">
        <v>1.9</v>
      </c>
      <c r="BO285" s="426" t="n">
        <v>246</v>
      </c>
      <c r="BP285" s="426" t="n">
        <v>32</v>
      </c>
      <c r="BQ285" s="424" t="n">
        <v>5.22</v>
      </c>
      <c r="BR285" s="422" t="n">
        <f aca="false">BQ285/$BQ$6</f>
        <v>0.725</v>
      </c>
      <c r="BS285" s="410" t="n">
        <f aca="false">BA285</f>
        <v>47827</v>
      </c>
      <c r="BT285" s="430" t="n">
        <f aca="false">BD285</f>
        <v>7.89</v>
      </c>
      <c r="BU285" s="431"/>
      <c r="BV285" s="431" t="n">
        <f aca="false">BF285</f>
        <v>435</v>
      </c>
      <c r="BW285" s="431" t="n">
        <f aca="false">BG285</f>
        <v>6370</v>
      </c>
      <c r="BX285" s="431" t="n">
        <f aca="false">BW285*0.65</f>
        <v>4140.5</v>
      </c>
      <c r="BY285" s="431" t="n">
        <f aca="false">BK285</f>
        <v>24.3</v>
      </c>
      <c r="BZ285" s="431" t="n">
        <f aca="false">BL285</f>
        <v>18.8</v>
      </c>
      <c r="CA285" s="432" t="n">
        <f aca="false">BN285</f>
        <v>1.9</v>
      </c>
      <c r="CB285" s="431" t="n">
        <f aca="false">BO285</f>
        <v>246</v>
      </c>
      <c r="CC285" s="433" t="n">
        <v>24269</v>
      </c>
      <c r="CD285" s="412" t="n">
        <f aca="false">CC285</f>
        <v>24269</v>
      </c>
      <c r="CE285" s="422" t="n">
        <f aca="false">CC285/25000</f>
        <v>0.97076</v>
      </c>
      <c r="CF285" s="434" t="n">
        <f aca="false">6700/CC285*24</f>
        <v>6.62573653632206</v>
      </c>
      <c r="CG285" s="435"/>
      <c r="CH285" s="428"/>
      <c r="CI285" s="447" t="n">
        <f aca="false">9500/CC285*24</f>
        <v>9.39470105896411</v>
      </c>
      <c r="CJ285" s="437" t="n">
        <v>27.5</v>
      </c>
      <c r="CK285" s="437" t="n">
        <v>2.01</v>
      </c>
      <c r="CL285" s="424"/>
      <c r="CM285" s="424"/>
      <c r="CN285" s="424"/>
      <c r="CO285" s="433"/>
      <c r="CP285" s="433"/>
      <c r="CQ285" s="438"/>
      <c r="CR285" s="438" t="n">
        <v>0.98</v>
      </c>
      <c r="CS285" s="425"/>
      <c r="CT285" s="433" t="n">
        <f aca="false">3500/CC285*24</f>
        <v>3.46120565330257</v>
      </c>
      <c r="CU285" s="435" t="n">
        <v>4.29</v>
      </c>
      <c r="CV285" s="439"/>
      <c r="CW285" s="440"/>
      <c r="CX285" s="441"/>
      <c r="CY285" s="442"/>
      <c r="CZ285" s="443"/>
      <c r="DA285" s="443"/>
      <c r="DB285" s="443"/>
      <c r="DC285" s="443"/>
      <c r="DD285" s="444"/>
      <c r="DE285" s="441"/>
      <c r="DF285" s="445" t="n">
        <v>23558</v>
      </c>
      <c r="DG285" s="446" t="n">
        <f aca="false">DF285</f>
        <v>23558</v>
      </c>
      <c r="DH285" s="422" t="n">
        <f aca="false">DF285/25000</f>
        <v>0.94232</v>
      </c>
      <c r="DI285" s="447" t="n">
        <f aca="false">6700/DF285*24</f>
        <v>6.82570676627897</v>
      </c>
      <c r="DJ285" s="435" t="n">
        <v>7.65</v>
      </c>
      <c r="DK285" s="428" t="n">
        <v>9.2</v>
      </c>
      <c r="DL285" s="447" t="n">
        <f aca="false">9500/DF285*24</f>
        <v>9.67824093726123</v>
      </c>
      <c r="DM285" s="423" t="n">
        <v>27.6</v>
      </c>
      <c r="DN285" s="423" t="n">
        <v>3.77</v>
      </c>
      <c r="DO285" s="424" t="n">
        <v>7.68</v>
      </c>
      <c r="DP285" s="424"/>
      <c r="DQ285" s="424"/>
      <c r="DR285" s="433" t="n">
        <v>7537</v>
      </c>
      <c r="DS285" s="433" t="n">
        <v>3017</v>
      </c>
      <c r="DT285" s="438" t="n">
        <f aca="false">DS285/DR285</f>
        <v>0.400291893326257</v>
      </c>
      <c r="DU285" s="438" t="n">
        <v>0.97</v>
      </c>
      <c r="DV285" s="425"/>
      <c r="DW285" s="447" t="n">
        <f aca="false">3500/DF285*24</f>
        <v>3.56566771372782</v>
      </c>
      <c r="DX285" s="435" t="n">
        <v>4.04</v>
      </c>
      <c r="DY285" s="439" t="n">
        <v>7.81</v>
      </c>
      <c r="DZ285" s="440"/>
      <c r="EA285" s="441" t="n">
        <v>62</v>
      </c>
      <c r="EB285" s="442" t="n">
        <v>6840</v>
      </c>
      <c r="EC285" s="443" t="n">
        <v>9.6</v>
      </c>
      <c r="ED285" s="443" t="n">
        <v>0.6</v>
      </c>
      <c r="EE285" s="443" t="n">
        <v>7.3</v>
      </c>
      <c r="EF285" s="443" t="n">
        <v>0.9</v>
      </c>
      <c r="EG285" s="444" t="n">
        <v>8</v>
      </c>
      <c r="EH285" s="441" t="n">
        <v>16</v>
      </c>
      <c r="EI285" s="430" t="n">
        <f aca="false">DY285</f>
        <v>7.81</v>
      </c>
      <c r="EJ285" s="448"/>
      <c r="EK285" s="449" t="n">
        <f aca="false">EA285</f>
        <v>62</v>
      </c>
      <c r="EL285" s="418" t="n">
        <f aca="false">EB285</f>
        <v>6840</v>
      </c>
      <c r="EM285" s="432" t="n">
        <f aca="false">EC285</f>
        <v>9.6</v>
      </c>
      <c r="EN285" s="432" t="n">
        <f aca="false">ED285</f>
        <v>0.6</v>
      </c>
      <c r="EO285" s="432" t="n">
        <f aca="false">EE285</f>
        <v>7.3</v>
      </c>
      <c r="EP285" s="432" t="n">
        <f aca="false">EF285</f>
        <v>0.9</v>
      </c>
      <c r="EQ285" s="431" t="n">
        <f aca="false">EG285</f>
        <v>8</v>
      </c>
      <c r="ER285" s="449" t="n">
        <f aca="false">EH285</f>
        <v>16</v>
      </c>
      <c r="ES285" s="450" t="n">
        <f aca="false">44000/BA285*24</f>
        <v>22.0795784807745</v>
      </c>
      <c r="ET285" s="451" t="n">
        <f aca="false">BB285</f>
        <v>0.95654</v>
      </c>
      <c r="EU285" s="452" t="n">
        <f aca="false">BV285/1000/ES285*24</f>
        <v>0.472835113636364</v>
      </c>
      <c r="EV285" s="451" t="n">
        <f aca="false">EU285/$EU$6</f>
        <v>0.875620580808081</v>
      </c>
      <c r="EW285" s="514" t="n">
        <f aca="false">1-EM285/BY285</f>
        <v>0.604938271604938</v>
      </c>
      <c r="EX285" s="515" t="n">
        <f aca="false">BY285-EM285</f>
        <v>14.7</v>
      </c>
      <c r="EY285" s="514"/>
      <c r="EZ285" s="515"/>
      <c r="FA285" s="451" t="n">
        <f aca="false">1-EK285/BV285</f>
        <v>0.857471264367816</v>
      </c>
      <c r="FB285" s="432" t="n">
        <f aca="false">BV285-EK285</f>
        <v>373</v>
      </c>
      <c r="FC285" s="453" t="n">
        <f aca="false">1-EP285/CA285</f>
        <v>0.526315789473684</v>
      </c>
      <c r="FD285" s="432" t="n">
        <f aca="false">CA285-EP285</f>
        <v>1</v>
      </c>
      <c r="FE285" s="453" t="n">
        <f aca="false">1-EQ285/CB285</f>
        <v>0.967479674796748</v>
      </c>
      <c r="FF285" s="431" t="n">
        <f aca="false">CB285-EQ285</f>
        <v>238</v>
      </c>
      <c r="FG285" s="406" t="n">
        <v>50400</v>
      </c>
      <c r="FH285" s="590"/>
      <c r="FI285" s="591"/>
      <c r="FJ285" s="592"/>
      <c r="FK285" s="456" t="n">
        <f aca="false">3000/BA285*24</f>
        <v>1.50542580550735</v>
      </c>
      <c r="FL285" s="531"/>
      <c r="FM285" s="456"/>
      <c r="FN285" s="531" t="n">
        <v>5004</v>
      </c>
      <c r="FO285" s="533" t="n">
        <f aca="false">FN285/11.15/1.2/1000</f>
        <v>0.373991031390135</v>
      </c>
      <c r="FP285" s="450" t="n">
        <f aca="false">FN285/BA285*1000</f>
        <v>104.627093482761</v>
      </c>
      <c r="FQ285" s="458" t="n">
        <v>86.4</v>
      </c>
      <c r="FR285" s="459" t="n">
        <f aca="false">FQ285/BA285*1000</f>
        <v>1.80651096660882</v>
      </c>
      <c r="FS285" s="577" t="n">
        <v>7.74</v>
      </c>
      <c r="FT285" s="578"/>
      <c r="FU285" s="579" t="n">
        <v>53</v>
      </c>
      <c r="FV285" s="580" t="n">
        <v>1</v>
      </c>
      <c r="FW285" s="581" t="n">
        <v>0.28</v>
      </c>
      <c r="FX285" s="580" t="n">
        <v>16</v>
      </c>
      <c r="FY285" s="453" t="n">
        <f aca="false">1-FV285/(EG285+DD285)</f>
        <v>0.875</v>
      </c>
      <c r="FZ285" s="453" t="n">
        <f aca="false">1-FW285/(EF285+DC285)</f>
        <v>0.688888888888889</v>
      </c>
      <c r="GA285" s="430" t="n">
        <f aca="false">EF285+DC285-FW285</f>
        <v>0.62</v>
      </c>
      <c r="GB285" s="514"/>
      <c r="GC285" s="515"/>
      <c r="GD285" s="514" t="n">
        <f aca="false">1-FU285/EA285</f>
        <v>0.145161290322581</v>
      </c>
      <c r="GE285" s="528" t="n">
        <f aca="false">CX285+EA285-FU285</f>
        <v>9</v>
      </c>
      <c r="GF285" s="462" t="n">
        <f aca="false">4100/BA285*24</f>
        <v>2.05741526752671</v>
      </c>
      <c r="GG285" s="607" t="n">
        <v>60</v>
      </c>
      <c r="GH285" s="451" t="n">
        <f aca="false">GG285/80</f>
        <v>0.75</v>
      </c>
      <c r="GI285" s="406" t="n">
        <v>420</v>
      </c>
      <c r="GJ285" s="463" t="n">
        <f aca="false">GI285/GG285</f>
        <v>7</v>
      </c>
      <c r="GK285" s="464" t="n">
        <f aca="false">GG285/(BA285/24)*1000</f>
        <v>30.108516110147</v>
      </c>
      <c r="GL285" s="465" t="n">
        <v>7.66</v>
      </c>
      <c r="GM285" s="530"/>
      <c r="GN285" s="406" t="n">
        <v>52</v>
      </c>
      <c r="GO285" s="514"/>
      <c r="GP285" s="451" t="n">
        <f aca="false">1-GN285/FU285</f>
        <v>0.0188679245283019</v>
      </c>
      <c r="GQ285" s="578" t="n">
        <v>2</v>
      </c>
      <c r="GR285" s="456" t="n">
        <f aca="false">4300/BA285*24</f>
        <v>2.15777698789387</v>
      </c>
      <c r="GS285" s="532"/>
      <c r="GT285" s="532" t="n">
        <f aca="false">HD285</f>
        <v>52</v>
      </c>
      <c r="GU285" s="514"/>
      <c r="GV285" s="514" t="n">
        <f aca="false">1-GT285/GN285</f>
        <v>0</v>
      </c>
      <c r="GW285" s="514"/>
      <c r="GX285" s="514" t="n">
        <f aca="false">1-HD285/FU285</f>
        <v>0.0188679245283019</v>
      </c>
      <c r="GY285" s="463" t="n">
        <f aca="false">GK285/(FU285-HD285)</f>
        <v>30.108516110147</v>
      </c>
      <c r="GZ285" s="406" t="n">
        <v>50832</v>
      </c>
      <c r="HA285" s="582" t="n">
        <v>8.24</v>
      </c>
      <c r="HB285" s="452" t="n">
        <v>8.18</v>
      </c>
      <c r="HC285" s="578"/>
      <c r="HD285" s="464" t="n">
        <v>52</v>
      </c>
      <c r="HE285" s="464" t="n">
        <v>15</v>
      </c>
      <c r="HF285" s="464"/>
      <c r="HG285" s="583"/>
      <c r="HH285" s="576" t="n">
        <v>1</v>
      </c>
      <c r="HI285" s="584" t="n">
        <v>6640</v>
      </c>
      <c r="HJ285" s="407" t="n">
        <f aca="false">HI285*0.67</f>
        <v>4448.8</v>
      </c>
      <c r="HK285" s="407"/>
      <c r="HL285" s="550" t="n">
        <v>1127</v>
      </c>
      <c r="HM285" s="585" t="n">
        <v>5.6</v>
      </c>
      <c r="HN285" s="462" t="n">
        <v>6.28</v>
      </c>
      <c r="HO285" s="575" t="n">
        <v>0.44</v>
      </c>
      <c r="HP285" s="549" t="n">
        <v>0.0586</v>
      </c>
      <c r="HQ285" s="586" t="n">
        <v>6.4</v>
      </c>
      <c r="HR285" s="587" t="n">
        <v>0.24</v>
      </c>
      <c r="HS285" s="521" t="n">
        <v>0.28</v>
      </c>
      <c r="HT285" s="588" t="n">
        <v>2</v>
      </c>
      <c r="HU285" s="523" t="n">
        <f aca="false">72500/BA285*24</f>
        <v>36.3811236330943</v>
      </c>
      <c r="HV285" s="514"/>
      <c r="HW285" s="514" t="n">
        <f aca="false">1-HD285/BF285</f>
        <v>0.880459770114943</v>
      </c>
      <c r="HX285" s="514" t="n">
        <f aca="false">1-HN285/BK285</f>
        <v>0.74156378600823</v>
      </c>
      <c r="HY285" s="600"/>
    </row>
    <row r="286" s="599" customFormat="true" ht="15" hidden="false" customHeight="true" outlineLevel="0" collapsed="false">
      <c r="A286" s="401" t="n">
        <v>43768</v>
      </c>
      <c r="B286" s="516" t="n">
        <v>50350</v>
      </c>
      <c r="C286" s="403" t="n">
        <f aca="false">B286/$B$6</f>
        <v>1.007</v>
      </c>
      <c r="D286" s="572" t="n">
        <v>7.94</v>
      </c>
      <c r="E286" s="573" t="n">
        <v>109.4</v>
      </c>
      <c r="F286" s="574" t="n">
        <v>362</v>
      </c>
      <c r="G286" s="407" t="n">
        <f aca="false">F286*B286/1000</f>
        <v>18226.7</v>
      </c>
      <c r="H286" s="403" t="n">
        <f aca="false">G286/$G$6</f>
        <v>0.729068</v>
      </c>
      <c r="I286" s="574" t="n">
        <v>6530</v>
      </c>
      <c r="J286" s="407" t="n">
        <f aca="false">I286*0.67</f>
        <v>4375.1</v>
      </c>
      <c r="K286" s="575" t="n">
        <v>29.4</v>
      </c>
      <c r="L286" s="575"/>
      <c r="M286" s="575"/>
      <c r="N286" s="576" t="n">
        <v>123</v>
      </c>
      <c r="O286" s="576"/>
      <c r="P286" s="410"/>
      <c r="Q286" s="410"/>
      <c r="R286" s="410"/>
      <c r="S286" s="410"/>
      <c r="T286" s="411"/>
      <c r="U286" s="412"/>
      <c r="V286" s="410"/>
      <c r="W286" s="410"/>
      <c r="X286" s="517"/>
      <c r="Y286" s="474"/>
      <c r="Z286" s="430"/>
      <c r="AA286" s="448"/>
      <c r="AB286" s="410"/>
      <c r="AC286" s="410"/>
      <c r="AD286" s="475" t="n">
        <v>2.85</v>
      </c>
      <c r="AE286" s="478" t="n">
        <f aca="false">AD286/$AD$6</f>
        <v>0.395833333333333</v>
      </c>
      <c r="AF286" s="479"/>
      <c r="AG286" s="478"/>
      <c r="AH286" s="479"/>
      <c r="AI286" s="479"/>
      <c r="AJ286" s="474"/>
      <c r="AK286" s="478"/>
      <c r="AL286" s="448"/>
      <c r="AM286" s="480"/>
      <c r="AN286" s="474"/>
      <c r="AO286" s="474"/>
      <c r="AP286" s="480"/>
      <c r="AQ286" s="448"/>
      <c r="AR286" s="474"/>
      <c r="AS286" s="474"/>
      <c r="AT286" s="474"/>
      <c r="AU286" s="448"/>
      <c r="AV286" s="481"/>
      <c r="AW286" s="480"/>
      <c r="AX286" s="480"/>
      <c r="AY286" s="481"/>
      <c r="AZ286" s="481"/>
      <c r="BA286" s="421" t="n">
        <f aca="false">CC286+DF286</f>
        <v>48287</v>
      </c>
      <c r="BB286" s="422" t="n">
        <f aca="false">BA286/$BA$6</f>
        <v>0.96574</v>
      </c>
      <c r="BC286" s="423"/>
      <c r="BD286" s="424" t="n">
        <v>8.02</v>
      </c>
      <c r="BE286" s="425" t="n">
        <v>106</v>
      </c>
      <c r="BF286" s="426" t="n">
        <v>417</v>
      </c>
      <c r="BG286" s="427" t="n">
        <v>6070</v>
      </c>
      <c r="BH286" s="421" t="n">
        <f aca="false">BG286*0.67</f>
        <v>4066.9</v>
      </c>
      <c r="BI286" s="433"/>
      <c r="BJ286" s="422"/>
      <c r="BK286" s="428" t="n">
        <v>26</v>
      </c>
      <c r="BL286" s="428"/>
      <c r="BM286" s="429"/>
      <c r="BN286" s="423"/>
      <c r="BO286" s="426" t="n">
        <v>112</v>
      </c>
      <c r="BP286" s="426"/>
      <c r="BQ286" s="424" t="n">
        <v>5.41</v>
      </c>
      <c r="BR286" s="422" t="n">
        <f aca="false">BQ286/$BQ$6</f>
        <v>0.751388888888889</v>
      </c>
      <c r="BS286" s="410" t="n">
        <f aca="false">BA286</f>
        <v>48287</v>
      </c>
      <c r="BT286" s="430" t="n">
        <f aca="false">BD286</f>
        <v>8.02</v>
      </c>
      <c r="BU286" s="431" t="n">
        <f aca="false">BE286</f>
        <v>106</v>
      </c>
      <c r="BV286" s="431" t="n">
        <f aca="false">BF286</f>
        <v>417</v>
      </c>
      <c r="BW286" s="431" t="n">
        <f aca="false">BG286</f>
        <v>6070</v>
      </c>
      <c r="BX286" s="431" t="n">
        <f aca="false">BW286*0.65</f>
        <v>3945.5</v>
      </c>
      <c r="BY286" s="431" t="n">
        <f aca="false">BK286</f>
        <v>26</v>
      </c>
      <c r="BZ286" s="431"/>
      <c r="CA286" s="432"/>
      <c r="CB286" s="431" t="n">
        <f aca="false">BO286</f>
        <v>112</v>
      </c>
      <c r="CC286" s="433" t="n">
        <v>24055</v>
      </c>
      <c r="CD286" s="412" t="n">
        <f aca="false">CC286</f>
        <v>24055</v>
      </c>
      <c r="CE286" s="422" t="n">
        <f aca="false">CC286/25000</f>
        <v>0.9622</v>
      </c>
      <c r="CF286" s="434" t="n">
        <f aca="false">6700/CC286*24</f>
        <v>6.68468093951361</v>
      </c>
      <c r="CG286" s="435"/>
      <c r="CH286" s="428"/>
      <c r="CI286" s="447" t="n">
        <f aca="false">9500/CC286*24</f>
        <v>9.47827894408647</v>
      </c>
      <c r="CJ286" s="437" t="n">
        <v>27.5</v>
      </c>
      <c r="CK286" s="437" t="n">
        <v>3.33</v>
      </c>
      <c r="CL286" s="424"/>
      <c r="CM286" s="424"/>
      <c r="CN286" s="424"/>
      <c r="CO286" s="433"/>
      <c r="CP286" s="433"/>
      <c r="CQ286" s="438"/>
      <c r="CR286" s="438" t="n">
        <v>0.96</v>
      </c>
      <c r="CS286" s="425"/>
      <c r="CT286" s="433" t="n">
        <f aca="false">3500/CC286*24</f>
        <v>3.49199750571607</v>
      </c>
      <c r="CU286" s="435" t="n">
        <v>4.15</v>
      </c>
      <c r="CV286" s="439"/>
      <c r="CW286" s="440"/>
      <c r="CX286" s="441"/>
      <c r="CY286" s="442"/>
      <c r="CZ286" s="443"/>
      <c r="DA286" s="443"/>
      <c r="DB286" s="443"/>
      <c r="DC286" s="443"/>
      <c r="DD286" s="444"/>
      <c r="DE286" s="441"/>
      <c r="DF286" s="445" t="n">
        <v>24232</v>
      </c>
      <c r="DG286" s="446" t="n">
        <f aca="false">DF286</f>
        <v>24232</v>
      </c>
      <c r="DH286" s="422" t="n">
        <f aca="false">DF286/25000</f>
        <v>0.96928</v>
      </c>
      <c r="DI286" s="447" t="n">
        <f aca="false">6700/DF286*24</f>
        <v>6.6358534169693</v>
      </c>
      <c r="DJ286" s="435" t="n">
        <v>7.86</v>
      </c>
      <c r="DK286" s="428"/>
      <c r="DL286" s="447" t="n">
        <f aca="false">9500/DF286*24</f>
        <v>9.40904588973259</v>
      </c>
      <c r="DM286" s="423" t="n">
        <v>27.3</v>
      </c>
      <c r="DN286" s="423" t="n">
        <v>3.94</v>
      </c>
      <c r="DO286" s="424" t="n">
        <v>7.84</v>
      </c>
      <c r="DP286" s="424"/>
      <c r="DQ286" s="424"/>
      <c r="DR286" s="433"/>
      <c r="DS286" s="433"/>
      <c r="DT286" s="438"/>
      <c r="DU286" s="438" t="n">
        <v>0.97</v>
      </c>
      <c r="DV286" s="425"/>
      <c r="DW286" s="447" t="n">
        <f aca="false">3500/DF286*24</f>
        <v>3.46649059095411</v>
      </c>
      <c r="DX286" s="435" t="n">
        <v>4.37</v>
      </c>
      <c r="DY286" s="439" t="n">
        <v>8.01</v>
      </c>
      <c r="DZ286" s="440" t="n">
        <v>16</v>
      </c>
      <c r="EA286" s="441" t="n">
        <v>58</v>
      </c>
      <c r="EB286" s="442" t="n">
        <v>6260</v>
      </c>
      <c r="EC286" s="443" t="n">
        <v>7.9</v>
      </c>
      <c r="ED286" s="443"/>
      <c r="EE286" s="443"/>
      <c r="EF286" s="443"/>
      <c r="EG286" s="444" t="n">
        <v>6</v>
      </c>
      <c r="EH286" s="441"/>
      <c r="EI286" s="430" t="n">
        <f aca="false">DY286</f>
        <v>8.01</v>
      </c>
      <c r="EJ286" s="448" t="n">
        <f aca="false">DZ286</f>
        <v>16</v>
      </c>
      <c r="EK286" s="449" t="n">
        <f aca="false">EA286</f>
        <v>58</v>
      </c>
      <c r="EL286" s="418" t="n">
        <f aca="false">EB286</f>
        <v>6260</v>
      </c>
      <c r="EM286" s="432" t="n">
        <f aca="false">EC286</f>
        <v>7.9</v>
      </c>
      <c r="EN286" s="432"/>
      <c r="EO286" s="432"/>
      <c r="EP286" s="432"/>
      <c r="EQ286" s="431" t="n">
        <f aca="false">EG286</f>
        <v>6</v>
      </c>
      <c r="ER286" s="449"/>
      <c r="ES286" s="450" t="n">
        <f aca="false">44000/BA286*24</f>
        <v>21.8692401681612</v>
      </c>
      <c r="ET286" s="451" t="n">
        <f aca="false">BB286</f>
        <v>0.96574</v>
      </c>
      <c r="EU286" s="452" t="n">
        <f aca="false">BV286/1000/ES286*24</f>
        <v>0.457629068181818</v>
      </c>
      <c r="EV286" s="451" t="n">
        <f aca="false">EU286/$EU$6</f>
        <v>0.847461237373737</v>
      </c>
      <c r="EW286" s="514"/>
      <c r="EX286" s="515" t="n">
        <f aca="false">BY286-EM286</f>
        <v>18.1</v>
      </c>
      <c r="EY286" s="514" t="n">
        <f aca="false">1-EJ286/BU286</f>
        <v>0.849056603773585</v>
      </c>
      <c r="EZ286" s="515" t="n">
        <f aca="false">BU286-EJ286</f>
        <v>90</v>
      </c>
      <c r="FA286" s="451" t="n">
        <f aca="false">1-EK286/BV286</f>
        <v>0.860911270983213</v>
      </c>
      <c r="FB286" s="432" t="n">
        <f aca="false">BV286-EK286</f>
        <v>359</v>
      </c>
      <c r="FC286" s="453"/>
      <c r="FD286" s="432"/>
      <c r="FE286" s="453" t="n">
        <f aca="false">1-EQ286/CB286</f>
        <v>0.946428571428571</v>
      </c>
      <c r="FF286" s="431" t="n">
        <f aca="false">CB286-EQ286</f>
        <v>106</v>
      </c>
      <c r="FG286" s="406" t="n">
        <v>50400</v>
      </c>
      <c r="FH286" s="590"/>
      <c r="FI286" s="591"/>
      <c r="FJ286" s="592"/>
      <c r="FK286" s="456" t="n">
        <f aca="false">3000/BA286*24</f>
        <v>1.49108455692008</v>
      </c>
      <c r="FL286" s="531"/>
      <c r="FM286" s="456"/>
      <c r="FN286" s="531" t="n">
        <v>5143</v>
      </c>
      <c r="FO286" s="533" t="n">
        <f aca="false">FN286/11.15/1.2/1000</f>
        <v>0.384379671150972</v>
      </c>
      <c r="FP286" s="450" t="n">
        <f aca="false">FN286/BA286*1000</f>
        <v>106.508998281111</v>
      </c>
      <c r="FQ286" s="458" t="n">
        <v>86.4</v>
      </c>
      <c r="FR286" s="459" t="n">
        <f aca="false">FQ286/BA286*1000</f>
        <v>1.7893014683041</v>
      </c>
      <c r="FS286" s="577" t="n">
        <v>7.91</v>
      </c>
      <c r="FT286" s="578" t="n">
        <v>15</v>
      </c>
      <c r="FU286" s="579" t="n">
        <v>53</v>
      </c>
      <c r="FV286" s="580" t="n">
        <v>1</v>
      </c>
      <c r="FW286" s="581"/>
      <c r="FX286" s="580"/>
      <c r="FY286" s="453" t="n">
        <f aca="false">1-FV286/(EG286+DD286)</f>
        <v>0.833333333333333</v>
      </c>
      <c r="FZ286" s="453"/>
      <c r="GA286" s="430"/>
      <c r="GB286" s="514" t="n">
        <f aca="false">1-FT286/DZ286</f>
        <v>0.0625</v>
      </c>
      <c r="GC286" s="515" t="n">
        <f aca="false">(CW286+DZ286-FT286)</f>
        <v>1</v>
      </c>
      <c r="GD286" s="514" t="n">
        <f aca="false">1-FU286/EA286</f>
        <v>0.0862068965517241</v>
      </c>
      <c r="GE286" s="528" t="n">
        <f aca="false">CX286+EA286-FU286</f>
        <v>5</v>
      </c>
      <c r="GF286" s="462" t="n">
        <f aca="false">4100/BA286*24</f>
        <v>2.03781556112411</v>
      </c>
      <c r="GG286" s="607" t="n">
        <v>20</v>
      </c>
      <c r="GH286" s="451" t="n">
        <f aca="false">GG286/80</f>
        <v>0.25</v>
      </c>
      <c r="GI286" s="406" t="n">
        <v>140</v>
      </c>
      <c r="GJ286" s="463" t="n">
        <f aca="false">GI286/GG286</f>
        <v>7</v>
      </c>
      <c r="GK286" s="464" t="n">
        <f aca="false">GG286/(BA286/24)*1000</f>
        <v>9.94056371280055</v>
      </c>
      <c r="GL286" s="465" t="n">
        <v>8.13</v>
      </c>
      <c r="GM286" s="530" t="n">
        <v>14.6</v>
      </c>
      <c r="GN286" s="406" t="n">
        <v>52</v>
      </c>
      <c r="GO286" s="514" t="n">
        <f aca="false">1-GM286/FT286</f>
        <v>0.0266666666666667</v>
      </c>
      <c r="GP286" s="451" t="n">
        <f aca="false">1-GN286/FU286</f>
        <v>0.0188679245283019</v>
      </c>
      <c r="GQ286" s="578" t="n">
        <v>2</v>
      </c>
      <c r="GR286" s="456" t="n">
        <f aca="false">4300/BA286*24</f>
        <v>2.13722119825212</v>
      </c>
      <c r="GS286" s="532" t="n">
        <f aca="false">HC286</f>
        <v>14.2</v>
      </c>
      <c r="GT286" s="532" t="n">
        <f aca="false">HD286</f>
        <v>50.836</v>
      </c>
      <c r="GU286" s="514" t="n">
        <f aca="false">1-GS286/GM286</f>
        <v>0.0273972602739726</v>
      </c>
      <c r="GV286" s="514" t="n">
        <f aca="false">1-GT286/GN286</f>
        <v>0.0223846153846154</v>
      </c>
      <c r="GW286" s="514" t="n">
        <f aca="false">1-HC286/FT286</f>
        <v>0.0533333333333333</v>
      </c>
      <c r="GX286" s="514" t="n">
        <f aca="false">1-HD286/FU286</f>
        <v>0.0408301886792453</v>
      </c>
      <c r="GY286" s="463" t="n">
        <f aca="false">GK286/(FU286-HD286)</f>
        <v>4.5936061519411</v>
      </c>
      <c r="GZ286" s="406" t="n">
        <v>52151</v>
      </c>
      <c r="HA286" s="582" t="n">
        <v>8.21</v>
      </c>
      <c r="HB286" s="452" t="n">
        <v>8.16</v>
      </c>
      <c r="HC286" s="578" t="n">
        <v>14.2</v>
      </c>
      <c r="HD286" s="464" t="n">
        <f aca="false">HC286*3.58</f>
        <v>50.836</v>
      </c>
      <c r="HE286" s="464" t="n">
        <v>15</v>
      </c>
      <c r="HF286" s="464"/>
      <c r="HG286" s="583"/>
      <c r="HH286" s="576" t="n">
        <v>3</v>
      </c>
      <c r="HI286" s="584" t="n">
        <v>6280</v>
      </c>
      <c r="HJ286" s="407" t="n">
        <f aca="false">HI286*0.67</f>
        <v>4207.6</v>
      </c>
      <c r="HK286" s="407"/>
      <c r="HL286" s="550"/>
      <c r="HM286" s="585"/>
      <c r="HN286" s="462" t="n">
        <v>7.4</v>
      </c>
      <c r="HO286" s="575"/>
      <c r="HP286" s="549" t="n">
        <v>0.06</v>
      </c>
      <c r="HQ286" s="586"/>
      <c r="HR286" s="587"/>
      <c r="HS286" s="521" t="n">
        <v>0.29</v>
      </c>
      <c r="HT286" s="588" t="n">
        <v>2</v>
      </c>
      <c r="HU286" s="523" t="n">
        <f aca="false">72500/BA286*24</f>
        <v>36.034543458902</v>
      </c>
      <c r="HV286" s="514" t="n">
        <f aca="false">1-HC286/BE286</f>
        <v>0.866037735849057</v>
      </c>
      <c r="HW286" s="514" t="n">
        <f aca="false">1-HD286/BF286</f>
        <v>0.878091127098321</v>
      </c>
      <c r="HX286" s="514" t="n">
        <f aca="false">1-HN286/BK286</f>
        <v>0.715384615384615</v>
      </c>
      <c r="HY286" s="600" t="s">
        <v>192</v>
      </c>
    </row>
    <row r="287" s="599" customFormat="true" ht="15" hidden="false" customHeight="true" outlineLevel="0" collapsed="false">
      <c r="A287" s="401" t="n">
        <v>43769</v>
      </c>
      <c r="B287" s="516" t="n">
        <v>50551</v>
      </c>
      <c r="C287" s="403" t="n">
        <f aca="false">B287/$B$6</f>
        <v>1.01102</v>
      </c>
      <c r="D287" s="572" t="n">
        <v>7.9</v>
      </c>
      <c r="E287" s="573" t="n">
        <v>105</v>
      </c>
      <c r="F287" s="574" t="n">
        <v>354</v>
      </c>
      <c r="G287" s="407" t="n">
        <f aca="false">F287*B287/1000</f>
        <v>17895.054</v>
      </c>
      <c r="H287" s="403" t="n">
        <f aca="false">G287/$G$6</f>
        <v>0.71580216</v>
      </c>
      <c r="I287" s="574" t="n">
        <v>5870</v>
      </c>
      <c r="J287" s="407" t="n">
        <f aca="false">I287*0.67</f>
        <v>3932.9</v>
      </c>
      <c r="K287" s="575" t="n">
        <v>31.4</v>
      </c>
      <c r="L287" s="575"/>
      <c r="M287" s="575"/>
      <c r="N287" s="576" t="n">
        <v>101</v>
      </c>
      <c r="O287" s="576"/>
      <c r="P287" s="410"/>
      <c r="Q287" s="410"/>
      <c r="R287" s="410"/>
      <c r="S287" s="410"/>
      <c r="T287" s="411"/>
      <c r="U287" s="412"/>
      <c r="V287" s="410"/>
      <c r="W287" s="410"/>
      <c r="X287" s="517"/>
      <c r="Y287" s="474"/>
      <c r="Z287" s="430"/>
      <c r="AA287" s="448"/>
      <c r="AB287" s="410"/>
      <c r="AC287" s="410"/>
      <c r="AD287" s="475" t="n">
        <v>3.03</v>
      </c>
      <c r="AE287" s="478" t="n">
        <f aca="false">AD287/$AD$6</f>
        <v>0.420833333333333</v>
      </c>
      <c r="AF287" s="479"/>
      <c r="AG287" s="478"/>
      <c r="AH287" s="479"/>
      <c r="AI287" s="479"/>
      <c r="AJ287" s="474"/>
      <c r="AK287" s="478"/>
      <c r="AL287" s="448"/>
      <c r="AM287" s="480"/>
      <c r="AN287" s="474"/>
      <c r="AO287" s="474"/>
      <c r="AP287" s="480"/>
      <c r="AQ287" s="448"/>
      <c r="AR287" s="474"/>
      <c r="AS287" s="474"/>
      <c r="AT287" s="474"/>
      <c r="AU287" s="448"/>
      <c r="AV287" s="481"/>
      <c r="AW287" s="480"/>
      <c r="AX287" s="480"/>
      <c r="AY287" s="481"/>
      <c r="AZ287" s="481"/>
      <c r="BA287" s="421" t="n">
        <f aca="false">CC287+DF287</f>
        <v>50222</v>
      </c>
      <c r="BB287" s="422" t="n">
        <f aca="false">BA287/$BA$6</f>
        <v>1.00444</v>
      </c>
      <c r="BC287" s="423"/>
      <c r="BD287" s="424" t="n">
        <v>7.89</v>
      </c>
      <c r="BE287" s="425" t="n">
        <v>84</v>
      </c>
      <c r="BF287" s="426" t="n">
        <v>374</v>
      </c>
      <c r="BG287" s="427" t="n">
        <v>5590</v>
      </c>
      <c r="BH287" s="421" t="n">
        <f aca="false">BG287*0.67</f>
        <v>3745.3</v>
      </c>
      <c r="BI287" s="433"/>
      <c r="BJ287" s="422"/>
      <c r="BK287" s="428" t="n">
        <v>24.3</v>
      </c>
      <c r="BL287" s="428"/>
      <c r="BM287" s="429"/>
      <c r="BN287" s="423"/>
      <c r="BO287" s="426" t="n">
        <v>125</v>
      </c>
      <c r="BP287" s="426"/>
      <c r="BQ287" s="424" t="n">
        <v>5.76</v>
      </c>
      <c r="BR287" s="422" t="n">
        <f aca="false">BQ287/$BQ$6</f>
        <v>0.8</v>
      </c>
      <c r="BS287" s="410" t="n">
        <f aca="false">BA287</f>
        <v>50222</v>
      </c>
      <c r="BT287" s="430" t="n">
        <f aca="false">BD287</f>
        <v>7.89</v>
      </c>
      <c r="BU287" s="431" t="n">
        <f aca="false">BE287</f>
        <v>84</v>
      </c>
      <c r="BV287" s="431" t="n">
        <f aca="false">BF287</f>
        <v>374</v>
      </c>
      <c r="BW287" s="431" t="n">
        <f aca="false">BG287</f>
        <v>5590</v>
      </c>
      <c r="BX287" s="431" t="n">
        <f aca="false">BW287*0.65</f>
        <v>3633.5</v>
      </c>
      <c r="BY287" s="431" t="n">
        <f aca="false">BK287</f>
        <v>24.3</v>
      </c>
      <c r="BZ287" s="431"/>
      <c r="CA287" s="432"/>
      <c r="CB287" s="431" t="n">
        <f aca="false">BO287</f>
        <v>125</v>
      </c>
      <c r="CC287" s="433" t="n">
        <v>25042</v>
      </c>
      <c r="CD287" s="412" t="n">
        <f aca="false">CC287</f>
        <v>25042</v>
      </c>
      <c r="CE287" s="422" t="n">
        <f aca="false">CC287/25000</f>
        <v>1.00168</v>
      </c>
      <c r="CF287" s="434" t="n">
        <f aca="false">6700/CC287*24</f>
        <v>6.42121236322977</v>
      </c>
      <c r="CG287" s="435"/>
      <c r="CH287" s="428"/>
      <c r="CI287" s="447" t="n">
        <f aca="false">9500/CC287*24</f>
        <v>9.10470409711684</v>
      </c>
      <c r="CJ287" s="437" t="n">
        <v>27.7</v>
      </c>
      <c r="CK287" s="437" t="n">
        <v>2.95</v>
      </c>
      <c r="CL287" s="424"/>
      <c r="CM287" s="424"/>
      <c r="CN287" s="424"/>
      <c r="CO287" s="433"/>
      <c r="CP287" s="433"/>
      <c r="CQ287" s="438"/>
      <c r="CR287" s="438" t="n">
        <v>0.96</v>
      </c>
      <c r="CS287" s="425"/>
      <c r="CT287" s="433" t="n">
        <f aca="false">3500/CC287*24</f>
        <v>3.35436466735884</v>
      </c>
      <c r="CU287" s="435" t="n">
        <v>3.54</v>
      </c>
      <c r="CV287" s="439"/>
      <c r="CW287" s="440"/>
      <c r="CX287" s="441"/>
      <c r="CY287" s="442"/>
      <c r="CZ287" s="443"/>
      <c r="DA287" s="443"/>
      <c r="DB287" s="443"/>
      <c r="DC287" s="443"/>
      <c r="DD287" s="444"/>
      <c r="DE287" s="441"/>
      <c r="DF287" s="445" t="n">
        <v>25180</v>
      </c>
      <c r="DG287" s="446" t="n">
        <f aca="false">DF287</f>
        <v>25180</v>
      </c>
      <c r="DH287" s="422" t="n">
        <f aca="false">DF287/25000</f>
        <v>1.0072</v>
      </c>
      <c r="DI287" s="447" t="n">
        <f aca="false">6700/DF287*24</f>
        <v>6.38602065131057</v>
      </c>
      <c r="DJ287" s="435" t="n">
        <v>7.82</v>
      </c>
      <c r="DK287" s="428"/>
      <c r="DL287" s="447" t="n">
        <f aca="false">9500/DF287*24</f>
        <v>9.054805401112</v>
      </c>
      <c r="DM287" s="423" t="n">
        <v>27.6</v>
      </c>
      <c r="DN287" s="423" t="n">
        <v>2.82</v>
      </c>
      <c r="DO287" s="424" t="n">
        <v>7.72</v>
      </c>
      <c r="DP287" s="424"/>
      <c r="DQ287" s="424"/>
      <c r="DR287" s="433"/>
      <c r="DS287" s="433"/>
      <c r="DT287" s="438"/>
      <c r="DU287" s="438" t="n">
        <v>0.97</v>
      </c>
      <c r="DV287" s="425"/>
      <c r="DW287" s="447" t="n">
        <f aca="false">3500/DF287*24</f>
        <v>3.33598093725179</v>
      </c>
      <c r="DX287" s="435" t="n">
        <v>3.43</v>
      </c>
      <c r="DY287" s="439" t="n">
        <v>7.86</v>
      </c>
      <c r="DZ287" s="440" t="n">
        <v>16</v>
      </c>
      <c r="EA287" s="441" t="n">
        <v>58</v>
      </c>
      <c r="EB287" s="442" t="n">
        <v>6110</v>
      </c>
      <c r="EC287" s="443" t="n">
        <v>6</v>
      </c>
      <c r="ED287" s="443"/>
      <c r="EE287" s="443"/>
      <c r="EF287" s="443"/>
      <c r="EG287" s="444" t="n">
        <v>4</v>
      </c>
      <c r="EH287" s="441"/>
      <c r="EI287" s="430" t="n">
        <f aca="false">DY287</f>
        <v>7.86</v>
      </c>
      <c r="EJ287" s="448" t="n">
        <f aca="false">DZ287</f>
        <v>16</v>
      </c>
      <c r="EK287" s="449" t="n">
        <f aca="false">EA287</f>
        <v>58</v>
      </c>
      <c r="EL287" s="418" t="n">
        <f aca="false">EB287</f>
        <v>6110</v>
      </c>
      <c r="EM287" s="432" t="n">
        <f aca="false">EC287</f>
        <v>6</v>
      </c>
      <c r="EN287" s="432"/>
      <c r="EO287" s="432"/>
      <c r="EP287" s="432"/>
      <c r="EQ287" s="431" t="n">
        <f aca="false">EG287</f>
        <v>4</v>
      </c>
      <c r="ER287" s="449"/>
      <c r="ES287" s="450" t="n">
        <f aca="false">44000/BA287*24</f>
        <v>21.026641710804</v>
      </c>
      <c r="ET287" s="451" t="n">
        <f aca="false">BB287</f>
        <v>1.00444</v>
      </c>
      <c r="EU287" s="452" t="n">
        <f aca="false">BV287/1000/ES287*24</f>
        <v>0.426887</v>
      </c>
      <c r="EV287" s="451" t="n">
        <f aca="false">EU287/$EU$6</f>
        <v>0.790531481481481</v>
      </c>
      <c r="EW287" s="514"/>
      <c r="EX287" s="515" t="n">
        <f aca="false">BY287-EM287</f>
        <v>18.3</v>
      </c>
      <c r="EY287" s="514" t="n">
        <f aca="false">1-EJ287/BU287</f>
        <v>0.80952380952381</v>
      </c>
      <c r="EZ287" s="515" t="n">
        <f aca="false">BU287-EJ287</f>
        <v>68</v>
      </c>
      <c r="FA287" s="451" t="n">
        <f aca="false">1-EK287/BV287</f>
        <v>0.844919786096257</v>
      </c>
      <c r="FB287" s="432" t="n">
        <f aca="false">BV287-EK287</f>
        <v>316</v>
      </c>
      <c r="FC287" s="453"/>
      <c r="FD287" s="432"/>
      <c r="FE287" s="453" t="n">
        <f aca="false">1-EQ287/CB287</f>
        <v>0.968</v>
      </c>
      <c r="FF287" s="431" t="n">
        <f aca="false">CB287-EQ287</f>
        <v>121</v>
      </c>
      <c r="FG287" s="406" t="n">
        <v>50400</v>
      </c>
      <c r="FH287" s="590"/>
      <c r="FI287" s="591"/>
      <c r="FJ287" s="592"/>
      <c r="FK287" s="456" t="n">
        <f aca="false">3000/BA287*24</f>
        <v>1.43363466210028</v>
      </c>
      <c r="FL287" s="531"/>
      <c r="FM287" s="456"/>
      <c r="FN287" s="531" t="n">
        <v>5643</v>
      </c>
      <c r="FO287" s="533" t="n">
        <f aca="false">FN287/11.15/1.2/1000</f>
        <v>0.421748878923767</v>
      </c>
      <c r="FP287" s="450" t="n">
        <f aca="false">FN287/BA287*1000</f>
        <v>112.361116642109</v>
      </c>
      <c r="FQ287" s="458" t="n">
        <v>86.4</v>
      </c>
      <c r="FR287" s="459" t="n">
        <f aca="false">FQ287/BA287*1000</f>
        <v>1.72036159452033</v>
      </c>
      <c r="FS287" s="577" t="n">
        <v>7.85</v>
      </c>
      <c r="FT287" s="578" t="n">
        <v>15</v>
      </c>
      <c r="FU287" s="579" t="n">
        <v>52</v>
      </c>
      <c r="FV287" s="580" t="n">
        <v>1</v>
      </c>
      <c r="FW287" s="581"/>
      <c r="FX287" s="580"/>
      <c r="FY287" s="453" t="n">
        <f aca="false">1-FV287/(EG287+DD287)</f>
        <v>0.75</v>
      </c>
      <c r="FZ287" s="453"/>
      <c r="GA287" s="430"/>
      <c r="GB287" s="514" t="n">
        <f aca="false">1-FT287/DZ287</f>
        <v>0.0625</v>
      </c>
      <c r="GC287" s="515" t="n">
        <f aca="false">(CW287+DZ287-FT287)</f>
        <v>1</v>
      </c>
      <c r="GD287" s="514" t="n">
        <f aca="false">1-FU287/EA287</f>
        <v>0.103448275862069</v>
      </c>
      <c r="GE287" s="528" t="n">
        <f aca="false">CX287+EA287-FU287</f>
        <v>6</v>
      </c>
      <c r="GF287" s="462" t="n">
        <f aca="false">4100/BA287*24</f>
        <v>1.95930070487038</v>
      </c>
      <c r="GG287" s="607" t="n">
        <v>20</v>
      </c>
      <c r="GH287" s="451" t="n">
        <f aca="false">GG287/80</f>
        <v>0.25</v>
      </c>
      <c r="GI287" s="406" t="n">
        <v>140</v>
      </c>
      <c r="GJ287" s="463" t="n">
        <f aca="false">GI287/GG287</f>
        <v>7</v>
      </c>
      <c r="GK287" s="464" t="n">
        <f aca="false">GG287/(BA287/24)*1000</f>
        <v>9.55756441400183</v>
      </c>
      <c r="GL287" s="465" t="n">
        <v>7.99</v>
      </c>
      <c r="GM287" s="530" t="n">
        <v>14</v>
      </c>
      <c r="GN287" s="406" t="n">
        <v>51</v>
      </c>
      <c r="GO287" s="514" t="n">
        <f aca="false">1-GM287/FT287</f>
        <v>0.0666666666666667</v>
      </c>
      <c r="GP287" s="451" t="n">
        <f aca="false">1-GN287/FU287</f>
        <v>0.0192307692307693</v>
      </c>
      <c r="GQ287" s="578" t="n">
        <v>4</v>
      </c>
      <c r="GR287" s="456" t="n">
        <f aca="false">4300/BA287*24</f>
        <v>2.05487634901039</v>
      </c>
      <c r="GS287" s="532" t="n">
        <f aca="false">HC287</f>
        <v>13</v>
      </c>
      <c r="GT287" s="532" t="n">
        <f aca="false">HD287</f>
        <v>46.54</v>
      </c>
      <c r="GU287" s="514" t="n">
        <f aca="false">1-GS287/GM287</f>
        <v>0.0714285714285714</v>
      </c>
      <c r="GV287" s="514" t="n">
        <f aca="false">1-GT287/GN287</f>
        <v>0.0874509803921569</v>
      </c>
      <c r="GW287" s="514" t="n">
        <f aca="false">1-HC287/FT287</f>
        <v>0.133333333333333</v>
      </c>
      <c r="GX287" s="514" t="n">
        <f aca="false">1-HD287/FU287</f>
        <v>0.105</v>
      </c>
      <c r="GY287" s="463" t="n">
        <f aca="false">GK287/(FU287-HD287)</f>
        <v>1.75046967289411</v>
      </c>
      <c r="GZ287" s="406" t="n">
        <v>52351</v>
      </c>
      <c r="HA287" s="582" t="n">
        <v>8.2</v>
      </c>
      <c r="HB287" s="452" t="n">
        <v>8.18</v>
      </c>
      <c r="HC287" s="578" t="n">
        <v>13</v>
      </c>
      <c r="HD287" s="464" t="n">
        <f aca="false">HC287*3.58</f>
        <v>46.54</v>
      </c>
      <c r="HE287" s="464" t="n">
        <v>14.8</v>
      </c>
      <c r="HF287" s="464"/>
      <c r="HG287" s="583"/>
      <c r="HH287" s="576" t="n">
        <v>2</v>
      </c>
      <c r="HI287" s="584" t="n">
        <v>6060</v>
      </c>
      <c r="HJ287" s="407" t="n">
        <f aca="false">HI287*0.67</f>
        <v>4060.2</v>
      </c>
      <c r="HK287" s="407"/>
      <c r="HL287" s="550"/>
      <c r="HM287" s="585"/>
      <c r="HN287" s="462" t="n">
        <v>5.51</v>
      </c>
      <c r="HO287" s="575"/>
      <c r="HP287" s="549" t="n">
        <v>0.06</v>
      </c>
      <c r="HQ287" s="586"/>
      <c r="HR287" s="587"/>
      <c r="HS287" s="521" t="n">
        <v>0.2</v>
      </c>
      <c r="HT287" s="588" t="n">
        <v>4</v>
      </c>
      <c r="HU287" s="523" t="n">
        <f aca="false">72500/BA287*24</f>
        <v>34.6461710007566</v>
      </c>
      <c r="HV287" s="514" t="n">
        <f aca="false">1-HC287/BE287</f>
        <v>0.845238095238095</v>
      </c>
      <c r="HW287" s="514" t="n">
        <f aca="false">1-HD287/BF287</f>
        <v>0.875561497326203</v>
      </c>
      <c r="HX287" s="514" t="n">
        <f aca="false">1-HN287/BK287</f>
        <v>0.773251028806584</v>
      </c>
      <c r="HY287" s="600"/>
    </row>
    <row r="288" s="599" customFormat="true" ht="15" hidden="false" customHeight="true" outlineLevel="0" collapsed="false">
      <c r="A288" s="401" t="n">
        <v>43770</v>
      </c>
      <c r="B288" s="516" t="n">
        <v>47743</v>
      </c>
      <c r="C288" s="403" t="n">
        <f aca="false">B288/$B$6</f>
        <v>0.95486</v>
      </c>
      <c r="D288" s="572" t="n">
        <v>7.97</v>
      </c>
      <c r="E288" s="573" t="n">
        <v>121.1</v>
      </c>
      <c r="F288" s="574" t="n">
        <v>385</v>
      </c>
      <c r="G288" s="407" t="n">
        <f aca="false">F288*B288/1000</f>
        <v>18381.055</v>
      </c>
      <c r="H288" s="403" t="n">
        <f aca="false">G288/$G$6</f>
        <v>0.7352422</v>
      </c>
      <c r="I288" s="574" t="n">
        <v>5210</v>
      </c>
      <c r="J288" s="407" t="n">
        <f aca="false">I288*0.67</f>
        <v>3490.7</v>
      </c>
      <c r="K288" s="575" t="n">
        <v>29.2</v>
      </c>
      <c r="L288" s="575" t="n">
        <v>22</v>
      </c>
      <c r="M288" s="575" t="n">
        <v>2.2</v>
      </c>
      <c r="N288" s="576" t="n">
        <v>95</v>
      </c>
      <c r="O288" s="576" t="n">
        <v>32</v>
      </c>
      <c r="P288" s="410"/>
      <c r="Q288" s="410"/>
      <c r="R288" s="410"/>
      <c r="S288" s="410"/>
      <c r="T288" s="411"/>
      <c r="U288" s="412"/>
      <c r="V288" s="410"/>
      <c r="W288" s="410"/>
      <c r="X288" s="517"/>
      <c r="Y288" s="474"/>
      <c r="Z288" s="430"/>
      <c r="AA288" s="448"/>
      <c r="AB288" s="410"/>
      <c r="AC288" s="410"/>
      <c r="AD288" s="475" t="n">
        <v>3.03</v>
      </c>
      <c r="AE288" s="478" t="n">
        <f aca="false">AD288/$AD$6</f>
        <v>0.420833333333333</v>
      </c>
      <c r="AF288" s="479"/>
      <c r="AG288" s="478"/>
      <c r="AH288" s="479"/>
      <c r="AI288" s="479"/>
      <c r="AJ288" s="474"/>
      <c r="AK288" s="478"/>
      <c r="AL288" s="448"/>
      <c r="AM288" s="480"/>
      <c r="AN288" s="474"/>
      <c r="AO288" s="474"/>
      <c r="AP288" s="480"/>
      <c r="AQ288" s="448"/>
      <c r="AR288" s="474"/>
      <c r="AS288" s="474"/>
      <c r="AT288" s="474"/>
      <c r="AU288" s="448"/>
      <c r="AV288" s="481"/>
      <c r="AW288" s="480"/>
      <c r="AX288" s="480"/>
      <c r="AY288" s="481"/>
      <c r="AZ288" s="481"/>
      <c r="BA288" s="421" t="n">
        <f aca="false">CC288+DF288</f>
        <v>45663</v>
      </c>
      <c r="BB288" s="422" t="n">
        <f aca="false">BA288/$BA$6</f>
        <v>0.91326</v>
      </c>
      <c r="BC288" s="423"/>
      <c r="BD288" s="424" t="n">
        <v>8.09</v>
      </c>
      <c r="BE288" s="425" t="n">
        <v>121</v>
      </c>
      <c r="BF288" s="426" t="n">
        <v>414</v>
      </c>
      <c r="BG288" s="427" t="n">
        <v>6680</v>
      </c>
      <c r="BH288" s="421" t="n">
        <f aca="false">BG288*0.67</f>
        <v>4475.6</v>
      </c>
      <c r="BI288" s="433"/>
      <c r="BJ288" s="422"/>
      <c r="BK288" s="428" t="n">
        <v>28.8</v>
      </c>
      <c r="BL288" s="428" t="n">
        <v>18.8</v>
      </c>
      <c r="BM288" s="429" t="n">
        <v>7.8</v>
      </c>
      <c r="BN288" s="423" t="n">
        <v>1.5</v>
      </c>
      <c r="BO288" s="426" t="n">
        <v>101</v>
      </c>
      <c r="BP288" s="426" t="n">
        <v>32</v>
      </c>
      <c r="BQ288" s="424" t="n">
        <v>3.62</v>
      </c>
      <c r="BR288" s="422" t="n">
        <f aca="false">BQ288/$BQ$6</f>
        <v>0.502777777777778</v>
      </c>
      <c r="BS288" s="410" t="n">
        <f aca="false">BA288</f>
        <v>45663</v>
      </c>
      <c r="BT288" s="430" t="n">
        <f aca="false">BD288</f>
        <v>8.09</v>
      </c>
      <c r="BU288" s="431" t="n">
        <f aca="false">BE288</f>
        <v>121</v>
      </c>
      <c r="BV288" s="431" t="n">
        <f aca="false">BF288</f>
        <v>414</v>
      </c>
      <c r="BW288" s="431" t="n">
        <f aca="false">BG288</f>
        <v>6680</v>
      </c>
      <c r="BX288" s="431" t="n">
        <f aca="false">BW288*0.65</f>
        <v>4342</v>
      </c>
      <c r="BY288" s="431" t="n">
        <f aca="false">BK288</f>
        <v>28.8</v>
      </c>
      <c r="BZ288" s="431" t="n">
        <f aca="false">BL288</f>
        <v>18.8</v>
      </c>
      <c r="CA288" s="432" t="n">
        <f aca="false">BN288</f>
        <v>1.5</v>
      </c>
      <c r="CB288" s="431" t="n">
        <f aca="false">BO288</f>
        <v>101</v>
      </c>
      <c r="CC288" s="433" t="n">
        <v>22245</v>
      </c>
      <c r="CD288" s="412" t="n">
        <f aca="false">CC288</f>
        <v>22245</v>
      </c>
      <c r="CE288" s="422" t="n">
        <f aca="false">CC288/25000</f>
        <v>0.8898</v>
      </c>
      <c r="CF288" s="434" t="n">
        <f aca="false">6700/CC288*24</f>
        <v>7.2285906945381</v>
      </c>
      <c r="CG288" s="435"/>
      <c r="CH288" s="428"/>
      <c r="CI288" s="447" t="n">
        <f aca="false">9500/CC288*24</f>
        <v>10.2494942683749</v>
      </c>
      <c r="CJ288" s="437" t="n">
        <v>27.6</v>
      </c>
      <c r="CK288" s="437" t="n">
        <v>1.95</v>
      </c>
      <c r="CL288" s="424"/>
      <c r="CM288" s="424"/>
      <c r="CN288" s="424"/>
      <c r="CO288" s="433"/>
      <c r="CP288" s="433"/>
      <c r="CQ288" s="438"/>
      <c r="CR288" s="438" t="n">
        <v>0.95</v>
      </c>
      <c r="CS288" s="425"/>
      <c r="CT288" s="433" t="n">
        <f aca="false">3500/CC288*24</f>
        <v>3.77612946729602</v>
      </c>
      <c r="CU288" s="435" t="n">
        <v>4.69</v>
      </c>
      <c r="CV288" s="439"/>
      <c r="CW288" s="440"/>
      <c r="CX288" s="441"/>
      <c r="CY288" s="442"/>
      <c r="CZ288" s="443"/>
      <c r="DA288" s="443"/>
      <c r="DB288" s="443"/>
      <c r="DC288" s="443"/>
      <c r="DD288" s="444"/>
      <c r="DE288" s="441"/>
      <c r="DF288" s="445" t="n">
        <v>23418</v>
      </c>
      <c r="DG288" s="446" t="n">
        <f aca="false">DF288</f>
        <v>23418</v>
      </c>
      <c r="DH288" s="422" t="n">
        <f aca="false">DF288/25000</f>
        <v>0.93672</v>
      </c>
      <c r="DI288" s="447" t="n">
        <f aca="false">6700/DF288*24</f>
        <v>6.86651293876505</v>
      </c>
      <c r="DJ288" s="435" t="n">
        <v>7.77</v>
      </c>
      <c r="DK288" s="428" t="n">
        <v>2.3</v>
      </c>
      <c r="DL288" s="447" t="n">
        <f aca="false">9500/DF288*24</f>
        <v>9.73610043556239</v>
      </c>
      <c r="DM288" s="423" t="n">
        <v>27.7</v>
      </c>
      <c r="DN288" s="423" t="n">
        <v>1.65</v>
      </c>
      <c r="DO288" s="424" t="n">
        <v>7.73</v>
      </c>
      <c r="DP288" s="424"/>
      <c r="DQ288" s="424"/>
      <c r="DR288" s="433"/>
      <c r="DS288" s="433"/>
      <c r="DT288" s="438"/>
      <c r="DU288" s="438" t="n">
        <v>0.97</v>
      </c>
      <c r="DV288" s="425"/>
      <c r="DW288" s="447" t="n">
        <f aca="false">3500/DF288*24</f>
        <v>3.58698437099667</v>
      </c>
      <c r="DX288" s="435" t="n">
        <v>2.58</v>
      </c>
      <c r="DY288" s="439" t="n">
        <v>7.95</v>
      </c>
      <c r="DZ288" s="440" t="n">
        <v>17</v>
      </c>
      <c r="EA288" s="441" t="n">
        <v>60</v>
      </c>
      <c r="EB288" s="442" t="n">
        <v>6090</v>
      </c>
      <c r="EC288" s="443" t="n">
        <v>5.8</v>
      </c>
      <c r="ED288" s="443" t="n">
        <v>0.47</v>
      </c>
      <c r="EE288" s="443" t="n">
        <v>2.5</v>
      </c>
      <c r="EF288" s="443" t="n">
        <v>0.7</v>
      </c>
      <c r="EG288" s="444" t="n">
        <v>4</v>
      </c>
      <c r="EH288" s="441" t="n">
        <v>16</v>
      </c>
      <c r="EI288" s="430" t="n">
        <f aca="false">DY288</f>
        <v>7.95</v>
      </c>
      <c r="EJ288" s="448" t="n">
        <f aca="false">DZ288</f>
        <v>17</v>
      </c>
      <c r="EK288" s="449" t="n">
        <f aca="false">EA288</f>
        <v>60</v>
      </c>
      <c r="EL288" s="418" t="n">
        <f aca="false">EB288</f>
        <v>6090</v>
      </c>
      <c r="EM288" s="432" t="n">
        <f aca="false">EC288</f>
        <v>5.8</v>
      </c>
      <c r="EN288" s="432" t="n">
        <f aca="false">ED288</f>
        <v>0.47</v>
      </c>
      <c r="EO288" s="432" t="n">
        <f aca="false">EE288</f>
        <v>2.5</v>
      </c>
      <c r="EP288" s="432" t="n">
        <f aca="false">EF288</f>
        <v>0.7</v>
      </c>
      <c r="EQ288" s="431" t="n">
        <f aca="false">EG288</f>
        <v>4</v>
      </c>
      <c r="ER288" s="449" t="n">
        <f aca="false">EH288</f>
        <v>16</v>
      </c>
      <c r="ES288" s="450" t="n">
        <f aca="false">44000/BA288*24</f>
        <v>23.1259444188949</v>
      </c>
      <c r="ET288" s="451" t="n">
        <f aca="false">BB288</f>
        <v>0.91326</v>
      </c>
      <c r="EU288" s="452" t="n">
        <f aca="false">BV288/1000/ES288*24</f>
        <v>0.429647318181818</v>
      </c>
      <c r="EV288" s="451" t="n">
        <f aca="false">EU288/$EU$6</f>
        <v>0.795643181818182</v>
      </c>
      <c r="EW288" s="514" t="n">
        <f aca="false">1-EM288/BY288</f>
        <v>0.798611111111111</v>
      </c>
      <c r="EX288" s="515" t="n">
        <f aca="false">BY288-EM288</f>
        <v>23</v>
      </c>
      <c r="EY288" s="514" t="n">
        <f aca="false">1-EJ288/BU288</f>
        <v>0.859504132231405</v>
      </c>
      <c r="EZ288" s="515" t="n">
        <f aca="false">BU288-EJ288</f>
        <v>104</v>
      </c>
      <c r="FA288" s="451" t="n">
        <f aca="false">1-EK288/BV288</f>
        <v>0.855072463768116</v>
      </c>
      <c r="FB288" s="432" t="n">
        <f aca="false">BV288-EK288</f>
        <v>354</v>
      </c>
      <c r="FC288" s="453" t="n">
        <f aca="false">1-EP288/CA288</f>
        <v>0.533333333333333</v>
      </c>
      <c r="FD288" s="432" t="n">
        <f aca="false">CA288-EP288</f>
        <v>0.8</v>
      </c>
      <c r="FE288" s="453" t="n">
        <f aca="false">1-EQ288/CB288</f>
        <v>0.96039603960396</v>
      </c>
      <c r="FF288" s="431" t="n">
        <f aca="false">CB288-EQ288</f>
        <v>97</v>
      </c>
      <c r="FG288" s="406" t="n">
        <v>50400</v>
      </c>
      <c r="FH288" s="590"/>
      <c r="FI288" s="591"/>
      <c r="FJ288" s="592"/>
      <c r="FK288" s="456" t="n">
        <f aca="false">3000/BA288*24</f>
        <v>1.57676893765193</v>
      </c>
      <c r="FL288" s="531"/>
      <c r="FM288" s="456"/>
      <c r="FN288" s="531" t="n">
        <v>5977</v>
      </c>
      <c r="FO288" s="533" t="n">
        <f aca="false">FN288/11.15/1.2/1000</f>
        <v>0.446711509715994</v>
      </c>
      <c r="FP288" s="450" t="n">
        <f aca="false">FN288/BA288*1000</f>
        <v>130.893721393689</v>
      </c>
      <c r="FQ288" s="458" t="n">
        <v>86.4</v>
      </c>
      <c r="FR288" s="459" t="n">
        <f aca="false">FQ288/BA288*1000</f>
        <v>1.89212272518231</v>
      </c>
      <c r="FS288" s="577" t="n">
        <v>7.95</v>
      </c>
      <c r="FT288" s="578" t="n">
        <v>16</v>
      </c>
      <c r="FU288" s="579" t="n">
        <v>53</v>
      </c>
      <c r="FV288" s="580" t="n">
        <v>1</v>
      </c>
      <c r="FW288" s="581" t="n">
        <v>0.18</v>
      </c>
      <c r="FX288" s="580" t="n">
        <v>16</v>
      </c>
      <c r="FY288" s="453" t="n">
        <f aca="false">1-FV288/(EG288+DD288)</f>
        <v>0.75</v>
      </c>
      <c r="FZ288" s="453" t="n">
        <f aca="false">1-FW288/(EF288+DC288)</f>
        <v>0.742857142857143</v>
      </c>
      <c r="GA288" s="430" t="n">
        <f aca="false">EF288+DC288-FW288</f>
        <v>0.52</v>
      </c>
      <c r="GB288" s="514" t="n">
        <f aca="false">1-FT288/DZ288</f>
        <v>0.0588235294117647</v>
      </c>
      <c r="GC288" s="515" t="n">
        <f aca="false">(CW288+DZ288-FT288)</f>
        <v>1</v>
      </c>
      <c r="GD288" s="514" t="n">
        <f aca="false">1-FU288/EA288</f>
        <v>0.116666666666667</v>
      </c>
      <c r="GE288" s="528" t="n">
        <f aca="false">CX288+EA288-FU288</f>
        <v>7</v>
      </c>
      <c r="GF288" s="462" t="n">
        <f aca="false">4100/BA288*24</f>
        <v>2.1549175481243</v>
      </c>
      <c r="GG288" s="607" t="n">
        <v>20</v>
      </c>
      <c r="GH288" s="451" t="n">
        <f aca="false">GG288/80</f>
        <v>0.25</v>
      </c>
      <c r="GI288" s="406" t="n">
        <v>140</v>
      </c>
      <c r="GJ288" s="463" t="n">
        <f aca="false">GI288/GG288</f>
        <v>7</v>
      </c>
      <c r="GK288" s="464" t="n">
        <f aca="false">GG288/(BA288/24)*1000</f>
        <v>10.5117929176795</v>
      </c>
      <c r="GL288" s="465" t="n">
        <v>8.04</v>
      </c>
      <c r="GM288" s="530" t="n">
        <v>15</v>
      </c>
      <c r="GN288" s="406" t="n">
        <v>51</v>
      </c>
      <c r="GO288" s="514" t="n">
        <f aca="false">1-GM288/FT288</f>
        <v>0.0625</v>
      </c>
      <c r="GP288" s="451" t="n">
        <f aca="false">1-GN288/FU288</f>
        <v>0.0377358490566038</v>
      </c>
      <c r="GQ288" s="578" t="n">
        <v>4</v>
      </c>
      <c r="GR288" s="456" t="n">
        <f aca="false">4300/BA288*24</f>
        <v>2.2600354773011</v>
      </c>
      <c r="GS288" s="532" t="n">
        <f aca="false">HC288</f>
        <v>14</v>
      </c>
      <c r="GT288" s="532" t="n">
        <f aca="false">HD288</f>
        <v>50.12</v>
      </c>
      <c r="GU288" s="514" t="n">
        <f aca="false">1-GS288/GM288</f>
        <v>0.0666666666666667</v>
      </c>
      <c r="GV288" s="514" t="n">
        <f aca="false">1-GT288/GN288</f>
        <v>0.0172549019607843</v>
      </c>
      <c r="GW288" s="514" t="n">
        <f aca="false">1-HC288/FT288</f>
        <v>0.125</v>
      </c>
      <c r="GX288" s="514" t="n">
        <f aca="false">1-HD288/FU288</f>
        <v>0.0543396226415094</v>
      </c>
      <c r="GY288" s="463" t="n">
        <f aca="false">GK288/(FU288-HD288)</f>
        <v>3.64992809641651</v>
      </c>
      <c r="GZ288" s="406" t="n">
        <v>50254</v>
      </c>
      <c r="HA288" s="582" t="n">
        <v>8.21</v>
      </c>
      <c r="HB288" s="452" t="n">
        <v>8.16</v>
      </c>
      <c r="HC288" s="578" t="n">
        <v>14</v>
      </c>
      <c r="HD288" s="464" t="n">
        <f aca="false">HC288*3.58</f>
        <v>50.12</v>
      </c>
      <c r="HE288" s="464" t="n">
        <v>14.8</v>
      </c>
      <c r="HF288" s="464"/>
      <c r="HG288" s="583"/>
      <c r="HH288" s="576" t="n">
        <v>7</v>
      </c>
      <c r="HI288" s="584" t="n">
        <v>5880</v>
      </c>
      <c r="HJ288" s="407" t="n">
        <f aca="false">HI288*0.67</f>
        <v>3939.6</v>
      </c>
      <c r="HK288" s="407"/>
      <c r="HL288" s="550"/>
      <c r="HM288" s="585" t="n">
        <v>5.8</v>
      </c>
      <c r="HN288" s="462" t="n">
        <v>5.3</v>
      </c>
      <c r="HO288" s="575" t="n">
        <v>0.22</v>
      </c>
      <c r="HP288" s="549" t="n">
        <v>0.07</v>
      </c>
      <c r="HQ288" s="586" t="n">
        <v>3.2</v>
      </c>
      <c r="HR288" s="587" t="n">
        <v>0.18</v>
      </c>
      <c r="HS288" s="521" t="n">
        <v>0.19</v>
      </c>
      <c r="HT288" s="588" t="n">
        <v>4</v>
      </c>
      <c r="HU288" s="523" t="n">
        <f aca="false">72500/BA288*24</f>
        <v>38.1052493265883</v>
      </c>
      <c r="HV288" s="514" t="n">
        <f aca="false">1-HC288/BE288</f>
        <v>0.884297520661157</v>
      </c>
      <c r="HW288" s="514" t="n">
        <f aca="false">1-HD288/BF288</f>
        <v>0.878937198067633</v>
      </c>
      <c r="HX288" s="514" t="n">
        <f aca="false">1-HN288/BK288</f>
        <v>0.815972222222222</v>
      </c>
      <c r="HY288" s="600"/>
    </row>
    <row r="289" s="599" customFormat="true" ht="15" hidden="false" customHeight="true" outlineLevel="0" collapsed="false">
      <c r="A289" s="401" t="n">
        <v>43771</v>
      </c>
      <c r="B289" s="516" t="n">
        <v>46300</v>
      </c>
      <c r="C289" s="403" t="n">
        <f aca="false">B289/$B$6</f>
        <v>0.926</v>
      </c>
      <c r="D289" s="572" t="n">
        <v>8.05</v>
      </c>
      <c r="E289" s="573" t="n">
        <v>128.6</v>
      </c>
      <c r="F289" s="574" t="n">
        <v>474</v>
      </c>
      <c r="G289" s="407" t="n">
        <f aca="false">F289*B289/1000</f>
        <v>21946.2</v>
      </c>
      <c r="H289" s="403" t="n">
        <f aca="false">G289/$G$6</f>
        <v>0.877848</v>
      </c>
      <c r="I289" s="574" t="n">
        <v>6640</v>
      </c>
      <c r="J289" s="407" t="n">
        <f aca="false">I289*0.67</f>
        <v>4448.8</v>
      </c>
      <c r="K289" s="575" t="n">
        <v>27.3</v>
      </c>
      <c r="L289" s="575"/>
      <c r="M289" s="575"/>
      <c r="N289" s="576" t="n">
        <v>95</v>
      </c>
      <c r="O289" s="576"/>
      <c r="P289" s="410"/>
      <c r="Q289" s="410"/>
      <c r="R289" s="410"/>
      <c r="S289" s="410"/>
      <c r="T289" s="411"/>
      <c r="U289" s="412"/>
      <c r="V289" s="410"/>
      <c r="W289" s="410"/>
      <c r="X289" s="517"/>
      <c r="Y289" s="474"/>
      <c r="Z289" s="430"/>
      <c r="AA289" s="448"/>
      <c r="AB289" s="410"/>
      <c r="AC289" s="410"/>
      <c r="AD289" s="475" t="n">
        <v>2.85</v>
      </c>
      <c r="AE289" s="478" t="n">
        <f aca="false">AD289/$AD$6</f>
        <v>0.395833333333333</v>
      </c>
      <c r="AF289" s="479"/>
      <c r="AG289" s="478"/>
      <c r="AH289" s="479"/>
      <c r="AI289" s="479"/>
      <c r="AJ289" s="474"/>
      <c r="AK289" s="478"/>
      <c r="AL289" s="448"/>
      <c r="AM289" s="480"/>
      <c r="AN289" s="474"/>
      <c r="AO289" s="474"/>
      <c r="AP289" s="480"/>
      <c r="AQ289" s="448"/>
      <c r="AR289" s="474"/>
      <c r="AS289" s="474"/>
      <c r="AT289" s="474"/>
      <c r="AU289" s="448"/>
      <c r="AV289" s="481"/>
      <c r="AW289" s="480"/>
      <c r="AX289" s="480"/>
      <c r="AY289" s="481"/>
      <c r="AZ289" s="481"/>
      <c r="BA289" s="421" t="n">
        <f aca="false">CC289+DF289</f>
        <v>46124</v>
      </c>
      <c r="BB289" s="422" t="n">
        <f aca="false">BA289/$BA$6</f>
        <v>0.92248</v>
      </c>
      <c r="BC289" s="423"/>
      <c r="BD289" s="424" t="n">
        <v>8.06</v>
      </c>
      <c r="BE289" s="425" t="n">
        <v>125</v>
      </c>
      <c r="BF289" s="426" t="n">
        <v>426</v>
      </c>
      <c r="BG289" s="427" t="n">
        <v>5840</v>
      </c>
      <c r="BH289" s="421" t="n">
        <f aca="false">BG289*0.67</f>
        <v>3912.8</v>
      </c>
      <c r="BI289" s="433"/>
      <c r="BJ289" s="422"/>
      <c r="BK289" s="428" t="n">
        <v>25</v>
      </c>
      <c r="BL289" s="428"/>
      <c r="BM289" s="429"/>
      <c r="BN289" s="423"/>
      <c r="BO289" s="426" t="n">
        <v>92</v>
      </c>
      <c r="BP289" s="426"/>
      <c r="BQ289" s="424" t="n">
        <v>3.54</v>
      </c>
      <c r="BR289" s="422" t="n">
        <f aca="false">BQ289/$BQ$6</f>
        <v>0.491666666666667</v>
      </c>
      <c r="BS289" s="410" t="n">
        <f aca="false">BA289</f>
        <v>46124</v>
      </c>
      <c r="BT289" s="430" t="n">
        <f aca="false">BD289</f>
        <v>8.06</v>
      </c>
      <c r="BU289" s="431" t="n">
        <f aca="false">BE289</f>
        <v>125</v>
      </c>
      <c r="BV289" s="431" t="n">
        <f aca="false">BF289</f>
        <v>426</v>
      </c>
      <c r="BW289" s="431" t="n">
        <f aca="false">BG289</f>
        <v>5840</v>
      </c>
      <c r="BX289" s="431" t="n">
        <f aca="false">BW289*0.65</f>
        <v>3796</v>
      </c>
      <c r="BY289" s="431" t="n">
        <f aca="false">BK289</f>
        <v>25</v>
      </c>
      <c r="BZ289" s="431"/>
      <c r="CA289" s="432"/>
      <c r="CB289" s="431" t="n">
        <f aca="false">BO289</f>
        <v>92</v>
      </c>
      <c r="CC289" s="433" t="n">
        <v>23001</v>
      </c>
      <c r="CD289" s="412" t="n">
        <f aca="false">CC289</f>
        <v>23001</v>
      </c>
      <c r="CE289" s="422" t="n">
        <f aca="false">CC289/25000</f>
        <v>0.92004</v>
      </c>
      <c r="CF289" s="434" t="n">
        <f aca="false">6700/CC289*24</f>
        <v>6.99100039128734</v>
      </c>
      <c r="CG289" s="435"/>
      <c r="CH289" s="428"/>
      <c r="CI289" s="447" t="n">
        <f aca="false">9500/CC289*24</f>
        <v>9.91261249510891</v>
      </c>
      <c r="CJ289" s="437" t="n">
        <v>27.6</v>
      </c>
      <c r="CK289" s="437" t="n">
        <v>1.03</v>
      </c>
      <c r="CL289" s="424"/>
      <c r="CM289" s="424"/>
      <c r="CN289" s="424"/>
      <c r="CO289" s="433"/>
      <c r="CP289" s="433"/>
      <c r="CQ289" s="438"/>
      <c r="CR289" s="438" t="n">
        <v>0.96</v>
      </c>
      <c r="CS289" s="425"/>
      <c r="CT289" s="433" t="n">
        <f aca="false">3500/CC289*24</f>
        <v>3.65201512977697</v>
      </c>
      <c r="CU289" s="435" t="n">
        <v>3.96</v>
      </c>
      <c r="CV289" s="439"/>
      <c r="CW289" s="440"/>
      <c r="CX289" s="441"/>
      <c r="CY289" s="442"/>
      <c r="CZ289" s="443"/>
      <c r="DA289" s="443"/>
      <c r="DB289" s="443"/>
      <c r="DC289" s="443"/>
      <c r="DD289" s="444"/>
      <c r="DE289" s="441"/>
      <c r="DF289" s="445" t="n">
        <v>23123</v>
      </c>
      <c r="DG289" s="446" t="n">
        <f aca="false">DF289</f>
        <v>23123</v>
      </c>
      <c r="DH289" s="422" t="n">
        <f aca="false">DF289/25000</f>
        <v>0.92492</v>
      </c>
      <c r="DI289" s="447" t="n">
        <f aca="false">6700/DF289*24</f>
        <v>6.9541149504822</v>
      </c>
      <c r="DJ289" s="435" t="n">
        <v>7.85</v>
      </c>
      <c r="DK289" s="428"/>
      <c r="DL289" s="447" t="n">
        <f aca="false">9500/DF289*24</f>
        <v>9.86031224322104</v>
      </c>
      <c r="DM289" s="423" t="n">
        <v>27.7</v>
      </c>
      <c r="DN289" s="423" t="n">
        <v>0.68</v>
      </c>
      <c r="DO289" s="424" t="n">
        <v>7.82</v>
      </c>
      <c r="DP289" s="424"/>
      <c r="DQ289" s="424"/>
      <c r="DR289" s="433"/>
      <c r="DS289" s="433"/>
      <c r="DT289" s="438"/>
      <c r="DU289" s="438" t="n">
        <v>0.97</v>
      </c>
      <c r="DV289" s="425"/>
      <c r="DW289" s="447" t="n">
        <f aca="false">3500/DF289*24</f>
        <v>3.63274661592354</v>
      </c>
      <c r="DX289" s="435" t="n">
        <v>2.25</v>
      </c>
      <c r="DY289" s="439" t="n">
        <v>7.84</v>
      </c>
      <c r="DZ289" s="440" t="n">
        <v>18</v>
      </c>
      <c r="EA289" s="441" t="n">
        <v>57</v>
      </c>
      <c r="EB289" s="442" t="n">
        <v>6060</v>
      </c>
      <c r="EC289" s="443" t="n">
        <v>4.6</v>
      </c>
      <c r="ED289" s="443"/>
      <c r="EE289" s="443"/>
      <c r="EF289" s="443"/>
      <c r="EG289" s="444" t="n">
        <v>3</v>
      </c>
      <c r="EH289" s="441"/>
      <c r="EI289" s="430" t="n">
        <f aca="false">DY289</f>
        <v>7.84</v>
      </c>
      <c r="EJ289" s="448" t="n">
        <f aca="false">DZ289</f>
        <v>18</v>
      </c>
      <c r="EK289" s="449" t="n">
        <f aca="false">EA289</f>
        <v>57</v>
      </c>
      <c r="EL289" s="418" t="n">
        <f aca="false">EB289</f>
        <v>6060</v>
      </c>
      <c r="EM289" s="432" t="n">
        <f aca="false">EC289</f>
        <v>4.6</v>
      </c>
      <c r="EN289" s="432"/>
      <c r="EO289" s="432"/>
      <c r="EP289" s="432"/>
      <c r="EQ289" s="431" t="n">
        <f aca="false">EG289</f>
        <v>3</v>
      </c>
      <c r="ER289" s="449"/>
      <c r="ES289" s="450" t="n">
        <f aca="false">44000/BA289*24</f>
        <v>22.8948053074321</v>
      </c>
      <c r="ET289" s="451" t="n">
        <f aca="false">BB289</f>
        <v>0.92248</v>
      </c>
      <c r="EU289" s="452" t="n">
        <f aca="false">BV289/1000/ES289*24</f>
        <v>0.446564181818182</v>
      </c>
      <c r="EV289" s="451" t="n">
        <f aca="false">EU289/$EU$6</f>
        <v>0.826970707070707</v>
      </c>
      <c r="EW289" s="514"/>
      <c r="EX289" s="515" t="n">
        <f aca="false">BY289-EM289</f>
        <v>20.4</v>
      </c>
      <c r="EY289" s="514" t="n">
        <f aca="false">1-EJ289/BU289</f>
        <v>0.856</v>
      </c>
      <c r="EZ289" s="515" t="n">
        <f aca="false">BU289-EJ289</f>
        <v>107</v>
      </c>
      <c r="FA289" s="451" t="n">
        <f aca="false">1-EK289/BV289</f>
        <v>0.866197183098591</v>
      </c>
      <c r="FB289" s="432" t="n">
        <f aca="false">BV289-EK289</f>
        <v>369</v>
      </c>
      <c r="FC289" s="453"/>
      <c r="FD289" s="432"/>
      <c r="FE289" s="453" t="n">
        <f aca="false">1-EQ289/CB289</f>
        <v>0.967391304347826</v>
      </c>
      <c r="FF289" s="431" t="n">
        <f aca="false">CB289-EQ289</f>
        <v>89</v>
      </c>
      <c r="FG289" s="406" t="n">
        <v>50400</v>
      </c>
      <c r="FH289" s="590"/>
      <c r="FI289" s="591"/>
      <c r="FJ289" s="592"/>
      <c r="FK289" s="456" t="n">
        <f aca="false">3000/BA289*24</f>
        <v>1.56100945277946</v>
      </c>
      <c r="FL289" s="531"/>
      <c r="FM289" s="456"/>
      <c r="FN289" s="531" t="n">
        <v>5282</v>
      </c>
      <c r="FO289" s="533" t="n">
        <f aca="false">FN289/11.15/1.2/1000</f>
        <v>0.394768310911809</v>
      </c>
      <c r="FP289" s="450" t="n">
        <f aca="false">FN289/BA289*1000</f>
        <v>114.517387910849</v>
      </c>
      <c r="FQ289" s="458" t="n">
        <v>86.4</v>
      </c>
      <c r="FR289" s="459" t="n">
        <f aca="false">FQ289/BA289*1000</f>
        <v>1.87321134333536</v>
      </c>
      <c r="FS289" s="577" t="n">
        <v>7.87</v>
      </c>
      <c r="FT289" s="578" t="n">
        <v>16.6</v>
      </c>
      <c r="FU289" s="579" t="n">
        <v>54</v>
      </c>
      <c r="FV289" s="580" t="n">
        <v>1</v>
      </c>
      <c r="FW289" s="581"/>
      <c r="FX289" s="580"/>
      <c r="FY289" s="453" t="n">
        <f aca="false">1-FV289/(EG289+DD289)</f>
        <v>0.666666666666667</v>
      </c>
      <c r="FZ289" s="453"/>
      <c r="GA289" s="430"/>
      <c r="GB289" s="514" t="n">
        <f aca="false">1-FT289/DZ289</f>
        <v>0.0777777777777777</v>
      </c>
      <c r="GC289" s="515" t="n">
        <f aca="false">(CW289+DZ289-FT289)</f>
        <v>1.4</v>
      </c>
      <c r="GD289" s="514" t="n">
        <f aca="false">1-FU289/EA289</f>
        <v>0.0526315789473685</v>
      </c>
      <c r="GE289" s="528" t="n">
        <f aca="false">CX289+EA289-FU289</f>
        <v>3</v>
      </c>
      <c r="GF289" s="462" t="n">
        <f aca="false">4100/BA289*24</f>
        <v>2.13337958546527</v>
      </c>
      <c r="GG289" s="607" t="n">
        <v>20</v>
      </c>
      <c r="GH289" s="451" t="n">
        <f aca="false">GG289/80</f>
        <v>0.25</v>
      </c>
      <c r="GI289" s="406" t="n">
        <v>140</v>
      </c>
      <c r="GJ289" s="463" t="n">
        <f aca="false">GI289/GG289</f>
        <v>7</v>
      </c>
      <c r="GK289" s="464" t="n">
        <f aca="false">GG289/(BA289/24)*1000</f>
        <v>10.4067296851964</v>
      </c>
      <c r="GL289" s="465" t="n">
        <v>8</v>
      </c>
      <c r="GM289" s="530" t="n">
        <v>16</v>
      </c>
      <c r="GN289" s="406" t="n">
        <v>53</v>
      </c>
      <c r="GO289" s="514" t="n">
        <f aca="false">1-GM289/FT289</f>
        <v>0.0361445783132531</v>
      </c>
      <c r="GP289" s="451" t="n">
        <f aca="false">1-GN289/FU289</f>
        <v>0.0185185185185185</v>
      </c>
      <c r="GQ289" s="578" t="n">
        <v>4</v>
      </c>
      <c r="GR289" s="456" t="n">
        <f aca="false">4300/BA289*24</f>
        <v>2.23744688231723</v>
      </c>
      <c r="GS289" s="532" t="n">
        <f aca="false">HC289</f>
        <v>14.2</v>
      </c>
      <c r="GT289" s="532" t="n">
        <f aca="false">HD289</f>
        <v>50.836</v>
      </c>
      <c r="GU289" s="514" t="n">
        <f aca="false">1-GS289/GM289</f>
        <v>0.1125</v>
      </c>
      <c r="GV289" s="514" t="n">
        <f aca="false">1-GT289/GN289</f>
        <v>0.0408301886792453</v>
      </c>
      <c r="GW289" s="514" t="n">
        <f aca="false">1-HC289/FT289</f>
        <v>0.144578313253012</v>
      </c>
      <c r="GX289" s="514" t="n">
        <f aca="false">1-HD289/FU289</f>
        <v>0.0585925925925926</v>
      </c>
      <c r="GY289" s="463" t="n">
        <f aca="false">GK289/(FU289-HD289)</f>
        <v>3.28910546308357</v>
      </c>
      <c r="GZ289" s="406" t="n">
        <v>47973</v>
      </c>
      <c r="HA289" s="582" t="n">
        <v>8.15</v>
      </c>
      <c r="HB289" s="452" t="n">
        <v>8.15</v>
      </c>
      <c r="HC289" s="578" t="n">
        <v>14.2</v>
      </c>
      <c r="HD289" s="464" t="n">
        <f aca="false">HC289*3.58</f>
        <v>50.836</v>
      </c>
      <c r="HE289" s="464" t="n">
        <v>15.9</v>
      </c>
      <c r="HF289" s="464"/>
      <c r="HG289" s="583"/>
      <c r="HH289" s="576" t="n">
        <v>6</v>
      </c>
      <c r="HI289" s="584" t="n">
        <v>5810</v>
      </c>
      <c r="HJ289" s="407" t="n">
        <f aca="false">HI289*0.67</f>
        <v>3892.7</v>
      </c>
      <c r="HK289" s="407"/>
      <c r="HL289" s="550"/>
      <c r="HM289" s="585"/>
      <c r="HN289" s="462" t="n">
        <v>4.24</v>
      </c>
      <c r="HO289" s="575"/>
      <c r="HP289" s="549" t="n">
        <v>0.07</v>
      </c>
      <c r="HQ289" s="586"/>
      <c r="HR289" s="587"/>
      <c r="HS289" s="521" t="n">
        <v>0.15</v>
      </c>
      <c r="HT289" s="588" t="n">
        <v>4</v>
      </c>
      <c r="HU289" s="523" t="n">
        <f aca="false">72500/BA289*24</f>
        <v>37.724395108837</v>
      </c>
      <c r="HV289" s="514" t="n">
        <f aca="false">1-HC289/BE289</f>
        <v>0.8864</v>
      </c>
      <c r="HW289" s="514" t="n">
        <f aca="false">1-HD289/BF289</f>
        <v>0.880666666666667</v>
      </c>
      <c r="HX289" s="514" t="n">
        <f aca="false">1-HN289/BK289</f>
        <v>0.8304</v>
      </c>
      <c r="HY289" s="600"/>
    </row>
    <row r="290" customFormat="false" ht="15.6" hidden="false" customHeight="false" outlineLevel="0" collapsed="false">
      <c r="A290" s="486" t="n">
        <v>43772</v>
      </c>
      <c r="B290" s="487" t="n">
        <v>56292</v>
      </c>
      <c r="C290" s="488" t="n">
        <f aca="false">B290/$B$6</f>
        <v>1.12584</v>
      </c>
      <c r="D290" s="489" t="n">
        <v>8.02</v>
      </c>
      <c r="E290" s="490" t="n">
        <v>130</v>
      </c>
      <c r="F290" s="491" t="n">
        <v>413</v>
      </c>
      <c r="G290" s="491" t="n">
        <f aca="false">F290*B290/1000</f>
        <v>23248.596</v>
      </c>
      <c r="H290" s="488" t="n">
        <f aca="false">G290/$G$6</f>
        <v>0.92994384</v>
      </c>
      <c r="I290" s="491" t="n">
        <v>6690</v>
      </c>
      <c r="J290" s="491" t="n">
        <f aca="false">I290*0.67</f>
        <v>4482.3</v>
      </c>
      <c r="K290" s="492" t="n">
        <v>33</v>
      </c>
      <c r="L290" s="492"/>
      <c r="M290" s="492"/>
      <c r="N290" s="493" t="n">
        <v>78</v>
      </c>
      <c r="O290" s="493"/>
      <c r="P290" s="410"/>
      <c r="Q290" s="410"/>
      <c r="R290" s="410"/>
      <c r="S290" s="410"/>
      <c r="T290" s="411"/>
      <c r="U290" s="412"/>
      <c r="V290" s="410"/>
      <c r="W290" s="410"/>
      <c r="X290" s="413"/>
      <c r="Y290" s="474"/>
      <c r="Z290" s="430"/>
      <c r="AA290" s="448"/>
      <c r="AB290" s="410"/>
      <c r="AC290" s="410"/>
      <c r="AD290" s="475" t="n">
        <v>2.55</v>
      </c>
      <c r="AE290" s="478" t="n">
        <f aca="false">AD290/$AD$6</f>
        <v>0.354166666666667</v>
      </c>
      <c r="AF290" s="479"/>
      <c r="AG290" s="478"/>
      <c r="AH290" s="479"/>
      <c r="AI290" s="479"/>
      <c r="AJ290" s="474"/>
      <c r="AK290" s="478"/>
      <c r="AL290" s="448"/>
      <c r="AM290" s="480"/>
      <c r="AN290" s="474"/>
      <c r="AO290" s="474"/>
      <c r="AP290" s="480"/>
      <c r="AQ290" s="448"/>
      <c r="AR290" s="474"/>
      <c r="AS290" s="474"/>
      <c r="AT290" s="474"/>
      <c r="AU290" s="448"/>
      <c r="AV290" s="481"/>
      <c r="AW290" s="480"/>
      <c r="AX290" s="480"/>
      <c r="AY290" s="481"/>
      <c r="AZ290" s="481"/>
      <c r="BA290" s="421" t="n">
        <f aca="false">CC290+DF290</f>
        <v>48427</v>
      </c>
      <c r="BB290" s="422" t="n">
        <f aca="false">BA290/$BA$6</f>
        <v>0.96854</v>
      </c>
      <c r="BC290" s="423"/>
      <c r="BD290" s="424" t="n">
        <v>8.06</v>
      </c>
      <c r="BE290" s="425" t="n">
        <v>134</v>
      </c>
      <c r="BF290" s="426" t="n">
        <v>456</v>
      </c>
      <c r="BG290" s="427" t="n">
        <v>6540</v>
      </c>
      <c r="BH290" s="421" t="n">
        <f aca="false">BG290*0.67</f>
        <v>4381.8</v>
      </c>
      <c r="BI290" s="421"/>
      <c r="BJ290" s="422"/>
      <c r="BK290" s="428" t="n">
        <v>27.3</v>
      </c>
      <c r="BL290" s="428"/>
      <c r="BM290" s="429"/>
      <c r="BN290" s="423"/>
      <c r="BO290" s="426" t="n">
        <v>125</v>
      </c>
      <c r="BP290" s="426"/>
      <c r="BQ290" s="424" t="n">
        <v>4.07</v>
      </c>
      <c r="BR290" s="422" t="n">
        <f aca="false">BQ290/$BQ$6</f>
        <v>0.565277777777778</v>
      </c>
      <c r="BS290" s="410" t="n">
        <f aca="false">BA290</f>
        <v>48427</v>
      </c>
      <c r="BT290" s="430" t="n">
        <f aca="false">BD290</f>
        <v>8.06</v>
      </c>
      <c r="BU290" s="431" t="n">
        <f aca="false">BE290</f>
        <v>134</v>
      </c>
      <c r="BV290" s="431" t="n">
        <f aca="false">BF290</f>
        <v>456</v>
      </c>
      <c r="BW290" s="431" t="n">
        <f aca="false">BG290</f>
        <v>6540</v>
      </c>
      <c r="BX290" s="431" t="n">
        <f aca="false">BW290*0.65</f>
        <v>4251</v>
      </c>
      <c r="BY290" s="431" t="n">
        <f aca="false">BK290</f>
        <v>27.3</v>
      </c>
      <c r="BZ290" s="431"/>
      <c r="CA290" s="432"/>
      <c r="CB290" s="431" t="n">
        <f aca="false">BO290</f>
        <v>125</v>
      </c>
      <c r="CC290" s="433" t="n">
        <v>24235</v>
      </c>
      <c r="CD290" s="412" t="n">
        <f aca="false">CC290</f>
        <v>24235</v>
      </c>
      <c r="CE290" s="422" t="n">
        <f aca="false">CC290/25000</f>
        <v>0.9694</v>
      </c>
      <c r="CF290" s="534" t="n">
        <f aca="false">6700/CC290*24</f>
        <v>6.63503197854343</v>
      </c>
      <c r="CG290" s="435"/>
      <c r="CH290" s="428"/>
      <c r="CI290" s="535" t="n">
        <f aca="false">9500/CC290*24</f>
        <v>9.40788116360636</v>
      </c>
      <c r="CJ290" s="437" t="n">
        <v>28.4</v>
      </c>
      <c r="CK290" s="437" t="n">
        <v>0.8</v>
      </c>
      <c r="CL290" s="424"/>
      <c r="CM290" s="424"/>
      <c r="CN290" s="424"/>
      <c r="CO290" s="433"/>
      <c r="CP290" s="433"/>
      <c r="CQ290" s="438"/>
      <c r="CR290" s="438" t="n">
        <v>0.98</v>
      </c>
      <c r="CS290" s="482"/>
      <c r="CT290" s="425" t="n">
        <f aca="false">3500/CC290*24</f>
        <v>3.46606148132866</v>
      </c>
      <c r="CU290" s="435" t="n">
        <v>3.3</v>
      </c>
      <c r="CV290" s="494"/>
      <c r="CW290" s="495"/>
      <c r="CX290" s="496"/>
      <c r="CY290" s="497"/>
      <c r="CZ290" s="498"/>
      <c r="DA290" s="498"/>
      <c r="DB290" s="498"/>
      <c r="DC290" s="498"/>
      <c r="DD290" s="499"/>
      <c r="DE290" s="499"/>
      <c r="DF290" s="433" t="n">
        <v>24192</v>
      </c>
      <c r="DG290" s="446" t="n">
        <f aca="false">DF290</f>
        <v>24192</v>
      </c>
      <c r="DH290" s="422" t="n">
        <f aca="false">DF290/25000</f>
        <v>0.96768</v>
      </c>
      <c r="DI290" s="433" t="n">
        <f aca="false">6700/DF290*24</f>
        <v>6.6468253968254</v>
      </c>
      <c r="DJ290" s="435" t="n">
        <v>7.91</v>
      </c>
      <c r="DK290" s="428"/>
      <c r="DL290" s="433" t="n">
        <f aca="false">9500/DF290*24</f>
        <v>9.42460317460317</v>
      </c>
      <c r="DM290" s="542" t="n">
        <v>27.8</v>
      </c>
      <c r="DN290" s="542" t="n">
        <v>0.89</v>
      </c>
      <c r="DO290" s="543" t="n">
        <v>7.85</v>
      </c>
      <c r="DP290" s="543"/>
      <c r="DQ290" s="543"/>
      <c r="DR290" s="433"/>
      <c r="DS290" s="433"/>
      <c r="DT290" s="438"/>
      <c r="DU290" s="438" t="n">
        <v>0.97</v>
      </c>
      <c r="DV290" s="482"/>
      <c r="DW290" s="433" t="n">
        <f aca="false">3500/DF290*24</f>
        <v>3.47222222222222</v>
      </c>
      <c r="DX290" s="435" t="n">
        <v>3.53</v>
      </c>
      <c r="DY290" s="494" t="n">
        <v>7.93</v>
      </c>
      <c r="DZ290" s="495" t="n">
        <v>18.6</v>
      </c>
      <c r="EA290" s="496" t="n">
        <v>62</v>
      </c>
      <c r="EB290" s="497" t="n">
        <v>6240</v>
      </c>
      <c r="EC290" s="498" t="n">
        <v>4.5</v>
      </c>
      <c r="ED290" s="498"/>
      <c r="EE290" s="498"/>
      <c r="EF290" s="498"/>
      <c r="EG290" s="499" t="n">
        <v>10</v>
      </c>
      <c r="EH290" s="496"/>
      <c r="EI290" s="430" t="n">
        <f aca="false">DY290</f>
        <v>7.93</v>
      </c>
      <c r="EJ290" s="448" t="n">
        <f aca="false">DZ290</f>
        <v>18.6</v>
      </c>
      <c r="EK290" s="449" t="n">
        <f aca="false">EA290</f>
        <v>62</v>
      </c>
      <c r="EL290" s="418" t="n">
        <f aca="false">EB290</f>
        <v>6240</v>
      </c>
      <c r="EM290" s="432" t="n">
        <f aca="false">EC290</f>
        <v>4.5</v>
      </c>
      <c r="EN290" s="432"/>
      <c r="EO290" s="432"/>
      <c r="EP290" s="432"/>
      <c r="EQ290" s="431" t="n">
        <f aca="false">EG290</f>
        <v>10</v>
      </c>
      <c r="ER290" s="449"/>
      <c r="ES290" s="497" t="n">
        <f aca="false">44000/BA290*24</f>
        <v>21.8060173043963</v>
      </c>
      <c r="ET290" s="500" t="n">
        <f aca="false">BB290</f>
        <v>0.96854</v>
      </c>
      <c r="EU290" s="452" t="n">
        <f aca="false">BV290/1000/ES290*24</f>
        <v>0.501879818181818</v>
      </c>
      <c r="EV290" s="500" t="n">
        <f aca="false">EU290/$EU$6</f>
        <v>0.929407070707071</v>
      </c>
      <c r="EW290" s="527"/>
      <c r="EX290" s="515" t="n">
        <f aca="false">BY290-EM290</f>
        <v>22.8</v>
      </c>
      <c r="EY290" s="514" t="n">
        <f aca="false">1-EJ290/BU290</f>
        <v>0.861194029850746</v>
      </c>
      <c r="EZ290" s="515" t="n">
        <f aca="false">BU290-EJ290</f>
        <v>115.4</v>
      </c>
      <c r="FA290" s="451" t="n">
        <f aca="false">1-EK290/BV290</f>
        <v>0.864035087719298</v>
      </c>
      <c r="FB290" s="432" t="n">
        <f aca="false">BV290-EK290</f>
        <v>394</v>
      </c>
      <c r="FC290" s="453"/>
      <c r="FD290" s="432"/>
      <c r="FE290" s="453" t="n">
        <f aca="false">1-EQ290/CB290</f>
        <v>0.92</v>
      </c>
      <c r="FF290" s="431" t="n">
        <f aca="false">CB290-EQ290</f>
        <v>115</v>
      </c>
      <c r="FG290" s="491" t="n">
        <v>50400</v>
      </c>
      <c r="FH290" s="499"/>
      <c r="FI290" s="502"/>
      <c r="FJ290" s="488"/>
      <c r="FK290" s="503" t="n">
        <f aca="false">3000/BA290*24</f>
        <v>1.48677390711793</v>
      </c>
      <c r="FL290" s="491"/>
      <c r="FM290" s="503"/>
      <c r="FN290" s="491" t="n">
        <v>5004</v>
      </c>
      <c r="FO290" s="533" t="n">
        <f aca="false">FN290/11.15/1.2/1000</f>
        <v>0.373991031390135</v>
      </c>
      <c r="FP290" s="497" t="n">
        <f aca="false">FN290/BA290*1000</f>
        <v>103.330786544696</v>
      </c>
      <c r="FQ290" s="504" t="n">
        <v>86.4</v>
      </c>
      <c r="FR290" s="492" t="n">
        <f aca="false">FQ290/BA290*1000</f>
        <v>1.78412868854152</v>
      </c>
      <c r="FS290" s="505" t="n">
        <v>7.87</v>
      </c>
      <c r="FT290" s="536" t="n">
        <v>18</v>
      </c>
      <c r="FU290" s="496" t="n">
        <v>59</v>
      </c>
      <c r="FV290" s="491" t="n">
        <v>1</v>
      </c>
      <c r="FW290" s="505"/>
      <c r="FX290" s="491"/>
      <c r="FY290" s="453" t="n">
        <f aca="false">1-FV290/(EG290+DD290)</f>
        <v>0.9</v>
      </c>
      <c r="FZ290" s="453"/>
      <c r="GA290" s="430"/>
      <c r="GB290" s="500" t="n">
        <f aca="false">1-FT290/DZ290</f>
        <v>0.0322580645161291</v>
      </c>
      <c r="GC290" s="515" t="n">
        <f aca="false">(CW290+DZ290-FT290)</f>
        <v>0.600000000000001</v>
      </c>
      <c r="GD290" s="500" t="n">
        <f aca="false">1-FU290/EA290</f>
        <v>0.0483870967741935</v>
      </c>
      <c r="GE290" s="528" t="n">
        <f aca="false">CX290+EA290-FU290</f>
        <v>3</v>
      </c>
      <c r="GF290" s="507" t="n">
        <f aca="false">4100/BA290*24</f>
        <v>2.03192433972784</v>
      </c>
      <c r="GG290" s="491" t="n">
        <v>20</v>
      </c>
      <c r="GH290" s="527" t="n">
        <f aca="false">GG290/80</f>
        <v>0.25</v>
      </c>
      <c r="GI290" s="491" t="n">
        <v>140</v>
      </c>
      <c r="GJ290" s="545" t="n">
        <f aca="false">GI290/GG290</f>
        <v>7</v>
      </c>
      <c r="GK290" s="499" t="n">
        <f aca="false">GG290/(BA290/24)*1000</f>
        <v>9.91182604745287</v>
      </c>
      <c r="GL290" s="508" t="n">
        <v>8.01</v>
      </c>
      <c r="GM290" s="536" t="n">
        <v>17.6</v>
      </c>
      <c r="GN290" s="537" t="n">
        <v>57</v>
      </c>
      <c r="GO290" s="527" t="n">
        <f aca="false">1-GM290/FT290</f>
        <v>0.0222222222222221</v>
      </c>
      <c r="GP290" s="527" t="n">
        <f aca="false">1-GN290/FU290</f>
        <v>0.0338983050847458</v>
      </c>
      <c r="GQ290" s="536" t="n">
        <v>4</v>
      </c>
      <c r="GR290" s="503" t="n">
        <f aca="false">4300/BA290*24</f>
        <v>2.13104260020237</v>
      </c>
      <c r="GS290" s="537" t="n">
        <f aca="false">HC290</f>
        <v>15.1</v>
      </c>
      <c r="GT290" s="537" t="n">
        <f aca="false">HD290</f>
        <v>54.058</v>
      </c>
      <c r="GU290" s="527" t="n">
        <f aca="false">1-GS290/GM290</f>
        <v>0.142045454545455</v>
      </c>
      <c r="GV290" s="527" t="n">
        <f aca="false">1-GT290/GN290</f>
        <v>0.0516140350877193</v>
      </c>
      <c r="GW290" s="527" t="n">
        <f aca="false">1-HC290/FT290</f>
        <v>0.161111111111111</v>
      </c>
      <c r="GX290" s="527" t="n">
        <f aca="false">1-HD290/FU290</f>
        <v>0.0837627118644068</v>
      </c>
      <c r="GY290" s="545" t="n">
        <f aca="false">GK290/(FU290-HD290)</f>
        <v>2.00563052356391</v>
      </c>
      <c r="GZ290" s="491" t="n">
        <v>49433</v>
      </c>
      <c r="HA290" s="494" t="n">
        <v>8.21</v>
      </c>
      <c r="HB290" s="494" t="n">
        <v>8.16</v>
      </c>
      <c r="HC290" s="495" t="n">
        <v>15.1</v>
      </c>
      <c r="HD290" s="499" t="n">
        <f aca="false">HC290*3.58</f>
        <v>54.058</v>
      </c>
      <c r="HE290" s="499" t="n">
        <v>17</v>
      </c>
      <c r="HF290" s="499"/>
      <c r="HG290" s="499"/>
      <c r="HH290" s="493" t="n">
        <v>5</v>
      </c>
      <c r="HI290" s="509" t="n">
        <v>5880</v>
      </c>
      <c r="HJ290" s="491" t="n">
        <f aca="false">HI290*0.67</f>
        <v>3939.6</v>
      </c>
      <c r="HK290" s="491"/>
      <c r="HL290" s="491"/>
      <c r="HM290" s="544"/>
      <c r="HN290" s="507" t="n">
        <v>4.19</v>
      </c>
      <c r="HO290" s="492"/>
      <c r="HP290" s="546" t="n">
        <v>0.07</v>
      </c>
      <c r="HQ290" s="524"/>
      <c r="HR290" s="525"/>
      <c r="HS290" s="525" t="n">
        <v>0.17</v>
      </c>
      <c r="HT290" s="512" t="n">
        <v>4</v>
      </c>
      <c r="HU290" s="526" t="n">
        <f aca="false">72500/BA290*24</f>
        <v>35.9303694220166</v>
      </c>
      <c r="HV290" s="527" t="n">
        <f aca="false">1-HC290/BE290</f>
        <v>0.887313432835821</v>
      </c>
      <c r="HW290" s="527" t="n">
        <f aca="false">1-HD290/BF290</f>
        <v>0.881451754385965</v>
      </c>
      <c r="HX290" s="527" t="n">
        <f aca="false">1-HN290/BK290</f>
        <v>0.846520146520147</v>
      </c>
      <c r="HY290" s="513"/>
    </row>
    <row r="291" s="599" customFormat="true" ht="15" hidden="false" customHeight="true" outlineLevel="0" collapsed="false">
      <c r="A291" s="401" t="n">
        <v>43773</v>
      </c>
      <c r="B291" s="516" t="n">
        <v>46633</v>
      </c>
      <c r="C291" s="403" t="n">
        <f aca="false">B291/$B$6</f>
        <v>0.93266</v>
      </c>
      <c r="D291" s="572" t="n">
        <v>8.04</v>
      </c>
      <c r="E291" s="573" t="n">
        <v>99.3</v>
      </c>
      <c r="F291" s="574" t="n">
        <v>339</v>
      </c>
      <c r="G291" s="407" t="n">
        <f aca="false">F291*B291/1000</f>
        <v>15808.587</v>
      </c>
      <c r="H291" s="403" t="n">
        <f aca="false">G291/$G$6</f>
        <v>0.63234348</v>
      </c>
      <c r="I291" s="574" t="n">
        <v>6440</v>
      </c>
      <c r="J291" s="407" t="n">
        <f aca="false">I291*0.67</f>
        <v>4314.8</v>
      </c>
      <c r="K291" s="575" t="n">
        <v>33.5</v>
      </c>
      <c r="L291" s="575"/>
      <c r="M291" s="575"/>
      <c r="N291" s="576" t="n">
        <v>85</v>
      </c>
      <c r="O291" s="576"/>
      <c r="P291" s="410"/>
      <c r="Q291" s="410"/>
      <c r="R291" s="410"/>
      <c r="S291" s="410"/>
      <c r="T291" s="411"/>
      <c r="U291" s="412"/>
      <c r="V291" s="410"/>
      <c r="W291" s="410"/>
      <c r="X291" s="517"/>
      <c r="Y291" s="474"/>
      <c r="Z291" s="430"/>
      <c r="AA291" s="448"/>
      <c r="AB291" s="410"/>
      <c r="AC291" s="410"/>
      <c r="AD291" s="475" t="n">
        <v>2.78</v>
      </c>
      <c r="AE291" s="478" t="n">
        <f aca="false">AD291/$AD$6</f>
        <v>0.386111111111111</v>
      </c>
      <c r="AF291" s="479"/>
      <c r="AG291" s="478"/>
      <c r="AH291" s="479"/>
      <c r="AI291" s="479"/>
      <c r="AJ291" s="474"/>
      <c r="AK291" s="478"/>
      <c r="AL291" s="448"/>
      <c r="AM291" s="480"/>
      <c r="AN291" s="474"/>
      <c r="AO291" s="474"/>
      <c r="AP291" s="480"/>
      <c r="AQ291" s="448"/>
      <c r="AR291" s="474"/>
      <c r="AS291" s="474"/>
      <c r="AT291" s="474"/>
      <c r="AU291" s="448"/>
      <c r="AV291" s="481"/>
      <c r="AW291" s="480"/>
      <c r="AX291" s="480"/>
      <c r="AY291" s="481"/>
      <c r="AZ291" s="481"/>
      <c r="BA291" s="421" t="n">
        <f aca="false">CC291+DF291</f>
        <v>49168</v>
      </c>
      <c r="BB291" s="422" t="n">
        <f aca="false">BA291/$BA$6</f>
        <v>0.98336</v>
      </c>
      <c r="BC291" s="423"/>
      <c r="BD291" s="424" t="n">
        <v>7.9</v>
      </c>
      <c r="BE291" s="425" t="n">
        <v>87</v>
      </c>
      <c r="BF291" s="426" t="n">
        <v>336</v>
      </c>
      <c r="BG291" s="427" t="n">
        <v>6080</v>
      </c>
      <c r="BH291" s="421" t="n">
        <f aca="false">BG291*0.67</f>
        <v>4073.6</v>
      </c>
      <c r="BI291" s="433"/>
      <c r="BJ291" s="422"/>
      <c r="BK291" s="428" t="n">
        <v>25.8</v>
      </c>
      <c r="BL291" s="428"/>
      <c r="BM291" s="429"/>
      <c r="BN291" s="423"/>
      <c r="BO291" s="426" t="n">
        <v>108</v>
      </c>
      <c r="BP291" s="426"/>
      <c r="BQ291" s="424" t="n">
        <v>5.92</v>
      </c>
      <c r="BR291" s="422" t="n">
        <f aca="false">BQ291/$BQ$6</f>
        <v>0.822222222222222</v>
      </c>
      <c r="BS291" s="410" t="n">
        <f aca="false">BA291</f>
        <v>49168</v>
      </c>
      <c r="BT291" s="430" t="n">
        <f aca="false">BD291</f>
        <v>7.9</v>
      </c>
      <c r="BU291" s="431" t="n">
        <f aca="false">BE291</f>
        <v>87</v>
      </c>
      <c r="BV291" s="431" t="n">
        <f aca="false">BF291</f>
        <v>336</v>
      </c>
      <c r="BW291" s="431" t="n">
        <f aca="false">BG291</f>
        <v>6080</v>
      </c>
      <c r="BX291" s="431" t="n">
        <f aca="false">BW291*0.65</f>
        <v>3952</v>
      </c>
      <c r="BY291" s="431" t="n">
        <f aca="false">BK291</f>
        <v>25.8</v>
      </c>
      <c r="BZ291" s="431"/>
      <c r="CA291" s="432"/>
      <c r="CB291" s="431" t="n">
        <f aca="false">BO291</f>
        <v>108</v>
      </c>
      <c r="CC291" s="433" t="n">
        <v>24649</v>
      </c>
      <c r="CD291" s="412" t="n">
        <f aca="false">CC291</f>
        <v>24649</v>
      </c>
      <c r="CE291" s="422" t="n">
        <f aca="false">CC291/25000</f>
        <v>0.98596</v>
      </c>
      <c r="CF291" s="434" t="n">
        <f aca="false">6700/CC291*24</f>
        <v>6.52359122073918</v>
      </c>
      <c r="CG291" s="435"/>
      <c r="CH291" s="428"/>
      <c r="CI291" s="447" t="n">
        <f aca="false">9500/CC291*24</f>
        <v>9.24986814880928</v>
      </c>
      <c r="CJ291" s="437" t="n">
        <v>28.1</v>
      </c>
      <c r="CK291" s="437" t="n">
        <v>2.72</v>
      </c>
      <c r="CL291" s="424"/>
      <c r="CM291" s="424"/>
      <c r="CN291" s="424"/>
      <c r="CO291" s="433"/>
      <c r="CP291" s="433"/>
      <c r="CQ291" s="438"/>
      <c r="CR291" s="438" t="n">
        <v>0.96</v>
      </c>
      <c r="CS291" s="425"/>
      <c r="CT291" s="433" t="n">
        <f aca="false">3500/CC291*24</f>
        <v>3.40784616008763</v>
      </c>
      <c r="CU291" s="435" t="n">
        <v>4.93</v>
      </c>
      <c r="CV291" s="439"/>
      <c r="CW291" s="440"/>
      <c r="CX291" s="441"/>
      <c r="CY291" s="442"/>
      <c r="CZ291" s="443"/>
      <c r="DA291" s="443"/>
      <c r="DB291" s="443"/>
      <c r="DC291" s="443"/>
      <c r="DD291" s="444"/>
      <c r="DE291" s="441"/>
      <c r="DF291" s="445" t="n">
        <v>24519</v>
      </c>
      <c r="DG291" s="446" t="n">
        <f aca="false">DF291</f>
        <v>24519</v>
      </c>
      <c r="DH291" s="422" t="n">
        <f aca="false">DF291/25000</f>
        <v>0.98076</v>
      </c>
      <c r="DI291" s="447" t="n">
        <f aca="false">6700/DF291*24</f>
        <v>6.55817937109996</v>
      </c>
      <c r="DJ291" s="435" t="n">
        <v>7.83</v>
      </c>
      <c r="DK291" s="428"/>
      <c r="DL291" s="447" t="n">
        <f aca="false">9500/DF291*24</f>
        <v>9.29891104857457</v>
      </c>
      <c r="DM291" s="423" t="n">
        <v>28.2</v>
      </c>
      <c r="DN291" s="423" t="n">
        <v>3.34</v>
      </c>
      <c r="DO291" s="424" t="n">
        <v>7.79</v>
      </c>
      <c r="DP291" s="424"/>
      <c r="DQ291" s="424"/>
      <c r="DR291" s="433"/>
      <c r="DS291" s="433"/>
      <c r="DT291" s="438"/>
      <c r="DU291" s="438" t="n">
        <v>0.97</v>
      </c>
      <c r="DV291" s="425"/>
      <c r="DW291" s="447" t="n">
        <f aca="false">3500/DF291*24</f>
        <v>3.42591459684326</v>
      </c>
      <c r="DX291" s="435" t="n">
        <v>3.41</v>
      </c>
      <c r="DY291" s="439" t="n">
        <v>7.93</v>
      </c>
      <c r="DZ291" s="440" t="n">
        <v>19</v>
      </c>
      <c r="EA291" s="441" t="n">
        <v>61</v>
      </c>
      <c r="EB291" s="442" t="n">
        <v>6500</v>
      </c>
      <c r="EC291" s="443" t="n">
        <v>5.2</v>
      </c>
      <c r="ED291" s="443"/>
      <c r="EE291" s="443"/>
      <c r="EF291" s="443"/>
      <c r="EG291" s="444" t="n">
        <v>6</v>
      </c>
      <c r="EH291" s="441"/>
      <c r="EI291" s="430" t="n">
        <f aca="false">DY291</f>
        <v>7.93</v>
      </c>
      <c r="EJ291" s="448" t="n">
        <f aca="false">DZ291</f>
        <v>19</v>
      </c>
      <c r="EK291" s="449" t="n">
        <f aca="false">EA291</f>
        <v>61</v>
      </c>
      <c r="EL291" s="418" t="n">
        <f aca="false">EB291</f>
        <v>6500</v>
      </c>
      <c r="EM291" s="432" t="n">
        <f aca="false">EC291</f>
        <v>5.2</v>
      </c>
      <c r="EN291" s="432"/>
      <c r="EO291" s="432"/>
      <c r="EP291" s="432"/>
      <c r="EQ291" s="431" t="n">
        <f aca="false">EG291</f>
        <v>6</v>
      </c>
      <c r="ER291" s="449"/>
      <c r="ES291" s="450" t="n">
        <f aca="false">44000/BA291*24</f>
        <v>21.4773836641718</v>
      </c>
      <c r="ET291" s="451" t="n">
        <f aca="false">BB291</f>
        <v>0.98336</v>
      </c>
      <c r="EU291" s="452" t="n">
        <f aca="false">BV291/1000/ES291*24</f>
        <v>0.375464727272727</v>
      </c>
      <c r="EV291" s="451" t="n">
        <f aca="false">EU291/$EU$6</f>
        <v>0.69530505050505</v>
      </c>
      <c r="EW291" s="514"/>
      <c r="EX291" s="515" t="n">
        <f aca="false">BY291-EM291</f>
        <v>20.6</v>
      </c>
      <c r="EY291" s="514" t="n">
        <f aca="false">1-EJ291/BU291</f>
        <v>0.781609195402299</v>
      </c>
      <c r="EZ291" s="515" t="n">
        <f aca="false">BU291-EJ291</f>
        <v>68</v>
      </c>
      <c r="FA291" s="451" t="n">
        <f aca="false">1-EK291/BV291</f>
        <v>0.818452380952381</v>
      </c>
      <c r="FB291" s="432" t="n">
        <f aca="false">BV291-EK291</f>
        <v>275</v>
      </c>
      <c r="FC291" s="453"/>
      <c r="FD291" s="432"/>
      <c r="FE291" s="453" t="n">
        <f aca="false">1-EQ291/CB291</f>
        <v>0.944444444444444</v>
      </c>
      <c r="FF291" s="431" t="n">
        <f aca="false">CB291-EQ291</f>
        <v>102</v>
      </c>
      <c r="FG291" s="406" t="n">
        <v>50400</v>
      </c>
      <c r="FH291" s="590"/>
      <c r="FI291" s="591"/>
      <c r="FJ291" s="592"/>
      <c r="FK291" s="456" t="n">
        <f aca="false">3000/BA291*24</f>
        <v>1.46436706801172</v>
      </c>
      <c r="FL291" s="531"/>
      <c r="FM291" s="456"/>
      <c r="FN291" s="531" t="n">
        <v>5087</v>
      </c>
      <c r="FO291" s="533" t="n">
        <f aca="false">FN291/11.15/1.2/1000</f>
        <v>0.380194319880419</v>
      </c>
      <c r="FP291" s="450" t="n">
        <f aca="false">FN291/BA291*1000</f>
        <v>103.461601041328</v>
      </c>
      <c r="FQ291" s="458" t="n">
        <v>86.4</v>
      </c>
      <c r="FR291" s="459" t="n">
        <f aca="false">FQ291/BA291*1000</f>
        <v>1.75724048161406</v>
      </c>
      <c r="FS291" s="577" t="n">
        <v>7.97</v>
      </c>
      <c r="FT291" s="578" t="n">
        <v>15.6</v>
      </c>
      <c r="FU291" s="579" t="n">
        <v>55</v>
      </c>
      <c r="FV291" s="580" t="n">
        <v>1</v>
      </c>
      <c r="FW291" s="581"/>
      <c r="FX291" s="580"/>
      <c r="FY291" s="453" t="n">
        <f aca="false">1-FV291/(EG291+DD291)</f>
        <v>0.833333333333333</v>
      </c>
      <c r="FZ291" s="453"/>
      <c r="GA291" s="430"/>
      <c r="GB291" s="514" t="n">
        <f aca="false">1-FT291/DZ291</f>
        <v>0.178947368421053</v>
      </c>
      <c r="GC291" s="515" t="n">
        <f aca="false">(CW291+DZ291-FT291)</f>
        <v>3.4</v>
      </c>
      <c r="GD291" s="514" t="n">
        <f aca="false">1-FU291/EA291</f>
        <v>0.0983606557377049</v>
      </c>
      <c r="GE291" s="528" t="n">
        <f aca="false">CX291+EA291-FU291</f>
        <v>6</v>
      </c>
      <c r="GF291" s="462" t="n">
        <f aca="false">4100/BA291*24</f>
        <v>2.00130165961601</v>
      </c>
      <c r="GG291" s="607" t="n">
        <v>20</v>
      </c>
      <c r="GH291" s="451" t="n">
        <f aca="false">GG291/80</f>
        <v>0.25</v>
      </c>
      <c r="GI291" s="406" t="n">
        <v>140</v>
      </c>
      <c r="GJ291" s="463" t="n">
        <f aca="false">GI291/GG291</f>
        <v>7</v>
      </c>
      <c r="GK291" s="464" t="n">
        <f aca="false">GG291/(BA291/24)*1000</f>
        <v>9.7624471200781</v>
      </c>
      <c r="GL291" s="465" t="n">
        <v>8.03</v>
      </c>
      <c r="GM291" s="530" t="n">
        <v>15.4</v>
      </c>
      <c r="GN291" s="406" t="n">
        <v>53</v>
      </c>
      <c r="GO291" s="514" t="n">
        <f aca="false">1-GM291/FT291</f>
        <v>0.0128205128205128</v>
      </c>
      <c r="GP291" s="451" t="n">
        <f aca="false">1-GN291/FU291</f>
        <v>0.0363636363636364</v>
      </c>
      <c r="GQ291" s="578" t="n">
        <v>4</v>
      </c>
      <c r="GR291" s="456" t="n">
        <f aca="false">4300/BA291*24</f>
        <v>2.09892613081679</v>
      </c>
      <c r="GS291" s="532" t="n">
        <f aca="false">HC291</f>
        <v>14.6</v>
      </c>
      <c r="GT291" s="532" t="n">
        <f aca="false">HD291</f>
        <v>52.268</v>
      </c>
      <c r="GU291" s="514" t="n">
        <f aca="false">1-GS291/GM291</f>
        <v>0.051948051948052</v>
      </c>
      <c r="GV291" s="514" t="n">
        <f aca="false">1-GT291/GN291</f>
        <v>0.0138113207547169</v>
      </c>
      <c r="GW291" s="514" t="n">
        <f aca="false">1-HC291/FT291</f>
        <v>0.0641025641025641</v>
      </c>
      <c r="GX291" s="514" t="n">
        <f aca="false">1-HD291/FU291</f>
        <v>0.0496727272727273</v>
      </c>
      <c r="GY291" s="463" t="n">
        <f aca="false">GK291/(FU291-HD291)</f>
        <v>3.57337010251761</v>
      </c>
      <c r="GZ291" s="406" t="n">
        <v>52677</v>
      </c>
      <c r="HA291" s="582" t="n">
        <v>8.14</v>
      </c>
      <c r="HB291" s="452" t="n">
        <v>8.12</v>
      </c>
      <c r="HC291" s="578" t="n">
        <v>14.6</v>
      </c>
      <c r="HD291" s="464" t="n">
        <f aca="false">HC291*3.58</f>
        <v>52.268</v>
      </c>
      <c r="HE291" s="464" t="n">
        <v>15.8</v>
      </c>
      <c r="HF291" s="464"/>
      <c r="HG291" s="583"/>
      <c r="HH291" s="576" t="n">
        <v>3</v>
      </c>
      <c r="HI291" s="584" t="n">
        <v>6540</v>
      </c>
      <c r="HJ291" s="407" t="n">
        <f aca="false">HI291*0.67</f>
        <v>4381.8</v>
      </c>
      <c r="HK291" s="407"/>
      <c r="HL291" s="550"/>
      <c r="HM291" s="585"/>
      <c r="HN291" s="462" t="n">
        <v>5.26</v>
      </c>
      <c r="HO291" s="575"/>
      <c r="HP291" s="549" t="n">
        <v>0.07</v>
      </c>
      <c r="HQ291" s="586"/>
      <c r="HR291" s="587"/>
      <c r="HS291" s="521" t="n">
        <v>0.18</v>
      </c>
      <c r="HT291" s="588" t="n">
        <v>4</v>
      </c>
      <c r="HU291" s="523" t="n">
        <f aca="false">72500/BA291*24</f>
        <v>35.3888708102831</v>
      </c>
      <c r="HV291" s="514" t="n">
        <f aca="false">1-HC291/BE291</f>
        <v>0.832183908045977</v>
      </c>
      <c r="HW291" s="514" t="n">
        <f aca="false">1-HD291/BF291</f>
        <v>0.844440476190476</v>
      </c>
      <c r="HX291" s="514" t="n">
        <f aca="false">1-HN291/BK291</f>
        <v>0.796124031007752</v>
      </c>
      <c r="HY291" s="600"/>
    </row>
    <row r="292" s="599" customFormat="true" ht="15" hidden="false" customHeight="true" outlineLevel="0" collapsed="false">
      <c r="A292" s="401" t="n">
        <v>43774</v>
      </c>
      <c r="B292" s="516" t="n">
        <v>48726</v>
      </c>
      <c r="C292" s="403" t="n">
        <f aca="false">B292/$B$6</f>
        <v>0.97452</v>
      </c>
      <c r="D292" s="572" t="n">
        <v>8.06</v>
      </c>
      <c r="E292" s="573" t="n">
        <v>80</v>
      </c>
      <c r="F292" s="574" t="n">
        <v>292</v>
      </c>
      <c r="G292" s="407" t="n">
        <f aca="false">F292*B292/1000</f>
        <v>14227.992</v>
      </c>
      <c r="H292" s="403" t="n">
        <f aca="false">G292/$G$6</f>
        <v>0.56911968</v>
      </c>
      <c r="I292" s="574" t="n">
        <v>6640</v>
      </c>
      <c r="J292" s="407" t="n">
        <f aca="false">I292*0.67</f>
        <v>4448.8</v>
      </c>
      <c r="K292" s="575" t="n">
        <v>30.5</v>
      </c>
      <c r="L292" s="575" t="n">
        <v>22.4</v>
      </c>
      <c r="M292" s="575" t="n">
        <v>2.2</v>
      </c>
      <c r="N292" s="576" t="n">
        <v>131</v>
      </c>
      <c r="O292" s="576" t="n">
        <v>32</v>
      </c>
      <c r="P292" s="410"/>
      <c r="Q292" s="410"/>
      <c r="R292" s="410"/>
      <c r="S292" s="410"/>
      <c r="T292" s="411"/>
      <c r="U292" s="412"/>
      <c r="V292" s="410"/>
      <c r="W292" s="410"/>
      <c r="X292" s="517"/>
      <c r="Y292" s="474"/>
      <c r="Z292" s="430"/>
      <c r="AA292" s="448"/>
      <c r="AB292" s="410"/>
      <c r="AC292" s="410"/>
      <c r="AD292" s="475" t="n">
        <v>2.67</v>
      </c>
      <c r="AE292" s="478" t="n">
        <f aca="false">AD292/$AD$6</f>
        <v>0.370833333333333</v>
      </c>
      <c r="AF292" s="479"/>
      <c r="AG292" s="478"/>
      <c r="AH292" s="479"/>
      <c r="AI292" s="479"/>
      <c r="AJ292" s="474"/>
      <c r="AK292" s="478"/>
      <c r="AL292" s="448"/>
      <c r="AM292" s="480"/>
      <c r="AN292" s="474"/>
      <c r="AO292" s="474"/>
      <c r="AP292" s="480"/>
      <c r="AQ292" s="448"/>
      <c r="AR292" s="474"/>
      <c r="AS292" s="474"/>
      <c r="AT292" s="474"/>
      <c r="AU292" s="448"/>
      <c r="AV292" s="481"/>
      <c r="AW292" s="480"/>
      <c r="AX292" s="480"/>
      <c r="AY292" s="481"/>
      <c r="AZ292" s="481"/>
      <c r="BA292" s="421" t="n">
        <f aca="false">CC292+DF292</f>
        <v>47731</v>
      </c>
      <c r="BB292" s="422" t="n">
        <f aca="false">BA292/$BA$6</f>
        <v>0.95462</v>
      </c>
      <c r="BC292" s="423"/>
      <c r="BD292" s="424" t="n">
        <v>8.11</v>
      </c>
      <c r="BE292" s="425" t="n">
        <v>78</v>
      </c>
      <c r="BF292" s="426" t="n">
        <v>326</v>
      </c>
      <c r="BG292" s="427" t="n">
        <v>6810</v>
      </c>
      <c r="BH292" s="421" t="n">
        <f aca="false">BG292*0.67</f>
        <v>4562.7</v>
      </c>
      <c r="BI292" s="433" t="n">
        <v>1010</v>
      </c>
      <c r="BJ292" s="422" t="n">
        <f aca="false">BI292/35.5*(23+35.5)/BH292</f>
        <v>0.364776600956254</v>
      </c>
      <c r="BK292" s="428" t="n">
        <v>28.9</v>
      </c>
      <c r="BL292" s="428" t="n">
        <v>20.8</v>
      </c>
      <c r="BM292" s="429" t="n">
        <v>9.8</v>
      </c>
      <c r="BN292" s="423" t="n">
        <v>2.3</v>
      </c>
      <c r="BO292" s="426" t="n">
        <v>149</v>
      </c>
      <c r="BP292" s="426" t="n">
        <v>32</v>
      </c>
      <c r="BQ292" s="424" t="n">
        <v>3.79</v>
      </c>
      <c r="BR292" s="422" t="n">
        <f aca="false">BQ292/$BQ$6</f>
        <v>0.526388888888889</v>
      </c>
      <c r="BS292" s="410" t="n">
        <f aca="false">BA292</f>
        <v>47731</v>
      </c>
      <c r="BT292" s="430" t="n">
        <f aca="false">BD292</f>
        <v>8.11</v>
      </c>
      <c r="BU292" s="431" t="n">
        <f aca="false">BE292</f>
        <v>78</v>
      </c>
      <c r="BV292" s="431" t="n">
        <f aca="false">BF292</f>
        <v>326</v>
      </c>
      <c r="BW292" s="431" t="n">
        <f aca="false">BG292</f>
        <v>6810</v>
      </c>
      <c r="BX292" s="431" t="n">
        <f aca="false">BW292*0.65</f>
        <v>4426.5</v>
      </c>
      <c r="BY292" s="431" t="n">
        <f aca="false">BK292</f>
        <v>28.9</v>
      </c>
      <c r="BZ292" s="431" t="n">
        <f aca="false">BL292</f>
        <v>20.8</v>
      </c>
      <c r="CA292" s="432" t="n">
        <f aca="false">BN292</f>
        <v>2.3</v>
      </c>
      <c r="CB292" s="431" t="n">
        <f aca="false">BO292</f>
        <v>149</v>
      </c>
      <c r="CC292" s="433" t="n">
        <v>24041</v>
      </c>
      <c r="CD292" s="412" t="n">
        <f aca="false">CC292</f>
        <v>24041</v>
      </c>
      <c r="CE292" s="422" t="n">
        <f aca="false">CC292/25000</f>
        <v>0.96164</v>
      </c>
      <c r="CF292" s="434" t="n">
        <f aca="false">6700/CC292*24</f>
        <v>6.68857368661869</v>
      </c>
      <c r="CG292" s="435"/>
      <c r="CH292" s="428"/>
      <c r="CI292" s="447" t="n">
        <f aca="false">9500/CC292*24</f>
        <v>9.48379851087725</v>
      </c>
      <c r="CJ292" s="437" t="n">
        <v>27</v>
      </c>
      <c r="CK292" s="437" t="n">
        <v>2.29</v>
      </c>
      <c r="CL292" s="424"/>
      <c r="CM292" s="424"/>
      <c r="CN292" s="424"/>
      <c r="CO292" s="433"/>
      <c r="CP292" s="433"/>
      <c r="CQ292" s="438"/>
      <c r="CR292" s="438" t="n">
        <v>0.96</v>
      </c>
      <c r="CS292" s="425"/>
      <c r="CT292" s="433" t="n">
        <f aca="false">3500/CC292*24</f>
        <v>3.4940310303232</v>
      </c>
      <c r="CU292" s="435" t="n">
        <v>5.23</v>
      </c>
      <c r="CV292" s="439"/>
      <c r="CW292" s="440"/>
      <c r="CX292" s="441"/>
      <c r="CY292" s="442"/>
      <c r="CZ292" s="443"/>
      <c r="DA292" s="443"/>
      <c r="DB292" s="443"/>
      <c r="DC292" s="443"/>
      <c r="DD292" s="444"/>
      <c r="DE292" s="441"/>
      <c r="DF292" s="445" t="n">
        <v>23690</v>
      </c>
      <c r="DG292" s="446" t="n">
        <f aca="false">DF292</f>
        <v>23690</v>
      </c>
      <c r="DH292" s="422" t="n">
        <f aca="false">DF292/25000</f>
        <v>0.9476</v>
      </c>
      <c r="DI292" s="447" t="n">
        <f aca="false">6700/DF292*24</f>
        <v>6.787674124103</v>
      </c>
      <c r="DJ292" s="435" t="n">
        <v>7.83</v>
      </c>
      <c r="DK292" s="428" t="n">
        <v>4.8</v>
      </c>
      <c r="DL292" s="447" t="n">
        <f aca="false">9500/DF292*24</f>
        <v>9.62431405656395</v>
      </c>
      <c r="DM292" s="423" t="n">
        <v>27.1</v>
      </c>
      <c r="DN292" s="423" t="n">
        <v>3.12</v>
      </c>
      <c r="DO292" s="424" t="n">
        <v>7.77</v>
      </c>
      <c r="DP292" s="424"/>
      <c r="DQ292" s="424"/>
      <c r="DR292" s="433" t="n">
        <v>7143</v>
      </c>
      <c r="DS292" s="433" t="n">
        <v>3280</v>
      </c>
      <c r="DT292" s="438" t="n">
        <f aca="false">DS292/DR292</f>
        <v>0.459190816183676</v>
      </c>
      <c r="DU292" s="438" t="n">
        <v>0.97</v>
      </c>
      <c r="DV292" s="425"/>
      <c r="DW292" s="447" t="n">
        <f aca="false">3500/DF292*24</f>
        <v>3.54579991557619</v>
      </c>
      <c r="DX292" s="435" t="n">
        <v>4.29</v>
      </c>
      <c r="DY292" s="439" t="n">
        <v>7.99</v>
      </c>
      <c r="DZ292" s="440" t="n">
        <v>18</v>
      </c>
      <c r="EA292" s="441" t="n">
        <v>63</v>
      </c>
      <c r="EB292" s="442" t="n">
        <v>6600</v>
      </c>
      <c r="EC292" s="443" t="n">
        <v>6.9</v>
      </c>
      <c r="ED292" s="443" t="n">
        <v>0.53</v>
      </c>
      <c r="EE292" s="443" t="n">
        <v>7.1</v>
      </c>
      <c r="EF292" s="443" t="n">
        <v>0.8</v>
      </c>
      <c r="EG292" s="444" t="n">
        <v>8</v>
      </c>
      <c r="EH292" s="441" t="n">
        <v>16</v>
      </c>
      <c r="EI292" s="430" t="n">
        <f aca="false">DY292</f>
        <v>7.99</v>
      </c>
      <c r="EJ292" s="448" t="n">
        <f aca="false">DZ292</f>
        <v>18</v>
      </c>
      <c r="EK292" s="449" t="n">
        <f aca="false">EA292</f>
        <v>63</v>
      </c>
      <c r="EL292" s="418" t="n">
        <f aca="false">EB292</f>
        <v>6600</v>
      </c>
      <c r="EM292" s="432" t="n">
        <f aca="false">EC292</f>
        <v>6.9</v>
      </c>
      <c r="EN292" s="432" t="n">
        <f aca="false">ED292</f>
        <v>0.53</v>
      </c>
      <c r="EO292" s="432" t="n">
        <f aca="false">EE292</f>
        <v>7.1</v>
      </c>
      <c r="EP292" s="432" t="n">
        <f aca="false">EF292</f>
        <v>0.8</v>
      </c>
      <c r="EQ292" s="431" t="n">
        <f aca="false">EG292</f>
        <v>8</v>
      </c>
      <c r="ER292" s="449" t="n">
        <f aca="false">EH292</f>
        <v>16</v>
      </c>
      <c r="ES292" s="450" t="n">
        <f aca="false">44000/BA292*24</f>
        <v>22.1239865077203</v>
      </c>
      <c r="ET292" s="451" t="n">
        <f aca="false">BB292</f>
        <v>0.95462</v>
      </c>
      <c r="EU292" s="452" t="n">
        <f aca="false">BV292/1000/ES292*24</f>
        <v>0.353643318181818</v>
      </c>
      <c r="EV292" s="451" t="n">
        <f aca="false">EU292/$EU$6</f>
        <v>0.654895033670034</v>
      </c>
      <c r="EW292" s="514" t="n">
        <f aca="false">1-EM292/BY292</f>
        <v>0.761245674740485</v>
      </c>
      <c r="EX292" s="515" t="n">
        <f aca="false">BY292-EM292</f>
        <v>22</v>
      </c>
      <c r="EY292" s="514" t="n">
        <f aca="false">1-EJ292/BU292</f>
        <v>0.769230769230769</v>
      </c>
      <c r="EZ292" s="515" t="n">
        <f aca="false">BU292-EJ292</f>
        <v>60</v>
      </c>
      <c r="FA292" s="451" t="n">
        <f aca="false">1-EK292/BV292</f>
        <v>0.806748466257669</v>
      </c>
      <c r="FB292" s="432" t="n">
        <f aca="false">BV292-EK292</f>
        <v>263</v>
      </c>
      <c r="FC292" s="453" t="n">
        <f aca="false">1-EP292/CA292</f>
        <v>0.652173913043478</v>
      </c>
      <c r="FD292" s="432" t="n">
        <f aca="false">CA292-EP292</f>
        <v>1.5</v>
      </c>
      <c r="FE292" s="453" t="n">
        <f aca="false">1-EQ292/CB292</f>
        <v>0.946308724832215</v>
      </c>
      <c r="FF292" s="431" t="n">
        <f aca="false">CB292-EQ292</f>
        <v>141</v>
      </c>
      <c r="FG292" s="406" t="n">
        <v>50400</v>
      </c>
      <c r="FH292" s="590"/>
      <c r="FI292" s="591"/>
      <c r="FJ292" s="592"/>
      <c r="FK292" s="456" t="n">
        <f aca="false">3000/BA292*24</f>
        <v>1.50845362552639</v>
      </c>
      <c r="FL292" s="531"/>
      <c r="FM292" s="456"/>
      <c r="FN292" s="531" t="n">
        <v>4748</v>
      </c>
      <c r="FO292" s="533" t="n">
        <f aca="false">FN292/11.15/1.2/1000</f>
        <v>0.354857997010463</v>
      </c>
      <c r="FP292" s="450" t="n">
        <f aca="false">FN292/BA292*1000</f>
        <v>99.4741363055457</v>
      </c>
      <c r="FQ292" s="458" t="n">
        <v>86.4</v>
      </c>
      <c r="FR292" s="459" t="n">
        <f aca="false">FQ292/BA292*1000</f>
        <v>1.81014435063167</v>
      </c>
      <c r="FS292" s="577" t="n">
        <v>7.9</v>
      </c>
      <c r="FT292" s="578" t="n">
        <v>16.2</v>
      </c>
      <c r="FU292" s="579" t="n">
        <v>54</v>
      </c>
      <c r="FV292" s="580" t="n">
        <v>2</v>
      </c>
      <c r="FW292" s="581" t="n">
        <v>0.26</v>
      </c>
      <c r="FX292" s="580" t="n">
        <v>16</v>
      </c>
      <c r="FY292" s="453" t="n">
        <f aca="false">1-FV292/(EG292+DD292)</f>
        <v>0.75</v>
      </c>
      <c r="FZ292" s="453" t="n">
        <f aca="false">1-FW292/(EF292+DC292)</f>
        <v>0.675</v>
      </c>
      <c r="GA292" s="430" t="n">
        <f aca="false">EF292+DC292-FW292</f>
        <v>0.54</v>
      </c>
      <c r="GB292" s="514" t="n">
        <f aca="false">1-FT292/DZ292</f>
        <v>0.1</v>
      </c>
      <c r="GC292" s="515" t="n">
        <f aca="false">(CW292+DZ292-FT292)</f>
        <v>1.8</v>
      </c>
      <c r="GD292" s="514" t="n">
        <f aca="false">1-FU292/EA292</f>
        <v>0.142857142857143</v>
      </c>
      <c r="GE292" s="528" t="n">
        <f aca="false">CX292+EA292-FU292</f>
        <v>9</v>
      </c>
      <c r="GF292" s="462" t="n">
        <f aca="false">4100/BA292*24</f>
        <v>2.0615532882194</v>
      </c>
      <c r="GG292" s="607" t="n">
        <v>20</v>
      </c>
      <c r="GH292" s="451" t="n">
        <f aca="false">GG292/80</f>
        <v>0.25</v>
      </c>
      <c r="GI292" s="406" t="n">
        <v>140</v>
      </c>
      <c r="GJ292" s="463" t="n">
        <f aca="false">GI292/GG292</f>
        <v>7</v>
      </c>
      <c r="GK292" s="464" t="n">
        <f aca="false">GG292/(BA292/24)*1000</f>
        <v>10.0563575035093</v>
      </c>
      <c r="GL292" s="465" t="n">
        <v>8.07</v>
      </c>
      <c r="GM292" s="530" t="n">
        <v>14.9</v>
      </c>
      <c r="GN292" s="406" t="n">
        <v>53</v>
      </c>
      <c r="GO292" s="514" t="n">
        <f aca="false">1-GM292/FT292</f>
        <v>0.0802469135802468</v>
      </c>
      <c r="GP292" s="451" t="n">
        <f aca="false">1-GN292/FU292</f>
        <v>0.0185185185185185</v>
      </c>
      <c r="GQ292" s="578" t="n">
        <v>8</v>
      </c>
      <c r="GR292" s="456" t="n">
        <f aca="false">4300/BA292*24</f>
        <v>2.16211686325449</v>
      </c>
      <c r="GS292" s="532" t="n">
        <f aca="false">HC292</f>
        <v>14.5</v>
      </c>
      <c r="GT292" s="532" t="n">
        <f aca="false">HD292</f>
        <v>51.91</v>
      </c>
      <c r="GU292" s="514" t="n">
        <f aca="false">1-GS292/GM292</f>
        <v>0.0268456375838927</v>
      </c>
      <c r="GV292" s="514" t="n">
        <f aca="false">1-GT292/GN292</f>
        <v>0.020566037735849</v>
      </c>
      <c r="GW292" s="514" t="n">
        <f aca="false">1-HC292/FT292</f>
        <v>0.104938271604938</v>
      </c>
      <c r="GX292" s="514" t="n">
        <f aca="false">1-HD292/FU292</f>
        <v>0.0387037037037037</v>
      </c>
      <c r="GY292" s="463" t="n">
        <f aca="false">GK292/(FU292-HD292)</f>
        <v>4.81165430789917</v>
      </c>
      <c r="GZ292" s="406" t="n">
        <v>50611</v>
      </c>
      <c r="HA292" s="582" t="n">
        <v>8.2</v>
      </c>
      <c r="HB292" s="452" t="n">
        <v>8.15</v>
      </c>
      <c r="HC292" s="578" t="n">
        <v>14.5</v>
      </c>
      <c r="HD292" s="464" t="n">
        <f aca="false">HC292*3.58</f>
        <v>51.91</v>
      </c>
      <c r="HE292" s="464" t="n">
        <v>16</v>
      </c>
      <c r="HF292" s="464"/>
      <c r="HG292" s="583"/>
      <c r="HH292" s="576" t="n">
        <v>5</v>
      </c>
      <c r="HI292" s="584" t="n">
        <v>6270</v>
      </c>
      <c r="HJ292" s="407" t="n">
        <f aca="false">HI292*0.67</f>
        <v>4200.9</v>
      </c>
      <c r="HK292" s="407"/>
      <c r="HL292" s="550" t="n">
        <v>1018</v>
      </c>
      <c r="HM292" s="585" t="n">
        <v>6.6</v>
      </c>
      <c r="HN292" s="462" t="n">
        <v>7.28</v>
      </c>
      <c r="HO292" s="575" t="n">
        <v>0.37</v>
      </c>
      <c r="HP292" s="549" t="n">
        <v>0.07</v>
      </c>
      <c r="HQ292" s="586" t="n">
        <v>7.1</v>
      </c>
      <c r="HR292" s="587" t="n">
        <v>0.2</v>
      </c>
      <c r="HS292" s="521" t="n">
        <v>0.24</v>
      </c>
      <c r="HT292" s="588" t="n">
        <v>8</v>
      </c>
      <c r="HU292" s="523" t="n">
        <f aca="false">72500/BA292*24</f>
        <v>36.454295950221</v>
      </c>
      <c r="HV292" s="514" t="n">
        <f aca="false">1-HC292/BE292</f>
        <v>0.814102564102564</v>
      </c>
      <c r="HW292" s="514" t="n">
        <f aca="false">1-HD292/BF292</f>
        <v>0.840766871165644</v>
      </c>
      <c r="HX292" s="514" t="n">
        <f aca="false">1-HN292/BK292</f>
        <v>0.748096885813149</v>
      </c>
      <c r="HY292" s="600"/>
    </row>
    <row r="293" s="599" customFormat="true" ht="15" hidden="false" customHeight="true" outlineLevel="0" collapsed="false">
      <c r="A293" s="401" t="n">
        <v>43775</v>
      </c>
      <c r="B293" s="516" t="n">
        <v>43349</v>
      </c>
      <c r="C293" s="403" t="n">
        <f aca="false">B293/$B$6</f>
        <v>0.86698</v>
      </c>
      <c r="D293" s="572" t="n">
        <v>8.05</v>
      </c>
      <c r="E293" s="573" t="n">
        <v>53.6</v>
      </c>
      <c r="F293" s="574" t="n">
        <v>276</v>
      </c>
      <c r="G293" s="407" t="n">
        <f aca="false">F293*B293/1000</f>
        <v>11964.324</v>
      </c>
      <c r="H293" s="403" t="n">
        <f aca="false">G293/$G$6</f>
        <v>0.47857296</v>
      </c>
      <c r="I293" s="574" t="n">
        <v>6960</v>
      </c>
      <c r="J293" s="407" t="n">
        <f aca="false">I293*0.67</f>
        <v>4663.2</v>
      </c>
      <c r="K293" s="575" t="n">
        <v>33.4</v>
      </c>
      <c r="L293" s="575"/>
      <c r="M293" s="575"/>
      <c r="N293" s="576" t="n">
        <v>157</v>
      </c>
      <c r="O293" s="576"/>
      <c r="P293" s="410"/>
      <c r="Q293" s="410"/>
      <c r="R293" s="410"/>
      <c r="S293" s="410"/>
      <c r="T293" s="411"/>
      <c r="U293" s="412"/>
      <c r="V293" s="410"/>
      <c r="W293" s="410"/>
      <c r="X293" s="517"/>
      <c r="Y293" s="474"/>
      <c r="Z293" s="430"/>
      <c r="AA293" s="448"/>
      <c r="AB293" s="410"/>
      <c r="AC293" s="410"/>
      <c r="AD293" s="475" t="n">
        <v>2.68</v>
      </c>
      <c r="AE293" s="478" t="n">
        <f aca="false">AD293/$AD$6</f>
        <v>0.372222222222222</v>
      </c>
      <c r="AF293" s="479"/>
      <c r="AG293" s="478"/>
      <c r="AH293" s="479"/>
      <c r="AI293" s="479"/>
      <c r="AJ293" s="474"/>
      <c r="AK293" s="478"/>
      <c r="AL293" s="448"/>
      <c r="AM293" s="480"/>
      <c r="AN293" s="474"/>
      <c r="AO293" s="474"/>
      <c r="AP293" s="480"/>
      <c r="AQ293" s="448"/>
      <c r="AR293" s="474"/>
      <c r="AS293" s="474"/>
      <c r="AT293" s="474"/>
      <c r="AU293" s="448"/>
      <c r="AV293" s="481"/>
      <c r="AW293" s="480"/>
      <c r="AX293" s="480"/>
      <c r="AY293" s="481"/>
      <c r="AZ293" s="481"/>
      <c r="BA293" s="421" t="n">
        <f aca="false">CC293+DF293</f>
        <v>42963</v>
      </c>
      <c r="BB293" s="422" t="n">
        <f aca="false">BA293/$BA$6</f>
        <v>0.85926</v>
      </c>
      <c r="BC293" s="423"/>
      <c r="BD293" s="424" t="n">
        <v>7.98</v>
      </c>
      <c r="BE293" s="425" t="n">
        <v>66</v>
      </c>
      <c r="BF293" s="426" t="n">
        <v>384</v>
      </c>
      <c r="BG293" s="427" t="n">
        <v>6690</v>
      </c>
      <c r="BH293" s="421" t="n">
        <f aca="false">BG293*0.67</f>
        <v>4482.3</v>
      </c>
      <c r="BI293" s="433"/>
      <c r="BJ293" s="422"/>
      <c r="BK293" s="428" t="n">
        <v>33.9</v>
      </c>
      <c r="BL293" s="428"/>
      <c r="BM293" s="429"/>
      <c r="BN293" s="423"/>
      <c r="BO293" s="426" t="n">
        <v>167</v>
      </c>
      <c r="BP293" s="426"/>
      <c r="BQ293" s="424" t="n">
        <v>3.43</v>
      </c>
      <c r="BR293" s="422" t="n">
        <f aca="false">BQ293/$BQ$6</f>
        <v>0.476388888888889</v>
      </c>
      <c r="BS293" s="410" t="n">
        <f aca="false">BA293</f>
        <v>42963</v>
      </c>
      <c r="BT293" s="430" t="n">
        <f aca="false">BD293</f>
        <v>7.98</v>
      </c>
      <c r="BU293" s="431" t="n">
        <f aca="false">BE293</f>
        <v>66</v>
      </c>
      <c r="BV293" s="431" t="n">
        <f aca="false">BF293</f>
        <v>384</v>
      </c>
      <c r="BW293" s="431" t="n">
        <f aca="false">BG293</f>
        <v>6690</v>
      </c>
      <c r="BX293" s="431" t="n">
        <f aca="false">BW293*0.65</f>
        <v>4348.5</v>
      </c>
      <c r="BY293" s="431" t="n">
        <f aca="false">BK293</f>
        <v>33.9</v>
      </c>
      <c r="BZ293" s="431"/>
      <c r="CA293" s="432"/>
      <c r="CB293" s="431" t="n">
        <f aca="false">BO293</f>
        <v>167</v>
      </c>
      <c r="CC293" s="433" t="n">
        <v>21508</v>
      </c>
      <c r="CD293" s="412" t="n">
        <f aca="false">CC293</f>
        <v>21508</v>
      </c>
      <c r="CE293" s="422" t="n">
        <f aca="false">CC293/25000</f>
        <v>0.86032</v>
      </c>
      <c r="CF293" s="434" t="n">
        <f aca="false">6700/CC293*24</f>
        <v>7.47628789287707</v>
      </c>
      <c r="CG293" s="435"/>
      <c r="CH293" s="428"/>
      <c r="CI293" s="447" t="n">
        <f aca="false">9500/CC293*24</f>
        <v>10.6007067137809</v>
      </c>
      <c r="CJ293" s="437" t="n">
        <v>26.6</v>
      </c>
      <c r="CK293" s="437" t="n">
        <v>2.45</v>
      </c>
      <c r="CL293" s="424"/>
      <c r="CM293" s="424"/>
      <c r="CN293" s="424"/>
      <c r="CO293" s="433"/>
      <c r="CP293" s="433"/>
      <c r="CQ293" s="438"/>
      <c r="CR293" s="438" t="n">
        <v>0.96</v>
      </c>
      <c r="CS293" s="425"/>
      <c r="CT293" s="433" t="n">
        <f aca="false">3500/CC293*24</f>
        <v>3.90552352612981</v>
      </c>
      <c r="CU293" s="435" t="n">
        <v>5.05</v>
      </c>
      <c r="CV293" s="439"/>
      <c r="CW293" s="440"/>
      <c r="CX293" s="441"/>
      <c r="CY293" s="442"/>
      <c r="CZ293" s="443"/>
      <c r="DA293" s="443"/>
      <c r="DB293" s="443"/>
      <c r="DC293" s="443"/>
      <c r="DD293" s="444"/>
      <c r="DE293" s="441"/>
      <c r="DF293" s="445" t="n">
        <v>21455</v>
      </c>
      <c r="DG293" s="446" t="n">
        <f aca="false">DF293</f>
        <v>21455</v>
      </c>
      <c r="DH293" s="422" t="n">
        <f aca="false">DF293/25000</f>
        <v>0.8582</v>
      </c>
      <c r="DI293" s="447" t="n">
        <f aca="false">6700/DF293*24</f>
        <v>7.494756467024</v>
      </c>
      <c r="DJ293" s="435" t="n">
        <v>7.91</v>
      </c>
      <c r="DK293" s="428"/>
      <c r="DL293" s="447" t="n">
        <f aca="false">9500/DF293*24</f>
        <v>10.6268934980191</v>
      </c>
      <c r="DM293" s="423" t="n">
        <v>26.4</v>
      </c>
      <c r="DN293" s="423" t="n">
        <v>1.76</v>
      </c>
      <c r="DO293" s="424" t="n">
        <v>7.8</v>
      </c>
      <c r="DP293" s="424"/>
      <c r="DQ293" s="424"/>
      <c r="DR293" s="433"/>
      <c r="DS293" s="433"/>
      <c r="DT293" s="438"/>
      <c r="DU293" s="438" t="n">
        <v>0.97</v>
      </c>
      <c r="DV293" s="425"/>
      <c r="DW293" s="447" t="n">
        <f aca="false">3500/DF293*24</f>
        <v>3.91517128874388</v>
      </c>
      <c r="DX293" s="435" t="n">
        <v>3.4</v>
      </c>
      <c r="DY293" s="439" t="n">
        <v>7.96</v>
      </c>
      <c r="DZ293" s="440" t="n">
        <v>17.9</v>
      </c>
      <c r="EA293" s="441" t="n">
        <v>62</v>
      </c>
      <c r="EB293" s="442" t="n">
        <v>6780</v>
      </c>
      <c r="EC293" s="443" t="n">
        <v>13</v>
      </c>
      <c r="ED293" s="443"/>
      <c r="EE293" s="443"/>
      <c r="EF293" s="443"/>
      <c r="EG293" s="444" t="n">
        <v>9</v>
      </c>
      <c r="EH293" s="441"/>
      <c r="EI293" s="430" t="n">
        <f aca="false">DY293</f>
        <v>7.96</v>
      </c>
      <c r="EJ293" s="448" t="n">
        <f aca="false">DZ293</f>
        <v>17.9</v>
      </c>
      <c r="EK293" s="449" t="n">
        <f aca="false">EA293</f>
        <v>62</v>
      </c>
      <c r="EL293" s="418" t="n">
        <f aca="false">EB293</f>
        <v>6780</v>
      </c>
      <c r="EM293" s="432" t="n">
        <f aca="false">EC293</f>
        <v>13</v>
      </c>
      <c r="EN293" s="432"/>
      <c r="EO293" s="432"/>
      <c r="EP293" s="432"/>
      <c r="EQ293" s="431" t="n">
        <f aca="false">EG293</f>
        <v>9</v>
      </c>
      <c r="ER293" s="449"/>
      <c r="ES293" s="450" t="n">
        <f aca="false">44000/BA293*24</f>
        <v>24.5792891557852</v>
      </c>
      <c r="ET293" s="451" t="n">
        <f aca="false">BB293</f>
        <v>0.85926</v>
      </c>
      <c r="EU293" s="452" t="n">
        <f aca="false">BV293/1000/ES293*24</f>
        <v>0.374949818181818</v>
      </c>
      <c r="EV293" s="451" t="n">
        <f aca="false">EU293/$EU$6</f>
        <v>0.694351515151515</v>
      </c>
      <c r="EW293" s="514"/>
      <c r="EX293" s="515" t="n">
        <f aca="false">BY293-EM293</f>
        <v>20.9</v>
      </c>
      <c r="EY293" s="514" t="n">
        <f aca="false">1-EJ293/BU293</f>
        <v>0.728787878787879</v>
      </c>
      <c r="EZ293" s="515" t="n">
        <f aca="false">BU293-EJ293</f>
        <v>48.1</v>
      </c>
      <c r="FA293" s="451" t="n">
        <f aca="false">1-EK293/BV293</f>
        <v>0.838541666666667</v>
      </c>
      <c r="FB293" s="432" t="n">
        <f aca="false">BV293-EK293</f>
        <v>322</v>
      </c>
      <c r="FC293" s="453"/>
      <c r="FD293" s="432"/>
      <c r="FE293" s="453" t="n">
        <f aca="false">1-EQ293/CB293</f>
        <v>0.946107784431138</v>
      </c>
      <c r="FF293" s="431" t="n">
        <f aca="false">CB293-EQ293</f>
        <v>158</v>
      </c>
      <c r="FG293" s="406" t="n">
        <v>50400</v>
      </c>
      <c r="FH293" s="590"/>
      <c r="FI293" s="591"/>
      <c r="FJ293" s="592"/>
      <c r="FK293" s="456" t="n">
        <f aca="false">3000/BA293*24</f>
        <v>1.67586062425808</v>
      </c>
      <c r="FL293" s="531"/>
      <c r="FM293" s="456"/>
      <c r="FN293" s="531" t="n">
        <v>4509</v>
      </c>
      <c r="FO293" s="533" t="n">
        <f aca="false">FN293/11.15/1.2/1000</f>
        <v>0.336995515695067</v>
      </c>
      <c r="FP293" s="450" t="n">
        <f aca="false">FN293/BA293*1000</f>
        <v>104.950771594162</v>
      </c>
      <c r="FQ293" s="458" t="n">
        <v>86.4</v>
      </c>
      <c r="FR293" s="459" t="n">
        <f aca="false">FQ293/BA293*1000</f>
        <v>2.0110327491097</v>
      </c>
      <c r="FS293" s="577" t="n">
        <v>7.99</v>
      </c>
      <c r="FT293" s="578" t="n">
        <v>16</v>
      </c>
      <c r="FU293" s="579" t="n">
        <v>56</v>
      </c>
      <c r="FV293" s="580" t="n">
        <v>2</v>
      </c>
      <c r="FW293" s="581"/>
      <c r="FX293" s="580"/>
      <c r="FY293" s="453" t="n">
        <f aca="false">1-FV293/(EG293+DD293)</f>
        <v>0.777777777777778</v>
      </c>
      <c r="FZ293" s="453"/>
      <c r="GA293" s="430"/>
      <c r="GB293" s="514" t="n">
        <f aca="false">1-FT293/DZ293</f>
        <v>0.106145251396648</v>
      </c>
      <c r="GC293" s="515" t="n">
        <f aca="false">(CW293+DZ293-FT293)</f>
        <v>1.9</v>
      </c>
      <c r="GD293" s="514" t="n">
        <f aca="false">1-FU293/EA293</f>
        <v>0.0967741935483871</v>
      </c>
      <c r="GE293" s="528" t="n">
        <f aca="false">CX293+EA293-FU293</f>
        <v>6</v>
      </c>
      <c r="GF293" s="462" t="n">
        <f aca="false">4100/BA293*24</f>
        <v>2.29034285315271</v>
      </c>
      <c r="GG293" s="607" t="n">
        <v>20</v>
      </c>
      <c r="GH293" s="451" t="n">
        <f aca="false">GG293/80</f>
        <v>0.25</v>
      </c>
      <c r="GI293" s="406" t="n">
        <v>140</v>
      </c>
      <c r="GJ293" s="463" t="n">
        <f aca="false">GI293/GG293</f>
        <v>7</v>
      </c>
      <c r="GK293" s="464" t="n">
        <f aca="false">GG293/(BA293/24)*1000</f>
        <v>11.1724041617206</v>
      </c>
      <c r="GL293" s="465" t="n">
        <v>8.13</v>
      </c>
      <c r="GM293" s="530" t="n">
        <v>15.9</v>
      </c>
      <c r="GN293" s="406" t="n">
        <v>54</v>
      </c>
      <c r="GO293" s="514" t="n">
        <f aca="false">1-GM293/FT293</f>
        <v>0.00624999999999998</v>
      </c>
      <c r="GP293" s="451" t="n">
        <f aca="false">1-GN293/FU293</f>
        <v>0.0357142857142857</v>
      </c>
      <c r="GQ293" s="578" t="n">
        <v>8</v>
      </c>
      <c r="GR293" s="456" t="n">
        <f aca="false">4300/BA293*24</f>
        <v>2.40206689476992</v>
      </c>
      <c r="GS293" s="532" t="n">
        <f aca="false">HC293</f>
        <v>14.3</v>
      </c>
      <c r="GT293" s="532" t="n">
        <f aca="false">HD293</f>
        <v>51.194</v>
      </c>
      <c r="GU293" s="514" t="n">
        <f aca="false">1-GS293/GM293</f>
        <v>0.10062893081761</v>
      </c>
      <c r="GV293" s="514" t="n">
        <f aca="false">1-GT293/GN293</f>
        <v>0.0519629629629629</v>
      </c>
      <c r="GW293" s="514" t="n">
        <f aca="false">1-HC293/FT293</f>
        <v>0.10625</v>
      </c>
      <c r="GX293" s="514" t="n">
        <f aca="false">1-HD293/FU293</f>
        <v>0.0858214285714285</v>
      </c>
      <c r="GY293" s="463" t="n">
        <f aca="false">GK293/(FU293-HD293)</f>
        <v>2.32467835241793</v>
      </c>
      <c r="GZ293" s="406" t="n">
        <v>46278</v>
      </c>
      <c r="HA293" s="582" t="n">
        <v>8.29</v>
      </c>
      <c r="HB293" s="452" t="n">
        <v>8.2</v>
      </c>
      <c r="HC293" s="578" t="n">
        <v>14.3</v>
      </c>
      <c r="HD293" s="464" t="n">
        <f aca="false">HC293*3.58</f>
        <v>51.194</v>
      </c>
      <c r="HE293" s="464" t="n">
        <v>15</v>
      </c>
      <c r="HF293" s="464"/>
      <c r="HG293" s="583"/>
      <c r="HH293" s="576" t="n">
        <v>7</v>
      </c>
      <c r="HI293" s="584" t="n">
        <v>6710</v>
      </c>
      <c r="HJ293" s="407" t="n">
        <f aca="false">HI293*0.67</f>
        <v>4495.7</v>
      </c>
      <c r="HK293" s="407"/>
      <c r="HL293" s="550"/>
      <c r="HM293" s="585"/>
      <c r="HN293" s="462" t="n">
        <v>13.3</v>
      </c>
      <c r="HO293" s="575"/>
      <c r="HP293" s="549" t="n">
        <v>0.01</v>
      </c>
      <c r="HQ293" s="586"/>
      <c r="HR293" s="587"/>
      <c r="HS293" s="521" t="n">
        <v>0.26</v>
      </c>
      <c r="HT293" s="588" t="n">
        <v>8</v>
      </c>
      <c r="HU293" s="523" t="n">
        <f aca="false">72500/BA293*24</f>
        <v>40.499965086237</v>
      </c>
      <c r="HV293" s="514" t="n">
        <f aca="false">1-HC293/BE293</f>
        <v>0.783333333333333</v>
      </c>
      <c r="HW293" s="514" t="n">
        <f aca="false">1-HD293/BF293</f>
        <v>0.866682291666667</v>
      </c>
      <c r="HX293" s="514" t="n">
        <f aca="false">1-HN293/BK293</f>
        <v>0.607669616519174</v>
      </c>
      <c r="HY293" s="600" t="s">
        <v>212</v>
      </c>
    </row>
    <row r="294" s="599" customFormat="true" ht="15" hidden="false" customHeight="true" outlineLevel="0" collapsed="false">
      <c r="A294" s="401" t="n">
        <v>43776</v>
      </c>
      <c r="B294" s="516" t="n">
        <v>42380</v>
      </c>
      <c r="C294" s="403" t="n">
        <f aca="false">B294/$B$6</f>
        <v>0.8476</v>
      </c>
      <c r="D294" s="572" t="n">
        <v>8.04</v>
      </c>
      <c r="E294" s="573" t="n">
        <v>71</v>
      </c>
      <c r="F294" s="574" t="n">
        <v>261</v>
      </c>
      <c r="G294" s="407" t="n">
        <f aca="false">F294*B294/1000</f>
        <v>11061.18</v>
      </c>
      <c r="H294" s="403" t="n">
        <f aca="false">G294/$G$6</f>
        <v>0.4424472</v>
      </c>
      <c r="I294" s="574" t="n">
        <v>6640</v>
      </c>
      <c r="J294" s="407" t="n">
        <f aca="false">I294*0.67</f>
        <v>4448.8</v>
      </c>
      <c r="K294" s="575" t="n">
        <v>31.5</v>
      </c>
      <c r="L294" s="575"/>
      <c r="M294" s="575"/>
      <c r="N294" s="576" t="n">
        <v>177</v>
      </c>
      <c r="O294" s="576"/>
      <c r="P294" s="410"/>
      <c r="Q294" s="410"/>
      <c r="R294" s="410"/>
      <c r="S294" s="410"/>
      <c r="T294" s="411"/>
      <c r="U294" s="412"/>
      <c r="V294" s="410"/>
      <c r="W294" s="410"/>
      <c r="X294" s="517"/>
      <c r="Y294" s="474"/>
      <c r="Z294" s="430"/>
      <c r="AA294" s="448"/>
      <c r="AB294" s="410"/>
      <c r="AC294" s="410"/>
      <c r="AD294" s="475" t="n">
        <v>2.88</v>
      </c>
      <c r="AE294" s="478" t="n">
        <f aca="false">AD294/$AD$6</f>
        <v>0.4</v>
      </c>
      <c r="AF294" s="479"/>
      <c r="AG294" s="478"/>
      <c r="AH294" s="479"/>
      <c r="AI294" s="479"/>
      <c r="AJ294" s="474"/>
      <c r="AK294" s="478"/>
      <c r="AL294" s="448"/>
      <c r="AM294" s="480"/>
      <c r="AN294" s="474"/>
      <c r="AO294" s="474"/>
      <c r="AP294" s="480"/>
      <c r="AQ294" s="448"/>
      <c r="AR294" s="474"/>
      <c r="AS294" s="474"/>
      <c r="AT294" s="474"/>
      <c r="AU294" s="448"/>
      <c r="AV294" s="481"/>
      <c r="AW294" s="480"/>
      <c r="AX294" s="480"/>
      <c r="AY294" s="481"/>
      <c r="AZ294" s="481"/>
      <c r="BA294" s="421" t="n">
        <f aca="false">CC294+DF294</f>
        <v>40668</v>
      </c>
      <c r="BB294" s="422" t="n">
        <f aca="false">BA294/$BA$6</f>
        <v>0.81336</v>
      </c>
      <c r="BC294" s="423"/>
      <c r="BD294" s="424" t="n">
        <v>8.26</v>
      </c>
      <c r="BE294" s="425" t="n">
        <v>83</v>
      </c>
      <c r="BF294" s="426" t="n">
        <v>282</v>
      </c>
      <c r="BG294" s="427" t="n">
        <v>8030</v>
      </c>
      <c r="BH294" s="421" t="n">
        <f aca="false">BG294*0.67</f>
        <v>5380.1</v>
      </c>
      <c r="BI294" s="433"/>
      <c r="BJ294" s="422"/>
      <c r="BK294" s="428" t="n">
        <v>29.3</v>
      </c>
      <c r="BL294" s="428"/>
      <c r="BM294" s="429"/>
      <c r="BN294" s="423"/>
      <c r="BO294" s="426" t="n">
        <v>168</v>
      </c>
      <c r="BP294" s="426"/>
      <c r="BQ294" s="424" t="n">
        <v>3.63</v>
      </c>
      <c r="BR294" s="422" t="n">
        <f aca="false">BQ294/$BQ$6</f>
        <v>0.504166666666667</v>
      </c>
      <c r="BS294" s="410" t="n">
        <f aca="false">BA294</f>
        <v>40668</v>
      </c>
      <c r="BT294" s="430" t="n">
        <f aca="false">BD294</f>
        <v>8.26</v>
      </c>
      <c r="BU294" s="431" t="n">
        <f aca="false">BE294</f>
        <v>83</v>
      </c>
      <c r="BV294" s="431" t="n">
        <f aca="false">BF294</f>
        <v>282</v>
      </c>
      <c r="BW294" s="431" t="n">
        <f aca="false">BG294</f>
        <v>8030</v>
      </c>
      <c r="BX294" s="431" t="n">
        <f aca="false">BW294*0.65</f>
        <v>5219.5</v>
      </c>
      <c r="BY294" s="431" t="n">
        <f aca="false">BK294</f>
        <v>29.3</v>
      </c>
      <c r="BZ294" s="431"/>
      <c r="CA294" s="432"/>
      <c r="CB294" s="431" t="n">
        <f aca="false">BO294</f>
        <v>168</v>
      </c>
      <c r="CC294" s="433" t="n">
        <v>20451</v>
      </c>
      <c r="CD294" s="412" t="n">
        <f aca="false">CC294</f>
        <v>20451</v>
      </c>
      <c r="CE294" s="422" t="n">
        <f aca="false">CC294/25000</f>
        <v>0.81804</v>
      </c>
      <c r="CF294" s="434" t="n">
        <f aca="false">6700/CC294*24</f>
        <v>7.86269620067478</v>
      </c>
      <c r="CG294" s="435"/>
      <c r="CH294" s="428"/>
      <c r="CI294" s="447" t="n">
        <f aca="false">9500/CC294*24</f>
        <v>11.148599090509</v>
      </c>
      <c r="CJ294" s="437" t="n">
        <v>26.6</v>
      </c>
      <c r="CK294" s="437" t="n">
        <v>3.45</v>
      </c>
      <c r="CL294" s="424"/>
      <c r="CM294" s="424"/>
      <c r="CN294" s="424"/>
      <c r="CO294" s="433"/>
      <c r="CP294" s="433"/>
      <c r="CQ294" s="438"/>
      <c r="CR294" s="438" t="n">
        <v>0.97</v>
      </c>
      <c r="CS294" s="425"/>
      <c r="CT294" s="433" t="n">
        <f aca="false">3500/CC294*24</f>
        <v>4.1073786122928</v>
      </c>
      <c r="CU294" s="435" t="n">
        <v>5.86</v>
      </c>
      <c r="CV294" s="439"/>
      <c r="CW294" s="440"/>
      <c r="CX294" s="441"/>
      <c r="CY294" s="442"/>
      <c r="CZ294" s="443"/>
      <c r="DA294" s="443"/>
      <c r="DB294" s="443"/>
      <c r="DC294" s="443"/>
      <c r="DD294" s="444"/>
      <c r="DE294" s="441"/>
      <c r="DF294" s="445" t="n">
        <v>20217</v>
      </c>
      <c r="DG294" s="446" t="n">
        <f aca="false">DF294</f>
        <v>20217</v>
      </c>
      <c r="DH294" s="422" t="n">
        <f aca="false">DF294/25000</f>
        <v>0.80868</v>
      </c>
      <c r="DI294" s="447" t="n">
        <f aca="false">6700/DF294*24</f>
        <v>7.95370232972251</v>
      </c>
      <c r="DJ294" s="435" t="n">
        <v>7.84</v>
      </c>
      <c r="DK294" s="428"/>
      <c r="DL294" s="447" t="n">
        <f aca="false">9500/DF294*24</f>
        <v>11.2776376316961</v>
      </c>
      <c r="DM294" s="423" t="n">
        <v>26.4</v>
      </c>
      <c r="DN294" s="423" t="n">
        <v>2.77</v>
      </c>
      <c r="DO294" s="424" t="n">
        <v>7.86</v>
      </c>
      <c r="DP294" s="424"/>
      <c r="DQ294" s="424"/>
      <c r="DR294" s="433"/>
      <c r="DS294" s="433"/>
      <c r="DT294" s="438"/>
      <c r="DU294" s="438" t="n">
        <v>0.97</v>
      </c>
      <c r="DV294" s="425"/>
      <c r="DW294" s="447" t="n">
        <f aca="false">3500/DF294*24</f>
        <v>4.15491912746698</v>
      </c>
      <c r="DX294" s="435" t="n">
        <v>4.93</v>
      </c>
      <c r="DY294" s="439" t="n">
        <v>8.07</v>
      </c>
      <c r="DZ294" s="440" t="n">
        <v>19</v>
      </c>
      <c r="EA294" s="441" t="n">
        <v>58</v>
      </c>
      <c r="EB294" s="442" t="n">
        <v>7040</v>
      </c>
      <c r="EC294" s="443" t="n">
        <v>17.3</v>
      </c>
      <c r="ED294" s="443"/>
      <c r="EE294" s="443"/>
      <c r="EF294" s="443"/>
      <c r="EG294" s="444" t="n">
        <v>6</v>
      </c>
      <c r="EH294" s="441"/>
      <c r="EI294" s="430" t="n">
        <f aca="false">DY294</f>
        <v>8.07</v>
      </c>
      <c r="EJ294" s="448" t="n">
        <f aca="false">DZ294</f>
        <v>19</v>
      </c>
      <c r="EK294" s="449" t="n">
        <f aca="false">EA294</f>
        <v>58</v>
      </c>
      <c r="EL294" s="418" t="n">
        <f aca="false">EB294</f>
        <v>7040</v>
      </c>
      <c r="EM294" s="432" t="n">
        <f aca="false">EC294</f>
        <v>17.3</v>
      </c>
      <c r="EN294" s="432"/>
      <c r="EO294" s="432"/>
      <c r="EP294" s="432"/>
      <c r="EQ294" s="431" t="n">
        <f aca="false">EG294</f>
        <v>6</v>
      </c>
      <c r="ER294" s="449"/>
      <c r="ES294" s="450" t="n">
        <f aca="false">44000/BA294*24</f>
        <v>25.9663617586309</v>
      </c>
      <c r="ET294" s="451" t="n">
        <f aca="false">BB294</f>
        <v>0.81336</v>
      </c>
      <c r="EU294" s="452" t="n">
        <f aca="false">BV294/1000/ES294*24</f>
        <v>0.260644909090909</v>
      </c>
      <c r="EV294" s="451" t="n">
        <f aca="false">EU294/$EU$6</f>
        <v>0.482675757575758</v>
      </c>
      <c r="EW294" s="514"/>
      <c r="EX294" s="515" t="n">
        <f aca="false">BY294-EM294</f>
        <v>12</v>
      </c>
      <c r="EY294" s="514" t="n">
        <f aca="false">1-EJ294/BU294</f>
        <v>0.771084337349398</v>
      </c>
      <c r="EZ294" s="515" t="n">
        <f aca="false">BU294-EJ294</f>
        <v>64</v>
      </c>
      <c r="FA294" s="451" t="n">
        <f aca="false">1-EK294/BV294</f>
        <v>0.794326241134752</v>
      </c>
      <c r="FB294" s="432" t="n">
        <f aca="false">BV294-EK294</f>
        <v>224</v>
      </c>
      <c r="FC294" s="453"/>
      <c r="FD294" s="432"/>
      <c r="FE294" s="453" t="n">
        <f aca="false">1-EQ294/CB294</f>
        <v>0.964285714285714</v>
      </c>
      <c r="FF294" s="431" t="n">
        <f aca="false">CB294-EQ294</f>
        <v>162</v>
      </c>
      <c r="FG294" s="406" t="n">
        <v>50400</v>
      </c>
      <c r="FH294" s="590"/>
      <c r="FI294" s="591"/>
      <c r="FJ294" s="592"/>
      <c r="FK294" s="456" t="n">
        <f aca="false">3000/BA294*24</f>
        <v>1.77043375627029</v>
      </c>
      <c r="FL294" s="531"/>
      <c r="FM294" s="456"/>
      <c r="FN294" s="531" t="n">
        <v>5593.99999999999</v>
      </c>
      <c r="FO294" s="533" t="n">
        <f aca="false">FN294/11.15/1.2/1000</f>
        <v>0.418086696562032</v>
      </c>
      <c r="FP294" s="450" t="n">
        <f aca="false">FN294/BA294*1000</f>
        <v>137.552867119111</v>
      </c>
      <c r="FQ294" s="458" t="n">
        <v>86.4</v>
      </c>
      <c r="FR294" s="459" t="n">
        <f aca="false">FQ294/BA294*1000</f>
        <v>2.12452050752434</v>
      </c>
      <c r="FS294" s="577" t="n">
        <v>8.01</v>
      </c>
      <c r="FT294" s="578" t="n">
        <v>16.8</v>
      </c>
      <c r="FU294" s="579" t="n">
        <v>57</v>
      </c>
      <c r="FV294" s="580" t="n">
        <v>1</v>
      </c>
      <c r="FW294" s="581"/>
      <c r="FX294" s="580"/>
      <c r="FY294" s="453" t="n">
        <f aca="false">1-FV294/(EG294+DD294)</f>
        <v>0.833333333333333</v>
      </c>
      <c r="FZ294" s="453"/>
      <c r="GA294" s="430"/>
      <c r="GB294" s="514" t="n">
        <f aca="false">1-FT294/DZ294</f>
        <v>0.11578947368421</v>
      </c>
      <c r="GC294" s="515" t="n">
        <f aca="false">(CW294+DZ294-FT294)</f>
        <v>2.2</v>
      </c>
      <c r="GD294" s="514" t="n">
        <f aca="false">1-FU294/EA294</f>
        <v>0.0172413793103449</v>
      </c>
      <c r="GE294" s="528" t="n">
        <f aca="false">CX294+EA294-FU294</f>
        <v>1</v>
      </c>
      <c r="GF294" s="462" t="n">
        <f aca="false">4100/BA294*24</f>
        <v>2.41959280023606</v>
      </c>
      <c r="GG294" s="607" t="n">
        <v>30</v>
      </c>
      <c r="GH294" s="451" t="n">
        <f aca="false">GG294/80</f>
        <v>0.375</v>
      </c>
      <c r="GI294" s="406" t="n">
        <v>195</v>
      </c>
      <c r="GJ294" s="463" t="n">
        <f aca="false">GI294/GG294</f>
        <v>6.5</v>
      </c>
      <c r="GK294" s="464" t="n">
        <f aca="false">GG294/(BA294/24)*1000</f>
        <v>17.7043375627029</v>
      </c>
      <c r="GL294" s="465" t="n">
        <v>8.16</v>
      </c>
      <c r="GM294" s="530" t="n">
        <v>16.6</v>
      </c>
      <c r="GN294" s="406" t="n">
        <v>56</v>
      </c>
      <c r="GO294" s="514" t="n">
        <f aca="false">1-GM294/FT294</f>
        <v>0.0119047619047619</v>
      </c>
      <c r="GP294" s="451" t="n">
        <f aca="false">1-GN294/FU294</f>
        <v>0.0175438596491229</v>
      </c>
      <c r="GQ294" s="578" t="n">
        <v>8</v>
      </c>
      <c r="GR294" s="456" t="n">
        <f aca="false">4300/BA294*24</f>
        <v>2.53762171732074</v>
      </c>
      <c r="GS294" s="532" t="n">
        <f aca="false">HC294</f>
        <v>15.5</v>
      </c>
      <c r="GT294" s="532" t="n">
        <f aca="false">HD294</f>
        <v>55.49</v>
      </c>
      <c r="GU294" s="514" t="n">
        <f aca="false">1-GS294/GM294</f>
        <v>0.0662650602409639</v>
      </c>
      <c r="GV294" s="514" t="n">
        <f aca="false">1-GT294/GN294</f>
        <v>0.00910714285714287</v>
      </c>
      <c r="GW294" s="514" t="n">
        <f aca="false">1-HC294/FT294</f>
        <v>0.0773809523809524</v>
      </c>
      <c r="GX294" s="514" t="n">
        <f aca="false">1-HD294/FU294</f>
        <v>0.0264912280701755</v>
      </c>
      <c r="GY294" s="463" t="n">
        <f aca="false">GK294/(FU294-HD294)</f>
        <v>11.7247268627171</v>
      </c>
      <c r="GZ294" s="406" t="n">
        <v>41151</v>
      </c>
      <c r="HA294" s="582" t="n">
        <v>8.27</v>
      </c>
      <c r="HB294" s="452" t="n">
        <v>8.2</v>
      </c>
      <c r="HC294" s="578" t="n">
        <v>15.5</v>
      </c>
      <c r="HD294" s="464" t="n">
        <f aca="false">HC294*3.58</f>
        <v>55.49</v>
      </c>
      <c r="HE294" s="464" t="n">
        <v>16</v>
      </c>
      <c r="HF294" s="464"/>
      <c r="HG294" s="583"/>
      <c r="HH294" s="576" t="n">
        <v>4</v>
      </c>
      <c r="HI294" s="584" t="n">
        <v>6760</v>
      </c>
      <c r="HJ294" s="407" t="n">
        <f aca="false">HI294*0.67</f>
        <v>4529.2</v>
      </c>
      <c r="HK294" s="407"/>
      <c r="HL294" s="550"/>
      <c r="HM294" s="585"/>
      <c r="HN294" s="462" t="n">
        <v>16.55</v>
      </c>
      <c r="HO294" s="575"/>
      <c r="HP294" s="549" t="n">
        <v>0.01</v>
      </c>
      <c r="HQ294" s="586"/>
      <c r="HR294" s="587"/>
      <c r="HS294" s="521" t="n">
        <v>0.22</v>
      </c>
      <c r="HT294" s="588" t="n">
        <v>8</v>
      </c>
      <c r="HU294" s="523" t="n">
        <f aca="false">72500/BA294*24</f>
        <v>42.7854824431986</v>
      </c>
      <c r="HV294" s="514" t="n">
        <f aca="false">1-HC294/BE294</f>
        <v>0.813253012048193</v>
      </c>
      <c r="HW294" s="514" t="n">
        <f aca="false">1-HD294/BF294</f>
        <v>0.80322695035461</v>
      </c>
      <c r="HX294" s="514" t="n">
        <f aca="false">1-HN294/BK294</f>
        <v>0.435153583617747</v>
      </c>
      <c r="HY294" s="600"/>
    </row>
    <row r="295" s="599" customFormat="true" ht="15" hidden="false" customHeight="true" outlineLevel="0" collapsed="false">
      <c r="A295" s="401" t="n">
        <v>43777</v>
      </c>
      <c r="B295" s="516" t="n">
        <v>44585</v>
      </c>
      <c r="C295" s="403" t="n">
        <f aca="false">B295/$B$6</f>
        <v>0.8917</v>
      </c>
      <c r="D295" s="572" t="n">
        <v>8.05</v>
      </c>
      <c r="E295" s="573" t="n">
        <v>63.2</v>
      </c>
      <c r="F295" s="574" t="n">
        <v>253</v>
      </c>
      <c r="G295" s="407" t="n">
        <f aca="false">F295*B295/1000</f>
        <v>11280.005</v>
      </c>
      <c r="H295" s="403" t="n">
        <f aca="false">G295/$G$6</f>
        <v>0.4512002</v>
      </c>
      <c r="I295" s="574" t="n">
        <v>7510</v>
      </c>
      <c r="J295" s="407" t="n">
        <f aca="false">I295*0.67</f>
        <v>5031.7</v>
      </c>
      <c r="K295" s="575" t="n">
        <v>33.3</v>
      </c>
      <c r="L295" s="575" t="n">
        <v>25</v>
      </c>
      <c r="M295" s="575" t="n">
        <v>2.5</v>
      </c>
      <c r="N295" s="576" t="n">
        <v>132</v>
      </c>
      <c r="O295" s="576" t="n">
        <v>32</v>
      </c>
      <c r="P295" s="410"/>
      <c r="Q295" s="410"/>
      <c r="R295" s="410"/>
      <c r="S295" s="410"/>
      <c r="T295" s="411"/>
      <c r="U295" s="412"/>
      <c r="V295" s="410"/>
      <c r="W295" s="410"/>
      <c r="X295" s="517"/>
      <c r="Y295" s="474"/>
      <c r="Z295" s="430"/>
      <c r="AA295" s="448"/>
      <c r="AB295" s="410"/>
      <c r="AC295" s="410"/>
      <c r="AD295" s="475" t="n">
        <v>2.53</v>
      </c>
      <c r="AE295" s="478" t="n">
        <f aca="false">AD295/$AD$6</f>
        <v>0.351388888888889</v>
      </c>
      <c r="AF295" s="479"/>
      <c r="AG295" s="478"/>
      <c r="AH295" s="479"/>
      <c r="AI295" s="479"/>
      <c r="AJ295" s="474"/>
      <c r="AK295" s="478"/>
      <c r="AL295" s="448"/>
      <c r="AM295" s="480"/>
      <c r="AN295" s="474"/>
      <c r="AO295" s="474"/>
      <c r="AP295" s="480"/>
      <c r="AQ295" s="448"/>
      <c r="AR295" s="474"/>
      <c r="AS295" s="474"/>
      <c r="AT295" s="474"/>
      <c r="AU295" s="448"/>
      <c r="AV295" s="481"/>
      <c r="AW295" s="480"/>
      <c r="AX295" s="480"/>
      <c r="AY295" s="481"/>
      <c r="AZ295" s="481"/>
      <c r="BA295" s="421" t="n">
        <f aca="false">CC295+DF295</f>
        <v>42830</v>
      </c>
      <c r="BB295" s="422" t="n">
        <f aca="false">BA295/$BA$6</f>
        <v>0.8566</v>
      </c>
      <c r="BC295" s="423"/>
      <c r="BD295" s="424" t="n">
        <v>8.21</v>
      </c>
      <c r="BE295" s="425" t="n">
        <v>88</v>
      </c>
      <c r="BF295" s="426" t="n">
        <v>339</v>
      </c>
      <c r="BG295" s="427" t="n">
        <v>6830</v>
      </c>
      <c r="BH295" s="421" t="n">
        <f aca="false">BG295*0.67</f>
        <v>4576.1</v>
      </c>
      <c r="BI295" s="433"/>
      <c r="BJ295" s="422"/>
      <c r="BK295" s="428" t="n">
        <v>34.5</v>
      </c>
      <c r="BL295" s="428" t="n">
        <v>25</v>
      </c>
      <c r="BM295" s="429" t="n">
        <v>5.8</v>
      </c>
      <c r="BN295" s="423" t="n">
        <v>2.3</v>
      </c>
      <c r="BO295" s="426" t="n">
        <v>201</v>
      </c>
      <c r="BP295" s="426" t="n">
        <v>32</v>
      </c>
      <c r="BQ295" s="424" t="n">
        <v>4.1</v>
      </c>
      <c r="BR295" s="422" t="n">
        <f aca="false">BQ295/$BQ$6</f>
        <v>0.569444444444444</v>
      </c>
      <c r="BS295" s="410" t="n">
        <f aca="false">BA295</f>
        <v>42830</v>
      </c>
      <c r="BT295" s="430" t="n">
        <f aca="false">BD295</f>
        <v>8.21</v>
      </c>
      <c r="BU295" s="431" t="n">
        <f aca="false">BE295</f>
        <v>88</v>
      </c>
      <c r="BV295" s="431" t="n">
        <f aca="false">BF295</f>
        <v>339</v>
      </c>
      <c r="BW295" s="431" t="n">
        <f aca="false">BG295</f>
        <v>6830</v>
      </c>
      <c r="BX295" s="431" t="n">
        <f aca="false">BW295*0.65</f>
        <v>4439.5</v>
      </c>
      <c r="BY295" s="431" t="n">
        <f aca="false">BK295</f>
        <v>34.5</v>
      </c>
      <c r="BZ295" s="431" t="n">
        <f aca="false">BL295</f>
        <v>25</v>
      </c>
      <c r="CA295" s="432" t="n">
        <f aca="false">BN295</f>
        <v>2.3</v>
      </c>
      <c r="CB295" s="431" t="n">
        <f aca="false">BO295</f>
        <v>201</v>
      </c>
      <c r="CC295" s="433" t="n">
        <v>21298</v>
      </c>
      <c r="CD295" s="412" t="n">
        <f aca="false">CC295</f>
        <v>21298</v>
      </c>
      <c r="CE295" s="422" t="n">
        <f aca="false">CC295/25000</f>
        <v>0.85192</v>
      </c>
      <c r="CF295" s="434" t="n">
        <f aca="false">6700/CC295*24</f>
        <v>7.55000469527655</v>
      </c>
      <c r="CG295" s="435"/>
      <c r="CH295" s="428"/>
      <c r="CI295" s="447" t="n">
        <f aca="false">9500/CC295*24</f>
        <v>10.7052305380787</v>
      </c>
      <c r="CJ295" s="437" t="n">
        <v>26.6</v>
      </c>
      <c r="CK295" s="437" t="n">
        <v>2.62</v>
      </c>
      <c r="CL295" s="424"/>
      <c r="CM295" s="424"/>
      <c r="CN295" s="424"/>
      <c r="CO295" s="433"/>
      <c r="CP295" s="433"/>
      <c r="CQ295" s="438"/>
      <c r="CR295" s="438" t="n">
        <v>0.97</v>
      </c>
      <c r="CS295" s="425"/>
      <c r="CT295" s="433" t="n">
        <f aca="false">3500/CC295*24</f>
        <v>3.94403230350268</v>
      </c>
      <c r="CU295" s="435" t="n">
        <v>5.71</v>
      </c>
      <c r="CV295" s="439"/>
      <c r="CW295" s="440"/>
      <c r="CX295" s="441"/>
      <c r="CY295" s="442"/>
      <c r="CZ295" s="443"/>
      <c r="DA295" s="443"/>
      <c r="DB295" s="443"/>
      <c r="DC295" s="443"/>
      <c r="DD295" s="444"/>
      <c r="DE295" s="441"/>
      <c r="DF295" s="445" t="n">
        <v>21532</v>
      </c>
      <c r="DG295" s="446" t="n">
        <f aca="false">DF295</f>
        <v>21532</v>
      </c>
      <c r="DH295" s="422" t="n">
        <f aca="false">DF295/25000</f>
        <v>0.86128</v>
      </c>
      <c r="DI295" s="447" t="n">
        <f aca="false">6700/DF295*24</f>
        <v>7.46795467211592</v>
      </c>
      <c r="DJ295" s="435" t="n">
        <v>7.8</v>
      </c>
      <c r="DK295" s="428" t="n">
        <v>14.3</v>
      </c>
      <c r="DL295" s="447" t="n">
        <f aca="false">9500/DF295*24</f>
        <v>10.5888909530002</v>
      </c>
      <c r="DM295" s="423" t="n">
        <v>26.4</v>
      </c>
      <c r="DN295" s="423" t="n">
        <v>2.22</v>
      </c>
      <c r="DO295" s="424" t="n">
        <v>7.72</v>
      </c>
      <c r="DP295" s="424"/>
      <c r="DQ295" s="424"/>
      <c r="DR295" s="433"/>
      <c r="DS295" s="433"/>
      <c r="DT295" s="438"/>
      <c r="DU295" s="438" t="n">
        <v>0.97</v>
      </c>
      <c r="DV295" s="425"/>
      <c r="DW295" s="447" t="n">
        <f aca="false">3500/DF295*24</f>
        <v>3.90117035110533</v>
      </c>
      <c r="DX295" s="435" t="n">
        <v>4.32</v>
      </c>
      <c r="DY295" s="439" t="n">
        <v>7.91</v>
      </c>
      <c r="DZ295" s="440" t="n">
        <v>20.1</v>
      </c>
      <c r="EA295" s="441" t="n">
        <v>61</v>
      </c>
      <c r="EB295" s="442" t="n">
        <v>7400</v>
      </c>
      <c r="EC295" s="443" t="n">
        <v>18.5</v>
      </c>
      <c r="ED295" s="443" t="n">
        <v>0.41</v>
      </c>
      <c r="EE295" s="443" t="n">
        <v>18</v>
      </c>
      <c r="EF295" s="443" t="n">
        <v>1</v>
      </c>
      <c r="EG295" s="444" t="n">
        <v>5</v>
      </c>
      <c r="EH295" s="441" t="n">
        <v>16</v>
      </c>
      <c r="EI295" s="430" t="n">
        <f aca="false">DY295</f>
        <v>7.91</v>
      </c>
      <c r="EJ295" s="448" t="n">
        <f aca="false">DZ295</f>
        <v>20.1</v>
      </c>
      <c r="EK295" s="449" t="n">
        <f aca="false">EA295</f>
        <v>61</v>
      </c>
      <c r="EL295" s="418" t="n">
        <f aca="false">EB295</f>
        <v>7400</v>
      </c>
      <c r="EM295" s="432" t="n">
        <f aca="false">EC295</f>
        <v>18.5</v>
      </c>
      <c r="EN295" s="432" t="n">
        <f aca="false">ED295</f>
        <v>0.41</v>
      </c>
      <c r="EO295" s="432" t="n">
        <f aca="false">EE295</f>
        <v>18</v>
      </c>
      <c r="EP295" s="432" t="n">
        <f aca="false">EF295</f>
        <v>1</v>
      </c>
      <c r="EQ295" s="431" t="n">
        <f aca="false">EG295</f>
        <v>5</v>
      </c>
      <c r="ER295" s="449" t="n">
        <f aca="false">EH295</f>
        <v>16</v>
      </c>
      <c r="ES295" s="450" t="n">
        <f aca="false">44000/BA295*24</f>
        <v>24.6556152229746</v>
      </c>
      <c r="ET295" s="451" t="n">
        <f aca="false">BB295</f>
        <v>0.8566</v>
      </c>
      <c r="EU295" s="452" t="n">
        <f aca="false">BV295/1000/ES295*24</f>
        <v>0.329985681818182</v>
      </c>
      <c r="EV295" s="451" t="n">
        <f aca="false">EU295/$EU$6</f>
        <v>0.611084595959596</v>
      </c>
      <c r="EW295" s="514" t="n">
        <f aca="false">1-EM295/BY295</f>
        <v>0.463768115942029</v>
      </c>
      <c r="EX295" s="515" t="n">
        <f aca="false">BY295-EM295</f>
        <v>16</v>
      </c>
      <c r="EY295" s="514" t="n">
        <f aca="false">1-EJ295/BU295</f>
        <v>0.771590909090909</v>
      </c>
      <c r="EZ295" s="515" t="n">
        <f aca="false">BU295-EJ295</f>
        <v>67.9</v>
      </c>
      <c r="FA295" s="451" t="n">
        <f aca="false">1-EK295/BV295</f>
        <v>0.820058997050147</v>
      </c>
      <c r="FB295" s="432" t="n">
        <f aca="false">BV295-EK295</f>
        <v>278</v>
      </c>
      <c r="FC295" s="453" t="n">
        <f aca="false">1-EP295/CA295</f>
        <v>0.565217391304348</v>
      </c>
      <c r="FD295" s="432" t="n">
        <f aca="false">CA295-EP295</f>
        <v>1.3</v>
      </c>
      <c r="FE295" s="453" t="n">
        <f aca="false">1-EQ295/CB295</f>
        <v>0.975124378109453</v>
      </c>
      <c r="FF295" s="431" t="n">
        <f aca="false">CB295-EQ295</f>
        <v>196</v>
      </c>
      <c r="FG295" s="406" t="n">
        <v>50400</v>
      </c>
      <c r="FH295" s="590"/>
      <c r="FI295" s="591"/>
      <c r="FJ295" s="592"/>
      <c r="FK295" s="456" t="n">
        <f aca="false">3000/BA295*24</f>
        <v>1.68106467429372</v>
      </c>
      <c r="FL295" s="531"/>
      <c r="FM295" s="456"/>
      <c r="FN295" s="531" t="n">
        <v>5004</v>
      </c>
      <c r="FO295" s="533" t="n">
        <f aca="false">FN295/11.15/1.2/1000</f>
        <v>0.373991031390135</v>
      </c>
      <c r="FP295" s="450" t="n">
        <f aca="false">FN295/BA295*1000</f>
        <v>116.833994863414</v>
      </c>
      <c r="FQ295" s="458" t="n">
        <v>86.4</v>
      </c>
      <c r="FR295" s="459" t="n">
        <f aca="false">FQ295/BA295*1000</f>
        <v>2.01727760915246</v>
      </c>
      <c r="FS295" s="577" t="n">
        <v>7.88</v>
      </c>
      <c r="FT295" s="578" t="n">
        <v>17.8</v>
      </c>
      <c r="FU295" s="579" t="n">
        <v>58</v>
      </c>
      <c r="FV295" s="580" t="n">
        <v>3</v>
      </c>
      <c r="FW295" s="581" t="n">
        <v>0.32</v>
      </c>
      <c r="FX295" s="580" t="n">
        <v>16</v>
      </c>
      <c r="FY295" s="453" t="n">
        <f aca="false">1-FV295/(EG295+DD295)</f>
        <v>0.4</v>
      </c>
      <c r="FZ295" s="453" t="n">
        <f aca="false">1-FW295/(EF295+DC295)</f>
        <v>0.68</v>
      </c>
      <c r="GA295" s="430" t="n">
        <f aca="false">EF295+DC295-FW295</f>
        <v>0.68</v>
      </c>
      <c r="GB295" s="514" t="n">
        <f aca="false">1-FT295/DZ295</f>
        <v>0.114427860696517</v>
      </c>
      <c r="GC295" s="515" t="n">
        <f aca="false">(CW295+DZ295-FT295)</f>
        <v>2.3</v>
      </c>
      <c r="GD295" s="514" t="n">
        <f aca="false">1-FU295/EA295</f>
        <v>0.0491803278688525</v>
      </c>
      <c r="GE295" s="528" t="n">
        <f aca="false">CX295+EA295-FU295</f>
        <v>3</v>
      </c>
      <c r="GF295" s="462" t="n">
        <f aca="false">4100/BA295*24</f>
        <v>2.29745505486808</v>
      </c>
      <c r="GG295" s="607" t="n">
        <v>30</v>
      </c>
      <c r="GH295" s="451" t="n">
        <f aca="false">GG295/80</f>
        <v>0.375</v>
      </c>
      <c r="GI295" s="406" t="n">
        <v>195</v>
      </c>
      <c r="GJ295" s="463" t="n">
        <f aca="false">GI295/GG295</f>
        <v>6.5</v>
      </c>
      <c r="GK295" s="464" t="n">
        <f aca="false">GG295/(BA295/24)*1000</f>
        <v>16.8106467429372</v>
      </c>
      <c r="GL295" s="465" t="n">
        <v>8.03</v>
      </c>
      <c r="GM295" s="530" t="n">
        <v>17.5</v>
      </c>
      <c r="GN295" s="406" t="n">
        <v>57</v>
      </c>
      <c r="GO295" s="514" t="n">
        <f aca="false">1-GM295/FT295</f>
        <v>0.0168539325842697</v>
      </c>
      <c r="GP295" s="451" t="n">
        <f aca="false">1-GN295/FU295</f>
        <v>0.0172413793103449</v>
      </c>
      <c r="GQ295" s="578" t="n">
        <v>8</v>
      </c>
      <c r="GR295" s="456" t="n">
        <f aca="false">4300/BA295*24</f>
        <v>2.40952603315433</v>
      </c>
      <c r="GS295" s="532" t="n">
        <f aca="false">HC295</f>
        <v>15.6</v>
      </c>
      <c r="GT295" s="532" t="n">
        <f aca="false">HD295</f>
        <v>55.848</v>
      </c>
      <c r="GU295" s="514" t="n">
        <f aca="false">1-GS295/GM295</f>
        <v>0.108571428571429</v>
      </c>
      <c r="GV295" s="514" t="n">
        <f aca="false">1-GT295/GN295</f>
        <v>0.0202105263157895</v>
      </c>
      <c r="GW295" s="514" t="n">
        <f aca="false">1-HC295/FT295</f>
        <v>0.123595505617978</v>
      </c>
      <c r="GX295" s="514" t="n">
        <f aca="false">1-HD295/FU295</f>
        <v>0.0371034482758621</v>
      </c>
      <c r="GY295" s="463" t="n">
        <f aca="false">GK295/(FU295-HD295)</f>
        <v>7.81163882106747</v>
      </c>
      <c r="GZ295" s="406" t="n">
        <v>44725</v>
      </c>
      <c r="HA295" s="582" t="n">
        <v>8.21</v>
      </c>
      <c r="HB295" s="452" t="n">
        <v>8.15</v>
      </c>
      <c r="HC295" s="578" t="n">
        <v>15.6</v>
      </c>
      <c r="HD295" s="464" t="n">
        <f aca="false">HC295*3.58</f>
        <v>55.848</v>
      </c>
      <c r="HE295" s="464" t="n">
        <v>15.9</v>
      </c>
      <c r="HF295" s="464"/>
      <c r="HG295" s="583"/>
      <c r="HH295" s="576" t="n">
        <v>6</v>
      </c>
      <c r="HI295" s="584" t="n">
        <v>7060</v>
      </c>
      <c r="HJ295" s="407" t="n">
        <f aca="false">HI295*0.67</f>
        <v>4730.2</v>
      </c>
      <c r="HK295" s="407"/>
      <c r="HL295" s="550"/>
      <c r="HM295" s="585" t="n">
        <v>17.4</v>
      </c>
      <c r="HN295" s="462" t="n">
        <v>17.9</v>
      </c>
      <c r="HO295" s="575" t="n">
        <v>0.22</v>
      </c>
      <c r="HP295" s="549" t="n">
        <v>0.01</v>
      </c>
      <c r="HQ295" s="586" t="n">
        <v>18.1</v>
      </c>
      <c r="HR295" s="587" t="n">
        <v>0.28</v>
      </c>
      <c r="HS295" s="521" t="n">
        <v>0.26</v>
      </c>
      <c r="HT295" s="588" t="n">
        <v>8</v>
      </c>
      <c r="HU295" s="523" t="n">
        <f aca="false">72500/BA295*24</f>
        <v>40.6257296287649</v>
      </c>
      <c r="HV295" s="514" t="n">
        <f aca="false">1-HC295/BE295</f>
        <v>0.822727272727273</v>
      </c>
      <c r="HW295" s="514" t="n">
        <f aca="false">1-HD295/BF295</f>
        <v>0.835256637168142</v>
      </c>
      <c r="HX295" s="514" t="n">
        <f aca="false">1-HN295/BK295</f>
        <v>0.481159420289855</v>
      </c>
      <c r="HY295" s="600"/>
    </row>
    <row r="296" s="599" customFormat="true" ht="15" hidden="false" customHeight="true" outlineLevel="0" collapsed="false">
      <c r="A296" s="401" t="n">
        <v>43778</v>
      </c>
      <c r="B296" s="516" t="n">
        <v>43565</v>
      </c>
      <c r="C296" s="403" t="n">
        <f aca="false">B296/$B$6</f>
        <v>0.8713</v>
      </c>
      <c r="D296" s="572" t="n">
        <v>8</v>
      </c>
      <c r="E296" s="573" t="n">
        <v>69.6</v>
      </c>
      <c r="F296" s="574" t="n">
        <v>263</v>
      </c>
      <c r="G296" s="407" t="n">
        <f aca="false">F296*B296/1000</f>
        <v>11457.595</v>
      </c>
      <c r="H296" s="403" t="n">
        <f aca="false">G296/$G$6</f>
        <v>0.4583038</v>
      </c>
      <c r="I296" s="574" t="n">
        <v>6710</v>
      </c>
      <c r="J296" s="407" t="n">
        <f aca="false">I296*0.67</f>
        <v>4495.7</v>
      </c>
      <c r="K296" s="575" t="n">
        <v>32.2</v>
      </c>
      <c r="L296" s="575"/>
      <c r="M296" s="575"/>
      <c r="N296" s="576" t="n">
        <v>162</v>
      </c>
      <c r="O296" s="576"/>
      <c r="P296" s="410"/>
      <c r="Q296" s="410"/>
      <c r="R296" s="410"/>
      <c r="S296" s="410"/>
      <c r="T296" s="411"/>
      <c r="U296" s="412"/>
      <c r="V296" s="410"/>
      <c r="W296" s="410"/>
      <c r="X296" s="517"/>
      <c r="Y296" s="474"/>
      <c r="Z296" s="430"/>
      <c r="AA296" s="448"/>
      <c r="AB296" s="410"/>
      <c r="AC296" s="410"/>
      <c r="AD296" s="475" t="n">
        <v>2.58</v>
      </c>
      <c r="AE296" s="478" t="n">
        <f aca="false">AD296/$AD$6</f>
        <v>0.358333333333333</v>
      </c>
      <c r="AF296" s="479"/>
      <c r="AG296" s="478"/>
      <c r="AH296" s="479"/>
      <c r="AI296" s="479"/>
      <c r="AJ296" s="474"/>
      <c r="AK296" s="478"/>
      <c r="AL296" s="448"/>
      <c r="AM296" s="480"/>
      <c r="AN296" s="474"/>
      <c r="AO296" s="474"/>
      <c r="AP296" s="480"/>
      <c r="AQ296" s="448"/>
      <c r="AR296" s="474"/>
      <c r="AS296" s="474"/>
      <c r="AT296" s="474"/>
      <c r="AU296" s="448"/>
      <c r="AV296" s="481"/>
      <c r="AW296" s="480"/>
      <c r="AX296" s="480"/>
      <c r="AY296" s="481"/>
      <c r="AZ296" s="481"/>
      <c r="BA296" s="421" t="n">
        <f aca="false">CC296+DF296</f>
        <v>41946</v>
      </c>
      <c r="BB296" s="422" t="n">
        <f aca="false">BA296/$BA$6</f>
        <v>0.83892</v>
      </c>
      <c r="BC296" s="423"/>
      <c r="BD296" s="424" t="n">
        <v>8.25</v>
      </c>
      <c r="BE296" s="425" t="n">
        <v>98</v>
      </c>
      <c r="BF296" s="426" t="n">
        <v>366</v>
      </c>
      <c r="BG296" s="427" t="n">
        <v>7280</v>
      </c>
      <c r="BH296" s="421" t="n">
        <f aca="false">BG296*0.67</f>
        <v>4877.6</v>
      </c>
      <c r="BI296" s="433"/>
      <c r="BJ296" s="422"/>
      <c r="BK296" s="428" t="n">
        <v>32</v>
      </c>
      <c r="BL296" s="428"/>
      <c r="BM296" s="429"/>
      <c r="BN296" s="423"/>
      <c r="BO296" s="426" t="n">
        <v>233</v>
      </c>
      <c r="BP296" s="426"/>
      <c r="BQ296" s="424" t="n">
        <v>3.72</v>
      </c>
      <c r="BR296" s="422" t="n">
        <f aca="false">BQ296/$BQ$6</f>
        <v>0.516666666666667</v>
      </c>
      <c r="BS296" s="410" t="n">
        <f aca="false">BA296</f>
        <v>41946</v>
      </c>
      <c r="BT296" s="430" t="n">
        <f aca="false">BD296</f>
        <v>8.25</v>
      </c>
      <c r="BU296" s="431" t="n">
        <f aca="false">BE296</f>
        <v>98</v>
      </c>
      <c r="BV296" s="431" t="n">
        <f aca="false">BF296</f>
        <v>366</v>
      </c>
      <c r="BW296" s="431" t="n">
        <f aca="false">BG296</f>
        <v>7280</v>
      </c>
      <c r="BX296" s="431" t="n">
        <f aca="false">BW296*0.65</f>
        <v>4732</v>
      </c>
      <c r="BY296" s="431" t="n">
        <f aca="false">BK296</f>
        <v>32</v>
      </c>
      <c r="BZ296" s="431"/>
      <c r="CA296" s="432"/>
      <c r="CB296" s="431" t="n">
        <f aca="false">BO296</f>
        <v>233</v>
      </c>
      <c r="CC296" s="433" t="n">
        <v>20897</v>
      </c>
      <c r="CD296" s="412" t="n">
        <f aca="false">CC296</f>
        <v>20897</v>
      </c>
      <c r="CE296" s="422" t="n">
        <f aca="false">CC296/25000</f>
        <v>0.83588</v>
      </c>
      <c r="CF296" s="434" t="n">
        <f aca="false">6700/CC296*24</f>
        <v>7.69488443317223</v>
      </c>
      <c r="CG296" s="435"/>
      <c r="CH296" s="428"/>
      <c r="CI296" s="447" t="n">
        <f aca="false">9500/CC296*24</f>
        <v>10.9106570321099</v>
      </c>
      <c r="CJ296" s="437" t="n">
        <v>26.8</v>
      </c>
      <c r="CK296" s="437" t="n">
        <v>2.56</v>
      </c>
      <c r="CL296" s="424"/>
      <c r="CM296" s="424"/>
      <c r="CN296" s="424"/>
      <c r="CO296" s="433"/>
      <c r="CP296" s="433"/>
      <c r="CQ296" s="438"/>
      <c r="CR296" s="438" t="n">
        <v>0.96</v>
      </c>
      <c r="CS296" s="425"/>
      <c r="CT296" s="433" t="n">
        <f aca="false">3500/CC296*24</f>
        <v>4.01971574867206</v>
      </c>
      <c r="CU296" s="435" t="n">
        <v>5.16</v>
      </c>
      <c r="CV296" s="439"/>
      <c r="CW296" s="440"/>
      <c r="CX296" s="441"/>
      <c r="CY296" s="442"/>
      <c r="CZ296" s="443"/>
      <c r="DA296" s="443"/>
      <c r="DB296" s="443"/>
      <c r="DC296" s="443"/>
      <c r="DD296" s="444"/>
      <c r="DE296" s="441"/>
      <c r="DF296" s="445" t="n">
        <v>21049</v>
      </c>
      <c r="DG296" s="446" t="n">
        <f aca="false">DF296</f>
        <v>21049</v>
      </c>
      <c r="DH296" s="422" t="n">
        <f aca="false">DF296/25000</f>
        <v>0.84196</v>
      </c>
      <c r="DI296" s="447" t="n">
        <f aca="false">6700/DF296*24</f>
        <v>7.63931778231745</v>
      </c>
      <c r="DJ296" s="435" t="n">
        <v>7.84</v>
      </c>
      <c r="DK296" s="428"/>
      <c r="DL296" s="447" t="n">
        <f aca="false">9500/DF296*24</f>
        <v>10.8318684973158</v>
      </c>
      <c r="DM296" s="423" t="n">
        <v>26.9</v>
      </c>
      <c r="DN296" s="423" t="n">
        <v>1.85</v>
      </c>
      <c r="DO296" s="424" t="n">
        <v>7.87</v>
      </c>
      <c r="DP296" s="424"/>
      <c r="DQ296" s="424"/>
      <c r="DR296" s="433"/>
      <c r="DS296" s="433"/>
      <c r="DT296" s="438"/>
      <c r="DU296" s="438" t="n">
        <v>0.97</v>
      </c>
      <c r="DV296" s="425"/>
      <c r="DW296" s="447" t="n">
        <f aca="false">3500/DF296*24</f>
        <v>3.99068839374792</v>
      </c>
      <c r="DX296" s="435" t="n">
        <v>4.06</v>
      </c>
      <c r="DY296" s="439" t="n">
        <v>8</v>
      </c>
      <c r="DZ296" s="440" t="n">
        <v>21</v>
      </c>
      <c r="EA296" s="441" t="n">
        <v>66</v>
      </c>
      <c r="EB296" s="442" t="n">
        <v>7260</v>
      </c>
      <c r="EC296" s="443" t="n">
        <v>16.9</v>
      </c>
      <c r="ED296" s="443"/>
      <c r="EE296" s="443"/>
      <c r="EF296" s="443"/>
      <c r="EG296" s="444" t="n">
        <v>14</v>
      </c>
      <c r="EH296" s="441"/>
      <c r="EI296" s="430" t="n">
        <f aca="false">DY296</f>
        <v>8</v>
      </c>
      <c r="EJ296" s="448" t="n">
        <f aca="false">DZ296</f>
        <v>21</v>
      </c>
      <c r="EK296" s="449" t="n">
        <f aca="false">EA296</f>
        <v>66</v>
      </c>
      <c r="EL296" s="418" t="n">
        <f aca="false">EB296</f>
        <v>7260</v>
      </c>
      <c r="EM296" s="432" t="n">
        <f aca="false">EC296</f>
        <v>16.9</v>
      </c>
      <c r="EN296" s="432"/>
      <c r="EO296" s="432"/>
      <c r="EP296" s="432"/>
      <c r="EQ296" s="431" t="n">
        <f aca="false">EG296</f>
        <v>14</v>
      </c>
      <c r="ER296" s="449"/>
      <c r="ES296" s="450" t="n">
        <f aca="false">44000/BA296*24</f>
        <v>25.1752252896581</v>
      </c>
      <c r="ET296" s="451" t="n">
        <f aca="false">BB296</f>
        <v>0.83892</v>
      </c>
      <c r="EU296" s="452" t="n">
        <f aca="false">BV296/1000/ES296*24</f>
        <v>0.348914454545455</v>
      </c>
      <c r="EV296" s="451" t="n">
        <f aca="false">EU296/$EU$6</f>
        <v>0.646137878787879</v>
      </c>
      <c r="EW296" s="514"/>
      <c r="EX296" s="515" t="n">
        <f aca="false">BY296-EM296</f>
        <v>15.1</v>
      </c>
      <c r="EY296" s="514" t="n">
        <f aca="false">1-EJ296/BU296</f>
        <v>0.785714285714286</v>
      </c>
      <c r="EZ296" s="515" t="n">
        <f aca="false">BU296-EJ296</f>
        <v>77</v>
      </c>
      <c r="FA296" s="451" t="n">
        <f aca="false">1-EK296/BV296</f>
        <v>0.819672131147541</v>
      </c>
      <c r="FB296" s="432" t="n">
        <f aca="false">BV296-EK296</f>
        <v>300</v>
      </c>
      <c r="FC296" s="453"/>
      <c r="FD296" s="432"/>
      <c r="FE296" s="453" t="n">
        <f aca="false">1-EQ296/CB296</f>
        <v>0.939914163090129</v>
      </c>
      <c r="FF296" s="431" t="n">
        <f aca="false">CB296-EQ296</f>
        <v>219</v>
      </c>
      <c r="FG296" s="406" t="n">
        <v>50400</v>
      </c>
      <c r="FH296" s="590"/>
      <c r="FI296" s="591"/>
      <c r="FJ296" s="592"/>
      <c r="FK296" s="456" t="n">
        <f aca="false">3000/BA296*24</f>
        <v>1.71649263338578</v>
      </c>
      <c r="FL296" s="531"/>
      <c r="FM296" s="456"/>
      <c r="FN296" s="531" t="n">
        <v>4865</v>
      </c>
      <c r="FO296" s="533" t="n">
        <f aca="false">FN296/11.15/1.2/1000</f>
        <v>0.363602391629297</v>
      </c>
      <c r="FP296" s="450" t="n">
        <f aca="false">FN296/BA296*1000</f>
        <v>115.982453630859</v>
      </c>
      <c r="FQ296" s="458" t="n">
        <v>86.4</v>
      </c>
      <c r="FR296" s="459" t="n">
        <f aca="false">FQ296/BA296*1000</f>
        <v>2.05979116006294</v>
      </c>
      <c r="FS296" s="577" t="n">
        <v>8</v>
      </c>
      <c r="FT296" s="578" t="n">
        <v>18</v>
      </c>
      <c r="FU296" s="579" t="n">
        <v>60</v>
      </c>
      <c r="FV296" s="580" t="n">
        <v>2</v>
      </c>
      <c r="FW296" s="581"/>
      <c r="FX296" s="580"/>
      <c r="FY296" s="453" t="n">
        <f aca="false">1-FV296/(EG296+DD296)</f>
        <v>0.857142857142857</v>
      </c>
      <c r="FZ296" s="453"/>
      <c r="GA296" s="430"/>
      <c r="GB296" s="514" t="n">
        <f aca="false">1-FT296/DZ296</f>
        <v>0.142857142857143</v>
      </c>
      <c r="GC296" s="515" t="n">
        <f aca="false">(CW296+DZ296-FT296)</f>
        <v>3</v>
      </c>
      <c r="GD296" s="514" t="n">
        <f aca="false">1-FU296/EA296</f>
        <v>0.0909090909090909</v>
      </c>
      <c r="GE296" s="528" t="n">
        <f aca="false">CX296+EA296-FU296</f>
        <v>6</v>
      </c>
      <c r="GF296" s="462" t="n">
        <f aca="false">4100/BA296*24</f>
        <v>2.34587326562723</v>
      </c>
      <c r="GG296" s="607" t="n">
        <v>30</v>
      </c>
      <c r="GH296" s="451" t="n">
        <f aca="false">GG296/80</f>
        <v>0.375</v>
      </c>
      <c r="GI296" s="406" t="n">
        <v>195</v>
      </c>
      <c r="GJ296" s="463" t="n">
        <f aca="false">GI296/GG296</f>
        <v>6.5</v>
      </c>
      <c r="GK296" s="464" t="n">
        <f aca="false">GG296/(BA296/24)*1000</f>
        <v>17.1649263338578</v>
      </c>
      <c r="GL296" s="465" t="n">
        <v>8.12</v>
      </c>
      <c r="GM296" s="530" t="n">
        <v>17.5</v>
      </c>
      <c r="GN296" s="406" t="n">
        <v>54</v>
      </c>
      <c r="GO296" s="514" t="n">
        <f aca="false">1-GM296/FT296</f>
        <v>0.0277777777777778</v>
      </c>
      <c r="GP296" s="451" t="n">
        <f aca="false">1-GN296/FU296</f>
        <v>0.1</v>
      </c>
      <c r="GQ296" s="578" t="n">
        <v>8</v>
      </c>
      <c r="GR296" s="456" t="n">
        <f aca="false">4300/BA296*24</f>
        <v>2.46030610785295</v>
      </c>
      <c r="GS296" s="532" t="n">
        <f aca="false">HC296</f>
        <v>15</v>
      </c>
      <c r="GT296" s="532" t="n">
        <f aca="false">HD296</f>
        <v>53.7</v>
      </c>
      <c r="GU296" s="514" t="n">
        <f aca="false">1-GS296/GM296</f>
        <v>0.142857142857143</v>
      </c>
      <c r="GV296" s="514" t="n">
        <f aca="false">1-GT296/GN296</f>
        <v>0.00555555555555554</v>
      </c>
      <c r="GW296" s="514" t="n">
        <f aca="false">1-HC296/FT296</f>
        <v>0.166666666666667</v>
      </c>
      <c r="GX296" s="514" t="n">
        <f aca="false">1-HD296/FU296</f>
        <v>0.105</v>
      </c>
      <c r="GY296" s="463" t="n">
        <f aca="false">GK296/(FU296-HD296)</f>
        <v>2.72459148156473</v>
      </c>
      <c r="GZ296" s="406" t="n">
        <v>44452</v>
      </c>
      <c r="HA296" s="582" t="n">
        <v>8.29</v>
      </c>
      <c r="HB296" s="452" t="n">
        <v>8.21</v>
      </c>
      <c r="HC296" s="578" t="n">
        <v>15</v>
      </c>
      <c r="HD296" s="464" t="n">
        <f aca="false">HC296*3.58</f>
        <v>53.7</v>
      </c>
      <c r="HE296" s="464" t="n">
        <v>16</v>
      </c>
      <c r="HF296" s="464"/>
      <c r="HG296" s="583"/>
      <c r="HH296" s="576" t="n">
        <v>8</v>
      </c>
      <c r="HI296" s="584" t="n">
        <v>7150</v>
      </c>
      <c r="HJ296" s="407" t="n">
        <f aca="false">HI296*0.67</f>
        <v>4790.5</v>
      </c>
      <c r="HK296" s="407"/>
      <c r="HL296" s="550"/>
      <c r="HM296" s="585"/>
      <c r="HN296" s="462" t="n">
        <v>16.7</v>
      </c>
      <c r="HO296" s="575"/>
      <c r="HP296" s="549" t="n">
        <v>0.01</v>
      </c>
      <c r="HQ296" s="586"/>
      <c r="HR296" s="587"/>
      <c r="HS296" s="521" t="n">
        <v>0.24</v>
      </c>
      <c r="HT296" s="588" t="n">
        <v>8</v>
      </c>
      <c r="HU296" s="523" t="n">
        <f aca="false">72500/BA296*24</f>
        <v>41.4819053068231</v>
      </c>
      <c r="HV296" s="514" t="n">
        <f aca="false">1-HC296/BE296</f>
        <v>0.846938775510204</v>
      </c>
      <c r="HW296" s="514" t="n">
        <f aca="false">1-HD296/BF296</f>
        <v>0.85327868852459</v>
      </c>
      <c r="HX296" s="514" t="n">
        <f aca="false">1-HN296/BK296</f>
        <v>0.478125</v>
      </c>
      <c r="HY296" s="600"/>
    </row>
    <row r="297" customFormat="false" ht="15.6" hidden="false" customHeight="false" outlineLevel="0" collapsed="false">
      <c r="A297" s="486" t="n">
        <v>43779</v>
      </c>
      <c r="B297" s="487" t="n">
        <v>42170</v>
      </c>
      <c r="C297" s="488" t="n">
        <f aca="false">B297/$B$6</f>
        <v>0.8434</v>
      </c>
      <c r="D297" s="489" t="n">
        <v>8.05</v>
      </c>
      <c r="E297" s="490" t="n">
        <v>74</v>
      </c>
      <c r="F297" s="491" t="n">
        <v>313</v>
      </c>
      <c r="G297" s="491" t="n">
        <f aca="false">F297*B297/1000</f>
        <v>13199.21</v>
      </c>
      <c r="H297" s="488" t="n">
        <f aca="false">G297/$G$6</f>
        <v>0.5279684</v>
      </c>
      <c r="I297" s="491" t="n">
        <v>6950</v>
      </c>
      <c r="J297" s="491" t="n">
        <f aca="false">I297*0.67</f>
        <v>4656.5</v>
      </c>
      <c r="K297" s="492" t="n">
        <v>31.6</v>
      </c>
      <c r="L297" s="492"/>
      <c r="M297" s="492"/>
      <c r="N297" s="493" t="n">
        <v>172</v>
      </c>
      <c r="O297" s="493"/>
      <c r="P297" s="410"/>
      <c r="Q297" s="410"/>
      <c r="R297" s="410"/>
      <c r="S297" s="410"/>
      <c r="T297" s="411"/>
      <c r="U297" s="412"/>
      <c r="V297" s="410"/>
      <c r="W297" s="410"/>
      <c r="X297" s="413"/>
      <c r="Y297" s="474"/>
      <c r="Z297" s="430"/>
      <c r="AA297" s="448"/>
      <c r="AB297" s="410"/>
      <c r="AC297" s="410"/>
      <c r="AD297" s="475" t="n">
        <v>2.28</v>
      </c>
      <c r="AE297" s="478" t="n">
        <f aca="false">AD297/$AD$6</f>
        <v>0.316666666666667</v>
      </c>
      <c r="AF297" s="479"/>
      <c r="AG297" s="478"/>
      <c r="AH297" s="479"/>
      <c r="AI297" s="479"/>
      <c r="AJ297" s="474"/>
      <c r="AK297" s="478"/>
      <c r="AL297" s="448"/>
      <c r="AM297" s="480"/>
      <c r="AN297" s="474"/>
      <c r="AO297" s="474"/>
      <c r="AP297" s="480"/>
      <c r="AQ297" s="448"/>
      <c r="AR297" s="474"/>
      <c r="AS297" s="474"/>
      <c r="AT297" s="474"/>
      <c r="AU297" s="448"/>
      <c r="AV297" s="481"/>
      <c r="AW297" s="480"/>
      <c r="AX297" s="480"/>
      <c r="AY297" s="481"/>
      <c r="AZ297" s="481"/>
      <c r="BA297" s="421" t="n">
        <f aca="false">CC297+DF297</f>
        <v>42289</v>
      </c>
      <c r="BB297" s="422" t="n">
        <f aca="false">BA297/$BA$6</f>
        <v>0.84578</v>
      </c>
      <c r="BC297" s="423"/>
      <c r="BD297" s="424" t="n">
        <v>8.09</v>
      </c>
      <c r="BE297" s="425" t="n">
        <v>88</v>
      </c>
      <c r="BF297" s="426" t="n">
        <v>353</v>
      </c>
      <c r="BG297" s="427" t="n">
        <v>7490</v>
      </c>
      <c r="BH297" s="421" t="n">
        <f aca="false">BG297*0.67</f>
        <v>5018.3</v>
      </c>
      <c r="BI297" s="421"/>
      <c r="BJ297" s="422"/>
      <c r="BK297" s="428" t="n">
        <v>31.1</v>
      </c>
      <c r="BL297" s="428"/>
      <c r="BM297" s="429"/>
      <c r="BN297" s="423"/>
      <c r="BO297" s="426" t="n">
        <v>224</v>
      </c>
      <c r="BP297" s="426"/>
      <c r="BQ297" s="424" t="n">
        <v>3.7</v>
      </c>
      <c r="BR297" s="422" t="n">
        <f aca="false">BQ297/$BQ$6</f>
        <v>0.513888888888889</v>
      </c>
      <c r="BS297" s="410" t="n">
        <f aca="false">BA297</f>
        <v>42289</v>
      </c>
      <c r="BT297" s="430" t="n">
        <f aca="false">BD297</f>
        <v>8.09</v>
      </c>
      <c r="BU297" s="431" t="n">
        <f aca="false">BE297</f>
        <v>88</v>
      </c>
      <c r="BV297" s="431" t="n">
        <f aca="false">BF297</f>
        <v>353</v>
      </c>
      <c r="BW297" s="431" t="n">
        <f aca="false">BG297</f>
        <v>7490</v>
      </c>
      <c r="BX297" s="431" t="n">
        <f aca="false">BW297*0.65</f>
        <v>4868.5</v>
      </c>
      <c r="BY297" s="431" t="n">
        <f aca="false">BK297</f>
        <v>31.1</v>
      </c>
      <c r="BZ297" s="431"/>
      <c r="CA297" s="432"/>
      <c r="CB297" s="431" t="n">
        <f aca="false">BO297</f>
        <v>224</v>
      </c>
      <c r="CC297" s="433" t="n">
        <v>21343</v>
      </c>
      <c r="CD297" s="412" t="n">
        <f aca="false">CC297</f>
        <v>21343</v>
      </c>
      <c r="CE297" s="422" t="n">
        <f aca="false">CC297/25000</f>
        <v>0.85372</v>
      </c>
      <c r="CF297" s="534" t="n">
        <f aca="false">6700/CC297*24</f>
        <v>7.53408611722813</v>
      </c>
      <c r="CG297" s="435"/>
      <c r="CH297" s="428"/>
      <c r="CI297" s="535" t="n">
        <f aca="false">9500/CC297*24</f>
        <v>10.6826594199503</v>
      </c>
      <c r="CJ297" s="437" t="n">
        <v>26.6</v>
      </c>
      <c r="CK297" s="437" t="n">
        <v>2.46</v>
      </c>
      <c r="CL297" s="424"/>
      <c r="CM297" s="424"/>
      <c r="CN297" s="424"/>
      <c r="CO297" s="433"/>
      <c r="CP297" s="433"/>
      <c r="CQ297" s="438"/>
      <c r="CR297" s="438" t="n">
        <v>0.97</v>
      </c>
      <c r="CS297" s="482"/>
      <c r="CT297" s="425" t="n">
        <f aca="false">3500/CC297*24</f>
        <v>3.93571662840275</v>
      </c>
      <c r="CU297" s="435" t="n">
        <v>4.56</v>
      </c>
      <c r="CV297" s="494"/>
      <c r="CW297" s="495"/>
      <c r="CX297" s="496"/>
      <c r="CY297" s="497"/>
      <c r="CZ297" s="498"/>
      <c r="DA297" s="498"/>
      <c r="DB297" s="498"/>
      <c r="DC297" s="498"/>
      <c r="DD297" s="499"/>
      <c r="DE297" s="499"/>
      <c r="DF297" s="433" t="n">
        <v>20946</v>
      </c>
      <c r="DG297" s="446" t="n">
        <f aca="false">DF297</f>
        <v>20946</v>
      </c>
      <c r="DH297" s="422" t="n">
        <f aca="false">DF297/25000</f>
        <v>0.83784</v>
      </c>
      <c r="DI297" s="433" t="n">
        <f aca="false">6700/DF297*24</f>
        <v>7.67688341449441</v>
      </c>
      <c r="DJ297" s="435" t="n">
        <v>7.83</v>
      </c>
      <c r="DK297" s="428"/>
      <c r="DL297" s="433" t="n">
        <f aca="false">9500/DF297*24</f>
        <v>10.8851331996563</v>
      </c>
      <c r="DM297" s="542" t="n">
        <v>26.4</v>
      </c>
      <c r="DN297" s="542" t="n">
        <v>1.89</v>
      </c>
      <c r="DO297" s="543" t="n">
        <v>7.75</v>
      </c>
      <c r="DP297" s="543"/>
      <c r="DQ297" s="543"/>
      <c r="DR297" s="433"/>
      <c r="DS297" s="433"/>
      <c r="DT297" s="438"/>
      <c r="DU297" s="438" t="n">
        <v>0.97</v>
      </c>
      <c r="DV297" s="482"/>
      <c r="DW297" s="433" t="n">
        <f aca="false">3500/DF297*24</f>
        <v>4.01031223145231</v>
      </c>
      <c r="DX297" s="435" t="n">
        <v>3.18</v>
      </c>
      <c r="DY297" s="494" t="n">
        <v>7.92</v>
      </c>
      <c r="DZ297" s="495" t="n">
        <v>21</v>
      </c>
      <c r="EA297" s="496" t="n">
        <v>67</v>
      </c>
      <c r="EB297" s="497" t="n">
        <v>7540</v>
      </c>
      <c r="EC297" s="498" t="n">
        <v>13</v>
      </c>
      <c r="ED297" s="498"/>
      <c r="EE297" s="498"/>
      <c r="EF297" s="498"/>
      <c r="EG297" s="499" t="n">
        <v>12</v>
      </c>
      <c r="EH297" s="496"/>
      <c r="EI297" s="430" t="n">
        <f aca="false">DY297</f>
        <v>7.92</v>
      </c>
      <c r="EJ297" s="448" t="n">
        <f aca="false">DZ297</f>
        <v>21</v>
      </c>
      <c r="EK297" s="449" t="n">
        <f aca="false">EA297</f>
        <v>67</v>
      </c>
      <c r="EL297" s="418" t="n">
        <f aca="false">EB297</f>
        <v>7540</v>
      </c>
      <c r="EM297" s="432" t="n">
        <f aca="false">EC297</f>
        <v>13</v>
      </c>
      <c r="EN297" s="432"/>
      <c r="EO297" s="432"/>
      <c r="EP297" s="432"/>
      <c r="EQ297" s="431" t="n">
        <f aca="false">EG297</f>
        <v>12</v>
      </c>
      <c r="ER297" s="449"/>
      <c r="ES297" s="497" t="n">
        <f aca="false">44000/BA297*24</f>
        <v>24.9710326562463</v>
      </c>
      <c r="ET297" s="500" t="n">
        <f aca="false">BB297</f>
        <v>0.84578</v>
      </c>
      <c r="EU297" s="452" t="n">
        <f aca="false">BV297/1000/ES297*24</f>
        <v>0.339273113636364</v>
      </c>
      <c r="EV297" s="500" t="n">
        <f aca="false">EU297/$EU$6</f>
        <v>0.628283543771044</v>
      </c>
      <c r="EW297" s="527"/>
      <c r="EX297" s="515" t="n">
        <f aca="false">BY297-EM297</f>
        <v>18.1</v>
      </c>
      <c r="EY297" s="514" t="n">
        <f aca="false">1-EJ297/BU297</f>
        <v>0.761363636363636</v>
      </c>
      <c r="EZ297" s="515" t="n">
        <f aca="false">BU297-EJ297</f>
        <v>67</v>
      </c>
      <c r="FA297" s="451" t="n">
        <f aca="false">1-EK297/BV297</f>
        <v>0.810198300283286</v>
      </c>
      <c r="FB297" s="432" t="n">
        <f aca="false">BV297-EK297</f>
        <v>286</v>
      </c>
      <c r="FC297" s="453"/>
      <c r="FD297" s="432"/>
      <c r="FE297" s="453" t="n">
        <f aca="false">1-EQ297/CB297</f>
        <v>0.946428571428571</v>
      </c>
      <c r="FF297" s="431" t="n">
        <f aca="false">CB297-EQ297</f>
        <v>212</v>
      </c>
      <c r="FG297" s="491" t="n">
        <v>50400</v>
      </c>
      <c r="FH297" s="499"/>
      <c r="FI297" s="502"/>
      <c r="FJ297" s="488"/>
      <c r="FK297" s="503" t="n">
        <f aca="false">3000/BA297*24</f>
        <v>1.70257040838043</v>
      </c>
      <c r="FL297" s="491"/>
      <c r="FM297" s="503"/>
      <c r="FN297" s="491" t="n">
        <v>5143</v>
      </c>
      <c r="FO297" s="533" t="n">
        <f aca="false">FN297/11.15/1.2/1000</f>
        <v>0.384379671150972</v>
      </c>
      <c r="FP297" s="497" t="n">
        <f aca="false">FN297/BA297*1000</f>
        <v>121.615550143063</v>
      </c>
      <c r="FQ297" s="504" t="n">
        <v>86.4</v>
      </c>
      <c r="FR297" s="492" t="n">
        <f aca="false">FQ297/BA297*1000</f>
        <v>2.04308449005652</v>
      </c>
      <c r="FS297" s="505" t="n">
        <v>7.97</v>
      </c>
      <c r="FT297" s="536" t="n">
        <v>19.8</v>
      </c>
      <c r="FU297" s="496" t="n">
        <v>64</v>
      </c>
      <c r="FV297" s="491" t="n">
        <v>1</v>
      </c>
      <c r="FW297" s="505"/>
      <c r="FX297" s="491"/>
      <c r="FY297" s="453" t="n">
        <f aca="false">1-FV297/(EG297+DD297)</f>
        <v>0.916666666666667</v>
      </c>
      <c r="FZ297" s="453"/>
      <c r="GA297" s="430"/>
      <c r="GB297" s="500" t="n">
        <f aca="false">1-FT297/DZ297</f>
        <v>0.0571428571428572</v>
      </c>
      <c r="GC297" s="515" t="n">
        <f aca="false">(CW297+DZ297-FT297)</f>
        <v>1.2</v>
      </c>
      <c r="GD297" s="500" t="n">
        <f aca="false">1-FU297/EA297</f>
        <v>0.0447761194029851</v>
      </c>
      <c r="GE297" s="528" t="n">
        <f aca="false">CX297+EA297-FU297</f>
        <v>3</v>
      </c>
      <c r="GF297" s="507" t="n">
        <f aca="false">4100/BA297*24</f>
        <v>2.32684622478659</v>
      </c>
      <c r="GG297" s="491" t="n">
        <v>30</v>
      </c>
      <c r="GH297" s="527" t="n">
        <f aca="false">GG297/80</f>
        <v>0.375</v>
      </c>
      <c r="GI297" s="491" t="n">
        <v>195</v>
      </c>
      <c r="GJ297" s="545" t="n">
        <f aca="false">GI297/GG297</f>
        <v>6.5</v>
      </c>
      <c r="GK297" s="499" t="n">
        <f aca="false">GG297/(BA297/24)*1000</f>
        <v>17.0257040838043</v>
      </c>
      <c r="GL297" s="508" t="n">
        <v>8.08</v>
      </c>
      <c r="GM297" s="536" t="n">
        <v>17.9</v>
      </c>
      <c r="GN297" s="537" t="n">
        <v>57</v>
      </c>
      <c r="GO297" s="527" t="n">
        <f aca="false">1-GM297/FT297</f>
        <v>0.095959595959596</v>
      </c>
      <c r="GP297" s="527" t="n">
        <f aca="false">1-GN297/FU297</f>
        <v>0.109375</v>
      </c>
      <c r="GQ297" s="536" t="n">
        <v>4</v>
      </c>
      <c r="GR297" s="503" t="n">
        <f aca="false">4300/BA297*24</f>
        <v>2.44035091867862</v>
      </c>
      <c r="GS297" s="537" t="n">
        <f aca="false">HC297</f>
        <v>15.3</v>
      </c>
      <c r="GT297" s="537" t="n">
        <f aca="false">HD297</f>
        <v>54.774</v>
      </c>
      <c r="GU297" s="527" t="n">
        <f aca="false">1-GS297/GM297</f>
        <v>0.145251396648045</v>
      </c>
      <c r="GV297" s="527" t="n">
        <f aca="false">1-GT297/GN297</f>
        <v>0.0390526315789473</v>
      </c>
      <c r="GW297" s="527" t="n">
        <f aca="false">1-HC297/FT297</f>
        <v>0.227272727272727</v>
      </c>
      <c r="GX297" s="527" t="n">
        <f aca="false">1-HD297/FU297</f>
        <v>0.14415625</v>
      </c>
      <c r="GY297" s="545" t="n">
        <f aca="false">GK297/(FU297-HD297)</f>
        <v>1.84540473485848</v>
      </c>
      <c r="GZ297" s="491" t="n">
        <v>43332</v>
      </c>
      <c r="HA297" s="494" t="n">
        <v>8.35</v>
      </c>
      <c r="HB297" s="494" t="n">
        <v>8.25</v>
      </c>
      <c r="HC297" s="495" t="n">
        <v>15.3</v>
      </c>
      <c r="HD297" s="499" t="n">
        <f aca="false">HC297*3.58</f>
        <v>54.774</v>
      </c>
      <c r="HE297" s="499" t="n">
        <v>15.9</v>
      </c>
      <c r="HF297" s="499"/>
      <c r="HG297" s="499"/>
      <c r="HH297" s="493" t="n">
        <v>5</v>
      </c>
      <c r="HI297" s="509" t="n">
        <v>7260</v>
      </c>
      <c r="HJ297" s="491" t="n">
        <f aca="false">HI297*0.67</f>
        <v>4864.2</v>
      </c>
      <c r="HK297" s="491"/>
      <c r="HL297" s="491"/>
      <c r="HM297" s="544"/>
      <c r="HN297" s="507" t="n">
        <v>12.4</v>
      </c>
      <c r="HO297" s="492"/>
      <c r="HP297" s="546" t="n">
        <v>0.01</v>
      </c>
      <c r="HQ297" s="524"/>
      <c r="HR297" s="525"/>
      <c r="HS297" s="525" t="n">
        <v>0.27</v>
      </c>
      <c r="HT297" s="512" t="n">
        <v>4</v>
      </c>
      <c r="HU297" s="526" t="n">
        <f aca="false">72500/BA297*24</f>
        <v>41.1454515358604</v>
      </c>
      <c r="HV297" s="527" t="n">
        <f aca="false">1-HC297/BE297</f>
        <v>0.826136363636364</v>
      </c>
      <c r="HW297" s="527" t="n">
        <f aca="false">1-HD297/BF297</f>
        <v>0.844832861189802</v>
      </c>
      <c r="HX297" s="527" t="n">
        <f aca="false">1-HN297/BK297</f>
        <v>0.601286173633441</v>
      </c>
      <c r="HY297" s="513"/>
    </row>
    <row r="298" s="599" customFormat="true" ht="15" hidden="false" customHeight="true" outlineLevel="0" collapsed="false">
      <c r="A298" s="401" t="n">
        <v>43780</v>
      </c>
      <c r="B298" s="516" t="n">
        <v>43548</v>
      </c>
      <c r="C298" s="403" t="n">
        <f aca="false">B298/$B$6</f>
        <v>0.87096</v>
      </c>
      <c r="D298" s="572" t="n">
        <v>8.17</v>
      </c>
      <c r="E298" s="573"/>
      <c r="F298" s="574" t="n">
        <v>305</v>
      </c>
      <c r="G298" s="407" t="n">
        <f aca="false">F298*B298/1000</f>
        <v>13282.14</v>
      </c>
      <c r="H298" s="403" t="n">
        <f aca="false">G298/$G$6</f>
        <v>0.5312856</v>
      </c>
      <c r="I298" s="574" t="n">
        <v>6550</v>
      </c>
      <c r="J298" s="407" t="n">
        <f aca="false">I298*0.67</f>
        <v>4388.5</v>
      </c>
      <c r="K298" s="575" t="n">
        <v>35.6</v>
      </c>
      <c r="L298" s="575"/>
      <c r="M298" s="575"/>
      <c r="N298" s="576" t="n">
        <v>135</v>
      </c>
      <c r="O298" s="576"/>
      <c r="P298" s="410"/>
      <c r="Q298" s="410"/>
      <c r="R298" s="410"/>
      <c r="S298" s="410"/>
      <c r="T298" s="411"/>
      <c r="U298" s="412"/>
      <c r="V298" s="410"/>
      <c r="W298" s="410"/>
      <c r="X298" s="517"/>
      <c r="Y298" s="474"/>
      <c r="Z298" s="430"/>
      <c r="AA298" s="448"/>
      <c r="AB298" s="410"/>
      <c r="AC298" s="410"/>
      <c r="AD298" s="475" t="n">
        <v>1.81</v>
      </c>
      <c r="AE298" s="478" t="n">
        <f aca="false">AD298/$AD$6</f>
        <v>0.251388888888889</v>
      </c>
      <c r="AF298" s="479"/>
      <c r="AG298" s="478"/>
      <c r="AH298" s="479"/>
      <c r="AI298" s="479"/>
      <c r="AJ298" s="474"/>
      <c r="AK298" s="478"/>
      <c r="AL298" s="448"/>
      <c r="AM298" s="480"/>
      <c r="AN298" s="474"/>
      <c r="AO298" s="474"/>
      <c r="AP298" s="480"/>
      <c r="AQ298" s="448"/>
      <c r="AR298" s="474"/>
      <c r="AS298" s="474"/>
      <c r="AT298" s="474"/>
      <c r="AU298" s="448"/>
      <c r="AV298" s="481"/>
      <c r="AW298" s="480"/>
      <c r="AX298" s="480"/>
      <c r="AY298" s="481"/>
      <c r="AZ298" s="481"/>
      <c r="BA298" s="421" t="n">
        <f aca="false">CC298+DF298</f>
        <v>40588</v>
      </c>
      <c r="BB298" s="422" t="n">
        <f aca="false">BA298/$BA$6</f>
        <v>0.81176</v>
      </c>
      <c r="BC298" s="423"/>
      <c r="BD298" s="424" t="n">
        <v>8.23</v>
      </c>
      <c r="BE298" s="425"/>
      <c r="BF298" s="426" t="n">
        <v>402</v>
      </c>
      <c r="BG298" s="427" t="n">
        <v>8210</v>
      </c>
      <c r="BH298" s="421" t="n">
        <f aca="false">BG298*0.67</f>
        <v>5500.7</v>
      </c>
      <c r="BI298" s="433"/>
      <c r="BJ298" s="422"/>
      <c r="BK298" s="428" t="n">
        <v>32.2</v>
      </c>
      <c r="BL298" s="428"/>
      <c r="BM298" s="429"/>
      <c r="BN298" s="423"/>
      <c r="BO298" s="426" t="n">
        <v>196</v>
      </c>
      <c r="BP298" s="426"/>
      <c r="BQ298" s="424" t="n">
        <v>3.93</v>
      </c>
      <c r="BR298" s="422" t="n">
        <f aca="false">BQ298/$BQ$6</f>
        <v>0.545833333333333</v>
      </c>
      <c r="BS298" s="410" t="n">
        <f aca="false">BA298</f>
        <v>40588</v>
      </c>
      <c r="BT298" s="430" t="n">
        <f aca="false">BD298</f>
        <v>8.23</v>
      </c>
      <c r="BU298" s="431"/>
      <c r="BV298" s="431" t="n">
        <f aca="false">BF298</f>
        <v>402</v>
      </c>
      <c r="BW298" s="431" t="n">
        <f aca="false">BG298</f>
        <v>8210</v>
      </c>
      <c r="BX298" s="431" t="n">
        <f aca="false">BW298*0.65</f>
        <v>5336.5</v>
      </c>
      <c r="BY298" s="431" t="n">
        <f aca="false">BK298</f>
        <v>32.2</v>
      </c>
      <c r="BZ298" s="431"/>
      <c r="CA298" s="432"/>
      <c r="CB298" s="431" t="n">
        <f aca="false">BO298</f>
        <v>196</v>
      </c>
      <c r="CC298" s="433" t="n">
        <v>20192</v>
      </c>
      <c r="CD298" s="412" t="n">
        <f aca="false">CC298</f>
        <v>20192</v>
      </c>
      <c r="CE298" s="422" t="n">
        <f aca="false">CC298/25000</f>
        <v>0.80768</v>
      </c>
      <c r="CF298" s="434" t="n">
        <f aca="false">6700/CC298*24</f>
        <v>7.9635499207607</v>
      </c>
      <c r="CG298" s="435"/>
      <c r="CH298" s="428"/>
      <c r="CI298" s="447" t="n">
        <f aca="false">9500/CC298*24</f>
        <v>11.2916006339144</v>
      </c>
      <c r="CJ298" s="437" t="n">
        <v>26.4</v>
      </c>
      <c r="CK298" s="437" t="n">
        <v>2.46</v>
      </c>
      <c r="CL298" s="424"/>
      <c r="CM298" s="424"/>
      <c r="CN298" s="424"/>
      <c r="CO298" s="433"/>
      <c r="CP298" s="433"/>
      <c r="CQ298" s="438"/>
      <c r="CR298" s="438" t="n">
        <v>0.98</v>
      </c>
      <c r="CS298" s="425"/>
      <c r="CT298" s="433" t="n">
        <f aca="false">3500/CC298*24</f>
        <v>4.16006339144216</v>
      </c>
      <c r="CU298" s="435" t="n">
        <v>5.25</v>
      </c>
      <c r="CV298" s="439"/>
      <c r="CW298" s="440"/>
      <c r="CX298" s="441"/>
      <c r="CY298" s="442"/>
      <c r="CZ298" s="443"/>
      <c r="DA298" s="443"/>
      <c r="DB298" s="443"/>
      <c r="DC298" s="443"/>
      <c r="DD298" s="444"/>
      <c r="DE298" s="441"/>
      <c r="DF298" s="445" t="n">
        <v>20396</v>
      </c>
      <c r="DG298" s="446" t="n">
        <f aca="false">DF298</f>
        <v>20396</v>
      </c>
      <c r="DH298" s="422" t="n">
        <f aca="false">DF298/25000</f>
        <v>0.81584</v>
      </c>
      <c r="DI298" s="447" t="n">
        <f aca="false">6700/DF298*24</f>
        <v>7.883898803687</v>
      </c>
      <c r="DJ298" s="435" t="n">
        <v>7.92</v>
      </c>
      <c r="DK298" s="428"/>
      <c r="DL298" s="447" t="n">
        <f aca="false">9500/DF298*24</f>
        <v>11.1786624828398</v>
      </c>
      <c r="DM298" s="423" t="n">
        <v>26.2</v>
      </c>
      <c r="DN298" s="423" t="n">
        <v>1.89</v>
      </c>
      <c r="DO298" s="424" t="n">
        <v>7.84</v>
      </c>
      <c r="DP298" s="424"/>
      <c r="DQ298" s="424"/>
      <c r="DR298" s="433"/>
      <c r="DS298" s="433"/>
      <c r="DT298" s="438"/>
      <c r="DU298" s="438" t="n">
        <v>0.98</v>
      </c>
      <c r="DV298" s="425"/>
      <c r="DW298" s="447" t="n">
        <f aca="false">3500/DF298*24</f>
        <v>4.11845459894097</v>
      </c>
      <c r="DX298" s="435" t="n">
        <v>3.23</v>
      </c>
      <c r="DY298" s="439" t="n">
        <v>8.02</v>
      </c>
      <c r="DZ298" s="440"/>
      <c r="EA298" s="441" t="n">
        <v>67</v>
      </c>
      <c r="EB298" s="442" t="n">
        <v>7800</v>
      </c>
      <c r="EC298" s="443" t="n">
        <v>11.8</v>
      </c>
      <c r="ED298" s="443"/>
      <c r="EE298" s="443"/>
      <c r="EF298" s="443"/>
      <c r="EG298" s="444" t="n">
        <v>9</v>
      </c>
      <c r="EH298" s="441"/>
      <c r="EI298" s="430" t="n">
        <f aca="false">DY298</f>
        <v>8.02</v>
      </c>
      <c r="EJ298" s="448"/>
      <c r="EK298" s="449" t="n">
        <f aca="false">EA298</f>
        <v>67</v>
      </c>
      <c r="EL298" s="418" t="n">
        <f aca="false">EB298</f>
        <v>7800</v>
      </c>
      <c r="EM298" s="432" t="n">
        <f aca="false">EC298</f>
        <v>11.8</v>
      </c>
      <c r="EN298" s="432"/>
      <c r="EO298" s="432"/>
      <c r="EP298" s="432"/>
      <c r="EQ298" s="431" t="n">
        <f aca="false">EG298</f>
        <v>9</v>
      </c>
      <c r="ER298" s="449"/>
      <c r="ES298" s="450" t="n">
        <f aca="false">44000/BA298*24</f>
        <v>26.017542130679</v>
      </c>
      <c r="ET298" s="451" t="n">
        <f aca="false">BB298</f>
        <v>0.81176</v>
      </c>
      <c r="EU298" s="452" t="n">
        <f aca="false">BV298/1000/ES298*24</f>
        <v>0.370826727272727</v>
      </c>
      <c r="EV298" s="451" t="n">
        <f aca="false">EU298/$EU$6</f>
        <v>0.686716161616162</v>
      </c>
      <c r="EW298" s="514"/>
      <c r="EX298" s="515" t="n">
        <f aca="false">BY298-EM298</f>
        <v>20.4</v>
      </c>
      <c r="EY298" s="514"/>
      <c r="EZ298" s="515"/>
      <c r="FA298" s="451" t="n">
        <f aca="false">1-EK298/BV298</f>
        <v>0.833333333333333</v>
      </c>
      <c r="FB298" s="432" t="n">
        <f aca="false">BV298-EK298</f>
        <v>335</v>
      </c>
      <c r="FC298" s="453"/>
      <c r="FD298" s="432"/>
      <c r="FE298" s="453" t="n">
        <f aca="false">1-EQ298/CB298</f>
        <v>0.954081632653061</v>
      </c>
      <c r="FF298" s="431" t="n">
        <f aca="false">CB298-EQ298</f>
        <v>187</v>
      </c>
      <c r="FG298" s="406" t="n">
        <v>50400</v>
      </c>
      <c r="FH298" s="590"/>
      <c r="FI298" s="591"/>
      <c r="FJ298" s="592"/>
      <c r="FK298" s="456" t="n">
        <f aca="false">3000/BA298*24</f>
        <v>1.77392332709175</v>
      </c>
      <c r="FL298" s="531"/>
      <c r="FM298" s="456"/>
      <c r="FN298" s="531" t="n">
        <v>4448</v>
      </c>
      <c r="FO298" s="533" t="n">
        <f aca="false">FN298/11.15/1.2/1000</f>
        <v>0.332436472346786</v>
      </c>
      <c r="FP298" s="450" t="n">
        <f aca="false">FN298/BA298*1000</f>
        <v>109.58904109589</v>
      </c>
      <c r="FQ298" s="458" t="n">
        <v>86.4</v>
      </c>
      <c r="FR298" s="459" t="n">
        <f aca="false">FQ298/BA298*1000</f>
        <v>2.1287079925101</v>
      </c>
      <c r="FS298" s="577" t="n">
        <v>8</v>
      </c>
      <c r="FT298" s="578"/>
      <c r="FU298" s="579" t="n">
        <v>61</v>
      </c>
      <c r="FV298" s="580" t="n">
        <v>1</v>
      </c>
      <c r="FW298" s="581"/>
      <c r="FX298" s="580"/>
      <c r="FY298" s="453" t="n">
        <f aca="false">1-FV298/(EG298+DD298)</f>
        <v>0.888888888888889</v>
      </c>
      <c r="FZ298" s="453"/>
      <c r="GA298" s="430"/>
      <c r="GB298" s="514"/>
      <c r="GC298" s="515"/>
      <c r="GD298" s="514" t="n">
        <f aca="false">1-FU298/EA298</f>
        <v>0.0895522388059702</v>
      </c>
      <c r="GE298" s="528" t="n">
        <f aca="false">CX298+EA298-FU298</f>
        <v>6</v>
      </c>
      <c r="GF298" s="462" t="n">
        <f aca="false">4100/BA298*24</f>
        <v>2.42436188035873</v>
      </c>
      <c r="GG298" s="607" t="n">
        <v>30</v>
      </c>
      <c r="GH298" s="451" t="n">
        <f aca="false">GG298/80</f>
        <v>0.375</v>
      </c>
      <c r="GI298" s="406" t="n">
        <v>195</v>
      </c>
      <c r="GJ298" s="463" t="n">
        <f aca="false">GI298/GG298</f>
        <v>6.5</v>
      </c>
      <c r="GK298" s="464" t="n">
        <f aca="false">GG298/(BA298/24)*1000</f>
        <v>17.7392332709175</v>
      </c>
      <c r="GL298" s="465" t="n">
        <v>8.16</v>
      </c>
      <c r="GM298" s="530"/>
      <c r="GN298" s="406" t="n">
        <v>55</v>
      </c>
      <c r="GO298" s="514"/>
      <c r="GP298" s="451" t="n">
        <f aca="false">1-GN298/FU298</f>
        <v>0.0983606557377049</v>
      </c>
      <c r="GQ298" s="578" t="n">
        <v>4</v>
      </c>
      <c r="GR298" s="456" t="n">
        <f aca="false">4300/BA298*24</f>
        <v>2.54262343549818</v>
      </c>
      <c r="GS298" s="532"/>
      <c r="GT298" s="532" t="n">
        <f aca="false">HD298</f>
        <v>54</v>
      </c>
      <c r="GU298" s="514"/>
      <c r="GV298" s="514" t="n">
        <f aca="false">1-GT298/GN298</f>
        <v>0.0181818181818182</v>
      </c>
      <c r="GW298" s="514"/>
      <c r="GX298" s="514" t="n">
        <f aca="false">1-HD298/FU298</f>
        <v>0.114754098360656</v>
      </c>
      <c r="GY298" s="463" t="n">
        <f aca="false">GK298/(FU298-HD298)</f>
        <v>2.53417618155964</v>
      </c>
      <c r="GZ298" s="406" t="n">
        <v>43824</v>
      </c>
      <c r="HA298" s="582" t="n">
        <v>8.37</v>
      </c>
      <c r="HB298" s="452" t="n">
        <v>8.33</v>
      </c>
      <c r="HC298" s="578"/>
      <c r="HD298" s="464" t="n">
        <v>54</v>
      </c>
      <c r="HE298" s="464" t="n">
        <v>15.6</v>
      </c>
      <c r="HF298" s="464"/>
      <c r="HG298" s="583"/>
      <c r="HH298" s="576" t="n">
        <v>8</v>
      </c>
      <c r="HI298" s="584" t="n">
        <v>7480</v>
      </c>
      <c r="HJ298" s="407" t="n">
        <f aca="false">HI298*0.67</f>
        <v>5011.6</v>
      </c>
      <c r="HK298" s="407"/>
      <c r="HL298" s="550"/>
      <c r="HM298" s="585"/>
      <c r="HN298" s="462" t="n">
        <v>10.4</v>
      </c>
      <c r="HO298" s="575"/>
      <c r="HP298" s="549" t="n">
        <v>0.01</v>
      </c>
      <c r="HQ298" s="586"/>
      <c r="HR298" s="587"/>
      <c r="HS298" s="521" t="n">
        <v>0.24</v>
      </c>
      <c r="HT298" s="588" t="n">
        <v>4</v>
      </c>
      <c r="HU298" s="523" t="n">
        <f aca="false">72500/BA298*24</f>
        <v>42.8698137380507</v>
      </c>
      <c r="HV298" s="514"/>
      <c r="HW298" s="514" t="n">
        <f aca="false">1-HD298/BF298</f>
        <v>0.865671641791045</v>
      </c>
      <c r="HX298" s="514" t="n">
        <f aca="false">1-HN298/BK298</f>
        <v>0.677018633540373</v>
      </c>
      <c r="HY298" s="600" t="s">
        <v>191</v>
      </c>
    </row>
    <row r="299" s="599" customFormat="true" ht="15" hidden="false" customHeight="true" outlineLevel="0" collapsed="false">
      <c r="A299" s="401" t="n">
        <v>43781</v>
      </c>
      <c r="B299" s="516" t="n">
        <v>43727</v>
      </c>
      <c r="C299" s="403" t="n">
        <f aca="false">B299/$B$6</f>
        <v>0.87454</v>
      </c>
      <c r="D299" s="572" t="n">
        <v>8.17</v>
      </c>
      <c r="E299" s="573"/>
      <c r="F299" s="574" t="n">
        <v>273</v>
      </c>
      <c r="G299" s="407" t="n">
        <f aca="false">F299*B299/1000</f>
        <v>11937.471</v>
      </c>
      <c r="H299" s="403" t="n">
        <f aca="false">G299/$G$6</f>
        <v>0.47749884</v>
      </c>
      <c r="I299" s="574" t="n">
        <v>7750</v>
      </c>
      <c r="J299" s="407" t="n">
        <f aca="false">I299*0.67</f>
        <v>5192.5</v>
      </c>
      <c r="K299" s="575" t="n">
        <v>26.8</v>
      </c>
      <c r="L299" s="575" t="n">
        <v>25.8</v>
      </c>
      <c r="M299" s="575" t="n">
        <v>2.2</v>
      </c>
      <c r="N299" s="576" t="n">
        <v>102</v>
      </c>
      <c r="O299" s="576" t="n">
        <v>32</v>
      </c>
      <c r="P299" s="410"/>
      <c r="Q299" s="410"/>
      <c r="R299" s="410"/>
      <c r="S299" s="410"/>
      <c r="T299" s="411"/>
      <c r="U299" s="412"/>
      <c r="V299" s="410"/>
      <c r="W299" s="410"/>
      <c r="X299" s="517"/>
      <c r="Y299" s="474"/>
      <c r="Z299" s="430"/>
      <c r="AA299" s="448"/>
      <c r="AB299" s="410"/>
      <c r="AC299" s="410"/>
      <c r="AD299" s="475" t="n">
        <v>1.99</v>
      </c>
      <c r="AE299" s="478" t="n">
        <f aca="false">AD299/$AD$6</f>
        <v>0.276388888888889</v>
      </c>
      <c r="AF299" s="479"/>
      <c r="AG299" s="478"/>
      <c r="AH299" s="479"/>
      <c r="AI299" s="479"/>
      <c r="AJ299" s="474"/>
      <c r="AK299" s="478"/>
      <c r="AL299" s="448"/>
      <c r="AM299" s="480"/>
      <c r="AN299" s="474"/>
      <c r="AO299" s="474"/>
      <c r="AP299" s="480"/>
      <c r="AQ299" s="448"/>
      <c r="AR299" s="474"/>
      <c r="AS299" s="474"/>
      <c r="AT299" s="474"/>
      <c r="AU299" s="448"/>
      <c r="AV299" s="481"/>
      <c r="AW299" s="480"/>
      <c r="AX299" s="480"/>
      <c r="AY299" s="481"/>
      <c r="AZ299" s="481"/>
      <c r="BA299" s="421" t="n">
        <f aca="false">CC299+DF299</f>
        <v>41506</v>
      </c>
      <c r="BB299" s="422" t="n">
        <f aca="false">BA299/$BA$6</f>
        <v>0.83012</v>
      </c>
      <c r="BC299" s="423"/>
      <c r="BD299" s="424" t="n">
        <v>8.18</v>
      </c>
      <c r="BE299" s="425"/>
      <c r="BF299" s="426" t="n">
        <v>406</v>
      </c>
      <c r="BG299" s="427" t="n">
        <v>7780</v>
      </c>
      <c r="BH299" s="421" t="n">
        <f aca="false">BG299*0.67</f>
        <v>5212.6</v>
      </c>
      <c r="BI299" s="433" t="n">
        <v>1099</v>
      </c>
      <c r="BJ299" s="422" t="n">
        <f aca="false">BI299/35.5*(23+35.5)/BH299</f>
        <v>0.347432791507901</v>
      </c>
      <c r="BK299" s="428" t="n">
        <v>30.4</v>
      </c>
      <c r="BL299" s="428" t="n">
        <v>26</v>
      </c>
      <c r="BM299" s="429" t="n">
        <v>4.9</v>
      </c>
      <c r="BN299" s="423" t="n">
        <v>2.8</v>
      </c>
      <c r="BO299" s="426" t="n">
        <v>182</v>
      </c>
      <c r="BP299" s="426" t="n">
        <v>32</v>
      </c>
      <c r="BQ299" s="424" t="n">
        <v>4.24</v>
      </c>
      <c r="BR299" s="422" t="n">
        <f aca="false">BQ299/$BQ$6</f>
        <v>0.588888888888889</v>
      </c>
      <c r="BS299" s="410" t="n">
        <f aca="false">BA299</f>
        <v>41506</v>
      </c>
      <c r="BT299" s="430" t="n">
        <f aca="false">BD299</f>
        <v>8.18</v>
      </c>
      <c r="BU299" s="431"/>
      <c r="BV299" s="431" t="n">
        <f aca="false">BF299</f>
        <v>406</v>
      </c>
      <c r="BW299" s="431" t="n">
        <f aca="false">BG299</f>
        <v>7780</v>
      </c>
      <c r="BX299" s="431" t="n">
        <f aca="false">BW299*0.65</f>
        <v>5057</v>
      </c>
      <c r="BY299" s="431" t="n">
        <f aca="false">BK299</f>
        <v>30.4</v>
      </c>
      <c r="BZ299" s="431" t="n">
        <f aca="false">BL299</f>
        <v>26</v>
      </c>
      <c r="CA299" s="432" t="n">
        <f aca="false">BN299</f>
        <v>2.8</v>
      </c>
      <c r="CB299" s="431" t="n">
        <f aca="false">BO299</f>
        <v>182</v>
      </c>
      <c r="CC299" s="433" t="n">
        <v>20620</v>
      </c>
      <c r="CD299" s="412" t="n">
        <f aca="false">CC299</f>
        <v>20620</v>
      </c>
      <c r="CE299" s="422" t="n">
        <f aca="false">CC299/25000</f>
        <v>0.8248</v>
      </c>
      <c r="CF299" s="434" t="n">
        <f aca="false">6700/CC299*24</f>
        <v>7.79825412221144</v>
      </c>
      <c r="CG299" s="435"/>
      <c r="CH299" s="428"/>
      <c r="CI299" s="447" t="n">
        <f aca="false">9500/CC299*24</f>
        <v>11.0572259941804</v>
      </c>
      <c r="CJ299" s="437" t="n">
        <v>25.4</v>
      </c>
      <c r="CK299" s="437" t="n">
        <v>2.55</v>
      </c>
      <c r="CL299" s="424"/>
      <c r="CM299" s="424"/>
      <c r="CN299" s="424"/>
      <c r="CO299" s="433"/>
      <c r="CP299" s="433"/>
      <c r="CQ299" s="438"/>
      <c r="CR299" s="438" t="n">
        <v>0.97</v>
      </c>
      <c r="CS299" s="425"/>
      <c r="CT299" s="433" t="n">
        <f aca="false">3500/CC299*24</f>
        <v>4.0737148399612</v>
      </c>
      <c r="CU299" s="435" t="n">
        <v>5.14</v>
      </c>
      <c r="CV299" s="439"/>
      <c r="CW299" s="440"/>
      <c r="CX299" s="441"/>
      <c r="CY299" s="442"/>
      <c r="CZ299" s="443"/>
      <c r="DA299" s="443"/>
      <c r="DB299" s="443"/>
      <c r="DC299" s="443"/>
      <c r="DD299" s="444"/>
      <c r="DE299" s="441"/>
      <c r="DF299" s="445" t="n">
        <v>20886</v>
      </c>
      <c r="DG299" s="446" t="n">
        <f aca="false">DF299</f>
        <v>20886</v>
      </c>
      <c r="DH299" s="422" t="n">
        <f aca="false">DF299/25000</f>
        <v>0.83544</v>
      </c>
      <c r="DI299" s="447" t="n">
        <f aca="false">6700/DF299*24</f>
        <v>7.69893708704395</v>
      </c>
      <c r="DJ299" s="435" t="n">
        <v>7.87</v>
      </c>
      <c r="DK299" s="428" t="n">
        <v>4.5</v>
      </c>
      <c r="DL299" s="447" t="n">
        <f aca="false">9500/DF299*24</f>
        <v>10.9164033323758</v>
      </c>
      <c r="DM299" s="423" t="n">
        <v>25.2</v>
      </c>
      <c r="DN299" s="423" t="n">
        <v>1.95</v>
      </c>
      <c r="DO299" s="424" t="n">
        <v>7.84</v>
      </c>
      <c r="DP299" s="424"/>
      <c r="DQ299" s="424"/>
      <c r="DR299" s="433" t="n">
        <v>7746</v>
      </c>
      <c r="DS299" s="433" t="n">
        <v>3523</v>
      </c>
      <c r="DT299" s="438" t="n">
        <f aca="false">DS299/DR299</f>
        <v>0.454815388587658</v>
      </c>
      <c r="DU299" s="438" t="n">
        <v>0.96</v>
      </c>
      <c r="DV299" s="425"/>
      <c r="DW299" s="447" t="n">
        <f aca="false">3500/DF299*24</f>
        <v>4.02183280666475</v>
      </c>
      <c r="DX299" s="435" t="n">
        <v>3.83</v>
      </c>
      <c r="DY299" s="439" t="n">
        <v>7.96</v>
      </c>
      <c r="DZ299" s="440"/>
      <c r="EA299" s="441" t="n">
        <v>65</v>
      </c>
      <c r="EB299" s="442" t="n">
        <v>7610</v>
      </c>
      <c r="EC299" s="443" t="n">
        <v>8.6</v>
      </c>
      <c r="ED299" s="443" t="n">
        <v>0.3</v>
      </c>
      <c r="EE299" s="443" t="n">
        <v>8.4</v>
      </c>
      <c r="EF299" s="443" t="n">
        <v>1.1</v>
      </c>
      <c r="EG299" s="444" t="n">
        <v>7</v>
      </c>
      <c r="EH299" s="441" t="n">
        <v>32</v>
      </c>
      <c r="EI299" s="430" t="n">
        <f aca="false">DY299</f>
        <v>7.96</v>
      </c>
      <c r="EJ299" s="448"/>
      <c r="EK299" s="449" t="n">
        <f aca="false">EA299</f>
        <v>65</v>
      </c>
      <c r="EL299" s="418" t="n">
        <f aca="false">EB299</f>
        <v>7610</v>
      </c>
      <c r="EM299" s="432" t="n">
        <f aca="false">EC299</f>
        <v>8.6</v>
      </c>
      <c r="EN299" s="432" t="n">
        <f aca="false">ED299</f>
        <v>0.3</v>
      </c>
      <c r="EO299" s="432" t="n">
        <f aca="false">EE299</f>
        <v>8.4</v>
      </c>
      <c r="EP299" s="432" t="n">
        <f aca="false">EF299</f>
        <v>1.1</v>
      </c>
      <c r="EQ299" s="431" t="n">
        <f aca="false">EG299</f>
        <v>7</v>
      </c>
      <c r="ER299" s="449" t="n">
        <f aca="false">EH299</f>
        <v>32</v>
      </c>
      <c r="ES299" s="450" t="n">
        <f aca="false">44000/BA299*24</f>
        <v>25.4421047559389</v>
      </c>
      <c r="ET299" s="451" t="n">
        <f aca="false">BB299</f>
        <v>0.83012</v>
      </c>
      <c r="EU299" s="452" t="n">
        <f aca="false">BV299/1000/ES299*24</f>
        <v>0.382987181818182</v>
      </c>
      <c r="EV299" s="451" t="n">
        <f aca="false">EU299/$EU$6</f>
        <v>0.709235521885522</v>
      </c>
      <c r="EW299" s="514" t="n">
        <f aca="false">1-EM299/BY299</f>
        <v>0.717105263157895</v>
      </c>
      <c r="EX299" s="515" t="n">
        <f aca="false">BY299-EM299</f>
        <v>21.8</v>
      </c>
      <c r="EY299" s="514"/>
      <c r="EZ299" s="515"/>
      <c r="FA299" s="451" t="n">
        <f aca="false">1-EK299/BV299</f>
        <v>0.839901477832512</v>
      </c>
      <c r="FB299" s="432" t="n">
        <f aca="false">BV299-EK299</f>
        <v>341</v>
      </c>
      <c r="FC299" s="453" t="n">
        <f aca="false">1-EP299/CA299</f>
        <v>0.607142857142857</v>
      </c>
      <c r="FD299" s="432" t="n">
        <f aca="false">CA299-EP299</f>
        <v>1.7</v>
      </c>
      <c r="FE299" s="453" t="n">
        <f aca="false">1-EQ299/CB299</f>
        <v>0.961538461538462</v>
      </c>
      <c r="FF299" s="431" t="n">
        <f aca="false">CB299-EQ299</f>
        <v>175</v>
      </c>
      <c r="FG299" s="406" t="n">
        <v>50400</v>
      </c>
      <c r="FH299" s="590"/>
      <c r="FI299" s="591"/>
      <c r="FJ299" s="592"/>
      <c r="FK299" s="456" t="n">
        <f aca="false">3000/BA299*24</f>
        <v>1.7346889606322</v>
      </c>
      <c r="FL299" s="531"/>
      <c r="FM299" s="456"/>
      <c r="FN299" s="531" t="n">
        <v>4587</v>
      </c>
      <c r="FO299" s="533" t="n">
        <f aca="false">FN299/11.15/1.2/1000</f>
        <v>0.342825112107623</v>
      </c>
      <c r="FP299" s="450" t="n">
        <f aca="false">FN299/BA299*1000</f>
        <v>110.51414253361</v>
      </c>
      <c r="FQ299" s="458" t="n">
        <v>86.4</v>
      </c>
      <c r="FR299" s="459" t="n">
        <f aca="false">FQ299/BA299*1000</f>
        <v>2.08162675275864</v>
      </c>
      <c r="FS299" s="577" t="n">
        <v>7.96</v>
      </c>
      <c r="FT299" s="578"/>
      <c r="FU299" s="579" t="n">
        <v>63</v>
      </c>
      <c r="FV299" s="580" t="n">
        <v>4</v>
      </c>
      <c r="FW299" s="581" t="n">
        <v>0.36</v>
      </c>
      <c r="FX299" s="580" t="n">
        <v>32</v>
      </c>
      <c r="FY299" s="453" t="n">
        <f aca="false">1-FV299/(EG299+DD299)</f>
        <v>0.428571428571429</v>
      </c>
      <c r="FZ299" s="453" t="n">
        <f aca="false">1-FW299/(EF299+DC299)</f>
        <v>0.672727272727273</v>
      </c>
      <c r="GA299" s="430" t="n">
        <f aca="false">EF299+DC299-FW299</f>
        <v>0.74</v>
      </c>
      <c r="GB299" s="514"/>
      <c r="GC299" s="515"/>
      <c r="GD299" s="514" t="n">
        <f aca="false">1-FU299/EA299</f>
        <v>0.0307692307692308</v>
      </c>
      <c r="GE299" s="528" t="n">
        <f aca="false">CX299+EA299-FU299</f>
        <v>2</v>
      </c>
      <c r="GF299" s="462" t="n">
        <f aca="false">4100/BA299*24</f>
        <v>2.37074157953067</v>
      </c>
      <c r="GG299" s="607" t="n">
        <v>30</v>
      </c>
      <c r="GH299" s="451" t="n">
        <f aca="false">GG299/80</f>
        <v>0.375</v>
      </c>
      <c r="GI299" s="406" t="n">
        <v>195</v>
      </c>
      <c r="GJ299" s="463" t="n">
        <f aca="false">GI299/GG299</f>
        <v>6.5</v>
      </c>
      <c r="GK299" s="464" t="n">
        <f aca="false">GG299/(BA299/24)*1000</f>
        <v>17.346889606322</v>
      </c>
      <c r="GL299" s="465" t="n">
        <v>8.08</v>
      </c>
      <c r="GM299" s="530"/>
      <c r="GN299" s="406" t="n">
        <v>54</v>
      </c>
      <c r="GO299" s="514"/>
      <c r="GP299" s="451" t="n">
        <f aca="false">1-GN299/FU299</f>
        <v>0.142857142857143</v>
      </c>
      <c r="GQ299" s="578" t="n">
        <v>4</v>
      </c>
      <c r="GR299" s="456" t="n">
        <f aca="false">4300/BA299*24</f>
        <v>2.48638751023948</v>
      </c>
      <c r="GS299" s="532"/>
      <c r="GT299" s="532" t="n">
        <f aca="false">HD299</f>
        <v>52</v>
      </c>
      <c r="GU299" s="514"/>
      <c r="GV299" s="514" t="n">
        <f aca="false">1-GT299/GN299</f>
        <v>0.0370370370370371</v>
      </c>
      <c r="GW299" s="514"/>
      <c r="GX299" s="514" t="n">
        <f aca="false">1-HD299/FU299</f>
        <v>0.174603174603175</v>
      </c>
      <c r="GY299" s="463" t="n">
        <f aca="false">GK299/(FU299-HD299)</f>
        <v>1.57698996421109</v>
      </c>
      <c r="GZ299" s="406" t="n">
        <v>43233</v>
      </c>
      <c r="HA299" s="582" t="n">
        <v>8.31</v>
      </c>
      <c r="HB299" s="452" t="n">
        <v>8.21</v>
      </c>
      <c r="HC299" s="578"/>
      <c r="HD299" s="464" t="n">
        <v>52</v>
      </c>
      <c r="HE299" s="464" t="n">
        <v>15.3</v>
      </c>
      <c r="HF299" s="464"/>
      <c r="HG299" s="583"/>
      <c r="HH299" s="576" t="n">
        <v>3</v>
      </c>
      <c r="HI299" s="584" t="n">
        <v>7660</v>
      </c>
      <c r="HJ299" s="407" t="n">
        <f aca="false">HI299*0.67</f>
        <v>5132.2</v>
      </c>
      <c r="HK299" s="407"/>
      <c r="HL299" s="550" t="n">
        <v>1206</v>
      </c>
      <c r="HM299" s="585" t="n">
        <v>8.7</v>
      </c>
      <c r="HN299" s="462" t="n">
        <v>8.22</v>
      </c>
      <c r="HO299" s="575" t="n">
        <v>0.26</v>
      </c>
      <c r="HP299" s="549" t="n">
        <v>0.01</v>
      </c>
      <c r="HQ299" s="586" t="n">
        <v>9.6</v>
      </c>
      <c r="HR299" s="587" t="n">
        <v>0.32</v>
      </c>
      <c r="HS299" s="521" t="n">
        <v>0.29</v>
      </c>
      <c r="HT299" s="588" t="n">
        <v>4</v>
      </c>
      <c r="HU299" s="523" t="n">
        <f aca="false">72500/BA299*24</f>
        <v>41.9216498819448</v>
      </c>
      <c r="HV299" s="514"/>
      <c r="HW299" s="514" t="n">
        <f aca="false">1-HD299/BF299</f>
        <v>0.87192118226601</v>
      </c>
      <c r="HX299" s="514" t="n">
        <f aca="false">1-HN299/BK299</f>
        <v>0.729605263157895</v>
      </c>
      <c r="HY299" s="600"/>
    </row>
    <row r="300" s="599" customFormat="true" ht="15" hidden="false" customHeight="true" outlineLevel="0" collapsed="false">
      <c r="A300" s="401" t="n">
        <v>43782</v>
      </c>
      <c r="B300" s="516" t="n">
        <v>40779</v>
      </c>
      <c r="C300" s="403" t="n">
        <f aca="false">B300/$B$6</f>
        <v>0.81558</v>
      </c>
      <c r="D300" s="572" t="n">
        <v>8.35</v>
      </c>
      <c r="E300" s="573"/>
      <c r="F300" s="574" t="n">
        <v>335</v>
      </c>
      <c r="G300" s="407" t="n">
        <f aca="false">F300*B300/1000</f>
        <v>13660.965</v>
      </c>
      <c r="H300" s="403" t="n">
        <f aca="false">G300/$G$6</f>
        <v>0.5464386</v>
      </c>
      <c r="I300" s="574" t="n">
        <v>6960</v>
      </c>
      <c r="J300" s="407" t="n">
        <f aca="false">I300*0.67</f>
        <v>4663.2</v>
      </c>
      <c r="K300" s="575" t="n">
        <v>27.8</v>
      </c>
      <c r="L300" s="575"/>
      <c r="M300" s="575"/>
      <c r="N300" s="576" t="n">
        <v>97</v>
      </c>
      <c r="O300" s="576"/>
      <c r="P300" s="410"/>
      <c r="Q300" s="410"/>
      <c r="R300" s="410"/>
      <c r="S300" s="410"/>
      <c r="T300" s="411"/>
      <c r="U300" s="412"/>
      <c r="V300" s="410"/>
      <c r="W300" s="410"/>
      <c r="X300" s="517"/>
      <c r="Y300" s="474"/>
      <c r="Z300" s="430"/>
      <c r="AA300" s="448"/>
      <c r="AB300" s="410"/>
      <c r="AC300" s="410"/>
      <c r="AD300" s="475" t="n">
        <v>1.81</v>
      </c>
      <c r="AE300" s="478" t="n">
        <f aca="false">AD300/$AD$6</f>
        <v>0.251388888888889</v>
      </c>
      <c r="AF300" s="479"/>
      <c r="AG300" s="478"/>
      <c r="AH300" s="479"/>
      <c r="AI300" s="479"/>
      <c r="AJ300" s="474"/>
      <c r="AK300" s="478"/>
      <c r="AL300" s="448"/>
      <c r="AM300" s="480"/>
      <c r="AN300" s="474"/>
      <c r="AO300" s="474"/>
      <c r="AP300" s="480"/>
      <c r="AQ300" s="448"/>
      <c r="AR300" s="474"/>
      <c r="AS300" s="474"/>
      <c r="AT300" s="474"/>
      <c r="AU300" s="448"/>
      <c r="AV300" s="481"/>
      <c r="AW300" s="480"/>
      <c r="AX300" s="480"/>
      <c r="AY300" s="481"/>
      <c r="AZ300" s="481"/>
      <c r="BA300" s="421" t="n">
        <f aca="false">CC300+DF300</f>
        <v>40607</v>
      </c>
      <c r="BB300" s="422" t="n">
        <f aca="false">BA300/$BA$6</f>
        <v>0.81214</v>
      </c>
      <c r="BC300" s="423"/>
      <c r="BD300" s="424" t="n">
        <v>8.29</v>
      </c>
      <c r="BE300" s="425"/>
      <c r="BF300" s="426" t="n">
        <v>389</v>
      </c>
      <c r="BG300" s="427" t="n">
        <v>7690</v>
      </c>
      <c r="BH300" s="421" t="n">
        <f aca="false">BG300*0.67</f>
        <v>5152.3</v>
      </c>
      <c r="BI300" s="433"/>
      <c r="BJ300" s="422"/>
      <c r="BK300" s="428" t="n">
        <v>31.4</v>
      </c>
      <c r="BL300" s="428"/>
      <c r="BM300" s="429"/>
      <c r="BN300" s="423"/>
      <c r="BO300" s="426" t="n">
        <v>151</v>
      </c>
      <c r="BP300" s="426"/>
      <c r="BQ300" s="424" t="n">
        <v>3.59</v>
      </c>
      <c r="BR300" s="422" t="n">
        <f aca="false">BQ300/$BQ$6</f>
        <v>0.498611111111111</v>
      </c>
      <c r="BS300" s="410" t="n">
        <f aca="false">BA300</f>
        <v>40607</v>
      </c>
      <c r="BT300" s="430" t="n">
        <f aca="false">BD300</f>
        <v>8.29</v>
      </c>
      <c r="BU300" s="431"/>
      <c r="BV300" s="431" t="n">
        <f aca="false">BF300</f>
        <v>389</v>
      </c>
      <c r="BW300" s="431" t="n">
        <f aca="false">BG300</f>
        <v>7690</v>
      </c>
      <c r="BX300" s="431" t="n">
        <f aca="false">BW300*0.65</f>
        <v>4998.5</v>
      </c>
      <c r="BY300" s="431" t="n">
        <f aca="false">BK300</f>
        <v>31.4</v>
      </c>
      <c r="BZ300" s="431"/>
      <c r="CA300" s="432"/>
      <c r="CB300" s="431" t="n">
        <f aca="false">BO300</f>
        <v>151</v>
      </c>
      <c r="CC300" s="433" t="n">
        <v>20400</v>
      </c>
      <c r="CD300" s="412" t="n">
        <f aca="false">CC300</f>
        <v>20400</v>
      </c>
      <c r="CE300" s="422" t="n">
        <f aca="false">CC300/25000</f>
        <v>0.816</v>
      </c>
      <c r="CF300" s="434" t="n">
        <f aca="false">6700/CC300*24</f>
        <v>7.88235294117647</v>
      </c>
      <c r="CG300" s="435"/>
      <c r="CH300" s="428"/>
      <c r="CI300" s="447" t="n">
        <f aca="false">9500/CC300*24</f>
        <v>11.1764705882353</v>
      </c>
      <c r="CJ300" s="437" t="n">
        <v>26.1</v>
      </c>
      <c r="CK300" s="437" t="n">
        <v>2.53</v>
      </c>
      <c r="CL300" s="424"/>
      <c r="CM300" s="424"/>
      <c r="CN300" s="424"/>
      <c r="CO300" s="433"/>
      <c r="CP300" s="433"/>
      <c r="CQ300" s="438"/>
      <c r="CR300" s="438" t="n">
        <v>0.98</v>
      </c>
      <c r="CS300" s="425"/>
      <c r="CT300" s="433" t="n">
        <f aca="false">3500/CC300*24</f>
        <v>4.11764705882353</v>
      </c>
      <c r="CU300" s="435" t="n">
        <v>4.16</v>
      </c>
      <c r="CV300" s="439"/>
      <c r="CW300" s="440"/>
      <c r="CX300" s="441"/>
      <c r="CY300" s="442"/>
      <c r="CZ300" s="443"/>
      <c r="DA300" s="443"/>
      <c r="DB300" s="443"/>
      <c r="DC300" s="443"/>
      <c r="DD300" s="444"/>
      <c r="DE300" s="441"/>
      <c r="DF300" s="445" t="n">
        <v>20207</v>
      </c>
      <c r="DG300" s="446" t="n">
        <f aca="false">DF300</f>
        <v>20207</v>
      </c>
      <c r="DH300" s="422" t="n">
        <f aca="false">DF300/25000</f>
        <v>0.80828</v>
      </c>
      <c r="DI300" s="447" t="n">
        <f aca="false">6700/DF300*24</f>
        <v>7.95763844212402</v>
      </c>
      <c r="DJ300" s="435" t="n">
        <v>7.97</v>
      </c>
      <c r="DK300" s="428"/>
      <c r="DL300" s="447" t="n">
        <f aca="false">9500/DF300*24</f>
        <v>11.2832186865938</v>
      </c>
      <c r="DM300" s="423" t="n">
        <v>26.2</v>
      </c>
      <c r="DN300" s="423" t="n">
        <v>2.46</v>
      </c>
      <c r="DO300" s="424" t="n">
        <v>7.88</v>
      </c>
      <c r="DP300" s="424"/>
      <c r="DQ300" s="424"/>
      <c r="DR300" s="433"/>
      <c r="DS300" s="433"/>
      <c r="DT300" s="438"/>
      <c r="DU300" s="438" t="n">
        <v>0.96</v>
      </c>
      <c r="DV300" s="425"/>
      <c r="DW300" s="447" t="n">
        <f aca="false">3500/DF300*24</f>
        <v>4.15697530558717</v>
      </c>
      <c r="DX300" s="435" t="n">
        <v>4.12</v>
      </c>
      <c r="DY300" s="439" t="n">
        <v>7.95</v>
      </c>
      <c r="DZ300" s="440"/>
      <c r="EA300" s="441" t="n">
        <v>72</v>
      </c>
      <c r="EB300" s="442" t="n">
        <v>7670</v>
      </c>
      <c r="EC300" s="443" t="n">
        <v>8.2</v>
      </c>
      <c r="ED300" s="443"/>
      <c r="EE300" s="443"/>
      <c r="EF300" s="443"/>
      <c r="EG300" s="444" t="n">
        <v>11</v>
      </c>
      <c r="EH300" s="441"/>
      <c r="EI300" s="430" t="n">
        <f aca="false">DY300</f>
        <v>7.95</v>
      </c>
      <c r="EJ300" s="448"/>
      <c r="EK300" s="449" t="n">
        <f aca="false">EA300</f>
        <v>72</v>
      </c>
      <c r="EL300" s="418" t="n">
        <f aca="false">EB300</f>
        <v>7670</v>
      </c>
      <c r="EM300" s="432" t="n">
        <f aca="false">EC300</f>
        <v>8.2</v>
      </c>
      <c r="EN300" s="432"/>
      <c r="EO300" s="432"/>
      <c r="EP300" s="432"/>
      <c r="EQ300" s="431" t="n">
        <f aca="false">EG300</f>
        <v>11</v>
      </c>
      <c r="ER300" s="449"/>
      <c r="ES300" s="450" t="n">
        <f aca="false">44000/BA300*24</f>
        <v>26.005368532519</v>
      </c>
      <c r="ET300" s="451" t="n">
        <f aca="false">BB300</f>
        <v>0.81214</v>
      </c>
      <c r="EU300" s="452" t="n">
        <f aca="false">BV300/1000/ES300*24</f>
        <v>0.359002795454545</v>
      </c>
      <c r="EV300" s="451" t="n">
        <f aca="false">EU300/$EU$6</f>
        <v>0.664819991582492</v>
      </c>
      <c r="EW300" s="514"/>
      <c r="EX300" s="515" t="n">
        <f aca="false">BY300-EM300</f>
        <v>23.2</v>
      </c>
      <c r="EY300" s="514"/>
      <c r="EZ300" s="515"/>
      <c r="FA300" s="451" t="n">
        <f aca="false">1-EK300/BV300</f>
        <v>0.814910025706941</v>
      </c>
      <c r="FB300" s="432" t="n">
        <f aca="false">BV300-EK300</f>
        <v>317</v>
      </c>
      <c r="FC300" s="453"/>
      <c r="FD300" s="432"/>
      <c r="FE300" s="453" t="n">
        <f aca="false">1-EQ300/CB300</f>
        <v>0.927152317880795</v>
      </c>
      <c r="FF300" s="431" t="n">
        <f aca="false">CB300-EQ300</f>
        <v>140</v>
      </c>
      <c r="FG300" s="406" t="n">
        <v>50400</v>
      </c>
      <c r="FH300" s="590"/>
      <c r="FI300" s="591"/>
      <c r="FJ300" s="592"/>
      <c r="FK300" s="456" t="n">
        <f aca="false">3000/BA300*24</f>
        <v>1.77309330903539</v>
      </c>
      <c r="FL300" s="531"/>
      <c r="FM300" s="456"/>
      <c r="FN300" s="531" t="n">
        <v>4587</v>
      </c>
      <c r="FO300" s="533" t="n">
        <f aca="false">FN300/11.15/1.2/1000</f>
        <v>0.342825112107623</v>
      </c>
      <c r="FP300" s="450" t="n">
        <f aca="false">FN300/BA300*1000</f>
        <v>112.96081956313</v>
      </c>
      <c r="FQ300" s="458" t="n">
        <v>86.4</v>
      </c>
      <c r="FR300" s="459" t="n">
        <f aca="false">FQ300/BA300*1000</f>
        <v>2.12771197084247</v>
      </c>
      <c r="FS300" s="577" t="n">
        <v>8.05</v>
      </c>
      <c r="FT300" s="578"/>
      <c r="FU300" s="579" t="n">
        <v>68</v>
      </c>
      <c r="FV300" s="580" t="n">
        <v>1</v>
      </c>
      <c r="FW300" s="581"/>
      <c r="FX300" s="580"/>
      <c r="FY300" s="453" t="n">
        <f aca="false">1-FV300/(EG300+DD300)</f>
        <v>0.909090909090909</v>
      </c>
      <c r="FZ300" s="453"/>
      <c r="GA300" s="430"/>
      <c r="GB300" s="514"/>
      <c r="GC300" s="515"/>
      <c r="GD300" s="514" t="n">
        <f aca="false">1-FU300/EA300</f>
        <v>0.0555555555555556</v>
      </c>
      <c r="GE300" s="528" t="n">
        <f aca="false">CX300+EA300-FU300</f>
        <v>4</v>
      </c>
      <c r="GF300" s="462" t="n">
        <f aca="false">4100/BA300*24</f>
        <v>2.42322752234836</v>
      </c>
      <c r="GG300" s="607" t="n">
        <v>30</v>
      </c>
      <c r="GH300" s="451" t="n">
        <f aca="false">GG300/80</f>
        <v>0.375</v>
      </c>
      <c r="GI300" s="406" t="n">
        <v>195</v>
      </c>
      <c r="GJ300" s="463" t="n">
        <f aca="false">GI300/GG300</f>
        <v>6.5</v>
      </c>
      <c r="GK300" s="464" t="n">
        <f aca="false">GG300/(BA300/24)*1000</f>
        <v>17.7309330903539</v>
      </c>
      <c r="GL300" s="465" t="n">
        <v>8.17</v>
      </c>
      <c r="GM300" s="530"/>
      <c r="GN300" s="406" t="n">
        <v>56</v>
      </c>
      <c r="GO300" s="514"/>
      <c r="GP300" s="451" t="n">
        <f aca="false">1-GN300/FU300</f>
        <v>0.176470588235294</v>
      </c>
      <c r="GQ300" s="578" t="n">
        <v>2</v>
      </c>
      <c r="GR300" s="456" t="n">
        <f aca="false">4300/BA300*24</f>
        <v>2.54143374295072</v>
      </c>
      <c r="GS300" s="532"/>
      <c r="GT300" s="532" t="n">
        <f aca="false">HD300</f>
        <v>53</v>
      </c>
      <c r="GU300" s="514"/>
      <c r="GV300" s="514" t="n">
        <f aca="false">1-GT300/GN300</f>
        <v>0.0535714285714286</v>
      </c>
      <c r="GW300" s="514"/>
      <c r="GX300" s="514" t="n">
        <f aca="false">1-HD300/FU300</f>
        <v>0.220588235294118</v>
      </c>
      <c r="GY300" s="463" t="n">
        <f aca="false">GK300/(FU300-HD300)</f>
        <v>1.18206220602359</v>
      </c>
      <c r="GZ300" s="406" t="n">
        <v>43281</v>
      </c>
      <c r="HA300" s="582" t="n">
        <v>8.39</v>
      </c>
      <c r="HB300" s="452" t="n">
        <v>8.22</v>
      </c>
      <c r="HC300" s="578"/>
      <c r="HD300" s="464" t="n">
        <v>53</v>
      </c>
      <c r="HE300" s="464" t="n">
        <v>15.6</v>
      </c>
      <c r="HF300" s="464"/>
      <c r="HG300" s="583"/>
      <c r="HH300" s="576" t="n">
        <v>6</v>
      </c>
      <c r="HI300" s="584" t="n">
        <v>7550</v>
      </c>
      <c r="HJ300" s="407" t="n">
        <f aca="false">HI300*0.67</f>
        <v>5058.5</v>
      </c>
      <c r="HK300" s="407"/>
      <c r="HL300" s="550"/>
      <c r="HM300" s="585"/>
      <c r="HN300" s="462" t="n">
        <v>7.81</v>
      </c>
      <c r="HO300" s="575"/>
      <c r="HP300" s="549" t="n">
        <v>0.01</v>
      </c>
      <c r="HQ300" s="586"/>
      <c r="HR300" s="587"/>
      <c r="HS300" s="521" t="n">
        <v>0.31</v>
      </c>
      <c r="HT300" s="588" t="n">
        <v>2</v>
      </c>
      <c r="HU300" s="523" t="n">
        <f aca="false">72500/BA300*24</f>
        <v>42.8497549683552</v>
      </c>
      <c r="HV300" s="514"/>
      <c r="HW300" s="514" t="n">
        <f aca="false">1-HD300/BF300</f>
        <v>0.863753213367609</v>
      </c>
      <c r="HX300" s="514" t="n">
        <f aca="false">1-HN300/BK300</f>
        <v>0.751273885350318</v>
      </c>
      <c r="HY300" s="600"/>
    </row>
    <row r="301" s="599" customFormat="true" ht="15" hidden="false" customHeight="true" outlineLevel="0" collapsed="false">
      <c r="A301" s="401" t="n">
        <v>43783</v>
      </c>
      <c r="B301" s="516" t="n">
        <v>35257</v>
      </c>
      <c r="C301" s="403" t="n">
        <f aca="false">B301/$B$6</f>
        <v>0.70514</v>
      </c>
      <c r="D301" s="572" t="n">
        <v>8.07</v>
      </c>
      <c r="E301" s="573"/>
      <c r="F301" s="574" t="n">
        <v>271</v>
      </c>
      <c r="G301" s="407" t="n">
        <f aca="false">F301*B301/1000</f>
        <v>9554.647</v>
      </c>
      <c r="H301" s="403" t="n">
        <f aca="false">G301/$G$6</f>
        <v>0.38218588</v>
      </c>
      <c r="I301" s="574" t="n">
        <v>7580</v>
      </c>
      <c r="J301" s="407" t="n">
        <f aca="false">I301*0.67</f>
        <v>5078.6</v>
      </c>
      <c r="K301" s="575" t="n">
        <v>30.2</v>
      </c>
      <c r="L301" s="575"/>
      <c r="M301" s="575"/>
      <c r="N301" s="576" t="n">
        <v>102</v>
      </c>
      <c r="O301" s="576"/>
      <c r="P301" s="410"/>
      <c r="Q301" s="410"/>
      <c r="R301" s="410"/>
      <c r="S301" s="410"/>
      <c r="T301" s="411"/>
      <c r="U301" s="412"/>
      <c r="V301" s="410"/>
      <c r="W301" s="410"/>
      <c r="X301" s="517"/>
      <c r="Y301" s="474"/>
      <c r="Z301" s="430"/>
      <c r="AA301" s="448"/>
      <c r="AB301" s="410"/>
      <c r="AC301" s="410"/>
      <c r="AD301" s="475" t="n">
        <v>2.14</v>
      </c>
      <c r="AE301" s="478" t="n">
        <f aca="false">AD301/$AD$6</f>
        <v>0.297222222222222</v>
      </c>
      <c r="AF301" s="479"/>
      <c r="AG301" s="478"/>
      <c r="AH301" s="479"/>
      <c r="AI301" s="479"/>
      <c r="AJ301" s="474"/>
      <c r="AK301" s="478"/>
      <c r="AL301" s="448"/>
      <c r="AM301" s="480"/>
      <c r="AN301" s="474"/>
      <c r="AO301" s="474"/>
      <c r="AP301" s="480"/>
      <c r="AQ301" s="448"/>
      <c r="AR301" s="474"/>
      <c r="AS301" s="474"/>
      <c r="AT301" s="474"/>
      <c r="AU301" s="448"/>
      <c r="AV301" s="481"/>
      <c r="AW301" s="480"/>
      <c r="AX301" s="480"/>
      <c r="AY301" s="481"/>
      <c r="AZ301" s="481"/>
      <c r="BA301" s="421" t="n">
        <f aca="false">CC301+DF301</f>
        <v>33966</v>
      </c>
      <c r="BB301" s="422" t="n">
        <f aca="false">BA301/$BA$6</f>
        <v>0.67932</v>
      </c>
      <c r="BC301" s="423"/>
      <c r="BD301" s="424" t="n">
        <v>8.08</v>
      </c>
      <c r="BE301" s="425"/>
      <c r="BF301" s="426" t="n">
        <v>312</v>
      </c>
      <c r="BG301" s="427" t="n">
        <v>8960</v>
      </c>
      <c r="BH301" s="421" t="n">
        <f aca="false">BG301*0.67</f>
        <v>6003.2</v>
      </c>
      <c r="BI301" s="433"/>
      <c r="BJ301" s="422"/>
      <c r="BK301" s="428" t="n">
        <v>33.7</v>
      </c>
      <c r="BL301" s="428"/>
      <c r="BM301" s="429"/>
      <c r="BN301" s="423"/>
      <c r="BO301" s="426" t="n">
        <v>103</v>
      </c>
      <c r="BP301" s="426"/>
      <c r="BQ301" s="424" t="n">
        <v>2.47</v>
      </c>
      <c r="BR301" s="422" t="n">
        <f aca="false">BQ301/$BQ$6</f>
        <v>0.343055555555556</v>
      </c>
      <c r="BS301" s="410" t="n">
        <f aca="false">BA301</f>
        <v>33966</v>
      </c>
      <c r="BT301" s="430" t="n">
        <f aca="false">BD301</f>
        <v>8.08</v>
      </c>
      <c r="BU301" s="431"/>
      <c r="BV301" s="431" t="n">
        <f aca="false">BF301</f>
        <v>312</v>
      </c>
      <c r="BW301" s="431" t="n">
        <f aca="false">BG301</f>
        <v>8960</v>
      </c>
      <c r="BX301" s="431" t="n">
        <f aca="false">BW301*0.65</f>
        <v>5824</v>
      </c>
      <c r="BY301" s="431" t="n">
        <f aca="false">BK301</f>
        <v>33.7</v>
      </c>
      <c r="BZ301" s="431"/>
      <c r="CA301" s="432"/>
      <c r="CB301" s="431" t="n">
        <f aca="false">BO301</f>
        <v>103</v>
      </c>
      <c r="CC301" s="433" t="n">
        <v>17266</v>
      </c>
      <c r="CD301" s="412" t="n">
        <f aca="false">CC301</f>
        <v>17266</v>
      </c>
      <c r="CE301" s="422" t="n">
        <f aca="false">CC301/25000</f>
        <v>0.69064</v>
      </c>
      <c r="CF301" s="434" t="n">
        <f aca="false">6700/CC301*24</f>
        <v>9.31310089192633</v>
      </c>
      <c r="CG301" s="435"/>
      <c r="CH301" s="428"/>
      <c r="CI301" s="447" t="n">
        <f aca="false">9500/CC301*24</f>
        <v>13.2051430557164</v>
      </c>
      <c r="CJ301" s="437" t="n">
        <v>26.2</v>
      </c>
      <c r="CK301" s="437" t="n">
        <v>3.05</v>
      </c>
      <c r="CL301" s="424"/>
      <c r="CM301" s="424"/>
      <c r="CN301" s="424"/>
      <c r="CO301" s="433"/>
      <c r="CP301" s="433"/>
      <c r="CQ301" s="438"/>
      <c r="CR301" s="438" t="n">
        <v>0.96</v>
      </c>
      <c r="CS301" s="425"/>
      <c r="CT301" s="433" t="n">
        <f aca="false">3500/CC301*24</f>
        <v>4.86505270473764</v>
      </c>
      <c r="CU301" s="435" t="n">
        <v>5.16</v>
      </c>
      <c r="CV301" s="439"/>
      <c r="CW301" s="440"/>
      <c r="CX301" s="441"/>
      <c r="CY301" s="442"/>
      <c r="CZ301" s="443"/>
      <c r="DA301" s="443"/>
      <c r="DB301" s="443"/>
      <c r="DC301" s="443"/>
      <c r="DD301" s="444"/>
      <c r="DE301" s="441"/>
      <c r="DF301" s="445" t="n">
        <v>16700</v>
      </c>
      <c r="DG301" s="446" t="n">
        <f aca="false">DF301</f>
        <v>16700</v>
      </c>
      <c r="DH301" s="422" t="n">
        <f aca="false">DF301/25000</f>
        <v>0.668</v>
      </c>
      <c r="DI301" s="447" t="n">
        <f aca="false">6700/DF301*24</f>
        <v>9.62874251497006</v>
      </c>
      <c r="DJ301" s="435" t="n">
        <v>7.83</v>
      </c>
      <c r="DK301" s="428"/>
      <c r="DL301" s="447" t="n">
        <f aca="false">9500/DF301*24</f>
        <v>13.6526946107784</v>
      </c>
      <c r="DM301" s="423" t="n">
        <v>26.1</v>
      </c>
      <c r="DN301" s="423" t="n">
        <v>2.46</v>
      </c>
      <c r="DO301" s="424" t="n">
        <v>7.81</v>
      </c>
      <c r="DP301" s="424"/>
      <c r="DQ301" s="424"/>
      <c r="DR301" s="433"/>
      <c r="DS301" s="433"/>
      <c r="DT301" s="438"/>
      <c r="DU301" s="438" t="n">
        <v>0.98</v>
      </c>
      <c r="DV301" s="425"/>
      <c r="DW301" s="447" t="n">
        <f aca="false">3500/DF301*24</f>
        <v>5.02994011976048</v>
      </c>
      <c r="DX301" s="435" t="n">
        <v>4.15</v>
      </c>
      <c r="DY301" s="439" t="n">
        <v>7.99</v>
      </c>
      <c r="DZ301" s="440"/>
      <c r="EA301" s="441" t="n">
        <v>70</v>
      </c>
      <c r="EB301" s="442" t="n">
        <v>7560</v>
      </c>
      <c r="EC301" s="443" t="n">
        <v>9.9</v>
      </c>
      <c r="ED301" s="443"/>
      <c r="EE301" s="443"/>
      <c r="EF301" s="443"/>
      <c r="EG301" s="444" t="n">
        <v>15</v>
      </c>
      <c r="EH301" s="441"/>
      <c r="EI301" s="430" t="n">
        <f aca="false">DY301</f>
        <v>7.99</v>
      </c>
      <c r="EJ301" s="448"/>
      <c r="EK301" s="449" t="n">
        <f aca="false">EA301</f>
        <v>70</v>
      </c>
      <c r="EL301" s="418" t="n">
        <f aca="false">EB301</f>
        <v>7560</v>
      </c>
      <c r="EM301" s="432" t="n">
        <f aca="false">EC301</f>
        <v>9.9</v>
      </c>
      <c r="EN301" s="432"/>
      <c r="EO301" s="432"/>
      <c r="EP301" s="432"/>
      <c r="EQ301" s="431" t="n">
        <f aca="false">EG301</f>
        <v>15</v>
      </c>
      <c r="ER301" s="449"/>
      <c r="ES301" s="450" t="n">
        <f aca="false">44000/BA301*24</f>
        <v>31.0899134428546</v>
      </c>
      <c r="ET301" s="451" t="n">
        <f aca="false">BB301</f>
        <v>0.67932</v>
      </c>
      <c r="EU301" s="452" t="n">
        <f aca="false">BV301/1000/ES301*24</f>
        <v>0.240849818181818</v>
      </c>
      <c r="EV301" s="451" t="n">
        <f aca="false">EU301/$EU$6</f>
        <v>0.446018181818182</v>
      </c>
      <c r="EW301" s="514"/>
      <c r="EX301" s="515" t="n">
        <f aca="false">BY301-EM301</f>
        <v>23.8</v>
      </c>
      <c r="EY301" s="514"/>
      <c r="EZ301" s="515"/>
      <c r="FA301" s="451" t="n">
        <f aca="false">1-EK301/BV301</f>
        <v>0.775641025641026</v>
      </c>
      <c r="FB301" s="432" t="n">
        <f aca="false">BV301-EK301</f>
        <v>242</v>
      </c>
      <c r="FC301" s="453"/>
      <c r="FD301" s="432"/>
      <c r="FE301" s="453" t="n">
        <f aca="false">1-EQ301/CB301</f>
        <v>0.854368932038835</v>
      </c>
      <c r="FF301" s="431" t="n">
        <f aca="false">CB301-EQ301</f>
        <v>88</v>
      </c>
      <c r="FG301" s="406" t="n">
        <v>50400</v>
      </c>
      <c r="FH301" s="590"/>
      <c r="FI301" s="591"/>
      <c r="FJ301" s="592"/>
      <c r="FK301" s="456" t="n">
        <f aca="false">3000/BA301*24</f>
        <v>2.11976682564918</v>
      </c>
      <c r="FL301" s="531"/>
      <c r="FM301" s="456"/>
      <c r="FN301" s="531" t="n">
        <v>4448</v>
      </c>
      <c r="FO301" s="533" t="n">
        <f aca="false">FN301/11.15/1.2/1000</f>
        <v>0.332436472346786</v>
      </c>
      <c r="FP301" s="450" t="n">
        <f aca="false">FN301/BA301*1000</f>
        <v>130.95448389566</v>
      </c>
      <c r="FQ301" s="458" t="n">
        <v>82.8</v>
      </c>
      <c r="FR301" s="459" t="n">
        <f aca="false">FQ301/BA301*1000</f>
        <v>2.43773184949656</v>
      </c>
      <c r="FS301" s="577" t="n">
        <v>7.98</v>
      </c>
      <c r="FT301" s="578"/>
      <c r="FU301" s="579" t="n">
        <v>61</v>
      </c>
      <c r="FV301" s="580" t="n">
        <v>1</v>
      </c>
      <c r="FW301" s="581"/>
      <c r="FX301" s="580"/>
      <c r="FY301" s="453" t="n">
        <f aca="false">1-FV301/(EG301+DD301)</f>
        <v>0.933333333333333</v>
      </c>
      <c r="FZ301" s="453"/>
      <c r="GA301" s="430"/>
      <c r="GB301" s="514"/>
      <c r="GC301" s="515"/>
      <c r="GD301" s="514" t="n">
        <f aca="false">1-FU301/EA301</f>
        <v>0.128571428571429</v>
      </c>
      <c r="GE301" s="528" t="n">
        <f aca="false">CX301+EA301-FU301</f>
        <v>9</v>
      </c>
      <c r="GF301" s="462" t="n">
        <f aca="false">4100/BA301*24</f>
        <v>2.89701466172054</v>
      </c>
      <c r="GG301" s="607" t="n">
        <v>30</v>
      </c>
      <c r="GH301" s="451" t="n">
        <f aca="false">GG301/80</f>
        <v>0.375</v>
      </c>
      <c r="GI301" s="406" t="n">
        <v>195</v>
      </c>
      <c r="GJ301" s="463" t="n">
        <f aca="false">GI301/GG301</f>
        <v>6.5</v>
      </c>
      <c r="GK301" s="464" t="n">
        <f aca="false">GG301/(BA301/24)*1000</f>
        <v>21.1976682564918</v>
      </c>
      <c r="GL301" s="465" t="n">
        <v>8.14</v>
      </c>
      <c r="GM301" s="530"/>
      <c r="GN301" s="406" t="n">
        <v>53</v>
      </c>
      <c r="GO301" s="514"/>
      <c r="GP301" s="451" t="n">
        <f aca="false">1-GN301/FU301</f>
        <v>0.131147540983607</v>
      </c>
      <c r="GQ301" s="578" t="n">
        <v>2</v>
      </c>
      <c r="GR301" s="456" t="n">
        <f aca="false">4300/BA301*24</f>
        <v>3.03833245009716</v>
      </c>
      <c r="GS301" s="532"/>
      <c r="GT301" s="532" t="n">
        <f aca="false">HD301</f>
        <v>52</v>
      </c>
      <c r="GU301" s="514"/>
      <c r="GV301" s="514" t="n">
        <f aca="false">1-GT301/GN301</f>
        <v>0.0188679245283019</v>
      </c>
      <c r="GW301" s="514"/>
      <c r="GX301" s="514" t="n">
        <f aca="false">1-HD301/FU301</f>
        <v>0.147540983606557</v>
      </c>
      <c r="GY301" s="463" t="n">
        <f aca="false">GK301/(FU301-HD301)</f>
        <v>2.35529647294353</v>
      </c>
      <c r="GZ301" s="406" t="n">
        <v>34884</v>
      </c>
      <c r="HA301" s="582" t="n">
        <v>8.38</v>
      </c>
      <c r="HB301" s="452" t="n">
        <v>8.12</v>
      </c>
      <c r="HC301" s="578"/>
      <c r="HD301" s="464" t="n">
        <v>52</v>
      </c>
      <c r="HE301" s="464" t="n">
        <v>14.2</v>
      </c>
      <c r="HF301" s="464"/>
      <c r="HG301" s="583"/>
      <c r="HH301" s="576" t="n">
        <v>4</v>
      </c>
      <c r="HI301" s="584" t="n">
        <v>7400</v>
      </c>
      <c r="HJ301" s="407" t="n">
        <f aca="false">HI301*0.67</f>
        <v>4958</v>
      </c>
      <c r="HK301" s="407"/>
      <c r="HL301" s="550"/>
      <c r="HM301" s="585"/>
      <c r="HN301" s="462" t="n">
        <v>10.22</v>
      </c>
      <c r="HO301" s="575"/>
      <c r="HP301" s="549" t="n">
        <v>0.01</v>
      </c>
      <c r="HQ301" s="586"/>
      <c r="HR301" s="587"/>
      <c r="HS301" s="521" t="n">
        <v>0.29</v>
      </c>
      <c r="HT301" s="588" t="n">
        <v>2</v>
      </c>
      <c r="HU301" s="523" t="n">
        <f aca="false">72500/BA301*24</f>
        <v>51.2276982865218</v>
      </c>
      <c r="HV301" s="514"/>
      <c r="HW301" s="514" t="n">
        <f aca="false">1-HD301/BF301</f>
        <v>0.833333333333333</v>
      </c>
      <c r="HX301" s="514" t="n">
        <f aca="false">1-HN301/BK301</f>
        <v>0.69673590504451</v>
      </c>
      <c r="HY301" s="600"/>
    </row>
    <row r="302" s="599" customFormat="true" ht="15" hidden="false" customHeight="true" outlineLevel="0" collapsed="false">
      <c r="A302" s="401" t="n">
        <v>43784</v>
      </c>
      <c r="B302" s="516" t="n">
        <v>37581</v>
      </c>
      <c r="C302" s="403" t="n">
        <f aca="false">B302/$B$6</f>
        <v>0.75162</v>
      </c>
      <c r="D302" s="572" t="n">
        <v>7.91</v>
      </c>
      <c r="E302" s="573"/>
      <c r="F302" s="574" t="n">
        <v>180</v>
      </c>
      <c r="G302" s="407" t="n">
        <f aca="false">F302*B302/1000</f>
        <v>6764.58</v>
      </c>
      <c r="H302" s="403" t="n">
        <f aca="false">G302/$G$6</f>
        <v>0.2705832</v>
      </c>
      <c r="I302" s="574" t="n">
        <v>7400</v>
      </c>
      <c r="J302" s="407" t="n">
        <f aca="false">I302*0.67</f>
        <v>4958</v>
      </c>
      <c r="K302" s="575" t="n">
        <v>30.9</v>
      </c>
      <c r="L302" s="575" t="n">
        <v>33.4</v>
      </c>
      <c r="M302" s="575" t="n">
        <v>1.7</v>
      </c>
      <c r="N302" s="576" t="n">
        <v>129</v>
      </c>
      <c r="O302" s="576" t="n">
        <v>32</v>
      </c>
      <c r="P302" s="410"/>
      <c r="Q302" s="410"/>
      <c r="R302" s="410"/>
      <c r="S302" s="410"/>
      <c r="T302" s="411"/>
      <c r="U302" s="412"/>
      <c r="V302" s="410"/>
      <c r="W302" s="410"/>
      <c r="X302" s="517"/>
      <c r="Y302" s="474"/>
      <c r="Z302" s="430"/>
      <c r="AA302" s="448"/>
      <c r="AB302" s="410"/>
      <c r="AC302" s="410"/>
      <c r="AD302" s="475" t="n">
        <v>2.35</v>
      </c>
      <c r="AE302" s="478" t="n">
        <f aca="false">AD302/$AD$6</f>
        <v>0.326388888888889</v>
      </c>
      <c r="AF302" s="479"/>
      <c r="AG302" s="478"/>
      <c r="AH302" s="479"/>
      <c r="AI302" s="479"/>
      <c r="AJ302" s="474"/>
      <c r="AK302" s="478"/>
      <c r="AL302" s="448"/>
      <c r="AM302" s="480"/>
      <c r="AN302" s="474"/>
      <c r="AO302" s="474"/>
      <c r="AP302" s="480"/>
      <c r="AQ302" s="448"/>
      <c r="AR302" s="474"/>
      <c r="AS302" s="474"/>
      <c r="AT302" s="474"/>
      <c r="AU302" s="448"/>
      <c r="AV302" s="481"/>
      <c r="AW302" s="480"/>
      <c r="AX302" s="480"/>
      <c r="AY302" s="481"/>
      <c r="AZ302" s="481"/>
      <c r="BA302" s="421" t="n">
        <f aca="false">CC302+DF302</f>
        <v>36044</v>
      </c>
      <c r="BB302" s="422" t="n">
        <f aca="false">BA302/$BA$6</f>
        <v>0.72088</v>
      </c>
      <c r="BC302" s="423"/>
      <c r="BD302" s="424" t="n">
        <v>8.16</v>
      </c>
      <c r="BE302" s="425"/>
      <c r="BF302" s="426" t="n">
        <v>271</v>
      </c>
      <c r="BG302" s="427" t="n">
        <v>7940</v>
      </c>
      <c r="BH302" s="421" t="n">
        <f aca="false">BG302*0.67</f>
        <v>5319.8</v>
      </c>
      <c r="BI302" s="433"/>
      <c r="BJ302" s="422"/>
      <c r="BK302" s="428" t="n">
        <v>34.6</v>
      </c>
      <c r="BL302" s="428" t="n">
        <v>31.2</v>
      </c>
      <c r="BM302" s="429" t="n">
        <v>6.7</v>
      </c>
      <c r="BN302" s="423" t="n">
        <v>1.8</v>
      </c>
      <c r="BO302" s="426" t="n">
        <v>167</v>
      </c>
      <c r="BP302" s="426" t="n">
        <v>32</v>
      </c>
      <c r="BQ302" s="424" t="n">
        <v>3.35</v>
      </c>
      <c r="BR302" s="422" t="n">
        <f aca="false">BQ302/$BQ$6</f>
        <v>0.465277777777778</v>
      </c>
      <c r="BS302" s="410" t="n">
        <f aca="false">BA302</f>
        <v>36044</v>
      </c>
      <c r="BT302" s="430" t="n">
        <f aca="false">BD302</f>
        <v>8.16</v>
      </c>
      <c r="BU302" s="431"/>
      <c r="BV302" s="431" t="n">
        <f aca="false">BF302</f>
        <v>271</v>
      </c>
      <c r="BW302" s="431" t="n">
        <f aca="false">BG302</f>
        <v>7940</v>
      </c>
      <c r="BX302" s="431" t="n">
        <f aca="false">BW302*0.65</f>
        <v>5161</v>
      </c>
      <c r="BY302" s="431" t="n">
        <f aca="false">BK302</f>
        <v>34.6</v>
      </c>
      <c r="BZ302" s="431" t="n">
        <f aca="false">BL302</f>
        <v>31.2</v>
      </c>
      <c r="CA302" s="432" t="n">
        <f aca="false">BN302</f>
        <v>1.8</v>
      </c>
      <c r="CB302" s="431" t="n">
        <f aca="false">BO302</f>
        <v>167</v>
      </c>
      <c r="CC302" s="433" t="n">
        <v>17976</v>
      </c>
      <c r="CD302" s="412" t="n">
        <f aca="false">CC302</f>
        <v>17976</v>
      </c>
      <c r="CE302" s="422" t="n">
        <f aca="false">CC302/25000</f>
        <v>0.71904</v>
      </c>
      <c r="CF302" s="434" t="n">
        <f aca="false">6700/CC302*24</f>
        <v>8.94526034712951</v>
      </c>
      <c r="CG302" s="435"/>
      <c r="CH302" s="428"/>
      <c r="CI302" s="447" t="n">
        <f aca="false">9500/CC302*24</f>
        <v>12.6835781041389</v>
      </c>
      <c r="CJ302" s="437" t="n">
        <v>25.2</v>
      </c>
      <c r="CK302" s="437" t="n">
        <v>2.51</v>
      </c>
      <c r="CL302" s="424"/>
      <c r="CM302" s="424"/>
      <c r="CN302" s="424"/>
      <c r="CO302" s="433"/>
      <c r="CP302" s="433"/>
      <c r="CQ302" s="438"/>
      <c r="CR302" s="438" t="n">
        <v>0.97</v>
      </c>
      <c r="CS302" s="425"/>
      <c r="CT302" s="433" t="n">
        <f aca="false">3500/CC302*24</f>
        <v>4.67289719626168</v>
      </c>
      <c r="CU302" s="435" t="n">
        <v>4.16</v>
      </c>
      <c r="CV302" s="439"/>
      <c r="CW302" s="440"/>
      <c r="CX302" s="441"/>
      <c r="CY302" s="442"/>
      <c r="CZ302" s="443"/>
      <c r="DA302" s="443"/>
      <c r="DB302" s="443"/>
      <c r="DC302" s="443"/>
      <c r="DD302" s="444"/>
      <c r="DE302" s="441"/>
      <c r="DF302" s="445" t="n">
        <v>18068</v>
      </c>
      <c r="DG302" s="446" t="n">
        <f aca="false">DF302</f>
        <v>18068</v>
      </c>
      <c r="DH302" s="422" t="n">
        <f aca="false">DF302/25000</f>
        <v>0.72272</v>
      </c>
      <c r="DI302" s="447" t="n">
        <f aca="false">6700/DF302*24</f>
        <v>8.89971219836174</v>
      </c>
      <c r="DJ302" s="435" t="n">
        <v>7.81</v>
      </c>
      <c r="DK302" s="428" t="n">
        <v>9.7</v>
      </c>
      <c r="DL302" s="447" t="n">
        <f aca="false">9500/DF302*24</f>
        <v>12.6189949081249</v>
      </c>
      <c r="DM302" s="423" t="n">
        <v>25.5</v>
      </c>
      <c r="DN302" s="423" t="n">
        <v>2.1</v>
      </c>
      <c r="DO302" s="424" t="n">
        <v>7.75</v>
      </c>
      <c r="DP302" s="424"/>
      <c r="DQ302" s="424"/>
      <c r="DR302" s="433"/>
      <c r="DS302" s="433"/>
      <c r="DT302" s="438"/>
      <c r="DU302" s="438" t="n">
        <v>0.98</v>
      </c>
      <c r="DV302" s="425"/>
      <c r="DW302" s="447" t="n">
        <f aca="false">3500/DF302*24</f>
        <v>4.6491033872039</v>
      </c>
      <c r="DX302" s="435" t="n">
        <v>4.02</v>
      </c>
      <c r="DY302" s="439" t="n">
        <v>8.07</v>
      </c>
      <c r="DZ302" s="440"/>
      <c r="EA302" s="441" t="n">
        <v>68</v>
      </c>
      <c r="EB302" s="442" t="n">
        <v>7910</v>
      </c>
      <c r="EC302" s="443" t="n">
        <v>13.3</v>
      </c>
      <c r="ED302" s="443" t="n">
        <v>0.28</v>
      </c>
      <c r="EE302" s="443" t="n">
        <v>13.2</v>
      </c>
      <c r="EF302" s="443" t="n">
        <v>1.1</v>
      </c>
      <c r="EG302" s="444" t="n">
        <v>12</v>
      </c>
      <c r="EH302" s="441" t="n">
        <v>16</v>
      </c>
      <c r="EI302" s="430" t="n">
        <f aca="false">DY302</f>
        <v>8.07</v>
      </c>
      <c r="EJ302" s="448"/>
      <c r="EK302" s="449" t="n">
        <f aca="false">EA302</f>
        <v>68</v>
      </c>
      <c r="EL302" s="418" t="n">
        <f aca="false">EB302</f>
        <v>7910</v>
      </c>
      <c r="EM302" s="432" t="n">
        <f aca="false">EC302</f>
        <v>13.3</v>
      </c>
      <c r="EN302" s="432" t="n">
        <f aca="false">ED302</f>
        <v>0.28</v>
      </c>
      <c r="EO302" s="432" t="n">
        <f aca="false">EE302</f>
        <v>13.2</v>
      </c>
      <c r="EP302" s="432" t="n">
        <f aca="false">EF302</f>
        <v>1.1</v>
      </c>
      <c r="EQ302" s="431" t="n">
        <f aca="false">EG302</f>
        <v>12</v>
      </c>
      <c r="ER302" s="449" t="n">
        <f aca="false">EH302</f>
        <v>16</v>
      </c>
      <c r="ES302" s="450" t="n">
        <f aca="false">44000/BA302*24</f>
        <v>29.2975252469204</v>
      </c>
      <c r="ET302" s="451" t="n">
        <f aca="false">BB302</f>
        <v>0.72088</v>
      </c>
      <c r="EU302" s="452" t="n">
        <f aca="false">BV302/1000/ES302*24</f>
        <v>0.221998272727273</v>
      </c>
      <c r="EV302" s="451" t="n">
        <f aca="false">EU302/$EU$6</f>
        <v>0.411107912457913</v>
      </c>
      <c r="EW302" s="514" t="n">
        <f aca="false">1-EM302/BY302</f>
        <v>0.615606936416185</v>
      </c>
      <c r="EX302" s="515" t="n">
        <f aca="false">BY302-EM302</f>
        <v>21.3</v>
      </c>
      <c r="EY302" s="514"/>
      <c r="EZ302" s="515"/>
      <c r="FA302" s="451" t="n">
        <f aca="false">1-EK302/BV302</f>
        <v>0.749077490774908</v>
      </c>
      <c r="FB302" s="432" t="n">
        <f aca="false">BV302-EK302</f>
        <v>203</v>
      </c>
      <c r="FC302" s="453" t="n">
        <f aca="false">1-EP302/CA302</f>
        <v>0.388888888888889</v>
      </c>
      <c r="FD302" s="432" t="n">
        <f aca="false">CA302-EP302</f>
        <v>0.7</v>
      </c>
      <c r="FE302" s="453" t="n">
        <f aca="false">1-EQ302/CB302</f>
        <v>0.92814371257485</v>
      </c>
      <c r="FF302" s="431" t="n">
        <f aca="false">CB302-EQ302</f>
        <v>155</v>
      </c>
      <c r="FG302" s="406" t="n">
        <v>50400</v>
      </c>
      <c r="FH302" s="590"/>
      <c r="FI302" s="591"/>
      <c r="FJ302" s="592"/>
      <c r="FK302" s="456" t="n">
        <f aca="false">3000/BA302*24</f>
        <v>1.99755853956276</v>
      </c>
      <c r="FL302" s="531"/>
      <c r="FM302" s="456"/>
      <c r="FN302" s="531" t="n">
        <v>4760</v>
      </c>
      <c r="FO302" s="533" t="n">
        <f aca="false">FN302/11.15/1.2/1000</f>
        <v>0.35575485799701</v>
      </c>
      <c r="FP302" s="450" t="n">
        <f aca="false">FN302/BA302*1000</f>
        <v>132.060814559982</v>
      </c>
      <c r="FQ302" s="458" t="n">
        <v>82.8</v>
      </c>
      <c r="FR302" s="459" t="n">
        <f aca="false">FQ302/BA302*1000</f>
        <v>2.29719232049717</v>
      </c>
      <c r="FS302" s="577" t="n">
        <v>8</v>
      </c>
      <c r="FT302" s="578"/>
      <c r="FU302" s="579" t="n">
        <v>55</v>
      </c>
      <c r="FV302" s="580" t="n">
        <v>2</v>
      </c>
      <c r="FW302" s="581" t="n">
        <v>0.3</v>
      </c>
      <c r="FX302" s="580" t="n">
        <v>16</v>
      </c>
      <c r="FY302" s="453" t="n">
        <f aca="false">1-FV302/(EG302+DD302)</f>
        <v>0.833333333333333</v>
      </c>
      <c r="FZ302" s="453" t="n">
        <f aca="false">1-FW302/(EF302+DC302)</f>
        <v>0.727272727272727</v>
      </c>
      <c r="GA302" s="430" t="n">
        <f aca="false">EF302+DC302-FW302</f>
        <v>0.8</v>
      </c>
      <c r="GB302" s="514"/>
      <c r="GC302" s="515"/>
      <c r="GD302" s="514" t="n">
        <f aca="false">1-FU302/EA302</f>
        <v>0.191176470588235</v>
      </c>
      <c r="GE302" s="528" t="n">
        <f aca="false">CX302+EA302-FU302</f>
        <v>13</v>
      </c>
      <c r="GF302" s="462" t="n">
        <f aca="false">4100/BA302*24</f>
        <v>2.72999667073577</v>
      </c>
      <c r="GG302" s="607" t="n">
        <v>30</v>
      </c>
      <c r="GH302" s="451" t="n">
        <f aca="false">GG302/80</f>
        <v>0.375</v>
      </c>
      <c r="GI302" s="406" t="n">
        <v>195</v>
      </c>
      <c r="GJ302" s="463" t="n">
        <f aca="false">GI302/GG302</f>
        <v>6.5</v>
      </c>
      <c r="GK302" s="464" t="n">
        <f aca="false">GG302/(BA302/24)*1000</f>
        <v>19.9755853956276</v>
      </c>
      <c r="GL302" s="465" t="n">
        <v>8.23</v>
      </c>
      <c r="GM302" s="530"/>
      <c r="GN302" s="406" t="n">
        <v>50</v>
      </c>
      <c r="GO302" s="514"/>
      <c r="GP302" s="451" t="n">
        <f aca="false">1-GN302/FU302</f>
        <v>0.0909090909090909</v>
      </c>
      <c r="GQ302" s="578" t="n">
        <v>2</v>
      </c>
      <c r="GR302" s="456" t="n">
        <f aca="false">4300/BA302*24</f>
        <v>2.86316724003995</v>
      </c>
      <c r="GS302" s="532"/>
      <c r="GT302" s="532" t="n">
        <f aca="false">HD302</f>
        <v>51</v>
      </c>
      <c r="GU302" s="514"/>
      <c r="GV302" s="514" t="n">
        <f aca="false">1-GT302/GN302</f>
        <v>-0.02</v>
      </c>
      <c r="GW302" s="514"/>
      <c r="GX302" s="514" t="n">
        <f aca="false">1-HD302/FU302</f>
        <v>0.0727272727272728</v>
      </c>
      <c r="GY302" s="463" t="n">
        <f aca="false">GK302/(FU302-HD302)</f>
        <v>4.99389634890689</v>
      </c>
      <c r="GZ302" s="406" t="n">
        <v>36718</v>
      </c>
      <c r="HA302" s="582" t="n">
        <v>8.47</v>
      </c>
      <c r="HB302" s="452" t="n">
        <v>8.18</v>
      </c>
      <c r="HC302" s="578"/>
      <c r="HD302" s="464" t="n">
        <v>51</v>
      </c>
      <c r="HE302" s="464" t="n">
        <v>14.5</v>
      </c>
      <c r="HF302" s="464"/>
      <c r="HG302" s="583"/>
      <c r="HH302" s="576" t="n">
        <v>2</v>
      </c>
      <c r="HI302" s="584" t="n">
        <v>7830</v>
      </c>
      <c r="HJ302" s="407" t="n">
        <f aca="false">HI302*0.67</f>
        <v>5246.1</v>
      </c>
      <c r="HK302" s="407"/>
      <c r="HL302" s="550"/>
      <c r="HM302" s="585" t="n">
        <v>11.3</v>
      </c>
      <c r="HN302" s="462" t="n">
        <v>13.44</v>
      </c>
      <c r="HO302" s="575" t="n">
        <v>0.16</v>
      </c>
      <c r="HP302" s="549" t="n">
        <v>0.01</v>
      </c>
      <c r="HQ302" s="586" t="n">
        <v>12.3</v>
      </c>
      <c r="HR302" s="587" t="n">
        <v>0.3</v>
      </c>
      <c r="HS302" s="521" t="n">
        <v>0.32</v>
      </c>
      <c r="HT302" s="588" t="n">
        <v>2</v>
      </c>
      <c r="HU302" s="523" t="n">
        <f aca="false">72500/BA302*24</f>
        <v>48.2743313727666</v>
      </c>
      <c r="HV302" s="514"/>
      <c r="HW302" s="514" t="n">
        <f aca="false">1-HD302/BF302</f>
        <v>0.811808118081181</v>
      </c>
      <c r="HX302" s="514" t="n">
        <f aca="false">1-HN302/BK302</f>
        <v>0.611560693641618</v>
      </c>
      <c r="HY302" s="600"/>
    </row>
    <row r="303" s="599" customFormat="true" ht="15" hidden="false" customHeight="true" outlineLevel="0" collapsed="false">
      <c r="A303" s="401" t="n">
        <v>43785</v>
      </c>
      <c r="B303" s="516" t="n">
        <v>37810</v>
      </c>
      <c r="C303" s="403" t="n">
        <f aca="false">B303/$B$6</f>
        <v>0.7562</v>
      </c>
      <c r="D303" s="572" t="n">
        <v>8.07</v>
      </c>
      <c r="E303" s="573"/>
      <c r="F303" s="574" t="n">
        <v>231</v>
      </c>
      <c r="G303" s="407" t="n">
        <f aca="false">F303*B303/1000</f>
        <v>8734.11</v>
      </c>
      <c r="H303" s="403" t="n">
        <f aca="false">G303/$G$6</f>
        <v>0.3493644</v>
      </c>
      <c r="I303" s="574" t="n">
        <v>7920</v>
      </c>
      <c r="J303" s="407" t="n">
        <f aca="false">I303*0.67</f>
        <v>5306.4</v>
      </c>
      <c r="K303" s="575" t="n">
        <v>32.7</v>
      </c>
      <c r="L303" s="575"/>
      <c r="M303" s="575"/>
      <c r="N303" s="576" t="n">
        <v>114</v>
      </c>
      <c r="O303" s="576"/>
      <c r="P303" s="410"/>
      <c r="Q303" s="410"/>
      <c r="R303" s="410"/>
      <c r="S303" s="410"/>
      <c r="T303" s="411"/>
      <c r="U303" s="412"/>
      <c r="V303" s="410"/>
      <c r="W303" s="410"/>
      <c r="X303" s="517"/>
      <c r="Y303" s="474"/>
      <c r="Z303" s="430"/>
      <c r="AA303" s="448"/>
      <c r="AB303" s="410"/>
      <c r="AC303" s="410"/>
      <c r="AD303" s="475" t="n">
        <v>2.04</v>
      </c>
      <c r="AE303" s="478" t="n">
        <f aca="false">AD303/$AD$6</f>
        <v>0.283333333333333</v>
      </c>
      <c r="AF303" s="479"/>
      <c r="AG303" s="478"/>
      <c r="AH303" s="479"/>
      <c r="AI303" s="479"/>
      <c r="AJ303" s="474"/>
      <c r="AK303" s="478"/>
      <c r="AL303" s="448"/>
      <c r="AM303" s="480"/>
      <c r="AN303" s="474"/>
      <c r="AO303" s="474"/>
      <c r="AP303" s="480"/>
      <c r="AQ303" s="448"/>
      <c r="AR303" s="474"/>
      <c r="AS303" s="474"/>
      <c r="AT303" s="474"/>
      <c r="AU303" s="448"/>
      <c r="AV303" s="481"/>
      <c r="AW303" s="480"/>
      <c r="AX303" s="480"/>
      <c r="AY303" s="481"/>
      <c r="AZ303" s="481"/>
      <c r="BA303" s="421" t="n">
        <f aca="false">CC303+DF303</f>
        <v>35783</v>
      </c>
      <c r="BB303" s="422" t="n">
        <f aca="false">BA303/$BA$6</f>
        <v>0.71566</v>
      </c>
      <c r="BC303" s="423"/>
      <c r="BD303" s="424" t="n">
        <v>7.98</v>
      </c>
      <c r="BE303" s="425"/>
      <c r="BF303" s="426" t="n">
        <v>350</v>
      </c>
      <c r="BG303" s="427" t="n">
        <v>8140</v>
      </c>
      <c r="BH303" s="421" t="n">
        <f aca="false">BG303*0.67</f>
        <v>5453.8</v>
      </c>
      <c r="BI303" s="433"/>
      <c r="BJ303" s="422"/>
      <c r="BK303" s="428" t="n">
        <v>35.4</v>
      </c>
      <c r="BL303" s="428"/>
      <c r="BM303" s="429"/>
      <c r="BN303" s="423"/>
      <c r="BO303" s="426" t="n">
        <v>184</v>
      </c>
      <c r="BP303" s="426"/>
      <c r="BQ303" s="424" t="n">
        <v>2.86</v>
      </c>
      <c r="BR303" s="422" t="n">
        <f aca="false">BQ303/$BQ$6</f>
        <v>0.397222222222222</v>
      </c>
      <c r="BS303" s="410" t="n">
        <f aca="false">BA303</f>
        <v>35783</v>
      </c>
      <c r="BT303" s="430" t="n">
        <f aca="false">BD303</f>
        <v>7.98</v>
      </c>
      <c r="BU303" s="431"/>
      <c r="BV303" s="431" t="n">
        <f aca="false">BF303</f>
        <v>350</v>
      </c>
      <c r="BW303" s="431" t="n">
        <f aca="false">BG303</f>
        <v>8140</v>
      </c>
      <c r="BX303" s="431" t="n">
        <f aca="false">BW303*0.65</f>
        <v>5291</v>
      </c>
      <c r="BY303" s="431" t="n">
        <f aca="false">BK303</f>
        <v>35.4</v>
      </c>
      <c r="BZ303" s="431"/>
      <c r="CA303" s="432"/>
      <c r="CB303" s="431" t="n">
        <f aca="false">BO303</f>
        <v>184</v>
      </c>
      <c r="CC303" s="433" t="n">
        <v>18037</v>
      </c>
      <c r="CD303" s="412" t="n">
        <f aca="false">CC303</f>
        <v>18037</v>
      </c>
      <c r="CE303" s="422" t="n">
        <f aca="false">CC303/25000</f>
        <v>0.72148</v>
      </c>
      <c r="CF303" s="434" t="n">
        <f aca="false">6700/CC303*24</f>
        <v>8.91500803903088</v>
      </c>
      <c r="CG303" s="435"/>
      <c r="CH303" s="428"/>
      <c r="CI303" s="447" t="n">
        <f aca="false">9500/CC303*24</f>
        <v>12.6406830404169</v>
      </c>
      <c r="CJ303" s="437" t="n">
        <v>25.1</v>
      </c>
      <c r="CK303" s="437" t="n">
        <v>2.49</v>
      </c>
      <c r="CL303" s="424"/>
      <c r="CM303" s="424"/>
      <c r="CN303" s="424"/>
      <c r="CO303" s="433"/>
      <c r="CP303" s="433"/>
      <c r="CQ303" s="438"/>
      <c r="CR303" s="438" t="n">
        <v>0.98</v>
      </c>
      <c r="CS303" s="425"/>
      <c r="CT303" s="433" t="n">
        <f aca="false">3500/CC303*24</f>
        <v>4.65709375173255</v>
      </c>
      <c r="CU303" s="435" t="n">
        <v>4.03</v>
      </c>
      <c r="CV303" s="439"/>
      <c r="CW303" s="440"/>
      <c r="CX303" s="441"/>
      <c r="CY303" s="442"/>
      <c r="CZ303" s="443"/>
      <c r="DA303" s="443"/>
      <c r="DB303" s="443"/>
      <c r="DC303" s="443"/>
      <c r="DD303" s="444"/>
      <c r="DE303" s="441"/>
      <c r="DF303" s="445" t="n">
        <v>17746</v>
      </c>
      <c r="DG303" s="446" t="n">
        <f aca="false">DF303</f>
        <v>17746</v>
      </c>
      <c r="DH303" s="422" t="n">
        <f aca="false">DF303/25000</f>
        <v>0.70984</v>
      </c>
      <c r="DI303" s="447" t="n">
        <f aca="false">6700/DF303*24</f>
        <v>9.06119688943987</v>
      </c>
      <c r="DJ303" s="435" t="n">
        <v>7.75</v>
      </c>
      <c r="DK303" s="428"/>
      <c r="DL303" s="447" t="n">
        <f aca="false">9500/DF303*24</f>
        <v>12.847965738758</v>
      </c>
      <c r="DM303" s="423" t="n">
        <v>25.2</v>
      </c>
      <c r="DN303" s="423" t="n">
        <v>2.11</v>
      </c>
      <c r="DO303" s="424" t="n">
        <v>7.63</v>
      </c>
      <c r="DP303" s="424"/>
      <c r="DQ303" s="424"/>
      <c r="DR303" s="433"/>
      <c r="DS303" s="433"/>
      <c r="DT303" s="438"/>
      <c r="DU303" s="438" t="n">
        <v>0.98</v>
      </c>
      <c r="DV303" s="425"/>
      <c r="DW303" s="447" t="n">
        <f aca="false">3500/DF303*24</f>
        <v>4.7334610616477</v>
      </c>
      <c r="DX303" s="435" t="n">
        <v>3.49</v>
      </c>
      <c r="DY303" s="439" t="n">
        <v>7.95</v>
      </c>
      <c r="DZ303" s="440"/>
      <c r="EA303" s="441" t="n">
        <v>64</v>
      </c>
      <c r="EB303" s="442" t="n">
        <v>7990</v>
      </c>
      <c r="EC303" s="443" t="n">
        <v>14.2</v>
      </c>
      <c r="ED303" s="443"/>
      <c r="EE303" s="443"/>
      <c r="EF303" s="443"/>
      <c r="EG303" s="444" t="n">
        <v>10</v>
      </c>
      <c r="EH303" s="441"/>
      <c r="EI303" s="430" t="n">
        <f aca="false">DY303</f>
        <v>7.95</v>
      </c>
      <c r="EJ303" s="448"/>
      <c r="EK303" s="449" t="n">
        <f aca="false">EA303</f>
        <v>64</v>
      </c>
      <c r="EL303" s="418" t="n">
        <f aca="false">EB303</f>
        <v>7990</v>
      </c>
      <c r="EM303" s="432" t="n">
        <f aca="false">EC303</f>
        <v>14.2</v>
      </c>
      <c r="EN303" s="432"/>
      <c r="EO303" s="432"/>
      <c r="EP303" s="432"/>
      <c r="EQ303" s="431" t="n">
        <f aca="false">EG303</f>
        <v>10</v>
      </c>
      <c r="ER303" s="449"/>
      <c r="ES303" s="450" t="n">
        <f aca="false">44000/BA303*24</f>
        <v>29.5112204119274</v>
      </c>
      <c r="ET303" s="451" t="n">
        <f aca="false">BB303</f>
        <v>0.71566</v>
      </c>
      <c r="EU303" s="452" t="n">
        <f aca="false">BV303/1000/ES303*24</f>
        <v>0.2846375</v>
      </c>
      <c r="EV303" s="451" t="n">
        <f aca="false">EU303/$EU$6</f>
        <v>0.527106481481481</v>
      </c>
      <c r="EW303" s="514"/>
      <c r="EX303" s="515" t="n">
        <f aca="false">BY303-EM303</f>
        <v>21.2</v>
      </c>
      <c r="EY303" s="514"/>
      <c r="EZ303" s="515"/>
      <c r="FA303" s="451" t="n">
        <f aca="false">1-EK303/BV303</f>
        <v>0.817142857142857</v>
      </c>
      <c r="FB303" s="432" t="n">
        <f aca="false">BV303-EK303</f>
        <v>286</v>
      </c>
      <c r="FC303" s="453"/>
      <c r="FD303" s="432"/>
      <c r="FE303" s="453" t="n">
        <f aca="false">1-EQ303/CB303</f>
        <v>0.945652173913043</v>
      </c>
      <c r="FF303" s="431" t="n">
        <f aca="false">CB303-EQ303</f>
        <v>174</v>
      </c>
      <c r="FG303" s="406" t="n">
        <v>50400</v>
      </c>
      <c r="FH303" s="590"/>
      <c r="FI303" s="591"/>
      <c r="FJ303" s="592"/>
      <c r="FK303" s="456" t="n">
        <f aca="false">3000/BA303*24</f>
        <v>2.0121286644496</v>
      </c>
      <c r="FL303" s="531"/>
      <c r="FM303" s="456"/>
      <c r="FN303" s="531" t="n">
        <v>5004</v>
      </c>
      <c r="FO303" s="533" t="n">
        <f aca="false">FN303/11.15/1.2/1000</f>
        <v>0.373991031390135</v>
      </c>
      <c r="FP303" s="450" t="n">
        <f aca="false">FN303/BA303*1000</f>
        <v>139.842942179247</v>
      </c>
      <c r="FQ303" s="458" t="n">
        <v>82.8</v>
      </c>
      <c r="FR303" s="459" t="n">
        <f aca="false">FQ303/BA303*1000</f>
        <v>2.31394796411704</v>
      </c>
      <c r="FS303" s="577" t="n">
        <v>7.86</v>
      </c>
      <c r="FT303" s="578"/>
      <c r="FU303" s="579" t="n">
        <v>58</v>
      </c>
      <c r="FV303" s="580" t="n">
        <v>1</v>
      </c>
      <c r="FW303" s="581"/>
      <c r="FX303" s="580"/>
      <c r="FY303" s="453" t="n">
        <f aca="false">1-FV303/(EG303+DD303)</f>
        <v>0.9</v>
      </c>
      <c r="FZ303" s="453"/>
      <c r="GA303" s="430"/>
      <c r="GB303" s="514"/>
      <c r="GC303" s="515"/>
      <c r="GD303" s="514" t="n">
        <f aca="false">1-FU303/EA303</f>
        <v>0.09375</v>
      </c>
      <c r="GE303" s="528" t="n">
        <f aca="false">CX303+EA303-FU303</f>
        <v>6</v>
      </c>
      <c r="GF303" s="462" t="n">
        <f aca="false">4100/BA303*24</f>
        <v>2.74990917474779</v>
      </c>
      <c r="GG303" s="607" t="n">
        <v>30</v>
      </c>
      <c r="GH303" s="451" t="n">
        <f aca="false">GG303/80</f>
        <v>0.375</v>
      </c>
      <c r="GI303" s="406" t="n">
        <v>195</v>
      </c>
      <c r="GJ303" s="463" t="n">
        <f aca="false">GI303/GG303</f>
        <v>6.5</v>
      </c>
      <c r="GK303" s="464" t="n">
        <f aca="false">GG303/(BA303/24)*1000</f>
        <v>20.121286644496</v>
      </c>
      <c r="GL303" s="465" t="n">
        <v>8.09</v>
      </c>
      <c r="GM303" s="530"/>
      <c r="GN303" s="406" t="n">
        <v>53</v>
      </c>
      <c r="GO303" s="514"/>
      <c r="GP303" s="451" t="n">
        <f aca="false">1-GN303/FU303</f>
        <v>0.0862068965517241</v>
      </c>
      <c r="GQ303" s="578" t="n">
        <v>2</v>
      </c>
      <c r="GR303" s="456" t="n">
        <f aca="false">4300/BA303*24</f>
        <v>2.88405108571109</v>
      </c>
      <c r="GS303" s="532"/>
      <c r="GT303" s="532" t="n">
        <f aca="false">HD303</f>
        <v>50</v>
      </c>
      <c r="GU303" s="514"/>
      <c r="GV303" s="514" t="n">
        <f aca="false">1-GT303/GN303</f>
        <v>0.0566037735849057</v>
      </c>
      <c r="GW303" s="514"/>
      <c r="GX303" s="514" t="n">
        <f aca="false">1-HD303/FU303</f>
        <v>0.137931034482759</v>
      </c>
      <c r="GY303" s="463" t="n">
        <f aca="false">GK303/(FU303-HD303)</f>
        <v>2.515160830562</v>
      </c>
      <c r="GZ303" s="406" t="n">
        <v>35147</v>
      </c>
      <c r="HA303" s="582" t="n">
        <v>8.27</v>
      </c>
      <c r="HB303" s="452" t="n">
        <v>8.19</v>
      </c>
      <c r="HC303" s="578"/>
      <c r="HD303" s="464" t="n">
        <v>50</v>
      </c>
      <c r="HE303" s="464" t="n">
        <v>15</v>
      </c>
      <c r="HF303" s="464"/>
      <c r="HG303" s="583"/>
      <c r="HH303" s="576" t="n">
        <v>2</v>
      </c>
      <c r="HI303" s="584" t="n">
        <v>7930</v>
      </c>
      <c r="HJ303" s="407" t="n">
        <f aca="false">HI303*0.67</f>
        <v>5313.1</v>
      </c>
      <c r="HK303" s="407"/>
      <c r="HL303" s="550"/>
      <c r="HM303" s="585"/>
      <c r="HN303" s="462" t="n">
        <v>13.78</v>
      </c>
      <c r="HO303" s="575"/>
      <c r="HP303" s="549" t="n">
        <v>0.01</v>
      </c>
      <c r="HQ303" s="586"/>
      <c r="HR303" s="587"/>
      <c r="HS303" s="521" t="n">
        <v>0.22</v>
      </c>
      <c r="HT303" s="588" t="n">
        <v>2</v>
      </c>
      <c r="HU303" s="523" t="n">
        <f aca="false">72500/BA303*24</f>
        <v>48.6264427241986</v>
      </c>
      <c r="HV303" s="514"/>
      <c r="HW303" s="514" t="n">
        <f aca="false">1-HD303/BF303</f>
        <v>0.857142857142857</v>
      </c>
      <c r="HX303" s="514" t="n">
        <f aca="false">1-HN303/BK303</f>
        <v>0.610734463276836</v>
      </c>
      <c r="HY303" s="600"/>
    </row>
    <row r="304" customFormat="false" ht="15.6" hidden="false" customHeight="false" outlineLevel="0" collapsed="false">
      <c r="A304" s="486" t="n">
        <v>43786</v>
      </c>
      <c r="B304" s="487" t="n">
        <v>34608</v>
      </c>
      <c r="C304" s="488" t="n">
        <f aca="false">B304/$B$6</f>
        <v>0.69216</v>
      </c>
      <c r="D304" s="489" t="n">
        <v>8.13</v>
      </c>
      <c r="E304" s="490"/>
      <c r="F304" s="491" t="n">
        <v>303</v>
      </c>
      <c r="G304" s="491" t="n">
        <f aca="false">F304*B304/1000</f>
        <v>10486.224</v>
      </c>
      <c r="H304" s="488" t="n">
        <f aca="false">G304/$G$6</f>
        <v>0.41944896</v>
      </c>
      <c r="I304" s="491" t="n">
        <v>6740</v>
      </c>
      <c r="J304" s="491" t="n">
        <f aca="false">I304*0.67</f>
        <v>4515.8</v>
      </c>
      <c r="K304" s="492" t="n">
        <v>32</v>
      </c>
      <c r="L304" s="492"/>
      <c r="M304" s="492"/>
      <c r="N304" s="493" t="n">
        <v>115</v>
      </c>
      <c r="O304" s="493"/>
      <c r="P304" s="410"/>
      <c r="Q304" s="410"/>
      <c r="R304" s="410"/>
      <c r="S304" s="410"/>
      <c r="T304" s="411"/>
      <c r="U304" s="412"/>
      <c r="V304" s="410"/>
      <c r="W304" s="410"/>
      <c r="X304" s="413"/>
      <c r="Y304" s="474"/>
      <c r="Z304" s="430"/>
      <c r="AA304" s="448"/>
      <c r="AB304" s="410"/>
      <c r="AC304" s="410"/>
      <c r="AD304" s="475" t="n">
        <v>2.06</v>
      </c>
      <c r="AE304" s="478" t="n">
        <f aca="false">AD304/$AD$6</f>
        <v>0.286111111111111</v>
      </c>
      <c r="AF304" s="479"/>
      <c r="AG304" s="478"/>
      <c r="AH304" s="479"/>
      <c r="AI304" s="479"/>
      <c r="AJ304" s="474"/>
      <c r="AK304" s="478"/>
      <c r="AL304" s="448"/>
      <c r="AM304" s="480"/>
      <c r="AN304" s="474"/>
      <c r="AO304" s="474"/>
      <c r="AP304" s="480"/>
      <c r="AQ304" s="448"/>
      <c r="AR304" s="474"/>
      <c r="AS304" s="474"/>
      <c r="AT304" s="474"/>
      <c r="AU304" s="448"/>
      <c r="AV304" s="481"/>
      <c r="AW304" s="480"/>
      <c r="AX304" s="480"/>
      <c r="AY304" s="481"/>
      <c r="AZ304" s="481"/>
      <c r="BA304" s="421" t="n">
        <f aca="false">CC304+DF304</f>
        <v>35393</v>
      </c>
      <c r="BB304" s="422" t="n">
        <f aca="false">BA304/$BA$6</f>
        <v>0.70786</v>
      </c>
      <c r="BC304" s="423"/>
      <c r="BD304" s="424" t="n">
        <v>8.17</v>
      </c>
      <c r="BE304" s="425"/>
      <c r="BF304" s="426" t="n">
        <v>352</v>
      </c>
      <c r="BG304" s="427" t="n">
        <v>7300</v>
      </c>
      <c r="BH304" s="421" t="n">
        <f aca="false">BG304*0.67</f>
        <v>4891</v>
      </c>
      <c r="BI304" s="421"/>
      <c r="BJ304" s="422"/>
      <c r="BK304" s="428" t="n">
        <v>35</v>
      </c>
      <c r="BL304" s="428"/>
      <c r="BM304" s="429"/>
      <c r="BN304" s="423"/>
      <c r="BO304" s="426" t="n">
        <v>163</v>
      </c>
      <c r="BP304" s="426"/>
      <c r="BQ304" s="424" t="n">
        <v>3.54</v>
      </c>
      <c r="BR304" s="422" t="n">
        <f aca="false">BQ304/$BQ$6</f>
        <v>0.491666666666667</v>
      </c>
      <c r="BS304" s="410" t="n">
        <f aca="false">BA304</f>
        <v>35393</v>
      </c>
      <c r="BT304" s="430" t="n">
        <f aca="false">BD304</f>
        <v>8.17</v>
      </c>
      <c r="BU304" s="431"/>
      <c r="BV304" s="431" t="n">
        <f aca="false">BF304</f>
        <v>352</v>
      </c>
      <c r="BW304" s="431" t="n">
        <f aca="false">BG304</f>
        <v>7300</v>
      </c>
      <c r="BX304" s="431" t="n">
        <f aca="false">BW304*0.65</f>
        <v>4745</v>
      </c>
      <c r="BY304" s="431" t="n">
        <f aca="false">BK304</f>
        <v>35</v>
      </c>
      <c r="BZ304" s="431"/>
      <c r="CA304" s="432"/>
      <c r="CB304" s="431" t="n">
        <f aca="false">BO304</f>
        <v>163</v>
      </c>
      <c r="CC304" s="433" t="n">
        <v>18068</v>
      </c>
      <c r="CD304" s="412" t="n">
        <f aca="false">CC304</f>
        <v>18068</v>
      </c>
      <c r="CE304" s="422" t="n">
        <f aca="false">CC304/25000</f>
        <v>0.72272</v>
      </c>
      <c r="CF304" s="534" t="n">
        <f aca="false">6700/CC304*24</f>
        <v>8.89971219836174</v>
      </c>
      <c r="CG304" s="435"/>
      <c r="CH304" s="428"/>
      <c r="CI304" s="535" t="n">
        <f aca="false">9500/CC304*24</f>
        <v>12.6189949081249</v>
      </c>
      <c r="CJ304" s="437" t="n">
        <v>25.5</v>
      </c>
      <c r="CK304" s="437" t="n">
        <v>2</v>
      </c>
      <c r="CL304" s="424"/>
      <c r="CM304" s="424"/>
      <c r="CN304" s="424"/>
      <c r="CO304" s="433"/>
      <c r="CP304" s="433"/>
      <c r="CQ304" s="438"/>
      <c r="CR304" s="438" t="n">
        <v>0.97</v>
      </c>
      <c r="CS304" s="482"/>
      <c r="CT304" s="425" t="n">
        <f aca="false">3500/CC304*24</f>
        <v>4.6491033872039</v>
      </c>
      <c r="CU304" s="435" t="n">
        <v>4.14</v>
      </c>
      <c r="CV304" s="494"/>
      <c r="CW304" s="495"/>
      <c r="CX304" s="496"/>
      <c r="CY304" s="497"/>
      <c r="CZ304" s="498"/>
      <c r="DA304" s="498"/>
      <c r="DB304" s="498"/>
      <c r="DC304" s="498"/>
      <c r="DD304" s="499"/>
      <c r="DE304" s="499"/>
      <c r="DF304" s="433" t="n">
        <v>17325</v>
      </c>
      <c r="DG304" s="446" t="n">
        <f aca="false">DF304</f>
        <v>17325</v>
      </c>
      <c r="DH304" s="422" t="n">
        <f aca="false">DF304/25000</f>
        <v>0.693</v>
      </c>
      <c r="DI304" s="433" t="n">
        <f aca="false">6700/DF304*24</f>
        <v>9.28138528138528</v>
      </c>
      <c r="DJ304" s="435" t="n">
        <v>7.84</v>
      </c>
      <c r="DK304" s="428"/>
      <c r="DL304" s="433" t="n">
        <f aca="false">9500/DF304*24</f>
        <v>13.1601731601732</v>
      </c>
      <c r="DM304" s="542" t="n">
        <v>25.7</v>
      </c>
      <c r="DN304" s="542" t="n">
        <v>1.89</v>
      </c>
      <c r="DO304" s="543" t="n">
        <v>7.64</v>
      </c>
      <c r="DP304" s="543"/>
      <c r="DQ304" s="543"/>
      <c r="DR304" s="433"/>
      <c r="DS304" s="433"/>
      <c r="DT304" s="438"/>
      <c r="DU304" s="438" t="n">
        <v>0.98</v>
      </c>
      <c r="DV304" s="482"/>
      <c r="DW304" s="433" t="n">
        <f aca="false">3500/DF304*24</f>
        <v>4.84848484848485</v>
      </c>
      <c r="DX304" s="435" t="n">
        <v>3.8</v>
      </c>
      <c r="DY304" s="494" t="n">
        <v>7.85</v>
      </c>
      <c r="DZ304" s="495"/>
      <c r="EA304" s="496" t="n">
        <v>67</v>
      </c>
      <c r="EB304" s="497" t="n">
        <v>8180</v>
      </c>
      <c r="EC304" s="498" t="n">
        <v>17.4</v>
      </c>
      <c r="ED304" s="498"/>
      <c r="EE304" s="498"/>
      <c r="EF304" s="498"/>
      <c r="EG304" s="499" t="n">
        <v>10</v>
      </c>
      <c r="EH304" s="496"/>
      <c r="EI304" s="430" t="n">
        <f aca="false">DY304</f>
        <v>7.85</v>
      </c>
      <c r="EJ304" s="448"/>
      <c r="EK304" s="449" t="n">
        <f aca="false">EA304</f>
        <v>67</v>
      </c>
      <c r="EL304" s="418" t="n">
        <f aca="false">EB304</f>
        <v>8180</v>
      </c>
      <c r="EM304" s="432" t="n">
        <f aca="false">EC304</f>
        <v>17.4</v>
      </c>
      <c r="EN304" s="432"/>
      <c r="EO304" s="432"/>
      <c r="EP304" s="432"/>
      <c r="EQ304" s="431" t="n">
        <f aca="false">EG304</f>
        <v>10</v>
      </c>
      <c r="ER304" s="449"/>
      <c r="ES304" s="497" t="n">
        <f aca="false">44000/BA304*24</f>
        <v>29.8364083293307</v>
      </c>
      <c r="ET304" s="500" t="n">
        <f aca="false">BB304</f>
        <v>0.70786</v>
      </c>
      <c r="EU304" s="452" t="n">
        <f aca="false">BV304/1000/ES304*24</f>
        <v>0.283144</v>
      </c>
      <c r="EV304" s="500" t="n">
        <f aca="false">EU304/$EU$6</f>
        <v>0.524340740740741</v>
      </c>
      <c r="EW304" s="527"/>
      <c r="EX304" s="515" t="n">
        <f aca="false">BY304-EM304</f>
        <v>17.6</v>
      </c>
      <c r="EY304" s="527"/>
      <c r="EZ304" s="515"/>
      <c r="FA304" s="451" t="n">
        <f aca="false">1-EK304/BV304</f>
        <v>0.809659090909091</v>
      </c>
      <c r="FB304" s="432" t="n">
        <f aca="false">BV304-EK304</f>
        <v>285</v>
      </c>
      <c r="FC304" s="453"/>
      <c r="FD304" s="432"/>
      <c r="FE304" s="453" t="n">
        <f aca="false">1-EQ304/CB304</f>
        <v>0.938650306748466</v>
      </c>
      <c r="FF304" s="431" t="n">
        <f aca="false">CB304-EQ304</f>
        <v>153</v>
      </c>
      <c r="FG304" s="491" t="n">
        <v>50400</v>
      </c>
      <c r="FH304" s="499"/>
      <c r="FI304" s="502"/>
      <c r="FJ304" s="488"/>
      <c r="FK304" s="503" t="n">
        <f aca="false">3000/BA304*24</f>
        <v>2.03430056790891</v>
      </c>
      <c r="FL304" s="491"/>
      <c r="FM304" s="503"/>
      <c r="FN304" s="491" t="n">
        <v>5004</v>
      </c>
      <c r="FO304" s="533" t="n">
        <f aca="false">FN304/11.15/1.2/1000</f>
        <v>0.373991031390135</v>
      </c>
      <c r="FP304" s="497" t="n">
        <f aca="false">FN304/BA304*1000</f>
        <v>141.383889469669</v>
      </c>
      <c r="FQ304" s="504" t="n">
        <v>82.8</v>
      </c>
      <c r="FR304" s="492" t="n">
        <f aca="false">FQ304/BA304*1000</f>
        <v>2.33944565309524</v>
      </c>
      <c r="FS304" s="505" t="n">
        <v>7.76</v>
      </c>
      <c r="FT304" s="536"/>
      <c r="FU304" s="496" t="n">
        <v>63</v>
      </c>
      <c r="FV304" s="491" t="n">
        <v>3</v>
      </c>
      <c r="FW304" s="505"/>
      <c r="FX304" s="491"/>
      <c r="FY304" s="453" t="n">
        <f aca="false">1-FV304/(EG304+DD304)</f>
        <v>0.7</v>
      </c>
      <c r="FZ304" s="453"/>
      <c r="GA304" s="430"/>
      <c r="GB304" s="500"/>
      <c r="GC304" s="515"/>
      <c r="GD304" s="500" t="n">
        <f aca="false">1-FU304/EA304</f>
        <v>0.0597014925373134</v>
      </c>
      <c r="GE304" s="528" t="n">
        <f aca="false">CX304+EA304-FU304</f>
        <v>4</v>
      </c>
      <c r="GF304" s="507" t="n">
        <f aca="false">4100/BA304*24</f>
        <v>2.78021077614218</v>
      </c>
      <c r="GG304" s="491" t="n">
        <v>30</v>
      </c>
      <c r="GH304" s="527" t="n">
        <f aca="false">GG304/80</f>
        <v>0.375</v>
      </c>
      <c r="GI304" s="491" t="n">
        <v>195</v>
      </c>
      <c r="GJ304" s="545" t="n">
        <f aca="false">GI304/GG304</f>
        <v>6.5</v>
      </c>
      <c r="GK304" s="499" t="n">
        <f aca="false">GG304/(BA304/24)*1000</f>
        <v>20.3430056790891</v>
      </c>
      <c r="GL304" s="508" t="n">
        <v>8.04</v>
      </c>
      <c r="GM304" s="536"/>
      <c r="GN304" s="537" t="n">
        <v>56</v>
      </c>
      <c r="GO304" s="527"/>
      <c r="GP304" s="527" t="n">
        <f aca="false">1-GN304/FU304</f>
        <v>0.111111111111111</v>
      </c>
      <c r="GQ304" s="536" t="n">
        <v>2</v>
      </c>
      <c r="GR304" s="503" t="n">
        <f aca="false">4300/BA304*24</f>
        <v>2.91583081400277</v>
      </c>
      <c r="GS304" s="537"/>
      <c r="GT304" s="537" t="n">
        <f aca="false">HD304</f>
        <v>54</v>
      </c>
      <c r="GU304" s="527"/>
      <c r="GV304" s="527" t="n">
        <f aca="false">1-GT304/GN304</f>
        <v>0.0357142857142857</v>
      </c>
      <c r="GW304" s="527"/>
      <c r="GX304" s="527" t="n">
        <f aca="false">1-HD304/FU304</f>
        <v>0.142857142857143</v>
      </c>
      <c r="GY304" s="545" t="n">
        <f aca="false">GK304/(FU304-HD304)</f>
        <v>2.26033396434323</v>
      </c>
      <c r="GZ304" s="491" t="n">
        <v>39563</v>
      </c>
      <c r="HA304" s="494" t="n">
        <v>8.29</v>
      </c>
      <c r="HB304" s="494" t="n">
        <v>8.22</v>
      </c>
      <c r="HC304" s="495"/>
      <c r="HD304" s="499" t="n">
        <v>54</v>
      </c>
      <c r="HE304" s="499" t="n">
        <v>14.8</v>
      </c>
      <c r="HF304" s="499"/>
      <c r="HG304" s="499"/>
      <c r="HH304" s="493" t="n">
        <v>1</v>
      </c>
      <c r="HI304" s="509" t="n">
        <v>8050</v>
      </c>
      <c r="HJ304" s="491" t="n">
        <f aca="false">HI304*0.67</f>
        <v>5393.5</v>
      </c>
      <c r="HK304" s="491"/>
      <c r="HL304" s="491"/>
      <c r="HM304" s="544"/>
      <c r="HN304" s="507" t="n">
        <v>16.9</v>
      </c>
      <c r="HO304" s="492"/>
      <c r="HP304" s="546" t="n">
        <v>0.01</v>
      </c>
      <c r="HQ304" s="524"/>
      <c r="HR304" s="525"/>
      <c r="HS304" s="525" t="n">
        <v>0.2</v>
      </c>
      <c r="HT304" s="512" t="n">
        <v>2</v>
      </c>
      <c r="HU304" s="526" t="n">
        <f aca="false">72500/BA304*24</f>
        <v>49.1622637244653</v>
      </c>
      <c r="HV304" s="527"/>
      <c r="HW304" s="527" t="n">
        <f aca="false">1-HD304/BF304</f>
        <v>0.846590909090909</v>
      </c>
      <c r="HX304" s="527" t="n">
        <f aca="false">1-HN304/BK304</f>
        <v>0.517142857142857</v>
      </c>
      <c r="HY304" s="513"/>
    </row>
    <row r="305" s="599" customFormat="true" ht="15" hidden="false" customHeight="true" outlineLevel="0" collapsed="false">
      <c r="A305" s="401" t="n">
        <v>43787</v>
      </c>
      <c r="B305" s="516" t="n">
        <v>36923</v>
      </c>
      <c r="C305" s="403" t="n">
        <f aca="false">B305/$B$6</f>
        <v>0.73846</v>
      </c>
      <c r="D305" s="572" t="n">
        <v>7.91</v>
      </c>
      <c r="E305" s="573"/>
      <c r="F305" s="574" t="n">
        <v>231</v>
      </c>
      <c r="G305" s="407" t="n">
        <f aca="false">F305*B305/1000</f>
        <v>8529.213</v>
      </c>
      <c r="H305" s="403" t="n">
        <f aca="false">G305/$G$6</f>
        <v>0.34116852</v>
      </c>
      <c r="I305" s="574" t="n">
        <v>8360</v>
      </c>
      <c r="J305" s="407" t="n">
        <f aca="false">I305*0.67</f>
        <v>5601.2</v>
      </c>
      <c r="K305" s="575" t="n">
        <v>26.6</v>
      </c>
      <c r="L305" s="575"/>
      <c r="M305" s="575"/>
      <c r="N305" s="576" t="n">
        <v>105</v>
      </c>
      <c r="O305" s="576"/>
      <c r="P305" s="410"/>
      <c r="Q305" s="410"/>
      <c r="R305" s="410"/>
      <c r="S305" s="410"/>
      <c r="T305" s="411"/>
      <c r="U305" s="412"/>
      <c r="V305" s="410"/>
      <c r="W305" s="410"/>
      <c r="X305" s="517"/>
      <c r="Y305" s="474"/>
      <c r="Z305" s="430"/>
      <c r="AA305" s="448"/>
      <c r="AB305" s="410"/>
      <c r="AC305" s="410"/>
      <c r="AD305" s="475" t="n">
        <v>2.79</v>
      </c>
      <c r="AE305" s="478" t="n">
        <f aca="false">AD305/$AD$6</f>
        <v>0.3875</v>
      </c>
      <c r="AF305" s="479"/>
      <c r="AG305" s="478"/>
      <c r="AH305" s="479"/>
      <c r="AI305" s="479"/>
      <c r="AJ305" s="474"/>
      <c r="AK305" s="478"/>
      <c r="AL305" s="448"/>
      <c r="AM305" s="480"/>
      <c r="AN305" s="474"/>
      <c r="AO305" s="474"/>
      <c r="AP305" s="480"/>
      <c r="AQ305" s="448"/>
      <c r="AR305" s="474"/>
      <c r="AS305" s="474"/>
      <c r="AT305" s="474"/>
      <c r="AU305" s="448"/>
      <c r="AV305" s="481"/>
      <c r="AW305" s="480"/>
      <c r="AX305" s="480"/>
      <c r="AY305" s="481"/>
      <c r="AZ305" s="481"/>
      <c r="BA305" s="421" t="n">
        <f aca="false">CC305+DF305</f>
        <v>33980</v>
      </c>
      <c r="BB305" s="422" t="n">
        <f aca="false">BA305/$BA$6</f>
        <v>0.6796</v>
      </c>
      <c r="BC305" s="423"/>
      <c r="BD305" s="424" t="n">
        <v>8.21</v>
      </c>
      <c r="BE305" s="425"/>
      <c r="BF305" s="426" t="n">
        <v>379</v>
      </c>
      <c r="BG305" s="427" t="n">
        <v>7620</v>
      </c>
      <c r="BH305" s="421" t="n">
        <f aca="false">BG305*0.67</f>
        <v>5105.4</v>
      </c>
      <c r="BI305" s="433"/>
      <c r="BJ305" s="422"/>
      <c r="BK305" s="428" t="n">
        <v>35.1</v>
      </c>
      <c r="BL305" s="428"/>
      <c r="BM305" s="429"/>
      <c r="BN305" s="423"/>
      <c r="BO305" s="426" t="n">
        <v>143</v>
      </c>
      <c r="BP305" s="426"/>
      <c r="BQ305" s="424" t="n">
        <v>3.56</v>
      </c>
      <c r="BR305" s="422" t="n">
        <f aca="false">BQ305/$BQ$6</f>
        <v>0.494444444444444</v>
      </c>
      <c r="BS305" s="410" t="n">
        <f aca="false">BA305</f>
        <v>33980</v>
      </c>
      <c r="BT305" s="430" t="n">
        <f aca="false">BD305</f>
        <v>8.21</v>
      </c>
      <c r="BU305" s="431"/>
      <c r="BV305" s="431" t="n">
        <f aca="false">BF305</f>
        <v>379</v>
      </c>
      <c r="BW305" s="431" t="n">
        <f aca="false">BG305</f>
        <v>7620</v>
      </c>
      <c r="BX305" s="431" t="n">
        <f aca="false">BW305*0.65</f>
        <v>4953</v>
      </c>
      <c r="BY305" s="431" t="n">
        <f aca="false">BK305</f>
        <v>35.1</v>
      </c>
      <c r="BZ305" s="431"/>
      <c r="CA305" s="432"/>
      <c r="CB305" s="431" t="n">
        <f aca="false">BO305</f>
        <v>143</v>
      </c>
      <c r="CC305" s="433" t="n">
        <v>17208</v>
      </c>
      <c r="CD305" s="412" t="n">
        <f aca="false">CC305</f>
        <v>17208</v>
      </c>
      <c r="CE305" s="422" t="n">
        <f aca="false">CC305/25000</f>
        <v>0.68832</v>
      </c>
      <c r="CF305" s="434" t="n">
        <f aca="false">6700/CC305*24</f>
        <v>9.34449093444909</v>
      </c>
      <c r="CG305" s="435"/>
      <c r="CH305" s="428"/>
      <c r="CI305" s="447" t="n">
        <f aca="false">9500/CC305*24</f>
        <v>13.2496513249651</v>
      </c>
      <c r="CJ305" s="437" t="n">
        <v>23.5</v>
      </c>
      <c r="CK305" s="437" t="n">
        <v>1.9</v>
      </c>
      <c r="CL305" s="424"/>
      <c r="CM305" s="424"/>
      <c r="CN305" s="424"/>
      <c r="CO305" s="433"/>
      <c r="CP305" s="433"/>
      <c r="CQ305" s="438"/>
      <c r="CR305" s="438" t="n">
        <v>0.97</v>
      </c>
      <c r="CS305" s="425"/>
      <c r="CT305" s="433" t="n">
        <f aca="false">3500/CC305*24</f>
        <v>4.88145048814505</v>
      </c>
      <c r="CU305" s="435" t="n">
        <v>4.79</v>
      </c>
      <c r="CV305" s="439"/>
      <c r="CW305" s="440"/>
      <c r="CX305" s="441"/>
      <c r="CY305" s="442"/>
      <c r="CZ305" s="443"/>
      <c r="DA305" s="443"/>
      <c r="DB305" s="443"/>
      <c r="DC305" s="443"/>
      <c r="DD305" s="444"/>
      <c r="DE305" s="441"/>
      <c r="DF305" s="445" t="n">
        <v>16772</v>
      </c>
      <c r="DG305" s="446" t="n">
        <f aca="false">DF305</f>
        <v>16772</v>
      </c>
      <c r="DH305" s="422" t="n">
        <f aca="false">DF305/25000</f>
        <v>0.67088</v>
      </c>
      <c r="DI305" s="447" t="n">
        <f aca="false">6700/DF305*24</f>
        <v>9.58740758406869</v>
      </c>
      <c r="DJ305" s="435" t="n">
        <v>7.88</v>
      </c>
      <c r="DK305" s="428"/>
      <c r="DL305" s="447" t="n">
        <f aca="false">9500/DF305*24</f>
        <v>13.5940853803959</v>
      </c>
      <c r="DM305" s="423" t="n">
        <v>23.4</v>
      </c>
      <c r="DN305" s="423" t="n">
        <v>1.45</v>
      </c>
      <c r="DO305" s="424" t="n">
        <v>7.8</v>
      </c>
      <c r="DP305" s="424"/>
      <c r="DQ305" s="424"/>
      <c r="DR305" s="433"/>
      <c r="DS305" s="433"/>
      <c r="DT305" s="438"/>
      <c r="DU305" s="438" t="n">
        <v>0.98</v>
      </c>
      <c r="DV305" s="425"/>
      <c r="DW305" s="447" t="n">
        <f aca="false">3500/DF305*24</f>
        <v>5.00834724540901</v>
      </c>
      <c r="DX305" s="435" t="n">
        <v>3.73</v>
      </c>
      <c r="DY305" s="439" t="n">
        <v>7.96</v>
      </c>
      <c r="DZ305" s="440"/>
      <c r="EA305" s="441" t="n">
        <v>70</v>
      </c>
      <c r="EB305" s="442" t="n">
        <v>7840</v>
      </c>
      <c r="EC305" s="443" t="n">
        <v>15.2</v>
      </c>
      <c r="ED305" s="443"/>
      <c r="EE305" s="443"/>
      <c r="EF305" s="443"/>
      <c r="EG305" s="444" t="n">
        <v>14</v>
      </c>
      <c r="EH305" s="441"/>
      <c r="EI305" s="430" t="n">
        <f aca="false">DY305</f>
        <v>7.96</v>
      </c>
      <c r="EJ305" s="448"/>
      <c r="EK305" s="449" t="n">
        <f aca="false">EA305</f>
        <v>70</v>
      </c>
      <c r="EL305" s="418" t="n">
        <f aca="false">EB305</f>
        <v>7840</v>
      </c>
      <c r="EM305" s="432" t="n">
        <f aca="false">EC305</f>
        <v>15.2</v>
      </c>
      <c r="EN305" s="432"/>
      <c r="EO305" s="432"/>
      <c r="EP305" s="432"/>
      <c r="EQ305" s="431" t="n">
        <f aca="false">EG305</f>
        <v>14</v>
      </c>
      <c r="ER305" s="449"/>
      <c r="ES305" s="450" t="n">
        <f aca="false">44000/BA305*24</f>
        <v>31.0771041789288</v>
      </c>
      <c r="ET305" s="451" t="n">
        <f aca="false">BB305</f>
        <v>0.6796</v>
      </c>
      <c r="EU305" s="452" t="n">
        <f aca="false">BV305/1000/ES305*24</f>
        <v>0.292691363636364</v>
      </c>
      <c r="EV305" s="451" t="n">
        <f aca="false">EU305/$EU$6</f>
        <v>0.542021043771044</v>
      </c>
      <c r="EW305" s="514"/>
      <c r="EX305" s="515" t="n">
        <f aca="false">BY305-EM305</f>
        <v>19.9</v>
      </c>
      <c r="EY305" s="514"/>
      <c r="EZ305" s="515"/>
      <c r="FA305" s="451" t="n">
        <f aca="false">1-EK305/BV305</f>
        <v>0.815303430079156</v>
      </c>
      <c r="FB305" s="432" t="n">
        <f aca="false">BV305-EK305</f>
        <v>309</v>
      </c>
      <c r="FC305" s="453"/>
      <c r="FD305" s="432"/>
      <c r="FE305" s="453" t="n">
        <f aca="false">1-EQ305/CB305</f>
        <v>0.902097902097902</v>
      </c>
      <c r="FF305" s="431" t="n">
        <f aca="false">CB305-EQ305</f>
        <v>129</v>
      </c>
      <c r="FG305" s="406" t="n">
        <v>50400</v>
      </c>
      <c r="FH305" s="590"/>
      <c r="FI305" s="591"/>
      <c r="FJ305" s="592"/>
      <c r="FK305" s="456" t="n">
        <f aca="false">3000/BA305*24</f>
        <v>2.11889346674514</v>
      </c>
      <c r="FL305" s="531"/>
      <c r="FM305" s="456"/>
      <c r="FN305" s="531" t="n">
        <v>4865</v>
      </c>
      <c r="FO305" s="533" t="n">
        <f aca="false">FN305/11.15/1.2/1000</f>
        <v>0.363602391629297</v>
      </c>
      <c r="FP305" s="450" t="n">
        <f aca="false">FN305/BA305*1000</f>
        <v>143.172454384932</v>
      </c>
      <c r="FQ305" s="458" t="n">
        <v>68.1</v>
      </c>
      <c r="FR305" s="459" t="n">
        <f aca="false">FQ305/BA305*1000</f>
        <v>2.00412007062978</v>
      </c>
      <c r="FS305" s="577" t="n">
        <v>7.86</v>
      </c>
      <c r="FT305" s="578"/>
      <c r="FU305" s="579" t="n">
        <v>59</v>
      </c>
      <c r="FV305" s="580" t="n">
        <v>1</v>
      </c>
      <c r="FW305" s="581"/>
      <c r="FX305" s="580"/>
      <c r="FY305" s="453" t="n">
        <f aca="false">1-FV305/(EG305+DD305)</f>
        <v>0.928571428571429</v>
      </c>
      <c r="FZ305" s="453"/>
      <c r="GA305" s="430"/>
      <c r="GB305" s="514"/>
      <c r="GC305" s="515"/>
      <c r="GD305" s="514" t="n">
        <f aca="false">1-FU305/EA305</f>
        <v>0.157142857142857</v>
      </c>
      <c r="GE305" s="528" t="n">
        <f aca="false">CX305+EA305-FU305</f>
        <v>11</v>
      </c>
      <c r="GF305" s="462" t="n">
        <f aca="false">4100/BA305*24</f>
        <v>2.89582107121836</v>
      </c>
      <c r="GG305" s="607" t="n">
        <v>30</v>
      </c>
      <c r="GH305" s="451" t="n">
        <f aca="false">GG305/80</f>
        <v>0.375</v>
      </c>
      <c r="GI305" s="406" t="n">
        <v>195</v>
      </c>
      <c r="GJ305" s="463" t="n">
        <f aca="false">GI305/GG305</f>
        <v>6.5</v>
      </c>
      <c r="GK305" s="464" t="n">
        <f aca="false">GG305/(BA305/24)*1000</f>
        <v>21.1889346674514</v>
      </c>
      <c r="GL305" s="465" t="n">
        <v>8.06</v>
      </c>
      <c r="GM305" s="530"/>
      <c r="GN305" s="406" t="n">
        <v>57</v>
      </c>
      <c r="GO305" s="514"/>
      <c r="GP305" s="451" t="n">
        <f aca="false">1-GN305/FU305</f>
        <v>0.0338983050847458</v>
      </c>
      <c r="GQ305" s="578" t="n">
        <v>2</v>
      </c>
      <c r="GR305" s="456" t="n">
        <f aca="false">4300/BA305*24</f>
        <v>3.03708063566804</v>
      </c>
      <c r="GS305" s="532"/>
      <c r="GT305" s="532" t="n">
        <f aca="false">HD305</f>
        <v>56</v>
      </c>
      <c r="GU305" s="514"/>
      <c r="GV305" s="514" t="n">
        <f aca="false">1-GT305/GN305</f>
        <v>0.0175438596491229</v>
      </c>
      <c r="GW305" s="514"/>
      <c r="GX305" s="514" t="n">
        <f aca="false">1-HD305/FU305</f>
        <v>0.0508474576271186</v>
      </c>
      <c r="GY305" s="463" t="n">
        <f aca="false">GK305/(FU305-HD305)</f>
        <v>7.06297822248382</v>
      </c>
      <c r="GZ305" s="406" t="n">
        <v>33950</v>
      </c>
      <c r="HA305" s="582" t="n">
        <v>8.32</v>
      </c>
      <c r="HB305" s="452" t="n">
        <v>8.22</v>
      </c>
      <c r="HC305" s="578"/>
      <c r="HD305" s="464" t="n">
        <v>56</v>
      </c>
      <c r="HE305" s="464" t="n">
        <v>17</v>
      </c>
      <c r="HF305" s="464"/>
      <c r="HG305" s="583"/>
      <c r="HH305" s="576" t="n">
        <v>2</v>
      </c>
      <c r="HI305" s="584" t="n">
        <v>7850</v>
      </c>
      <c r="HJ305" s="407" t="n">
        <f aca="false">HI305*0.67</f>
        <v>5259.5</v>
      </c>
      <c r="HK305" s="407"/>
      <c r="HL305" s="550"/>
      <c r="HM305" s="585"/>
      <c r="HN305" s="462" t="n">
        <v>15.3</v>
      </c>
      <c r="HO305" s="575"/>
      <c r="HP305" s="549" t="n">
        <v>0.01</v>
      </c>
      <c r="HQ305" s="586"/>
      <c r="HR305" s="587"/>
      <c r="HS305" s="521" t="n">
        <v>0.18</v>
      </c>
      <c r="HT305" s="588" t="n">
        <v>2</v>
      </c>
      <c r="HU305" s="523" t="n">
        <f aca="false">72500/BA305*24</f>
        <v>51.2065921130077</v>
      </c>
      <c r="HV305" s="514"/>
      <c r="HW305" s="514" t="n">
        <f aca="false">1-HD305/BF305</f>
        <v>0.852242744063325</v>
      </c>
      <c r="HX305" s="514" t="n">
        <f aca="false">1-HN305/BK305</f>
        <v>0.564102564102564</v>
      </c>
      <c r="HY305" s="600"/>
    </row>
    <row r="306" s="599" customFormat="true" ht="15" hidden="false" customHeight="true" outlineLevel="0" collapsed="false">
      <c r="A306" s="401" t="n">
        <v>43788</v>
      </c>
      <c r="B306" s="516" t="n">
        <v>35792</v>
      </c>
      <c r="C306" s="403" t="n">
        <f aca="false">B306/$B$6</f>
        <v>0.71584</v>
      </c>
      <c r="D306" s="572" t="n">
        <v>8.24</v>
      </c>
      <c r="E306" s="573"/>
      <c r="F306" s="574" t="n">
        <v>205</v>
      </c>
      <c r="G306" s="407" t="n">
        <f aca="false">F306*B306/1000</f>
        <v>7337.36</v>
      </c>
      <c r="H306" s="403" t="n">
        <f aca="false">G306/$G$6</f>
        <v>0.2934944</v>
      </c>
      <c r="I306" s="574" t="n">
        <v>7910</v>
      </c>
      <c r="J306" s="407" t="n">
        <f aca="false">I306*0.67</f>
        <v>5299.7</v>
      </c>
      <c r="K306" s="575" t="n">
        <v>31.4</v>
      </c>
      <c r="L306" s="575" t="n">
        <v>20.2</v>
      </c>
      <c r="M306" s="575" t="n">
        <v>1.3</v>
      </c>
      <c r="N306" s="576" t="n">
        <v>477</v>
      </c>
      <c r="O306" s="576" t="n">
        <v>32</v>
      </c>
      <c r="P306" s="410"/>
      <c r="Q306" s="410"/>
      <c r="R306" s="410"/>
      <c r="S306" s="410"/>
      <c r="T306" s="411"/>
      <c r="U306" s="412"/>
      <c r="V306" s="410"/>
      <c r="W306" s="410"/>
      <c r="X306" s="517"/>
      <c r="Y306" s="474"/>
      <c r="Z306" s="430"/>
      <c r="AA306" s="448"/>
      <c r="AB306" s="410"/>
      <c r="AC306" s="410"/>
      <c r="AD306" s="475" t="n">
        <v>5.9</v>
      </c>
      <c r="AE306" s="478" t="n">
        <f aca="false">AD306/$AD$6</f>
        <v>0.819444444444444</v>
      </c>
      <c r="AF306" s="479"/>
      <c r="AG306" s="478"/>
      <c r="AH306" s="479"/>
      <c r="AI306" s="479"/>
      <c r="AJ306" s="474"/>
      <c r="AK306" s="478"/>
      <c r="AL306" s="448"/>
      <c r="AM306" s="480"/>
      <c r="AN306" s="474"/>
      <c r="AO306" s="474"/>
      <c r="AP306" s="480"/>
      <c r="AQ306" s="448"/>
      <c r="AR306" s="474"/>
      <c r="AS306" s="474"/>
      <c r="AT306" s="474"/>
      <c r="AU306" s="448"/>
      <c r="AV306" s="481"/>
      <c r="AW306" s="480"/>
      <c r="AX306" s="480"/>
      <c r="AY306" s="481"/>
      <c r="AZ306" s="481"/>
      <c r="BA306" s="421" t="n">
        <f aca="false">CC306+DF306</f>
        <v>34087</v>
      </c>
      <c r="BB306" s="422" t="n">
        <f aca="false">BA306/$BA$6</f>
        <v>0.68174</v>
      </c>
      <c r="BC306" s="423"/>
      <c r="BD306" s="424" t="n">
        <v>8.34</v>
      </c>
      <c r="BE306" s="425"/>
      <c r="BF306" s="426" t="n">
        <v>228</v>
      </c>
      <c r="BG306" s="427" t="n">
        <v>9390</v>
      </c>
      <c r="BH306" s="421" t="n">
        <f aca="false">BG306*0.67</f>
        <v>6291.3</v>
      </c>
      <c r="BI306" s="433" t="n">
        <v>1693</v>
      </c>
      <c r="BJ306" s="422" t="n">
        <f aca="false">BI306/35.5*(23+35.5)/BH306</f>
        <v>0.443449404643972</v>
      </c>
      <c r="BK306" s="428" t="n">
        <v>27.3</v>
      </c>
      <c r="BL306" s="428" t="n">
        <v>21.6</v>
      </c>
      <c r="BM306" s="429" t="n">
        <v>4.2</v>
      </c>
      <c r="BN306" s="423" t="n">
        <v>2.1</v>
      </c>
      <c r="BO306" s="426" t="n">
        <v>206</v>
      </c>
      <c r="BP306" s="426" t="n">
        <v>32</v>
      </c>
      <c r="BQ306" s="424" t="n">
        <v>2.85</v>
      </c>
      <c r="BR306" s="422" t="n">
        <f aca="false">BQ306/$BQ$6</f>
        <v>0.395833333333333</v>
      </c>
      <c r="BS306" s="410" t="n">
        <f aca="false">BA306</f>
        <v>34087</v>
      </c>
      <c r="BT306" s="430" t="n">
        <f aca="false">BD306</f>
        <v>8.34</v>
      </c>
      <c r="BU306" s="431"/>
      <c r="BV306" s="431" t="n">
        <f aca="false">BF306</f>
        <v>228</v>
      </c>
      <c r="BW306" s="431" t="n">
        <f aca="false">BG306</f>
        <v>9390</v>
      </c>
      <c r="BX306" s="431" t="n">
        <f aca="false">BW306*0.65</f>
        <v>6103.5</v>
      </c>
      <c r="BY306" s="431" t="n">
        <f aca="false">BK306</f>
        <v>27.3</v>
      </c>
      <c r="BZ306" s="431" t="n">
        <f aca="false">BL306</f>
        <v>21.6</v>
      </c>
      <c r="CA306" s="432" t="n">
        <f aca="false">BN306</f>
        <v>2.1</v>
      </c>
      <c r="CB306" s="431" t="n">
        <f aca="false">BO306</f>
        <v>206</v>
      </c>
      <c r="CC306" s="433" t="n">
        <v>17006</v>
      </c>
      <c r="CD306" s="412" t="n">
        <f aca="false">CC306</f>
        <v>17006</v>
      </c>
      <c r="CE306" s="422" t="n">
        <f aca="false">CC306/25000</f>
        <v>0.68024</v>
      </c>
      <c r="CF306" s="434" t="n">
        <f aca="false">6700/CC306*24</f>
        <v>9.45548629895331</v>
      </c>
      <c r="CG306" s="435"/>
      <c r="CH306" s="428"/>
      <c r="CI306" s="447" t="n">
        <f aca="false">9500/CC306*24</f>
        <v>13.4070328119487</v>
      </c>
      <c r="CJ306" s="437" t="n">
        <v>24.3</v>
      </c>
      <c r="CK306" s="437" t="n">
        <v>3.85</v>
      </c>
      <c r="CL306" s="424"/>
      <c r="CM306" s="424"/>
      <c r="CN306" s="424"/>
      <c r="CO306" s="433"/>
      <c r="CP306" s="433"/>
      <c r="CQ306" s="438"/>
      <c r="CR306" s="438" t="n">
        <v>0.98</v>
      </c>
      <c r="CS306" s="425"/>
      <c r="CT306" s="433" t="n">
        <f aca="false">3500/CC306*24</f>
        <v>4.93943314124427</v>
      </c>
      <c r="CU306" s="435" t="n">
        <v>5.28</v>
      </c>
      <c r="CV306" s="439"/>
      <c r="CW306" s="440"/>
      <c r="CX306" s="441"/>
      <c r="CY306" s="442"/>
      <c r="CZ306" s="443"/>
      <c r="DA306" s="443"/>
      <c r="DB306" s="443"/>
      <c r="DC306" s="443"/>
      <c r="DD306" s="444"/>
      <c r="DE306" s="441"/>
      <c r="DF306" s="445" t="n">
        <v>17081</v>
      </c>
      <c r="DG306" s="446" t="n">
        <f aca="false">DF306</f>
        <v>17081</v>
      </c>
      <c r="DH306" s="422" t="n">
        <f aca="false">DF306/25000</f>
        <v>0.68324</v>
      </c>
      <c r="DI306" s="447" t="n">
        <f aca="false">6700/DF306*24</f>
        <v>9.41396873719337</v>
      </c>
      <c r="DJ306" s="435" t="n">
        <v>7.95</v>
      </c>
      <c r="DK306" s="428" t="n">
        <v>11.7</v>
      </c>
      <c r="DL306" s="447" t="n">
        <f aca="false">9500/DF306*24</f>
        <v>13.3481646273637</v>
      </c>
      <c r="DM306" s="423" t="n">
        <v>24.4</v>
      </c>
      <c r="DN306" s="423" t="n">
        <v>3.02</v>
      </c>
      <c r="DO306" s="424" t="n">
        <v>7.9</v>
      </c>
      <c r="DP306" s="424"/>
      <c r="DQ306" s="424"/>
      <c r="DR306" s="433" t="n">
        <v>8480</v>
      </c>
      <c r="DS306" s="433" t="n">
        <v>3783</v>
      </c>
      <c r="DT306" s="438" t="n">
        <f aca="false">DS306/DR306</f>
        <v>0.446108490566038</v>
      </c>
      <c r="DU306" s="438" t="n">
        <v>0.98</v>
      </c>
      <c r="DV306" s="425"/>
      <c r="DW306" s="447" t="n">
        <f aca="false">3500/DF306*24</f>
        <v>4.91774486271296</v>
      </c>
      <c r="DX306" s="435" t="n">
        <v>4.7</v>
      </c>
      <c r="DY306" s="439" t="n">
        <v>8.03</v>
      </c>
      <c r="DZ306" s="440"/>
      <c r="EA306" s="441" t="n">
        <v>65</v>
      </c>
      <c r="EB306" s="442" t="n">
        <v>8010</v>
      </c>
      <c r="EC306" s="443" t="n">
        <v>14.5</v>
      </c>
      <c r="ED306" s="443" t="n">
        <v>0.24</v>
      </c>
      <c r="EE306" s="443" t="n">
        <v>14.1</v>
      </c>
      <c r="EF306" s="443" t="n">
        <v>0.7</v>
      </c>
      <c r="EG306" s="444" t="n">
        <v>13</v>
      </c>
      <c r="EH306" s="441" t="n">
        <v>16</v>
      </c>
      <c r="EI306" s="430" t="n">
        <f aca="false">DY306</f>
        <v>8.03</v>
      </c>
      <c r="EJ306" s="448"/>
      <c r="EK306" s="449" t="n">
        <f aca="false">EA306</f>
        <v>65</v>
      </c>
      <c r="EL306" s="418" t="n">
        <f aca="false">EB306</f>
        <v>8010</v>
      </c>
      <c r="EM306" s="432" t="n">
        <f aca="false">EC306</f>
        <v>14.5</v>
      </c>
      <c r="EN306" s="432" t="n">
        <f aca="false">ED306</f>
        <v>0.24</v>
      </c>
      <c r="EO306" s="432" t="n">
        <f aca="false">EE306</f>
        <v>14.1</v>
      </c>
      <c r="EP306" s="432" t="n">
        <f aca="false">EF306</f>
        <v>0.7</v>
      </c>
      <c r="EQ306" s="431" t="n">
        <f aca="false">EG306</f>
        <v>13</v>
      </c>
      <c r="ER306" s="449" t="n">
        <f aca="false">EH306</f>
        <v>16</v>
      </c>
      <c r="ES306" s="450" t="n">
        <f aca="false">44000/BA306*24</f>
        <v>30.9795523219996</v>
      </c>
      <c r="ET306" s="451" t="n">
        <f aca="false">BB306</f>
        <v>0.68174</v>
      </c>
      <c r="EU306" s="452" t="n">
        <f aca="false">BV306/1000/ES306*24</f>
        <v>0.176632636363636</v>
      </c>
      <c r="EV306" s="451" t="n">
        <f aca="false">EU306/$EU$6</f>
        <v>0.327097474747475</v>
      </c>
      <c r="EW306" s="514" t="n">
        <f aca="false">1-EM306/BY306</f>
        <v>0.468864468864469</v>
      </c>
      <c r="EX306" s="515" t="n">
        <f aca="false">BY306-EM306</f>
        <v>12.8</v>
      </c>
      <c r="EY306" s="514"/>
      <c r="EZ306" s="515"/>
      <c r="FA306" s="451" t="n">
        <f aca="false">1-EK306/BV306</f>
        <v>0.714912280701754</v>
      </c>
      <c r="FB306" s="432" t="n">
        <f aca="false">BV306-EK306</f>
        <v>163</v>
      </c>
      <c r="FC306" s="453" t="n">
        <f aca="false">1-EP306/CA306</f>
        <v>0.666666666666667</v>
      </c>
      <c r="FD306" s="432" t="n">
        <f aca="false">CA306-EP306</f>
        <v>1.4</v>
      </c>
      <c r="FE306" s="453" t="n">
        <f aca="false">1-EQ306/CB306</f>
        <v>0.936893203883495</v>
      </c>
      <c r="FF306" s="431" t="n">
        <f aca="false">CB306-EQ306</f>
        <v>193</v>
      </c>
      <c r="FG306" s="406" t="n">
        <v>50400</v>
      </c>
      <c r="FH306" s="590"/>
      <c r="FI306" s="591"/>
      <c r="FJ306" s="592"/>
      <c r="FK306" s="456" t="n">
        <f aca="false">3000/BA306*24</f>
        <v>2.1122422037727</v>
      </c>
      <c r="FL306" s="531"/>
      <c r="FM306" s="456"/>
      <c r="FN306" s="531" t="n">
        <v>4726</v>
      </c>
      <c r="FO306" s="533" t="n">
        <f aca="false">FN306/11.15/1.2/1000</f>
        <v>0.35321375186846</v>
      </c>
      <c r="FP306" s="450" t="n">
        <f aca="false">FN306/BA306*1000</f>
        <v>138.645231319858</v>
      </c>
      <c r="FQ306" s="458" t="n">
        <v>68.1</v>
      </c>
      <c r="FR306" s="459" t="n">
        <f aca="false">FQ306/BA306*1000</f>
        <v>1.99782908440168</v>
      </c>
      <c r="FS306" s="577" t="n">
        <v>8</v>
      </c>
      <c r="FT306" s="578"/>
      <c r="FU306" s="579" t="n">
        <v>60</v>
      </c>
      <c r="FV306" s="580" t="n">
        <v>1</v>
      </c>
      <c r="FW306" s="581" t="n">
        <v>0.44</v>
      </c>
      <c r="FX306" s="580" t="n">
        <v>16</v>
      </c>
      <c r="FY306" s="453" t="n">
        <f aca="false">1-FV306/(EG306+DD306)</f>
        <v>0.923076923076923</v>
      </c>
      <c r="FZ306" s="453" t="n">
        <f aca="false">1-FW306/(EF306+DC306)</f>
        <v>0.371428571428571</v>
      </c>
      <c r="GA306" s="430" t="n">
        <f aca="false">EF306+DC306-FW306</f>
        <v>0.26</v>
      </c>
      <c r="GB306" s="514"/>
      <c r="GC306" s="515"/>
      <c r="GD306" s="514" t="n">
        <f aca="false">1-FU306/EA306</f>
        <v>0.0769230769230769</v>
      </c>
      <c r="GE306" s="528" t="n">
        <f aca="false">CX306+EA306-FU306</f>
        <v>5</v>
      </c>
      <c r="GF306" s="462" t="n">
        <f aca="false">4100/BA306*24</f>
        <v>2.88673101182269</v>
      </c>
      <c r="GG306" s="607" t="n">
        <v>30</v>
      </c>
      <c r="GH306" s="451" t="n">
        <f aca="false">GG306/80</f>
        <v>0.375</v>
      </c>
      <c r="GI306" s="406" t="n">
        <v>195</v>
      </c>
      <c r="GJ306" s="463" t="n">
        <f aca="false">GI306/GG306</f>
        <v>6.5</v>
      </c>
      <c r="GK306" s="464" t="n">
        <f aca="false">GG306/(BA306/24)*1000</f>
        <v>21.122422037727</v>
      </c>
      <c r="GL306" s="465" t="n">
        <v>8.1</v>
      </c>
      <c r="GM306" s="530"/>
      <c r="GN306" s="406" t="n">
        <v>55</v>
      </c>
      <c r="GO306" s="514"/>
      <c r="GP306" s="451" t="n">
        <f aca="false">1-GN306/FU306</f>
        <v>0.0833333333333334</v>
      </c>
      <c r="GQ306" s="578" t="n">
        <v>2</v>
      </c>
      <c r="GR306" s="456" t="n">
        <f aca="false">4300/BA306*24</f>
        <v>3.02754715874087</v>
      </c>
      <c r="GS306" s="532"/>
      <c r="GT306" s="532" t="n">
        <f aca="false">HD306</f>
        <v>54</v>
      </c>
      <c r="GU306" s="514"/>
      <c r="GV306" s="514" t="n">
        <f aca="false">1-GT306/GN306</f>
        <v>0.0181818181818182</v>
      </c>
      <c r="GW306" s="514"/>
      <c r="GX306" s="514" t="n">
        <f aca="false">1-HD306/FU306</f>
        <v>0.1</v>
      </c>
      <c r="GY306" s="463" t="n">
        <f aca="false">GK306/(FU306-HD306)</f>
        <v>3.5204036729545</v>
      </c>
      <c r="GZ306" s="406" t="n">
        <v>33882</v>
      </c>
      <c r="HA306" s="582" t="n">
        <v>8.36</v>
      </c>
      <c r="HB306" s="452" t="n">
        <v>8.32</v>
      </c>
      <c r="HC306" s="578"/>
      <c r="HD306" s="464" t="n">
        <v>54</v>
      </c>
      <c r="HE306" s="464" t="n">
        <v>15.8</v>
      </c>
      <c r="HF306" s="464"/>
      <c r="HG306" s="583"/>
      <c r="HH306" s="576" t="n">
        <v>2</v>
      </c>
      <c r="HI306" s="584" t="n">
        <v>7840</v>
      </c>
      <c r="HJ306" s="407" t="n">
        <f aca="false">HI306*0.67</f>
        <v>5252.8</v>
      </c>
      <c r="HK306" s="407"/>
      <c r="HL306" s="550" t="n">
        <v>1380</v>
      </c>
      <c r="HM306" s="585" t="n">
        <v>14.7</v>
      </c>
      <c r="HN306" s="462" t="n">
        <v>14.15</v>
      </c>
      <c r="HO306" s="575" t="n">
        <v>0.16</v>
      </c>
      <c r="HP306" s="549" t="n">
        <v>0.01</v>
      </c>
      <c r="HQ306" s="586" t="n">
        <v>14.9</v>
      </c>
      <c r="HR306" s="587" t="n">
        <v>0.22</v>
      </c>
      <c r="HS306" s="521" t="n">
        <v>0.24</v>
      </c>
      <c r="HT306" s="588" t="n">
        <v>2</v>
      </c>
      <c r="HU306" s="523" t="n">
        <f aca="false">72500/BA306*24</f>
        <v>51.0458532578402</v>
      </c>
      <c r="HV306" s="514"/>
      <c r="HW306" s="514" t="n">
        <f aca="false">1-HD306/BF306</f>
        <v>0.763157894736842</v>
      </c>
      <c r="HX306" s="514" t="n">
        <f aca="false">1-HN306/BK306</f>
        <v>0.481684981684982</v>
      </c>
      <c r="HY306" s="600"/>
    </row>
    <row r="307" s="599" customFormat="true" ht="15" hidden="false" customHeight="true" outlineLevel="0" collapsed="false">
      <c r="A307" s="401" t="n">
        <v>43789</v>
      </c>
      <c r="B307" s="516" t="n">
        <v>36370</v>
      </c>
      <c r="C307" s="403" t="n">
        <f aca="false">B307/$B$6</f>
        <v>0.7274</v>
      </c>
      <c r="D307" s="572" t="n">
        <v>8.22</v>
      </c>
      <c r="E307" s="573"/>
      <c r="F307" s="574" t="n">
        <v>212</v>
      </c>
      <c r="G307" s="407" t="n">
        <f aca="false">F307*B307/1000</f>
        <v>7710.44</v>
      </c>
      <c r="H307" s="403" t="n">
        <f aca="false">G307/$G$6</f>
        <v>0.3084176</v>
      </c>
      <c r="I307" s="574" t="n">
        <v>9220</v>
      </c>
      <c r="J307" s="407" t="n">
        <f aca="false">I307*0.67</f>
        <v>6177.4</v>
      </c>
      <c r="K307" s="575" t="n">
        <v>30.6</v>
      </c>
      <c r="L307" s="575"/>
      <c r="M307" s="575"/>
      <c r="N307" s="576" t="n">
        <v>151</v>
      </c>
      <c r="O307" s="576"/>
      <c r="P307" s="410"/>
      <c r="Q307" s="410"/>
      <c r="R307" s="410"/>
      <c r="S307" s="410"/>
      <c r="T307" s="411"/>
      <c r="U307" s="412"/>
      <c r="V307" s="410"/>
      <c r="W307" s="410"/>
      <c r="X307" s="517"/>
      <c r="Y307" s="474"/>
      <c r="Z307" s="430"/>
      <c r="AA307" s="448"/>
      <c r="AB307" s="410"/>
      <c r="AC307" s="410"/>
      <c r="AD307" s="475" t="n">
        <v>5.89</v>
      </c>
      <c r="AE307" s="478" t="n">
        <f aca="false">AD307/$AD$6</f>
        <v>0.818055555555556</v>
      </c>
      <c r="AF307" s="479"/>
      <c r="AG307" s="478"/>
      <c r="AH307" s="479"/>
      <c r="AI307" s="479"/>
      <c r="AJ307" s="474"/>
      <c r="AK307" s="478"/>
      <c r="AL307" s="448"/>
      <c r="AM307" s="480"/>
      <c r="AN307" s="474"/>
      <c r="AO307" s="474"/>
      <c r="AP307" s="480"/>
      <c r="AQ307" s="448"/>
      <c r="AR307" s="474"/>
      <c r="AS307" s="474"/>
      <c r="AT307" s="474"/>
      <c r="AU307" s="448"/>
      <c r="AV307" s="481"/>
      <c r="AW307" s="480"/>
      <c r="AX307" s="480"/>
      <c r="AY307" s="481"/>
      <c r="AZ307" s="481"/>
      <c r="BA307" s="421" t="n">
        <f aca="false">CC307+DF307</f>
        <v>36749</v>
      </c>
      <c r="BB307" s="422" t="n">
        <f aca="false">BA307/$BA$6</f>
        <v>0.73498</v>
      </c>
      <c r="BC307" s="423"/>
      <c r="BD307" s="424" t="n">
        <v>8.32</v>
      </c>
      <c r="BE307" s="425"/>
      <c r="BF307" s="426" t="n">
        <v>258</v>
      </c>
      <c r="BG307" s="427" t="n">
        <v>9320</v>
      </c>
      <c r="BH307" s="421" t="n">
        <f aca="false">BG307*0.67</f>
        <v>6244.4</v>
      </c>
      <c r="BI307" s="433"/>
      <c r="BJ307" s="422"/>
      <c r="BK307" s="428" t="n">
        <v>30</v>
      </c>
      <c r="BL307" s="428"/>
      <c r="BM307" s="429"/>
      <c r="BN307" s="423"/>
      <c r="BO307" s="426" t="n">
        <v>178</v>
      </c>
      <c r="BP307" s="426"/>
      <c r="BQ307" s="424" t="n">
        <v>3.91</v>
      </c>
      <c r="BR307" s="422" t="n">
        <f aca="false">BQ307/$BQ$6</f>
        <v>0.543055555555555</v>
      </c>
      <c r="BS307" s="410" t="n">
        <f aca="false">BA307</f>
        <v>36749</v>
      </c>
      <c r="BT307" s="430" t="n">
        <f aca="false">BD307</f>
        <v>8.32</v>
      </c>
      <c r="BU307" s="431"/>
      <c r="BV307" s="431" t="n">
        <f aca="false">BF307</f>
        <v>258</v>
      </c>
      <c r="BW307" s="431" t="n">
        <f aca="false">BG307</f>
        <v>9320</v>
      </c>
      <c r="BX307" s="431" t="n">
        <f aca="false">BW307*0.65</f>
        <v>6058</v>
      </c>
      <c r="BY307" s="431" t="n">
        <f aca="false">BK307</f>
        <v>30</v>
      </c>
      <c r="BZ307" s="431"/>
      <c r="CA307" s="432"/>
      <c r="CB307" s="431" t="n">
        <f aca="false">BO307</f>
        <v>178</v>
      </c>
      <c r="CC307" s="433" t="n">
        <v>18607</v>
      </c>
      <c r="CD307" s="412" t="n">
        <f aca="false">CC307</f>
        <v>18607</v>
      </c>
      <c r="CE307" s="422" t="n">
        <f aca="false">CC307/25000</f>
        <v>0.74428</v>
      </c>
      <c r="CF307" s="434" t="n">
        <f aca="false">6700/CC307*24</f>
        <v>8.64190895899393</v>
      </c>
      <c r="CG307" s="435"/>
      <c r="CH307" s="428"/>
      <c r="CI307" s="447" t="n">
        <f aca="false">9500/CC307*24</f>
        <v>12.2534530015586</v>
      </c>
      <c r="CJ307" s="437" t="n">
        <v>24.5</v>
      </c>
      <c r="CK307" s="437" t="n">
        <v>4.02</v>
      </c>
      <c r="CL307" s="424"/>
      <c r="CM307" s="424"/>
      <c r="CN307" s="424"/>
      <c r="CO307" s="433"/>
      <c r="CP307" s="433"/>
      <c r="CQ307" s="438"/>
      <c r="CR307" s="438" t="n">
        <v>0.98</v>
      </c>
      <c r="CS307" s="425"/>
      <c r="CT307" s="433" t="n">
        <f aca="false">3500/CC307*24</f>
        <v>4.51443005320578</v>
      </c>
      <c r="CU307" s="435" t="n">
        <v>5.45</v>
      </c>
      <c r="CV307" s="439"/>
      <c r="CW307" s="440"/>
      <c r="CX307" s="441"/>
      <c r="CY307" s="442"/>
      <c r="CZ307" s="443"/>
      <c r="DA307" s="443"/>
      <c r="DB307" s="443"/>
      <c r="DC307" s="443"/>
      <c r="DD307" s="444"/>
      <c r="DE307" s="441"/>
      <c r="DF307" s="445" t="n">
        <v>18142</v>
      </c>
      <c r="DG307" s="446" t="n">
        <f aca="false">DF307</f>
        <v>18142</v>
      </c>
      <c r="DH307" s="422" t="n">
        <f aca="false">DF307/25000</f>
        <v>0.72568</v>
      </c>
      <c r="DI307" s="447" t="n">
        <f aca="false">6700/DF307*24</f>
        <v>8.86341086980487</v>
      </c>
      <c r="DJ307" s="435" t="n">
        <v>7.93</v>
      </c>
      <c r="DK307" s="428"/>
      <c r="DL307" s="447" t="n">
        <f aca="false">9500/DF307*24</f>
        <v>12.5675228750965</v>
      </c>
      <c r="DM307" s="423" t="n">
        <v>24.5</v>
      </c>
      <c r="DN307" s="423" t="n">
        <v>3.5</v>
      </c>
      <c r="DO307" s="424" t="n">
        <v>7.92</v>
      </c>
      <c r="DP307" s="424"/>
      <c r="DQ307" s="424"/>
      <c r="DR307" s="433"/>
      <c r="DS307" s="433"/>
      <c r="DT307" s="438"/>
      <c r="DU307" s="438" t="n">
        <v>0.98</v>
      </c>
      <c r="DV307" s="425"/>
      <c r="DW307" s="447" t="n">
        <f aca="false">3500/DF307*24</f>
        <v>4.63014000661449</v>
      </c>
      <c r="DX307" s="435" t="n">
        <v>5.05</v>
      </c>
      <c r="DY307" s="439" t="n">
        <v>8.14</v>
      </c>
      <c r="DZ307" s="440"/>
      <c r="EA307" s="441" t="n">
        <v>66</v>
      </c>
      <c r="EB307" s="442" t="n">
        <v>8200</v>
      </c>
      <c r="EC307" s="443" t="n">
        <v>16.6</v>
      </c>
      <c r="ED307" s="443"/>
      <c r="EE307" s="443"/>
      <c r="EF307" s="443"/>
      <c r="EG307" s="444" t="n">
        <v>19</v>
      </c>
      <c r="EH307" s="441"/>
      <c r="EI307" s="430" t="n">
        <f aca="false">DY307</f>
        <v>8.14</v>
      </c>
      <c r="EJ307" s="448"/>
      <c r="EK307" s="449" t="n">
        <f aca="false">EA307</f>
        <v>66</v>
      </c>
      <c r="EL307" s="418" t="n">
        <f aca="false">EB307</f>
        <v>8200</v>
      </c>
      <c r="EM307" s="432" t="n">
        <f aca="false">EC307</f>
        <v>16.6</v>
      </c>
      <c r="EN307" s="432"/>
      <c r="EO307" s="432"/>
      <c r="EP307" s="432"/>
      <c r="EQ307" s="431" t="n">
        <f aca="false">EG307</f>
        <v>19</v>
      </c>
      <c r="ER307" s="449"/>
      <c r="ES307" s="450" t="n">
        <f aca="false">44000/BA307*24</f>
        <v>28.7354757952597</v>
      </c>
      <c r="ET307" s="451" t="n">
        <f aca="false">BB307</f>
        <v>0.73498</v>
      </c>
      <c r="EU307" s="452" t="n">
        <f aca="false">BV307/1000/ES307*24</f>
        <v>0.215482772727273</v>
      </c>
      <c r="EV307" s="451" t="n">
        <f aca="false">EU307/$EU$6</f>
        <v>0.399042171717172</v>
      </c>
      <c r="EW307" s="514"/>
      <c r="EX307" s="515" t="n">
        <f aca="false">BY307-EM307</f>
        <v>13.4</v>
      </c>
      <c r="EY307" s="514"/>
      <c r="EZ307" s="515"/>
      <c r="FA307" s="451" t="n">
        <f aca="false">1-EK307/BV307</f>
        <v>0.744186046511628</v>
      </c>
      <c r="FB307" s="432" t="n">
        <f aca="false">BV307-EK307</f>
        <v>192</v>
      </c>
      <c r="FC307" s="453"/>
      <c r="FD307" s="432"/>
      <c r="FE307" s="453" t="n">
        <f aca="false">1-EQ307/CB307</f>
        <v>0.893258426966292</v>
      </c>
      <c r="FF307" s="431" t="n">
        <f aca="false">CB307-EQ307</f>
        <v>159</v>
      </c>
      <c r="FG307" s="406" t="n">
        <v>50400</v>
      </c>
      <c r="FH307" s="590"/>
      <c r="FI307" s="591"/>
      <c r="FJ307" s="592"/>
      <c r="FK307" s="456" t="n">
        <f aca="false">3000/BA307*24</f>
        <v>1.95923698604044</v>
      </c>
      <c r="FL307" s="531"/>
      <c r="FM307" s="456"/>
      <c r="FN307" s="531" t="n">
        <v>4448</v>
      </c>
      <c r="FO307" s="533" t="n">
        <f aca="false">FN307/11.15/1.2/1000</f>
        <v>0.332436472346786</v>
      </c>
      <c r="FP307" s="450" t="n">
        <f aca="false">FN307/BA307*1000</f>
        <v>121.037307137609</v>
      </c>
      <c r="FQ307" s="458" t="n">
        <v>68.1</v>
      </c>
      <c r="FR307" s="459" t="n">
        <f aca="false">FQ307/BA307*1000</f>
        <v>1.85311164929658</v>
      </c>
      <c r="FS307" s="577" t="n">
        <v>8.1</v>
      </c>
      <c r="FT307" s="578"/>
      <c r="FU307" s="579" t="n">
        <v>57</v>
      </c>
      <c r="FV307" s="580" t="n">
        <v>2</v>
      </c>
      <c r="FW307" s="581"/>
      <c r="FX307" s="580"/>
      <c r="FY307" s="453" t="n">
        <f aca="false">1-FV307/(EG307+DD307)</f>
        <v>0.894736842105263</v>
      </c>
      <c r="FZ307" s="453"/>
      <c r="GA307" s="430"/>
      <c r="GB307" s="514"/>
      <c r="GC307" s="515"/>
      <c r="GD307" s="514" t="n">
        <f aca="false">1-FU307/EA307</f>
        <v>0.136363636363636</v>
      </c>
      <c r="GE307" s="528" t="n">
        <f aca="false">CX307+EA307-FU307</f>
        <v>9</v>
      </c>
      <c r="GF307" s="462" t="n">
        <f aca="false">4100/BA307*24</f>
        <v>2.67762388092193</v>
      </c>
      <c r="GG307" s="607" t="n">
        <v>30</v>
      </c>
      <c r="GH307" s="451" t="n">
        <f aca="false">GG307/80</f>
        <v>0.375</v>
      </c>
      <c r="GI307" s="406" t="n">
        <v>195</v>
      </c>
      <c r="GJ307" s="463" t="n">
        <f aca="false">GI307/GG307</f>
        <v>6.5</v>
      </c>
      <c r="GK307" s="464" t="n">
        <f aca="false">GG307/(BA307/24)*1000</f>
        <v>19.5923698604044</v>
      </c>
      <c r="GL307" s="465" t="n">
        <v>8.15</v>
      </c>
      <c r="GM307" s="530"/>
      <c r="GN307" s="406" t="n">
        <v>56</v>
      </c>
      <c r="GO307" s="514"/>
      <c r="GP307" s="451" t="n">
        <f aca="false">1-GN307/FU307</f>
        <v>0.0175438596491229</v>
      </c>
      <c r="GQ307" s="578" t="n">
        <v>2</v>
      </c>
      <c r="GR307" s="456" t="n">
        <f aca="false">4300/BA307*24</f>
        <v>2.80823967999129</v>
      </c>
      <c r="GS307" s="532"/>
      <c r="GT307" s="532" t="n">
        <f aca="false">HD307</f>
        <v>53</v>
      </c>
      <c r="GU307" s="514"/>
      <c r="GV307" s="514" t="n">
        <f aca="false">1-GT307/GN307</f>
        <v>0.0535714285714286</v>
      </c>
      <c r="GW307" s="514"/>
      <c r="GX307" s="514" t="n">
        <f aca="false">1-HD307/FU307</f>
        <v>0.0701754385964912</v>
      </c>
      <c r="GY307" s="463" t="n">
        <f aca="false">GK307/(FU307-HD307)</f>
        <v>4.89809246510109</v>
      </c>
      <c r="GZ307" s="406" t="n">
        <v>35917</v>
      </c>
      <c r="HA307" s="582" t="n">
        <v>8.43</v>
      </c>
      <c r="HB307" s="452" t="n">
        <v>8.35</v>
      </c>
      <c r="HC307" s="578"/>
      <c r="HD307" s="464" t="n">
        <v>53</v>
      </c>
      <c r="HE307" s="464" t="n">
        <v>16.6</v>
      </c>
      <c r="HF307" s="464"/>
      <c r="HG307" s="583"/>
      <c r="HH307" s="576" t="n">
        <v>6</v>
      </c>
      <c r="HI307" s="584" t="n">
        <v>8220</v>
      </c>
      <c r="HJ307" s="407" t="n">
        <f aca="false">HI307*0.67</f>
        <v>5507.4</v>
      </c>
      <c r="HK307" s="407"/>
      <c r="HL307" s="550"/>
      <c r="HM307" s="585"/>
      <c r="HN307" s="462" t="n">
        <v>16.6</v>
      </c>
      <c r="HO307" s="575"/>
      <c r="HP307" s="549" t="n">
        <v>0.01</v>
      </c>
      <c r="HQ307" s="586"/>
      <c r="HR307" s="587"/>
      <c r="HS307" s="521" t="n">
        <v>0.26</v>
      </c>
      <c r="HT307" s="588" t="n">
        <v>2</v>
      </c>
      <c r="HU307" s="523" t="n">
        <f aca="false">72500/BA307*24</f>
        <v>47.3482271626439</v>
      </c>
      <c r="HV307" s="514"/>
      <c r="HW307" s="514" t="n">
        <f aca="false">1-HD307/BF307</f>
        <v>0.794573643410853</v>
      </c>
      <c r="HX307" s="514" t="n">
        <f aca="false">1-HN307/BK307</f>
        <v>0.446666666666667</v>
      </c>
      <c r="HY307" s="600" t="s">
        <v>213</v>
      </c>
    </row>
    <row r="308" s="599" customFormat="true" ht="15" hidden="false" customHeight="true" outlineLevel="0" collapsed="false">
      <c r="A308" s="401" t="n">
        <v>43790</v>
      </c>
      <c r="B308" s="516" t="n">
        <v>40811</v>
      </c>
      <c r="C308" s="403" t="n">
        <f aca="false">B308/$B$6</f>
        <v>0.81622</v>
      </c>
      <c r="D308" s="572" t="n">
        <v>8.15</v>
      </c>
      <c r="E308" s="573" t="n">
        <v>51</v>
      </c>
      <c r="F308" s="574" t="n">
        <v>200</v>
      </c>
      <c r="G308" s="407" t="n">
        <f aca="false">F308*B308/1000</f>
        <v>8162.2</v>
      </c>
      <c r="H308" s="403" t="n">
        <f aca="false">G308/$G$6</f>
        <v>0.326488</v>
      </c>
      <c r="I308" s="574" t="n">
        <v>5500</v>
      </c>
      <c r="J308" s="407" t="n">
        <f aca="false">I308*0.67</f>
        <v>3685</v>
      </c>
      <c r="K308" s="575" t="n">
        <v>32.8</v>
      </c>
      <c r="L308" s="575"/>
      <c r="M308" s="575"/>
      <c r="N308" s="576" t="n">
        <v>293</v>
      </c>
      <c r="O308" s="576"/>
      <c r="P308" s="410"/>
      <c r="Q308" s="410"/>
      <c r="R308" s="410"/>
      <c r="S308" s="410"/>
      <c r="T308" s="411"/>
      <c r="U308" s="412"/>
      <c r="V308" s="410"/>
      <c r="W308" s="410"/>
      <c r="X308" s="517"/>
      <c r="Y308" s="474"/>
      <c r="Z308" s="430"/>
      <c r="AA308" s="448"/>
      <c r="AB308" s="410"/>
      <c r="AC308" s="410"/>
      <c r="AD308" s="475" t="n">
        <v>5.33</v>
      </c>
      <c r="AE308" s="478" t="n">
        <f aca="false">AD308/$AD$6</f>
        <v>0.740277777777778</v>
      </c>
      <c r="AF308" s="479"/>
      <c r="AG308" s="478"/>
      <c r="AH308" s="479"/>
      <c r="AI308" s="479"/>
      <c r="AJ308" s="474"/>
      <c r="AK308" s="478"/>
      <c r="AL308" s="448"/>
      <c r="AM308" s="480"/>
      <c r="AN308" s="474"/>
      <c r="AO308" s="474"/>
      <c r="AP308" s="480"/>
      <c r="AQ308" s="448"/>
      <c r="AR308" s="474"/>
      <c r="AS308" s="474"/>
      <c r="AT308" s="474"/>
      <c r="AU308" s="448"/>
      <c r="AV308" s="481"/>
      <c r="AW308" s="480"/>
      <c r="AX308" s="480"/>
      <c r="AY308" s="481"/>
      <c r="AZ308" s="481"/>
      <c r="BA308" s="421" t="n">
        <f aca="false">CC308+DF308</f>
        <v>39821</v>
      </c>
      <c r="BB308" s="422" t="n">
        <f aca="false">BA308/$BA$6</f>
        <v>0.79642</v>
      </c>
      <c r="BC308" s="423"/>
      <c r="BD308" s="424" t="n">
        <v>8.24</v>
      </c>
      <c r="BE308" s="425" t="n">
        <v>77.4</v>
      </c>
      <c r="BF308" s="426" t="n">
        <v>286</v>
      </c>
      <c r="BG308" s="427" t="n">
        <v>8710</v>
      </c>
      <c r="BH308" s="421" t="n">
        <f aca="false">BG308*0.67</f>
        <v>5835.7</v>
      </c>
      <c r="BI308" s="433"/>
      <c r="BJ308" s="422"/>
      <c r="BK308" s="428" t="n">
        <v>26.7</v>
      </c>
      <c r="BL308" s="428"/>
      <c r="BM308" s="429"/>
      <c r="BN308" s="423"/>
      <c r="BO308" s="426" t="n">
        <v>113</v>
      </c>
      <c r="BP308" s="426"/>
      <c r="BQ308" s="424" t="n">
        <v>3.65</v>
      </c>
      <c r="BR308" s="422" t="n">
        <f aca="false">BQ308/$BQ$6</f>
        <v>0.506944444444444</v>
      </c>
      <c r="BS308" s="410" t="n">
        <f aca="false">BA308</f>
        <v>39821</v>
      </c>
      <c r="BT308" s="430" t="n">
        <f aca="false">BD308</f>
        <v>8.24</v>
      </c>
      <c r="BU308" s="431" t="n">
        <f aca="false">BE308</f>
        <v>77.4</v>
      </c>
      <c r="BV308" s="431" t="n">
        <f aca="false">BF308</f>
        <v>286</v>
      </c>
      <c r="BW308" s="431" t="n">
        <f aca="false">BG308</f>
        <v>8710</v>
      </c>
      <c r="BX308" s="431" t="n">
        <f aca="false">BW308*0.65</f>
        <v>5661.5</v>
      </c>
      <c r="BY308" s="431" t="n">
        <f aca="false">BK308</f>
        <v>26.7</v>
      </c>
      <c r="BZ308" s="431"/>
      <c r="CA308" s="432"/>
      <c r="CB308" s="431" t="n">
        <f aca="false">BO308</f>
        <v>113</v>
      </c>
      <c r="CC308" s="433" t="n">
        <v>19954</v>
      </c>
      <c r="CD308" s="412" t="n">
        <f aca="false">CC308</f>
        <v>19954</v>
      </c>
      <c r="CE308" s="422" t="n">
        <f aca="false">CC308/25000</f>
        <v>0.79816</v>
      </c>
      <c r="CF308" s="434" t="n">
        <f aca="false">6700/CC308*24</f>
        <v>8.05853462964819</v>
      </c>
      <c r="CG308" s="435"/>
      <c r="CH308" s="428"/>
      <c r="CI308" s="447" t="n">
        <f aca="false">9500/CC308*24</f>
        <v>11.4262804450236</v>
      </c>
      <c r="CJ308" s="437" t="n">
        <v>24.1</v>
      </c>
      <c r="CK308" s="437" t="n">
        <v>4.21</v>
      </c>
      <c r="CL308" s="424"/>
      <c r="CM308" s="424"/>
      <c r="CN308" s="424"/>
      <c r="CO308" s="433"/>
      <c r="CP308" s="433"/>
      <c r="CQ308" s="438"/>
      <c r="CR308" s="438" t="n">
        <v>0.98</v>
      </c>
      <c r="CS308" s="425"/>
      <c r="CT308" s="433" t="n">
        <f aca="false">3500/CC308*24</f>
        <v>4.2096822692192</v>
      </c>
      <c r="CU308" s="435" t="n">
        <v>5.14</v>
      </c>
      <c r="CV308" s="439"/>
      <c r="CW308" s="440"/>
      <c r="CX308" s="441"/>
      <c r="CY308" s="442"/>
      <c r="CZ308" s="443"/>
      <c r="DA308" s="443"/>
      <c r="DB308" s="443"/>
      <c r="DC308" s="443"/>
      <c r="DD308" s="444"/>
      <c r="DE308" s="441"/>
      <c r="DF308" s="445" t="n">
        <v>19867</v>
      </c>
      <c r="DG308" s="446" t="n">
        <f aca="false">DF308</f>
        <v>19867</v>
      </c>
      <c r="DH308" s="422" t="n">
        <f aca="false">DF308/25000</f>
        <v>0.79468</v>
      </c>
      <c r="DI308" s="447" t="n">
        <f aca="false">6700/DF308*24</f>
        <v>8.09382392912871</v>
      </c>
      <c r="DJ308" s="435" t="n">
        <v>7.92</v>
      </c>
      <c r="DK308" s="428"/>
      <c r="DL308" s="447" t="n">
        <f aca="false">9500/DF308*24</f>
        <v>11.4763175114512</v>
      </c>
      <c r="DM308" s="423" t="n">
        <v>23.7</v>
      </c>
      <c r="DN308" s="423" t="n">
        <v>4.36</v>
      </c>
      <c r="DO308" s="424" t="n">
        <v>8.03</v>
      </c>
      <c r="DP308" s="424"/>
      <c r="DQ308" s="424"/>
      <c r="DR308" s="433"/>
      <c r="DS308" s="433"/>
      <c r="DT308" s="438"/>
      <c r="DU308" s="438" t="n">
        <v>0.97</v>
      </c>
      <c r="DV308" s="425"/>
      <c r="DW308" s="447" t="n">
        <f aca="false">3500/DF308*24</f>
        <v>4.22811697790306</v>
      </c>
      <c r="DX308" s="435" t="n">
        <v>4.92</v>
      </c>
      <c r="DY308" s="439" t="n">
        <v>8.13</v>
      </c>
      <c r="DZ308" s="440" t="n">
        <v>22.6</v>
      </c>
      <c r="EA308" s="441" t="n">
        <v>73</v>
      </c>
      <c r="EB308" s="442" t="n">
        <v>8350</v>
      </c>
      <c r="EC308" s="443" t="n">
        <v>17.4</v>
      </c>
      <c r="ED308" s="443"/>
      <c r="EE308" s="443"/>
      <c r="EF308" s="443"/>
      <c r="EG308" s="444" t="n">
        <v>12</v>
      </c>
      <c r="EH308" s="441"/>
      <c r="EI308" s="430" t="n">
        <f aca="false">DY308</f>
        <v>8.13</v>
      </c>
      <c r="EJ308" s="448" t="n">
        <f aca="false">DZ308</f>
        <v>22.6</v>
      </c>
      <c r="EK308" s="449" t="n">
        <f aca="false">EA308</f>
        <v>73</v>
      </c>
      <c r="EL308" s="418" t="n">
        <f aca="false">EB308</f>
        <v>8350</v>
      </c>
      <c r="EM308" s="432" t="n">
        <f aca="false">EC308</f>
        <v>17.4</v>
      </c>
      <c r="EN308" s="432"/>
      <c r="EO308" s="432"/>
      <c r="EP308" s="432"/>
      <c r="EQ308" s="431" t="n">
        <f aca="false">EG308</f>
        <v>12</v>
      </c>
      <c r="ER308" s="449"/>
      <c r="ES308" s="450" t="n">
        <f aca="false">44000/BA308*24</f>
        <v>26.518671052962</v>
      </c>
      <c r="ET308" s="451" t="n">
        <f aca="false">BB308</f>
        <v>0.79642</v>
      </c>
      <c r="EU308" s="452" t="n">
        <f aca="false">BV308/1000/ES308*24</f>
        <v>0.2588365</v>
      </c>
      <c r="EV308" s="451" t="n">
        <f aca="false">EU308/$EU$6</f>
        <v>0.479326851851852</v>
      </c>
      <c r="EW308" s="514"/>
      <c r="EX308" s="515" t="n">
        <f aca="false">BY308-EM308</f>
        <v>9.3</v>
      </c>
      <c r="EY308" s="514" t="n">
        <f aca="false">1-EJ308/BU308</f>
        <v>0.708010335917313</v>
      </c>
      <c r="EZ308" s="515" t="n">
        <f aca="false">BU308-EJ308</f>
        <v>54.8</v>
      </c>
      <c r="FA308" s="451" t="n">
        <f aca="false">1-EK308/BV308</f>
        <v>0.744755244755245</v>
      </c>
      <c r="FB308" s="432" t="n">
        <f aca="false">BV308-EK308</f>
        <v>213</v>
      </c>
      <c r="FC308" s="453"/>
      <c r="FD308" s="432"/>
      <c r="FE308" s="453" t="n">
        <f aca="false">1-EQ308/CB308</f>
        <v>0.893805309734513</v>
      </c>
      <c r="FF308" s="431" t="n">
        <f aca="false">CB308-EQ308</f>
        <v>101</v>
      </c>
      <c r="FG308" s="406" t="n">
        <v>50400</v>
      </c>
      <c r="FH308" s="590"/>
      <c r="FI308" s="591"/>
      <c r="FJ308" s="592"/>
      <c r="FK308" s="456" t="n">
        <f aca="false">3000/BA308*24</f>
        <v>1.8080912081565</v>
      </c>
      <c r="FL308" s="531"/>
      <c r="FM308" s="456"/>
      <c r="FN308" s="531" t="n">
        <v>4170</v>
      </c>
      <c r="FO308" s="533" t="n">
        <f aca="false">FN308/11.15/1.2/1000</f>
        <v>0.311659192825112</v>
      </c>
      <c r="FP308" s="450" t="n">
        <f aca="false">FN308/BA308*1000</f>
        <v>104.718615805731</v>
      </c>
      <c r="FQ308" s="458" t="n">
        <v>68.1</v>
      </c>
      <c r="FR308" s="459" t="n">
        <f aca="false">FQ308/BA308*1000</f>
        <v>1.71015293438136</v>
      </c>
      <c r="FS308" s="577" t="n">
        <v>7.98</v>
      </c>
      <c r="FT308" s="578" t="n">
        <v>19</v>
      </c>
      <c r="FU308" s="579" t="n">
        <v>68</v>
      </c>
      <c r="FV308" s="580" t="n">
        <v>1</v>
      </c>
      <c r="FW308" s="581"/>
      <c r="FX308" s="580"/>
      <c r="FY308" s="453" t="n">
        <f aca="false">1-FV308/(EG308+DD308)</f>
        <v>0.916666666666667</v>
      </c>
      <c r="FZ308" s="453"/>
      <c r="GA308" s="430"/>
      <c r="GB308" s="514" t="n">
        <f aca="false">1-FT308/DZ308</f>
        <v>0.15929203539823</v>
      </c>
      <c r="GC308" s="515" t="n">
        <f aca="false">(CW308+DZ308-FT308)</f>
        <v>3.6</v>
      </c>
      <c r="GD308" s="514" t="n">
        <f aca="false">1-FU308/EA308</f>
        <v>0.0684931506849316</v>
      </c>
      <c r="GE308" s="528" t="n">
        <f aca="false">CX308+EA308-FU308</f>
        <v>5</v>
      </c>
      <c r="GF308" s="462" t="n">
        <f aca="false">4100/BA308*24</f>
        <v>2.47105798448055</v>
      </c>
      <c r="GG308" s="607" t="n">
        <v>30</v>
      </c>
      <c r="GH308" s="451" t="n">
        <f aca="false">GG308/80</f>
        <v>0.375</v>
      </c>
      <c r="GI308" s="406" t="n">
        <v>195</v>
      </c>
      <c r="GJ308" s="463" t="n">
        <f aca="false">GI308/GG308</f>
        <v>6.5</v>
      </c>
      <c r="GK308" s="464" t="n">
        <f aca="false">GG308/(BA308/24)*1000</f>
        <v>18.080912081565</v>
      </c>
      <c r="GL308" s="465" t="n">
        <v>8.14</v>
      </c>
      <c r="GM308" s="530" t="n">
        <v>17.5</v>
      </c>
      <c r="GN308" s="406" t="n">
        <v>63</v>
      </c>
      <c r="GO308" s="514" t="n">
        <f aca="false">1-GM308/FT308</f>
        <v>0.0789473684210527</v>
      </c>
      <c r="GP308" s="451" t="n">
        <f aca="false">1-GN308/FU308</f>
        <v>0.0735294117647058</v>
      </c>
      <c r="GQ308" s="578" t="n">
        <v>2</v>
      </c>
      <c r="GR308" s="456" t="n">
        <f aca="false">4300/BA308*24</f>
        <v>2.59159739835765</v>
      </c>
      <c r="GS308" s="532" t="n">
        <f aca="false">HC308</f>
        <v>17.3</v>
      </c>
      <c r="GT308" s="532" t="n">
        <f aca="false">HD308</f>
        <v>60</v>
      </c>
      <c r="GU308" s="514" t="n">
        <f aca="false">1-GS308/GM308</f>
        <v>0.0114285714285713</v>
      </c>
      <c r="GV308" s="514" t="n">
        <f aca="false">1-GT308/GN308</f>
        <v>0.0476190476190477</v>
      </c>
      <c r="GW308" s="514" t="n">
        <f aca="false">1-HC308/FT308</f>
        <v>0.0894736842105263</v>
      </c>
      <c r="GX308" s="514" t="n">
        <f aca="false">1-HD308/FU308</f>
        <v>0.117647058823529</v>
      </c>
      <c r="GY308" s="463" t="n">
        <f aca="false">GK308/(FU308-HD308)</f>
        <v>2.26011401019563</v>
      </c>
      <c r="GZ308" s="406" t="n">
        <v>39242</v>
      </c>
      <c r="HA308" s="582" t="n">
        <v>8.4</v>
      </c>
      <c r="HB308" s="452" t="n">
        <v>8.33</v>
      </c>
      <c r="HC308" s="578" t="n">
        <v>17.3</v>
      </c>
      <c r="HD308" s="464" t="n">
        <v>60</v>
      </c>
      <c r="HE308" s="464" t="n">
        <v>18</v>
      </c>
      <c r="HF308" s="464"/>
      <c r="HG308" s="583"/>
      <c r="HH308" s="576" t="n">
        <v>2</v>
      </c>
      <c r="HI308" s="584" t="n">
        <v>8370</v>
      </c>
      <c r="HJ308" s="407" t="n">
        <f aca="false">HI308*0.67</f>
        <v>5607.9</v>
      </c>
      <c r="HK308" s="407"/>
      <c r="HL308" s="550"/>
      <c r="HM308" s="585"/>
      <c r="HN308" s="462" t="n">
        <v>16.6</v>
      </c>
      <c r="HO308" s="575"/>
      <c r="HP308" s="549" t="n">
        <v>0.01</v>
      </c>
      <c r="HQ308" s="586"/>
      <c r="HR308" s="587"/>
      <c r="HS308" s="521" t="n">
        <v>0.37</v>
      </c>
      <c r="HT308" s="588" t="n">
        <v>2</v>
      </c>
      <c r="HU308" s="523" t="n">
        <f aca="false">72500/BA308*24</f>
        <v>43.6955375304488</v>
      </c>
      <c r="HV308" s="514" t="n">
        <f aca="false">1-HC308/BE308</f>
        <v>0.776485788113695</v>
      </c>
      <c r="HW308" s="514" t="n">
        <f aca="false">1-HD308/BF308</f>
        <v>0.79020979020979</v>
      </c>
      <c r="HX308" s="514" t="n">
        <f aca="false">1-HN308/BK308</f>
        <v>0.378277153558052</v>
      </c>
      <c r="HY308" s="600"/>
    </row>
    <row r="309" s="599" customFormat="true" ht="15" hidden="false" customHeight="true" outlineLevel="0" collapsed="false">
      <c r="A309" s="401" t="n">
        <v>43791</v>
      </c>
      <c r="B309" s="516" t="n">
        <v>39127</v>
      </c>
      <c r="C309" s="403" t="n">
        <f aca="false">B309/$B$6</f>
        <v>0.78254</v>
      </c>
      <c r="D309" s="572" t="n">
        <v>8.22</v>
      </c>
      <c r="E309" s="573" t="n">
        <v>55</v>
      </c>
      <c r="F309" s="574" t="n">
        <v>223</v>
      </c>
      <c r="G309" s="407" t="n">
        <f aca="false">F309*B309/1000</f>
        <v>8725.321</v>
      </c>
      <c r="H309" s="403" t="n">
        <f aca="false">G309/$G$6</f>
        <v>0.34901284</v>
      </c>
      <c r="I309" s="574" t="n">
        <v>9550</v>
      </c>
      <c r="J309" s="407" t="n">
        <f aca="false">I309*0.67</f>
        <v>6398.5</v>
      </c>
      <c r="K309" s="575" t="n">
        <v>28.5</v>
      </c>
      <c r="L309" s="575" t="n">
        <v>27.6</v>
      </c>
      <c r="M309" s="575" t="n">
        <v>2.8</v>
      </c>
      <c r="N309" s="576" t="n">
        <v>106</v>
      </c>
      <c r="O309" s="576" t="n">
        <v>32</v>
      </c>
      <c r="P309" s="410"/>
      <c r="Q309" s="410"/>
      <c r="R309" s="410"/>
      <c r="S309" s="410"/>
      <c r="T309" s="411"/>
      <c r="U309" s="412"/>
      <c r="V309" s="410"/>
      <c r="W309" s="410"/>
      <c r="X309" s="517"/>
      <c r="Y309" s="474"/>
      <c r="Z309" s="430"/>
      <c r="AA309" s="448"/>
      <c r="AB309" s="410"/>
      <c r="AC309" s="410"/>
      <c r="AD309" s="475" t="n">
        <v>4.45</v>
      </c>
      <c r="AE309" s="478" t="n">
        <f aca="false">AD309/$AD$6</f>
        <v>0.618055555555556</v>
      </c>
      <c r="AF309" s="479"/>
      <c r="AG309" s="478"/>
      <c r="AH309" s="479"/>
      <c r="AI309" s="479"/>
      <c r="AJ309" s="474"/>
      <c r="AK309" s="478"/>
      <c r="AL309" s="448"/>
      <c r="AM309" s="480"/>
      <c r="AN309" s="474"/>
      <c r="AO309" s="474"/>
      <c r="AP309" s="480"/>
      <c r="AQ309" s="448"/>
      <c r="AR309" s="474"/>
      <c r="AS309" s="474"/>
      <c r="AT309" s="474"/>
      <c r="AU309" s="448"/>
      <c r="AV309" s="481"/>
      <c r="AW309" s="480"/>
      <c r="AX309" s="480"/>
      <c r="AY309" s="481"/>
      <c r="AZ309" s="481"/>
      <c r="BA309" s="421" t="n">
        <f aca="false">CC309+DF309</f>
        <v>38052</v>
      </c>
      <c r="BB309" s="422" t="n">
        <f aca="false">BA309/$BA$6</f>
        <v>0.76104</v>
      </c>
      <c r="BC309" s="423"/>
      <c r="BD309" s="424" t="n">
        <v>8.24</v>
      </c>
      <c r="BE309" s="425" t="n">
        <v>71.7</v>
      </c>
      <c r="BF309" s="426" t="n">
        <v>257</v>
      </c>
      <c r="BG309" s="427" t="n">
        <v>8200</v>
      </c>
      <c r="BH309" s="421" t="n">
        <f aca="false">BG309*0.67</f>
        <v>5494</v>
      </c>
      <c r="BI309" s="433"/>
      <c r="BJ309" s="422"/>
      <c r="BK309" s="428" t="n">
        <v>26.5</v>
      </c>
      <c r="BL309" s="428" t="n">
        <v>25.2</v>
      </c>
      <c r="BM309" s="429" t="n">
        <v>4.9</v>
      </c>
      <c r="BN309" s="423" t="n">
        <v>2.5</v>
      </c>
      <c r="BO309" s="426" t="n">
        <v>132</v>
      </c>
      <c r="BP309" s="426" t="n">
        <v>32</v>
      </c>
      <c r="BQ309" s="424" t="n">
        <v>3.69</v>
      </c>
      <c r="BR309" s="422" t="n">
        <f aca="false">BQ309/$BQ$6</f>
        <v>0.5125</v>
      </c>
      <c r="BS309" s="410" t="n">
        <f aca="false">BA309</f>
        <v>38052</v>
      </c>
      <c r="BT309" s="430" t="n">
        <f aca="false">BD309</f>
        <v>8.24</v>
      </c>
      <c r="BU309" s="431" t="n">
        <f aca="false">BE309</f>
        <v>71.7</v>
      </c>
      <c r="BV309" s="431" t="n">
        <f aca="false">BF309</f>
        <v>257</v>
      </c>
      <c r="BW309" s="431" t="n">
        <f aca="false">BG309</f>
        <v>8200</v>
      </c>
      <c r="BX309" s="431" t="n">
        <f aca="false">BW309*0.65</f>
        <v>5330</v>
      </c>
      <c r="BY309" s="431" t="n">
        <f aca="false">BK309</f>
        <v>26.5</v>
      </c>
      <c r="BZ309" s="431" t="n">
        <f aca="false">BL309</f>
        <v>25.2</v>
      </c>
      <c r="CA309" s="432" t="n">
        <f aca="false">BN309</f>
        <v>2.5</v>
      </c>
      <c r="CB309" s="431" t="n">
        <f aca="false">BO309</f>
        <v>132</v>
      </c>
      <c r="CC309" s="433" t="n">
        <v>19075</v>
      </c>
      <c r="CD309" s="412" t="n">
        <f aca="false">CC309</f>
        <v>19075</v>
      </c>
      <c r="CE309" s="422" t="n">
        <f aca="false">CC309/25000</f>
        <v>0.763</v>
      </c>
      <c r="CF309" s="434" t="n">
        <f aca="false">6700/CC309*24</f>
        <v>8.42988204456094</v>
      </c>
      <c r="CG309" s="435"/>
      <c r="CH309" s="428"/>
      <c r="CI309" s="447" t="n">
        <f aca="false">9500/CC309*24</f>
        <v>11.9528178243775</v>
      </c>
      <c r="CJ309" s="437" t="n">
        <v>24.7</v>
      </c>
      <c r="CK309" s="437" t="n">
        <v>3.75</v>
      </c>
      <c r="CL309" s="424"/>
      <c r="CM309" s="424"/>
      <c r="CN309" s="424"/>
      <c r="CO309" s="433"/>
      <c r="CP309" s="433"/>
      <c r="CQ309" s="438"/>
      <c r="CR309" s="438" t="n">
        <v>0.98</v>
      </c>
      <c r="CS309" s="425"/>
      <c r="CT309" s="433" t="n">
        <f aca="false">3500/CC309*24</f>
        <v>4.40366972477064</v>
      </c>
      <c r="CU309" s="435" t="n">
        <v>4.83</v>
      </c>
      <c r="CV309" s="439"/>
      <c r="CW309" s="440"/>
      <c r="CX309" s="441"/>
      <c r="CY309" s="442"/>
      <c r="CZ309" s="443"/>
      <c r="DA309" s="443"/>
      <c r="DB309" s="443"/>
      <c r="DC309" s="443"/>
      <c r="DD309" s="444"/>
      <c r="DE309" s="441"/>
      <c r="DF309" s="445" t="n">
        <v>18977</v>
      </c>
      <c r="DG309" s="446" t="n">
        <f aca="false">DF309</f>
        <v>18977</v>
      </c>
      <c r="DH309" s="422" t="n">
        <f aca="false">DF309/25000</f>
        <v>0.75908</v>
      </c>
      <c r="DI309" s="447" t="n">
        <f aca="false">6700/DF309*24</f>
        <v>8.47341518680508</v>
      </c>
      <c r="DJ309" s="435" t="n">
        <v>7.89</v>
      </c>
      <c r="DK309" s="428" t="n">
        <v>12.6</v>
      </c>
      <c r="DL309" s="447" t="n">
        <f aca="false">9500/DF309*24</f>
        <v>12.0145439215893</v>
      </c>
      <c r="DM309" s="423" t="n">
        <v>24.5</v>
      </c>
      <c r="DN309" s="423" t="n">
        <v>4.15</v>
      </c>
      <c r="DO309" s="424" t="n">
        <v>7.79</v>
      </c>
      <c r="DP309" s="424"/>
      <c r="DQ309" s="424"/>
      <c r="DR309" s="433"/>
      <c r="DS309" s="433"/>
      <c r="DT309" s="438"/>
      <c r="DU309" s="438" t="n">
        <v>0.97</v>
      </c>
      <c r="DV309" s="425"/>
      <c r="DW309" s="447" t="n">
        <f aca="false">3500/DF309*24</f>
        <v>4.42641091848027</v>
      </c>
      <c r="DX309" s="435" t="n">
        <v>5.04</v>
      </c>
      <c r="DY309" s="439" t="n">
        <v>7.98</v>
      </c>
      <c r="DZ309" s="440" t="n">
        <v>22.8</v>
      </c>
      <c r="EA309" s="441" t="n">
        <v>67</v>
      </c>
      <c r="EB309" s="442" t="n">
        <v>8300</v>
      </c>
      <c r="EC309" s="443" t="n">
        <v>15</v>
      </c>
      <c r="ED309" s="443" t="n">
        <v>0.27</v>
      </c>
      <c r="EE309" s="443" t="n">
        <v>15.3</v>
      </c>
      <c r="EF309" s="443" t="n">
        <v>1.3</v>
      </c>
      <c r="EG309" s="444" t="n">
        <v>25</v>
      </c>
      <c r="EH309" s="441" t="n">
        <v>16</v>
      </c>
      <c r="EI309" s="430" t="n">
        <f aca="false">DY309</f>
        <v>7.98</v>
      </c>
      <c r="EJ309" s="448" t="n">
        <f aca="false">DZ309</f>
        <v>22.8</v>
      </c>
      <c r="EK309" s="449" t="n">
        <f aca="false">EA309</f>
        <v>67</v>
      </c>
      <c r="EL309" s="418" t="n">
        <f aca="false">EB309</f>
        <v>8300</v>
      </c>
      <c r="EM309" s="432" t="n">
        <f aca="false">EC309</f>
        <v>15</v>
      </c>
      <c r="EN309" s="432" t="n">
        <f aca="false">ED309</f>
        <v>0.27</v>
      </c>
      <c r="EO309" s="432" t="n">
        <f aca="false">EE309</f>
        <v>15.3</v>
      </c>
      <c r="EP309" s="432" t="n">
        <f aca="false">EF309</f>
        <v>1.3</v>
      </c>
      <c r="EQ309" s="431" t="n">
        <f aca="false">EG309</f>
        <v>25</v>
      </c>
      <c r="ER309" s="449" t="n">
        <f aca="false">EH309</f>
        <v>16</v>
      </c>
      <c r="ES309" s="450" t="n">
        <f aca="false">44000/BA309*24</f>
        <v>27.7514979501734</v>
      </c>
      <c r="ET309" s="451" t="n">
        <f aca="false">BB309</f>
        <v>0.76104</v>
      </c>
      <c r="EU309" s="452" t="n">
        <f aca="false">BV309/1000/ES309*24</f>
        <v>0.222258272727273</v>
      </c>
      <c r="EV309" s="451" t="n">
        <f aca="false">EU309/$EU$6</f>
        <v>0.411589393939394</v>
      </c>
      <c r="EW309" s="514" t="n">
        <f aca="false">1-EM309/BY309</f>
        <v>0.433962264150943</v>
      </c>
      <c r="EX309" s="515" t="n">
        <f aca="false">BY309-EM309</f>
        <v>11.5</v>
      </c>
      <c r="EY309" s="514" t="n">
        <f aca="false">1-EJ309/BU309</f>
        <v>0.682008368200837</v>
      </c>
      <c r="EZ309" s="515" t="n">
        <f aca="false">BU309-EJ309</f>
        <v>48.9</v>
      </c>
      <c r="FA309" s="451" t="n">
        <f aca="false">1-EK309/BV309</f>
        <v>0.739299610894942</v>
      </c>
      <c r="FB309" s="432" t="n">
        <f aca="false">BV309-EK309</f>
        <v>190</v>
      </c>
      <c r="FC309" s="453" t="n">
        <f aca="false">1-EP309/CA309</f>
        <v>0.48</v>
      </c>
      <c r="FD309" s="432" t="n">
        <f aca="false">CA309-EP309</f>
        <v>1.2</v>
      </c>
      <c r="FE309" s="453" t="n">
        <f aca="false">1-EQ309/CB309</f>
        <v>0.810606060606061</v>
      </c>
      <c r="FF309" s="431" t="n">
        <f aca="false">CB309-EQ309</f>
        <v>107</v>
      </c>
      <c r="FG309" s="406" t="n">
        <v>50400</v>
      </c>
      <c r="FH309" s="590"/>
      <c r="FI309" s="591"/>
      <c r="FJ309" s="592"/>
      <c r="FK309" s="456" t="n">
        <f aca="false">3000/BA309*24</f>
        <v>1.89214758751183</v>
      </c>
      <c r="FL309" s="531"/>
      <c r="FM309" s="456"/>
      <c r="FN309" s="531" t="n">
        <v>4309</v>
      </c>
      <c r="FO309" s="533" t="n">
        <f aca="false">FN309/11.15/1.2/1000</f>
        <v>0.322047832585949</v>
      </c>
      <c r="FP309" s="450" t="n">
        <f aca="false">FN309/BA309*1000</f>
        <v>113.239777147062</v>
      </c>
      <c r="FQ309" s="458" t="n">
        <v>68.1</v>
      </c>
      <c r="FR309" s="459" t="n">
        <f aca="false">FQ309/BA309*1000</f>
        <v>1.78965625985494</v>
      </c>
      <c r="FS309" s="577" t="n">
        <v>7.93</v>
      </c>
      <c r="FT309" s="578" t="n">
        <v>21</v>
      </c>
      <c r="FU309" s="579" t="n">
        <v>58</v>
      </c>
      <c r="FV309" s="580" t="n">
        <v>1</v>
      </c>
      <c r="FW309" s="581" t="n">
        <v>0.38</v>
      </c>
      <c r="FX309" s="580" t="n">
        <v>16</v>
      </c>
      <c r="FY309" s="453" t="n">
        <f aca="false">1-FV309/(EG309+DD309)</f>
        <v>0.96</v>
      </c>
      <c r="FZ309" s="453" t="n">
        <f aca="false">1-FW309/(EF309+DC309)</f>
        <v>0.707692307692308</v>
      </c>
      <c r="GA309" s="430" t="n">
        <f aca="false">EF309+DC309-FW309</f>
        <v>0.92</v>
      </c>
      <c r="GB309" s="514" t="n">
        <f aca="false">1-FT309/DZ309</f>
        <v>0.0789473684210527</v>
      </c>
      <c r="GC309" s="515" t="n">
        <f aca="false">(CW309+DZ309-FT309)</f>
        <v>1.8</v>
      </c>
      <c r="GD309" s="514" t="n">
        <f aca="false">1-FU309/EA309</f>
        <v>0.134328358208955</v>
      </c>
      <c r="GE309" s="528" t="n">
        <f aca="false">CX309+EA309-FU309</f>
        <v>9</v>
      </c>
      <c r="GF309" s="462" t="n">
        <f aca="false">4100/BA309*24</f>
        <v>2.58593503626616</v>
      </c>
      <c r="GG309" s="607" t="n">
        <v>30</v>
      </c>
      <c r="GH309" s="451" t="n">
        <f aca="false">GG309/80</f>
        <v>0.375</v>
      </c>
      <c r="GI309" s="406" t="n">
        <v>195</v>
      </c>
      <c r="GJ309" s="463" t="n">
        <f aca="false">GI309/GG309</f>
        <v>6.5</v>
      </c>
      <c r="GK309" s="464" t="n">
        <f aca="false">GG309/(BA309/24)*1000</f>
        <v>18.9214758751183</v>
      </c>
      <c r="GL309" s="465" t="n">
        <v>8.08</v>
      </c>
      <c r="GM309" s="530" t="n">
        <v>20</v>
      </c>
      <c r="GN309" s="406" t="n">
        <v>57</v>
      </c>
      <c r="GO309" s="514" t="n">
        <f aca="false">1-GM309/FT309</f>
        <v>0.0476190476190477</v>
      </c>
      <c r="GP309" s="451" t="n">
        <f aca="false">1-GN309/FU309</f>
        <v>0.0172413793103449</v>
      </c>
      <c r="GQ309" s="578" t="n">
        <v>2</v>
      </c>
      <c r="GR309" s="456" t="n">
        <f aca="false">4300/BA309*24</f>
        <v>2.71207820876695</v>
      </c>
      <c r="GS309" s="532" t="n">
        <f aca="false">HC309</f>
        <v>18.2</v>
      </c>
      <c r="GT309" s="532" t="n">
        <f aca="false">HD309</f>
        <v>52</v>
      </c>
      <c r="GU309" s="514" t="n">
        <f aca="false">1-GS309/GM309</f>
        <v>0.0900000000000001</v>
      </c>
      <c r="GV309" s="514" t="n">
        <f aca="false">1-GT309/GN309</f>
        <v>0.0877192982456141</v>
      </c>
      <c r="GW309" s="514" t="n">
        <f aca="false">1-HC309/FT309</f>
        <v>0.133333333333333</v>
      </c>
      <c r="GX309" s="514" t="n">
        <f aca="false">1-HD309/FU309</f>
        <v>0.103448275862069</v>
      </c>
      <c r="GY309" s="463" t="n">
        <f aca="false">GK309/(FU309-HD309)</f>
        <v>3.15357931251971</v>
      </c>
      <c r="GZ309" s="406" t="n">
        <v>36392</v>
      </c>
      <c r="HA309" s="582" t="n">
        <v>8.43</v>
      </c>
      <c r="HB309" s="452" t="n">
        <v>8.32</v>
      </c>
      <c r="HC309" s="578" t="n">
        <v>18.2</v>
      </c>
      <c r="HD309" s="464" t="n">
        <v>52</v>
      </c>
      <c r="HE309" s="464" t="n">
        <v>18</v>
      </c>
      <c r="HF309" s="464"/>
      <c r="HG309" s="583"/>
      <c r="HH309" s="576" t="n">
        <v>2</v>
      </c>
      <c r="HI309" s="584" t="n">
        <v>8190</v>
      </c>
      <c r="HJ309" s="407" t="n">
        <f aca="false">HI309*0.67</f>
        <v>5487.3</v>
      </c>
      <c r="HK309" s="407"/>
      <c r="HL309" s="550"/>
      <c r="HM309" s="585" t="n">
        <v>16.4</v>
      </c>
      <c r="HN309" s="462" t="n">
        <v>15.08</v>
      </c>
      <c r="HO309" s="575" t="n">
        <v>0.36</v>
      </c>
      <c r="HP309" s="549" t="n">
        <v>0.01</v>
      </c>
      <c r="HQ309" s="586" t="n">
        <v>16.1</v>
      </c>
      <c r="HR309" s="587" t="n">
        <v>0.38</v>
      </c>
      <c r="HS309" s="521" t="n">
        <v>0.3</v>
      </c>
      <c r="HT309" s="588" t="n">
        <v>2</v>
      </c>
      <c r="HU309" s="523" t="n">
        <f aca="false">72500/BA309*24</f>
        <v>45.7269000315358</v>
      </c>
      <c r="HV309" s="514" t="n">
        <f aca="false">1-HC309/BE309</f>
        <v>0.746164574616457</v>
      </c>
      <c r="HW309" s="514" t="n">
        <f aca="false">1-HD309/BF309</f>
        <v>0.797665369649805</v>
      </c>
      <c r="HX309" s="514" t="n">
        <f aca="false">1-HN309/BK309</f>
        <v>0.430943396226415</v>
      </c>
      <c r="HY309" s="600"/>
    </row>
    <row r="310" s="599" customFormat="true" ht="15" hidden="false" customHeight="true" outlineLevel="0" collapsed="false">
      <c r="A310" s="401" t="n">
        <v>43792</v>
      </c>
      <c r="B310" s="516" t="n">
        <v>31911</v>
      </c>
      <c r="C310" s="403" t="n">
        <f aca="false">B310/$B$6</f>
        <v>0.63822</v>
      </c>
      <c r="D310" s="572" t="n">
        <v>8.21</v>
      </c>
      <c r="E310" s="573" t="n">
        <v>54.6</v>
      </c>
      <c r="F310" s="574" t="n">
        <v>206</v>
      </c>
      <c r="G310" s="407" t="n">
        <f aca="false">F310*B310/1000</f>
        <v>6573.666</v>
      </c>
      <c r="H310" s="403" t="n">
        <f aca="false">G310/$G$6</f>
        <v>0.26294664</v>
      </c>
      <c r="I310" s="574" t="n">
        <v>7580</v>
      </c>
      <c r="J310" s="407" t="n">
        <f aca="false">I310*0.67</f>
        <v>5078.6</v>
      </c>
      <c r="K310" s="575" t="n">
        <v>30.1</v>
      </c>
      <c r="L310" s="575"/>
      <c r="M310" s="575"/>
      <c r="N310" s="576" t="n">
        <v>76</v>
      </c>
      <c r="O310" s="576"/>
      <c r="P310" s="410"/>
      <c r="Q310" s="410"/>
      <c r="R310" s="410"/>
      <c r="S310" s="410"/>
      <c r="T310" s="411"/>
      <c r="U310" s="412"/>
      <c r="V310" s="410"/>
      <c r="W310" s="410"/>
      <c r="X310" s="517"/>
      <c r="Y310" s="474"/>
      <c r="Z310" s="430"/>
      <c r="AA310" s="448"/>
      <c r="AB310" s="410"/>
      <c r="AC310" s="410"/>
      <c r="AD310" s="475" t="n">
        <v>4.04</v>
      </c>
      <c r="AE310" s="478" t="n">
        <f aca="false">AD310/$AD$6</f>
        <v>0.561111111111111</v>
      </c>
      <c r="AF310" s="479"/>
      <c r="AG310" s="478"/>
      <c r="AH310" s="479"/>
      <c r="AI310" s="479"/>
      <c r="AJ310" s="474"/>
      <c r="AK310" s="478"/>
      <c r="AL310" s="448"/>
      <c r="AM310" s="480"/>
      <c r="AN310" s="474"/>
      <c r="AO310" s="474"/>
      <c r="AP310" s="480"/>
      <c r="AQ310" s="448"/>
      <c r="AR310" s="474"/>
      <c r="AS310" s="474"/>
      <c r="AT310" s="474"/>
      <c r="AU310" s="448"/>
      <c r="AV310" s="481"/>
      <c r="AW310" s="480"/>
      <c r="AX310" s="480"/>
      <c r="AY310" s="481"/>
      <c r="AZ310" s="481"/>
      <c r="BA310" s="421" t="n">
        <f aca="false">CC310+DF310</f>
        <v>34894</v>
      </c>
      <c r="BB310" s="422" t="n">
        <f aca="false">BA310/$BA$6</f>
        <v>0.69788</v>
      </c>
      <c r="BC310" s="423"/>
      <c r="BD310" s="424" t="n">
        <v>8.32</v>
      </c>
      <c r="BE310" s="425" t="n">
        <v>75</v>
      </c>
      <c r="BF310" s="426" t="n">
        <v>282</v>
      </c>
      <c r="BG310" s="427" t="n">
        <v>9820</v>
      </c>
      <c r="BH310" s="421" t="n">
        <f aca="false">BG310*0.67</f>
        <v>6579.4</v>
      </c>
      <c r="BI310" s="433"/>
      <c r="BJ310" s="422"/>
      <c r="BK310" s="428" t="n">
        <v>24.3</v>
      </c>
      <c r="BL310" s="428"/>
      <c r="BM310" s="429"/>
      <c r="BN310" s="423"/>
      <c r="BO310" s="426" t="n">
        <v>122</v>
      </c>
      <c r="BP310" s="426"/>
      <c r="BQ310" s="424" t="n">
        <v>3.04</v>
      </c>
      <c r="BR310" s="422" t="n">
        <f aca="false">BQ310/$BQ$6</f>
        <v>0.422222222222222</v>
      </c>
      <c r="BS310" s="410" t="n">
        <f aca="false">BA310</f>
        <v>34894</v>
      </c>
      <c r="BT310" s="430" t="n">
        <f aca="false">BD310</f>
        <v>8.32</v>
      </c>
      <c r="BU310" s="431" t="n">
        <f aca="false">BE310</f>
        <v>75</v>
      </c>
      <c r="BV310" s="431" t="n">
        <f aca="false">BF310</f>
        <v>282</v>
      </c>
      <c r="BW310" s="431" t="n">
        <f aca="false">BG310</f>
        <v>9820</v>
      </c>
      <c r="BX310" s="431" t="n">
        <f aca="false">BW310*0.65</f>
        <v>6383</v>
      </c>
      <c r="BY310" s="431" t="n">
        <f aca="false">BK310</f>
        <v>24.3</v>
      </c>
      <c r="BZ310" s="431"/>
      <c r="CA310" s="432"/>
      <c r="CB310" s="431" t="n">
        <f aca="false">BO310</f>
        <v>122</v>
      </c>
      <c r="CC310" s="433" t="n">
        <v>17392</v>
      </c>
      <c r="CD310" s="412" t="n">
        <f aca="false">CC310</f>
        <v>17392</v>
      </c>
      <c r="CE310" s="422" t="n">
        <f aca="false">CC310/25000</f>
        <v>0.69568</v>
      </c>
      <c r="CF310" s="434" t="n">
        <f aca="false">6700/CC310*24</f>
        <v>9.24563017479301</v>
      </c>
      <c r="CG310" s="435"/>
      <c r="CH310" s="428"/>
      <c r="CI310" s="447" t="n">
        <f aca="false">9500/CC310*24</f>
        <v>13.1094756209752</v>
      </c>
      <c r="CJ310" s="437" t="n">
        <v>25</v>
      </c>
      <c r="CK310" s="437" t="n">
        <v>4.98</v>
      </c>
      <c r="CL310" s="424"/>
      <c r="CM310" s="424"/>
      <c r="CN310" s="424"/>
      <c r="CO310" s="433"/>
      <c r="CP310" s="433"/>
      <c r="CQ310" s="438"/>
      <c r="CR310" s="438" t="n">
        <v>0.98</v>
      </c>
      <c r="CS310" s="425"/>
      <c r="CT310" s="433" t="n">
        <f aca="false">3500/CC310*24</f>
        <v>4.82980680772769</v>
      </c>
      <c r="CU310" s="435" t="n">
        <v>5.17</v>
      </c>
      <c r="CV310" s="439"/>
      <c r="CW310" s="440"/>
      <c r="CX310" s="441"/>
      <c r="CY310" s="442"/>
      <c r="CZ310" s="443"/>
      <c r="DA310" s="443"/>
      <c r="DB310" s="443"/>
      <c r="DC310" s="443"/>
      <c r="DD310" s="444"/>
      <c r="DE310" s="441"/>
      <c r="DF310" s="445" t="n">
        <v>17502</v>
      </c>
      <c r="DG310" s="446" t="n">
        <f aca="false">DF310</f>
        <v>17502</v>
      </c>
      <c r="DH310" s="422" t="n">
        <f aca="false">DF310/25000</f>
        <v>0.70008</v>
      </c>
      <c r="DI310" s="447" t="n">
        <f aca="false">6700/DF310*24</f>
        <v>9.18752142612273</v>
      </c>
      <c r="DJ310" s="435" t="n">
        <v>7.89</v>
      </c>
      <c r="DK310" s="428"/>
      <c r="DL310" s="447" t="n">
        <f aca="false">9500/DF310*24</f>
        <v>13.0270826191292</v>
      </c>
      <c r="DM310" s="423" t="n">
        <v>25.2</v>
      </c>
      <c r="DN310" s="423" t="n">
        <v>5.27</v>
      </c>
      <c r="DO310" s="424" t="n">
        <v>7.86</v>
      </c>
      <c r="DP310" s="424"/>
      <c r="DQ310" s="424"/>
      <c r="DR310" s="433"/>
      <c r="DS310" s="433"/>
      <c r="DT310" s="438"/>
      <c r="DU310" s="438" t="n">
        <v>0.98</v>
      </c>
      <c r="DV310" s="425"/>
      <c r="DW310" s="447" t="n">
        <f aca="false">3500/DF310*24</f>
        <v>4.79945149125814</v>
      </c>
      <c r="DX310" s="435" t="n">
        <v>6.83</v>
      </c>
      <c r="DY310" s="439" t="n">
        <v>8</v>
      </c>
      <c r="DZ310" s="440" t="n">
        <v>21.9</v>
      </c>
      <c r="EA310" s="441" t="n">
        <v>69</v>
      </c>
      <c r="EB310" s="442" t="n">
        <v>8730</v>
      </c>
      <c r="EC310" s="443" t="n">
        <v>12.2</v>
      </c>
      <c r="ED310" s="443"/>
      <c r="EE310" s="443"/>
      <c r="EF310" s="443"/>
      <c r="EG310" s="444" t="n">
        <v>28</v>
      </c>
      <c r="EH310" s="441"/>
      <c r="EI310" s="430" t="n">
        <f aca="false">DY310</f>
        <v>8</v>
      </c>
      <c r="EJ310" s="448" t="n">
        <f aca="false">DZ310</f>
        <v>21.9</v>
      </c>
      <c r="EK310" s="449" t="n">
        <f aca="false">EA310</f>
        <v>69</v>
      </c>
      <c r="EL310" s="418" t="n">
        <f aca="false">EB310</f>
        <v>8730</v>
      </c>
      <c r="EM310" s="432" t="n">
        <f aca="false">EC310</f>
        <v>12.2</v>
      </c>
      <c r="EN310" s="432"/>
      <c r="EO310" s="432"/>
      <c r="EP310" s="432"/>
      <c r="EQ310" s="431" t="n">
        <f aca="false">EG310</f>
        <v>28</v>
      </c>
      <c r="ER310" s="449"/>
      <c r="ES310" s="450" t="n">
        <f aca="false">44000/BA310*24</f>
        <v>30.263082478363</v>
      </c>
      <c r="ET310" s="451" t="n">
        <f aca="false">BB310</f>
        <v>0.69788</v>
      </c>
      <c r="EU310" s="452" t="n">
        <f aca="false">BV310/1000/ES310*24</f>
        <v>0.223638818181818</v>
      </c>
      <c r="EV310" s="451" t="n">
        <f aca="false">EU310/$EU$6</f>
        <v>0.41414595959596</v>
      </c>
      <c r="EW310" s="514"/>
      <c r="EX310" s="515" t="n">
        <f aca="false">BY310-EM310</f>
        <v>12.1</v>
      </c>
      <c r="EY310" s="514" t="n">
        <f aca="false">1-EJ310/BU310</f>
        <v>0.708</v>
      </c>
      <c r="EZ310" s="515" t="n">
        <f aca="false">BU310-EJ310</f>
        <v>53.1</v>
      </c>
      <c r="FA310" s="451" t="n">
        <f aca="false">1-EK310/BV310</f>
        <v>0.75531914893617</v>
      </c>
      <c r="FB310" s="432" t="n">
        <f aca="false">BV310-EK310</f>
        <v>213</v>
      </c>
      <c r="FC310" s="453"/>
      <c r="FD310" s="432"/>
      <c r="FE310" s="453" t="n">
        <f aca="false">1-EQ310/CB310</f>
        <v>0.770491803278688</v>
      </c>
      <c r="FF310" s="431" t="n">
        <f aca="false">CB310-EQ310</f>
        <v>94</v>
      </c>
      <c r="FG310" s="406" t="n">
        <v>50400</v>
      </c>
      <c r="FH310" s="590"/>
      <c r="FI310" s="591"/>
      <c r="FJ310" s="592"/>
      <c r="FK310" s="456" t="n">
        <f aca="false">3000/BA310*24</f>
        <v>2.06339198716112</v>
      </c>
      <c r="FL310" s="531"/>
      <c r="FM310" s="456"/>
      <c r="FN310" s="531" t="n">
        <v>4587</v>
      </c>
      <c r="FO310" s="533" t="n">
        <f aca="false">FN310/11.15/1.2/1000</f>
        <v>0.342825112107623</v>
      </c>
      <c r="FP310" s="450" t="n">
        <f aca="false">FN310/BA310*1000</f>
        <v>131.455264515389</v>
      </c>
      <c r="FQ310" s="458" t="n">
        <v>68.1</v>
      </c>
      <c r="FR310" s="459" t="n">
        <f aca="false">FQ310/BA310*1000</f>
        <v>1.95162492118989</v>
      </c>
      <c r="FS310" s="577" t="n">
        <v>7.95</v>
      </c>
      <c r="FT310" s="578" t="n">
        <v>19.6</v>
      </c>
      <c r="FU310" s="579" t="n">
        <v>67</v>
      </c>
      <c r="FV310" s="580" t="n">
        <v>1</v>
      </c>
      <c r="FW310" s="581"/>
      <c r="FX310" s="580"/>
      <c r="FY310" s="453" t="n">
        <f aca="false">1-FV310/(EG310+DD310)</f>
        <v>0.964285714285714</v>
      </c>
      <c r="FZ310" s="453"/>
      <c r="GA310" s="430"/>
      <c r="GB310" s="514" t="n">
        <f aca="false">1-FT310/DZ310</f>
        <v>0.105022831050228</v>
      </c>
      <c r="GC310" s="515" t="n">
        <f aca="false">(CW310+DZ310-FT310)</f>
        <v>2.3</v>
      </c>
      <c r="GD310" s="514" t="n">
        <f aca="false">1-FU310/EA310</f>
        <v>0.0289855072463768</v>
      </c>
      <c r="GE310" s="528" t="n">
        <f aca="false">CX310+EA310-FU310</f>
        <v>2</v>
      </c>
      <c r="GF310" s="462" t="n">
        <f aca="false">4100/BA310*24</f>
        <v>2.81996904912019</v>
      </c>
      <c r="GG310" s="607" t="n">
        <v>30</v>
      </c>
      <c r="GH310" s="451" t="n">
        <f aca="false">GG310/80</f>
        <v>0.375</v>
      </c>
      <c r="GI310" s="406" t="n">
        <v>195</v>
      </c>
      <c r="GJ310" s="463" t="n">
        <f aca="false">GI310/GG310</f>
        <v>6.5</v>
      </c>
      <c r="GK310" s="464" t="n">
        <f aca="false">GG310/(BA310/24)*1000</f>
        <v>20.6339198716112</v>
      </c>
      <c r="GL310" s="465" t="n">
        <v>8.12</v>
      </c>
      <c r="GM310" s="530" t="n">
        <v>18.3</v>
      </c>
      <c r="GN310" s="406" t="n">
        <v>61</v>
      </c>
      <c r="GO310" s="514" t="n">
        <f aca="false">1-GM310/FT310</f>
        <v>0.0663265306122449</v>
      </c>
      <c r="GP310" s="451" t="n">
        <f aca="false">1-GN310/FU310</f>
        <v>0.0895522388059702</v>
      </c>
      <c r="GQ310" s="578" t="n">
        <v>2</v>
      </c>
      <c r="GR310" s="456" t="n">
        <f aca="false">4300/BA310*24</f>
        <v>2.95752851493093</v>
      </c>
      <c r="GS310" s="532" t="n">
        <f aca="false">HC310</f>
        <v>16.8</v>
      </c>
      <c r="GT310" s="532" t="n">
        <f aca="false">HD310</f>
        <v>56</v>
      </c>
      <c r="GU310" s="514" t="n">
        <f aca="false">1-GS310/GM310</f>
        <v>0.0819672131147541</v>
      </c>
      <c r="GV310" s="514" t="n">
        <f aca="false">1-GT310/GN310</f>
        <v>0.0819672131147541</v>
      </c>
      <c r="GW310" s="514" t="n">
        <f aca="false">1-HC310/FT310</f>
        <v>0.142857142857143</v>
      </c>
      <c r="GX310" s="514" t="n">
        <f aca="false">1-HD310/FU310</f>
        <v>0.164179104477612</v>
      </c>
      <c r="GY310" s="463" t="n">
        <f aca="false">GK310/(FU310-HD310)</f>
        <v>1.8758108974192</v>
      </c>
      <c r="GZ310" s="406" t="n">
        <v>35819</v>
      </c>
      <c r="HA310" s="582" t="n">
        <v>8.37</v>
      </c>
      <c r="HB310" s="452" t="n">
        <v>8.23</v>
      </c>
      <c r="HC310" s="578" t="n">
        <v>16.8</v>
      </c>
      <c r="HD310" s="464" t="n">
        <v>56</v>
      </c>
      <c r="HE310" s="464" t="n">
        <v>19</v>
      </c>
      <c r="HF310" s="464"/>
      <c r="HG310" s="583"/>
      <c r="HH310" s="576" t="n">
        <v>2</v>
      </c>
      <c r="HI310" s="584" t="n">
        <v>8590</v>
      </c>
      <c r="HJ310" s="407" t="n">
        <f aca="false">HI310*0.67</f>
        <v>5755.3</v>
      </c>
      <c r="HK310" s="407"/>
      <c r="HL310" s="550"/>
      <c r="HM310" s="585"/>
      <c r="HN310" s="462" t="n">
        <v>12.37</v>
      </c>
      <c r="HO310" s="575"/>
      <c r="HP310" s="549" t="n">
        <v>0.01</v>
      </c>
      <c r="HQ310" s="586"/>
      <c r="HR310" s="587"/>
      <c r="HS310" s="521" t="n">
        <v>0.57</v>
      </c>
      <c r="HT310" s="588" t="n">
        <v>2</v>
      </c>
      <c r="HU310" s="523" t="n">
        <f aca="false">72500/BA310*24</f>
        <v>49.8653063563936</v>
      </c>
      <c r="HV310" s="514" t="n">
        <f aca="false">1-HC310/BE310</f>
        <v>0.776</v>
      </c>
      <c r="HW310" s="514" t="n">
        <f aca="false">1-HD310/BF310</f>
        <v>0.801418439716312</v>
      </c>
      <c r="HX310" s="514" t="n">
        <f aca="false">1-HN310/BK310</f>
        <v>0.490946502057613</v>
      </c>
      <c r="HY310" s="600"/>
    </row>
    <row r="311" customFormat="false" ht="15.6" hidden="false" customHeight="false" outlineLevel="0" collapsed="false">
      <c r="A311" s="486" t="n">
        <v>43793</v>
      </c>
      <c r="B311" s="487" t="n">
        <v>38971</v>
      </c>
      <c r="C311" s="488" t="n">
        <f aca="false">B311/$B$6</f>
        <v>0.77942</v>
      </c>
      <c r="D311" s="489" t="n">
        <v>8.42</v>
      </c>
      <c r="E311" s="490" t="n">
        <v>52.2</v>
      </c>
      <c r="F311" s="491" t="n">
        <v>200</v>
      </c>
      <c r="G311" s="491" t="n">
        <f aca="false">F311*B311/1000</f>
        <v>7794.2</v>
      </c>
      <c r="H311" s="488" t="n">
        <f aca="false">G311/$G$6</f>
        <v>0.311768</v>
      </c>
      <c r="I311" s="491" t="n">
        <v>11620</v>
      </c>
      <c r="J311" s="491" t="n">
        <f aca="false">I311*0.67</f>
        <v>7785.4</v>
      </c>
      <c r="K311" s="492" t="n">
        <v>24.5</v>
      </c>
      <c r="L311" s="492"/>
      <c r="M311" s="492"/>
      <c r="N311" s="493" t="n">
        <v>57</v>
      </c>
      <c r="O311" s="493"/>
      <c r="P311" s="410"/>
      <c r="Q311" s="410"/>
      <c r="R311" s="410"/>
      <c r="S311" s="410"/>
      <c r="T311" s="411"/>
      <c r="U311" s="412"/>
      <c r="V311" s="410"/>
      <c r="W311" s="410"/>
      <c r="X311" s="413"/>
      <c r="Y311" s="474"/>
      <c r="Z311" s="430"/>
      <c r="AA311" s="448"/>
      <c r="AB311" s="410"/>
      <c r="AC311" s="410"/>
      <c r="AD311" s="475" t="n">
        <v>3.93</v>
      </c>
      <c r="AE311" s="478" t="n">
        <f aca="false">AD311/$AD$6</f>
        <v>0.545833333333333</v>
      </c>
      <c r="AF311" s="479"/>
      <c r="AG311" s="478"/>
      <c r="AH311" s="479"/>
      <c r="AI311" s="479"/>
      <c r="AJ311" s="474"/>
      <c r="AK311" s="478"/>
      <c r="AL311" s="448"/>
      <c r="AM311" s="480"/>
      <c r="AN311" s="474"/>
      <c r="AO311" s="474"/>
      <c r="AP311" s="480"/>
      <c r="AQ311" s="448"/>
      <c r="AR311" s="474"/>
      <c r="AS311" s="474"/>
      <c r="AT311" s="474"/>
      <c r="AU311" s="448"/>
      <c r="AV311" s="481"/>
      <c r="AW311" s="480"/>
      <c r="AX311" s="480"/>
      <c r="AY311" s="481"/>
      <c r="AZ311" s="481"/>
      <c r="BA311" s="421" t="n">
        <f aca="false">CC311+DF311</f>
        <v>30434</v>
      </c>
      <c r="BB311" s="422" t="n">
        <f aca="false">BA311/$BA$6</f>
        <v>0.60868</v>
      </c>
      <c r="BC311" s="423"/>
      <c r="BD311" s="424" t="n">
        <v>8.59</v>
      </c>
      <c r="BE311" s="425" t="n">
        <v>92</v>
      </c>
      <c r="BF311" s="426" t="n">
        <v>247</v>
      </c>
      <c r="BG311" s="427" t="n">
        <v>13230</v>
      </c>
      <c r="BH311" s="421" t="n">
        <f aca="false">BG311*0.67</f>
        <v>8864.1</v>
      </c>
      <c r="BI311" s="421"/>
      <c r="BJ311" s="422"/>
      <c r="BK311" s="428" t="n">
        <v>19.6</v>
      </c>
      <c r="BL311" s="428"/>
      <c r="BM311" s="429"/>
      <c r="BN311" s="423"/>
      <c r="BO311" s="426" t="n">
        <v>57</v>
      </c>
      <c r="BP311" s="426"/>
      <c r="BQ311" s="424" t="n">
        <v>4.76</v>
      </c>
      <c r="BR311" s="422" t="n">
        <f aca="false">BQ311/$BQ$6</f>
        <v>0.661111111111111</v>
      </c>
      <c r="BS311" s="410" t="n">
        <f aca="false">BA311</f>
        <v>30434</v>
      </c>
      <c r="BT311" s="430" t="n">
        <f aca="false">BD311</f>
        <v>8.59</v>
      </c>
      <c r="BU311" s="431" t="n">
        <f aca="false">BE311</f>
        <v>92</v>
      </c>
      <c r="BV311" s="431" t="n">
        <f aca="false">BF311</f>
        <v>247</v>
      </c>
      <c r="BW311" s="431" t="n">
        <f aca="false">BG311</f>
        <v>13230</v>
      </c>
      <c r="BX311" s="431" t="n">
        <f aca="false">BW311*0.65</f>
        <v>8599.5</v>
      </c>
      <c r="BY311" s="431" t="n">
        <f aca="false">BK311</f>
        <v>19.6</v>
      </c>
      <c r="BZ311" s="431"/>
      <c r="CA311" s="432"/>
      <c r="CB311" s="431" t="n">
        <f aca="false">BO311</f>
        <v>57</v>
      </c>
      <c r="CC311" s="433" t="n">
        <v>15223</v>
      </c>
      <c r="CD311" s="412" t="n">
        <f aca="false">CC311</f>
        <v>15223</v>
      </c>
      <c r="CE311" s="422" t="n">
        <f aca="false">CC311/25000</f>
        <v>0.60892</v>
      </c>
      <c r="CF311" s="534" t="n">
        <f aca="false">6700/CC311*24</f>
        <v>10.5629639361492</v>
      </c>
      <c r="CG311" s="435"/>
      <c r="CH311" s="428"/>
      <c r="CI311" s="535" t="n">
        <f aca="false">9500/CC311*24</f>
        <v>14.9773369243907</v>
      </c>
      <c r="CJ311" s="437" t="n">
        <v>25.1</v>
      </c>
      <c r="CK311" s="437" t="n">
        <v>6.26</v>
      </c>
      <c r="CL311" s="424"/>
      <c r="CM311" s="424"/>
      <c r="CN311" s="424"/>
      <c r="CO311" s="433"/>
      <c r="CP311" s="433"/>
      <c r="CQ311" s="438"/>
      <c r="CR311" s="438" t="n">
        <v>0.98</v>
      </c>
      <c r="CS311" s="482"/>
      <c r="CT311" s="425" t="n">
        <f aca="false">3500/CC311*24</f>
        <v>5.51796623530185</v>
      </c>
      <c r="CU311" s="435" t="n">
        <v>6.89</v>
      </c>
      <c r="CV311" s="494"/>
      <c r="CW311" s="495"/>
      <c r="CX311" s="496"/>
      <c r="CY311" s="497"/>
      <c r="CZ311" s="498"/>
      <c r="DA311" s="498"/>
      <c r="DB311" s="498"/>
      <c r="DC311" s="498"/>
      <c r="DD311" s="499"/>
      <c r="DE311" s="499"/>
      <c r="DF311" s="433" t="n">
        <v>15211</v>
      </c>
      <c r="DG311" s="446" t="n">
        <f aca="false">DF311</f>
        <v>15211</v>
      </c>
      <c r="DH311" s="422" t="n">
        <f aca="false">DF311/25000</f>
        <v>0.60844</v>
      </c>
      <c r="DI311" s="433" t="n">
        <f aca="false">6700/DF311*24</f>
        <v>10.5712970876339</v>
      </c>
      <c r="DJ311" s="435" t="n">
        <v>8.01</v>
      </c>
      <c r="DK311" s="428"/>
      <c r="DL311" s="433" t="n">
        <f aca="false">9500/DF311*24</f>
        <v>14.9891525869437</v>
      </c>
      <c r="DM311" s="542" t="n">
        <v>25.2</v>
      </c>
      <c r="DN311" s="542" t="n">
        <v>5.52</v>
      </c>
      <c r="DO311" s="543" t="n">
        <v>8.06</v>
      </c>
      <c r="DP311" s="543"/>
      <c r="DQ311" s="543"/>
      <c r="DR311" s="433"/>
      <c r="DS311" s="433"/>
      <c r="DT311" s="438"/>
      <c r="DU311" s="438" t="n">
        <v>0.98</v>
      </c>
      <c r="DV311" s="482"/>
      <c r="DW311" s="433" t="n">
        <f aca="false">3500/DF311*24</f>
        <v>5.52231937413714</v>
      </c>
      <c r="DX311" s="435" t="n">
        <v>6.92</v>
      </c>
      <c r="DY311" s="494" t="n">
        <v>8.14</v>
      </c>
      <c r="DZ311" s="495" t="n">
        <v>21.5</v>
      </c>
      <c r="EA311" s="496" t="n">
        <v>70</v>
      </c>
      <c r="EB311" s="497" t="n">
        <v>8970</v>
      </c>
      <c r="EC311" s="498" t="n">
        <v>13.2</v>
      </c>
      <c r="ED311" s="498"/>
      <c r="EE311" s="498"/>
      <c r="EF311" s="498"/>
      <c r="EG311" s="499" t="n">
        <v>15</v>
      </c>
      <c r="EH311" s="496"/>
      <c r="EI311" s="430" t="n">
        <f aca="false">DY311</f>
        <v>8.14</v>
      </c>
      <c r="EJ311" s="448" t="n">
        <f aca="false">DZ311</f>
        <v>21.5</v>
      </c>
      <c r="EK311" s="449" t="n">
        <f aca="false">EA311</f>
        <v>70</v>
      </c>
      <c r="EL311" s="418" t="n">
        <f aca="false">EB311</f>
        <v>8970</v>
      </c>
      <c r="EM311" s="432" t="n">
        <f aca="false">EC311</f>
        <v>13.2</v>
      </c>
      <c r="EN311" s="432"/>
      <c r="EO311" s="432"/>
      <c r="EP311" s="432"/>
      <c r="EQ311" s="431" t="n">
        <f aca="false">EG311</f>
        <v>15</v>
      </c>
      <c r="ER311" s="449"/>
      <c r="ES311" s="497" t="n">
        <f aca="false">44000/BA311*24</f>
        <v>34.6980350923309</v>
      </c>
      <c r="ET311" s="500" t="n">
        <f aca="false">BB311</f>
        <v>0.60868</v>
      </c>
      <c r="EU311" s="452" t="n">
        <f aca="false">BV311/1000/ES311*24</f>
        <v>0.170845409090909</v>
      </c>
      <c r="EV311" s="500" t="n">
        <f aca="false">EU311/$EU$6</f>
        <v>0.316380387205387</v>
      </c>
      <c r="EW311" s="527"/>
      <c r="EX311" s="515" t="n">
        <f aca="false">BY311-EM311</f>
        <v>6.4</v>
      </c>
      <c r="EY311" s="514" t="n">
        <f aca="false">1-EJ311/BU311</f>
        <v>0.766304347826087</v>
      </c>
      <c r="EZ311" s="515" t="n">
        <f aca="false">BU311-EJ311</f>
        <v>70.5</v>
      </c>
      <c r="FA311" s="451" t="n">
        <f aca="false">1-EK311/BV311</f>
        <v>0.716599190283401</v>
      </c>
      <c r="FB311" s="432" t="n">
        <f aca="false">BV311-EK311</f>
        <v>177</v>
      </c>
      <c r="FC311" s="453"/>
      <c r="FD311" s="432"/>
      <c r="FE311" s="453" t="n">
        <f aca="false">1-EQ311/CB311</f>
        <v>0.736842105263158</v>
      </c>
      <c r="FF311" s="431" t="n">
        <f aca="false">CB311-EQ311</f>
        <v>42</v>
      </c>
      <c r="FG311" s="491" t="n">
        <v>50400</v>
      </c>
      <c r="FH311" s="499"/>
      <c r="FI311" s="502"/>
      <c r="FJ311" s="488"/>
      <c r="FK311" s="503" t="n">
        <f aca="false">3000/BA311*24</f>
        <v>2.36577511993166</v>
      </c>
      <c r="FL311" s="491"/>
      <c r="FM311" s="503"/>
      <c r="FN311" s="491" t="n">
        <v>11632</v>
      </c>
      <c r="FO311" s="533" t="n">
        <f aca="false">FN311/11.15/1.2/1000</f>
        <v>0.869357249626308</v>
      </c>
      <c r="FP311" s="497" t="n">
        <f aca="false">FN311/BA311*1000</f>
        <v>382.20411382007</v>
      </c>
      <c r="FQ311" s="504" t="n">
        <v>75.6</v>
      </c>
      <c r="FR311" s="492" t="n">
        <f aca="false">FQ311/BA311*1000</f>
        <v>2.48406387592824</v>
      </c>
      <c r="FS311" s="505" t="n">
        <v>8.07</v>
      </c>
      <c r="FT311" s="536" t="n">
        <v>20</v>
      </c>
      <c r="FU311" s="496" t="n">
        <v>64</v>
      </c>
      <c r="FV311" s="491" t="n">
        <v>1</v>
      </c>
      <c r="FW311" s="505"/>
      <c r="FX311" s="491"/>
      <c r="FY311" s="453" t="n">
        <f aca="false">1-FV311/(EG311+DD311)</f>
        <v>0.933333333333333</v>
      </c>
      <c r="FZ311" s="453"/>
      <c r="GA311" s="430"/>
      <c r="GB311" s="500" t="n">
        <f aca="false">1-FT311/DZ311</f>
        <v>0.0697674418604651</v>
      </c>
      <c r="GC311" s="515" t="n">
        <f aca="false">(CW311+DZ311-FT311)</f>
        <v>1.5</v>
      </c>
      <c r="GD311" s="500" t="n">
        <f aca="false">1-FU311/EA311</f>
        <v>0.0857142857142858</v>
      </c>
      <c r="GE311" s="528" t="n">
        <f aca="false">CX311+EA311-FU311</f>
        <v>6</v>
      </c>
      <c r="GF311" s="507" t="n">
        <f aca="false">4100/BA311*24</f>
        <v>3.23322599723993</v>
      </c>
      <c r="GG311" s="491" t="n">
        <v>30</v>
      </c>
      <c r="GH311" s="527" t="n">
        <f aca="false">GG311/80</f>
        <v>0.375</v>
      </c>
      <c r="GI311" s="491" t="n">
        <v>195</v>
      </c>
      <c r="GJ311" s="545" t="n">
        <f aca="false">GI311/GG311</f>
        <v>6.5</v>
      </c>
      <c r="GK311" s="499" t="n">
        <f aca="false">GG311/(BA311/24)*1000</f>
        <v>23.6577511993166</v>
      </c>
      <c r="GL311" s="508" t="n">
        <v>8.24</v>
      </c>
      <c r="GM311" s="536" t="n">
        <v>18.6</v>
      </c>
      <c r="GN311" s="537" t="n">
        <v>56</v>
      </c>
      <c r="GO311" s="527" t="n">
        <f aca="false">1-GM311/FT311</f>
        <v>0.07</v>
      </c>
      <c r="GP311" s="527" t="n">
        <f aca="false">1-GN311/FU311</f>
        <v>0.125</v>
      </c>
      <c r="GQ311" s="536" t="n">
        <v>2</v>
      </c>
      <c r="GR311" s="503" t="n">
        <f aca="false">4300/BA311*24</f>
        <v>3.39094433856871</v>
      </c>
      <c r="GS311" s="537" t="n">
        <f aca="false">HC311</f>
        <v>18.4</v>
      </c>
      <c r="GT311" s="537" t="n">
        <f aca="false">HD311</f>
        <v>53</v>
      </c>
      <c r="GU311" s="527" t="n">
        <f aca="false">1-GS311/GM311</f>
        <v>0.0107526881720431</v>
      </c>
      <c r="GV311" s="527" t="n">
        <f aca="false">1-GT311/GN311</f>
        <v>0.0535714285714286</v>
      </c>
      <c r="GW311" s="527" t="n">
        <f aca="false">1-HC311/FT311</f>
        <v>0.0800000000000001</v>
      </c>
      <c r="GX311" s="527" t="n">
        <f aca="false">1-HD311/FU311</f>
        <v>0.171875</v>
      </c>
      <c r="GY311" s="545" t="n">
        <f aca="false">GK311/(FU311-HD311)</f>
        <v>2.15070465448332</v>
      </c>
      <c r="GZ311" s="491" t="n">
        <v>28390</v>
      </c>
      <c r="HA311" s="494" t="n">
        <v>8.5</v>
      </c>
      <c r="HB311" s="494" t="n">
        <v>8.36</v>
      </c>
      <c r="HC311" s="495" t="n">
        <v>18.4</v>
      </c>
      <c r="HD311" s="499" t="n">
        <v>53</v>
      </c>
      <c r="HE311" s="499" t="n">
        <v>18.8</v>
      </c>
      <c r="HF311" s="499"/>
      <c r="HG311" s="499"/>
      <c r="HH311" s="493" t="n">
        <v>1</v>
      </c>
      <c r="HI311" s="509" t="n">
        <v>8940</v>
      </c>
      <c r="HJ311" s="491" t="n">
        <f aca="false">HI311*0.67</f>
        <v>5989.8</v>
      </c>
      <c r="HK311" s="491"/>
      <c r="HL311" s="491"/>
      <c r="HM311" s="544"/>
      <c r="HN311" s="507" t="n">
        <v>12.7</v>
      </c>
      <c r="HO311" s="492"/>
      <c r="HP311" s="546" t="n">
        <v>0.01</v>
      </c>
      <c r="HQ311" s="524"/>
      <c r="HR311" s="525"/>
      <c r="HS311" s="525" t="n">
        <v>0.52</v>
      </c>
      <c r="HT311" s="512" t="n">
        <v>2</v>
      </c>
      <c r="HU311" s="526" t="n">
        <f aca="false">72500/BA311*24</f>
        <v>57.1728987316817</v>
      </c>
      <c r="HV311" s="527" t="n">
        <f aca="false">1-HC311/BE311</f>
        <v>0.8</v>
      </c>
      <c r="HW311" s="527" t="n">
        <f aca="false">1-HD311/BF311</f>
        <v>0.785425101214575</v>
      </c>
      <c r="HX311" s="527" t="n">
        <f aca="false">1-HN311/BK311</f>
        <v>0.352040816326531</v>
      </c>
      <c r="HY311" s="513"/>
    </row>
    <row r="312" s="599" customFormat="true" ht="15" hidden="false" customHeight="true" outlineLevel="0" collapsed="false">
      <c r="A312" s="401" t="n">
        <v>43794</v>
      </c>
      <c r="B312" s="516" t="n">
        <v>37571</v>
      </c>
      <c r="C312" s="403" t="n">
        <f aca="false">B312/$B$6</f>
        <v>0.75142</v>
      </c>
      <c r="D312" s="572" t="n">
        <v>8.41</v>
      </c>
      <c r="E312" s="573" t="n">
        <v>42</v>
      </c>
      <c r="F312" s="574" t="n">
        <v>205</v>
      </c>
      <c r="G312" s="407" t="n">
        <f aca="false">F312*B312/1000</f>
        <v>7702.055</v>
      </c>
      <c r="H312" s="403" t="n">
        <f aca="false">G312/$G$6</f>
        <v>0.3080822</v>
      </c>
      <c r="I312" s="574" t="n">
        <v>9000</v>
      </c>
      <c r="J312" s="407" t="n">
        <f aca="false">I312*0.67</f>
        <v>6030</v>
      </c>
      <c r="K312" s="575" t="n">
        <v>30</v>
      </c>
      <c r="L312" s="575"/>
      <c r="M312" s="575"/>
      <c r="N312" s="576" t="n">
        <v>175</v>
      </c>
      <c r="O312" s="576"/>
      <c r="P312" s="410"/>
      <c r="Q312" s="410"/>
      <c r="R312" s="410"/>
      <c r="S312" s="410"/>
      <c r="T312" s="411"/>
      <c r="U312" s="412"/>
      <c r="V312" s="410"/>
      <c r="W312" s="410"/>
      <c r="X312" s="517"/>
      <c r="Y312" s="474"/>
      <c r="Z312" s="430"/>
      <c r="AA312" s="448"/>
      <c r="AB312" s="410"/>
      <c r="AC312" s="410"/>
      <c r="AD312" s="475" t="n">
        <v>2.72</v>
      </c>
      <c r="AE312" s="478" t="n">
        <f aca="false">AD312/$AD$6</f>
        <v>0.377777777777778</v>
      </c>
      <c r="AF312" s="479"/>
      <c r="AG312" s="478"/>
      <c r="AH312" s="479"/>
      <c r="AI312" s="479"/>
      <c r="AJ312" s="474"/>
      <c r="AK312" s="478"/>
      <c r="AL312" s="448"/>
      <c r="AM312" s="480"/>
      <c r="AN312" s="474"/>
      <c r="AO312" s="474"/>
      <c r="AP312" s="480"/>
      <c r="AQ312" s="448"/>
      <c r="AR312" s="474"/>
      <c r="AS312" s="474"/>
      <c r="AT312" s="474"/>
      <c r="AU312" s="448"/>
      <c r="AV312" s="481"/>
      <c r="AW312" s="480"/>
      <c r="AX312" s="480"/>
      <c r="AY312" s="481"/>
      <c r="AZ312" s="481"/>
      <c r="BA312" s="421" t="n">
        <f aca="false">CC312+DF312</f>
        <v>40447</v>
      </c>
      <c r="BB312" s="422" t="n">
        <f aca="false">BA312/$BA$6</f>
        <v>0.80894</v>
      </c>
      <c r="BC312" s="423"/>
      <c r="BD312" s="424" t="n">
        <v>8.33</v>
      </c>
      <c r="BE312" s="425" t="n">
        <v>64</v>
      </c>
      <c r="BF312" s="426" t="n">
        <v>254</v>
      </c>
      <c r="BG312" s="427" t="n">
        <v>8650</v>
      </c>
      <c r="BH312" s="421" t="n">
        <f aca="false">BG312*0.67</f>
        <v>5795.5</v>
      </c>
      <c r="BI312" s="433"/>
      <c r="BJ312" s="422"/>
      <c r="BK312" s="428" t="n">
        <v>30.5</v>
      </c>
      <c r="BL312" s="428"/>
      <c r="BM312" s="429"/>
      <c r="BN312" s="423"/>
      <c r="BO312" s="426" t="n">
        <v>118</v>
      </c>
      <c r="BP312" s="426"/>
      <c r="BQ312" s="424" t="n">
        <v>4.25</v>
      </c>
      <c r="BR312" s="422" t="n">
        <f aca="false">BQ312/$BQ$6</f>
        <v>0.590277777777778</v>
      </c>
      <c r="BS312" s="410" t="n">
        <f aca="false">BA312</f>
        <v>40447</v>
      </c>
      <c r="BT312" s="430" t="n">
        <f aca="false">BD312</f>
        <v>8.33</v>
      </c>
      <c r="BU312" s="431" t="n">
        <f aca="false">BE312</f>
        <v>64</v>
      </c>
      <c r="BV312" s="431" t="n">
        <f aca="false">BF312</f>
        <v>254</v>
      </c>
      <c r="BW312" s="431" t="n">
        <f aca="false">BG312</f>
        <v>8650</v>
      </c>
      <c r="BX312" s="431" t="n">
        <f aca="false">BW312*0.65</f>
        <v>5622.5</v>
      </c>
      <c r="BY312" s="431" t="n">
        <f aca="false">BK312</f>
        <v>30.5</v>
      </c>
      <c r="BZ312" s="431"/>
      <c r="CA312" s="432"/>
      <c r="CB312" s="431" t="n">
        <f aca="false">BO312</f>
        <v>118</v>
      </c>
      <c r="CC312" s="433" t="n">
        <v>20339</v>
      </c>
      <c r="CD312" s="412" t="n">
        <f aca="false">CC312</f>
        <v>20339</v>
      </c>
      <c r="CE312" s="422" t="n">
        <f aca="false">CC312/25000</f>
        <v>0.81356</v>
      </c>
      <c r="CF312" s="434" t="n">
        <f aca="false">6700/CC312*24</f>
        <v>7.90599341167216</v>
      </c>
      <c r="CG312" s="435"/>
      <c r="CH312" s="428"/>
      <c r="CI312" s="447" t="n">
        <f aca="false">9500/CC312*24</f>
        <v>11.2099906583411</v>
      </c>
      <c r="CJ312" s="437" t="n">
        <v>24.2</v>
      </c>
      <c r="CK312" s="437" t="n">
        <v>3.5</v>
      </c>
      <c r="CL312" s="424"/>
      <c r="CM312" s="424"/>
      <c r="CN312" s="424"/>
      <c r="CO312" s="433"/>
      <c r="CP312" s="433"/>
      <c r="CQ312" s="438"/>
      <c r="CR312" s="438" t="n">
        <v>0.98</v>
      </c>
      <c r="CS312" s="425"/>
      <c r="CT312" s="433" t="n">
        <f aca="false">3500/CC312*24</f>
        <v>4.1299965583362</v>
      </c>
      <c r="CU312" s="435" t="n">
        <v>7.2</v>
      </c>
      <c r="CV312" s="439"/>
      <c r="CW312" s="440"/>
      <c r="CX312" s="441"/>
      <c r="CY312" s="442"/>
      <c r="CZ312" s="443"/>
      <c r="DA312" s="443"/>
      <c r="DB312" s="443"/>
      <c r="DC312" s="443"/>
      <c r="DD312" s="444"/>
      <c r="DE312" s="441"/>
      <c r="DF312" s="445" t="n">
        <v>20108</v>
      </c>
      <c r="DG312" s="446" t="n">
        <f aca="false">DF312</f>
        <v>20108</v>
      </c>
      <c r="DH312" s="422" t="n">
        <f aca="false">DF312/25000</f>
        <v>0.80432</v>
      </c>
      <c r="DI312" s="447" t="n">
        <f aca="false">6700/DF312*24</f>
        <v>7.99681718718918</v>
      </c>
      <c r="DJ312" s="435" t="n">
        <v>8.17</v>
      </c>
      <c r="DK312" s="428"/>
      <c r="DL312" s="447" t="n">
        <f aca="false">9500/DF312*24</f>
        <v>11.3387706385518</v>
      </c>
      <c r="DM312" s="423" t="n">
        <v>24.3</v>
      </c>
      <c r="DN312" s="423" t="n">
        <v>3.89</v>
      </c>
      <c r="DO312" s="424" t="n">
        <v>8.13</v>
      </c>
      <c r="DP312" s="424"/>
      <c r="DQ312" s="424"/>
      <c r="DR312" s="433"/>
      <c r="DS312" s="433"/>
      <c r="DT312" s="438"/>
      <c r="DU312" s="438" t="n">
        <v>0.98</v>
      </c>
      <c r="DV312" s="425"/>
      <c r="DW312" s="447" t="n">
        <f aca="false">3500/DF312*24</f>
        <v>4.1774418142033</v>
      </c>
      <c r="DX312" s="435" t="n">
        <v>6.82</v>
      </c>
      <c r="DY312" s="439" t="n">
        <v>8.27</v>
      </c>
      <c r="DZ312" s="440" t="n">
        <v>22.1</v>
      </c>
      <c r="EA312" s="441" t="n">
        <v>66</v>
      </c>
      <c r="EB312" s="442" t="n">
        <v>9510</v>
      </c>
      <c r="EC312" s="443" t="n">
        <v>16</v>
      </c>
      <c r="ED312" s="443"/>
      <c r="EE312" s="443"/>
      <c r="EF312" s="443"/>
      <c r="EG312" s="444" t="n">
        <v>20</v>
      </c>
      <c r="EH312" s="441"/>
      <c r="EI312" s="430" t="n">
        <f aca="false">DY312</f>
        <v>8.27</v>
      </c>
      <c r="EJ312" s="448" t="n">
        <f aca="false">DZ312</f>
        <v>22.1</v>
      </c>
      <c r="EK312" s="449" t="n">
        <f aca="false">EA312</f>
        <v>66</v>
      </c>
      <c r="EL312" s="418" t="n">
        <f aca="false">EB312</f>
        <v>9510</v>
      </c>
      <c r="EM312" s="432" t="n">
        <f aca="false">EC312</f>
        <v>16</v>
      </c>
      <c r="EN312" s="432"/>
      <c r="EO312" s="432"/>
      <c r="EP312" s="432"/>
      <c r="EQ312" s="431" t="n">
        <f aca="false">EG312</f>
        <v>20</v>
      </c>
      <c r="ER312" s="449"/>
      <c r="ES312" s="450" t="n">
        <f aca="false">44000/BA312*24</f>
        <v>26.1082404133805</v>
      </c>
      <c r="ET312" s="451" t="n">
        <f aca="false">BB312</f>
        <v>0.80894</v>
      </c>
      <c r="EU312" s="452" t="n">
        <f aca="false">BV312/1000/ES312*24</f>
        <v>0.2334895</v>
      </c>
      <c r="EV312" s="451" t="n">
        <f aca="false">EU312/$EU$6</f>
        <v>0.432387962962963</v>
      </c>
      <c r="EW312" s="514"/>
      <c r="EX312" s="515" t="n">
        <f aca="false">BY312-EM312</f>
        <v>14.5</v>
      </c>
      <c r="EY312" s="514" t="n">
        <f aca="false">1-EJ312/BU312</f>
        <v>0.6546875</v>
      </c>
      <c r="EZ312" s="515" t="n">
        <f aca="false">BU312-EJ312</f>
        <v>41.9</v>
      </c>
      <c r="FA312" s="451" t="n">
        <f aca="false">1-EK312/BV312</f>
        <v>0.740157480314961</v>
      </c>
      <c r="FB312" s="432" t="n">
        <f aca="false">BV312-EK312</f>
        <v>188</v>
      </c>
      <c r="FC312" s="453"/>
      <c r="FD312" s="432"/>
      <c r="FE312" s="453" t="n">
        <f aca="false">1-EQ312/CB312</f>
        <v>0.830508474576271</v>
      </c>
      <c r="FF312" s="431" t="n">
        <f aca="false">CB312-EQ312</f>
        <v>98</v>
      </c>
      <c r="FG312" s="406" t="n">
        <v>50400</v>
      </c>
      <c r="FH312" s="590"/>
      <c r="FI312" s="591"/>
      <c r="FJ312" s="592"/>
      <c r="FK312" s="456" t="n">
        <f aca="false">3000/BA312*24</f>
        <v>1.78010730091231</v>
      </c>
      <c r="FL312" s="531"/>
      <c r="FM312" s="456"/>
      <c r="FN312" s="531" t="n">
        <v>12093</v>
      </c>
      <c r="FO312" s="533" t="n">
        <f aca="false">FN312/11.15/1.2/1000</f>
        <v>0.903811659192825</v>
      </c>
      <c r="FP312" s="450" t="n">
        <f aca="false">FN312/BA312*1000</f>
        <v>298.983855415729</v>
      </c>
      <c r="FQ312" s="458" t="n">
        <v>83.2</v>
      </c>
      <c r="FR312" s="459" t="n">
        <f aca="false">FQ312/BA312*1000</f>
        <v>2.05701288105422</v>
      </c>
      <c r="FS312" s="577" t="n">
        <v>8</v>
      </c>
      <c r="FT312" s="578" t="n">
        <v>18.3</v>
      </c>
      <c r="FU312" s="579" t="n">
        <v>62</v>
      </c>
      <c r="FV312" s="580" t="n">
        <v>1</v>
      </c>
      <c r="FW312" s="581"/>
      <c r="FX312" s="580"/>
      <c r="FY312" s="453" t="n">
        <f aca="false">1-FV312/(EG312+DD312)</f>
        <v>0.95</v>
      </c>
      <c r="FZ312" s="453"/>
      <c r="GA312" s="430"/>
      <c r="GB312" s="514" t="n">
        <f aca="false">1-FT312/DZ312</f>
        <v>0.171945701357466</v>
      </c>
      <c r="GC312" s="515" t="n">
        <f aca="false">(CW312+DZ312-FT312)</f>
        <v>3.8</v>
      </c>
      <c r="GD312" s="514" t="n">
        <f aca="false">1-FU312/EA312</f>
        <v>0.0606060606060606</v>
      </c>
      <c r="GE312" s="528" t="n">
        <f aca="false">CX312+EA312-FU312</f>
        <v>4</v>
      </c>
      <c r="GF312" s="462" t="n">
        <f aca="false">4100/BA312*24</f>
        <v>2.43281331124682</v>
      </c>
      <c r="GG312" s="607" t="n">
        <v>30</v>
      </c>
      <c r="GH312" s="451" t="n">
        <f aca="false">GG312/80</f>
        <v>0.375</v>
      </c>
      <c r="GI312" s="406" t="n">
        <v>195</v>
      </c>
      <c r="GJ312" s="463" t="n">
        <f aca="false">GI312/GG312</f>
        <v>6.5</v>
      </c>
      <c r="GK312" s="464" t="n">
        <f aca="false">GG312/(BA312/24)*1000</f>
        <v>17.8010730091231</v>
      </c>
      <c r="GL312" s="465" t="n">
        <v>8.17</v>
      </c>
      <c r="GM312" s="530" t="n">
        <v>17.7</v>
      </c>
      <c r="GN312" s="406" t="n">
        <v>59</v>
      </c>
      <c r="GO312" s="514" t="n">
        <f aca="false">1-GM312/FT312</f>
        <v>0.0327868852459017</v>
      </c>
      <c r="GP312" s="451" t="n">
        <f aca="false">1-GN312/FU312</f>
        <v>0.0483870967741935</v>
      </c>
      <c r="GQ312" s="578" t="n">
        <v>2</v>
      </c>
      <c r="GR312" s="456" t="n">
        <f aca="false">4300/BA312*24</f>
        <v>2.55148713130764</v>
      </c>
      <c r="GS312" s="532" t="n">
        <f aca="false">HC312</f>
        <v>17</v>
      </c>
      <c r="GT312" s="532" t="n">
        <f aca="false">HD312</f>
        <v>54.4</v>
      </c>
      <c r="GU312" s="514" t="n">
        <f aca="false">1-GS312/GM312</f>
        <v>0.03954802259887</v>
      </c>
      <c r="GV312" s="514" t="n">
        <f aca="false">1-GT312/GN312</f>
        <v>0.0779661016949151</v>
      </c>
      <c r="GW312" s="514" t="n">
        <f aca="false">1-HC312/FT312</f>
        <v>0.0710382513661203</v>
      </c>
      <c r="GX312" s="514" t="n">
        <f aca="false">1-HD312/FU312</f>
        <v>0.12258064516129</v>
      </c>
      <c r="GY312" s="463" t="n">
        <f aca="false">GK312/(FU312-HD312)</f>
        <v>2.34224644856882</v>
      </c>
      <c r="GZ312" s="406" t="n">
        <v>42764</v>
      </c>
      <c r="HA312" s="582" t="n">
        <v>8.42</v>
      </c>
      <c r="HB312" s="452" t="n">
        <v>8.32</v>
      </c>
      <c r="HC312" s="578" t="n">
        <v>17</v>
      </c>
      <c r="HD312" s="464" t="n">
        <f aca="false">HC312*3.2</f>
        <v>54.4</v>
      </c>
      <c r="HE312" s="464" t="n">
        <v>18</v>
      </c>
      <c r="HF312" s="464"/>
      <c r="HG312" s="583"/>
      <c r="HH312" s="576" t="n">
        <v>2</v>
      </c>
      <c r="HI312" s="584" t="n">
        <v>9630</v>
      </c>
      <c r="HJ312" s="407" t="n">
        <f aca="false">HI312*0.67</f>
        <v>6452.1</v>
      </c>
      <c r="HK312" s="407"/>
      <c r="HL312" s="550"/>
      <c r="HM312" s="585"/>
      <c r="HN312" s="462" t="n">
        <v>16.2</v>
      </c>
      <c r="HO312" s="575"/>
      <c r="HP312" s="549" t="n">
        <v>0.01</v>
      </c>
      <c r="HQ312" s="586"/>
      <c r="HR312" s="587"/>
      <c r="HS312" s="521" t="n">
        <v>0.27</v>
      </c>
      <c r="HT312" s="588" t="n">
        <v>2</v>
      </c>
      <c r="HU312" s="523" t="n">
        <f aca="false">72500/BA312*24</f>
        <v>43.0192597720474</v>
      </c>
      <c r="HV312" s="514" t="n">
        <f aca="false">1-HC312/BE312</f>
        <v>0.734375</v>
      </c>
      <c r="HW312" s="514" t="n">
        <f aca="false">1-HD312/BF312</f>
        <v>0.785826771653543</v>
      </c>
      <c r="HX312" s="514" t="n">
        <f aca="false">1-HN312/BK312</f>
        <v>0.468852459016394</v>
      </c>
      <c r="HY312" s="600"/>
    </row>
    <row r="313" s="599" customFormat="true" ht="15" hidden="false" customHeight="true" outlineLevel="0" collapsed="false">
      <c r="A313" s="401" t="n">
        <v>43795</v>
      </c>
      <c r="B313" s="516" t="n">
        <v>39049</v>
      </c>
      <c r="C313" s="403" t="n">
        <f aca="false">B313/$B$6</f>
        <v>0.78098</v>
      </c>
      <c r="D313" s="572" t="n">
        <v>8.65</v>
      </c>
      <c r="E313" s="573" t="n">
        <v>42</v>
      </c>
      <c r="F313" s="574" t="n">
        <v>248</v>
      </c>
      <c r="G313" s="407" t="n">
        <f aca="false">F313*B313/1000</f>
        <v>9684.152</v>
      </c>
      <c r="H313" s="403" t="n">
        <f aca="false">G313/$G$6</f>
        <v>0.38736608</v>
      </c>
      <c r="I313" s="574" t="n">
        <v>8610</v>
      </c>
      <c r="J313" s="407" t="n">
        <f aca="false">I313*0.67</f>
        <v>5768.7</v>
      </c>
      <c r="K313" s="575" t="n">
        <v>33.3</v>
      </c>
      <c r="L313" s="575" t="n">
        <v>35</v>
      </c>
      <c r="M313" s="575" t="n">
        <v>3.2</v>
      </c>
      <c r="N313" s="576" t="n">
        <v>158</v>
      </c>
      <c r="O313" s="576" t="n">
        <v>32</v>
      </c>
      <c r="P313" s="410"/>
      <c r="Q313" s="410"/>
      <c r="R313" s="410"/>
      <c r="S313" s="410"/>
      <c r="T313" s="411"/>
      <c r="U313" s="412"/>
      <c r="V313" s="410"/>
      <c r="W313" s="410"/>
      <c r="X313" s="517"/>
      <c r="Y313" s="474"/>
      <c r="Z313" s="430"/>
      <c r="AA313" s="448"/>
      <c r="AB313" s="410"/>
      <c r="AC313" s="410"/>
      <c r="AD313" s="475" t="n">
        <v>2.7</v>
      </c>
      <c r="AE313" s="478" t="n">
        <f aca="false">AD313/$AD$6</f>
        <v>0.375</v>
      </c>
      <c r="AF313" s="479"/>
      <c r="AG313" s="478"/>
      <c r="AH313" s="479"/>
      <c r="AI313" s="479"/>
      <c r="AJ313" s="474"/>
      <c r="AK313" s="478"/>
      <c r="AL313" s="448"/>
      <c r="AM313" s="480"/>
      <c r="AN313" s="474"/>
      <c r="AO313" s="474"/>
      <c r="AP313" s="480"/>
      <c r="AQ313" s="448"/>
      <c r="AR313" s="474"/>
      <c r="AS313" s="474"/>
      <c r="AT313" s="474"/>
      <c r="AU313" s="448"/>
      <c r="AV313" s="481"/>
      <c r="AW313" s="480"/>
      <c r="AX313" s="480"/>
      <c r="AY313" s="481"/>
      <c r="AZ313" s="481"/>
      <c r="BA313" s="421" t="n">
        <f aca="false">CC313+DF313</f>
        <v>40415</v>
      </c>
      <c r="BB313" s="422" t="n">
        <f aca="false">BA313/$BA$6</f>
        <v>0.8083</v>
      </c>
      <c r="BC313" s="423"/>
      <c r="BD313" s="424" t="n">
        <v>8.56</v>
      </c>
      <c r="BE313" s="425" t="n">
        <v>51</v>
      </c>
      <c r="BF313" s="426" t="n">
        <v>277</v>
      </c>
      <c r="BG313" s="427" t="n">
        <v>7540</v>
      </c>
      <c r="BH313" s="421" t="n">
        <f aca="false">BG313*0.67</f>
        <v>5051.8</v>
      </c>
      <c r="BI313" s="433" t="n">
        <v>1191</v>
      </c>
      <c r="BJ313" s="422" t="n">
        <f aca="false">BI313/35.5*(23+35.5)/BH313</f>
        <v>0.388501881075439</v>
      </c>
      <c r="BK313" s="428" t="n">
        <v>24.7</v>
      </c>
      <c r="BL313" s="428" t="n">
        <v>24.2</v>
      </c>
      <c r="BM313" s="429" t="n">
        <v>5.6</v>
      </c>
      <c r="BN313" s="423" t="n">
        <v>2.7</v>
      </c>
      <c r="BO313" s="426" t="n">
        <v>155</v>
      </c>
      <c r="BP313" s="426" t="n">
        <v>32</v>
      </c>
      <c r="BQ313" s="424" t="n">
        <v>4.8</v>
      </c>
      <c r="BR313" s="422" t="n">
        <f aca="false">BQ313/$BQ$6</f>
        <v>0.666666666666667</v>
      </c>
      <c r="BS313" s="410" t="n">
        <f aca="false">BA313</f>
        <v>40415</v>
      </c>
      <c r="BT313" s="430" t="n">
        <f aca="false">BD313</f>
        <v>8.56</v>
      </c>
      <c r="BU313" s="431" t="n">
        <f aca="false">BE313</f>
        <v>51</v>
      </c>
      <c r="BV313" s="431" t="n">
        <f aca="false">BF313</f>
        <v>277</v>
      </c>
      <c r="BW313" s="431" t="n">
        <f aca="false">BG313</f>
        <v>7540</v>
      </c>
      <c r="BX313" s="431" t="n">
        <f aca="false">BW313*0.65</f>
        <v>4901</v>
      </c>
      <c r="BY313" s="431" t="n">
        <f aca="false">BK313</f>
        <v>24.7</v>
      </c>
      <c r="BZ313" s="431" t="n">
        <f aca="false">BL313</f>
        <v>24.2</v>
      </c>
      <c r="CA313" s="432" t="n">
        <f aca="false">BN313</f>
        <v>2.7</v>
      </c>
      <c r="CB313" s="431" t="n">
        <f aca="false">BO313</f>
        <v>155</v>
      </c>
      <c r="CC313" s="433" t="n">
        <v>20152</v>
      </c>
      <c r="CD313" s="412" t="n">
        <f aca="false">CC313</f>
        <v>20152</v>
      </c>
      <c r="CE313" s="422" t="n">
        <f aca="false">CC313/25000</f>
        <v>0.80608</v>
      </c>
      <c r="CF313" s="434" t="n">
        <f aca="false">6700/CC313*24</f>
        <v>7.97935688765383</v>
      </c>
      <c r="CG313" s="435"/>
      <c r="CH313" s="428"/>
      <c r="CI313" s="447" t="n">
        <f aca="false">9500/CC313*24</f>
        <v>11.3140134974196</v>
      </c>
      <c r="CJ313" s="437" t="n">
        <v>23.3</v>
      </c>
      <c r="CK313" s="437" t="n">
        <v>1.97</v>
      </c>
      <c r="CL313" s="424"/>
      <c r="CM313" s="424"/>
      <c r="CN313" s="424"/>
      <c r="CO313" s="433"/>
      <c r="CP313" s="433"/>
      <c r="CQ313" s="438"/>
      <c r="CR313" s="438" t="n">
        <v>0.98</v>
      </c>
      <c r="CS313" s="425"/>
      <c r="CT313" s="433" t="n">
        <f aca="false">3500/CC313*24</f>
        <v>4.16832076220723</v>
      </c>
      <c r="CU313" s="435" t="n">
        <v>6.64</v>
      </c>
      <c r="CV313" s="439"/>
      <c r="CW313" s="440"/>
      <c r="CX313" s="441"/>
      <c r="CY313" s="442"/>
      <c r="CZ313" s="443"/>
      <c r="DA313" s="443"/>
      <c r="DB313" s="443"/>
      <c r="DC313" s="443"/>
      <c r="DD313" s="444"/>
      <c r="DE313" s="441"/>
      <c r="DF313" s="445" t="n">
        <v>20263</v>
      </c>
      <c r="DG313" s="446" t="n">
        <f aca="false">DF313</f>
        <v>20263</v>
      </c>
      <c r="DH313" s="422" t="n">
        <f aca="false">DF313/25000</f>
        <v>0.81052</v>
      </c>
      <c r="DI313" s="447" t="n">
        <f aca="false">6700/DF313*24</f>
        <v>7.93564625178898</v>
      </c>
      <c r="DJ313" s="435" t="n">
        <v>8.17</v>
      </c>
      <c r="DK313" s="428" t="n">
        <v>13.5</v>
      </c>
      <c r="DL313" s="447" t="n">
        <f aca="false">9500/DF313*24</f>
        <v>11.2520357301485</v>
      </c>
      <c r="DM313" s="423" t="n">
        <v>23.5</v>
      </c>
      <c r="DN313" s="423" t="n">
        <v>2.16</v>
      </c>
      <c r="DO313" s="424" t="n">
        <v>8.13</v>
      </c>
      <c r="DP313" s="424"/>
      <c r="DQ313" s="424"/>
      <c r="DR313" s="433" t="n">
        <v>7743</v>
      </c>
      <c r="DS313" s="433" t="n">
        <v>3740</v>
      </c>
      <c r="DT313" s="438" t="n">
        <f aca="false">DS313/DR313</f>
        <v>0.483016918507039</v>
      </c>
      <c r="DU313" s="438" t="n">
        <v>0.98</v>
      </c>
      <c r="DV313" s="425"/>
      <c r="DW313" s="447" t="n">
        <f aca="false">3500/DF313*24</f>
        <v>4.14548684794946</v>
      </c>
      <c r="DX313" s="435" t="n">
        <v>7.21</v>
      </c>
      <c r="DY313" s="439" t="n">
        <v>8.15</v>
      </c>
      <c r="DZ313" s="440" t="n">
        <v>20.4</v>
      </c>
      <c r="EA313" s="441" t="n">
        <v>68</v>
      </c>
      <c r="EB313" s="442" t="n">
        <v>8730</v>
      </c>
      <c r="EC313" s="443" t="n">
        <v>14.7</v>
      </c>
      <c r="ED313" s="443" t="n">
        <v>0.24</v>
      </c>
      <c r="EE313" s="443" t="n">
        <v>14.4</v>
      </c>
      <c r="EF313" s="443" t="n">
        <v>1.6</v>
      </c>
      <c r="EG313" s="444" t="n">
        <v>18</v>
      </c>
      <c r="EH313" s="441" t="n">
        <v>16</v>
      </c>
      <c r="EI313" s="430" t="n">
        <f aca="false">DY313</f>
        <v>8.15</v>
      </c>
      <c r="EJ313" s="448" t="n">
        <f aca="false">DZ313</f>
        <v>20.4</v>
      </c>
      <c r="EK313" s="449" t="n">
        <f aca="false">EA313</f>
        <v>68</v>
      </c>
      <c r="EL313" s="418" t="n">
        <f aca="false">EB313</f>
        <v>8730</v>
      </c>
      <c r="EM313" s="432" t="n">
        <f aca="false">EC313</f>
        <v>14.7</v>
      </c>
      <c r="EN313" s="432" t="n">
        <f aca="false">ED313</f>
        <v>0.24</v>
      </c>
      <c r="EO313" s="432" t="n">
        <f aca="false">EE313</f>
        <v>14.4</v>
      </c>
      <c r="EP313" s="432" t="n">
        <f aca="false">EF313</f>
        <v>1.6</v>
      </c>
      <c r="EQ313" s="431" t="n">
        <f aca="false">EG313</f>
        <v>18</v>
      </c>
      <c r="ER313" s="449" t="n">
        <f aca="false">EH313</f>
        <v>16</v>
      </c>
      <c r="ES313" s="450" t="n">
        <f aca="false">44000/BA313*24</f>
        <v>26.1289125324756</v>
      </c>
      <c r="ET313" s="451" t="n">
        <f aca="false">BB313</f>
        <v>0.8083</v>
      </c>
      <c r="EU313" s="452" t="n">
        <f aca="false">BV313/1000/ES313*24</f>
        <v>0.254430795454545</v>
      </c>
      <c r="EV313" s="451" t="n">
        <f aca="false">EU313/$EU$6</f>
        <v>0.47116813973064</v>
      </c>
      <c r="EW313" s="514" t="n">
        <f aca="false">1-EM313/BY313</f>
        <v>0.404858299595142</v>
      </c>
      <c r="EX313" s="515" t="n">
        <f aca="false">BY313-EM313</f>
        <v>10</v>
      </c>
      <c r="EY313" s="514" t="n">
        <f aca="false">1-EJ313/BU313</f>
        <v>0.6</v>
      </c>
      <c r="EZ313" s="515" t="n">
        <f aca="false">BU313-EJ313</f>
        <v>30.6</v>
      </c>
      <c r="FA313" s="451" t="n">
        <f aca="false">1-EK313/BV313</f>
        <v>0.754512635379061</v>
      </c>
      <c r="FB313" s="432" t="n">
        <f aca="false">BV313-EK313</f>
        <v>209</v>
      </c>
      <c r="FC313" s="453" t="n">
        <f aca="false">1-EP313/CA313</f>
        <v>0.407407407407407</v>
      </c>
      <c r="FD313" s="432" t="n">
        <f aca="false">CA313-EP313</f>
        <v>1.1</v>
      </c>
      <c r="FE313" s="453" t="n">
        <f aca="false">1-EQ313/CB313</f>
        <v>0.883870967741935</v>
      </c>
      <c r="FF313" s="431" t="n">
        <f aca="false">CB313-EQ313</f>
        <v>137</v>
      </c>
      <c r="FG313" s="406" t="n">
        <v>50400</v>
      </c>
      <c r="FH313" s="590"/>
      <c r="FI313" s="591"/>
      <c r="FJ313" s="592"/>
      <c r="FK313" s="456" t="n">
        <f aca="false">3000/BA313*24</f>
        <v>1.78151676357788</v>
      </c>
      <c r="FL313" s="531"/>
      <c r="FM313" s="456"/>
      <c r="FN313" s="531" t="n">
        <v>10147</v>
      </c>
      <c r="FO313" s="533" t="n">
        <f aca="false">FN313/11.15/1.2/1000</f>
        <v>0.758370702541106</v>
      </c>
      <c r="FP313" s="450" t="n">
        <f aca="false">FN313/BA313*1000</f>
        <v>251.070147222566</v>
      </c>
      <c r="FQ313" s="458" t="n">
        <v>83.2</v>
      </c>
      <c r="FR313" s="459" t="n">
        <f aca="false">FQ313/BA313*1000</f>
        <v>2.05864159346777</v>
      </c>
      <c r="FS313" s="577" t="n">
        <v>8.05</v>
      </c>
      <c r="FT313" s="578" t="n">
        <v>17.5</v>
      </c>
      <c r="FU313" s="579" t="n">
        <v>57</v>
      </c>
      <c r="FV313" s="580" t="n">
        <v>1</v>
      </c>
      <c r="FW313" s="581" t="n">
        <v>0.28</v>
      </c>
      <c r="FX313" s="580" t="n">
        <v>16</v>
      </c>
      <c r="FY313" s="453" t="n">
        <f aca="false">1-FV313/(EG313+DD313)</f>
        <v>0.944444444444444</v>
      </c>
      <c r="FZ313" s="453" t="n">
        <f aca="false">1-FW313/(EF313+DC313)</f>
        <v>0.825</v>
      </c>
      <c r="GA313" s="430" t="n">
        <f aca="false">EF313+DC313-FW313</f>
        <v>1.32</v>
      </c>
      <c r="GB313" s="514" t="n">
        <f aca="false">1-FT313/DZ313</f>
        <v>0.142156862745098</v>
      </c>
      <c r="GC313" s="515" t="n">
        <f aca="false">(CW313+DZ313-FT313)</f>
        <v>2.9</v>
      </c>
      <c r="GD313" s="514" t="n">
        <f aca="false">1-FU313/EA313</f>
        <v>0.161764705882353</v>
      </c>
      <c r="GE313" s="528" t="n">
        <f aca="false">CX313+EA313-FU313</f>
        <v>11</v>
      </c>
      <c r="GF313" s="462" t="n">
        <f aca="false">4100/BA313*24</f>
        <v>2.43473957688977</v>
      </c>
      <c r="GG313" s="607" t="n">
        <v>30</v>
      </c>
      <c r="GH313" s="451" t="n">
        <f aca="false">GG313/80</f>
        <v>0.375</v>
      </c>
      <c r="GI313" s="406" t="n">
        <v>195</v>
      </c>
      <c r="GJ313" s="463" t="n">
        <f aca="false">GI313/GG313</f>
        <v>6.5</v>
      </c>
      <c r="GK313" s="464" t="n">
        <f aca="false">GG313/(BA313/24)*1000</f>
        <v>17.8151676357788</v>
      </c>
      <c r="GL313" s="465" t="n">
        <v>8.16</v>
      </c>
      <c r="GM313" s="530" t="n">
        <v>17.1</v>
      </c>
      <c r="GN313" s="406" t="n">
        <v>54</v>
      </c>
      <c r="GO313" s="514" t="n">
        <f aca="false">1-GM313/FT313</f>
        <v>0.0228571428571428</v>
      </c>
      <c r="GP313" s="451" t="n">
        <f aca="false">1-GN313/FU313</f>
        <v>0.0526315789473685</v>
      </c>
      <c r="GQ313" s="578" t="n">
        <v>2</v>
      </c>
      <c r="GR313" s="456" t="n">
        <f aca="false">4300/BA313*24</f>
        <v>2.55350736112829</v>
      </c>
      <c r="GS313" s="532" t="n">
        <f aca="false">HC313</f>
        <v>16.7</v>
      </c>
      <c r="GT313" s="532" t="n">
        <f aca="false">HD313</f>
        <v>53.44</v>
      </c>
      <c r="GU313" s="514" t="n">
        <f aca="false">1-GS313/GM313</f>
        <v>0.0233918128654972</v>
      </c>
      <c r="GV313" s="514" t="n">
        <f aca="false">1-GT313/GN313</f>
        <v>0.0103703703703704</v>
      </c>
      <c r="GW313" s="514" t="n">
        <f aca="false">1-HC313/FT313</f>
        <v>0.0457142857142857</v>
      </c>
      <c r="GX313" s="514" t="n">
        <f aca="false">1-HD313/FU313</f>
        <v>0.0624561403508772</v>
      </c>
      <c r="GY313" s="463" t="n">
        <f aca="false">GK313/(FU313-HD313)</f>
        <v>5.00426057184797</v>
      </c>
      <c r="GZ313" s="406" t="n">
        <v>41540</v>
      </c>
      <c r="HA313" s="582" t="n">
        <v>8.35</v>
      </c>
      <c r="HB313" s="452" t="n">
        <v>8.28</v>
      </c>
      <c r="HC313" s="578" t="n">
        <v>16.7</v>
      </c>
      <c r="HD313" s="464" t="n">
        <f aca="false">HC313*3.2</f>
        <v>53.44</v>
      </c>
      <c r="HE313" s="464" t="n">
        <v>19</v>
      </c>
      <c r="HF313" s="464"/>
      <c r="HG313" s="583"/>
      <c r="HH313" s="576" t="n">
        <v>1</v>
      </c>
      <c r="HI313" s="584" t="n">
        <v>8730</v>
      </c>
      <c r="HJ313" s="407" t="n">
        <f aca="false">HI313*0.67</f>
        <v>5849.1</v>
      </c>
      <c r="HK313" s="407"/>
      <c r="HL313" s="550" t="n">
        <v>1638</v>
      </c>
      <c r="HM313" s="585" t="n">
        <v>14.1</v>
      </c>
      <c r="HN313" s="462" t="n">
        <v>14</v>
      </c>
      <c r="HO313" s="575" t="n">
        <v>0.19</v>
      </c>
      <c r="HP313" s="549" t="n">
        <v>0.01</v>
      </c>
      <c r="HQ313" s="586" t="n">
        <v>14.3</v>
      </c>
      <c r="HR313" s="587" t="n">
        <v>0.26</v>
      </c>
      <c r="HS313" s="521" t="n">
        <v>0.22</v>
      </c>
      <c r="HT313" s="588" t="n">
        <v>2</v>
      </c>
      <c r="HU313" s="523" t="n">
        <f aca="false">72500/BA313*24</f>
        <v>43.0533217864654</v>
      </c>
      <c r="HV313" s="514" t="n">
        <f aca="false">1-HC313/BE313</f>
        <v>0.672549019607843</v>
      </c>
      <c r="HW313" s="514" t="n">
        <f aca="false">1-HD313/BF313</f>
        <v>0.807075812274368</v>
      </c>
      <c r="HX313" s="514" t="n">
        <f aca="false">1-HN313/BK313</f>
        <v>0.433198380566802</v>
      </c>
      <c r="HY313" s="600"/>
    </row>
    <row r="314" s="599" customFormat="true" ht="15" hidden="false" customHeight="true" outlineLevel="0" collapsed="false">
      <c r="A314" s="401" t="n">
        <v>43796</v>
      </c>
      <c r="B314" s="516" t="n">
        <v>42475</v>
      </c>
      <c r="C314" s="403" t="n">
        <f aca="false">B314/$B$6</f>
        <v>0.8495</v>
      </c>
      <c r="D314" s="572" t="n">
        <v>8.45</v>
      </c>
      <c r="E314" s="573" t="n">
        <v>40.2</v>
      </c>
      <c r="F314" s="574" t="n">
        <v>212</v>
      </c>
      <c r="G314" s="407" t="n">
        <f aca="false">F314*B314/1000</f>
        <v>9004.7</v>
      </c>
      <c r="H314" s="403" t="n">
        <f aca="false">G314/$G$6</f>
        <v>0.360188</v>
      </c>
      <c r="I314" s="574" t="n">
        <v>8760</v>
      </c>
      <c r="J314" s="407" t="n">
        <f aca="false">I314*0.67</f>
        <v>5869.2</v>
      </c>
      <c r="K314" s="575" t="n">
        <v>26.5</v>
      </c>
      <c r="L314" s="575"/>
      <c r="M314" s="575"/>
      <c r="N314" s="576" t="n">
        <v>127</v>
      </c>
      <c r="O314" s="576"/>
      <c r="P314" s="410"/>
      <c r="Q314" s="410"/>
      <c r="R314" s="410"/>
      <c r="S314" s="410"/>
      <c r="T314" s="411"/>
      <c r="U314" s="412"/>
      <c r="V314" s="410"/>
      <c r="W314" s="410"/>
      <c r="X314" s="517"/>
      <c r="Y314" s="474" t="n">
        <v>360</v>
      </c>
      <c r="Z314" s="430" t="n">
        <v>8.03</v>
      </c>
      <c r="AA314" s="448"/>
      <c r="AB314" s="410" t="n">
        <v>2200</v>
      </c>
      <c r="AC314" s="410" t="n">
        <v>8090</v>
      </c>
      <c r="AD314" s="475" t="n">
        <v>4.27</v>
      </c>
      <c r="AE314" s="478" t="n">
        <f aca="false">AD314/$AD$6</f>
        <v>0.593055555555555</v>
      </c>
      <c r="AF314" s="479" t="n">
        <f aca="false">Y314</f>
        <v>360</v>
      </c>
      <c r="AG314" s="478" t="n">
        <f aca="false">AF314/$AF$6</f>
        <v>0.144</v>
      </c>
      <c r="AH314" s="479"/>
      <c r="AI314" s="479" t="n">
        <f aca="false">AB314</f>
        <v>2200</v>
      </c>
      <c r="AJ314" s="474" t="n">
        <f aca="false">AB314*Y314/1000</f>
        <v>792</v>
      </c>
      <c r="AK314" s="478" t="n">
        <f aca="false">AJ314/25000*2</f>
        <v>0.06336</v>
      </c>
      <c r="AL314" s="448"/>
      <c r="AM314" s="480"/>
      <c r="AN314" s="474"/>
      <c r="AO314" s="474"/>
      <c r="AP314" s="480"/>
      <c r="AQ314" s="448"/>
      <c r="AR314" s="474"/>
      <c r="AS314" s="474"/>
      <c r="AT314" s="474"/>
      <c r="AU314" s="448"/>
      <c r="AV314" s="481"/>
      <c r="AW314" s="480"/>
      <c r="AX314" s="480"/>
      <c r="AY314" s="481"/>
      <c r="AZ314" s="481"/>
      <c r="BA314" s="421" t="n">
        <f aca="false">CC314+DF314</f>
        <v>40668</v>
      </c>
      <c r="BB314" s="422" t="n">
        <f aca="false">BA314/$BA$6</f>
        <v>0.81336</v>
      </c>
      <c r="BC314" s="423"/>
      <c r="BD314" s="424" t="n">
        <v>8.5</v>
      </c>
      <c r="BE314" s="425" t="n">
        <v>51.7</v>
      </c>
      <c r="BF314" s="426" t="n">
        <v>292</v>
      </c>
      <c r="BG314" s="427" t="n">
        <v>9590</v>
      </c>
      <c r="BH314" s="421" t="n">
        <f aca="false">BG314*0.67</f>
        <v>6425.3</v>
      </c>
      <c r="BI314" s="433"/>
      <c r="BJ314" s="422"/>
      <c r="BK314" s="428" t="n">
        <v>26.1</v>
      </c>
      <c r="BL314" s="428"/>
      <c r="BM314" s="429"/>
      <c r="BN314" s="423"/>
      <c r="BO314" s="426" t="n">
        <v>138</v>
      </c>
      <c r="BP314" s="426"/>
      <c r="BQ314" s="424" t="n">
        <v>2.53</v>
      </c>
      <c r="BR314" s="422" t="n">
        <f aca="false">BQ314/$BQ$6</f>
        <v>0.351388888888889</v>
      </c>
      <c r="BS314" s="410" t="n">
        <f aca="false">BA314</f>
        <v>40668</v>
      </c>
      <c r="BT314" s="430" t="n">
        <f aca="false">BD314</f>
        <v>8.5</v>
      </c>
      <c r="BU314" s="431" t="n">
        <f aca="false">BE314</f>
        <v>51.7</v>
      </c>
      <c r="BV314" s="431" t="n">
        <f aca="false">BF314</f>
        <v>292</v>
      </c>
      <c r="BW314" s="431" t="n">
        <f aca="false">BG314</f>
        <v>9590</v>
      </c>
      <c r="BX314" s="431" t="n">
        <f aca="false">BW314*0.65</f>
        <v>6233.5</v>
      </c>
      <c r="BY314" s="431" t="n">
        <f aca="false">BK314</f>
        <v>26.1</v>
      </c>
      <c r="BZ314" s="431"/>
      <c r="CA314" s="432"/>
      <c r="CB314" s="431" t="n">
        <f aca="false">BO314</f>
        <v>138</v>
      </c>
      <c r="CC314" s="433" t="n">
        <v>20153</v>
      </c>
      <c r="CD314" s="412" t="n">
        <f aca="false">CC314</f>
        <v>20153</v>
      </c>
      <c r="CE314" s="422" t="n">
        <f aca="false">CC314/25000</f>
        <v>0.80612</v>
      </c>
      <c r="CF314" s="434" t="n">
        <f aca="false">6700/CC314*24</f>
        <v>7.97896094874212</v>
      </c>
      <c r="CG314" s="435"/>
      <c r="CH314" s="428"/>
      <c r="CI314" s="447" t="n">
        <f aca="false">9500/CC314*24</f>
        <v>11.3134520915</v>
      </c>
      <c r="CJ314" s="437" t="n">
        <v>23.3</v>
      </c>
      <c r="CK314" s="437" t="n">
        <v>3.58</v>
      </c>
      <c r="CL314" s="424"/>
      <c r="CM314" s="424"/>
      <c r="CN314" s="424"/>
      <c r="CO314" s="433"/>
      <c r="CP314" s="433"/>
      <c r="CQ314" s="438"/>
      <c r="CR314" s="438" t="n">
        <v>0.97</v>
      </c>
      <c r="CS314" s="425"/>
      <c r="CT314" s="433" t="n">
        <f aca="false">3500/CC314*24</f>
        <v>4.16811392844738</v>
      </c>
      <c r="CU314" s="435" t="n">
        <v>7.2</v>
      </c>
      <c r="CV314" s="439"/>
      <c r="CW314" s="440"/>
      <c r="CX314" s="441"/>
      <c r="CY314" s="442"/>
      <c r="CZ314" s="443"/>
      <c r="DA314" s="443"/>
      <c r="DB314" s="443"/>
      <c r="DC314" s="443"/>
      <c r="DD314" s="444"/>
      <c r="DE314" s="441"/>
      <c r="DF314" s="445" t="n">
        <v>20515</v>
      </c>
      <c r="DG314" s="446" t="n">
        <f aca="false">DF314</f>
        <v>20515</v>
      </c>
      <c r="DH314" s="422" t="n">
        <f aca="false">DF314/25000</f>
        <v>0.8206</v>
      </c>
      <c r="DI314" s="447" t="n">
        <f aca="false">6700/DF314*24</f>
        <v>7.83816719473556</v>
      </c>
      <c r="DJ314" s="435" t="n">
        <v>8.02</v>
      </c>
      <c r="DK314" s="428"/>
      <c r="DL314" s="447" t="n">
        <f aca="false">9500/DF314*24</f>
        <v>11.1138191567146</v>
      </c>
      <c r="DM314" s="423" t="n">
        <v>23.5</v>
      </c>
      <c r="DN314" s="423" t="n">
        <v>3.1</v>
      </c>
      <c r="DO314" s="424" t="n">
        <v>7.99</v>
      </c>
      <c r="DP314" s="424"/>
      <c r="DQ314" s="424"/>
      <c r="DR314" s="433"/>
      <c r="DS314" s="433"/>
      <c r="DT314" s="438"/>
      <c r="DU314" s="438" t="n">
        <v>0.98</v>
      </c>
      <c r="DV314" s="425"/>
      <c r="DW314" s="447" t="n">
        <f aca="false">3500/DF314*24</f>
        <v>4.0945649524738</v>
      </c>
      <c r="DX314" s="435" t="n">
        <v>8.28</v>
      </c>
      <c r="DY314" s="439" t="n">
        <v>8.22</v>
      </c>
      <c r="DZ314" s="440" t="n">
        <v>21.9</v>
      </c>
      <c r="EA314" s="441" t="n">
        <v>68</v>
      </c>
      <c r="EB314" s="442" t="n">
        <v>8770</v>
      </c>
      <c r="EC314" s="443" t="n">
        <v>13.7</v>
      </c>
      <c r="ED314" s="443"/>
      <c r="EE314" s="443"/>
      <c r="EF314" s="443"/>
      <c r="EG314" s="444" t="n">
        <v>17</v>
      </c>
      <c r="EH314" s="441"/>
      <c r="EI314" s="430" t="n">
        <f aca="false">DY314</f>
        <v>8.22</v>
      </c>
      <c r="EJ314" s="448" t="n">
        <f aca="false">DZ314</f>
        <v>21.9</v>
      </c>
      <c r="EK314" s="449" t="n">
        <f aca="false">EA314</f>
        <v>68</v>
      </c>
      <c r="EL314" s="418" t="n">
        <f aca="false">EB314</f>
        <v>8770</v>
      </c>
      <c r="EM314" s="432" t="n">
        <f aca="false">EC314</f>
        <v>13.7</v>
      </c>
      <c r="EN314" s="432"/>
      <c r="EO314" s="432"/>
      <c r="EP314" s="432"/>
      <c r="EQ314" s="431" t="n">
        <f aca="false">EG314</f>
        <v>17</v>
      </c>
      <c r="ER314" s="449"/>
      <c r="ES314" s="450" t="n">
        <f aca="false">44000/BA314*24</f>
        <v>25.9663617586309</v>
      </c>
      <c r="ET314" s="451" t="n">
        <f aca="false">BB314</f>
        <v>0.81336</v>
      </c>
      <c r="EU314" s="452" t="n">
        <f aca="false">BV314/1000/ES314*24</f>
        <v>0.269887636363636</v>
      </c>
      <c r="EV314" s="451" t="n">
        <f aca="false">EU314/$EU$6</f>
        <v>0.499791919191919</v>
      </c>
      <c r="EW314" s="514"/>
      <c r="EX314" s="515" t="n">
        <f aca="false">BY314-EM314</f>
        <v>12.4</v>
      </c>
      <c r="EY314" s="514" t="n">
        <f aca="false">1-EJ314/BU314</f>
        <v>0.576402321083172</v>
      </c>
      <c r="EZ314" s="515" t="n">
        <f aca="false">BU314-EJ314</f>
        <v>29.8</v>
      </c>
      <c r="FA314" s="451" t="n">
        <f aca="false">1-EK314/BV314</f>
        <v>0.767123287671233</v>
      </c>
      <c r="FB314" s="432" t="n">
        <f aca="false">BV314-EK314</f>
        <v>224</v>
      </c>
      <c r="FC314" s="453"/>
      <c r="FD314" s="432"/>
      <c r="FE314" s="453" t="n">
        <f aca="false">1-EQ314/CB314</f>
        <v>0.876811594202898</v>
      </c>
      <c r="FF314" s="431" t="n">
        <f aca="false">CB314-EQ314</f>
        <v>121</v>
      </c>
      <c r="FG314" s="406" t="n">
        <v>50400</v>
      </c>
      <c r="FH314" s="590"/>
      <c r="FI314" s="591"/>
      <c r="FJ314" s="592"/>
      <c r="FK314" s="456" t="n">
        <f aca="false">3000/BA314*24</f>
        <v>1.77043375627029</v>
      </c>
      <c r="FL314" s="531"/>
      <c r="FM314" s="456"/>
      <c r="FN314" s="531" t="n">
        <v>8479</v>
      </c>
      <c r="FO314" s="533" t="n">
        <f aca="false">FN314/11.15/1.2/1000</f>
        <v>0.633707025411061</v>
      </c>
      <c r="FP314" s="450" t="n">
        <f aca="false">FN314/BA314*1000</f>
        <v>208.493164158552</v>
      </c>
      <c r="FQ314" s="458" t="n">
        <v>83.2</v>
      </c>
      <c r="FR314" s="459" t="n">
        <f aca="false">FQ314/BA314*1000</f>
        <v>2.04583456280122</v>
      </c>
      <c r="FS314" s="577" t="n">
        <v>8</v>
      </c>
      <c r="FT314" s="578" t="n">
        <v>18.6</v>
      </c>
      <c r="FU314" s="579" t="n">
        <v>59</v>
      </c>
      <c r="FV314" s="580" t="n">
        <v>1</v>
      </c>
      <c r="FW314" s="581"/>
      <c r="FX314" s="580"/>
      <c r="FY314" s="453" t="n">
        <f aca="false">1-FV314/(EG314+DD314)</f>
        <v>0.941176470588235</v>
      </c>
      <c r="FZ314" s="453"/>
      <c r="GA314" s="430"/>
      <c r="GB314" s="514" t="n">
        <f aca="false">1-FT314/DZ314</f>
        <v>0.150684931506849</v>
      </c>
      <c r="GC314" s="515" t="n">
        <f aca="false">(CW314+DZ314-FT314)</f>
        <v>3.3</v>
      </c>
      <c r="GD314" s="514" t="n">
        <f aca="false">1-FU314/EA314</f>
        <v>0.132352941176471</v>
      </c>
      <c r="GE314" s="528" t="n">
        <f aca="false">CX314+EA314-FU314</f>
        <v>9</v>
      </c>
      <c r="GF314" s="462" t="n">
        <f aca="false">4100/BA314*24</f>
        <v>2.41959280023606</v>
      </c>
      <c r="GG314" s="607" t="n">
        <v>30</v>
      </c>
      <c r="GH314" s="451" t="n">
        <f aca="false">GG314/80</f>
        <v>0.375</v>
      </c>
      <c r="GI314" s="406" t="n">
        <v>195</v>
      </c>
      <c r="GJ314" s="463" t="n">
        <f aca="false">GI314/GG314</f>
        <v>6.5</v>
      </c>
      <c r="GK314" s="464" t="n">
        <f aca="false">GG314/(BA314/24)*1000</f>
        <v>17.7043375627029</v>
      </c>
      <c r="GL314" s="465" t="n">
        <v>8.09</v>
      </c>
      <c r="GM314" s="530" t="n">
        <v>17.4</v>
      </c>
      <c r="GN314" s="406" t="n">
        <v>55</v>
      </c>
      <c r="GO314" s="514" t="n">
        <f aca="false">1-GM314/FT314</f>
        <v>0.0645161290322582</v>
      </c>
      <c r="GP314" s="451" t="n">
        <f aca="false">1-GN314/FU314</f>
        <v>0.0677966101694916</v>
      </c>
      <c r="GQ314" s="578" t="n">
        <v>2</v>
      </c>
      <c r="GR314" s="456" t="n">
        <f aca="false">4300/BA314*24</f>
        <v>2.53762171732074</v>
      </c>
      <c r="GS314" s="532" t="n">
        <f aca="false">HC314</f>
        <v>15.8</v>
      </c>
      <c r="GT314" s="532" t="n">
        <f aca="false">HD314</f>
        <v>50.56</v>
      </c>
      <c r="GU314" s="514" t="n">
        <f aca="false">1-GS314/GM314</f>
        <v>0.0919540229885056</v>
      </c>
      <c r="GV314" s="514" t="n">
        <f aca="false">1-GT314/GN314</f>
        <v>0.0807272727272727</v>
      </c>
      <c r="GW314" s="514" t="n">
        <f aca="false">1-HC314/FT314</f>
        <v>0.150537634408602</v>
      </c>
      <c r="GX314" s="514" t="n">
        <f aca="false">1-HD314/FU314</f>
        <v>0.143050847457627</v>
      </c>
      <c r="GY314" s="463" t="n">
        <f aca="false">GK314/(FU314-HD314)</f>
        <v>2.09767032733446</v>
      </c>
      <c r="GZ314" s="406" t="n">
        <v>42150</v>
      </c>
      <c r="HA314" s="582" t="n">
        <v>8.44</v>
      </c>
      <c r="HB314" s="452" t="n">
        <v>8.34</v>
      </c>
      <c r="HC314" s="578" t="n">
        <v>15.8</v>
      </c>
      <c r="HD314" s="464" t="n">
        <f aca="false">HC314*3.2</f>
        <v>50.56</v>
      </c>
      <c r="HE314" s="464" t="n">
        <v>17.5</v>
      </c>
      <c r="HF314" s="464"/>
      <c r="HG314" s="583"/>
      <c r="HH314" s="576" t="n">
        <v>7</v>
      </c>
      <c r="HI314" s="584" t="n">
        <v>8580</v>
      </c>
      <c r="HJ314" s="407" t="n">
        <f aca="false">HI314*0.67</f>
        <v>5748.6</v>
      </c>
      <c r="HK314" s="407"/>
      <c r="HL314" s="550"/>
      <c r="HM314" s="585"/>
      <c r="HN314" s="462" t="n">
        <v>13.9</v>
      </c>
      <c r="HO314" s="575"/>
      <c r="HP314" s="549" t="n">
        <v>0.01</v>
      </c>
      <c r="HQ314" s="586"/>
      <c r="HR314" s="587"/>
      <c r="HS314" s="521" t="n">
        <v>0.27</v>
      </c>
      <c r="HT314" s="588" t="n">
        <v>2</v>
      </c>
      <c r="HU314" s="523" t="n">
        <f aca="false">72500/BA314*24</f>
        <v>42.7854824431986</v>
      </c>
      <c r="HV314" s="514" t="n">
        <f aca="false">1-HC314/BE314</f>
        <v>0.694390715667312</v>
      </c>
      <c r="HW314" s="514" t="n">
        <f aca="false">1-HD314/BF314</f>
        <v>0.826849315068493</v>
      </c>
      <c r="HX314" s="514" t="n">
        <f aca="false">1-HN314/BK314</f>
        <v>0.467432950191571</v>
      </c>
      <c r="HY314" s="600"/>
    </row>
    <row r="315" s="599" customFormat="true" ht="15" hidden="false" customHeight="true" outlineLevel="0" collapsed="false">
      <c r="A315" s="401" t="n">
        <v>43797</v>
      </c>
      <c r="B315" s="516" t="n">
        <v>44314</v>
      </c>
      <c r="C315" s="403" t="n">
        <f aca="false">B315/$B$6</f>
        <v>0.88628</v>
      </c>
      <c r="D315" s="572" t="n">
        <v>8.61</v>
      </c>
      <c r="E315" s="573"/>
      <c r="F315" s="574" t="n">
        <v>406</v>
      </c>
      <c r="G315" s="407" t="n">
        <f aca="false">F315*B315/1000</f>
        <v>17991.484</v>
      </c>
      <c r="H315" s="403" t="n">
        <f aca="false">G315/$G$6</f>
        <v>0.71965936</v>
      </c>
      <c r="I315" s="574" t="n">
        <v>7760</v>
      </c>
      <c r="J315" s="407" t="n">
        <f aca="false">I315*0.67</f>
        <v>5199.2</v>
      </c>
      <c r="K315" s="575" t="n">
        <v>31.6</v>
      </c>
      <c r="L315" s="575"/>
      <c r="M315" s="575"/>
      <c r="N315" s="576" t="n">
        <v>96</v>
      </c>
      <c r="O315" s="576"/>
      <c r="P315" s="410"/>
      <c r="Q315" s="410"/>
      <c r="R315" s="410"/>
      <c r="S315" s="410"/>
      <c r="T315" s="411"/>
      <c r="U315" s="412"/>
      <c r="V315" s="410"/>
      <c r="W315" s="410"/>
      <c r="X315" s="517"/>
      <c r="Y315" s="474" t="n">
        <v>360</v>
      </c>
      <c r="Z315" s="430" t="n">
        <v>8.38</v>
      </c>
      <c r="AA315" s="448"/>
      <c r="AB315" s="410" t="n">
        <v>1660</v>
      </c>
      <c r="AC315" s="410" t="n">
        <v>8810</v>
      </c>
      <c r="AD315" s="475" t="n">
        <v>4.94</v>
      </c>
      <c r="AE315" s="478" t="n">
        <f aca="false">AD315/$AD$6</f>
        <v>0.686111111111111</v>
      </c>
      <c r="AF315" s="479" t="n">
        <f aca="false">Y315</f>
        <v>360</v>
      </c>
      <c r="AG315" s="478" t="n">
        <f aca="false">AF315/$AF$6</f>
        <v>0.144</v>
      </c>
      <c r="AH315" s="479"/>
      <c r="AI315" s="479" t="n">
        <f aca="false">AB315</f>
        <v>1660</v>
      </c>
      <c r="AJ315" s="474" t="n">
        <f aca="false">AB315*Y315/1000</f>
        <v>597.6</v>
      </c>
      <c r="AK315" s="478" t="n">
        <f aca="false">AJ315/25000*2</f>
        <v>0.047808</v>
      </c>
      <c r="AL315" s="448"/>
      <c r="AM315" s="480"/>
      <c r="AN315" s="474"/>
      <c r="AO315" s="474"/>
      <c r="AP315" s="480"/>
      <c r="AQ315" s="448"/>
      <c r="AR315" s="474"/>
      <c r="AS315" s="474"/>
      <c r="AT315" s="474"/>
      <c r="AU315" s="448"/>
      <c r="AV315" s="481"/>
      <c r="AW315" s="480"/>
      <c r="AX315" s="480"/>
      <c r="AY315" s="481"/>
      <c r="AZ315" s="481"/>
      <c r="BA315" s="421" t="n">
        <f aca="false">CC315+DF315</f>
        <v>42652</v>
      </c>
      <c r="BB315" s="422" t="n">
        <f aca="false">BA315/$BA$6</f>
        <v>0.85304</v>
      </c>
      <c r="BC315" s="423"/>
      <c r="BD315" s="424" t="n">
        <v>8.59</v>
      </c>
      <c r="BE315" s="425"/>
      <c r="BF315" s="426" t="n">
        <v>469</v>
      </c>
      <c r="BG315" s="427" t="n">
        <v>8310</v>
      </c>
      <c r="BH315" s="421" t="n">
        <f aca="false">BG315*0.67</f>
        <v>5567.7</v>
      </c>
      <c r="BI315" s="433"/>
      <c r="BJ315" s="422"/>
      <c r="BK315" s="428" t="n">
        <v>22.6</v>
      </c>
      <c r="BL315" s="428"/>
      <c r="BM315" s="429"/>
      <c r="BN315" s="423"/>
      <c r="BO315" s="426" t="n">
        <v>115</v>
      </c>
      <c r="BP315" s="426"/>
      <c r="BQ315" s="424" t="n">
        <v>4.54</v>
      </c>
      <c r="BR315" s="422" t="n">
        <f aca="false">BQ315/$BQ$6</f>
        <v>0.630555555555556</v>
      </c>
      <c r="BS315" s="410" t="n">
        <f aca="false">BA315</f>
        <v>42652</v>
      </c>
      <c r="BT315" s="430" t="n">
        <f aca="false">BD315</f>
        <v>8.59</v>
      </c>
      <c r="BU315" s="431"/>
      <c r="BV315" s="431" t="n">
        <f aca="false">BF315</f>
        <v>469</v>
      </c>
      <c r="BW315" s="431" t="n">
        <f aca="false">BG315</f>
        <v>8310</v>
      </c>
      <c r="BX315" s="431" t="n">
        <f aca="false">BW315*0.65</f>
        <v>5401.5</v>
      </c>
      <c r="BY315" s="431" t="n">
        <f aca="false">BK315</f>
        <v>22.6</v>
      </c>
      <c r="BZ315" s="431"/>
      <c r="CA315" s="432"/>
      <c r="CB315" s="431" t="n">
        <f aca="false">BO315</f>
        <v>115</v>
      </c>
      <c r="CC315" s="433" t="n">
        <v>22727</v>
      </c>
      <c r="CD315" s="412" t="n">
        <f aca="false">CC315</f>
        <v>22727</v>
      </c>
      <c r="CE315" s="422" t="n">
        <f aca="false">CC315/25000</f>
        <v>0.90908</v>
      </c>
      <c r="CF315" s="434" t="n">
        <f aca="false">6700/CC315*24</f>
        <v>7.07528490341884</v>
      </c>
      <c r="CG315" s="435"/>
      <c r="CH315" s="428"/>
      <c r="CI315" s="447" t="n">
        <f aca="false">9500/CC315*24</f>
        <v>10.0321203854446</v>
      </c>
      <c r="CJ315" s="437" t="n">
        <v>22.9</v>
      </c>
      <c r="CK315" s="437" t="n">
        <v>4.64</v>
      </c>
      <c r="CL315" s="424"/>
      <c r="CM315" s="424"/>
      <c r="CN315" s="424"/>
      <c r="CO315" s="433"/>
      <c r="CP315" s="433"/>
      <c r="CQ315" s="438"/>
      <c r="CR315" s="438" t="n">
        <v>0.97</v>
      </c>
      <c r="CS315" s="425"/>
      <c r="CT315" s="433" t="n">
        <f aca="false">3500/CC315*24</f>
        <v>3.69604435253223</v>
      </c>
      <c r="CU315" s="435" t="n">
        <v>6.46</v>
      </c>
      <c r="CV315" s="439"/>
      <c r="CW315" s="440"/>
      <c r="CX315" s="441"/>
      <c r="CY315" s="442"/>
      <c r="CZ315" s="443"/>
      <c r="DA315" s="443"/>
      <c r="DB315" s="443"/>
      <c r="DC315" s="443"/>
      <c r="DD315" s="444"/>
      <c r="DE315" s="441"/>
      <c r="DF315" s="445" t="n">
        <v>19925</v>
      </c>
      <c r="DG315" s="446" t="n">
        <f aca="false">DF315</f>
        <v>19925</v>
      </c>
      <c r="DH315" s="422" t="n">
        <f aca="false">DF315/25000</f>
        <v>0.797</v>
      </c>
      <c r="DI315" s="447" t="n">
        <f aca="false">6700/DF315*24</f>
        <v>8.0702634880803</v>
      </c>
      <c r="DJ315" s="435" t="n">
        <v>8.19</v>
      </c>
      <c r="DK315" s="428"/>
      <c r="DL315" s="447" t="n">
        <f aca="false">9500/DF315*24</f>
        <v>11.4429109159348</v>
      </c>
      <c r="DM315" s="423" t="n">
        <v>23.1</v>
      </c>
      <c r="DN315" s="423" t="n">
        <v>4.69</v>
      </c>
      <c r="DO315" s="424" t="n">
        <v>8.14</v>
      </c>
      <c r="DP315" s="424"/>
      <c r="DQ315" s="424"/>
      <c r="DR315" s="433"/>
      <c r="DS315" s="433"/>
      <c r="DT315" s="438"/>
      <c r="DU315" s="438" t="n">
        <v>0.97</v>
      </c>
      <c r="DV315" s="425"/>
      <c r="DW315" s="447" t="n">
        <f aca="false">3500/DF315*24</f>
        <v>4.21580928481807</v>
      </c>
      <c r="DX315" s="435" t="n">
        <v>7.11</v>
      </c>
      <c r="DY315" s="439" t="n">
        <v>8.27</v>
      </c>
      <c r="DZ315" s="440"/>
      <c r="EA315" s="441" t="n">
        <v>71</v>
      </c>
      <c r="EB315" s="442" t="n">
        <v>8810</v>
      </c>
      <c r="EC315" s="443" t="n">
        <v>11.2</v>
      </c>
      <c r="ED315" s="443"/>
      <c r="EE315" s="443"/>
      <c r="EF315" s="443"/>
      <c r="EG315" s="444" t="n">
        <v>19</v>
      </c>
      <c r="EH315" s="441"/>
      <c r="EI315" s="430" t="n">
        <f aca="false">DY315</f>
        <v>8.27</v>
      </c>
      <c r="EJ315" s="448"/>
      <c r="EK315" s="449" t="n">
        <f aca="false">EA315</f>
        <v>71</v>
      </c>
      <c r="EL315" s="418" t="n">
        <f aca="false">EB315</f>
        <v>8810</v>
      </c>
      <c r="EM315" s="432" t="n">
        <f aca="false">EC315</f>
        <v>11.2</v>
      </c>
      <c r="EN315" s="432"/>
      <c r="EO315" s="432"/>
      <c r="EP315" s="432"/>
      <c r="EQ315" s="431" t="n">
        <f aca="false">EG315</f>
        <v>19</v>
      </c>
      <c r="ER315" s="449"/>
      <c r="ES315" s="450" t="n">
        <f aca="false">44000/BA315*24</f>
        <v>24.7585107380662</v>
      </c>
      <c r="ET315" s="451" t="n">
        <f aca="false">BB315</f>
        <v>0.85304</v>
      </c>
      <c r="EU315" s="452" t="n">
        <f aca="false">BV315/1000/ES315*24</f>
        <v>0.454631545454545</v>
      </c>
      <c r="EV315" s="451" t="n">
        <f aca="false">EU315/$EU$6</f>
        <v>0.841910269360269</v>
      </c>
      <c r="EW315" s="514"/>
      <c r="EX315" s="515" t="n">
        <f aca="false">BY315-EM315</f>
        <v>11.4</v>
      </c>
      <c r="EY315" s="514"/>
      <c r="EZ315" s="515"/>
      <c r="FA315" s="451" t="n">
        <f aca="false">1-EK315/BV315</f>
        <v>0.848614072494669</v>
      </c>
      <c r="FB315" s="432" t="n">
        <f aca="false">BV315-EK315</f>
        <v>398</v>
      </c>
      <c r="FC315" s="453"/>
      <c r="FD315" s="432"/>
      <c r="FE315" s="453" t="n">
        <f aca="false">1-EQ315/CB315</f>
        <v>0.834782608695652</v>
      </c>
      <c r="FF315" s="431" t="n">
        <f aca="false">CB315-EQ315</f>
        <v>96</v>
      </c>
      <c r="FG315" s="406" t="n">
        <v>50400</v>
      </c>
      <c r="FH315" s="590"/>
      <c r="FI315" s="591"/>
      <c r="FJ315" s="592"/>
      <c r="FK315" s="456" t="n">
        <f aca="false">3000/BA315*24</f>
        <v>1.68808027759542</v>
      </c>
      <c r="FL315" s="531"/>
      <c r="FM315" s="456"/>
      <c r="FN315" s="531" t="n">
        <v>14167</v>
      </c>
      <c r="FO315" s="533" t="n">
        <f aca="false">FN315/11.15/1.2/1000</f>
        <v>1.05881913303438</v>
      </c>
      <c r="FP315" s="450" t="n">
        <f aca="false">FN315/BA315*1000</f>
        <v>332.153240176311</v>
      </c>
      <c r="FQ315" s="458" t="n">
        <v>93.6</v>
      </c>
      <c r="FR315" s="459" t="n">
        <f aca="false">FQ315/BA315*1000</f>
        <v>2.19450436087405</v>
      </c>
      <c r="FS315" s="577" t="n">
        <v>8.13</v>
      </c>
      <c r="FT315" s="578"/>
      <c r="FU315" s="579" t="n">
        <v>60</v>
      </c>
      <c r="FV315" s="580" t="n">
        <v>3</v>
      </c>
      <c r="FW315" s="581"/>
      <c r="FX315" s="580"/>
      <c r="FY315" s="453" t="n">
        <f aca="false">1-FV315/(EG315+DD315)</f>
        <v>0.842105263157895</v>
      </c>
      <c r="FZ315" s="453"/>
      <c r="GA315" s="430"/>
      <c r="GB315" s="514"/>
      <c r="GC315" s="515"/>
      <c r="GD315" s="514" t="n">
        <f aca="false">1-FU315/EA315</f>
        <v>0.154929577464789</v>
      </c>
      <c r="GE315" s="528" t="n">
        <f aca="false">CX315+EA315-FU315</f>
        <v>11</v>
      </c>
      <c r="GF315" s="462" t="n">
        <f aca="false">4100/BA315*24</f>
        <v>2.30704304604708</v>
      </c>
      <c r="GG315" s="607" t="n">
        <v>30</v>
      </c>
      <c r="GH315" s="451" t="n">
        <f aca="false">GG315/80</f>
        <v>0.375</v>
      </c>
      <c r="GI315" s="406" t="n">
        <v>195</v>
      </c>
      <c r="GJ315" s="463" t="n">
        <f aca="false">GI315/GG315</f>
        <v>6.5</v>
      </c>
      <c r="GK315" s="464" t="n">
        <f aca="false">GG315/(BA315/24)*1000</f>
        <v>16.8808027759542</v>
      </c>
      <c r="GL315" s="465" t="n">
        <v>8.24</v>
      </c>
      <c r="GM315" s="530"/>
      <c r="GN315" s="406" t="n">
        <v>59</v>
      </c>
      <c r="GO315" s="514"/>
      <c r="GP315" s="451" t="n">
        <f aca="false">1-GN315/FU315</f>
        <v>0.0166666666666667</v>
      </c>
      <c r="GQ315" s="578" t="n">
        <v>2</v>
      </c>
      <c r="GR315" s="456" t="n">
        <f aca="false">4300/BA315*24</f>
        <v>2.41958173122011</v>
      </c>
      <c r="GS315" s="532"/>
      <c r="GT315" s="532" t="n">
        <f aca="false">HD315</f>
        <v>52</v>
      </c>
      <c r="GU315" s="514"/>
      <c r="GV315" s="514" t="n">
        <f aca="false">1-GT315/GN315</f>
        <v>0.11864406779661</v>
      </c>
      <c r="GW315" s="514"/>
      <c r="GX315" s="514" t="n">
        <f aca="false">1-HD315/FU315</f>
        <v>0.133333333333333</v>
      </c>
      <c r="GY315" s="463" t="n">
        <f aca="false">GK315/(FU315-HD315)</f>
        <v>2.11010034699428</v>
      </c>
      <c r="GZ315" s="406" t="n">
        <v>41266</v>
      </c>
      <c r="HA315" s="582" t="n">
        <v>8.47</v>
      </c>
      <c r="HB315" s="452" t="n">
        <v>8.34</v>
      </c>
      <c r="HC315" s="578"/>
      <c r="HD315" s="464" t="n">
        <v>52</v>
      </c>
      <c r="HE315" s="464" t="n">
        <v>16.8</v>
      </c>
      <c r="HF315" s="464"/>
      <c r="HG315" s="583"/>
      <c r="HH315" s="576" t="n">
        <v>3</v>
      </c>
      <c r="HI315" s="584" t="n">
        <v>8780</v>
      </c>
      <c r="HJ315" s="407" t="n">
        <f aca="false">HI315*0.67</f>
        <v>5882.6</v>
      </c>
      <c r="HK315" s="407"/>
      <c r="HL315" s="550"/>
      <c r="HM315" s="585"/>
      <c r="HN315" s="462" t="n">
        <v>9.79</v>
      </c>
      <c r="HO315" s="575"/>
      <c r="HP315" s="549" t="n">
        <v>0.01</v>
      </c>
      <c r="HQ315" s="586"/>
      <c r="HR315" s="587"/>
      <c r="HS315" s="521" t="n">
        <v>0.37</v>
      </c>
      <c r="HT315" s="588" t="n">
        <v>2</v>
      </c>
      <c r="HU315" s="523" t="n">
        <f aca="false">72500/BA315*24</f>
        <v>40.7952733752227</v>
      </c>
      <c r="HV315" s="514"/>
      <c r="HW315" s="514" t="n">
        <f aca="false">1-HD315/BF315</f>
        <v>0.889125799573561</v>
      </c>
      <c r="HX315" s="514" t="n">
        <f aca="false">1-HN315/BK315</f>
        <v>0.566814159292036</v>
      </c>
      <c r="HY315" s="600" t="s">
        <v>214</v>
      </c>
    </row>
    <row r="316" s="599" customFormat="true" ht="15" hidden="false" customHeight="true" outlineLevel="0" collapsed="false">
      <c r="A316" s="401" t="n">
        <v>43798</v>
      </c>
      <c r="B316" s="516" t="n">
        <v>44995</v>
      </c>
      <c r="C316" s="403" t="n">
        <f aca="false">B316/$B$6</f>
        <v>0.8999</v>
      </c>
      <c r="D316" s="572" t="n">
        <v>8.48</v>
      </c>
      <c r="E316" s="573"/>
      <c r="F316" s="574" t="n">
        <v>408</v>
      </c>
      <c r="G316" s="407" t="n">
        <f aca="false">F316*B316/1000</f>
        <v>18357.96</v>
      </c>
      <c r="H316" s="403" t="n">
        <f aca="false">G316/$G$6</f>
        <v>0.7343184</v>
      </c>
      <c r="I316" s="574" t="n">
        <v>8190</v>
      </c>
      <c r="J316" s="407" t="n">
        <f aca="false">I316*0.67</f>
        <v>5487.3</v>
      </c>
      <c r="K316" s="575" t="n">
        <v>25.9</v>
      </c>
      <c r="L316" s="575" t="n">
        <v>21.8</v>
      </c>
      <c r="M316" s="575" t="n">
        <v>2</v>
      </c>
      <c r="N316" s="576" t="n">
        <v>85</v>
      </c>
      <c r="O316" s="576" t="n">
        <v>32</v>
      </c>
      <c r="P316" s="410"/>
      <c r="Q316" s="410"/>
      <c r="R316" s="410"/>
      <c r="S316" s="410"/>
      <c r="T316" s="411"/>
      <c r="U316" s="412"/>
      <c r="V316" s="410"/>
      <c r="W316" s="410"/>
      <c r="X316" s="517"/>
      <c r="Y316" s="474" t="n">
        <v>360</v>
      </c>
      <c r="Z316" s="430" t="n">
        <v>8.58</v>
      </c>
      <c r="AA316" s="448"/>
      <c r="AB316" s="410" t="n">
        <v>2060</v>
      </c>
      <c r="AC316" s="410" t="n">
        <v>9370</v>
      </c>
      <c r="AD316" s="475" t="n">
        <v>4.16</v>
      </c>
      <c r="AE316" s="478" t="n">
        <f aca="false">AD316/$AD$6</f>
        <v>0.577777777777778</v>
      </c>
      <c r="AF316" s="479" t="n">
        <f aca="false">Y316</f>
        <v>360</v>
      </c>
      <c r="AG316" s="478" t="n">
        <f aca="false">AF316/$AF$6</f>
        <v>0.144</v>
      </c>
      <c r="AH316" s="479"/>
      <c r="AI316" s="479" t="n">
        <f aca="false">AB316</f>
        <v>2060</v>
      </c>
      <c r="AJ316" s="474" t="n">
        <f aca="false">AB316*Y316/1000</f>
        <v>741.6</v>
      </c>
      <c r="AK316" s="478" t="n">
        <f aca="false">AJ316/25000*2</f>
        <v>0.059328</v>
      </c>
      <c r="AL316" s="448"/>
      <c r="AM316" s="480"/>
      <c r="AN316" s="474"/>
      <c r="AO316" s="474"/>
      <c r="AP316" s="480"/>
      <c r="AQ316" s="448"/>
      <c r="AR316" s="474"/>
      <c r="AS316" s="474"/>
      <c r="AT316" s="474"/>
      <c r="AU316" s="448"/>
      <c r="AV316" s="481"/>
      <c r="AW316" s="480"/>
      <c r="AX316" s="480"/>
      <c r="AY316" s="481"/>
      <c r="AZ316" s="481"/>
      <c r="BA316" s="421" t="n">
        <f aca="false">CC316+DF316</f>
        <v>43680</v>
      </c>
      <c r="BB316" s="422" t="n">
        <f aca="false">BA316/$BA$6</f>
        <v>0.8736</v>
      </c>
      <c r="BC316" s="423"/>
      <c r="BD316" s="424" t="n">
        <v>8.55</v>
      </c>
      <c r="BE316" s="425"/>
      <c r="BF316" s="426" t="n">
        <v>479</v>
      </c>
      <c r="BG316" s="427" t="n">
        <v>8440</v>
      </c>
      <c r="BH316" s="421" t="n">
        <f aca="false">BG316*0.67</f>
        <v>5654.8</v>
      </c>
      <c r="BI316" s="433"/>
      <c r="BJ316" s="422"/>
      <c r="BK316" s="428" t="n">
        <v>20.9</v>
      </c>
      <c r="BL316" s="428" t="n">
        <v>18</v>
      </c>
      <c r="BM316" s="429" t="n">
        <v>3</v>
      </c>
      <c r="BN316" s="423" t="n">
        <v>1.8</v>
      </c>
      <c r="BO316" s="426" t="n">
        <v>112</v>
      </c>
      <c r="BP316" s="426" t="n">
        <v>32</v>
      </c>
      <c r="BQ316" s="424" t="n">
        <v>6.47</v>
      </c>
      <c r="BR316" s="422" t="n">
        <f aca="false">BQ316/$BQ$6</f>
        <v>0.898611111111111</v>
      </c>
      <c r="BS316" s="410" t="n">
        <f aca="false">BA316</f>
        <v>43680</v>
      </c>
      <c r="BT316" s="430" t="n">
        <f aca="false">BD316</f>
        <v>8.55</v>
      </c>
      <c r="BU316" s="431"/>
      <c r="BV316" s="431" t="n">
        <f aca="false">BF316</f>
        <v>479</v>
      </c>
      <c r="BW316" s="431" t="n">
        <f aca="false">BG316</f>
        <v>8440</v>
      </c>
      <c r="BX316" s="431" t="n">
        <f aca="false">BW316*0.65</f>
        <v>5486</v>
      </c>
      <c r="BY316" s="431" t="n">
        <f aca="false">BK316</f>
        <v>20.9</v>
      </c>
      <c r="BZ316" s="431" t="n">
        <f aca="false">BL316</f>
        <v>18</v>
      </c>
      <c r="CA316" s="432" t="n">
        <f aca="false">BN316</f>
        <v>1.8</v>
      </c>
      <c r="CB316" s="431" t="n">
        <f aca="false">BO316</f>
        <v>112</v>
      </c>
      <c r="CC316" s="433" t="n">
        <v>23140</v>
      </c>
      <c r="CD316" s="412" t="n">
        <f aca="false">CC316</f>
        <v>23140</v>
      </c>
      <c r="CE316" s="422" t="n">
        <f aca="false">CC316/25000</f>
        <v>0.9256</v>
      </c>
      <c r="CF316" s="434" t="n">
        <f aca="false">6700/CC316*24</f>
        <v>6.94900605012965</v>
      </c>
      <c r="CG316" s="435"/>
      <c r="CH316" s="428"/>
      <c r="CI316" s="447" t="n">
        <f aca="false">9500/CC316*24</f>
        <v>9.85306828003457</v>
      </c>
      <c r="CJ316" s="437" t="n">
        <v>24.4</v>
      </c>
      <c r="CK316" s="437" t="n">
        <v>4.47</v>
      </c>
      <c r="CL316" s="424"/>
      <c r="CM316" s="424"/>
      <c r="CN316" s="424"/>
      <c r="CO316" s="433"/>
      <c r="CP316" s="433"/>
      <c r="CQ316" s="438"/>
      <c r="CR316" s="438" t="n">
        <v>0.98</v>
      </c>
      <c r="CS316" s="425"/>
      <c r="CT316" s="433" t="n">
        <f aca="false">3500/CC316*24</f>
        <v>3.63007778738116</v>
      </c>
      <c r="CU316" s="435" t="n">
        <v>6.23</v>
      </c>
      <c r="CV316" s="439"/>
      <c r="CW316" s="440"/>
      <c r="CX316" s="441"/>
      <c r="CY316" s="442"/>
      <c r="CZ316" s="443"/>
      <c r="DA316" s="443"/>
      <c r="DB316" s="443"/>
      <c r="DC316" s="443"/>
      <c r="DD316" s="444"/>
      <c r="DE316" s="441"/>
      <c r="DF316" s="445" t="n">
        <v>20540</v>
      </c>
      <c r="DG316" s="446" t="n">
        <f aca="false">DF316</f>
        <v>20540</v>
      </c>
      <c r="DH316" s="422" t="n">
        <f aca="false">DF316/25000</f>
        <v>0.8216</v>
      </c>
      <c r="DI316" s="447" t="n">
        <f aca="false">6700/DF316*24</f>
        <v>7.8286270691334</v>
      </c>
      <c r="DJ316" s="435" t="n">
        <v>8.12</v>
      </c>
      <c r="DK316" s="428" t="n">
        <v>5.9</v>
      </c>
      <c r="DL316" s="447" t="n">
        <f aca="false">9500/DF316*24</f>
        <v>11.1002921129503</v>
      </c>
      <c r="DM316" s="423" t="n">
        <v>23.9</v>
      </c>
      <c r="DN316" s="423" t="n">
        <v>3.73</v>
      </c>
      <c r="DO316" s="424" t="n">
        <v>8.15</v>
      </c>
      <c r="DP316" s="424"/>
      <c r="DQ316" s="424"/>
      <c r="DR316" s="433"/>
      <c r="DS316" s="433"/>
      <c r="DT316" s="438"/>
      <c r="DU316" s="438" t="n">
        <v>0.98</v>
      </c>
      <c r="DV316" s="425"/>
      <c r="DW316" s="447" t="n">
        <f aca="false">3500/DF316*24</f>
        <v>4.08958130477118</v>
      </c>
      <c r="DX316" s="435" t="n">
        <v>7.03</v>
      </c>
      <c r="DY316" s="439" t="n">
        <v>8.27</v>
      </c>
      <c r="DZ316" s="440"/>
      <c r="EA316" s="441" t="n">
        <v>73</v>
      </c>
      <c r="EB316" s="442" t="n">
        <v>8750</v>
      </c>
      <c r="EC316" s="443" t="n">
        <v>2.8</v>
      </c>
      <c r="ED316" s="443" t="n">
        <v>0.25</v>
      </c>
      <c r="EE316" s="443" t="n">
        <v>2.6</v>
      </c>
      <c r="EF316" s="443" t="n">
        <v>1.4</v>
      </c>
      <c r="EG316" s="444" t="n">
        <v>22</v>
      </c>
      <c r="EH316" s="441" t="n">
        <v>16</v>
      </c>
      <c r="EI316" s="430" t="n">
        <f aca="false">DY316</f>
        <v>8.27</v>
      </c>
      <c r="EJ316" s="448"/>
      <c r="EK316" s="449" t="n">
        <f aca="false">EA316</f>
        <v>73</v>
      </c>
      <c r="EL316" s="418" t="n">
        <f aca="false">EB316</f>
        <v>8750</v>
      </c>
      <c r="EM316" s="432" t="n">
        <f aca="false">EC316</f>
        <v>2.8</v>
      </c>
      <c r="EN316" s="432" t="n">
        <f aca="false">ED316</f>
        <v>0.25</v>
      </c>
      <c r="EO316" s="432" t="n">
        <f aca="false">EE316</f>
        <v>2.6</v>
      </c>
      <c r="EP316" s="432" t="n">
        <f aca="false">EF316</f>
        <v>1.4</v>
      </c>
      <c r="EQ316" s="431" t="n">
        <f aca="false">EG316</f>
        <v>22</v>
      </c>
      <c r="ER316" s="449" t="n">
        <f aca="false">EH316</f>
        <v>16</v>
      </c>
      <c r="ES316" s="450" t="n">
        <f aca="false">44000/BA316*24</f>
        <v>24.1758241758242</v>
      </c>
      <c r="ET316" s="451" t="n">
        <f aca="false">BB316</f>
        <v>0.8736</v>
      </c>
      <c r="EU316" s="452" t="n">
        <f aca="false">BV316/1000/ES316*24</f>
        <v>0.475516363636364</v>
      </c>
      <c r="EV316" s="451" t="n">
        <f aca="false">EU316/$EU$6</f>
        <v>0.880585858585858</v>
      </c>
      <c r="EW316" s="514" t="n">
        <f aca="false">1-EM316/BY316</f>
        <v>0.866028708133971</v>
      </c>
      <c r="EX316" s="515" t="n">
        <f aca="false">BY316-EM316</f>
        <v>18.1</v>
      </c>
      <c r="EY316" s="514"/>
      <c r="EZ316" s="515"/>
      <c r="FA316" s="451" t="n">
        <f aca="false">1-EK316/BV316</f>
        <v>0.847599164926931</v>
      </c>
      <c r="FB316" s="432" t="n">
        <f aca="false">BV316-EK316</f>
        <v>406</v>
      </c>
      <c r="FC316" s="453" t="n">
        <f aca="false">1-EP316/CA316</f>
        <v>0.222222222222222</v>
      </c>
      <c r="FD316" s="432" t="n">
        <f aca="false">CA316-EP316</f>
        <v>0.4</v>
      </c>
      <c r="FE316" s="453" t="n">
        <f aca="false">1-EQ316/CB316</f>
        <v>0.803571428571429</v>
      </c>
      <c r="FF316" s="431" t="n">
        <f aca="false">CB316-EQ316</f>
        <v>90</v>
      </c>
      <c r="FG316" s="406" t="n">
        <v>50400</v>
      </c>
      <c r="FH316" s="590"/>
      <c r="FI316" s="591"/>
      <c r="FJ316" s="592"/>
      <c r="FK316" s="456" t="n">
        <f aca="false">3000/BA316*24</f>
        <v>1.64835164835165</v>
      </c>
      <c r="FL316" s="531"/>
      <c r="FM316" s="456"/>
      <c r="FN316" s="531" t="n">
        <v>11743</v>
      </c>
      <c r="FO316" s="533" t="n">
        <f aca="false">FN316/11.15/1.2/1000</f>
        <v>0.877653213751869</v>
      </c>
      <c r="FP316" s="450" t="n">
        <f aca="false">FN316/BA316*1000</f>
        <v>268.841575091575</v>
      </c>
      <c r="FQ316" s="458" t="n">
        <v>93.6</v>
      </c>
      <c r="FR316" s="459" t="n">
        <f aca="false">FQ316/BA316*1000</f>
        <v>2.14285714285714</v>
      </c>
      <c r="FS316" s="577" t="n">
        <v>8.22</v>
      </c>
      <c r="FT316" s="578"/>
      <c r="FU316" s="579" t="n">
        <v>66</v>
      </c>
      <c r="FV316" s="580" t="n">
        <v>1</v>
      </c>
      <c r="FW316" s="581" t="n">
        <v>0.38</v>
      </c>
      <c r="FX316" s="580" t="n">
        <v>16</v>
      </c>
      <c r="FY316" s="453" t="n">
        <f aca="false">1-FV316/(EG316+DD316)</f>
        <v>0.954545454545455</v>
      </c>
      <c r="FZ316" s="453" t="n">
        <f aca="false">1-FW316/(EF316+DC316)</f>
        <v>0.728571428571429</v>
      </c>
      <c r="GA316" s="430" t="n">
        <f aca="false">EF316+DC316-FW316</f>
        <v>1.02</v>
      </c>
      <c r="GB316" s="514"/>
      <c r="GC316" s="515"/>
      <c r="GD316" s="514" t="n">
        <f aca="false">1-FU316/EA316</f>
        <v>0.0958904109589042</v>
      </c>
      <c r="GE316" s="528" t="n">
        <f aca="false">CX316+EA316-FU316</f>
        <v>7</v>
      </c>
      <c r="GF316" s="462" t="n">
        <f aca="false">4100/BA316*24</f>
        <v>2.25274725274725</v>
      </c>
      <c r="GG316" s="607" t="n">
        <v>30</v>
      </c>
      <c r="GH316" s="451" t="n">
        <f aca="false">GG316/80</f>
        <v>0.375</v>
      </c>
      <c r="GI316" s="406" t="n">
        <v>195</v>
      </c>
      <c r="GJ316" s="463" t="n">
        <f aca="false">GI316/GG316</f>
        <v>6.5</v>
      </c>
      <c r="GK316" s="464" t="n">
        <f aca="false">GG316/(BA316/24)*1000</f>
        <v>16.4835164835165</v>
      </c>
      <c r="GL316" s="465" t="n">
        <v>8.34</v>
      </c>
      <c r="GM316" s="530"/>
      <c r="GN316" s="406" t="n">
        <v>65</v>
      </c>
      <c r="GO316" s="514"/>
      <c r="GP316" s="451" t="n">
        <f aca="false">1-GN316/FU316</f>
        <v>0.0151515151515151</v>
      </c>
      <c r="GQ316" s="578" t="n">
        <v>2</v>
      </c>
      <c r="GR316" s="456" t="n">
        <f aca="false">4300/BA316*24</f>
        <v>2.36263736263736</v>
      </c>
      <c r="GS316" s="532"/>
      <c r="GT316" s="532" t="n">
        <f aca="false">HD316</f>
        <v>58</v>
      </c>
      <c r="GU316" s="514"/>
      <c r="GV316" s="514" t="n">
        <f aca="false">1-GT316/GN316</f>
        <v>0.107692307692308</v>
      </c>
      <c r="GW316" s="514"/>
      <c r="GX316" s="514" t="n">
        <f aca="false">1-HD316/FU316</f>
        <v>0.121212121212121</v>
      </c>
      <c r="GY316" s="463" t="n">
        <f aca="false">GK316/(FU316-HD316)</f>
        <v>2.06043956043956</v>
      </c>
      <c r="GZ316" s="406" t="n">
        <v>45113</v>
      </c>
      <c r="HA316" s="582" t="n">
        <v>8.53</v>
      </c>
      <c r="HB316" s="452" t="n">
        <v>8.4</v>
      </c>
      <c r="HC316" s="578"/>
      <c r="HD316" s="464" t="n">
        <v>58</v>
      </c>
      <c r="HE316" s="464" t="n">
        <v>20.6</v>
      </c>
      <c r="HF316" s="464"/>
      <c r="HG316" s="583"/>
      <c r="HH316" s="576" t="n">
        <v>9</v>
      </c>
      <c r="HI316" s="584" t="n">
        <v>8730</v>
      </c>
      <c r="HJ316" s="407" t="n">
        <f aca="false">HI316*0.67</f>
        <v>5849.1</v>
      </c>
      <c r="HK316" s="407"/>
      <c r="HL316" s="550"/>
      <c r="HM316" s="585" t="n">
        <v>3.3</v>
      </c>
      <c r="HN316" s="462" t="n">
        <v>3.5</v>
      </c>
      <c r="HO316" s="575" t="n">
        <v>0.14</v>
      </c>
      <c r="HP316" s="549" t="n">
        <v>0.01</v>
      </c>
      <c r="HQ316" s="586" t="n">
        <v>4.6</v>
      </c>
      <c r="HR316" s="587" t="n">
        <v>0.5</v>
      </c>
      <c r="HS316" s="521" t="n">
        <v>0.29</v>
      </c>
      <c r="HT316" s="588" t="n">
        <v>2</v>
      </c>
      <c r="HU316" s="523" t="n">
        <f aca="false">72500/BA316*24</f>
        <v>39.8351648351648</v>
      </c>
      <c r="HV316" s="514"/>
      <c r="HW316" s="514" t="n">
        <f aca="false">1-HD316/BF316</f>
        <v>0.878914405010438</v>
      </c>
      <c r="HX316" s="514" t="n">
        <f aca="false">1-HN316/BK316</f>
        <v>0.832535885167464</v>
      </c>
      <c r="HY316" s="600"/>
    </row>
    <row r="317" s="657" customFormat="true" ht="15" hidden="false" customHeight="true" outlineLevel="0" collapsed="false">
      <c r="A317" s="608" t="n">
        <v>43799</v>
      </c>
      <c r="B317" s="609" t="n">
        <v>44672</v>
      </c>
      <c r="C317" s="610" t="n">
        <f aca="false">B317/$B$6</f>
        <v>0.89344</v>
      </c>
      <c r="D317" s="611" t="n">
        <v>8.56</v>
      </c>
      <c r="E317" s="612"/>
      <c r="F317" s="613" t="n">
        <v>406</v>
      </c>
      <c r="G317" s="613" t="n">
        <f aca="false">F317*B317/1000</f>
        <v>18136.832</v>
      </c>
      <c r="H317" s="610" t="n">
        <f aca="false">G317/$G$6</f>
        <v>0.72547328</v>
      </c>
      <c r="I317" s="613" t="n">
        <v>7780</v>
      </c>
      <c r="J317" s="613" t="n">
        <f aca="false">I317*0.67</f>
        <v>5212.6</v>
      </c>
      <c r="K317" s="614" t="n">
        <v>20.1</v>
      </c>
      <c r="L317" s="614"/>
      <c r="M317" s="614"/>
      <c r="N317" s="615" t="n">
        <v>70</v>
      </c>
      <c r="O317" s="615"/>
      <c r="P317" s="613"/>
      <c r="Q317" s="613"/>
      <c r="R317" s="613"/>
      <c r="S317" s="613"/>
      <c r="T317" s="611"/>
      <c r="U317" s="616"/>
      <c r="V317" s="613"/>
      <c r="W317" s="613"/>
      <c r="X317" s="617"/>
      <c r="Y317" s="618" t="n">
        <v>720</v>
      </c>
      <c r="Z317" s="619" t="n">
        <v>8.46</v>
      </c>
      <c r="AA317" s="620"/>
      <c r="AB317" s="613" t="n">
        <v>2680</v>
      </c>
      <c r="AC317" s="613" t="n">
        <v>9210</v>
      </c>
      <c r="AD317" s="621" t="n">
        <v>4.05</v>
      </c>
      <c r="AE317" s="622" t="n">
        <f aca="false">AD317/$AD$6</f>
        <v>0.5625</v>
      </c>
      <c r="AF317" s="623" t="n">
        <f aca="false">Y317</f>
        <v>720</v>
      </c>
      <c r="AG317" s="622" t="n">
        <f aca="false">AF317/$AF$6</f>
        <v>0.288</v>
      </c>
      <c r="AH317" s="623"/>
      <c r="AI317" s="623" t="n">
        <f aca="false">AB317</f>
        <v>2680</v>
      </c>
      <c r="AJ317" s="618" t="n">
        <f aca="false">AB317*Y317/1000</f>
        <v>1929.6</v>
      </c>
      <c r="AK317" s="622" t="n">
        <f aca="false">AJ317/$AJ$6</f>
        <v>0.08576</v>
      </c>
      <c r="AL317" s="620" t="n">
        <v>34</v>
      </c>
      <c r="AM317" s="624"/>
      <c r="AN317" s="618" t="n">
        <v>2410</v>
      </c>
      <c r="AO317" s="618" t="n">
        <v>2383</v>
      </c>
      <c r="AP317" s="624" t="n">
        <v>7.92</v>
      </c>
      <c r="AQ317" s="620"/>
      <c r="AR317" s="618" t="n">
        <v>1060</v>
      </c>
      <c r="AS317" s="618"/>
      <c r="AT317" s="618" t="n">
        <v>6110</v>
      </c>
      <c r="AU317" s="620" t="n">
        <v>136</v>
      </c>
      <c r="AV317" s="625"/>
      <c r="AW317" s="624" t="n">
        <v>4.72</v>
      </c>
      <c r="AX317" s="624" t="n">
        <v>29.42</v>
      </c>
      <c r="AY317" s="625"/>
      <c r="AZ317" s="625"/>
      <c r="BA317" s="613" t="n">
        <f aca="false">CC317+DF317</f>
        <v>42988</v>
      </c>
      <c r="BB317" s="610" t="n">
        <f aca="false">BA317/$BA$6</f>
        <v>0.85976</v>
      </c>
      <c r="BC317" s="626"/>
      <c r="BD317" s="621" t="n">
        <v>8.45</v>
      </c>
      <c r="BE317" s="627"/>
      <c r="BF317" s="628" t="n">
        <v>404</v>
      </c>
      <c r="BG317" s="629" t="n">
        <v>7580</v>
      </c>
      <c r="BH317" s="613" t="n">
        <f aca="false">BG317*0.67</f>
        <v>5078.6</v>
      </c>
      <c r="BI317" s="618"/>
      <c r="BJ317" s="610"/>
      <c r="BK317" s="630" t="n">
        <v>13</v>
      </c>
      <c r="BL317" s="630"/>
      <c r="BM317" s="631"/>
      <c r="BN317" s="626"/>
      <c r="BO317" s="628" t="n">
        <v>121</v>
      </c>
      <c r="BP317" s="628"/>
      <c r="BQ317" s="621" t="n">
        <v>6.27</v>
      </c>
      <c r="BR317" s="610" t="n">
        <f aca="false">BQ317/$BQ$6</f>
        <v>0.870833333333333</v>
      </c>
      <c r="BS317" s="613" t="n">
        <f aca="false">BA317+Y317</f>
        <v>43708</v>
      </c>
      <c r="BT317" s="619" t="n">
        <f aca="false">(BD317*BA317+AP317*AF317)/(AF317+BA317)</f>
        <v>8.44126933284525</v>
      </c>
      <c r="BU317" s="628"/>
      <c r="BV317" s="628" t="n">
        <f aca="false">(BA317*BF317+AR317*AF317)/(AF317+BA317)</f>
        <v>414.80625972362</v>
      </c>
      <c r="BW317" s="628" t="n">
        <f aca="false">(BA317*BG317+AS317*AF317)/(AF317+BA317)</f>
        <v>7455.13498673012</v>
      </c>
      <c r="BX317" s="628" t="n">
        <f aca="false">BW317*0.65</f>
        <v>4845.83774137458</v>
      </c>
      <c r="BY317" s="628" t="n">
        <f aca="false">(BK317*BA317+AY317*AF317)/BS317</f>
        <v>12.7858515603551</v>
      </c>
      <c r="BZ317" s="628"/>
      <c r="CA317" s="626"/>
      <c r="CB317" s="628" t="n">
        <f aca="false">(BO317*BA317+AU317*AF317)/BS317</f>
        <v>121.247094353436</v>
      </c>
      <c r="CC317" s="618" t="n">
        <v>19818</v>
      </c>
      <c r="CD317" s="616" t="n">
        <f aca="false">CC317+AF317/2</f>
        <v>20178</v>
      </c>
      <c r="CE317" s="610" t="n">
        <f aca="false">CD317/25000</f>
        <v>0.80712</v>
      </c>
      <c r="CF317" s="612" t="n">
        <f aca="false">6700/CD317*24</f>
        <v>7.969075230449</v>
      </c>
      <c r="CG317" s="619"/>
      <c r="CH317" s="630"/>
      <c r="CI317" s="632" t="n">
        <f aca="false">9500/CD317*24</f>
        <v>11.2994350282486</v>
      </c>
      <c r="CJ317" s="633" t="n">
        <v>24.2</v>
      </c>
      <c r="CK317" s="633" t="n">
        <v>4.71</v>
      </c>
      <c r="CL317" s="621"/>
      <c r="CM317" s="621"/>
      <c r="CN317" s="621"/>
      <c r="CO317" s="618"/>
      <c r="CP317" s="618"/>
      <c r="CQ317" s="622"/>
      <c r="CR317" s="622" t="n">
        <v>0.96</v>
      </c>
      <c r="CS317" s="627"/>
      <c r="CT317" s="618" t="n">
        <f aca="false">3500/CD317*24</f>
        <v>4.16294974724948</v>
      </c>
      <c r="CU317" s="619" t="n">
        <v>5.59</v>
      </c>
      <c r="CV317" s="619"/>
      <c r="CW317" s="620"/>
      <c r="CX317" s="634"/>
      <c r="CY317" s="635"/>
      <c r="CZ317" s="626"/>
      <c r="DA317" s="626"/>
      <c r="DB317" s="626"/>
      <c r="DC317" s="626"/>
      <c r="DD317" s="628"/>
      <c r="DE317" s="634"/>
      <c r="DF317" s="636" t="n">
        <v>23170</v>
      </c>
      <c r="DG317" s="636" t="n">
        <f aca="false">DF317+AF317/2</f>
        <v>23530</v>
      </c>
      <c r="DH317" s="610" t="n">
        <f aca="false">DG317/25000</f>
        <v>0.9412</v>
      </c>
      <c r="DI317" s="632" t="n">
        <f aca="false">6700/DG317*24</f>
        <v>6.83382915427114</v>
      </c>
      <c r="DJ317" s="619" t="n">
        <v>8.16</v>
      </c>
      <c r="DK317" s="630"/>
      <c r="DL317" s="632" t="n">
        <f aca="false">9500/DG317*24</f>
        <v>9.6897577560561</v>
      </c>
      <c r="DM317" s="626" t="n">
        <v>23.9</v>
      </c>
      <c r="DN317" s="626" t="n">
        <v>3.63</v>
      </c>
      <c r="DO317" s="621" t="n">
        <v>8.31</v>
      </c>
      <c r="DP317" s="621"/>
      <c r="DQ317" s="621"/>
      <c r="DR317" s="618"/>
      <c r="DS317" s="618"/>
      <c r="DT317" s="622"/>
      <c r="DU317" s="622" t="n">
        <v>0.97</v>
      </c>
      <c r="DV317" s="627"/>
      <c r="DW317" s="632" t="n">
        <f aca="false">3500/DG317*24</f>
        <v>3.56991075223119</v>
      </c>
      <c r="DX317" s="619" t="n">
        <v>6.88</v>
      </c>
      <c r="DY317" s="619" t="n">
        <v>8.22</v>
      </c>
      <c r="DZ317" s="620"/>
      <c r="EA317" s="634" t="n">
        <v>60</v>
      </c>
      <c r="EB317" s="635" t="n">
        <v>8270</v>
      </c>
      <c r="EC317" s="626" t="n">
        <v>2.7</v>
      </c>
      <c r="ED317" s="626"/>
      <c r="EE317" s="626"/>
      <c r="EF317" s="626"/>
      <c r="EG317" s="628" t="n">
        <v>24</v>
      </c>
      <c r="EH317" s="634"/>
      <c r="EI317" s="619" t="n">
        <f aca="false">DY317</f>
        <v>8.22</v>
      </c>
      <c r="EJ317" s="620"/>
      <c r="EK317" s="634" t="n">
        <f aca="false">EA317</f>
        <v>60</v>
      </c>
      <c r="EL317" s="635" t="n">
        <f aca="false">EB317</f>
        <v>8270</v>
      </c>
      <c r="EM317" s="626" t="n">
        <f aca="false">EC317</f>
        <v>2.7</v>
      </c>
      <c r="EN317" s="626"/>
      <c r="EO317" s="626"/>
      <c r="EP317" s="626"/>
      <c r="EQ317" s="628" t="n">
        <f aca="false">EG317</f>
        <v>24</v>
      </c>
      <c r="ER317" s="634"/>
      <c r="ES317" s="635" t="n">
        <f aca="false">44000/(BA317+AF317)*24</f>
        <v>24.1603367804521</v>
      </c>
      <c r="ET317" s="622" t="n">
        <f aca="false">(BA317+AF317)/BA$6</f>
        <v>0.87416</v>
      </c>
      <c r="EU317" s="452" t="n">
        <f aca="false">BV317/1000/ES317*24</f>
        <v>0.412053454545455</v>
      </c>
      <c r="EV317" s="622" t="n">
        <f aca="false">EU317/$EU$6</f>
        <v>0.763061952861953</v>
      </c>
      <c r="EW317" s="637"/>
      <c r="EX317" s="515" t="n">
        <f aca="false">BY317-EM317</f>
        <v>10.0858515603551</v>
      </c>
      <c r="EY317" s="637"/>
      <c r="EZ317" s="638"/>
      <c r="FA317" s="451" t="n">
        <f aca="false">1-EK317/BV317</f>
        <v>0.855354159698609</v>
      </c>
      <c r="FB317" s="432" t="n">
        <f aca="false">BV317-EK317</f>
        <v>354.80625972362</v>
      </c>
      <c r="FC317" s="639"/>
      <c r="FD317" s="626"/>
      <c r="FE317" s="453" t="n">
        <f aca="false">1-EQ317/CB317</f>
        <v>0.802057112147861</v>
      </c>
      <c r="FF317" s="431" t="n">
        <f aca="false">CB317-EQ317</f>
        <v>97.2470943534364</v>
      </c>
      <c r="FG317" s="613" t="n">
        <v>50400</v>
      </c>
      <c r="FH317" s="640"/>
      <c r="FI317" s="633"/>
      <c r="FJ317" s="610"/>
      <c r="FK317" s="641" t="n">
        <f aca="false">3000/BS317*24</f>
        <v>1.64729568957628</v>
      </c>
      <c r="FL317" s="642"/>
      <c r="FM317" s="641"/>
      <c r="FN317" s="642" t="n">
        <v>13344</v>
      </c>
      <c r="FO317" s="643" t="n">
        <f aca="false">FN317/11.15/1.2/1000</f>
        <v>0.997309417040359</v>
      </c>
      <c r="FP317" s="635" t="n">
        <f aca="false">FN317/BS317*1000</f>
        <v>305.298801134804</v>
      </c>
      <c r="FQ317" s="625" t="n">
        <v>93.6</v>
      </c>
      <c r="FR317" s="614" t="n">
        <f aca="false">FQ317/BS317*1000</f>
        <v>2.14148439644916</v>
      </c>
      <c r="FS317" s="644" t="n">
        <v>8.18</v>
      </c>
      <c r="FT317" s="620"/>
      <c r="FU317" s="634" t="n">
        <v>56</v>
      </c>
      <c r="FV317" s="642" t="n">
        <v>1</v>
      </c>
      <c r="FW317" s="645"/>
      <c r="FX317" s="642"/>
      <c r="FY317" s="639" t="n">
        <f aca="false">1-FV317/(EG317+DD317)</f>
        <v>0.958333333333333</v>
      </c>
      <c r="FZ317" s="639"/>
      <c r="GA317" s="619"/>
      <c r="GB317" s="637"/>
      <c r="GC317" s="638"/>
      <c r="GD317" s="637" t="n">
        <f aca="false">1-FU317/EA317</f>
        <v>0.0666666666666667</v>
      </c>
      <c r="GE317" s="632" t="n">
        <f aca="false">CX317+EA317-FU317</f>
        <v>4</v>
      </c>
      <c r="GF317" s="646" t="n">
        <f aca="false">4100/BS317*24</f>
        <v>2.25130410908758</v>
      </c>
      <c r="GG317" s="647" t="n">
        <v>30</v>
      </c>
      <c r="GH317" s="622" t="n">
        <f aca="false">GG317/80</f>
        <v>0.375</v>
      </c>
      <c r="GI317" s="613" t="n">
        <v>195</v>
      </c>
      <c r="GJ317" s="626" t="n">
        <f aca="false">GI317/GG317</f>
        <v>6.5</v>
      </c>
      <c r="GK317" s="628" t="n">
        <f aca="false">GG317/(BS317/24)*1000</f>
        <v>16.4729568957628</v>
      </c>
      <c r="GL317" s="624" t="n">
        <v>8.28</v>
      </c>
      <c r="GM317" s="648"/>
      <c r="GN317" s="613" t="n">
        <v>55</v>
      </c>
      <c r="GO317" s="637"/>
      <c r="GP317" s="622" t="n">
        <f aca="false">1-GN317/FU317</f>
        <v>0.0178571428571429</v>
      </c>
      <c r="GQ317" s="620" t="n">
        <v>4</v>
      </c>
      <c r="GR317" s="641" t="n">
        <f aca="false">4300/BS317*24</f>
        <v>2.361123821726</v>
      </c>
      <c r="GS317" s="642"/>
      <c r="GT317" s="642" t="n">
        <f aca="false">HD317</f>
        <v>53</v>
      </c>
      <c r="GU317" s="637"/>
      <c r="GV317" s="637" t="n">
        <f aca="false">1-GT317/GN317</f>
        <v>0.0363636363636364</v>
      </c>
      <c r="GW317" s="637"/>
      <c r="GX317" s="637" t="n">
        <f aca="false">1-HD317/FU317</f>
        <v>0.0535714285714286</v>
      </c>
      <c r="GY317" s="626" t="n">
        <f aca="false">GK317/(FU317-HD317)</f>
        <v>5.49098563192093</v>
      </c>
      <c r="GZ317" s="613" t="n">
        <v>45644</v>
      </c>
      <c r="HA317" s="619" t="n">
        <v>8.47</v>
      </c>
      <c r="HB317" s="619" t="n">
        <v>8.33</v>
      </c>
      <c r="HC317" s="620"/>
      <c r="HD317" s="628" t="n">
        <v>53</v>
      </c>
      <c r="HE317" s="628" t="n">
        <v>17.6</v>
      </c>
      <c r="HF317" s="628"/>
      <c r="HG317" s="628"/>
      <c r="HH317" s="615" t="n">
        <v>6</v>
      </c>
      <c r="HI317" s="649" t="n">
        <v>8510</v>
      </c>
      <c r="HJ317" s="613" t="n">
        <f aca="false">HI317*0.67</f>
        <v>5701.7</v>
      </c>
      <c r="HK317" s="613"/>
      <c r="HL317" s="618"/>
      <c r="HM317" s="650"/>
      <c r="HN317" s="646" t="n">
        <v>2.69</v>
      </c>
      <c r="HO317" s="614"/>
      <c r="HP317" s="651" t="n">
        <v>0.01</v>
      </c>
      <c r="HQ317" s="652"/>
      <c r="HR317" s="653"/>
      <c r="HS317" s="653" t="n">
        <v>0.28</v>
      </c>
      <c r="HT317" s="654" t="n">
        <v>2</v>
      </c>
      <c r="HU317" s="655" t="n">
        <f aca="false">72500/BA317*24</f>
        <v>40.4764120219596</v>
      </c>
      <c r="HV317" s="637"/>
      <c r="HW317" s="637" t="n">
        <f aca="false">1-HD317/BF317</f>
        <v>0.868811881188119</v>
      </c>
      <c r="HX317" s="637" t="n">
        <f aca="false">1-HN317/BK317</f>
        <v>0.793076923076923</v>
      </c>
      <c r="HY317" s="656"/>
    </row>
    <row r="318" customFormat="false" ht="15.6" hidden="false" customHeight="false" outlineLevel="0" collapsed="false">
      <c r="A318" s="486" t="n">
        <v>43800</v>
      </c>
      <c r="B318" s="487" t="n">
        <v>42697</v>
      </c>
      <c r="C318" s="488" t="n">
        <f aca="false">B318/$B$6</f>
        <v>0.85394</v>
      </c>
      <c r="D318" s="489" t="n">
        <v>8.51</v>
      </c>
      <c r="E318" s="490"/>
      <c r="F318" s="491" t="n">
        <v>629</v>
      </c>
      <c r="G318" s="491" t="n">
        <f aca="false">F318*B318/1000</f>
        <v>26856.413</v>
      </c>
      <c r="H318" s="488" t="n">
        <f aca="false">G318/$G$6</f>
        <v>1.07425652</v>
      </c>
      <c r="I318" s="491" t="n">
        <v>8500</v>
      </c>
      <c r="J318" s="491" t="n">
        <f aca="false">I318*0.67</f>
        <v>5695</v>
      </c>
      <c r="K318" s="492" t="n">
        <v>15.4</v>
      </c>
      <c r="L318" s="492"/>
      <c r="M318" s="492"/>
      <c r="N318" s="493" t="n">
        <v>67</v>
      </c>
      <c r="O318" s="493"/>
      <c r="P318" s="410"/>
      <c r="Q318" s="410"/>
      <c r="R318" s="410"/>
      <c r="S318" s="410"/>
      <c r="T318" s="411"/>
      <c r="U318" s="412"/>
      <c r="V318" s="410"/>
      <c r="W318" s="410"/>
      <c r="X318" s="413"/>
      <c r="Y318" s="474" t="n">
        <v>960</v>
      </c>
      <c r="Z318" s="430" t="n">
        <v>8.46</v>
      </c>
      <c r="AA318" s="448"/>
      <c r="AB318" s="410" t="n">
        <v>1940</v>
      </c>
      <c r="AC318" s="410" t="n">
        <v>8500</v>
      </c>
      <c r="AD318" s="475" t="n">
        <v>5.16</v>
      </c>
      <c r="AE318" s="478" t="n">
        <f aca="false">AD318/$AD$6</f>
        <v>0.716666666666667</v>
      </c>
      <c r="AF318" s="479" t="n">
        <f aca="false">Y318</f>
        <v>960</v>
      </c>
      <c r="AG318" s="478" t="n">
        <f aca="false">AF318/$AF$6</f>
        <v>0.384</v>
      </c>
      <c r="AH318" s="479"/>
      <c r="AI318" s="479" t="n">
        <f aca="false">AB318</f>
        <v>1940</v>
      </c>
      <c r="AJ318" s="474" t="n">
        <f aca="false">AB318*Y318/1000</f>
        <v>1862.4</v>
      </c>
      <c r="AK318" s="478" t="n">
        <f aca="false">AJ318/$AJ$6</f>
        <v>0.0827733333333333</v>
      </c>
      <c r="AL318" s="448" t="n">
        <v>35</v>
      </c>
      <c r="AM318" s="480"/>
      <c r="AN318" s="474" t="n">
        <v>2428</v>
      </c>
      <c r="AO318" s="474" t="n">
        <v>2411</v>
      </c>
      <c r="AP318" s="480" t="n">
        <v>7.85</v>
      </c>
      <c r="AQ318" s="448"/>
      <c r="AR318" s="474" t="n">
        <v>1000</v>
      </c>
      <c r="AS318" s="474"/>
      <c r="AT318" s="474" t="n">
        <v>6160</v>
      </c>
      <c r="AU318" s="448" t="n">
        <v>168</v>
      </c>
      <c r="AV318" s="481"/>
      <c r="AW318" s="480" t="n">
        <v>4.07</v>
      </c>
      <c r="AX318" s="480" t="n">
        <v>35.8</v>
      </c>
      <c r="AY318" s="481"/>
      <c r="AZ318" s="481"/>
      <c r="BA318" s="421" t="n">
        <f aca="false">CC318+DF318</f>
        <v>44189</v>
      </c>
      <c r="BB318" s="422" t="n">
        <f aca="false">BA318/$BA$6</f>
        <v>0.88378</v>
      </c>
      <c r="BC318" s="423"/>
      <c r="BD318" s="424" t="n">
        <v>8.32</v>
      </c>
      <c r="BE318" s="425"/>
      <c r="BF318" s="426" t="n">
        <v>398</v>
      </c>
      <c r="BG318" s="427" t="n">
        <v>8170</v>
      </c>
      <c r="BH318" s="421" t="n">
        <f aca="false">BG318*0.67</f>
        <v>5473.9</v>
      </c>
      <c r="BI318" s="421"/>
      <c r="BJ318" s="422"/>
      <c r="BK318" s="428" t="n">
        <v>14.6</v>
      </c>
      <c r="BL318" s="428"/>
      <c r="BM318" s="429"/>
      <c r="BN318" s="423"/>
      <c r="BO318" s="426" t="n">
        <v>107</v>
      </c>
      <c r="BP318" s="426"/>
      <c r="BQ318" s="424" t="n">
        <v>6.5</v>
      </c>
      <c r="BR318" s="422" t="n">
        <f aca="false">BQ318/$BQ$6</f>
        <v>0.902777777777778</v>
      </c>
      <c r="BS318" s="410" t="n">
        <f aca="false">BA318+Y318</f>
        <v>45149</v>
      </c>
      <c r="BT318" s="430" t="n">
        <f aca="false">(BD318*BA318+AP318*AF318)/(AF318+BA318)</f>
        <v>8.31000642317659</v>
      </c>
      <c r="BU318" s="431"/>
      <c r="BV318" s="431" t="n">
        <f aca="false">(BA318*BF318+AR318*AF318)/(AF318+BA318)</f>
        <v>410.800283505725</v>
      </c>
      <c r="BW318" s="431" t="n">
        <f aca="false">(BA318*BG318+AS318*AF318)/(AF318+BA318)</f>
        <v>7996.28186670801</v>
      </c>
      <c r="BX318" s="431" t="n">
        <f aca="false">BW318*0.65</f>
        <v>5197.58321336021</v>
      </c>
      <c r="BY318" s="431" t="n">
        <f aca="false">(BK318*BA318+AY318*AF318)/BS318</f>
        <v>14.289561230592</v>
      </c>
      <c r="BZ318" s="431"/>
      <c r="CA318" s="432"/>
      <c r="CB318" s="431" t="n">
        <f aca="false">(BO318*BA318+AU318*AF318)/BS318</f>
        <v>108.297038694102</v>
      </c>
      <c r="CC318" s="433" t="n">
        <v>19074</v>
      </c>
      <c r="CD318" s="412" t="n">
        <f aca="false">CC318+AF318/2</f>
        <v>19554</v>
      </c>
      <c r="CE318" s="422" t="n">
        <f aca="false">CD318/25000</f>
        <v>0.78216</v>
      </c>
      <c r="CF318" s="434" t="n">
        <f aca="false">6700/CD318*24</f>
        <v>8.22338140533906</v>
      </c>
      <c r="CG318" s="435"/>
      <c r="CH318" s="428"/>
      <c r="CI318" s="447" t="n">
        <f aca="false">9500/CD318*24</f>
        <v>11.6600184105554</v>
      </c>
      <c r="CJ318" s="437" t="n">
        <v>23.4</v>
      </c>
      <c r="CK318" s="437" t="n">
        <v>3.1</v>
      </c>
      <c r="CL318" s="424"/>
      <c r="CM318" s="424"/>
      <c r="CN318" s="424"/>
      <c r="CO318" s="433"/>
      <c r="CP318" s="433"/>
      <c r="CQ318" s="438"/>
      <c r="CR318" s="438" t="n">
        <v>0.97</v>
      </c>
      <c r="CS318" s="482"/>
      <c r="CT318" s="433" t="n">
        <f aca="false">3500/CD318*24</f>
        <v>4.29579625652041</v>
      </c>
      <c r="CU318" s="435" t="n">
        <v>5.66</v>
      </c>
      <c r="CV318" s="494"/>
      <c r="CW318" s="495"/>
      <c r="CX318" s="496"/>
      <c r="CY318" s="497"/>
      <c r="CZ318" s="498"/>
      <c r="DA318" s="498"/>
      <c r="DB318" s="498"/>
      <c r="DC318" s="498"/>
      <c r="DD318" s="499"/>
      <c r="DE318" s="499"/>
      <c r="DF318" s="433" t="n">
        <v>25115</v>
      </c>
      <c r="DG318" s="446" t="n">
        <f aca="false">DF318+AF318/2</f>
        <v>25595</v>
      </c>
      <c r="DH318" s="422" t="n">
        <f aca="false">DG318/25000</f>
        <v>1.0238</v>
      </c>
      <c r="DI318" s="447" t="n">
        <f aca="false">6700/DG318*24</f>
        <v>6.28247704629811</v>
      </c>
      <c r="DJ318" s="435" t="n">
        <v>8.19</v>
      </c>
      <c r="DK318" s="428"/>
      <c r="DL318" s="447" t="n">
        <f aca="false">9500/DG318*24</f>
        <v>8.90798984176597</v>
      </c>
      <c r="DM318" s="542" t="n">
        <v>23.5</v>
      </c>
      <c r="DN318" s="542" t="n">
        <v>3.89</v>
      </c>
      <c r="DO318" s="543" t="n">
        <v>8.05</v>
      </c>
      <c r="DP318" s="543"/>
      <c r="DQ318" s="543"/>
      <c r="DR318" s="433"/>
      <c r="DS318" s="433"/>
      <c r="DT318" s="438"/>
      <c r="DU318" s="438" t="n">
        <v>0.96</v>
      </c>
      <c r="DV318" s="482"/>
      <c r="DW318" s="447" t="n">
        <f aca="false">3500/DG318*24</f>
        <v>3.28189099433483</v>
      </c>
      <c r="DX318" s="435" t="n">
        <v>6.38</v>
      </c>
      <c r="DY318" s="494" t="n">
        <v>8.15</v>
      </c>
      <c r="DZ318" s="495"/>
      <c r="EA318" s="496" t="n">
        <v>61</v>
      </c>
      <c r="EB318" s="497" t="n">
        <v>8240</v>
      </c>
      <c r="EC318" s="498" t="n">
        <v>2.2</v>
      </c>
      <c r="ED318" s="498"/>
      <c r="EE318" s="498"/>
      <c r="EF318" s="498"/>
      <c r="EG318" s="499" t="n">
        <v>12</v>
      </c>
      <c r="EH318" s="496"/>
      <c r="EI318" s="430" t="n">
        <f aca="false">DY318</f>
        <v>8.15</v>
      </c>
      <c r="EJ318" s="448"/>
      <c r="EK318" s="449" t="n">
        <f aca="false">EA318</f>
        <v>61</v>
      </c>
      <c r="EL318" s="418" t="n">
        <f aca="false">EB318</f>
        <v>8240</v>
      </c>
      <c r="EM318" s="432" t="n">
        <f aca="false">EC318</f>
        <v>2.2</v>
      </c>
      <c r="EN318" s="432"/>
      <c r="EO318" s="432"/>
      <c r="EP318" s="432"/>
      <c r="EQ318" s="431" t="n">
        <f aca="false">EG318</f>
        <v>12</v>
      </c>
      <c r="ER318" s="449"/>
      <c r="ES318" s="450" t="n">
        <f aca="false">44000/(BA318+AF318)*24</f>
        <v>23.3892223526545</v>
      </c>
      <c r="ET318" s="451" t="n">
        <f aca="false">(BA318+AF318)/BA$6</f>
        <v>0.90298</v>
      </c>
      <c r="EU318" s="452" t="n">
        <f aca="false">BV318/1000/ES318*24</f>
        <v>0.421527772727273</v>
      </c>
      <c r="EV318" s="500" t="n">
        <f aca="false">EU318/$EU$6</f>
        <v>0.780606986531986</v>
      </c>
      <c r="EW318" s="527"/>
      <c r="EX318" s="515" t="n">
        <f aca="false">BY318-EM318</f>
        <v>12.089561230592</v>
      </c>
      <c r="EY318" s="527"/>
      <c r="EZ318" s="515"/>
      <c r="FA318" s="451" t="n">
        <f aca="false">1-EK318/BV318</f>
        <v>0.851509352721394</v>
      </c>
      <c r="FB318" s="432" t="n">
        <f aca="false">BV318-EK318</f>
        <v>349.800283505725</v>
      </c>
      <c r="FC318" s="453"/>
      <c r="FD318" s="432"/>
      <c r="FE318" s="453" t="n">
        <f aca="false">1-EQ318/CB318</f>
        <v>0.889193646061778</v>
      </c>
      <c r="FF318" s="431" t="n">
        <f aca="false">CB318-EQ318</f>
        <v>96.2970386941018</v>
      </c>
      <c r="FG318" s="491" t="n">
        <v>50400</v>
      </c>
      <c r="FH318" s="499"/>
      <c r="FI318" s="502"/>
      <c r="FJ318" s="488"/>
      <c r="FK318" s="456" t="n">
        <f aca="false">3000/BS318*24</f>
        <v>1.59471970586281</v>
      </c>
      <c r="FL318" s="491"/>
      <c r="FM318" s="503"/>
      <c r="FN318" s="491" t="n">
        <v>8574.00000000001</v>
      </c>
      <c r="FO318" s="533" t="n">
        <f aca="false">FN318/11.15/1.2/1000</f>
        <v>0.640807174887893</v>
      </c>
      <c r="FP318" s="450" t="n">
        <f aca="false">FN318/BS318*1000</f>
        <v>189.904538306496</v>
      </c>
      <c r="FQ318" s="504" t="n">
        <v>93.6</v>
      </c>
      <c r="FR318" s="459" t="n">
        <f aca="false">FQ318/BS318*1000</f>
        <v>2.07313561762165</v>
      </c>
      <c r="FS318" s="505" t="n">
        <v>8.03</v>
      </c>
      <c r="FT318" s="536"/>
      <c r="FU318" s="496" t="n">
        <v>54</v>
      </c>
      <c r="FV318" s="491" t="n">
        <v>1</v>
      </c>
      <c r="FW318" s="505"/>
      <c r="FX318" s="491"/>
      <c r="FY318" s="453" t="n">
        <f aca="false">1-FV318/(EG318+DD318)</f>
        <v>0.916666666666667</v>
      </c>
      <c r="FZ318" s="453"/>
      <c r="GA318" s="430"/>
      <c r="GB318" s="500"/>
      <c r="GC318" s="515"/>
      <c r="GD318" s="500" t="n">
        <f aca="false">1-FU318/EA318</f>
        <v>0.114754098360656</v>
      </c>
      <c r="GE318" s="528" t="n">
        <f aca="false">CX318+EA318-FU318</f>
        <v>7</v>
      </c>
      <c r="GF318" s="462" t="n">
        <f aca="false">4100/BS318*24</f>
        <v>2.17945026467917</v>
      </c>
      <c r="GG318" s="491" t="n">
        <v>30</v>
      </c>
      <c r="GH318" s="527" t="n">
        <f aca="false">GG318/80</f>
        <v>0.375</v>
      </c>
      <c r="GI318" s="491" t="n">
        <v>195</v>
      </c>
      <c r="GJ318" s="545" t="n">
        <f aca="false">GI318/GG318</f>
        <v>6.5</v>
      </c>
      <c r="GK318" s="464" t="n">
        <f aca="false">GG318/(BS318/24)*1000</f>
        <v>15.9471970586281</v>
      </c>
      <c r="GL318" s="508" t="n">
        <v>8.16</v>
      </c>
      <c r="GM318" s="536"/>
      <c r="GN318" s="537" t="n">
        <v>52</v>
      </c>
      <c r="GO318" s="527"/>
      <c r="GP318" s="527" t="n">
        <f aca="false">1-GN318/FU318</f>
        <v>0.0370370370370371</v>
      </c>
      <c r="GQ318" s="536" t="n">
        <v>8</v>
      </c>
      <c r="GR318" s="456" t="n">
        <f aca="false">4300/BS318*24</f>
        <v>2.28576491173669</v>
      </c>
      <c r="GS318" s="537"/>
      <c r="GT318" s="537" t="n">
        <f aca="false">HD318</f>
        <v>47</v>
      </c>
      <c r="GU318" s="527"/>
      <c r="GV318" s="527" t="n">
        <f aca="false">1-GT318/GN318</f>
        <v>0.0961538461538462</v>
      </c>
      <c r="GW318" s="527"/>
      <c r="GX318" s="527" t="n">
        <f aca="false">1-HD318/FU318</f>
        <v>0.12962962962963</v>
      </c>
      <c r="GY318" s="545" t="n">
        <f aca="false">GK318/(FU318-HD318)</f>
        <v>2.27817100837544</v>
      </c>
      <c r="GZ318" s="491" t="n">
        <v>45746</v>
      </c>
      <c r="HA318" s="494" t="n">
        <v>8.32</v>
      </c>
      <c r="HB318" s="494" t="n">
        <v>8.23</v>
      </c>
      <c r="HC318" s="495"/>
      <c r="HD318" s="499" t="n">
        <v>47</v>
      </c>
      <c r="HE318" s="499" t="n">
        <v>18.9</v>
      </c>
      <c r="HF318" s="499"/>
      <c r="HG318" s="499"/>
      <c r="HH318" s="493" t="n">
        <v>4</v>
      </c>
      <c r="HI318" s="509" t="n">
        <v>8040</v>
      </c>
      <c r="HJ318" s="491" t="n">
        <f aca="false">HI318*0.67</f>
        <v>5386.8</v>
      </c>
      <c r="HK318" s="491"/>
      <c r="HL318" s="491"/>
      <c r="HM318" s="544"/>
      <c r="HN318" s="507" t="n">
        <v>2.83</v>
      </c>
      <c r="HO318" s="492"/>
      <c r="HP318" s="546" t="n">
        <v>0.01</v>
      </c>
      <c r="HQ318" s="524"/>
      <c r="HR318" s="525"/>
      <c r="HS318" s="525" t="n">
        <v>0.18</v>
      </c>
      <c r="HT318" s="512" t="n">
        <v>4</v>
      </c>
      <c r="HU318" s="526" t="n">
        <f aca="false">72500/BA318*24</f>
        <v>39.376315372604</v>
      </c>
      <c r="HV318" s="527"/>
      <c r="HW318" s="527" t="n">
        <f aca="false">1-HD318/BF318</f>
        <v>0.881909547738693</v>
      </c>
      <c r="HX318" s="527" t="n">
        <f aca="false">1-HN318/BK318</f>
        <v>0.806164383561644</v>
      </c>
      <c r="HY318" s="513"/>
    </row>
    <row r="319" s="599" customFormat="true" ht="15" hidden="false" customHeight="true" outlineLevel="0" collapsed="false">
      <c r="A319" s="401" t="n">
        <v>43801</v>
      </c>
      <c r="B319" s="516" t="n">
        <v>44893</v>
      </c>
      <c r="C319" s="403" t="n">
        <f aca="false">B319/$B$6</f>
        <v>0.89786</v>
      </c>
      <c r="D319" s="572" t="n">
        <v>8.28</v>
      </c>
      <c r="E319" s="573"/>
      <c r="F319" s="574" t="n">
        <v>359</v>
      </c>
      <c r="G319" s="407" t="n">
        <f aca="false">F319*B319/1000</f>
        <v>16116.587</v>
      </c>
      <c r="H319" s="403" t="n">
        <f aca="false">G319/$G$6</f>
        <v>0.64466348</v>
      </c>
      <c r="I319" s="574" t="n">
        <v>7300</v>
      </c>
      <c r="J319" s="407" t="n">
        <f aca="false">I319*0.67</f>
        <v>4891</v>
      </c>
      <c r="K319" s="575" t="n">
        <v>18.7</v>
      </c>
      <c r="L319" s="575"/>
      <c r="M319" s="575"/>
      <c r="N319" s="576" t="n">
        <v>148</v>
      </c>
      <c r="O319" s="576"/>
      <c r="P319" s="410"/>
      <c r="Q319" s="410"/>
      <c r="R319" s="410"/>
      <c r="S319" s="410"/>
      <c r="T319" s="411"/>
      <c r="U319" s="412"/>
      <c r="V319" s="410"/>
      <c r="W319" s="410"/>
      <c r="X319" s="517"/>
      <c r="Y319" s="474" t="n">
        <v>960</v>
      </c>
      <c r="Z319" s="430" t="n">
        <v>8.48</v>
      </c>
      <c r="AA319" s="448"/>
      <c r="AB319" s="410" t="n">
        <v>1780</v>
      </c>
      <c r="AC319" s="410" t="n">
        <v>8890</v>
      </c>
      <c r="AD319" s="475" t="n">
        <v>5.88</v>
      </c>
      <c r="AE319" s="478" t="n">
        <f aca="false">AD319/$AD$6</f>
        <v>0.816666666666667</v>
      </c>
      <c r="AF319" s="479" t="n">
        <f aca="false">Y319</f>
        <v>960</v>
      </c>
      <c r="AG319" s="478" t="n">
        <f aca="false">AF319/$AF$6</f>
        <v>0.384</v>
      </c>
      <c r="AH319" s="479"/>
      <c r="AI319" s="479" t="n">
        <f aca="false">AB319</f>
        <v>1780</v>
      </c>
      <c r="AJ319" s="474" t="n">
        <f aca="false">AB319*Y319/1000</f>
        <v>1708.8</v>
      </c>
      <c r="AK319" s="478" t="n">
        <f aca="false">AJ319/$AJ$6</f>
        <v>0.0759466666666667</v>
      </c>
      <c r="AL319" s="448" t="n">
        <v>34</v>
      </c>
      <c r="AM319" s="480"/>
      <c r="AN319" s="474" t="n">
        <v>2446</v>
      </c>
      <c r="AO319" s="474" t="n">
        <v>2484</v>
      </c>
      <c r="AP319" s="480" t="n">
        <v>8.09</v>
      </c>
      <c r="AQ319" s="448"/>
      <c r="AR319" s="474" t="n">
        <v>1080</v>
      </c>
      <c r="AS319" s="474"/>
      <c r="AT319" s="474" t="n">
        <v>6510</v>
      </c>
      <c r="AU319" s="448" t="n">
        <v>168</v>
      </c>
      <c r="AV319" s="481"/>
      <c r="AW319" s="480" t="n">
        <v>4.49</v>
      </c>
      <c r="AX319" s="480" t="n">
        <v>34.6</v>
      </c>
      <c r="AY319" s="481"/>
      <c r="AZ319" s="481"/>
      <c r="BA319" s="421" t="n">
        <f aca="false">CC319+DF319</f>
        <v>43825</v>
      </c>
      <c r="BB319" s="422" t="n">
        <f aca="false">BA319/$BA$6</f>
        <v>0.8765</v>
      </c>
      <c r="BC319" s="423"/>
      <c r="BD319" s="424" t="n">
        <v>8.41</v>
      </c>
      <c r="BE319" s="425"/>
      <c r="BF319" s="426" t="n">
        <v>410</v>
      </c>
      <c r="BG319" s="427" t="n">
        <v>8890</v>
      </c>
      <c r="BH319" s="421" t="n">
        <f aca="false">BG319*0.67</f>
        <v>5956.3</v>
      </c>
      <c r="BI319" s="433"/>
      <c r="BJ319" s="422"/>
      <c r="BK319" s="428" t="n">
        <v>10.1</v>
      </c>
      <c r="BL319" s="428"/>
      <c r="BM319" s="429"/>
      <c r="BN319" s="423"/>
      <c r="BO319" s="426" t="n">
        <v>95</v>
      </c>
      <c r="BP319" s="426"/>
      <c r="BQ319" s="424" t="n">
        <v>6.41</v>
      </c>
      <c r="BR319" s="422" t="n">
        <f aca="false">BQ319/$BQ$6</f>
        <v>0.890277777777778</v>
      </c>
      <c r="BS319" s="410" t="n">
        <f aca="false">BA319+Y319</f>
        <v>44785</v>
      </c>
      <c r="BT319" s="430" t="n">
        <f aca="false">(BD319*BA319+AP319*AF319)/(AF319+BA319)</f>
        <v>8.40314056045551</v>
      </c>
      <c r="BU319" s="431"/>
      <c r="BV319" s="431" t="n">
        <f aca="false">(BA319*BF319+AR319*AF319)/(AF319+BA319)</f>
        <v>424.361951546277</v>
      </c>
      <c r="BW319" s="431" t="n">
        <f aca="false">(BA319*BG319+AS319*AF319)/(AF319+BA319)</f>
        <v>8699.43619515463</v>
      </c>
      <c r="BX319" s="431" t="n">
        <f aca="false">BW319*0.65</f>
        <v>5654.63352685051</v>
      </c>
      <c r="BY319" s="431" t="n">
        <f aca="false">(BK319*BA319+AY319*AF319)/BS319</f>
        <v>9.88349893937702</v>
      </c>
      <c r="BZ319" s="431"/>
      <c r="CA319" s="432"/>
      <c r="CB319" s="431" t="n">
        <f aca="false">(BO319*BA319+AU319*AF319)/BS319</f>
        <v>96.5648096460869</v>
      </c>
      <c r="CC319" s="433" t="n">
        <v>18339</v>
      </c>
      <c r="CD319" s="412" t="n">
        <f aca="false">CC319+AF319/2</f>
        <v>18819</v>
      </c>
      <c r="CE319" s="422" t="n">
        <f aca="false">CD319/25000</f>
        <v>0.75276</v>
      </c>
      <c r="CF319" s="434" t="n">
        <f aca="false">6700/CD319*24</f>
        <v>8.54455603379563</v>
      </c>
      <c r="CG319" s="435"/>
      <c r="CH319" s="428"/>
      <c r="CI319" s="447" t="n">
        <f aca="false">9500/CD319*24</f>
        <v>12.1154152717998</v>
      </c>
      <c r="CJ319" s="437" t="n">
        <v>22.3</v>
      </c>
      <c r="CK319" s="437" t="n">
        <v>2.77</v>
      </c>
      <c r="CL319" s="424"/>
      <c r="CM319" s="424"/>
      <c r="CN319" s="424"/>
      <c r="CO319" s="433"/>
      <c r="CP319" s="433"/>
      <c r="CQ319" s="438"/>
      <c r="CR319" s="438" t="n">
        <v>0.96</v>
      </c>
      <c r="CS319" s="425"/>
      <c r="CT319" s="433" t="n">
        <f aca="false">3500/CD319*24</f>
        <v>4.46357404750518</v>
      </c>
      <c r="CU319" s="435" t="n">
        <v>5.46</v>
      </c>
      <c r="CV319" s="439"/>
      <c r="CW319" s="440"/>
      <c r="CX319" s="441"/>
      <c r="CY319" s="442"/>
      <c r="CZ319" s="443"/>
      <c r="DA319" s="443"/>
      <c r="DB319" s="443"/>
      <c r="DC319" s="443"/>
      <c r="DD319" s="444"/>
      <c r="DE319" s="441"/>
      <c r="DF319" s="445" t="n">
        <v>25486</v>
      </c>
      <c r="DG319" s="446" t="n">
        <f aca="false">DF319+AF319/2</f>
        <v>25966</v>
      </c>
      <c r="DH319" s="422" t="n">
        <f aca="false">DG319/25000</f>
        <v>1.03864</v>
      </c>
      <c r="DI319" s="447" t="n">
        <f aca="false">6700/DG319*24</f>
        <v>6.19271354848648</v>
      </c>
      <c r="DJ319" s="435" t="n">
        <v>8.13</v>
      </c>
      <c r="DK319" s="428"/>
      <c r="DL319" s="447" t="n">
        <f aca="false">9500/DG319*24</f>
        <v>8.78071324039128</v>
      </c>
      <c r="DM319" s="423" t="n">
        <v>22.3</v>
      </c>
      <c r="DN319" s="423" t="n">
        <v>3.17</v>
      </c>
      <c r="DO319" s="424" t="n">
        <v>8.33</v>
      </c>
      <c r="DP319" s="424"/>
      <c r="DQ319" s="424"/>
      <c r="DR319" s="433"/>
      <c r="DS319" s="433"/>
      <c r="DT319" s="438"/>
      <c r="DU319" s="438" t="n">
        <v>0.96</v>
      </c>
      <c r="DV319" s="425"/>
      <c r="DW319" s="447" t="n">
        <f aca="false">3500/DG319*24</f>
        <v>3.234999614881</v>
      </c>
      <c r="DX319" s="435" t="n">
        <v>6.24</v>
      </c>
      <c r="DY319" s="439" t="n">
        <v>8.28</v>
      </c>
      <c r="DZ319" s="440"/>
      <c r="EA319" s="441" t="n">
        <v>61</v>
      </c>
      <c r="EB319" s="442" t="n">
        <v>8070</v>
      </c>
      <c r="EC319" s="443" t="n">
        <v>2.1</v>
      </c>
      <c r="ED319" s="443"/>
      <c r="EE319" s="443"/>
      <c r="EF319" s="443"/>
      <c r="EG319" s="444" t="n">
        <v>14</v>
      </c>
      <c r="EH319" s="441"/>
      <c r="EI319" s="430" t="n">
        <f aca="false">DY319</f>
        <v>8.28</v>
      </c>
      <c r="EJ319" s="448"/>
      <c r="EK319" s="449" t="n">
        <f aca="false">EA319</f>
        <v>61</v>
      </c>
      <c r="EL319" s="418" t="n">
        <f aca="false">EB319</f>
        <v>8070</v>
      </c>
      <c r="EM319" s="432" t="n">
        <f aca="false">EC319</f>
        <v>2.1</v>
      </c>
      <c r="EN319" s="432"/>
      <c r="EO319" s="432"/>
      <c r="EP319" s="432"/>
      <c r="EQ319" s="431" t="n">
        <f aca="false">EG319</f>
        <v>14</v>
      </c>
      <c r="ER319" s="449"/>
      <c r="ES319" s="450" t="n">
        <f aca="false">44000/(BA319+AF319)*24</f>
        <v>23.5793234341856</v>
      </c>
      <c r="ET319" s="451" t="n">
        <f aca="false">(BA319+AF319)/BA$6</f>
        <v>0.8957</v>
      </c>
      <c r="EU319" s="452" t="n">
        <f aca="false">BV319/1000/ES319*24</f>
        <v>0.431932954545455</v>
      </c>
      <c r="EV319" s="451" t="n">
        <f aca="false">EU319/$EU$6</f>
        <v>0.799875841750842</v>
      </c>
      <c r="EW319" s="514"/>
      <c r="EX319" s="515" t="n">
        <f aca="false">BY319-EM319</f>
        <v>7.78349893937702</v>
      </c>
      <c r="EY319" s="514"/>
      <c r="EZ319" s="515"/>
      <c r="FA319" s="451" t="n">
        <f aca="false">1-EK319/BV319</f>
        <v>0.856254784912431</v>
      </c>
      <c r="FB319" s="432" t="n">
        <f aca="false">BV319-EK319</f>
        <v>363.361951546277</v>
      </c>
      <c r="FC319" s="453"/>
      <c r="FD319" s="432"/>
      <c r="FE319" s="453" t="n">
        <f aca="false">1-EQ319/CB319</f>
        <v>0.855019648966218</v>
      </c>
      <c r="FF319" s="431" t="n">
        <f aca="false">CB319-EQ319</f>
        <v>82.5648096460869</v>
      </c>
      <c r="FG319" s="406" t="n">
        <v>50400</v>
      </c>
      <c r="FH319" s="590"/>
      <c r="FI319" s="591"/>
      <c r="FJ319" s="592"/>
      <c r="FK319" s="456" t="n">
        <f aca="false">3000/BS319*24</f>
        <v>1.60768114323992</v>
      </c>
      <c r="FL319" s="531"/>
      <c r="FM319" s="456"/>
      <c r="FN319" s="531" t="n">
        <v>7923</v>
      </c>
      <c r="FO319" s="533" t="n">
        <f aca="false">FN319/11.15/1.2/1000</f>
        <v>0.592152466367713</v>
      </c>
      <c r="FP319" s="450" t="n">
        <f aca="false">FN319/BS319*1000</f>
        <v>176.911912470693</v>
      </c>
      <c r="FQ319" s="458" t="n">
        <v>93.6</v>
      </c>
      <c r="FR319" s="459" t="n">
        <f aca="false">FQ319/BS319*1000</f>
        <v>2.0899854862119</v>
      </c>
      <c r="FS319" s="577" t="n">
        <v>8.13</v>
      </c>
      <c r="FT319" s="578"/>
      <c r="FU319" s="579" t="n">
        <v>52</v>
      </c>
      <c r="FV319" s="580" t="n">
        <v>1</v>
      </c>
      <c r="FW319" s="581"/>
      <c r="FX319" s="580"/>
      <c r="FY319" s="453" t="n">
        <f aca="false">1-FV319/(EG319+DD319)</f>
        <v>0.928571428571429</v>
      </c>
      <c r="FZ319" s="453"/>
      <c r="GA319" s="430"/>
      <c r="GB319" s="514"/>
      <c r="GC319" s="515"/>
      <c r="GD319" s="514" t="n">
        <f aca="false">1-FU319/EA319</f>
        <v>0.147540983606557</v>
      </c>
      <c r="GE319" s="528" t="n">
        <f aca="false">CX319+EA319-FU319</f>
        <v>9</v>
      </c>
      <c r="GF319" s="462" t="n">
        <f aca="false">4100/BS319*24</f>
        <v>2.19716422909456</v>
      </c>
      <c r="GG319" s="607" t="n">
        <v>30</v>
      </c>
      <c r="GH319" s="451" t="n">
        <f aca="false">GG319/80</f>
        <v>0.375</v>
      </c>
      <c r="GI319" s="406" t="n">
        <v>195</v>
      </c>
      <c r="GJ319" s="463" t="n">
        <f aca="false">GI319/GG319</f>
        <v>6.5</v>
      </c>
      <c r="GK319" s="464" t="n">
        <f aca="false">GG319/(BS319/24)*1000</f>
        <v>16.0768114323992</v>
      </c>
      <c r="GL319" s="465" t="n">
        <v>8.28</v>
      </c>
      <c r="GM319" s="530"/>
      <c r="GN319" s="406" t="n">
        <v>50</v>
      </c>
      <c r="GO319" s="514"/>
      <c r="GP319" s="451" t="n">
        <f aca="false">1-GN319/FU319</f>
        <v>0.0384615384615384</v>
      </c>
      <c r="GQ319" s="578" t="n">
        <v>8</v>
      </c>
      <c r="GR319" s="456" t="n">
        <f aca="false">4300/BS319*24</f>
        <v>2.30434297197722</v>
      </c>
      <c r="GS319" s="532"/>
      <c r="GT319" s="532" t="n">
        <f aca="false">HD319</f>
        <v>50</v>
      </c>
      <c r="GU319" s="514"/>
      <c r="GV319" s="514"/>
      <c r="GW319" s="514"/>
      <c r="GX319" s="514" t="n">
        <f aca="false">1-HD319/FU319</f>
        <v>0.0384615384615384</v>
      </c>
      <c r="GY319" s="463" t="n">
        <f aca="false">GK319/(FU319-HD319)</f>
        <v>8.03840571619962</v>
      </c>
      <c r="GZ319" s="406" t="n">
        <v>44575</v>
      </c>
      <c r="HA319" s="582" t="n">
        <v>8.44</v>
      </c>
      <c r="HB319" s="452" t="n">
        <v>8.33</v>
      </c>
      <c r="HC319" s="578"/>
      <c r="HD319" s="464" t="n">
        <v>50</v>
      </c>
      <c r="HE319" s="464" t="n">
        <v>18.8</v>
      </c>
      <c r="HF319" s="464"/>
      <c r="HG319" s="583"/>
      <c r="HH319" s="576" t="n">
        <v>5</v>
      </c>
      <c r="HI319" s="584" t="n">
        <v>7930</v>
      </c>
      <c r="HJ319" s="407" t="n">
        <f aca="false">HI319*0.67</f>
        <v>5313.1</v>
      </c>
      <c r="HK319" s="407"/>
      <c r="HL319" s="550"/>
      <c r="HM319" s="585"/>
      <c r="HN319" s="462" t="n">
        <v>2.32</v>
      </c>
      <c r="HO319" s="575"/>
      <c r="HP319" s="549" t="n">
        <v>0.01</v>
      </c>
      <c r="HQ319" s="586"/>
      <c r="HR319" s="587"/>
      <c r="HS319" s="521" t="n">
        <v>0.2</v>
      </c>
      <c r="HT319" s="588" t="n">
        <v>4</v>
      </c>
      <c r="HU319" s="523" t="n">
        <f aca="false">72500/BA319*24</f>
        <v>39.7033656588705</v>
      </c>
      <c r="HV319" s="514"/>
      <c r="HW319" s="514" t="n">
        <f aca="false">1-HD319/BF319</f>
        <v>0.878048780487805</v>
      </c>
      <c r="HX319" s="514" t="n">
        <f aca="false">1-HN319/BK319</f>
        <v>0.77029702970297</v>
      </c>
      <c r="HY319" s="600"/>
    </row>
    <row r="320" s="599" customFormat="true" ht="15" hidden="false" customHeight="true" outlineLevel="0" collapsed="false">
      <c r="A320" s="401" t="n">
        <v>43802</v>
      </c>
      <c r="B320" s="516" t="n">
        <v>30791</v>
      </c>
      <c r="C320" s="403" t="n">
        <f aca="false">B320/$B$6</f>
        <v>0.61582</v>
      </c>
      <c r="D320" s="572" t="n">
        <v>8.54</v>
      </c>
      <c r="E320" s="573"/>
      <c r="F320" s="574" t="n">
        <v>473</v>
      </c>
      <c r="G320" s="407" t="n">
        <f aca="false">F320*B320/1000</f>
        <v>14564.143</v>
      </c>
      <c r="H320" s="403" t="n">
        <f aca="false">G320/$G$6</f>
        <v>0.58256572</v>
      </c>
      <c r="I320" s="574" t="n">
        <v>8280</v>
      </c>
      <c r="J320" s="407" t="n">
        <f aca="false">I320*0.67</f>
        <v>5547.6</v>
      </c>
      <c r="K320" s="575"/>
      <c r="L320" s="575" t="n">
        <v>13.8</v>
      </c>
      <c r="M320" s="575" t="n">
        <v>1.1</v>
      </c>
      <c r="N320" s="576" t="n">
        <v>45</v>
      </c>
      <c r="O320" s="576" t="n">
        <v>32</v>
      </c>
      <c r="P320" s="410"/>
      <c r="Q320" s="410"/>
      <c r="R320" s="410"/>
      <c r="S320" s="410"/>
      <c r="T320" s="411"/>
      <c r="U320" s="412"/>
      <c r="V320" s="410"/>
      <c r="W320" s="410"/>
      <c r="X320" s="517"/>
      <c r="Y320" s="474" t="n">
        <v>960</v>
      </c>
      <c r="Z320" s="430" t="n">
        <v>8.35</v>
      </c>
      <c r="AA320" s="448"/>
      <c r="AB320" s="410" t="n">
        <v>1960</v>
      </c>
      <c r="AC320" s="410" t="n">
        <v>7890</v>
      </c>
      <c r="AD320" s="475" t="n">
        <v>4.85</v>
      </c>
      <c r="AE320" s="478" t="n">
        <f aca="false">AD320/$AD$6</f>
        <v>0.673611111111111</v>
      </c>
      <c r="AF320" s="479" t="n">
        <f aca="false">Y320</f>
        <v>960</v>
      </c>
      <c r="AG320" s="478" t="n">
        <f aca="false">AF320/$AF$6</f>
        <v>0.384</v>
      </c>
      <c r="AH320" s="479"/>
      <c r="AI320" s="479" t="n">
        <f aca="false">AB320</f>
        <v>1960</v>
      </c>
      <c r="AJ320" s="474" t="n">
        <f aca="false">AB320*Y320/1000</f>
        <v>1881.6</v>
      </c>
      <c r="AK320" s="478" t="n">
        <f aca="false">AJ320/$AJ$6</f>
        <v>0.0836266666666667</v>
      </c>
      <c r="AL320" s="448" t="n">
        <v>34</v>
      </c>
      <c r="AM320" s="480"/>
      <c r="AN320" s="474" t="n">
        <v>2475</v>
      </c>
      <c r="AO320" s="474" t="n">
        <v>2400</v>
      </c>
      <c r="AP320" s="480" t="n">
        <v>8.12</v>
      </c>
      <c r="AQ320" s="448"/>
      <c r="AR320" s="474" t="n">
        <v>1040</v>
      </c>
      <c r="AS320" s="474"/>
      <c r="AT320" s="474" t="n">
        <v>6580</v>
      </c>
      <c r="AU320" s="448" t="n">
        <v>139</v>
      </c>
      <c r="AV320" s="481"/>
      <c r="AW320" s="480" t="n">
        <v>5.52</v>
      </c>
      <c r="AX320" s="480" t="n">
        <v>34.22</v>
      </c>
      <c r="AY320" s="481"/>
      <c r="AZ320" s="481"/>
      <c r="BA320" s="421" t="n">
        <f aca="false">CC320+DF320</f>
        <v>35289</v>
      </c>
      <c r="BB320" s="422" t="n">
        <f aca="false">BA320/$BA$6</f>
        <v>0.70578</v>
      </c>
      <c r="BC320" s="423"/>
      <c r="BD320" s="424" t="n">
        <v>8.37</v>
      </c>
      <c r="BE320" s="425"/>
      <c r="BF320" s="426" t="n">
        <v>449</v>
      </c>
      <c r="BG320" s="427" t="n">
        <v>8470</v>
      </c>
      <c r="BH320" s="421" t="n">
        <f aca="false">BG320*0.67</f>
        <v>5674.9</v>
      </c>
      <c r="BI320" s="433" t="n">
        <v>1448</v>
      </c>
      <c r="BJ320" s="422" t="n">
        <f aca="false">BI320/35.5*(23+35.5)/BH320</f>
        <v>0.420472756360539</v>
      </c>
      <c r="BK320" s="428" t="n">
        <v>10.9</v>
      </c>
      <c r="BL320" s="428" t="n">
        <v>11.6</v>
      </c>
      <c r="BM320" s="429"/>
      <c r="BN320" s="423" t="n">
        <v>1.6</v>
      </c>
      <c r="BO320" s="426" t="n">
        <v>120</v>
      </c>
      <c r="BP320" s="426" t="n">
        <v>32</v>
      </c>
      <c r="BQ320" s="424" t="n">
        <v>3.87</v>
      </c>
      <c r="BR320" s="422" t="n">
        <f aca="false">BQ320/$BQ$6</f>
        <v>0.5375</v>
      </c>
      <c r="BS320" s="410" t="n">
        <f aca="false">BA320+Y320</f>
        <v>36249</v>
      </c>
      <c r="BT320" s="430" t="n">
        <f aca="false">(BD320*BA320+AP320*AF320)/(AF320+BA320)</f>
        <v>8.36337912770007</v>
      </c>
      <c r="BU320" s="431"/>
      <c r="BV320" s="431" t="n">
        <f aca="false">(BA320*BF320+AR320*AF320)/(AF320+BA320)</f>
        <v>464.651742117024</v>
      </c>
      <c r="BW320" s="431" t="n">
        <f aca="false">(BA320*BG320+AS320*AF320)/(AF320+BA320)</f>
        <v>8245.68484647852</v>
      </c>
      <c r="BX320" s="431" t="n">
        <f aca="false">BW320*0.65</f>
        <v>5359.69515021104</v>
      </c>
      <c r="BY320" s="431" t="n">
        <f aca="false">(BK320*BA320+AY320*AF320)/BS320</f>
        <v>10.6113299677232</v>
      </c>
      <c r="BZ320" s="431" t="n">
        <f aca="false">BL320</f>
        <v>11.6</v>
      </c>
      <c r="CA320" s="432" t="n">
        <f aca="false">BN320</f>
        <v>1.6</v>
      </c>
      <c r="CB320" s="431" t="n">
        <f aca="false">(BO320*BA320+AU320*AF320)/BS320</f>
        <v>120.503186294794</v>
      </c>
      <c r="CC320" s="433" t="n">
        <v>16699</v>
      </c>
      <c r="CD320" s="412" t="n">
        <f aca="false">CC320+AF320/2</f>
        <v>17179</v>
      </c>
      <c r="CE320" s="422" t="n">
        <f aca="false">CD320/25000</f>
        <v>0.68716</v>
      </c>
      <c r="CF320" s="434" t="n">
        <f aca="false">6700/CD320*24</f>
        <v>9.36026544036323</v>
      </c>
      <c r="CG320" s="435"/>
      <c r="CH320" s="428"/>
      <c r="CI320" s="447" t="n">
        <f aca="false">9500/CD320*24</f>
        <v>13.2720181617091</v>
      </c>
      <c r="CJ320" s="437" t="n">
        <v>23.9</v>
      </c>
      <c r="CK320" s="437" t="n">
        <v>4.57</v>
      </c>
      <c r="CL320" s="424"/>
      <c r="CM320" s="424"/>
      <c r="CN320" s="424"/>
      <c r="CO320" s="433"/>
      <c r="CP320" s="433"/>
      <c r="CQ320" s="438"/>
      <c r="CR320" s="438" t="n">
        <v>0.96</v>
      </c>
      <c r="CS320" s="425"/>
      <c r="CT320" s="433" t="n">
        <f aca="false">3500/CD320*24</f>
        <v>4.88969090168229</v>
      </c>
      <c r="CU320" s="435" t="n">
        <v>5.51</v>
      </c>
      <c r="CV320" s="439"/>
      <c r="CW320" s="440"/>
      <c r="CX320" s="441"/>
      <c r="CY320" s="442"/>
      <c r="CZ320" s="443"/>
      <c r="DA320" s="443"/>
      <c r="DB320" s="443"/>
      <c r="DC320" s="443"/>
      <c r="DD320" s="444"/>
      <c r="DE320" s="441"/>
      <c r="DF320" s="445" t="n">
        <v>18590</v>
      </c>
      <c r="DG320" s="446" t="n">
        <f aca="false">DF320+AF320/2</f>
        <v>19070</v>
      </c>
      <c r="DH320" s="422" t="n">
        <f aca="false">DG320/25000</f>
        <v>0.7628</v>
      </c>
      <c r="DI320" s="447" t="n">
        <f aca="false">6700/DG320*24</f>
        <v>8.43209229155742</v>
      </c>
      <c r="DJ320" s="435" t="n">
        <v>8.15</v>
      </c>
      <c r="DK320" s="428" t="n">
        <v>4.2</v>
      </c>
      <c r="DL320" s="447" t="n">
        <f aca="false">9500/DG320*24</f>
        <v>11.9559517566859</v>
      </c>
      <c r="DM320" s="423" t="n">
        <v>24</v>
      </c>
      <c r="DN320" s="423" t="n">
        <v>4.7</v>
      </c>
      <c r="DO320" s="424" t="n">
        <v>8.16</v>
      </c>
      <c r="DP320" s="424"/>
      <c r="DQ320" s="424"/>
      <c r="DR320" s="433" t="n">
        <v>7260</v>
      </c>
      <c r="DS320" s="433" t="n">
        <v>3500</v>
      </c>
      <c r="DT320" s="438" t="n">
        <f aca="false">DS320/DR320</f>
        <v>0.482093663911846</v>
      </c>
      <c r="DU320" s="438" t="n">
        <v>0.97</v>
      </c>
      <c r="DV320" s="425"/>
      <c r="DW320" s="447" t="n">
        <f aca="false">3500/DG320*24</f>
        <v>4.40482433141059</v>
      </c>
      <c r="DX320" s="435" t="n">
        <v>6.47</v>
      </c>
      <c r="DY320" s="439" t="n">
        <v>8.21</v>
      </c>
      <c r="DZ320" s="440"/>
      <c r="EA320" s="441" t="n">
        <v>65</v>
      </c>
      <c r="EB320" s="442" t="n">
        <v>8200</v>
      </c>
      <c r="EC320" s="443" t="n">
        <v>2.6</v>
      </c>
      <c r="ED320" s="443" t="n">
        <v>0.33</v>
      </c>
      <c r="EE320" s="443" t="n">
        <v>2.7</v>
      </c>
      <c r="EF320" s="443" t="n">
        <v>0.7</v>
      </c>
      <c r="EG320" s="444" t="n">
        <v>9</v>
      </c>
      <c r="EH320" s="441" t="n">
        <v>16</v>
      </c>
      <c r="EI320" s="430" t="n">
        <f aca="false">DY320</f>
        <v>8.21</v>
      </c>
      <c r="EJ320" s="448"/>
      <c r="EK320" s="449" t="n">
        <f aca="false">EA320</f>
        <v>65</v>
      </c>
      <c r="EL320" s="418" t="n">
        <f aca="false">EB320</f>
        <v>8200</v>
      </c>
      <c r="EM320" s="432" t="n">
        <f aca="false">EC320</f>
        <v>2.6</v>
      </c>
      <c r="EN320" s="432" t="n">
        <f aca="false">ED320</f>
        <v>0.33</v>
      </c>
      <c r="EO320" s="432" t="n">
        <f aca="false">EE320</f>
        <v>2.7</v>
      </c>
      <c r="EP320" s="432" t="n">
        <f aca="false">EF320</f>
        <v>0.7</v>
      </c>
      <c r="EQ320" s="431" t="n">
        <f aca="false">EG320</f>
        <v>9</v>
      </c>
      <c r="ER320" s="449" t="n">
        <f aca="false">EH320</f>
        <v>16</v>
      </c>
      <c r="ES320" s="450" t="n">
        <f aca="false">44000/(BA320+AF320)*24</f>
        <v>29.1318381196723</v>
      </c>
      <c r="ET320" s="451" t="n">
        <f aca="false">(BA320+AF320)/BA$6</f>
        <v>0.72498</v>
      </c>
      <c r="EU320" s="452" t="n">
        <f aca="false">BV320/1000/ES320*24</f>
        <v>0.382799113636364</v>
      </c>
      <c r="EV320" s="451" t="n">
        <f aca="false">EU320/$EU$6</f>
        <v>0.708887247474747</v>
      </c>
      <c r="EW320" s="514" t="n">
        <f aca="false">1-EM320/BY320</f>
        <v>0.754978875606688</v>
      </c>
      <c r="EX320" s="515" t="n">
        <f aca="false">BY320-EM320</f>
        <v>8.01132996772325</v>
      </c>
      <c r="EY320" s="514"/>
      <c r="EZ320" s="515"/>
      <c r="FA320" s="451" t="n">
        <f aca="false">1-EK320/BV320</f>
        <v>0.860110284524384</v>
      </c>
      <c r="FB320" s="432" t="n">
        <f aca="false">BV320-EK320</f>
        <v>399.651742117024</v>
      </c>
      <c r="FC320" s="453" t="n">
        <f aca="false">1-EP320/CA320</f>
        <v>0.5625</v>
      </c>
      <c r="FD320" s="432" t="n">
        <f aca="false">CA320-EP320</f>
        <v>0.9</v>
      </c>
      <c r="FE320" s="453" t="n">
        <f aca="false">1-EQ320/CB320</f>
        <v>0.92531317820939</v>
      </c>
      <c r="FF320" s="431" t="n">
        <f aca="false">CB320-EQ320</f>
        <v>111.503186294794</v>
      </c>
      <c r="FG320" s="406" t="n">
        <v>50400</v>
      </c>
      <c r="FH320" s="590"/>
      <c r="FI320" s="591"/>
      <c r="FJ320" s="592"/>
      <c r="FK320" s="456" t="n">
        <f aca="false">3000/BS320*24</f>
        <v>1.98626168997765</v>
      </c>
      <c r="FL320" s="531"/>
      <c r="FM320" s="456"/>
      <c r="FN320" s="531" t="n">
        <v>7089</v>
      </c>
      <c r="FO320" s="533" t="n">
        <f aca="false">FN320/11.15/1.2/1000</f>
        <v>0.529820627802691</v>
      </c>
      <c r="FP320" s="450" t="n">
        <f aca="false">FN320/BS320*1000</f>
        <v>195.56401555905</v>
      </c>
      <c r="FQ320" s="458" t="n">
        <v>83.2</v>
      </c>
      <c r="FR320" s="459" t="n">
        <f aca="false">FQ320/BS320*1000</f>
        <v>2.29523573064084</v>
      </c>
      <c r="FS320" s="577" t="n">
        <v>8.21</v>
      </c>
      <c r="FT320" s="578"/>
      <c r="FU320" s="579" t="n">
        <v>60</v>
      </c>
      <c r="FV320" s="580" t="n">
        <v>1</v>
      </c>
      <c r="FW320" s="581" t="n">
        <v>0.22</v>
      </c>
      <c r="FX320" s="580" t="n">
        <v>16</v>
      </c>
      <c r="FY320" s="453" t="n">
        <f aca="false">1-FV320/(EG320+DD320)</f>
        <v>0.888888888888889</v>
      </c>
      <c r="FZ320" s="453" t="n">
        <f aca="false">1-FW320/(EF320+DC320)</f>
        <v>0.685714285714286</v>
      </c>
      <c r="GA320" s="430" t="n">
        <f aca="false">EF320+DC320-FW320</f>
        <v>0.48</v>
      </c>
      <c r="GB320" s="514"/>
      <c r="GC320" s="515"/>
      <c r="GD320" s="514" t="n">
        <f aca="false">1-FU320/EA320</f>
        <v>0.0769230769230769</v>
      </c>
      <c r="GE320" s="528" t="n">
        <f aca="false">CX320+EA320-FU320</f>
        <v>5</v>
      </c>
      <c r="GF320" s="462" t="n">
        <f aca="false">4100/BS320*24</f>
        <v>2.71455764296946</v>
      </c>
      <c r="GG320" s="607" t="n">
        <v>30</v>
      </c>
      <c r="GH320" s="451" t="n">
        <f aca="false">GG320/80</f>
        <v>0.375</v>
      </c>
      <c r="GI320" s="406" t="n">
        <v>195</v>
      </c>
      <c r="GJ320" s="463" t="n">
        <f aca="false">GI320/GG320</f>
        <v>6.5</v>
      </c>
      <c r="GK320" s="464" t="n">
        <f aca="false">GG320/(BS320/24)*1000</f>
        <v>19.8626168997765</v>
      </c>
      <c r="GL320" s="465" t="n">
        <v>8.29</v>
      </c>
      <c r="GM320" s="530"/>
      <c r="GN320" s="406" t="n">
        <v>55</v>
      </c>
      <c r="GO320" s="514"/>
      <c r="GP320" s="451" t="n">
        <f aca="false">1-GN320/FU320</f>
        <v>0.0833333333333334</v>
      </c>
      <c r="GQ320" s="578" t="n">
        <v>4</v>
      </c>
      <c r="GR320" s="456" t="n">
        <f aca="false">4300/BS320*24</f>
        <v>2.84697508896797</v>
      </c>
      <c r="GS320" s="532"/>
      <c r="GT320" s="532" t="n">
        <f aca="false">HD320</f>
        <v>51</v>
      </c>
      <c r="GU320" s="514"/>
      <c r="GV320" s="514" t="n">
        <f aca="false">1-GT320/GN320</f>
        <v>0.0727272727272728</v>
      </c>
      <c r="GW320" s="514"/>
      <c r="GX320" s="514" t="n">
        <f aca="false">1-HD320/FU320</f>
        <v>0.15</v>
      </c>
      <c r="GY320" s="463" t="n">
        <f aca="false">GK320/(FU320-HD320)</f>
        <v>2.2069574333085</v>
      </c>
      <c r="GZ320" s="406" t="n">
        <v>36592</v>
      </c>
      <c r="HA320" s="582" t="n">
        <v>8.48</v>
      </c>
      <c r="HB320" s="452" t="n">
        <v>8.45</v>
      </c>
      <c r="HC320" s="578"/>
      <c r="HD320" s="464" t="n">
        <v>51</v>
      </c>
      <c r="HE320" s="464" t="n">
        <v>15.8</v>
      </c>
      <c r="HF320" s="464"/>
      <c r="HG320" s="583"/>
      <c r="HH320" s="576" t="n">
        <v>7</v>
      </c>
      <c r="HI320" s="584" t="n">
        <v>8080</v>
      </c>
      <c r="HJ320" s="407" t="n">
        <f aca="false">HI320*0.67</f>
        <v>5413.6</v>
      </c>
      <c r="HK320" s="407"/>
      <c r="HL320" s="550" t="n">
        <v>1267</v>
      </c>
      <c r="HM320" s="585" t="n">
        <v>2.8</v>
      </c>
      <c r="HN320" s="462" t="n">
        <v>2.5</v>
      </c>
      <c r="HO320" s="575" t="n">
        <v>0.23</v>
      </c>
      <c r="HP320" s="549" t="n">
        <v>0.01</v>
      </c>
      <c r="HQ320" s="586" t="n">
        <v>3.8</v>
      </c>
      <c r="HR320" s="587" t="n">
        <v>0.22</v>
      </c>
      <c r="HS320" s="521" t="n">
        <v>0.18</v>
      </c>
      <c r="HT320" s="588" t="n">
        <v>4</v>
      </c>
      <c r="HU320" s="523" t="n">
        <f aca="false">72500/BA320*24</f>
        <v>49.3071495366828</v>
      </c>
      <c r="HV320" s="514"/>
      <c r="HW320" s="514" t="n">
        <f aca="false">1-HD320/BF320</f>
        <v>0.88641425389755</v>
      </c>
      <c r="HX320" s="514" t="n">
        <f aca="false">1-HN320/BK320</f>
        <v>0.770642201834862</v>
      </c>
      <c r="HY320" s="600"/>
    </row>
    <row r="321" s="599" customFormat="true" ht="15" hidden="false" customHeight="true" outlineLevel="0" collapsed="false">
      <c r="A321" s="401" t="n">
        <v>43803</v>
      </c>
      <c r="B321" s="516" t="n">
        <v>45285</v>
      </c>
      <c r="C321" s="403" t="n">
        <f aca="false">B321/$B$6</f>
        <v>0.9057</v>
      </c>
      <c r="D321" s="572" t="n">
        <v>8.55</v>
      </c>
      <c r="E321" s="573" t="n">
        <v>96</v>
      </c>
      <c r="F321" s="574" t="n">
        <v>494</v>
      </c>
      <c r="G321" s="407" t="n">
        <f aca="false">F321*B321/1000</f>
        <v>22370.79</v>
      </c>
      <c r="H321" s="403" t="n">
        <f aca="false">G321/$G$6</f>
        <v>0.8948316</v>
      </c>
      <c r="I321" s="574" t="n">
        <v>11245</v>
      </c>
      <c r="J321" s="407" t="n">
        <f aca="false">I321*0.67</f>
        <v>7534.15</v>
      </c>
      <c r="K321" s="575" t="n">
        <v>9.3</v>
      </c>
      <c r="L321" s="575" t="n">
        <v>6</v>
      </c>
      <c r="M321" s="575" t="n">
        <v>1.2</v>
      </c>
      <c r="N321" s="576" t="n">
        <v>109</v>
      </c>
      <c r="O321" s="576"/>
      <c r="P321" s="410"/>
      <c r="Q321" s="410"/>
      <c r="R321" s="410"/>
      <c r="S321" s="410"/>
      <c r="T321" s="411"/>
      <c r="U321" s="412"/>
      <c r="V321" s="410"/>
      <c r="W321" s="410"/>
      <c r="X321" s="517"/>
      <c r="Y321" s="474" t="n">
        <v>960</v>
      </c>
      <c r="Z321" s="430" t="n">
        <v>7.52</v>
      </c>
      <c r="AA321" s="410" t="n">
        <v>771</v>
      </c>
      <c r="AB321" s="410" t="n">
        <v>2920</v>
      </c>
      <c r="AC321" s="410" t="n">
        <v>8280</v>
      </c>
      <c r="AD321" s="475" t="n">
        <v>4.08</v>
      </c>
      <c r="AE321" s="478" t="n">
        <f aca="false">AD321/$AD$6</f>
        <v>0.566666666666667</v>
      </c>
      <c r="AF321" s="479" t="n">
        <f aca="false">Y321</f>
        <v>960</v>
      </c>
      <c r="AG321" s="478" t="n">
        <f aca="false">AF321/$AF$6</f>
        <v>0.384</v>
      </c>
      <c r="AH321" s="479" t="n">
        <v>771</v>
      </c>
      <c r="AI321" s="479" t="n">
        <f aca="false">AB321</f>
        <v>2920</v>
      </c>
      <c r="AJ321" s="474" t="n">
        <f aca="false">AB321*Y321/1000</f>
        <v>2803.2</v>
      </c>
      <c r="AK321" s="478" t="n">
        <f aca="false">AJ321/$AJ$6</f>
        <v>0.124586666666667</v>
      </c>
      <c r="AL321" s="448" t="n">
        <v>34</v>
      </c>
      <c r="AM321" s="480"/>
      <c r="AN321" s="474" t="n">
        <v>2357</v>
      </c>
      <c r="AO321" s="474" t="n">
        <v>2371</v>
      </c>
      <c r="AP321" s="480" t="n">
        <v>7.69</v>
      </c>
      <c r="AQ321" s="448" t="n">
        <v>225</v>
      </c>
      <c r="AR321" s="474" t="n">
        <v>1360</v>
      </c>
      <c r="AS321" s="658" t="n">
        <f aca="false">AR321/AQ321</f>
        <v>6.04444444444444</v>
      </c>
      <c r="AT321" s="474" t="n">
        <v>7020</v>
      </c>
      <c r="AU321" s="448" t="n">
        <v>125</v>
      </c>
      <c r="AV321" s="481"/>
      <c r="AW321" s="480" t="n">
        <v>6.36</v>
      </c>
      <c r="AX321" s="480" t="n">
        <v>35.31</v>
      </c>
      <c r="AY321" s="481"/>
      <c r="AZ321" s="481"/>
      <c r="BA321" s="421" t="n">
        <f aca="false">CC321+DF321</f>
        <v>41834</v>
      </c>
      <c r="BB321" s="422" t="n">
        <f aca="false">BA321/$BA$6</f>
        <v>0.83668</v>
      </c>
      <c r="BC321" s="423"/>
      <c r="BD321" s="424" t="n">
        <v>8.51</v>
      </c>
      <c r="BE321" s="425" t="n">
        <v>115</v>
      </c>
      <c r="BF321" s="426" t="n">
        <v>526</v>
      </c>
      <c r="BG321" s="427" t="n">
        <v>11900</v>
      </c>
      <c r="BH321" s="421" t="n">
        <f aca="false">BG321*0.67</f>
        <v>7973</v>
      </c>
      <c r="BI321" s="433"/>
      <c r="BJ321" s="422"/>
      <c r="BK321" s="428" t="n">
        <v>7.1</v>
      </c>
      <c r="BL321" s="428"/>
      <c r="BM321" s="429"/>
      <c r="BN321" s="423"/>
      <c r="BO321" s="426" t="n">
        <v>81</v>
      </c>
      <c r="BP321" s="426"/>
      <c r="BQ321" s="424" t="n">
        <v>2.47</v>
      </c>
      <c r="BR321" s="422" t="n">
        <f aca="false">BQ321/$BQ$6</f>
        <v>0.343055555555556</v>
      </c>
      <c r="BS321" s="410" t="n">
        <f aca="false">BA321+Y321</f>
        <v>42794</v>
      </c>
      <c r="BT321" s="430" t="n">
        <f aca="false">(BD321*BA321+AP321*AF321)/(AF321+BA321)</f>
        <v>8.49160489788288</v>
      </c>
      <c r="BU321" s="431" t="n">
        <f aca="false">(AQ321*Y321+BA321*BE321)/(BA321+Y321)</f>
        <v>117.467635649857</v>
      </c>
      <c r="BV321" s="431" t="n">
        <f aca="false">(BA321*BF321+AR321*AF321)/(AF321+BA321)</f>
        <v>544.709164836192</v>
      </c>
      <c r="BW321" s="431" t="n">
        <f aca="false">(BA321*BG321+AS321*AF321)/(AF321+BA321)</f>
        <v>11633.1822841208</v>
      </c>
      <c r="BX321" s="431" t="n">
        <f aca="false">BW321*0.65</f>
        <v>7561.56848467854</v>
      </c>
      <c r="BY321" s="431" t="n">
        <f aca="false">(BK321*BA321+AY321*AF321)/BS321</f>
        <v>6.94072533532738</v>
      </c>
      <c r="BZ321" s="431"/>
      <c r="CA321" s="432"/>
      <c r="CB321" s="431" t="n">
        <f aca="false">(BO321*BA321+AU321*AF321)/BS321</f>
        <v>81.987054259943</v>
      </c>
      <c r="CC321" s="433" t="n">
        <v>20052</v>
      </c>
      <c r="CD321" s="412" t="n">
        <f aca="false">CC321+AF321/2</f>
        <v>20532</v>
      </c>
      <c r="CE321" s="422" t="n">
        <f aca="false">CD321/25000</f>
        <v>0.82128</v>
      </c>
      <c r="CF321" s="434" t="n">
        <f aca="false">6700/CD321*24</f>
        <v>7.83167738164816</v>
      </c>
      <c r="CG321" s="435"/>
      <c r="CH321" s="428"/>
      <c r="CI321" s="447" t="n">
        <f aca="false">9500/CD321*24</f>
        <v>11.104617182934</v>
      </c>
      <c r="CJ321" s="437" t="n">
        <v>24.1</v>
      </c>
      <c r="CK321" s="437" t="n">
        <v>5.43</v>
      </c>
      <c r="CL321" s="424"/>
      <c r="CM321" s="424"/>
      <c r="CN321" s="424"/>
      <c r="CO321" s="433"/>
      <c r="CP321" s="433"/>
      <c r="CQ321" s="438"/>
      <c r="CR321" s="438" t="n">
        <v>0.96</v>
      </c>
      <c r="CS321" s="425"/>
      <c r="CT321" s="433" t="n">
        <f aca="false">3500/CD321*24</f>
        <v>4.09117475160725</v>
      </c>
      <c r="CU321" s="435" t="n">
        <v>7.35</v>
      </c>
      <c r="CV321" s="439"/>
      <c r="CW321" s="440"/>
      <c r="CX321" s="441"/>
      <c r="CY321" s="442"/>
      <c r="CZ321" s="443"/>
      <c r="DA321" s="443"/>
      <c r="DB321" s="443"/>
      <c r="DC321" s="443"/>
      <c r="DD321" s="444"/>
      <c r="DE321" s="441"/>
      <c r="DF321" s="445" t="n">
        <v>21782</v>
      </c>
      <c r="DG321" s="446" t="n">
        <f aca="false">DF321+AF321/2</f>
        <v>22262</v>
      </c>
      <c r="DH321" s="422" t="n">
        <f aca="false">DG321/25000</f>
        <v>0.89048</v>
      </c>
      <c r="DI321" s="447" t="n">
        <f aca="false">6700/DG321*24</f>
        <v>7.22307070344084</v>
      </c>
      <c r="DJ321" s="435" t="n">
        <v>8.17</v>
      </c>
      <c r="DK321" s="428"/>
      <c r="DL321" s="447" t="n">
        <f aca="false">9500/DG321*24</f>
        <v>10.2416674153266</v>
      </c>
      <c r="DM321" s="423" t="n">
        <v>23.5</v>
      </c>
      <c r="DN321" s="423" t="n">
        <v>4.17</v>
      </c>
      <c r="DO321" s="424" t="n">
        <v>8.24</v>
      </c>
      <c r="DP321" s="424"/>
      <c r="DQ321" s="424"/>
      <c r="DR321" s="433"/>
      <c r="DS321" s="433"/>
      <c r="DT321" s="438"/>
      <c r="DU321" s="438" t="n">
        <v>0.96</v>
      </c>
      <c r="DV321" s="425"/>
      <c r="DW321" s="447" t="n">
        <f aca="false">3500/DG321*24</f>
        <v>3.77324588985716</v>
      </c>
      <c r="DX321" s="435" t="n">
        <v>6.84</v>
      </c>
      <c r="DY321" s="439" t="n">
        <v>8.35</v>
      </c>
      <c r="DZ321" s="440" t="n">
        <v>20.6</v>
      </c>
      <c r="EA321" s="441" t="n">
        <v>69</v>
      </c>
      <c r="EB321" s="442" t="n">
        <v>8320</v>
      </c>
      <c r="EC321" s="443" t="n">
        <v>2.2</v>
      </c>
      <c r="ED321" s="443"/>
      <c r="EE321" s="443"/>
      <c r="EF321" s="443"/>
      <c r="EG321" s="444" t="n">
        <v>14</v>
      </c>
      <c r="EH321" s="441"/>
      <c r="EI321" s="430" t="n">
        <f aca="false">DY321</f>
        <v>8.35</v>
      </c>
      <c r="EJ321" s="448" t="n">
        <f aca="false">DZ321</f>
        <v>20.6</v>
      </c>
      <c r="EK321" s="449" t="n">
        <f aca="false">EA321</f>
        <v>69</v>
      </c>
      <c r="EL321" s="418" t="n">
        <f aca="false">EB321</f>
        <v>8320</v>
      </c>
      <c r="EM321" s="432" t="n">
        <f aca="false">EC321</f>
        <v>2.2</v>
      </c>
      <c r="EN321" s="432"/>
      <c r="EO321" s="432"/>
      <c r="EP321" s="432"/>
      <c r="EQ321" s="431" t="n">
        <f aca="false">EG321</f>
        <v>14</v>
      </c>
      <c r="ER321" s="449"/>
      <c r="ES321" s="450" t="n">
        <f aca="false">44000/(BA321+AF321)*24</f>
        <v>24.6763564985746</v>
      </c>
      <c r="ET321" s="451" t="n">
        <f aca="false">(BA321+AF321)/BA$6</f>
        <v>0.85588</v>
      </c>
      <c r="EU321" s="452" t="n">
        <f aca="false">BV321/1000/ES321*24</f>
        <v>0.529779181818182</v>
      </c>
      <c r="EV321" s="451" t="n">
        <f aca="false">EU321/$EU$6</f>
        <v>0.981072558922559</v>
      </c>
      <c r="EW321" s="514" t="n">
        <f aca="false">1-EM321/BY321</f>
        <v>0.683030246305485</v>
      </c>
      <c r="EX321" s="515" t="n">
        <f aca="false">BY321-EM321</f>
        <v>4.74072533532738</v>
      </c>
      <c r="EY321" s="514" t="n">
        <f aca="false">1-EJ321/BU321</f>
        <v>0.824632547628663</v>
      </c>
      <c r="EZ321" s="515" t="n">
        <f aca="false">BU321-EJ321</f>
        <v>96.8676356498574</v>
      </c>
      <c r="FA321" s="451" t="n">
        <f aca="false">1-EK321/BV321</f>
        <v>0.873326897261312</v>
      </c>
      <c r="FB321" s="432" t="n">
        <f aca="false">BV321-EK321</f>
        <v>475.709164836192</v>
      </c>
      <c r="FC321" s="453"/>
      <c r="FD321" s="432"/>
      <c r="FE321" s="453" t="n">
        <f aca="false">1-EQ321/CB321</f>
        <v>0.829241334179266</v>
      </c>
      <c r="FF321" s="431" t="n">
        <f aca="false">CB321-EQ321</f>
        <v>67.987054259943</v>
      </c>
      <c r="FG321" s="406" t="n">
        <v>50400</v>
      </c>
      <c r="FH321" s="590"/>
      <c r="FI321" s="591"/>
      <c r="FJ321" s="592"/>
      <c r="FK321" s="456" t="n">
        <f aca="false">3000/BS321*24</f>
        <v>1.68247885217554</v>
      </c>
      <c r="FL321" s="531"/>
      <c r="FM321" s="456"/>
      <c r="FN321" s="531" t="n">
        <v>6811</v>
      </c>
      <c r="FO321" s="533" t="n">
        <f aca="false">FN321/11.15/1.2/1000</f>
        <v>0.509043348281016</v>
      </c>
      <c r="FP321" s="450" t="n">
        <f aca="false">FN321/BS321*1000</f>
        <v>159.157825863439</v>
      </c>
      <c r="FQ321" s="458" t="n">
        <v>83.2</v>
      </c>
      <c r="FR321" s="459" t="n">
        <f aca="false">FQ321/BS321*1000</f>
        <v>1.94419778473618</v>
      </c>
      <c r="FS321" s="577" t="n">
        <v>8.19</v>
      </c>
      <c r="FT321" s="578" t="n">
        <v>16.5</v>
      </c>
      <c r="FU321" s="579" t="n">
        <v>60</v>
      </c>
      <c r="FV321" s="580" t="n">
        <v>2</v>
      </c>
      <c r="FW321" s="581"/>
      <c r="FX321" s="580"/>
      <c r="FY321" s="453" t="n">
        <f aca="false">1-FV321/(EG321+DD321)</f>
        <v>0.857142857142857</v>
      </c>
      <c r="FZ321" s="453"/>
      <c r="GA321" s="430"/>
      <c r="GB321" s="514" t="n">
        <f aca="false">1-FT321/DZ321</f>
        <v>0.199029126213592</v>
      </c>
      <c r="GC321" s="515" t="n">
        <f aca="false">(CW321+DZ321-FT321)</f>
        <v>4.1</v>
      </c>
      <c r="GD321" s="514" t="n">
        <f aca="false">1-FU321/EA321</f>
        <v>0.130434782608696</v>
      </c>
      <c r="GE321" s="528" t="n">
        <f aca="false">CX321+EA321-FU321</f>
        <v>9</v>
      </c>
      <c r="GF321" s="462" t="n">
        <f aca="false">4100/BS321*24</f>
        <v>2.2993877646399</v>
      </c>
      <c r="GG321" s="607" t="n">
        <v>30</v>
      </c>
      <c r="GH321" s="451" t="n">
        <f aca="false">GG321/80</f>
        <v>0.375</v>
      </c>
      <c r="GI321" s="406" t="n">
        <v>195</v>
      </c>
      <c r="GJ321" s="463" t="n">
        <f aca="false">GI321/GG321</f>
        <v>6.5</v>
      </c>
      <c r="GK321" s="464" t="n">
        <f aca="false">GG321/(BS321/24)*1000</f>
        <v>16.8247885217554</v>
      </c>
      <c r="GL321" s="465" t="n">
        <v>8.25</v>
      </c>
      <c r="GM321" s="530" t="n">
        <v>16.3</v>
      </c>
      <c r="GN321" s="406" t="n">
        <v>58</v>
      </c>
      <c r="GO321" s="514" t="n">
        <f aca="false">1-GM321/FT321</f>
        <v>0.0121212121212121</v>
      </c>
      <c r="GP321" s="451" t="n">
        <f aca="false">1-GN321/FU321</f>
        <v>0.0333333333333333</v>
      </c>
      <c r="GQ321" s="578" t="n">
        <v>4</v>
      </c>
      <c r="GR321" s="456" t="n">
        <f aca="false">4300/BS321*24</f>
        <v>2.41155302145161</v>
      </c>
      <c r="GS321" s="532" t="n">
        <f aca="false">HC321</f>
        <v>16</v>
      </c>
      <c r="GT321" s="532" t="n">
        <f aca="false">HD321</f>
        <v>54.08</v>
      </c>
      <c r="GU321" s="514" t="n">
        <f aca="false">1-GS321/GM321</f>
        <v>0.0184049079754601</v>
      </c>
      <c r="GV321" s="514" t="n">
        <f aca="false">1-GT321/GN321</f>
        <v>0.0675862068965517</v>
      </c>
      <c r="GW321" s="514" t="n">
        <f aca="false">1-HC321/FT321</f>
        <v>0.0303030303030303</v>
      </c>
      <c r="GX321" s="514" t="n">
        <f aca="false">1-HD321/FU321</f>
        <v>0.0986666666666667</v>
      </c>
      <c r="GY321" s="463" t="n">
        <f aca="false">GK321/(FU321-HD321)</f>
        <v>2.84202508813435</v>
      </c>
      <c r="GZ321" s="406" t="n">
        <v>44166</v>
      </c>
      <c r="HA321" s="582" t="n">
        <v>8.45</v>
      </c>
      <c r="HB321" s="452" t="n">
        <v>8.36</v>
      </c>
      <c r="HC321" s="578" t="n">
        <v>16</v>
      </c>
      <c r="HD321" s="464" t="n">
        <f aca="false">HC321*3.38</f>
        <v>54.08</v>
      </c>
      <c r="HE321" s="464" t="n">
        <v>17</v>
      </c>
      <c r="HF321" s="464"/>
      <c r="HG321" s="583"/>
      <c r="HH321" s="576" t="n">
        <v>6</v>
      </c>
      <c r="HI321" s="584" t="n">
        <v>8150</v>
      </c>
      <c r="HJ321" s="407" t="n">
        <f aca="false">HI321*0.67</f>
        <v>5460.5</v>
      </c>
      <c r="HK321" s="407"/>
      <c r="HL321" s="550"/>
      <c r="HM321" s="585"/>
      <c r="HN321" s="462" t="n">
        <v>1.94</v>
      </c>
      <c r="HO321" s="575"/>
      <c r="HP321" s="549" t="n">
        <v>0.01</v>
      </c>
      <c r="HQ321" s="586"/>
      <c r="HR321" s="587"/>
      <c r="HS321" s="521" t="n">
        <v>0.19</v>
      </c>
      <c r="HT321" s="588" t="n">
        <v>4</v>
      </c>
      <c r="HU321" s="523" t="n">
        <f aca="false">72500/BA321*24</f>
        <v>41.5929626619496</v>
      </c>
      <c r="HV321" s="514" t="n">
        <f aca="false">1-HC321/BE321</f>
        <v>0.860869565217391</v>
      </c>
      <c r="HW321" s="514" t="n">
        <f aca="false">1-HD321/BF321</f>
        <v>0.897186311787072</v>
      </c>
      <c r="HX321" s="514" t="n">
        <f aca="false">1-HN321/BK321</f>
        <v>0.726760563380282</v>
      </c>
      <c r="HY321" s="600" t="s">
        <v>213</v>
      </c>
    </row>
    <row r="322" s="599" customFormat="true" ht="15" hidden="false" customHeight="true" outlineLevel="0" collapsed="false">
      <c r="A322" s="401" t="n">
        <v>43804</v>
      </c>
      <c r="B322" s="516" t="n">
        <v>40896</v>
      </c>
      <c r="C322" s="403" t="n">
        <f aca="false">B322/$B$6</f>
        <v>0.81792</v>
      </c>
      <c r="D322" s="572" t="n">
        <v>8.25</v>
      </c>
      <c r="E322" s="573" t="n">
        <v>37</v>
      </c>
      <c r="F322" s="574" t="n">
        <v>159</v>
      </c>
      <c r="G322" s="407" t="n">
        <f aca="false">F322*B322/1000</f>
        <v>6502.464</v>
      </c>
      <c r="H322" s="403" t="n">
        <f aca="false">G322/$G$6</f>
        <v>0.26009856</v>
      </c>
      <c r="I322" s="574" t="n">
        <v>7520</v>
      </c>
      <c r="J322" s="407" t="n">
        <f aca="false">I322*0.67</f>
        <v>5038.4</v>
      </c>
      <c r="K322" s="575" t="n">
        <v>20.5</v>
      </c>
      <c r="L322" s="575"/>
      <c r="M322" s="575"/>
      <c r="N322" s="576" t="n">
        <v>159</v>
      </c>
      <c r="O322" s="576"/>
      <c r="P322" s="410"/>
      <c r="Q322" s="410"/>
      <c r="R322" s="410"/>
      <c r="S322" s="410"/>
      <c r="T322" s="411"/>
      <c r="U322" s="412"/>
      <c r="V322" s="410"/>
      <c r="W322" s="410"/>
      <c r="X322" s="517"/>
      <c r="Y322" s="474" t="n">
        <v>960</v>
      </c>
      <c r="Z322" s="430" t="n">
        <v>7.85</v>
      </c>
      <c r="AA322" s="410" t="n">
        <v>931</v>
      </c>
      <c r="AB322" s="410" t="n">
        <v>3260</v>
      </c>
      <c r="AC322" s="410" t="n">
        <v>9020</v>
      </c>
      <c r="AD322" s="475" t="n">
        <v>5.81</v>
      </c>
      <c r="AE322" s="478" t="n">
        <f aca="false">AD322/$AD$6</f>
        <v>0.806944444444444</v>
      </c>
      <c r="AF322" s="479" t="n">
        <f aca="false">Y322</f>
        <v>960</v>
      </c>
      <c r="AG322" s="478" t="n">
        <f aca="false">AF322/$AF$6</f>
        <v>0.384</v>
      </c>
      <c r="AH322" s="479" t="n">
        <v>931</v>
      </c>
      <c r="AI322" s="479" t="n">
        <f aca="false">AB322</f>
        <v>3260</v>
      </c>
      <c r="AJ322" s="474" t="n">
        <f aca="false">AB322*Y322/1000</f>
        <v>3129.6</v>
      </c>
      <c r="AK322" s="478" t="n">
        <f aca="false">AJ322/$AJ$6</f>
        <v>0.139093333333333</v>
      </c>
      <c r="AL322" s="448" t="n">
        <v>34</v>
      </c>
      <c r="AM322" s="480"/>
      <c r="AN322" s="474" t="n">
        <v>2382</v>
      </c>
      <c r="AO322" s="474" t="n">
        <v>2271</v>
      </c>
      <c r="AP322" s="480" t="n">
        <v>7.89</v>
      </c>
      <c r="AQ322" s="448" t="n">
        <v>295</v>
      </c>
      <c r="AR322" s="474" t="n">
        <v>1560</v>
      </c>
      <c r="AS322" s="658" t="n">
        <f aca="false">AR322/AQ322</f>
        <v>5.28813559322034</v>
      </c>
      <c r="AT322" s="474" t="n">
        <v>7480</v>
      </c>
      <c r="AU322" s="448" t="n">
        <v>146</v>
      </c>
      <c r="AV322" s="481"/>
      <c r="AW322" s="480" t="n">
        <v>8.02</v>
      </c>
      <c r="AX322" s="480" t="n">
        <v>34.28</v>
      </c>
      <c r="AY322" s="481"/>
      <c r="AZ322" s="481"/>
      <c r="BA322" s="421" t="n">
        <f aca="false">CC322+DF322</f>
        <v>39112</v>
      </c>
      <c r="BB322" s="422" t="n">
        <f aca="false">BA322/$BA$6</f>
        <v>0.78224</v>
      </c>
      <c r="BC322" s="423"/>
      <c r="BD322" s="424" t="n">
        <v>8.19</v>
      </c>
      <c r="BE322" s="425" t="n">
        <v>45.2</v>
      </c>
      <c r="BF322" s="426" t="n">
        <v>200</v>
      </c>
      <c r="BG322" s="427" t="n">
        <v>6760</v>
      </c>
      <c r="BH322" s="421" t="n">
        <f aca="false">BG322*0.67</f>
        <v>4529.2</v>
      </c>
      <c r="BI322" s="433"/>
      <c r="BJ322" s="422"/>
      <c r="BK322" s="428" t="n">
        <v>18.2</v>
      </c>
      <c r="BL322" s="428"/>
      <c r="BM322" s="429"/>
      <c r="BN322" s="423"/>
      <c r="BO322" s="426" t="n">
        <v>138</v>
      </c>
      <c r="BP322" s="426"/>
      <c r="BQ322" s="424" t="n">
        <v>4.66</v>
      </c>
      <c r="BR322" s="422" t="n">
        <f aca="false">BQ322/$BQ$6</f>
        <v>0.647222222222222</v>
      </c>
      <c r="BS322" s="410" t="n">
        <f aca="false">BA322+Y322</f>
        <v>40072</v>
      </c>
      <c r="BT322" s="430" t="n">
        <f aca="false">(BD322*BA322+AP322*AF322)/(AF322+BA322)</f>
        <v>8.18281293671392</v>
      </c>
      <c r="BU322" s="431" t="n">
        <f aca="false">(AQ322*Y322+BA322*BE322)/(BA322+Y322)</f>
        <v>51.1844280295468</v>
      </c>
      <c r="BV322" s="431" t="n">
        <f aca="false">(BA322*BF322+AR322*AF322)/(AF322+BA322)</f>
        <v>232.581353563586</v>
      </c>
      <c r="BW322" s="431" t="n">
        <f aca="false">(BA322*BG322+AS322*AF322)/(AF322+BA322)</f>
        <v>6598.17819450413</v>
      </c>
      <c r="BX322" s="431" t="n">
        <f aca="false">BW322*0.65</f>
        <v>4288.81582642768</v>
      </c>
      <c r="BY322" s="431" t="n">
        <f aca="false">(BK322*BA322+AY322*AF322)/BS322</f>
        <v>17.7639848273108</v>
      </c>
      <c r="BZ322" s="431"/>
      <c r="CA322" s="432"/>
      <c r="CB322" s="431" t="n">
        <f aca="false">(BO322*BA322+AU322*AF322)/BS322</f>
        <v>138.191655020962</v>
      </c>
      <c r="CC322" s="433" t="n">
        <v>19886</v>
      </c>
      <c r="CD322" s="412" t="n">
        <f aca="false">CC322+AF322/2</f>
        <v>20366</v>
      </c>
      <c r="CE322" s="422" t="n">
        <f aca="false">CD322/25000</f>
        <v>0.81464</v>
      </c>
      <c r="CF322" s="434" t="n">
        <f aca="false">6700/CD322*24</f>
        <v>7.89551212805657</v>
      </c>
      <c r="CG322" s="435"/>
      <c r="CH322" s="428"/>
      <c r="CI322" s="447" t="n">
        <f aca="false">9500/CD322*24</f>
        <v>11.1951291367966</v>
      </c>
      <c r="CJ322" s="437" t="n">
        <v>24</v>
      </c>
      <c r="CK322" s="437" t="n">
        <v>5.53</v>
      </c>
      <c r="CL322" s="424"/>
      <c r="CM322" s="424"/>
      <c r="CN322" s="424"/>
      <c r="CO322" s="433"/>
      <c r="CP322" s="433"/>
      <c r="CQ322" s="438"/>
      <c r="CR322" s="438" t="n">
        <v>0.96</v>
      </c>
      <c r="CS322" s="425"/>
      <c r="CT322" s="433" t="n">
        <f aca="false">3500/CD322*24</f>
        <v>4.12452126092507</v>
      </c>
      <c r="CU322" s="435" t="n">
        <v>8.05</v>
      </c>
      <c r="CV322" s="439"/>
      <c r="CW322" s="440"/>
      <c r="CX322" s="441"/>
      <c r="CY322" s="442"/>
      <c r="CZ322" s="443"/>
      <c r="DA322" s="443"/>
      <c r="DB322" s="443"/>
      <c r="DC322" s="443"/>
      <c r="DD322" s="444"/>
      <c r="DE322" s="441"/>
      <c r="DF322" s="445" t="n">
        <v>19226</v>
      </c>
      <c r="DG322" s="446" t="n">
        <f aca="false">DF322+AF322/2</f>
        <v>19706</v>
      </c>
      <c r="DH322" s="422" t="n">
        <f aca="false">DG322/25000</f>
        <v>0.78824</v>
      </c>
      <c r="DI322" s="447" t="n">
        <f aca="false">6700/DG322*24</f>
        <v>8.15995128387293</v>
      </c>
      <c r="DJ322" s="435" t="n">
        <v>8.07</v>
      </c>
      <c r="DK322" s="428"/>
      <c r="DL322" s="447" t="n">
        <f aca="false">9500/DG322*24</f>
        <v>11.5700801786258</v>
      </c>
      <c r="DM322" s="423" t="n">
        <v>24.4</v>
      </c>
      <c r="DN322" s="423" t="n">
        <v>4.41</v>
      </c>
      <c r="DO322" s="424" t="n">
        <v>8.06</v>
      </c>
      <c r="DP322" s="424"/>
      <c r="DQ322" s="424"/>
      <c r="DR322" s="433"/>
      <c r="DS322" s="433"/>
      <c r="DT322" s="438"/>
      <c r="DU322" s="438" t="n">
        <v>0.98</v>
      </c>
      <c r="DV322" s="425"/>
      <c r="DW322" s="447" t="n">
        <f aca="false">3500/DG322*24</f>
        <v>4.26266111844108</v>
      </c>
      <c r="DX322" s="435" t="n">
        <v>7.58</v>
      </c>
      <c r="DY322" s="439" t="n">
        <v>8.15</v>
      </c>
      <c r="DZ322" s="440" t="n">
        <v>19.3</v>
      </c>
      <c r="EA322" s="441" t="n">
        <v>68</v>
      </c>
      <c r="EB322" s="442" t="n">
        <v>9040</v>
      </c>
      <c r="EC322" s="443" t="n">
        <v>4</v>
      </c>
      <c r="ED322" s="443"/>
      <c r="EE322" s="443"/>
      <c r="EF322" s="443"/>
      <c r="EG322" s="444" t="n">
        <v>8</v>
      </c>
      <c r="EH322" s="441"/>
      <c r="EI322" s="430" t="n">
        <f aca="false">DY322</f>
        <v>8.15</v>
      </c>
      <c r="EJ322" s="448" t="n">
        <f aca="false">DZ322</f>
        <v>19.3</v>
      </c>
      <c r="EK322" s="449" t="n">
        <f aca="false">EA322</f>
        <v>68</v>
      </c>
      <c r="EL322" s="418" t="n">
        <f aca="false">EB322</f>
        <v>9040</v>
      </c>
      <c r="EM322" s="432" t="n">
        <f aca="false">EC322</f>
        <v>4</v>
      </c>
      <c r="EN322" s="432"/>
      <c r="EO322" s="432"/>
      <c r="EP322" s="432"/>
      <c r="EQ322" s="431" t="n">
        <f aca="false">EG322</f>
        <v>8</v>
      </c>
      <c r="ER322" s="449"/>
      <c r="ES322" s="450" t="n">
        <f aca="false">44000/(BA322+AF322)*24</f>
        <v>26.3525653823118</v>
      </c>
      <c r="ET322" s="451" t="n">
        <f aca="false">(BA322+AF322)/BA$6</f>
        <v>0.80144</v>
      </c>
      <c r="EU322" s="452" t="n">
        <f aca="false">BV322/1000/ES322*24</f>
        <v>0.211818181818182</v>
      </c>
      <c r="EV322" s="451" t="n">
        <f aca="false">EU322/$EU$6</f>
        <v>0.392255892255892</v>
      </c>
      <c r="EW322" s="514" t="n">
        <f aca="false">1-EM322/BY322</f>
        <v>0.774825297427056</v>
      </c>
      <c r="EX322" s="515" t="n">
        <f aca="false">BY322-EM322</f>
        <v>13.7639848273108</v>
      </c>
      <c r="EY322" s="514" t="n">
        <f aca="false">1-EJ322/BU322</f>
        <v>0.622932193579288</v>
      </c>
      <c r="EZ322" s="515" t="n">
        <f aca="false">BU322-EJ322</f>
        <v>31.8844280295468</v>
      </c>
      <c r="FA322" s="451" t="n">
        <f aca="false">1-EK322/BV322</f>
        <v>0.707629184549356</v>
      </c>
      <c r="FB322" s="432" t="n">
        <f aca="false">BV322-EK322</f>
        <v>164.581353563586</v>
      </c>
      <c r="FC322" s="453"/>
      <c r="FD322" s="432"/>
      <c r="FE322" s="453" t="n">
        <f aca="false">1-EQ322/CB322</f>
        <v>0.942109384254885</v>
      </c>
      <c r="FF322" s="431" t="n">
        <f aca="false">CB322-EQ322</f>
        <v>130.191655020962</v>
      </c>
      <c r="FG322" s="406" t="n">
        <v>50400</v>
      </c>
      <c r="FH322" s="590"/>
      <c r="FI322" s="591"/>
      <c r="FJ322" s="592"/>
      <c r="FK322" s="456" t="n">
        <f aca="false">3000/BS322*24</f>
        <v>1.79676582152126</v>
      </c>
      <c r="FL322" s="531"/>
      <c r="FM322" s="456"/>
      <c r="FN322" s="531" t="n">
        <v>9730</v>
      </c>
      <c r="FO322" s="533" t="n">
        <f aca="false">FN322/11.15/1.2/1000</f>
        <v>0.727204783258595</v>
      </c>
      <c r="FP322" s="450" t="n">
        <f aca="false">FN322/BS322*1000</f>
        <v>242.812936713915</v>
      </c>
      <c r="FQ322" s="458" t="n">
        <v>75.6</v>
      </c>
      <c r="FR322" s="459" t="n">
        <f aca="false">FQ322/BS322*1000</f>
        <v>1.88660411259732</v>
      </c>
      <c r="FS322" s="577" t="n">
        <v>8.13</v>
      </c>
      <c r="FT322" s="578" t="n">
        <v>17.6</v>
      </c>
      <c r="FU322" s="579" t="n">
        <v>62</v>
      </c>
      <c r="FV322" s="580" t="n">
        <v>1</v>
      </c>
      <c r="FW322" s="581"/>
      <c r="FX322" s="580"/>
      <c r="FY322" s="453" t="n">
        <f aca="false">1-FV322/(EG322+DD322)</f>
        <v>0.875</v>
      </c>
      <c r="FZ322" s="453"/>
      <c r="GA322" s="430"/>
      <c r="GB322" s="514" t="n">
        <f aca="false">1-FT322/DZ322</f>
        <v>0.0880829015544041</v>
      </c>
      <c r="GC322" s="515" t="n">
        <f aca="false">(CW322+DZ322-FT322)</f>
        <v>1.7</v>
      </c>
      <c r="GD322" s="514" t="n">
        <f aca="false">1-FU322/EA322</f>
        <v>0.0882352941176471</v>
      </c>
      <c r="GE322" s="528" t="n">
        <f aca="false">CX322+EA322-FU322</f>
        <v>6</v>
      </c>
      <c r="GF322" s="462" t="n">
        <f aca="false">4100/BS322*24</f>
        <v>2.45557995607906</v>
      </c>
      <c r="GG322" s="607" t="n">
        <v>30</v>
      </c>
      <c r="GH322" s="451" t="n">
        <f aca="false">GG322/80</f>
        <v>0.375</v>
      </c>
      <c r="GI322" s="406" t="n">
        <v>195</v>
      </c>
      <c r="GJ322" s="463" t="n">
        <f aca="false">GI322/GG322</f>
        <v>6.5</v>
      </c>
      <c r="GK322" s="464" t="n">
        <f aca="false">GG322/(BS322/24)*1000</f>
        <v>17.9676582152126</v>
      </c>
      <c r="GL322" s="465" t="n">
        <v>8.18</v>
      </c>
      <c r="GM322" s="530" t="n">
        <v>16.9</v>
      </c>
      <c r="GN322" s="406" t="n">
        <v>60</v>
      </c>
      <c r="GO322" s="514" t="n">
        <f aca="false">1-GM322/FT322</f>
        <v>0.0397727272727274</v>
      </c>
      <c r="GP322" s="451" t="n">
        <f aca="false">1-GN322/FU322</f>
        <v>0.032258064516129</v>
      </c>
      <c r="GQ322" s="578" t="n">
        <v>8</v>
      </c>
      <c r="GR322" s="456" t="n">
        <f aca="false">4300/BS322*24</f>
        <v>2.57536434418048</v>
      </c>
      <c r="GS322" s="532" t="n">
        <f aca="false">HC322</f>
        <v>16.6</v>
      </c>
      <c r="GT322" s="532" t="n">
        <f aca="false">HD322</f>
        <v>56.108</v>
      </c>
      <c r="GU322" s="514" t="n">
        <f aca="false">1-GS322/GM322</f>
        <v>0.0177514792899407</v>
      </c>
      <c r="GV322" s="514" t="n">
        <f aca="false">1-GT322/GN322</f>
        <v>0.0648666666666666</v>
      </c>
      <c r="GW322" s="514" t="n">
        <f aca="false">1-HC322/FT322</f>
        <v>0.0568181818181818</v>
      </c>
      <c r="GX322" s="514" t="n">
        <f aca="false">1-HD322/FU322</f>
        <v>0.0950322580645161</v>
      </c>
      <c r="GY322" s="463" t="n">
        <f aca="false">GK322/(FU322-HD322)</f>
        <v>3.04950071541287</v>
      </c>
      <c r="GZ322" s="406" t="n">
        <v>35689</v>
      </c>
      <c r="HA322" s="582" t="n">
        <v>8.39</v>
      </c>
      <c r="HB322" s="452" t="n">
        <v>8.33</v>
      </c>
      <c r="HC322" s="578" t="n">
        <v>16.6</v>
      </c>
      <c r="HD322" s="464" t="n">
        <f aca="false">HC322*3.38</f>
        <v>56.108</v>
      </c>
      <c r="HE322" s="464" t="n">
        <v>16.9</v>
      </c>
      <c r="HF322" s="464"/>
      <c r="HG322" s="583"/>
      <c r="HH322" s="576" t="n">
        <v>8</v>
      </c>
      <c r="HI322" s="584" t="n">
        <v>9340</v>
      </c>
      <c r="HJ322" s="407" t="n">
        <f aca="false">HI322*0.67</f>
        <v>6257.8</v>
      </c>
      <c r="HK322" s="407"/>
      <c r="HL322" s="550"/>
      <c r="HM322" s="585"/>
      <c r="HN322" s="462" t="n">
        <v>4.84</v>
      </c>
      <c r="HO322" s="575"/>
      <c r="HP322" s="549" t="n">
        <v>0.01</v>
      </c>
      <c r="HQ322" s="586"/>
      <c r="HR322" s="587"/>
      <c r="HS322" s="521" t="n">
        <v>0.21</v>
      </c>
      <c r="HT322" s="588" t="n">
        <v>8</v>
      </c>
      <c r="HU322" s="523" t="n">
        <f aca="false">72500/BA322*24</f>
        <v>44.4876252812436</v>
      </c>
      <c r="HV322" s="514" t="n">
        <f aca="false">1-HC322/BE322</f>
        <v>0.632743362831858</v>
      </c>
      <c r="HW322" s="514" t="n">
        <f aca="false">1-HD322/BF322</f>
        <v>0.71946</v>
      </c>
      <c r="HX322" s="514" t="n">
        <f aca="false">1-HN322/BK322</f>
        <v>0.734065934065934</v>
      </c>
      <c r="HY322" s="600"/>
    </row>
    <row r="323" s="599" customFormat="true" ht="15" hidden="false" customHeight="true" outlineLevel="0" collapsed="false">
      <c r="A323" s="401" t="n">
        <v>43805</v>
      </c>
      <c r="B323" s="516" t="n">
        <v>39437</v>
      </c>
      <c r="C323" s="403" t="n">
        <f aca="false">B323/$B$6</f>
        <v>0.78874</v>
      </c>
      <c r="D323" s="572" t="n">
        <v>7.98</v>
      </c>
      <c r="E323" s="573" t="n">
        <v>39</v>
      </c>
      <c r="F323" s="574" t="n">
        <v>180</v>
      </c>
      <c r="G323" s="407" t="n">
        <f aca="false">F323*B323/1000</f>
        <v>7098.66</v>
      </c>
      <c r="H323" s="403" t="n">
        <f aca="false">G323/$G$6</f>
        <v>0.2839464</v>
      </c>
      <c r="I323" s="574" t="n">
        <v>7290</v>
      </c>
      <c r="J323" s="407" t="n">
        <f aca="false">I323*0.67</f>
        <v>4884.3</v>
      </c>
      <c r="K323" s="575" t="n">
        <v>21</v>
      </c>
      <c r="L323" s="575" t="n">
        <v>16.2</v>
      </c>
      <c r="M323" s="575" t="n">
        <v>1.2</v>
      </c>
      <c r="N323" s="576" t="n">
        <v>85</v>
      </c>
      <c r="O323" s="576" t="n">
        <v>32</v>
      </c>
      <c r="P323" s="410"/>
      <c r="Q323" s="410"/>
      <c r="R323" s="410"/>
      <c r="S323" s="410"/>
      <c r="T323" s="411"/>
      <c r="U323" s="412"/>
      <c r="V323" s="410"/>
      <c r="W323" s="410"/>
      <c r="X323" s="517"/>
      <c r="Y323" s="474" t="n">
        <v>960</v>
      </c>
      <c r="Z323" s="430" t="n">
        <v>7.28</v>
      </c>
      <c r="AA323" s="410" t="n">
        <v>1171</v>
      </c>
      <c r="AB323" s="410" t="n">
        <v>4100</v>
      </c>
      <c r="AC323" s="410" t="n">
        <v>9810</v>
      </c>
      <c r="AD323" s="475" t="n">
        <v>6.39</v>
      </c>
      <c r="AE323" s="478" t="n">
        <f aca="false">AD323/$AD$6</f>
        <v>0.8875</v>
      </c>
      <c r="AF323" s="479" t="n">
        <f aca="false">Y323</f>
        <v>960</v>
      </c>
      <c r="AG323" s="478" t="n">
        <f aca="false">AF323/$AF$6</f>
        <v>0.384</v>
      </c>
      <c r="AH323" s="479" t="n">
        <v>1171</v>
      </c>
      <c r="AI323" s="479" t="n">
        <f aca="false">AB323</f>
        <v>4100</v>
      </c>
      <c r="AJ323" s="474" t="n">
        <f aca="false">AB323*Y323/1000</f>
        <v>3936</v>
      </c>
      <c r="AK323" s="478" t="n">
        <f aca="false">AJ323/$AJ$6</f>
        <v>0.174933333333333</v>
      </c>
      <c r="AL323" s="448" t="n">
        <v>34</v>
      </c>
      <c r="AM323" s="480"/>
      <c r="AN323" s="474" t="n">
        <v>2460</v>
      </c>
      <c r="AO323" s="474" t="n">
        <v>2441</v>
      </c>
      <c r="AP323" s="480" t="n">
        <v>7.73</v>
      </c>
      <c r="AQ323" s="448" t="n">
        <v>705</v>
      </c>
      <c r="AR323" s="474" t="n">
        <v>1920</v>
      </c>
      <c r="AS323" s="658" t="n">
        <f aca="false">AR323/AQ323</f>
        <v>2.72340425531915</v>
      </c>
      <c r="AT323" s="474" t="n">
        <v>7820</v>
      </c>
      <c r="AU323" s="448" t="n">
        <v>143</v>
      </c>
      <c r="AV323" s="481"/>
      <c r="AW323" s="480" t="n">
        <v>12.13</v>
      </c>
      <c r="AX323" s="480" t="n">
        <v>36</v>
      </c>
      <c r="AY323" s="481"/>
      <c r="AZ323" s="481"/>
      <c r="BA323" s="421" t="n">
        <f aca="false">CC323+DF323</f>
        <v>40519</v>
      </c>
      <c r="BB323" s="422" t="n">
        <f aca="false">BA323/$BA$6</f>
        <v>0.81038</v>
      </c>
      <c r="BC323" s="423"/>
      <c r="BD323" s="424" t="n">
        <v>8.33</v>
      </c>
      <c r="BE323" s="425" t="n">
        <v>45.5</v>
      </c>
      <c r="BF323" s="426" t="n">
        <v>201</v>
      </c>
      <c r="BG323" s="427" t="n">
        <v>9580</v>
      </c>
      <c r="BH323" s="421" t="n">
        <f aca="false">BG323*0.67</f>
        <v>6418.6</v>
      </c>
      <c r="BI323" s="433"/>
      <c r="BJ323" s="422"/>
      <c r="BK323" s="428" t="n">
        <v>20.8</v>
      </c>
      <c r="BL323" s="428" t="n">
        <v>18.2</v>
      </c>
      <c r="BM323" s="429" t="n">
        <v>2.6</v>
      </c>
      <c r="BN323" s="423" t="n">
        <v>2.1</v>
      </c>
      <c r="BO323" s="426" t="n">
        <v>147</v>
      </c>
      <c r="BP323" s="426" t="n">
        <v>32</v>
      </c>
      <c r="BQ323" s="424" t="n">
        <v>4.52</v>
      </c>
      <c r="BR323" s="422" t="n">
        <f aca="false">BQ323/$BQ$6</f>
        <v>0.627777777777778</v>
      </c>
      <c r="BS323" s="410" t="n">
        <f aca="false">BA323+Y323</f>
        <v>41479</v>
      </c>
      <c r="BT323" s="430" t="n">
        <f aca="false">(BD323*BA323+AP323*AF323)/(AF323+BA323)</f>
        <v>8.31611345500133</v>
      </c>
      <c r="BU323" s="431" t="n">
        <f aca="false">(AQ323*Y323+BA323*BE323)/(BA323+Y323)</f>
        <v>60.7636273777092</v>
      </c>
      <c r="BV323" s="431" t="n">
        <f aca="false">(BA323*BF323+AR323*AF323)/(AF323+BA323)</f>
        <v>240.784951421201</v>
      </c>
      <c r="BW323" s="431" t="n">
        <f aca="false">(BA323*BG323+AS323*AF323)/(AF323+BA323)</f>
        <v>9358.34119598074</v>
      </c>
      <c r="BX323" s="431" t="n">
        <f aca="false">BW323*0.65</f>
        <v>6082.92177738748</v>
      </c>
      <c r="BY323" s="431" t="n">
        <f aca="false">(BK323*BA323+AY323*AF323)/BS323</f>
        <v>20.3185997733793</v>
      </c>
      <c r="BZ323" s="431" t="n">
        <f aca="false">BL323</f>
        <v>18.2</v>
      </c>
      <c r="CA323" s="432" t="n">
        <f aca="false">BN323</f>
        <v>2.1</v>
      </c>
      <c r="CB323" s="431" t="n">
        <f aca="false">(BO323*BA323+AU323*AF323)/BS323</f>
        <v>146.907423033342</v>
      </c>
      <c r="CC323" s="433" t="n">
        <v>20146</v>
      </c>
      <c r="CD323" s="412" t="n">
        <f aca="false">CC323+AF323/2</f>
        <v>20626</v>
      </c>
      <c r="CE323" s="422" t="n">
        <f aca="false">CD323/25000</f>
        <v>0.82504</v>
      </c>
      <c r="CF323" s="434" t="n">
        <f aca="false">6700/CD323*24</f>
        <v>7.79598564918065</v>
      </c>
      <c r="CG323" s="435"/>
      <c r="CH323" s="428"/>
      <c r="CI323" s="447" t="n">
        <f aca="false">9500/CD323*24</f>
        <v>11.0540095025696</v>
      </c>
      <c r="CJ323" s="437" t="n">
        <v>23.5</v>
      </c>
      <c r="CK323" s="437" t="n">
        <v>5.45</v>
      </c>
      <c r="CL323" s="424"/>
      <c r="CM323" s="424"/>
      <c r="CN323" s="424"/>
      <c r="CO323" s="433"/>
      <c r="CP323" s="433"/>
      <c r="CQ323" s="438"/>
      <c r="CR323" s="438" t="n">
        <v>0.97</v>
      </c>
      <c r="CS323" s="425"/>
      <c r="CT323" s="433" t="n">
        <f aca="false">3500/CD323*24</f>
        <v>4.07252981673616</v>
      </c>
      <c r="CU323" s="435" t="n">
        <v>7.97</v>
      </c>
      <c r="CV323" s="439"/>
      <c r="CW323" s="440"/>
      <c r="CX323" s="441"/>
      <c r="CY323" s="442"/>
      <c r="CZ323" s="443"/>
      <c r="DA323" s="443"/>
      <c r="DB323" s="443"/>
      <c r="DC323" s="443"/>
      <c r="DD323" s="444"/>
      <c r="DE323" s="441"/>
      <c r="DF323" s="445" t="n">
        <v>20373</v>
      </c>
      <c r="DG323" s="446" t="n">
        <f aca="false">DF323+AF323/2</f>
        <v>20853</v>
      </c>
      <c r="DH323" s="422" t="n">
        <f aca="false">DG323/25000</f>
        <v>0.83412</v>
      </c>
      <c r="DI323" s="447" t="n">
        <f aca="false">6700/DG323*24</f>
        <v>7.71112070205726</v>
      </c>
      <c r="DJ323" s="435" t="n">
        <v>8.02</v>
      </c>
      <c r="DK323" s="428" t="n">
        <v>11.5</v>
      </c>
      <c r="DL323" s="447" t="n">
        <f aca="false">9500/DG323*24</f>
        <v>10.9336786073946</v>
      </c>
      <c r="DM323" s="423" t="n">
        <v>23.5</v>
      </c>
      <c r="DN323" s="423" t="n">
        <v>4.85</v>
      </c>
      <c r="DO323" s="424" t="n">
        <v>8.15</v>
      </c>
      <c r="DP323" s="424"/>
      <c r="DQ323" s="424"/>
      <c r="DR323" s="433"/>
      <c r="DS323" s="433"/>
      <c r="DT323" s="438"/>
      <c r="DU323" s="438" t="n">
        <v>0.98</v>
      </c>
      <c r="DV323" s="425"/>
      <c r="DW323" s="447" t="n">
        <f aca="false">3500/DG323*24</f>
        <v>4.0281973816717</v>
      </c>
      <c r="DX323" s="435" t="n">
        <v>6.83</v>
      </c>
      <c r="DY323" s="439" t="n">
        <v>8.17</v>
      </c>
      <c r="DZ323" s="440" t="n">
        <v>22.5</v>
      </c>
      <c r="EA323" s="441" t="n">
        <v>77</v>
      </c>
      <c r="EB323" s="442" t="n">
        <v>8600</v>
      </c>
      <c r="EC323" s="443" t="n">
        <v>10.2</v>
      </c>
      <c r="ED323" s="443" t="n">
        <v>0.36</v>
      </c>
      <c r="EE323" s="443" t="n">
        <v>11.2</v>
      </c>
      <c r="EF323" s="443" t="n">
        <v>1.05</v>
      </c>
      <c r="EG323" s="444" t="n">
        <v>12</v>
      </c>
      <c r="EH323" s="441" t="n">
        <v>16</v>
      </c>
      <c r="EI323" s="430" t="n">
        <f aca="false">DY323</f>
        <v>8.17</v>
      </c>
      <c r="EJ323" s="448" t="n">
        <f aca="false">DZ323</f>
        <v>22.5</v>
      </c>
      <c r="EK323" s="449" t="n">
        <f aca="false">EA323</f>
        <v>77</v>
      </c>
      <c r="EL323" s="418" t="n">
        <f aca="false">EB323</f>
        <v>8600</v>
      </c>
      <c r="EM323" s="432" t="n">
        <f aca="false">EC323</f>
        <v>10.2</v>
      </c>
      <c r="EN323" s="432" t="n">
        <f aca="false">ED323</f>
        <v>0.36</v>
      </c>
      <c r="EO323" s="432" t="n">
        <f aca="false">EE323</f>
        <v>11.2</v>
      </c>
      <c r="EP323" s="432" t="n">
        <f aca="false">EF323</f>
        <v>1.05</v>
      </c>
      <c r="EQ323" s="431" t="n">
        <f aca="false">EG323</f>
        <v>12</v>
      </c>
      <c r="ER323" s="449" t="n">
        <f aca="false">EH323</f>
        <v>16</v>
      </c>
      <c r="ES323" s="450" t="n">
        <f aca="false">44000/(BA323+AF323)*24</f>
        <v>25.4586658309024</v>
      </c>
      <c r="ET323" s="451" t="n">
        <f aca="false">(BA323+AF323)/BA$6</f>
        <v>0.82958</v>
      </c>
      <c r="EU323" s="452" t="n">
        <f aca="false">BV323/1000/ES323*24</f>
        <v>0.226989068181818</v>
      </c>
      <c r="EV323" s="451" t="n">
        <f aca="false">EU323/$EU$6</f>
        <v>0.420350126262626</v>
      </c>
      <c r="EW323" s="514" t="n">
        <f aca="false">1-EM323/BY323</f>
        <v>0.49799690363685</v>
      </c>
      <c r="EX323" s="515" t="n">
        <f aca="false">BY323-EM323</f>
        <v>10.1185997733793</v>
      </c>
      <c r="EY323" s="514" t="n">
        <f aca="false">1-EJ323/BU323</f>
        <v>0.629712692098859</v>
      </c>
      <c r="EZ323" s="515" t="n">
        <f aca="false">BU323-EJ323</f>
        <v>38.2636273777092</v>
      </c>
      <c r="FA323" s="451" t="n">
        <f aca="false">1-EK323/BV323</f>
        <v>0.680212573312752</v>
      </c>
      <c r="FB323" s="432" t="n">
        <f aca="false">BV323-EK323</f>
        <v>163.784951421201</v>
      </c>
      <c r="FC323" s="453" t="n">
        <f aca="false">1-EP323/CA323</f>
        <v>0.5</v>
      </c>
      <c r="FD323" s="432" t="n">
        <f aca="false">CA323-EP323</f>
        <v>1.05</v>
      </c>
      <c r="FE323" s="453" t="n">
        <f aca="false">1-EQ323/CB323</f>
        <v>0.918315904314267</v>
      </c>
      <c r="FF323" s="431" t="n">
        <f aca="false">CB323-EQ323</f>
        <v>134.907423033342</v>
      </c>
      <c r="FG323" s="406" t="n">
        <v>50400</v>
      </c>
      <c r="FH323" s="590"/>
      <c r="FI323" s="591"/>
      <c r="FJ323" s="592"/>
      <c r="FK323" s="456" t="n">
        <f aca="false">3000/BS323*24</f>
        <v>1.73581812483425</v>
      </c>
      <c r="FL323" s="531"/>
      <c r="FM323" s="456"/>
      <c r="FN323" s="531" t="n">
        <v>9869</v>
      </c>
      <c r="FO323" s="533" t="n">
        <f aca="false">FN323/11.15/1.2/1000</f>
        <v>0.737593423019432</v>
      </c>
      <c r="FP323" s="450" t="n">
        <f aca="false">FN323/BS323*1000</f>
        <v>237.927626027628</v>
      </c>
      <c r="FQ323" s="458" t="n">
        <v>75.6</v>
      </c>
      <c r="FR323" s="459" t="n">
        <f aca="false">FQ323/BS323*1000</f>
        <v>1.82260903107597</v>
      </c>
      <c r="FS323" s="577" t="n">
        <v>8.01</v>
      </c>
      <c r="FT323" s="578" t="n">
        <v>17.8</v>
      </c>
      <c r="FU323" s="579" t="n">
        <v>65</v>
      </c>
      <c r="FV323" s="580" t="n">
        <v>2</v>
      </c>
      <c r="FW323" s="581" t="n">
        <v>0.18</v>
      </c>
      <c r="FX323" s="580" t="n">
        <v>16</v>
      </c>
      <c r="FY323" s="453" t="n">
        <f aca="false">1-FV323/(EG323+DD323)</f>
        <v>0.833333333333333</v>
      </c>
      <c r="FZ323" s="453" t="n">
        <f aca="false">1-FW323/(EF323+DC323)</f>
        <v>0.828571428571429</v>
      </c>
      <c r="GA323" s="430" t="n">
        <f aca="false">EF323+DC323-FW323</f>
        <v>0.87</v>
      </c>
      <c r="GB323" s="514" t="n">
        <f aca="false">1-FT323/DZ323</f>
        <v>0.208888888888889</v>
      </c>
      <c r="GC323" s="515" t="n">
        <f aca="false">(CW323+DZ323-FT323)</f>
        <v>4.7</v>
      </c>
      <c r="GD323" s="514" t="n">
        <f aca="false">1-FU323/EA323</f>
        <v>0.155844155844156</v>
      </c>
      <c r="GE323" s="528" t="n">
        <f aca="false">CX323+EA323-FU323</f>
        <v>12</v>
      </c>
      <c r="GF323" s="462" t="n">
        <f aca="false">4100/BS323*24</f>
        <v>2.37228477060681</v>
      </c>
      <c r="GG323" s="607" t="n">
        <v>30</v>
      </c>
      <c r="GH323" s="451" t="n">
        <f aca="false">GG323/80</f>
        <v>0.375</v>
      </c>
      <c r="GI323" s="406" t="n">
        <v>195</v>
      </c>
      <c r="GJ323" s="463" t="n">
        <f aca="false">GI323/GG323</f>
        <v>6.5</v>
      </c>
      <c r="GK323" s="464" t="n">
        <f aca="false">GG323/(BS323/24)*1000</f>
        <v>17.3581812483425</v>
      </c>
      <c r="GL323" s="465" t="n">
        <v>8.2</v>
      </c>
      <c r="GM323" s="530" t="n">
        <v>17.5</v>
      </c>
      <c r="GN323" s="406" t="n">
        <v>64</v>
      </c>
      <c r="GO323" s="514" t="n">
        <f aca="false">1-GM323/FT323</f>
        <v>0.0168539325842697</v>
      </c>
      <c r="GP323" s="451" t="n">
        <f aca="false">1-GN323/FU323</f>
        <v>0.0153846153846153</v>
      </c>
      <c r="GQ323" s="578" t="n">
        <v>4</v>
      </c>
      <c r="GR323" s="456" t="n">
        <f aca="false">4300/BS323*24</f>
        <v>2.4880059789291</v>
      </c>
      <c r="GS323" s="532" t="n">
        <f aca="false">HC323</f>
        <v>16.7</v>
      </c>
      <c r="GT323" s="532" t="n">
        <f aca="false">HD323</f>
        <v>56.446</v>
      </c>
      <c r="GU323" s="514" t="n">
        <f aca="false">1-GS323/GM323</f>
        <v>0.0457142857142857</v>
      </c>
      <c r="GV323" s="514" t="n">
        <f aca="false">1-GT323/GN323</f>
        <v>0.11803125</v>
      </c>
      <c r="GW323" s="514" t="n">
        <f aca="false">1-HC323/FT323</f>
        <v>0.0617977528089888</v>
      </c>
      <c r="GX323" s="514" t="n">
        <f aca="false">1-HD323/FU323</f>
        <v>0.1316</v>
      </c>
      <c r="GY323" s="463" t="n">
        <f aca="false">GK323/(FU323-HD323)</f>
        <v>2.02924728177958</v>
      </c>
      <c r="GZ323" s="406" t="n">
        <v>35231</v>
      </c>
      <c r="HA323" s="582" t="n">
        <v>8.39</v>
      </c>
      <c r="HB323" s="452" t="n">
        <v>8.32</v>
      </c>
      <c r="HC323" s="578" t="n">
        <v>16.7</v>
      </c>
      <c r="HD323" s="464" t="n">
        <f aca="false">HC323*3.38</f>
        <v>56.446</v>
      </c>
      <c r="HE323" s="464" t="n">
        <v>15.5</v>
      </c>
      <c r="HF323" s="464"/>
      <c r="HG323" s="583"/>
      <c r="HH323" s="576" t="n">
        <v>5</v>
      </c>
      <c r="HI323" s="584" t="n">
        <v>8180</v>
      </c>
      <c r="HJ323" s="407" t="n">
        <f aca="false">HI323*0.67</f>
        <v>5480.6</v>
      </c>
      <c r="HK323" s="407"/>
      <c r="HL323" s="550"/>
      <c r="HM323" s="585" t="n">
        <v>7.9</v>
      </c>
      <c r="HN323" s="462" t="n">
        <v>12.18</v>
      </c>
      <c r="HO323" s="575" t="n">
        <v>0.15</v>
      </c>
      <c r="HP323" s="549" t="n">
        <v>0.01</v>
      </c>
      <c r="HQ323" s="586" t="n">
        <v>9.2</v>
      </c>
      <c r="HR323" s="587" t="n">
        <v>0.22</v>
      </c>
      <c r="HS323" s="521" t="n">
        <v>0.22</v>
      </c>
      <c r="HT323" s="588" t="n">
        <v>4</v>
      </c>
      <c r="HU323" s="523" t="n">
        <f aca="false">72500/BA323*24</f>
        <v>42.9428169500728</v>
      </c>
      <c r="HV323" s="514" t="n">
        <f aca="false">1-HC323/BE323</f>
        <v>0.632967032967033</v>
      </c>
      <c r="HW323" s="514" t="n">
        <f aca="false">1-HD323/BF323</f>
        <v>0.719174129353234</v>
      </c>
      <c r="HX323" s="514" t="n">
        <f aca="false">1-HN323/BK323</f>
        <v>0.414423076923077</v>
      </c>
      <c r="HY323" s="600"/>
    </row>
    <row r="324" s="599" customFormat="true" ht="15" hidden="false" customHeight="true" outlineLevel="0" collapsed="false">
      <c r="A324" s="401" t="n">
        <v>43806</v>
      </c>
      <c r="B324" s="516" t="n">
        <v>39915</v>
      </c>
      <c r="C324" s="403" t="n">
        <f aca="false">B324/$B$6</f>
        <v>0.7983</v>
      </c>
      <c r="D324" s="572" t="n">
        <v>8</v>
      </c>
      <c r="E324" s="573" t="n">
        <v>41</v>
      </c>
      <c r="F324" s="574" t="n">
        <v>167</v>
      </c>
      <c r="G324" s="407" t="n">
        <f aca="false">F324*B324/1000</f>
        <v>6665.805</v>
      </c>
      <c r="H324" s="403" t="n">
        <f aca="false">G324/$G$6</f>
        <v>0.2666322</v>
      </c>
      <c r="I324" s="574" t="n">
        <v>7450</v>
      </c>
      <c r="J324" s="407" t="n">
        <f aca="false">I324*0.67</f>
        <v>4991.5</v>
      </c>
      <c r="K324" s="575" t="n">
        <v>15.5</v>
      </c>
      <c r="L324" s="575"/>
      <c r="M324" s="575"/>
      <c r="N324" s="576" t="n">
        <v>89</v>
      </c>
      <c r="O324" s="576"/>
      <c r="P324" s="410"/>
      <c r="Q324" s="410"/>
      <c r="R324" s="410"/>
      <c r="S324" s="410"/>
      <c r="T324" s="411"/>
      <c r="U324" s="412"/>
      <c r="V324" s="410"/>
      <c r="W324" s="410"/>
      <c r="X324" s="517"/>
      <c r="Y324" s="474" t="n">
        <v>960</v>
      </c>
      <c r="Z324" s="430" t="n">
        <v>7.54</v>
      </c>
      <c r="AA324" s="410" t="n">
        <v>1256</v>
      </c>
      <c r="AB324" s="410" t="n">
        <v>3840</v>
      </c>
      <c r="AC324" s="410" t="n">
        <v>9320</v>
      </c>
      <c r="AD324" s="475" t="n">
        <v>6.22</v>
      </c>
      <c r="AE324" s="478" t="n">
        <f aca="false">AD324/$AD$6</f>
        <v>0.863888888888889</v>
      </c>
      <c r="AF324" s="479" t="n">
        <f aca="false">Y324</f>
        <v>960</v>
      </c>
      <c r="AG324" s="478" t="n">
        <f aca="false">AF324/$AF$6</f>
        <v>0.384</v>
      </c>
      <c r="AH324" s="479" t="n">
        <v>1256</v>
      </c>
      <c r="AI324" s="479" t="n">
        <f aca="false">AB324</f>
        <v>3840</v>
      </c>
      <c r="AJ324" s="474" t="n">
        <f aca="false">AB324*Y324/1000</f>
        <v>3686.4</v>
      </c>
      <c r="AK324" s="478" t="n">
        <f aca="false">AJ324/$AJ$6</f>
        <v>0.16384</v>
      </c>
      <c r="AL324" s="448" t="n">
        <v>33</v>
      </c>
      <c r="AM324" s="480"/>
      <c r="AN324" s="474" t="n">
        <v>2285</v>
      </c>
      <c r="AO324" s="474" t="n">
        <v>2299</v>
      </c>
      <c r="AP324" s="480" t="n">
        <v>7.66</v>
      </c>
      <c r="AQ324" s="448" t="n">
        <v>773</v>
      </c>
      <c r="AR324" s="474" t="n">
        <v>1980</v>
      </c>
      <c r="AS324" s="658" t="n">
        <f aca="false">AR324/AQ324</f>
        <v>2.5614489003881</v>
      </c>
      <c r="AT324" s="474" t="n">
        <v>8030</v>
      </c>
      <c r="AU324" s="448" t="n">
        <v>143</v>
      </c>
      <c r="AV324" s="481"/>
      <c r="AW324" s="480" t="n">
        <v>12.69</v>
      </c>
      <c r="AX324" s="480" t="n">
        <v>39.36</v>
      </c>
      <c r="AY324" s="481"/>
      <c r="AZ324" s="481"/>
      <c r="BA324" s="421" t="n">
        <f aca="false">CC324+DF324</f>
        <v>37009</v>
      </c>
      <c r="BB324" s="422" t="n">
        <f aca="false">BA324/$BA$6</f>
        <v>0.74018</v>
      </c>
      <c r="BC324" s="423"/>
      <c r="BD324" s="424" t="n">
        <v>8.25</v>
      </c>
      <c r="BE324" s="425" t="n">
        <v>65.8</v>
      </c>
      <c r="BF324" s="426" t="n">
        <v>292</v>
      </c>
      <c r="BG324" s="427" t="n">
        <v>10280</v>
      </c>
      <c r="BH324" s="421" t="n">
        <f aca="false">BG324*0.67</f>
        <v>6887.6</v>
      </c>
      <c r="BI324" s="433"/>
      <c r="BJ324" s="422"/>
      <c r="BK324" s="428" t="n">
        <v>18</v>
      </c>
      <c r="BL324" s="428"/>
      <c r="BM324" s="429"/>
      <c r="BN324" s="423"/>
      <c r="BO324" s="426" t="n">
        <v>88</v>
      </c>
      <c r="BP324" s="426"/>
      <c r="BQ324" s="424" t="n">
        <v>4.6</v>
      </c>
      <c r="BR324" s="422" t="n">
        <f aca="false">BQ324/$BQ$6</f>
        <v>0.638888888888889</v>
      </c>
      <c r="BS324" s="410" t="n">
        <f aca="false">BA324+Y324</f>
        <v>37969</v>
      </c>
      <c r="BT324" s="430" t="n">
        <f aca="false">(BD324*BA324+AP324*AF324)/(AF324+BA324)</f>
        <v>8.23508256735758</v>
      </c>
      <c r="BU324" s="431" t="n">
        <f aca="false">(AQ324*Y324+BA324*BE324)/(BA324+Y324)</f>
        <v>83.6806921435908</v>
      </c>
      <c r="BV324" s="431" t="n">
        <f aca="false">(BA324*BF324+AR324*AF324)/(AF324+BA324)</f>
        <v>334.679027627802</v>
      </c>
      <c r="BW324" s="431" t="n">
        <f aca="false">(BA324*BG324+AS324*AF324)/(AF324+BA324)</f>
        <v>10020.147462165</v>
      </c>
      <c r="BX324" s="431" t="n">
        <f aca="false">BW324*0.65</f>
        <v>6513.09585040728</v>
      </c>
      <c r="BY324" s="431" t="n">
        <f aca="false">(BK324*BA324+AY324*AF324)/BS324</f>
        <v>17.5448918854855</v>
      </c>
      <c r="BZ324" s="431"/>
      <c r="CA324" s="432"/>
      <c r="CB324" s="431" t="n">
        <f aca="false">(BO324*BA324+AU324*AF324)/BS324</f>
        <v>89.3906081276831</v>
      </c>
      <c r="CC324" s="433" t="n">
        <v>18565</v>
      </c>
      <c r="CD324" s="412" t="n">
        <f aca="false">CC324+AF324/2</f>
        <v>19045</v>
      </c>
      <c r="CE324" s="422" t="n">
        <f aca="false">CD324/25000</f>
        <v>0.7618</v>
      </c>
      <c r="CF324" s="434" t="n">
        <f aca="false">6700/CD324*24</f>
        <v>8.44316093462851</v>
      </c>
      <c r="CG324" s="435"/>
      <c r="CH324" s="428"/>
      <c r="CI324" s="447" t="n">
        <f aca="false">9500/CD324*24</f>
        <v>11.9716461013389</v>
      </c>
      <c r="CJ324" s="437" t="n">
        <v>23.2</v>
      </c>
      <c r="CK324" s="437" t="n">
        <v>4.6</v>
      </c>
      <c r="CL324" s="424"/>
      <c r="CM324" s="424"/>
      <c r="CN324" s="424"/>
      <c r="CO324" s="433"/>
      <c r="CP324" s="433"/>
      <c r="CQ324" s="438"/>
      <c r="CR324" s="438" t="n">
        <v>0.95</v>
      </c>
      <c r="CS324" s="425"/>
      <c r="CT324" s="433" t="n">
        <f aca="false">3500/CD324*24</f>
        <v>4.41060645838803</v>
      </c>
      <c r="CU324" s="435" t="n">
        <v>7.18</v>
      </c>
      <c r="CV324" s="439"/>
      <c r="CW324" s="440"/>
      <c r="CX324" s="441"/>
      <c r="CY324" s="442"/>
      <c r="CZ324" s="443"/>
      <c r="DA324" s="443"/>
      <c r="DB324" s="443"/>
      <c r="DC324" s="443"/>
      <c r="DD324" s="444"/>
      <c r="DE324" s="441"/>
      <c r="DF324" s="445" t="n">
        <v>18444</v>
      </c>
      <c r="DG324" s="446" t="n">
        <f aca="false">DF324+AF324/2</f>
        <v>18924</v>
      </c>
      <c r="DH324" s="422" t="n">
        <f aca="false">DG324/25000</f>
        <v>0.75696</v>
      </c>
      <c r="DI324" s="447" t="n">
        <f aca="false">6700/DG324*24</f>
        <v>8.49714648065948</v>
      </c>
      <c r="DJ324" s="435" t="n">
        <v>8</v>
      </c>
      <c r="DK324" s="428"/>
      <c r="DL324" s="447" t="n">
        <f aca="false">9500/DG324*24</f>
        <v>12.0481927710843</v>
      </c>
      <c r="DM324" s="423" t="n">
        <v>23.2</v>
      </c>
      <c r="DN324" s="423" t="n">
        <v>4.8</v>
      </c>
      <c r="DO324" s="424" t="n">
        <v>8.01</v>
      </c>
      <c r="DP324" s="424"/>
      <c r="DQ324" s="424"/>
      <c r="DR324" s="433"/>
      <c r="DS324" s="433"/>
      <c r="DT324" s="438"/>
      <c r="DU324" s="438" t="n">
        <v>0.95</v>
      </c>
      <c r="DV324" s="425"/>
      <c r="DW324" s="447" t="n">
        <f aca="false">3500/DG324*24</f>
        <v>4.43880786303107</v>
      </c>
      <c r="DX324" s="435" t="n">
        <v>6.87</v>
      </c>
      <c r="DY324" s="439" t="n">
        <v>8.02</v>
      </c>
      <c r="DZ324" s="440" t="n">
        <v>23.7</v>
      </c>
      <c r="EA324" s="441" t="n">
        <v>77</v>
      </c>
      <c r="EB324" s="442" t="n">
        <v>8750</v>
      </c>
      <c r="EC324" s="443" t="n">
        <v>9.9</v>
      </c>
      <c r="ED324" s="443"/>
      <c r="EE324" s="443"/>
      <c r="EF324" s="443"/>
      <c r="EG324" s="444" t="n">
        <v>9</v>
      </c>
      <c r="EH324" s="441"/>
      <c r="EI324" s="430" t="n">
        <f aca="false">DY324</f>
        <v>8.02</v>
      </c>
      <c r="EJ324" s="448" t="n">
        <f aca="false">DZ324</f>
        <v>23.7</v>
      </c>
      <c r="EK324" s="449" t="n">
        <f aca="false">EA324</f>
        <v>77</v>
      </c>
      <c r="EL324" s="418" t="n">
        <f aca="false">EB324</f>
        <v>8750</v>
      </c>
      <c r="EM324" s="432" t="n">
        <f aca="false">EC324</f>
        <v>9.9</v>
      </c>
      <c r="EN324" s="432"/>
      <c r="EO324" s="432"/>
      <c r="EP324" s="432"/>
      <c r="EQ324" s="431" t="n">
        <f aca="false">EG324</f>
        <v>9</v>
      </c>
      <c r="ER324" s="449"/>
      <c r="ES324" s="450" t="n">
        <f aca="false">44000/(BA324+AF324)*24</f>
        <v>27.8121625536622</v>
      </c>
      <c r="ET324" s="451" t="n">
        <f aca="false">(BA324+AF324)/BA$6</f>
        <v>0.75938</v>
      </c>
      <c r="EU324" s="452" t="n">
        <f aca="false">BV324/1000/ES324*24</f>
        <v>0.288805181818182</v>
      </c>
      <c r="EV324" s="451" t="n">
        <f aca="false">EU324/$EU$6</f>
        <v>0.534824410774411</v>
      </c>
      <c r="EW324" s="514" t="n">
        <f aca="false">1-EM324/BY324</f>
        <v>0.435733200032424</v>
      </c>
      <c r="EX324" s="515" t="n">
        <f aca="false">BY324-EM324</f>
        <v>7.64489188548553</v>
      </c>
      <c r="EY324" s="514" t="n">
        <f aca="false">1-EJ324/BU324</f>
        <v>0.716780545274025</v>
      </c>
      <c r="EZ324" s="515" t="n">
        <f aca="false">BU324-EJ324</f>
        <v>59.9806921435908</v>
      </c>
      <c r="FA324" s="451" t="n">
        <f aca="false">1-EK324/BV324</f>
        <v>0.769928816437126</v>
      </c>
      <c r="FB324" s="432" t="n">
        <f aca="false">BV324-EK324</f>
        <v>257.679027627802</v>
      </c>
      <c r="FC324" s="453"/>
      <c r="FD324" s="432"/>
      <c r="FE324" s="453" t="n">
        <f aca="false">1-EQ324/CB324</f>
        <v>0.899318281992839</v>
      </c>
      <c r="FF324" s="431" t="n">
        <f aca="false">CB324-EQ324</f>
        <v>80.3906081276831</v>
      </c>
      <c r="FG324" s="406" t="n">
        <v>50400</v>
      </c>
      <c r="FH324" s="590"/>
      <c r="FI324" s="591"/>
      <c r="FJ324" s="592"/>
      <c r="FK324" s="456" t="n">
        <f aca="false">3000/BS324*24</f>
        <v>1.89628381047697</v>
      </c>
      <c r="FL324" s="531"/>
      <c r="FM324" s="456"/>
      <c r="FN324" s="531" t="n">
        <v>12466</v>
      </c>
      <c r="FO324" s="533" t="n">
        <f aca="false">FN324/11.15/1.2/1000</f>
        <v>0.93168908819133</v>
      </c>
      <c r="FP324" s="450" t="n">
        <f aca="false">FN324/BS324*1000</f>
        <v>328.320471963971</v>
      </c>
      <c r="FQ324" s="458" t="n">
        <v>75.6</v>
      </c>
      <c r="FR324" s="459" t="n">
        <f aca="false">FQ324/BS324*1000</f>
        <v>1.99109800100082</v>
      </c>
      <c r="FS324" s="577" t="n">
        <v>8.03</v>
      </c>
      <c r="FT324" s="578" t="n">
        <v>19</v>
      </c>
      <c r="FU324" s="579" t="n">
        <v>65</v>
      </c>
      <c r="FV324" s="580" t="n">
        <v>1</v>
      </c>
      <c r="FW324" s="581"/>
      <c r="FX324" s="580"/>
      <c r="FY324" s="453" t="n">
        <f aca="false">1-FV324/(EG324+DD324)</f>
        <v>0.888888888888889</v>
      </c>
      <c r="FZ324" s="453"/>
      <c r="GA324" s="430"/>
      <c r="GB324" s="514" t="n">
        <f aca="false">1-FT324/DZ324</f>
        <v>0.19831223628692</v>
      </c>
      <c r="GC324" s="515" t="n">
        <f aca="false">(CW324+DZ324-FT324)</f>
        <v>4.7</v>
      </c>
      <c r="GD324" s="514" t="n">
        <f aca="false">1-FU324/EA324</f>
        <v>0.155844155844156</v>
      </c>
      <c r="GE324" s="528" t="n">
        <f aca="false">CX324+EA324-FU324</f>
        <v>12</v>
      </c>
      <c r="GF324" s="462" t="n">
        <f aca="false">4100/BS324*24</f>
        <v>2.59158787431852</v>
      </c>
      <c r="GG324" s="607" t="n">
        <v>30</v>
      </c>
      <c r="GH324" s="451" t="n">
        <f aca="false">GG324/80</f>
        <v>0.375</v>
      </c>
      <c r="GI324" s="406" t="n">
        <v>195</v>
      </c>
      <c r="GJ324" s="463" t="n">
        <f aca="false">GI324/GG324</f>
        <v>6.5</v>
      </c>
      <c r="GK324" s="464" t="n">
        <f aca="false">GG324/(BS324/24)*1000</f>
        <v>18.9628381047697</v>
      </c>
      <c r="GL324" s="465" t="n">
        <v>8.16</v>
      </c>
      <c r="GM324" s="530" t="n">
        <v>18.1</v>
      </c>
      <c r="GN324" s="406" t="n">
        <v>63</v>
      </c>
      <c r="GO324" s="514" t="n">
        <f aca="false">1-GM324/FT324</f>
        <v>0.0473684210526315</v>
      </c>
      <c r="GP324" s="451" t="n">
        <f aca="false">1-GN324/FU324</f>
        <v>0.0307692307692308</v>
      </c>
      <c r="GQ324" s="578" t="n">
        <v>4</v>
      </c>
      <c r="GR324" s="456" t="n">
        <f aca="false">4300/BS324*24</f>
        <v>2.71800679501699</v>
      </c>
      <c r="GS324" s="532" t="n">
        <f aca="false">HC324</f>
        <v>17.6</v>
      </c>
      <c r="GT324" s="532" t="n">
        <f aca="false">HD324</f>
        <v>59.488</v>
      </c>
      <c r="GU324" s="514" t="n">
        <f aca="false">1-GS324/GM324</f>
        <v>0.0276243093922652</v>
      </c>
      <c r="GV324" s="514" t="n">
        <f aca="false">1-GT324/GN324</f>
        <v>0.0557460317460318</v>
      </c>
      <c r="GW324" s="514" t="n">
        <f aca="false">1-HC324/FT324</f>
        <v>0.0736842105263157</v>
      </c>
      <c r="GX324" s="514" t="n">
        <f aca="false">1-HD324/FU324</f>
        <v>0.0848</v>
      </c>
      <c r="GY324" s="463" t="n">
        <f aca="false">GK324/(FU324-HD324)</f>
        <v>3.44028267503078</v>
      </c>
      <c r="GZ324" s="406" t="n">
        <v>33070</v>
      </c>
      <c r="HA324" s="582" t="n">
        <v>8.36</v>
      </c>
      <c r="HB324" s="452" t="n">
        <v>8.3</v>
      </c>
      <c r="HC324" s="578" t="n">
        <v>17.6</v>
      </c>
      <c r="HD324" s="464" t="n">
        <f aca="false">HC324*3.38</f>
        <v>59.488</v>
      </c>
      <c r="HE324" s="464" t="n">
        <v>19</v>
      </c>
      <c r="HF324" s="464"/>
      <c r="HG324" s="583"/>
      <c r="HH324" s="576" t="n">
        <v>6</v>
      </c>
      <c r="HI324" s="584" t="n">
        <v>8930</v>
      </c>
      <c r="HJ324" s="407" t="n">
        <f aca="false">HI324*0.67</f>
        <v>5983.1</v>
      </c>
      <c r="HK324" s="407"/>
      <c r="HL324" s="550"/>
      <c r="HM324" s="585"/>
      <c r="HN324" s="462" t="n">
        <v>12.78</v>
      </c>
      <c r="HO324" s="575"/>
      <c r="HP324" s="549" t="n">
        <v>0.01</v>
      </c>
      <c r="HQ324" s="586"/>
      <c r="HR324" s="587"/>
      <c r="HS324" s="521" t="n">
        <v>0.2</v>
      </c>
      <c r="HT324" s="588" t="n">
        <v>4</v>
      </c>
      <c r="HU324" s="523" t="n">
        <f aca="false">72500/BA324*24</f>
        <v>47.0155908022373</v>
      </c>
      <c r="HV324" s="514" t="n">
        <f aca="false">1-HC324/BE324</f>
        <v>0.732522796352584</v>
      </c>
      <c r="HW324" s="514" t="n">
        <f aca="false">1-HD324/BF324</f>
        <v>0.79627397260274</v>
      </c>
      <c r="HX324" s="514" t="n">
        <f aca="false">1-HN324/BK324</f>
        <v>0.29</v>
      </c>
      <c r="HY324" s="600"/>
    </row>
    <row r="325" customFormat="false" ht="15.6" hidden="false" customHeight="false" outlineLevel="0" collapsed="false">
      <c r="A325" s="486" t="n">
        <v>43807</v>
      </c>
      <c r="B325" s="487" t="n">
        <v>37212</v>
      </c>
      <c r="C325" s="488" t="n">
        <f aca="false">B325/$B$6</f>
        <v>0.74424</v>
      </c>
      <c r="D325" s="489" t="n">
        <v>8.15</v>
      </c>
      <c r="E325" s="490" t="n">
        <v>38.6</v>
      </c>
      <c r="F325" s="491" t="n">
        <v>225</v>
      </c>
      <c r="G325" s="491" t="n">
        <f aca="false">F325*B325/1000</f>
        <v>8372.7</v>
      </c>
      <c r="H325" s="488" t="n">
        <f aca="false">G325/$G$6</f>
        <v>0.334908</v>
      </c>
      <c r="I325" s="491" t="n">
        <v>9050</v>
      </c>
      <c r="J325" s="491" t="n">
        <f aca="false">I325*0.67</f>
        <v>6063.5</v>
      </c>
      <c r="K325" s="492" t="n">
        <v>28.6</v>
      </c>
      <c r="L325" s="492"/>
      <c r="M325" s="492"/>
      <c r="N325" s="493" t="n">
        <v>135</v>
      </c>
      <c r="O325" s="493"/>
      <c r="P325" s="410"/>
      <c r="Q325" s="410"/>
      <c r="R325" s="410"/>
      <c r="S325" s="410"/>
      <c r="T325" s="411"/>
      <c r="U325" s="412"/>
      <c r="V325" s="410"/>
      <c r="W325" s="410"/>
      <c r="X325" s="413"/>
      <c r="Y325" s="474" t="n">
        <v>960</v>
      </c>
      <c r="Z325" s="430" t="n">
        <v>7.82</v>
      </c>
      <c r="AA325" s="448" t="n">
        <v>1263</v>
      </c>
      <c r="AB325" s="410" t="n">
        <v>3880</v>
      </c>
      <c r="AC325" s="410" t="n">
        <v>9370</v>
      </c>
      <c r="AD325" s="475" t="n">
        <v>6.24</v>
      </c>
      <c r="AE325" s="478" t="n">
        <f aca="false">AD325/$AD$6</f>
        <v>0.866666666666667</v>
      </c>
      <c r="AF325" s="479" t="n">
        <f aca="false">Y325</f>
        <v>960</v>
      </c>
      <c r="AG325" s="478" t="n">
        <f aca="false">AF325/$AF$6</f>
        <v>0.384</v>
      </c>
      <c r="AH325" s="479" t="n">
        <v>1263</v>
      </c>
      <c r="AI325" s="479" t="n">
        <f aca="false">AB325</f>
        <v>3880</v>
      </c>
      <c r="AJ325" s="474" t="n">
        <f aca="false">AB325*Y325/1000</f>
        <v>3724.8</v>
      </c>
      <c r="AK325" s="478" t="n">
        <f aca="false">AJ325/$AJ$6</f>
        <v>0.165546666666667</v>
      </c>
      <c r="AL325" s="448" t="n">
        <v>34</v>
      </c>
      <c r="AM325" s="480"/>
      <c r="AN325" s="474" t="n">
        <v>2284</v>
      </c>
      <c r="AO325" s="474" t="n">
        <v>2292</v>
      </c>
      <c r="AP325" s="480" t="n">
        <v>7.76</v>
      </c>
      <c r="AQ325" s="448" t="n">
        <v>578</v>
      </c>
      <c r="AR325" s="474" t="n">
        <v>2140</v>
      </c>
      <c r="AS325" s="658" t="n">
        <f aca="false">AR325/AQ325</f>
        <v>3.70242214532872</v>
      </c>
      <c r="AT325" s="474" t="n">
        <v>8330</v>
      </c>
      <c r="AU325" s="448" t="n">
        <v>202</v>
      </c>
      <c r="AV325" s="481"/>
      <c r="AW325" s="480" t="n">
        <v>12.16</v>
      </c>
      <c r="AX325" s="480" t="n">
        <v>39.18</v>
      </c>
      <c r="AY325" s="481"/>
      <c r="AZ325" s="481"/>
      <c r="BA325" s="421" t="n">
        <f aca="false">CC325+DF325</f>
        <v>40286</v>
      </c>
      <c r="BB325" s="422" t="n">
        <f aca="false">BA325/$BA$6</f>
        <v>0.80572</v>
      </c>
      <c r="BC325" s="423"/>
      <c r="BD325" s="424" t="n">
        <v>8.1</v>
      </c>
      <c r="BE325" s="425" t="n">
        <v>50.8</v>
      </c>
      <c r="BF325" s="426" t="n">
        <v>256</v>
      </c>
      <c r="BG325" s="427" t="n">
        <v>9590</v>
      </c>
      <c r="BH325" s="421" t="n">
        <f aca="false">BG325*0.67</f>
        <v>6425.3</v>
      </c>
      <c r="BI325" s="421"/>
      <c r="BJ325" s="422"/>
      <c r="BK325" s="428" t="n">
        <v>22.1</v>
      </c>
      <c r="BL325" s="428"/>
      <c r="BM325" s="429"/>
      <c r="BN325" s="423"/>
      <c r="BO325" s="426" t="n">
        <v>112</v>
      </c>
      <c r="BP325" s="426"/>
      <c r="BQ325" s="424" t="n">
        <v>4.36</v>
      </c>
      <c r="BR325" s="422" t="n">
        <f aca="false">BQ325/$BQ$6</f>
        <v>0.605555555555556</v>
      </c>
      <c r="BS325" s="410" t="n">
        <f aca="false">BA325+Y325</f>
        <v>41246</v>
      </c>
      <c r="BT325" s="430" t="n">
        <f aca="false">(BD325*BA325+AP325*AF325)/(AF325+BA325)</f>
        <v>8.0920865053581</v>
      </c>
      <c r="BU325" s="431" t="n">
        <f aca="false">(AQ325*Y325+BA325*BE325)/(BA325+Y325)</f>
        <v>63.0705716918004</v>
      </c>
      <c r="BV325" s="431" t="n">
        <f aca="false">(BA325*BF325+AR325*AF325)/(AF325+BA325)</f>
        <v>299.850070309848</v>
      </c>
      <c r="BW325" s="431" t="n">
        <f aca="false">(BA325*BG325+AS325*AF325)/(AF325+BA325)</f>
        <v>9366.87907494689</v>
      </c>
      <c r="BX325" s="431" t="n">
        <f aca="false">BW325*0.65</f>
        <v>6088.47139871548</v>
      </c>
      <c r="BY325" s="431" t="n">
        <f aca="false">(BK325*BA325+AY325*AF325)/BS325</f>
        <v>21.5856228482762</v>
      </c>
      <c r="BZ325" s="431"/>
      <c r="CA325" s="432"/>
      <c r="CB325" s="431" t="n">
        <f aca="false">(BO325*BA325+AU325*AF325)/BS325</f>
        <v>114.094748581681</v>
      </c>
      <c r="CC325" s="433" t="n">
        <v>20085</v>
      </c>
      <c r="CD325" s="412" t="n">
        <f aca="false">CC325+AF325/2</f>
        <v>20565</v>
      </c>
      <c r="CE325" s="422" t="n">
        <f aca="false">CD325/25000</f>
        <v>0.8226</v>
      </c>
      <c r="CF325" s="434" t="n">
        <f aca="false">6700/CD325*24</f>
        <v>7.81911013858498</v>
      </c>
      <c r="CG325" s="435"/>
      <c r="CH325" s="428"/>
      <c r="CI325" s="447" t="n">
        <f aca="false">9500/CD325*24</f>
        <v>11.0867979576951</v>
      </c>
      <c r="CJ325" s="437" t="n">
        <v>23.2</v>
      </c>
      <c r="CK325" s="437" t="n">
        <v>5.66</v>
      </c>
      <c r="CL325" s="424"/>
      <c r="CM325" s="424"/>
      <c r="CN325" s="424"/>
      <c r="CO325" s="433"/>
      <c r="CP325" s="433"/>
      <c r="CQ325" s="438"/>
      <c r="CR325" s="438" t="n">
        <v>0.97</v>
      </c>
      <c r="CS325" s="482"/>
      <c r="CT325" s="433" t="n">
        <f aca="false">3500/CD325*24</f>
        <v>4.08460977388767</v>
      </c>
      <c r="CU325" s="435" t="n">
        <v>7.14</v>
      </c>
      <c r="CV325" s="494"/>
      <c r="CW325" s="495"/>
      <c r="CX325" s="496"/>
      <c r="CY325" s="497"/>
      <c r="CZ325" s="498"/>
      <c r="DA325" s="498"/>
      <c r="DB325" s="498"/>
      <c r="DC325" s="498"/>
      <c r="DD325" s="499"/>
      <c r="DE325" s="499"/>
      <c r="DF325" s="433" t="n">
        <v>20201</v>
      </c>
      <c r="DG325" s="446" t="n">
        <f aca="false">DF325+AF325/2</f>
        <v>20681</v>
      </c>
      <c r="DH325" s="422" t="n">
        <f aca="false">DG325/25000</f>
        <v>0.82724</v>
      </c>
      <c r="DI325" s="447" t="n">
        <f aca="false">6700/DG325*24</f>
        <v>7.77525264735748</v>
      </c>
      <c r="DJ325" s="435" t="n">
        <v>7.99</v>
      </c>
      <c r="DK325" s="428"/>
      <c r="DL325" s="447" t="n">
        <f aca="false">9500/DG325*24</f>
        <v>11.0246119626711</v>
      </c>
      <c r="DM325" s="542" t="n">
        <v>23.1</v>
      </c>
      <c r="DN325" s="542" t="n">
        <v>5.28</v>
      </c>
      <c r="DO325" s="543" t="n">
        <v>8</v>
      </c>
      <c r="DP325" s="543"/>
      <c r="DQ325" s="543"/>
      <c r="DR325" s="433"/>
      <c r="DS325" s="433"/>
      <c r="DT325" s="438"/>
      <c r="DU325" s="438" t="n">
        <v>0.96</v>
      </c>
      <c r="DV325" s="482"/>
      <c r="DW325" s="447" t="n">
        <f aca="false">3500/DG325*24</f>
        <v>4.06169914414197</v>
      </c>
      <c r="DX325" s="435" t="n">
        <v>6.4</v>
      </c>
      <c r="DY325" s="494" t="n">
        <v>8.11</v>
      </c>
      <c r="DZ325" s="495" t="n">
        <v>20.7</v>
      </c>
      <c r="EA325" s="496" t="n">
        <v>74</v>
      </c>
      <c r="EB325" s="497" t="n">
        <v>9040</v>
      </c>
      <c r="EC325" s="498" t="n">
        <v>8.6</v>
      </c>
      <c r="ED325" s="498" t="n">
        <v>0.34</v>
      </c>
      <c r="EE325" s="498" t="n">
        <v>10.1</v>
      </c>
      <c r="EF325" s="498" t="n">
        <v>0.7</v>
      </c>
      <c r="EG325" s="499" t="n">
        <v>18</v>
      </c>
      <c r="EH325" s="496"/>
      <c r="EI325" s="430" t="n">
        <f aca="false">DY325</f>
        <v>8.11</v>
      </c>
      <c r="EJ325" s="448" t="n">
        <f aca="false">DZ325</f>
        <v>20.7</v>
      </c>
      <c r="EK325" s="449" t="n">
        <f aca="false">EA325</f>
        <v>74</v>
      </c>
      <c r="EL325" s="418" t="n">
        <f aca="false">EB325</f>
        <v>9040</v>
      </c>
      <c r="EM325" s="432" t="n">
        <f aca="false">EC325</f>
        <v>8.6</v>
      </c>
      <c r="EN325" s="432" t="n">
        <f aca="false">ED325</f>
        <v>0.34</v>
      </c>
      <c r="EO325" s="432" t="n">
        <f aca="false">EE325</f>
        <v>10.1</v>
      </c>
      <c r="EP325" s="432" t="n">
        <f aca="false">EF325</f>
        <v>0.7</v>
      </c>
      <c r="EQ325" s="431" t="n">
        <f aca="false">EG325</f>
        <v>18</v>
      </c>
      <c r="ER325" s="449"/>
      <c r="ES325" s="450" t="n">
        <f aca="false">44000/(BA325+AF325)*24</f>
        <v>25.6024826649857</v>
      </c>
      <c r="ET325" s="451" t="n">
        <f aca="false">(BA325+AF325)/BA$6</f>
        <v>0.82492</v>
      </c>
      <c r="EU325" s="452" t="n">
        <f aca="false">BV325/1000/ES325*24</f>
        <v>0.281082181818182</v>
      </c>
      <c r="EV325" s="500" t="n">
        <f aca="false">EU325/$EU$6</f>
        <v>0.520522558922559</v>
      </c>
      <c r="EW325" s="514" t="n">
        <f aca="false">1-EM325/BY325</f>
        <v>0.601586664399319</v>
      </c>
      <c r="EX325" s="515" t="n">
        <f aca="false">BY325-EM325</f>
        <v>12.9856228482762</v>
      </c>
      <c r="EY325" s="514" t="n">
        <f aca="false">1-EJ325/BU325</f>
        <v>0.671796220570946</v>
      </c>
      <c r="EZ325" s="515" t="n">
        <f aca="false">BU325-EJ325</f>
        <v>42.3705716918004</v>
      </c>
      <c r="FA325" s="451" t="n">
        <f aca="false">1-EK325/BV325</f>
        <v>0.753209996170644</v>
      </c>
      <c r="FB325" s="432" t="n">
        <f aca="false">BV325-EK325</f>
        <v>225.850070309848</v>
      </c>
      <c r="FC325" s="453"/>
      <c r="FD325" s="432"/>
      <c r="FE325" s="453" t="n">
        <f aca="false">1-EQ325/CB325</f>
        <v>0.842236384901503</v>
      </c>
      <c r="FF325" s="431" t="n">
        <f aca="false">CB325-EQ325</f>
        <v>96.0947485816807</v>
      </c>
      <c r="FG325" s="491" t="n">
        <v>50400</v>
      </c>
      <c r="FH325" s="499"/>
      <c r="FI325" s="502"/>
      <c r="FJ325" s="488"/>
      <c r="FK325" s="456" t="n">
        <f aca="false">3000/BS325*24</f>
        <v>1.74562381806721</v>
      </c>
      <c r="FL325" s="491"/>
      <c r="FM325" s="503"/>
      <c r="FN325" s="491" t="n">
        <v>10981</v>
      </c>
      <c r="FO325" s="533" t="n">
        <f aca="false">FN325/11.15/1.2/1000</f>
        <v>0.820702541106129</v>
      </c>
      <c r="FP325" s="450" t="n">
        <f aca="false">FN325/BS325*1000</f>
        <v>266.2318770305</v>
      </c>
      <c r="FQ325" s="504" t="n">
        <v>75.6</v>
      </c>
      <c r="FR325" s="459" t="n">
        <f aca="false">FQ325/BS325*1000</f>
        <v>1.83290500897057</v>
      </c>
      <c r="FS325" s="505" t="n">
        <v>7.95</v>
      </c>
      <c r="FT325" s="536" t="n">
        <v>19.4</v>
      </c>
      <c r="FU325" s="496" t="n">
        <v>69</v>
      </c>
      <c r="FV325" s="491" t="n">
        <v>1</v>
      </c>
      <c r="FW325" s="505"/>
      <c r="FX325" s="491"/>
      <c r="FY325" s="453" t="n">
        <f aca="false">1-FV325/(EG325+DD325)*2</f>
        <v>0.888888888888889</v>
      </c>
      <c r="FZ325" s="453"/>
      <c r="GA325" s="430"/>
      <c r="GB325" s="500" t="n">
        <f aca="false">1-FT325/DZ325</f>
        <v>0.0628019323671498</v>
      </c>
      <c r="GC325" s="515" t="n">
        <f aca="false">(CW325+DZ325-FT325)</f>
        <v>1.3</v>
      </c>
      <c r="GD325" s="500" t="n">
        <f aca="false">1-FU325/EA325</f>
        <v>0.0675675675675675</v>
      </c>
      <c r="GE325" s="528" t="n">
        <f aca="false">CX325+EA325-FU325</f>
        <v>5</v>
      </c>
      <c r="GF325" s="462" t="n">
        <f aca="false">4100/BS325*24</f>
        <v>2.38568588469185</v>
      </c>
      <c r="GG325" s="491" t="n">
        <v>30</v>
      </c>
      <c r="GH325" s="527" t="n">
        <f aca="false">GG325/80</f>
        <v>0.375</v>
      </c>
      <c r="GI325" s="491" t="n">
        <v>195</v>
      </c>
      <c r="GJ325" s="545" t="n">
        <f aca="false">GI325/GG325</f>
        <v>6.5</v>
      </c>
      <c r="GK325" s="464" t="n">
        <f aca="false">GG325/(BS325/24)*1000</f>
        <v>17.4562381806721</v>
      </c>
      <c r="GL325" s="508" t="n">
        <v>8.07</v>
      </c>
      <c r="GM325" s="536" t="n">
        <v>18.5</v>
      </c>
      <c r="GN325" s="537" t="n">
        <v>67</v>
      </c>
      <c r="GO325" s="527" t="n">
        <f aca="false">1-GM325/FT325</f>
        <v>0.0463917525773195</v>
      </c>
      <c r="GP325" s="527" t="n">
        <f aca="false">1-GN325/FU325</f>
        <v>0.0289855072463768</v>
      </c>
      <c r="GQ325" s="536" t="n">
        <v>4</v>
      </c>
      <c r="GR325" s="456" t="n">
        <f aca="false">4300/BS325*24</f>
        <v>2.50206080589633</v>
      </c>
      <c r="GS325" s="537" t="n">
        <f aca="false">HC325</f>
        <v>17.8</v>
      </c>
      <c r="GT325" s="537" t="n">
        <f aca="false">HD325</f>
        <v>60.164</v>
      </c>
      <c r="GU325" s="527" t="n">
        <f aca="false">1-GS325/GM325</f>
        <v>0.0378378378378378</v>
      </c>
      <c r="GV325" s="527" t="n">
        <f aca="false">1-GT325/GN325</f>
        <v>0.102029850746269</v>
      </c>
      <c r="GW325" s="527" t="n">
        <f aca="false">1-HC325/FT325</f>
        <v>0.0824742268041236</v>
      </c>
      <c r="GX325" s="527" t="n">
        <f aca="false">1-HD325/FU325</f>
        <v>0.128057971014493</v>
      </c>
      <c r="GY325" s="545" t="n">
        <f aca="false">GK325/(FU325-HD325)</f>
        <v>1.97558150528204</v>
      </c>
      <c r="GZ325" s="491" t="n">
        <v>35717</v>
      </c>
      <c r="HA325" s="494" t="n">
        <v>8.27</v>
      </c>
      <c r="HB325" s="494" t="n">
        <v>8.2</v>
      </c>
      <c r="HC325" s="495" t="n">
        <v>17.8</v>
      </c>
      <c r="HD325" s="499" t="n">
        <f aca="false">HC325*3.38</f>
        <v>60.164</v>
      </c>
      <c r="HE325" s="499" t="n">
        <v>18.6</v>
      </c>
      <c r="HF325" s="499"/>
      <c r="HG325" s="499"/>
      <c r="HH325" s="493" t="n">
        <v>7</v>
      </c>
      <c r="HI325" s="509" t="n">
        <v>8960</v>
      </c>
      <c r="HJ325" s="491" t="n">
        <f aca="false">HI325*0.67</f>
        <v>6003.2</v>
      </c>
      <c r="HK325" s="491"/>
      <c r="HL325" s="491"/>
      <c r="HM325" s="544"/>
      <c r="HN325" s="507" t="n">
        <v>11.85</v>
      </c>
      <c r="HO325" s="492"/>
      <c r="HP325" s="546" t="n">
        <v>0.01</v>
      </c>
      <c r="HQ325" s="524"/>
      <c r="HR325" s="525"/>
      <c r="HS325" s="525" t="n">
        <v>0.16</v>
      </c>
      <c r="HT325" s="512" t="n">
        <v>4</v>
      </c>
      <c r="HU325" s="526" t="n">
        <f aca="false">72500/BA325*24</f>
        <v>43.191183041255</v>
      </c>
      <c r="HV325" s="527" t="n">
        <f aca="false">1-HC325/BE325</f>
        <v>0.649606299212598</v>
      </c>
      <c r="HW325" s="527" t="n">
        <f aca="false">1-HD325/BF325</f>
        <v>0.764984375</v>
      </c>
      <c r="HX325" s="527" t="n">
        <f aca="false">1-HN325/BK325</f>
        <v>0.463800904977376</v>
      </c>
      <c r="HY325" s="513"/>
    </row>
    <row r="326" s="599" customFormat="true" ht="15" hidden="false" customHeight="true" outlineLevel="0" collapsed="false">
      <c r="A326" s="401" t="n">
        <v>43808</v>
      </c>
      <c r="B326" s="516" t="n">
        <v>40812</v>
      </c>
      <c r="C326" s="403" t="n">
        <f aca="false">B326/$B$6</f>
        <v>0.81624</v>
      </c>
      <c r="D326" s="572" t="n">
        <v>8.2</v>
      </c>
      <c r="E326" s="573" t="n">
        <v>50.7</v>
      </c>
      <c r="F326" s="574" t="n">
        <v>262</v>
      </c>
      <c r="G326" s="407" t="n">
        <f aca="false">F326*B326/1000</f>
        <v>10692.744</v>
      </c>
      <c r="H326" s="403" t="n">
        <f aca="false">G326/$G$6</f>
        <v>0.42770976</v>
      </c>
      <c r="I326" s="574" t="n">
        <v>7950</v>
      </c>
      <c r="J326" s="407" t="n">
        <f aca="false">I326*0.67</f>
        <v>5326.5</v>
      </c>
      <c r="K326" s="575" t="n">
        <v>37.6</v>
      </c>
      <c r="L326" s="575"/>
      <c r="M326" s="575"/>
      <c r="N326" s="576" t="n">
        <v>155</v>
      </c>
      <c r="O326" s="576"/>
      <c r="P326" s="410"/>
      <c r="Q326" s="410"/>
      <c r="R326" s="410"/>
      <c r="S326" s="410"/>
      <c r="T326" s="411"/>
      <c r="U326" s="412"/>
      <c r="V326" s="410"/>
      <c r="W326" s="410"/>
      <c r="X326" s="517"/>
      <c r="Y326" s="474" t="n">
        <v>960</v>
      </c>
      <c r="Z326" s="430" t="n">
        <v>7.47</v>
      </c>
      <c r="AA326" s="448" t="n">
        <v>1328</v>
      </c>
      <c r="AB326" s="410" t="n">
        <v>4080</v>
      </c>
      <c r="AC326" s="410" t="n">
        <v>9560</v>
      </c>
      <c r="AD326" s="475" t="n">
        <v>6.23</v>
      </c>
      <c r="AE326" s="478" t="n">
        <f aca="false">AD326/$AD$6</f>
        <v>0.865277777777778</v>
      </c>
      <c r="AF326" s="479" t="n">
        <f aca="false">Y326</f>
        <v>960</v>
      </c>
      <c r="AG326" s="478" t="n">
        <f aca="false">AF326/$AF$6</f>
        <v>0.384</v>
      </c>
      <c r="AH326" s="479" t="n">
        <v>1328</v>
      </c>
      <c r="AI326" s="479" t="n">
        <f aca="false">AB326</f>
        <v>4080</v>
      </c>
      <c r="AJ326" s="474" t="n">
        <f aca="false">AB326*Y326/1000</f>
        <v>3916.8</v>
      </c>
      <c r="AK326" s="478" t="n">
        <f aca="false">AJ326/$AJ$6</f>
        <v>0.17408</v>
      </c>
      <c r="AL326" s="448" t="n">
        <v>34</v>
      </c>
      <c r="AM326" s="480"/>
      <c r="AN326" s="474" t="n">
        <v>2430</v>
      </c>
      <c r="AO326" s="474" t="n">
        <v>2411</v>
      </c>
      <c r="AP326" s="480" t="n">
        <v>7.29</v>
      </c>
      <c r="AQ326" s="448" t="n">
        <v>599.6</v>
      </c>
      <c r="AR326" s="474" t="n">
        <v>2240</v>
      </c>
      <c r="AS326" s="658" t="n">
        <f aca="false">AR326/AQ326</f>
        <v>3.73582388258839</v>
      </c>
      <c r="AT326" s="474" t="n">
        <v>8620</v>
      </c>
      <c r="AU326" s="448" t="n">
        <v>138</v>
      </c>
      <c r="AV326" s="481"/>
      <c r="AW326" s="480" t="n">
        <v>13.55</v>
      </c>
      <c r="AX326" s="480" t="n">
        <v>37.24</v>
      </c>
      <c r="AY326" s="481"/>
      <c r="AZ326" s="481"/>
      <c r="BA326" s="421" t="n">
        <f aca="false">CC326+DF326</f>
        <v>39012</v>
      </c>
      <c r="BB326" s="422" t="n">
        <f aca="false">BA326/$BA$6</f>
        <v>0.78024</v>
      </c>
      <c r="BC326" s="423"/>
      <c r="BD326" s="424" t="n">
        <v>8.33</v>
      </c>
      <c r="BE326" s="425" t="n">
        <v>61.2</v>
      </c>
      <c r="BF326" s="426" t="n">
        <v>220</v>
      </c>
      <c r="BG326" s="427" t="n">
        <v>9650</v>
      </c>
      <c r="BH326" s="421" t="n">
        <f aca="false">BG326*0.67</f>
        <v>6465.5</v>
      </c>
      <c r="BI326" s="433"/>
      <c r="BJ326" s="422"/>
      <c r="BK326" s="428" t="n">
        <v>26.9</v>
      </c>
      <c r="BL326" s="428"/>
      <c r="BM326" s="429"/>
      <c r="BN326" s="423"/>
      <c r="BO326" s="426" t="n">
        <v>92</v>
      </c>
      <c r="BP326" s="426"/>
      <c r="BQ326" s="424" t="n">
        <v>4.12</v>
      </c>
      <c r="BR326" s="422" t="n">
        <f aca="false">BQ326/$BQ$6</f>
        <v>0.572222222222222</v>
      </c>
      <c r="BS326" s="410" t="n">
        <f aca="false">BA326+Y326</f>
        <v>39972</v>
      </c>
      <c r="BT326" s="430" t="n">
        <f aca="false">(BD326*BA326+AP326*AF326)/(AF326+BA326)</f>
        <v>8.30502251576103</v>
      </c>
      <c r="BU326" s="431" t="n">
        <f aca="false">(AQ326*Y326+BA326*BE326)/(BA326+Y326)</f>
        <v>74.1306514560192</v>
      </c>
      <c r="BV326" s="431" t="n">
        <f aca="false">(BA326*BF326+AR326*AF326)/(AF326+BA326)</f>
        <v>268.51395977184</v>
      </c>
      <c r="BW326" s="431" t="n">
        <f aca="false">(BA326*BG326+AS326*AF326)/(AF326+BA326)</f>
        <v>9418.32748901549</v>
      </c>
      <c r="BX326" s="431" t="n">
        <f aca="false">BW326*0.65</f>
        <v>6121.91286786007</v>
      </c>
      <c r="BY326" s="431" t="n">
        <f aca="false">(BK326*BA326+AY326*AF326)/BS326</f>
        <v>26.2539477634344</v>
      </c>
      <c r="BZ326" s="431"/>
      <c r="CA326" s="432"/>
      <c r="CB326" s="431" t="n">
        <f aca="false">(BO326*BA326+AU326*AF326)/BS326</f>
        <v>93.1047733413389</v>
      </c>
      <c r="CC326" s="433" t="n">
        <v>19870</v>
      </c>
      <c r="CD326" s="412" t="n">
        <f aca="false">CC326+AF326/2</f>
        <v>20350</v>
      </c>
      <c r="CE326" s="422" t="n">
        <f aca="false">CD326/25000</f>
        <v>0.814</v>
      </c>
      <c r="CF326" s="434" t="n">
        <f aca="false">6700/CD326*24</f>
        <v>7.9017199017199</v>
      </c>
      <c r="CG326" s="435"/>
      <c r="CH326" s="428"/>
      <c r="CI326" s="447" t="n">
        <f aca="false">9500/CD326*24</f>
        <v>11.2039312039312</v>
      </c>
      <c r="CJ326" s="437" t="n">
        <v>23.2</v>
      </c>
      <c r="CK326" s="437" t="n">
        <v>5.82</v>
      </c>
      <c r="CL326" s="424"/>
      <c r="CM326" s="424"/>
      <c r="CN326" s="424"/>
      <c r="CO326" s="433"/>
      <c r="CP326" s="433"/>
      <c r="CQ326" s="438"/>
      <c r="CR326" s="438" t="n">
        <v>0.96</v>
      </c>
      <c r="CS326" s="425"/>
      <c r="CT326" s="433" t="n">
        <f aca="false">3500/CD326*24</f>
        <v>4.12776412776413</v>
      </c>
      <c r="CU326" s="435" t="n">
        <v>7.87</v>
      </c>
      <c r="CV326" s="439"/>
      <c r="CW326" s="440"/>
      <c r="CX326" s="441"/>
      <c r="CY326" s="442"/>
      <c r="CZ326" s="443"/>
      <c r="DA326" s="443"/>
      <c r="DB326" s="443"/>
      <c r="DC326" s="443"/>
      <c r="DD326" s="444"/>
      <c r="DE326" s="441"/>
      <c r="DF326" s="445" t="n">
        <v>19142</v>
      </c>
      <c r="DG326" s="446" t="n">
        <f aca="false">DF326+AF326/2</f>
        <v>19622</v>
      </c>
      <c r="DH326" s="422" t="n">
        <f aca="false">DG326/25000</f>
        <v>0.78488</v>
      </c>
      <c r="DI326" s="447" t="n">
        <f aca="false">6700/DG326*24</f>
        <v>8.19488329426154</v>
      </c>
      <c r="DJ326" s="435" t="n">
        <v>7.96</v>
      </c>
      <c r="DK326" s="428"/>
      <c r="DL326" s="447" t="n">
        <f aca="false">9500/DG326*24</f>
        <v>11.6196106411171</v>
      </c>
      <c r="DM326" s="423" t="n">
        <v>23.1</v>
      </c>
      <c r="DN326" s="423" t="n">
        <v>4.62</v>
      </c>
      <c r="DO326" s="424" t="n">
        <v>7.95</v>
      </c>
      <c r="DP326" s="424"/>
      <c r="DQ326" s="424"/>
      <c r="DR326" s="433"/>
      <c r="DS326" s="433"/>
      <c r="DT326" s="438"/>
      <c r="DU326" s="438" t="n">
        <v>0.96</v>
      </c>
      <c r="DV326" s="425"/>
      <c r="DW326" s="447" t="n">
        <f aca="false">3500/DG326*24</f>
        <v>4.28090918356946</v>
      </c>
      <c r="DX326" s="435" t="n">
        <v>6.68</v>
      </c>
      <c r="DY326" s="439" t="n">
        <v>8.14</v>
      </c>
      <c r="DZ326" s="440" t="n">
        <v>21.8</v>
      </c>
      <c r="EA326" s="441" t="n">
        <v>78</v>
      </c>
      <c r="EB326" s="442" t="n">
        <v>9160</v>
      </c>
      <c r="EC326" s="443" t="n">
        <v>14.5</v>
      </c>
      <c r="ED326" s="443"/>
      <c r="EE326" s="443"/>
      <c r="EF326" s="443"/>
      <c r="EG326" s="444" t="n">
        <v>14</v>
      </c>
      <c r="EH326" s="441"/>
      <c r="EI326" s="430" t="n">
        <f aca="false">DY326</f>
        <v>8.14</v>
      </c>
      <c r="EJ326" s="448" t="n">
        <f aca="false">DZ326</f>
        <v>21.8</v>
      </c>
      <c r="EK326" s="449" t="n">
        <f aca="false">EA326</f>
        <v>78</v>
      </c>
      <c r="EL326" s="418" t="n">
        <f aca="false">EB326</f>
        <v>9160</v>
      </c>
      <c r="EM326" s="432" t="n">
        <f aca="false">EC326</f>
        <v>14.5</v>
      </c>
      <c r="EN326" s="432"/>
      <c r="EO326" s="432"/>
      <c r="EP326" s="432"/>
      <c r="EQ326" s="431" t="n">
        <f aca="false">EG326</f>
        <v>14</v>
      </c>
      <c r="ER326" s="449"/>
      <c r="ES326" s="450" t="n">
        <f aca="false">44000/(BA326+AF326)*24</f>
        <v>26.4184929450615</v>
      </c>
      <c r="ET326" s="451" t="n">
        <f aca="false">(BA326+AF326)/BA$6</f>
        <v>0.79944</v>
      </c>
      <c r="EU326" s="452" t="n">
        <f aca="false">BV326/1000/ES326*24</f>
        <v>0.243932727272727</v>
      </c>
      <c r="EV326" s="451" t="n">
        <f aca="false">EU326/$EU$6</f>
        <v>0.451727272727273</v>
      </c>
      <c r="EW326" s="514" t="n">
        <f aca="false">1-EM326/BY326</f>
        <v>0.447702108244646</v>
      </c>
      <c r="EX326" s="515" t="n">
        <f aca="false">BY326-EM326</f>
        <v>11.7539477634344</v>
      </c>
      <c r="EY326" s="514" t="n">
        <f aca="false">1-EJ326/BU326</f>
        <v>0.705924613208968</v>
      </c>
      <c r="EZ326" s="515" t="n">
        <f aca="false">BU326-EJ326</f>
        <v>52.3306514560192</v>
      </c>
      <c r="FA326" s="451" t="n">
        <f aca="false">1-EK326/BV326</f>
        <v>0.709512309653183</v>
      </c>
      <c r="FB326" s="432" t="n">
        <f aca="false">BV326-EK326</f>
        <v>190.51395977184</v>
      </c>
      <c r="FC326" s="453"/>
      <c r="FD326" s="432"/>
      <c r="FE326" s="453" t="n">
        <f aca="false">1-EQ326/CB326</f>
        <v>0.849631769698064</v>
      </c>
      <c r="FF326" s="431" t="n">
        <f aca="false">CB326-EQ326</f>
        <v>79.1047733413389</v>
      </c>
      <c r="FG326" s="406" t="n">
        <v>50400</v>
      </c>
      <c r="FH326" s="590"/>
      <c r="FI326" s="591"/>
      <c r="FJ326" s="592"/>
      <c r="FK326" s="456" t="n">
        <f aca="false">3000/BS326*24</f>
        <v>1.80126088261783</v>
      </c>
      <c r="FL326" s="531"/>
      <c r="FM326" s="456"/>
      <c r="FN326" s="531" t="n">
        <v>7006</v>
      </c>
      <c r="FO326" s="533" t="n">
        <f aca="false">FN326/11.15/1.2/1000</f>
        <v>0.523617339312407</v>
      </c>
      <c r="FP326" s="450" t="n">
        <f aca="false">FN326/BS326*1000</f>
        <v>175.272690883619</v>
      </c>
      <c r="FQ326" s="458" t="n">
        <v>75.6</v>
      </c>
      <c r="FR326" s="459" t="n">
        <f aca="false">FQ326/BS326*1000</f>
        <v>1.89132392674872</v>
      </c>
      <c r="FS326" s="577" t="n">
        <v>7.84</v>
      </c>
      <c r="FT326" s="578" t="n">
        <v>21.6</v>
      </c>
      <c r="FU326" s="579" t="n">
        <v>74</v>
      </c>
      <c r="FV326" s="580" t="n">
        <v>1</v>
      </c>
      <c r="FW326" s="581"/>
      <c r="FX326" s="580"/>
      <c r="FY326" s="453" t="n">
        <f aca="false">1-FV326/(EG326+DD326)</f>
        <v>0.928571428571429</v>
      </c>
      <c r="FZ326" s="453"/>
      <c r="GA326" s="430"/>
      <c r="GB326" s="514" t="n">
        <f aca="false">1-FT326/DZ326</f>
        <v>0.00917431192660545</v>
      </c>
      <c r="GC326" s="515" t="n">
        <f aca="false">(CW326+DZ326-FT326)</f>
        <v>0.199999999999999</v>
      </c>
      <c r="GD326" s="514" t="n">
        <f aca="false">1-FU326/EA326</f>
        <v>0.0512820512820513</v>
      </c>
      <c r="GE326" s="528" t="n">
        <f aca="false">CX326+EA326-FU326</f>
        <v>4</v>
      </c>
      <c r="GF326" s="462" t="n">
        <f aca="false">4100/BS326*24</f>
        <v>2.46172320624437</v>
      </c>
      <c r="GG326" s="607" t="n">
        <v>30</v>
      </c>
      <c r="GH326" s="451" t="n">
        <f aca="false">GG326/80</f>
        <v>0.375</v>
      </c>
      <c r="GI326" s="406" t="n">
        <v>195</v>
      </c>
      <c r="GJ326" s="463" t="n">
        <f aca="false">GI326/GG326</f>
        <v>6.5</v>
      </c>
      <c r="GK326" s="464" t="n">
        <f aca="false">GG326/(BS326/24)*1000</f>
        <v>18.0126088261783</v>
      </c>
      <c r="GL326" s="465" t="n">
        <v>8.05</v>
      </c>
      <c r="GM326" s="530" t="n">
        <v>20.2</v>
      </c>
      <c r="GN326" s="406" t="n">
        <v>68</v>
      </c>
      <c r="GO326" s="514" t="n">
        <f aca="false">1-GM326/FT326</f>
        <v>0.0648148148148149</v>
      </c>
      <c r="GP326" s="451" t="n">
        <f aca="false">1-GN326/FU326</f>
        <v>0.081081081081081</v>
      </c>
      <c r="GQ326" s="578" t="n">
        <v>2</v>
      </c>
      <c r="GR326" s="456" t="n">
        <f aca="false">4300/BS326*24</f>
        <v>2.58180726508556</v>
      </c>
      <c r="GS326" s="532" t="n">
        <f aca="false">HC326</f>
        <v>17.8</v>
      </c>
      <c r="GT326" s="532" t="n">
        <f aca="false">HD326</f>
        <v>60.164</v>
      </c>
      <c r="GU326" s="514" t="n">
        <f aca="false">1-GS326/GM326</f>
        <v>0.118811881188119</v>
      </c>
      <c r="GV326" s="514" t="n">
        <f aca="false">1-GT326/GN326</f>
        <v>0.115235294117647</v>
      </c>
      <c r="GW326" s="514" t="n">
        <f aca="false">1-HC326/FT326</f>
        <v>0.175925925925926</v>
      </c>
      <c r="GX326" s="514" t="n">
        <f aca="false">1-HD326/FU326</f>
        <v>0.186972972972973</v>
      </c>
      <c r="GY326" s="463" t="n">
        <f aca="false">GK326/(FU326-HD326)</f>
        <v>1.30186533869459</v>
      </c>
      <c r="GZ326" s="406" t="n">
        <v>36562</v>
      </c>
      <c r="HA326" s="582" t="n">
        <v>8.32</v>
      </c>
      <c r="HB326" s="452" t="n">
        <v>8.14</v>
      </c>
      <c r="HC326" s="578" t="n">
        <v>17.8</v>
      </c>
      <c r="HD326" s="464" t="n">
        <f aca="false">HC326*3.38</f>
        <v>60.164</v>
      </c>
      <c r="HE326" s="464" t="n">
        <v>17</v>
      </c>
      <c r="HF326" s="464"/>
      <c r="HG326" s="583"/>
      <c r="HH326" s="576" t="n">
        <v>8</v>
      </c>
      <c r="HI326" s="584" t="n">
        <v>9090</v>
      </c>
      <c r="HJ326" s="407" t="n">
        <f aca="false">HI326*0.67</f>
        <v>6090.3</v>
      </c>
      <c r="HK326" s="407"/>
      <c r="HL326" s="550"/>
      <c r="HM326" s="585"/>
      <c r="HN326" s="462" t="n">
        <v>13.82</v>
      </c>
      <c r="HO326" s="575"/>
      <c r="HP326" s="549" t="n">
        <v>0.01</v>
      </c>
      <c r="HQ326" s="586"/>
      <c r="HR326" s="587"/>
      <c r="HS326" s="521" t="n">
        <v>0.13</v>
      </c>
      <c r="HT326" s="588" t="n">
        <v>2</v>
      </c>
      <c r="HU326" s="523" t="n">
        <f aca="false">72500/BA326*24</f>
        <v>44.6016610273762</v>
      </c>
      <c r="HV326" s="514" t="n">
        <f aca="false">1-HC326/BE326</f>
        <v>0.709150326797386</v>
      </c>
      <c r="HW326" s="514" t="n">
        <f aca="false">1-HD326/BF326</f>
        <v>0.726527272727273</v>
      </c>
      <c r="HX326" s="514" t="n">
        <f aca="false">1-HN326/BK326</f>
        <v>0.486245353159851</v>
      </c>
      <c r="HY326" s="600"/>
    </row>
    <row r="327" s="599" customFormat="true" ht="15" hidden="false" customHeight="true" outlineLevel="0" collapsed="false">
      <c r="A327" s="401" t="n">
        <v>43809</v>
      </c>
      <c r="B327" s="516" t="n">
        <v>35447</v>
      </c>
      <c r="C327" s="403" t="n">
        <f aca="false">B327/$B$6</f>
        <v>0.70894</v>
      </c>
      <c r="D327" s="572" t="n">
        <v>8.16</v>
      </c>
      <c r="E327" s="573" t="n">
        <v>50.2</v>
      </c>
      <c r="F327" s="574" t="n">
        <v>228</v>
      </c>
      <c r="G327" s="407" t="n">
        <f aca="false">F327*B327/1000</f>
        <v>8081.916</v>
      </c>
      <c r="H327" s="403" t="n">
        <f aca="false">G327/$G$6</f>
        <v>0.32327664</v>
      </c>
      <c r="I327" s="574" t="n">
        <v>7950</v>
      </c>
      <c r="J327" s="407" t="n">
        <f aca="false">I327*0.67</f>
        <v>5326.5</v>
      </c>
      <c r="K327" s="575" t="n">
        <v>35.4</v>
      </c>
      <c r="L327" s="575" t="n">
        <v>25.2</v>
      </c>
      <c r="M327" s="575" t="n">
        <v>2.5</v>
      </c>
      <c r="N327" s="576" t="n">
        <v>168</v>
      </c>
      <c r="O327" s="576" t="n">
        <v>32</v>
      </c>
      <c r="P327" s="410"/>
      <c r="Q327" s="410"/>
      <c r="R327" s="410"/>
      <c r="S327" s="410"/>
      <c r="T327" s="411"/>
      <c r="U327" s="412"/>
      <c r="V327" s="410"/>
      <c r="W327" s="410"/>
      <c r="X327" s="517"/>
      <c r="Y327" s="474" t="n">
        <v>960</v>
      </c>
      <c r="Z327" s="430" t="n">
        <v>7.57</v>
      </c>
      <c r="AA327" s="448" t="n">
        <v>1298</v>
      </c>
      <c r="AB327" s="410" t="n">
        <v>4010</v>
      </c>
      <c r="AC327" s="410" t="n">
        <v>10320</v>
      </c>
      <c r="AD327" s="475" t="n">
        <v>5.6</v>
      </c>
      <c r="AE327" s="478" t="n">
        <f aca="false">AD327/$AD$6</f>
        <v>0.777777777777778</v>
      </c>
      <c r="AF327" s="479" t="n">
        <f aca="false">Y327</f>
        <v>960</v>
      </c>
      <c r="AG327" s="478" t="n">
        <f aca="false">AF327/$AF$6</f>
        <v>0.384</v>
      </c>
      <c r="AH327" s="479" t="n">
        <v>1298</v>
      </c>
      <c r="AI327" s="479" t="n">
        <f aca="false">AB327</f>
        <v>4010</v>
      </c>
      <c r="AJ327" s="474" t="n">
        <f aca="false">AB327*Y327/1000</f>
        <v>3849.6</v>
      </c>
      <c r="AK327" s="478" t="n">
        <f aca="false">AJ327/$AJ$6</f>
        <v>0.171093333333333</v>
      </c>
      <c r="AL327" s="448" t="n">
        <v>34</v>
      </c>
      <c r="AM327" s="480"/>
      <c r="AN327" s="474" t="n">
        <v>2669</v>
      </c>
      <c r="AO327" s="474" t="n">
        <v>2691</v>
      </c>
      <c r="AP327" s="480" t="n">
        <v>7.46</v>
      </c>
      <c r="AQ327" s="448" t="n">
        <v>615</v>
      </c>
      <c r="AR327" s="474" t="n">
        <v>2300</v>
      </c>
      <c r="AS327" s="658" t="n">
        <f aca="false">AR327/AQ327</f>
        <v>3.73983739837398</v>
      </c>
      <c r="AT327" s="474" t="n">
        <v>9060</v>
      </c>
      <c r="AU327" s="448" t="n">
        <v>139</v>
      </c>
      <c r="AV327" s="481"/>
      <c r="AW327" s="480" t="n">
        <v>13.65</v>
      </c>
      <c r="AX327" s="480" t="n">
        <v>42.32</v>
      </c>
      <c r="AY327" s="481"/>
      <c r="AZ327" s="481"/>
      <c r="BA327" s="421" t="n">
        <f aca="false">CC327+DF327</f>
        <v>37610</v>
      </c>
      <c r="BB327" s="422" t="n">
        <f aca="false">BA327/$BA$6</f>
        <v>0.7522</v>
      </c>
      <c r="BC327" s="423"/>
      <c r="BD327" s="424" t="n">
        <v>8.23</v>
      </c>
      <c r="BE327" s="425" t="n">
        <v>93</v>
      </c>
      <c r="BF327" s="426" t="n">
        <v>353</v>
      </c>
      <c r="BG327" s="427" t="n">
        <v>9940</v>
      </c>
      <c r="BH327" s="421" t="n">
        <f aca="false">BG327*0.67</f>
        <v>6659.8</v>
      </c>
      <c r="BI327" s="433" t="n">
        <v>1819</v>
      </c>
      <c r="BJ327" s="422" t="n">
        <f aca="false">BI327/35.5*(23+35.5)/BH327</f>
        <v>0.450089648676165</v>
      </c>
      <c r="BK327" s="428" t="n">
        <v>25.7</v>
      </c>
      <c r="BL327" s="428" t="n">
        <v>15.2</v>
      </c>
      <c r="BM327" s="429" t="n">
        <v>17.8</v>
      </c>
      <c r="BN327" s="423" t="n">
        <v>2</v>
      </c>
      <c r="BO327" s="426" t="n">
        <v>138</v>
      </c>
      <c r="BP327" s="426" t="n">
        <v>32</v>
      </c>
      <c r="BQ327" s="424" t="n">
        <v>4.46</v>
      </c>
      <c r="BR327" s="422" t="n">
        <f aca="false">BQ327/$BQ$6</f>
        <v>0.619444444444444</v>
      </c>
      <c r="BS327" s="410" t="n">
        <f aca="false">BA327+Y327</f>
        <v>38570</v>
      </c>
      <c r="BT327" s="430" t="n">
        <f aca="false">(BD327*BA327+AP327*AF327)/(AF327+BA327)</f>
        <v>8.21083484573503</v>
      </c>
      <c r="BU327" s="431" t="n">
        <f aca="false">(AQ327*Y327+BA327*BE327)/(BA327+Y327)</f>
        <v>105.992481203008</v>
      </c>
      <c r="BV327" s="431" t="n">
        <f aca="false">(BA327*BF327+AR327*AF327)/(AF327+BA327)</f>
        <v>401.460461498574</v>
      </c>
      <c r="BW327" s="431" t="n">
        <f aca="false">(BA327*BG327+AS327*AF327)/(AF327+BA327)</f>
        <v>9692.68836515174</v>
      </c>
      <c r="BX327" s="431" t="n">
        <f aca="false">BW327*0.65</f>
        <v>6300.24743734863</v>
      </c>
      <c r="BY327" s="431" t="n">
        <f aca="false">(BK327*BA327+AY327*AF327)/BS327</f>
        <v>25.0603318641431</v>
      </c>
      <c r="BZ327" s="431" t="n">
        <f aca="false">BL327</f>
        <v>15.2</v>
      </c>
      <c r="CA327" s="432" t="n">
        <f aca="false">BN327</f>
        <v>2</v>
      </c>
      <c r="CB327" s="431" t="n">
        <f aca="false">(BO327*BA327+AU327*AF327)/BS327</f>
        <v>138.024889810734</v>
      </c>
      <c r="CC327" s="433" t="n">
        <v>19449</v>
      </c>
      <c r="CD327" s="412" t="n">
        <f aca="false">CC327+AF327/2</f>
        <v>19929</v>
      </c>
      <c r="CE327" s="422" t="n">
        <f aca="false">CD327/25000</f>
        <v>0.79716</v>
      </c>
      <c r="CF327" s="434" t="n">
        <f aca="false">6700/CD327*24</f>
        <v>8.06864368508204</v>
      </c>
      <c r="CG327" s="435"/>
      <c r="CH327" s="428"/>
      <c r="CI327" s="447" t="n">
        <f aca="false">9500/CD327*24</f>
        <v>11.4406141803402</v>
      </c>
      <c r="CJ327" s="437" t="n">
        <v>23.2</v>
      </c>
      <c r="CK327" s="437" t="n">
        <v>4.61</v>
      </c>
      <c r="CL327" s="424"/>
      <c r="CM327" s="424"/>
      <c r="CN327" s="424"/>
      <c r="CO327" s="433"/>
      <c r="CP327" s="433"/>
      <c r="CQ327" s="438"/>
      <c r="CR327" s="438" t="n">
        <v>0.96</v>
      </c>
      <c r="CS327" s="425"/>
      <c r="CT327" s="433" t="n">
        <f aca="false">3500/CD327*24</f>
        <v>4.21496311907271</v>
      </c>
      <c r="CU327" s="435" t="n">
        <v>7.78</v>
      </c>
      <c r="CV327" s="439"/>
      <c r="CW327" s="440"/>
      <c r="CX327" s="441"/>
      <c r="CY327" s="442"/>
      <c r="CZ327" s="443"/>
      <c r="DA327" s="443"/>
      <c r="DB327" s="443"/>
      <c r="DC327" s="443"/>
      <c r="DD327" s="444"/>
      <c r="DE327" s="441"/>
      <c r="DF327" s="445" t="n">
        <v>18161</v>
      </c>
      <c r="DG327" s="446" t="n">
        <f aca="false">DF327+AF327/2</f>
        <v>18641</v>
      </c>
      <c r="DH327" s="422" t="n">
        <f aca="false">DG327/25000</f>
        <v>0.74564</v>
      </c>
      <c r="DI327" s="447" t="n">
        <f aca="false">6700/DG327*24</f>
        <v>8.6261466659514</v>
      </c>
      <c r="DJ327" s="435" t="n">
        <v>7.9</v>
      </c>
      <c r="DK327" s="428" t="n">
        <v>11.6</v>
      </c>
      <c r="DL327" s="447" t="n">
        <f aca="false">9500/DG327*24</f>
        <v>12.2311034815729</v>
      </c>
      <c r="DM327" s="423" t="n">
        <v>23.1</v>
      </c>
      <c r="DN327" s="423" t="n">
        <v>4.48</v>
      </c>
      <c r="DO327" s="424" t="n">
        <v>7.95</v>
      </c>
      <c r="DP327" s="424"/>
      <c r="DQ327" s="424"/>
      <c r="DR327" s="433" t="n">
        <v>7248</v>
      </c>
      <c r="DS327" s="433" t="n">
        <v>3602</v>
      </c>
      <c r="DT327" s="438" t="n">
        <f aca="false">DS327/DR327</f>
        <v>0.4969646799117</v>
      </c>
      <c r="DU327" s="438" t="n">
        <v>0.96</v>
      </c>
      <c r="DV327" s="425"/>
      <c r="DW327" s="447" t="n">
        <f aca="false">3500/DG327*24</f>
        <v>4.50619601952685</v>
      </c>
      <c r="DX327" s="435" t="n">
        <v>6.54</v>
      </c>
      <c r="DY327" s="439" t="n">
        <v>8.12</v>
      </c>
      <c r="DZ327" s="440" t="n">
        <v>20.2</v>
      </c>
      <c r="EA327" s="441" t="n">
        <v>74</v>
      </c>
      <c r="EB327" s="442" t="n">
        <v>8860</v>
      </c>
      <c r="EC327" s="443" t="n">
        <v>14.9</v>
      </c>
      <c r="ED327" s="443" t="n">
        <v>0.4</v>
      </c>
      <c r="EE327" s="443" t="n">
        <v>14.4</v>
      </c>
      <c r="EF327" s="443" t="n">
        <v>0.95</v>
      </c>
      <c r="EG327" s="444" t="n">
        <v>12</v>
      </c>
      <c r="EH327" s="441" t="n">
        <v>16</v>
      </c>
      <c r="EI327" s="430" t="n">
        <f aca="false">DY327</f>
        <v>8.12</v>
      </c>
      <c r="EJ327" s="448" t="n">
        <f aca="false">DZ327</f>
        <v>20.2</v>
      </c>
      <c r="EK327" s="449" t="n">
        <f aca="false">EA327</f>
        <v>74</v>
      </c>
      <c r="EL327" s="418" t="n">
        <f aca="false">EB327</f>
        <v>8860</v>
      </c>
      <c r="EM327" s="432" t="n">
        <f aca="false">EC327</f>
        <v>14.9</v>
      </c>
      <c r="EN327" s="432" t="n">
        <f aca="false">ED327</f>
        <v>0.4</v>
      </c>
      <c r="EO327" s="432" t="n">
        <f aca="false">EE327</f>
        <v>14.4</v>
      </c>
      <c r="EP327" s="432" t="n">
        <f aca="false">EF327</f>
        <v>0.95</v>
      </c>
      <c r="EQ327" s="431" t="n">
        <f aca="false">EG327</f>
        <v>12</v>
      </c>
      <c r="ER327" s="449" t="n">
        <f aca="false">EH327</f>
        <v>16</v>
      </c>
      <c r="ES327" s="450" t="n">
        <f aca="false">44000/(BA327+AF327)*24</f>
        <v>27.378791807104</v>
      </c>
      <c r="ET327" s="451" t="n">
        <f aca="false">(BA327+AF327)/BA$6</f>
        <v>0.7714</v>
      </c>
      <c r="EU327" s="452" t="n">
        <f aca="false">BV327/1000/ES327*24</f>
        <v>0.351916590909091</v>
      </c>
      <c r="EV327" s="451" t="n">
        <f aca="false">EU327/$EU$6</f>
        <v>0.651697390572391</v>
      </c>
      <c r="EW327" s="514" t="n">
        <f aca="false">1-EM327/BY327</f>
        <v>0.405434848956679</v>
      </c>
      <c r="EX327" s="515" t="n">
        <f aca="false">BY327-EM327</f>
        <v>10.1603318641431</v>
      </c>
      <c r="EY327" s="514" t="n">
        <f aca="false">1-EJ327/BU327</f>
        <v>0.809420444066113</v>
      </c>
      <c r="EZ327" s="515" t="n">
        <f aca="false">BU327-EJ327</f>
        <v>85.7924812030075</v>
      </c>
      <c r="FA327" s="451" t="n">
        <f aca="false">1-EK327/BV327</f>
        <v>0.815673006194004</v>
      </c>
      <c r="FB327" s="432" t="n">
        <f aca="false">BV327-EK327</f>
        <v>327.460461498574</v>
      </c>
      <c r="FC327" s="453" t="n">
        <f aca="false">1-EP327/CA327</f>
        <v>0.525</v>
      </c>
      <c r="FD327" s="432" t="n">
        <f aca="false">CA327-EP327</f>
        <v>1.05</v>
      </c>
      <c r="FE327" s="453" t="n">
        <f aca="false">1-EQ327/CB327</f>
        <v>0.913059158993316</v>
      </c>
      <c r="FF327" s="431" t="n">
        <f aca="false">CB327-EQ327</f>
        <v>126.024889810734</v>
      </c>
      <c r="FG327" s="406" t="n">
        <v>50400</v>
      </c>
      <c r="FH327" s="590"/>
      <c r="FI327" s="591"/>
      <c r="FJ327" s="592"/>
      <c r="FK327" s="456" t="n">
        <f aca="false">3000/BS327*24</f>
        <v>1.86673580502982</v>
      </c>
      <c r="FL327" s="531"/>
      <c r="FM327" s="456"/>
      <c r="FN327" s="531" t="n">
        <v>5811</v>
      </c>
      <c r="FO327" s="533" t="n">
        <f aca="false">FN327/11.15/1.2/1000</f>
        <v>0.434304932735426</v>
      </c>
      <c r="FP327" s="450" t="n">
        <f aca="false">FN327/BS327*1000</f>
        <v>150.661135597615</v>
      </c>
      <c r="FQ327" s="458" t="n">
        <v>75.6</v>
      </c>
      <c r="FR327" s="459" t="n">
        <f aca="false">FQ327/BS327*1000</f>
        <v>1.96007259528131</v>
      </c>
      <c r="FS327" s="577" t="n">
        <v>8.09</v>
      </c>
      <c r="FT327" s="578" t="n">
        <v>19.2</v>
      </c>
      <c r="FU327" s="579" t="n">
        <v>64</v>
      </c>
      <c r="FV327" s="580" t="n">
        <v>2</v>
      </c>
      <c r="FW327" s="581" t="n">
        <v>0.2</v>
      </c>
      <c r="FX327" s="580" t="n">
        <v>16</v>
      </c>
      <c r="FY327" s="453" t="n">
        <f aca="false">1-FV327/(EG327+DD327)</f>
        <v>0.833333333333333</v>
      </c>
      <c r="FZ327" s="453" t="n">
        <f aca="false">1-FW327/(EF327+DC327)</f>
        <v>0.789473684210526</v>
      </c>
      <c r="GA327" s="430" t="n">
        <f aca="false">EF327+DC327-FW327</f>
        <v>0.75</v>
      </c>
      <c r="GB327" s="514" t="n">
        <f aca="false">1-FT327/DZ327</f>
        <v>0.0495049504950496</v>
      </c>
      <c r="GC327" s="515" t="n">
        <f aca="false">(CW327+DZ327-FT327)</f>
        <v>1</v>
      </c>
      <c r="GD327" s="514" t="n">
        <f aca="false">1-FU327/EA327</f>
        <v>0.135135135135135</v>
      </c>
      <c r="GE327" s="528" t="n">
        <f aca="false">CX327+EA327-FU327</f>
        <v>10</v>
      </c>
      <c r="GF327" s="462" t="n">
        <f aca="false">4100/BS327*24</f>
        <v>2.55120560020741</v>
      </c>
      <c r="GG327" s="607" t="n">
        <v>30</v>
      </c>
      <c r="GH327" s="451" t="n">
        <f aca="false">GG327/80</f>
        <v>0.375</v>
      </c>
      <c r="GI327" s="406" t="n">
        <v>195</v>
      </c>
      <c r="GJ327" s="463" t="n">
        <f aca="false">GI327/GG327</f>
        <v>6.5</v>
      </c>
      <c r="GK327" s="464" t="n">
        <f aca="false">GG327/(BS327/24)*1000</f>
        <v>18.6673580502982</v>
      </c>
      <c r="GL327" s="465" t="n">
        <v>8.08</v>
      </c>
      <c r="GM327" s="530" t="n">
        <v>19</v>
      </c>
      <c r="GN327" s="406" t="n">
        <v>63</v>
      </c>
      <c r="GO327" s="514" t="n">
        <f aca="false">1-GM327/FT327</f>
        <v>0.0104166666666666</v>
      </c>
      <c r="GP327" s="451" t="n">
        <f aca="false">1-GN327/FU327</f>
        <v>0.015625</v>
      </c>
      <c r="GQ327" s="578" t="n">
        <v>4</v>
      </c>
      <c r="GR327" s="456" t="n">
        <f aca="false">4300/BS327*24</f>
        <v>2.67565465387607</v>
      </c>
      <c r="GS327" s="532" t="n">
        <f aca="false">HC327</f>
        <v>16.8</v>
      </c>
      <c r="GT327" s="532" t="n">
        <f aca="false">HD327</f>
        <v>56.784</v>
      </c>
      <c r="GU327" s="514" t="n">
        <f aca="false">1-GS327/GM327</f>
        <v>0.11578947368421</v>
      </c>
      <c r="GV327" s="514" t="n">
        <f aca="false">1-GT327/GN327</f>
        <v>0.0986666666666667</v>
      </c>
      <c r="GW327" s="514" t="n">
        <f aca="false">1-HC327/FT327</f>
        <v>0.125</v>
      </c>
      <c r="GX327" s="514" t="n">
        <f aca="false">1-HD327/FU327</f>
        <v>0.11275</v>
      </c>
      <c r="GY327" s="463" t="n">
        <f aca="false">GK327/(FU327-HD327)</f>
        <v>2.5869398628462</v>
      </c>
      <c r="GZ327" s="406" t="n">
        <v>35004</v>
      </c>
      <c r="HA327" s="582" t="n">
        <v>8.33</v>
      </c>
      <c r="HB327" s="452" t="n">
        <v>8.3</v>
      </c>
      <c r="HC327" s="578" t="n">
        <v>16.8</v>
      </c>
      <c r="HD327" s="464" t="n">
        <f aca="false">HC327*3.38</f>
        <v>56.784</v>
      </c>
      <c r="HE327" s="464" t="n">
        <v>16.4</v>
      </c>
      <c r="HF327" s="464"/>
      <c r="HG327" s="583"/>
      <c r="HH327" s="576" t="n">
        <v>7</v>
      </c>
      <c r="HI327" s="584" t="n">
        <v>9170</v>
      </c>
      <c r="HJ327" s="407" t="n">
        <f aca="false">HI327*0.67</f>
        <v>6143.9</v>
      </c>
      <c r="HK327" s="407"/>
      <c r="HL327" s="550" t="n">
        <v>1697</v>
      </c>
      <c r="HM327" s="585" t="n">
        <v>12.6</v>
      </c>
      <c r="HN327" s="462" t="n">
        <v>12.4</v>
      </c>
      <c r="HO327" s="575" t="n">
        <v>0.31</v>
      </c>
      <c r="HP327" s="549" t="n">
        <v>0.01</v>
      </c>
      <c r="HQ327" s="586" t="n">
        <v>12.4</v>
      </c>
      <c r="HR327" s="587" t="n">
        <v>0.2</v>
      </c>
      <c r="HS327" s="521" t="n">
        <v>0.15</v>
      </c>
      <c r="HT327" s="588" t="n">
        <v>4</v>
      </c>
      <c r="HU327" s="523" t="n">
        <f aca="false">72500/BA327*24</f>
        <v>46.2642914118586</v>
      </c>
      <c r="HV327" s="514" t="n">
        <f aca="false">1-HC327/BE327</f>
        <v>0.819354838709677</v>
      </c>
      <c r="HW327" s="514" t="n">
        <f aca="false">1-HD327/BF327</f>
        <v>0.8391388101983</v>
      </c>
      <c r="HX327" s="514" t="n">
        <f aca="false">1-HN327/BK327</f>
        <v>0.517509727626459</v>
      </c>
      <c r="HY327" s="600"/>
    </row>
    <row r="328" s="599" customFormat="true" ht="15" hidden="false" customHeight="true" outlineLevel="0" collapsed="false">
      <c r="A328" s="401" t="n">
        <v>43810</v>
      </c>
      <c r="B328" s="516" t="n">
        <v>41089</v>
      </c>
      <c r="C328" s="403" t="n">
        <f aca="false">B328/$B$6</f>
        <v>0.82178</v>
      </c>
      <c r="D328" s="572" t="n">
        <v>8.1</v>
      </c>
      <c r="E328" s="573" t="n">
        <v>44.3</v>
      </c>
      <c r="F328" s="574" t="n">
        <v>208</v>
      </c>
      <c r="G328" s="407" t="n">
        <f aca="false">F328*B328/1000</f>
        <v>8546.512</v>
      </c>
      <c r="H328" s="403" t="n">
        <f aca="false">G328/$G$6</f>
        <v>0.34186048</v>
      </c>
      <c r="I328" s="574" t="n">
        <v>6300</v>
      </c>
      <c r="J328" s="407" t="n">
        <f aca="false">I328*0.67</f>
        <v>4221</v>
      </c>
      <c r="K328" s="575" t="n">
        <v>36.1</v>
      </c>
      <c r="L328" s="575"/>
      <c r="M328" s="575"/>
      <c r="N328" s="576" t="n">
        <v>174</v>
      </c>
      <c r="O328" s="576"/>
      <c r="P328" s="410"/>
      <c r="Q328" s="410"/>
      <c r="R328" s="410"/>
      <c r="S328" s="410"/>
      <c r="T328" s="411"/>
      <c r="U328" s="412"/>
      <c r="V328" s="410"/>
      <c r="W328" s="410"/>
      <c r="X328" s="517"/>
      <c r="Y328" s="474" t="n">
        <v>960</v>
      </c>
      <c r="Z328" s="430" t="n">
        <v>7.79</v>
      </c>
      <c r="AA328" s="410" t="n">
        <v>1350</v>
      </c>
      <c r="AB328" s="410" t="n">
        <v>4020</v>
      </c>
      <c r="AC328" s="410" t="n">
        <v>9770</v>
      </c>
      <c r="AD328" s="475" t="n">
        <v>5.78</v>
      </c>
      <c r="AE328" s="478" t="n">
        <f aca="false">AD328/$AD$6</f>
        <v>0.802777777777778</v>
      </c>
      <c r="AF328" s="479" t="n">
        <f aca="false">Y328</f>
        <v>960</v>
      </c>
      <c r="AG328" s="478" t="n">
        <f aca="false">AF328/$AF$6</f>
        <v>0.384</v>
      </c>
      <c r="AH328" s="479" t="n">
        <v>1350</v>
      </c>
      <c r="AI328" s="479" t="n">
        <f aca="false">AB328</f>
        <v>4020</v>
      </c>
      <c r="AJ328" s="474" t="n">
        <f aca="false">AB328*Y328/1000</f>
        <v>3859.2</v>
      </c>
      <c r="AK328" s="478" t="n">
        <f aca="false">AJ328/$AJ$6</f>
        <v>0.17152</v>
      </c>
      <c r="AL328" s="448" t="n">
        <v>34</v>
      </c>
      <c r="AM328" s="480"/>
      <c r="AN328" s="474" t="n">
        <v>1785</v>
      </c>
      <c r="AO328" s="474" t="n">
        <v>1803</v>
      </c>
      <c r="AP328" s="480" t="n">
        <v>7.61</v>
      </c>
      <c r="AQ328" s="448" t="n">
        <v>616</v>
      </c>
      <c r="AR328" s="474" t="n">
        <v>2050</v>
      </c>
      <c r="AS328" s="658" t="n">
        <f aca="false">AR328/AQ328</f>
        <v>3.32792207792208</v>
      </c>
      <c r="AT328" s="474" t="n">
        <v>9470</v>
      </c>
      <c r="AU328" s="448" t="n">
        <v>102</v>
      </c>
      <c r="AV328" s="481"/>
      <c r="AW328" s="480" t="n">
        <v>15.64</v>
      </c>
      <c r="AX328" s="480" t="n">
        <v>39.74</v>
      </c>
      <c r="AY328" s="481"/>
      <c r="AZ328" s="481"/>
      <c r="BA328" s="421" t="n">
        <f aca="false">CC328+DF328</f>
        <v>38595</v>
      </c>
      <c r="BB328" s="422" t="n">
        <f aca="false">BA328/$BA$6</f>
        <v>0.7719</v>
      </c>
      <c r="BC328" s="423"/>
      <c r="BD328" s="424" t="n">
        <v>8.21</v>
      </c>
      <c r="BE328" s="425" t="n">
        <v>76.4</v>
      </c>
      <c r="BF328" s="426" t="n">
        <v>282</v>
      </c>
      <c r="BG328" s="427" t="n">
        <v>9610</v>
      </c>
      <c r="BH328" s="421" t="n">
        <f aca="false">BG328*0.67</f>
        <v>6438.7</v>
      </c>
      <c r="BI328" s="433"/>
      <c r="BJ328" s="422"/>
      <c r="BK328" s="428" t="n">
        <v>21.2</v>
      </c>
      <c r="BL328" s="428"/>
      <c r="BM328" s="429"/>
      <c r="BN328" s="423"/>
      <c r="BO328" s="426" t="n">
        <v>101</v>
      </c>
      <c r="BP328" s="426"/>
      <c r="BQ328" s="424" t="n">
        <v>5.28</v>
      </c>
      <c r="BR328" s="422" t="n">
        <f aca="false">BQ328/$BQ$6</f>
        <v>0.733333333333333</v>
      </c>
      <c r="BS328" s="410" t="n">
        <f aca="false">BA328+Y328</f>
        <v>39555</v>
      </c>
      <c r="BT328" s="430" t="n">
        <f aca="false">(BD328*BA328+AP328*AF328)/(AF328+BA328)</f>
        <v>8.19543799772469</v>
      </c>
      <c r="BU328" s="431" t="n">
        <f aca="false">(AQ328*Y328+BA328*BE328)/(BA328+Y328)</f>
        <v>89.4960940462647</v>
      </c>
      <c r="BV328" s="431" t="n">
        <f aca="false">(BA328*BF328+AR328*AF328)/(AF328+BA328)</f>
        <v>324.909366704589</v>
      </c>
      <c r="BW328" s="431" t="n">
        <f aca="false">(BA328*BG328+AS328*AF328)/(AF328+BA328)</f>
        <v>9376.84603223852</v>
      </c>
      <c r="BX328" s="431" t="n">
        <f aca="false">BW328*0.65</f>
        <v>6094.94992095504</v>
      </c>
      <c r="BY328" s="431" t="n">
        <f aca="false">(BK328*BA328+AY328*AF328)/BS328</f>
        <v>20.6854759196056</v>
      </c>
      <c r="BZ328" s="431"/>
      <c r="CA328" s="432"/>
      <c r="CB328" s="431" t="n">
        <f aca="false">(BO328*BA328+AU328*AF328)/BS328</f>
        <v>101.024270003792</v>
      </c>
      <c r="CC328" s="433" t="n">
        <v>19728</v>
      </c>
      <c r="CD328" s="412" t="n">
        <f aca="false">CC328+AF328/2</f>
        <v>20208</v>
      </c>
      <c r="CE328" s="422" t="n">
        <f aca="false">CD328/25000</f>
        <v>0.80832</v>
      </c>
      <c r="CF328" s="434" t="n">
        <f aca="false">6700/CD328*24</f>
        <v>7.95724465558195</v>
      </c>
      <c r="CG328" s="435"/>
      <c r="CH328" s="428"/>
      <c r="CI328" s="447" t="n">
        <f aca="false">9500/CD328*24</f>
        <v>11.2826603325416</v>
      </c>
      <c r="CJ328" s="437" t="n">
        <v>23.4</v>
      </c>
      <c r="CK328" s="437" t="n">
        <v>3.85</v>
      </c>
      <c r="CL328" s="424"/>
      <c r="CM328" s="424"/>
      <c r="CN328" s="424"/>
      <c r="CO328" s="433"/>
      <c r="CP328" s="433"/>
      <c r="CQ328" s="438"/>
      <c r="CR328" s="438" t="n">
        <v>0.96</v>
      </c>
      <c r="CS328" s="425"/>
      <c r="CT328" s="433" t="n">
        <f aca="false">3500/CD328*24</f>
        <v>4.15676959619953</v>
      </c>
      <c r="CU328" s="435" t="n">
        <v>7.75</v>
      </c>
      <c r="CV328" s="439"/>
      <c r="CW328" s="440"/>
      <c r="CX328" s="441"/>
      <c r="CY328" s="442"/>
      <c r="CZ328" s="443"/>
      <c r="DA328" s="443"/>
      <c r="DB328" s="443"/>
      <c r="DC328" s="443"/>
      <c r="DD328" s="444"/>
      <c r="DE328" s="441"/>
      <c r="DF328" s="445" t="n">
        <v>18867</v>
      </c>
      <c r="DG328" s="446" t="n">
        <f aca="false">DF328+AF328/2</f>
        <v>19347</v>
      </c>
      <c r="DH328" s="422" t="n">
        <f aca="false">DG328/25000</f>
        <v>0.77388</v>
      </c>
      <c r="DI328" s="447" t="n">
        <f aca="false">6700/DG328*24</f>
        <v>8.31136610327182</v>
      </c>
      <c r="DJ328" s="435" t="n">
        <v>7.97</v>
      </c>
      <c r="DK328" s="428"/>
      <c r="DL328" s="447" t="n">
        <f aca="false">9500/DG328*24</f>
        <v>11.7847728329974</v>
      </c>
      <c r="DM328" s="423" t="n">
        <v>23.4</v>
      </c>
      <c r="DN328" s="423" t="n">
        <v>3.53</v>
      </c>
      <c r="DO328" s="424" t="n">
        <v>8.05</v>
      </c>
      <c r="DP328" s="424"/>
      <c r="DQ328" s="424"/>
      <c r="DR328" s="433"/>
      <c r="DS328" s="433"/>
      <c r="DT328" s="438"/>
      <c r="DU328" s="438" t="n">
        <v>0.96</v>
      </c>
      <c r="DV328" s="425"/>
      <c r="DW328" s="447" t="n">
        <f aca="false">3500/DG328*24</f>
        <v>4.34175841215692</v>
      </c>
      <c r="DX328" s="435" t="n">
        <v>5.6</v>
      </c>
      <c r="DY328" s="439" t="n">
        <v>8.14</v>
      </c>
      <c r="DZ328" s="440" t="n">
        <v>20.8</v>
      </c>
      <c r="EA328" s="441" t="n">
        <v>72</v>
      </c>
      <c r="EB328" s="442" t="n">
        <v>8820</v>
      </c>
      <c r="EC328" s="443" t="n">
        <v>8.9</v>
      </c>
      <c r="ED328" s="443"/>
      <c r="EE328" s="443"/>
      <c r="EF328" s="443"/>
      <c r="EG328" s="444" t="n">
        <v>23</v>
      </c>
      <c r="EH328" s="441"/>
      <c r="EI328" s="430" t="n">
        <f aca="false">DY328</f>
        <v>8.14</v>
      </c>
      <c r="EJ328" s="448" t="n">
        <f aca="false">DZ328</f>
        <v>20.8</v>
      </c>
      <c r="EK328" s="449" t="n">
        <f aca="false">EA328</f>
        <v>72</v>
      </c>
      <c r="EL328" s="418" t="n">
        <f aca="false">EB328</f>
        <v>8820</v>
      </c>
      <c r="EM328" s="432" t="n">
        <f aca="false">EC328</f>
        <v>8.9</v>
      </c>
      <c r="EN328" s="432"/>
      <c r="EO328" s="432"/>
      <c r="EP328" s="432"/>
      <c r="EQ328" s="431" t="n">
        <f aca="false">EG328</f>
        <v>23</v>
      </c>
      <c r="ER328" s="449"/>
      <c r="ES328" s="450" t="n">
        <f aca="false">44000/(BA328+AF328)*24</f>
        <v>26.6970041714069</v>
      </c>
      <c r="ET328" s="451" t="n">
        <f aca="false">(BA328+AF328)/BA$6</f>
        <v>0.7911</v>
      </c>
      <c r="EU328" s="452" t="n">
        <f aca="false">BV328/1000/ES328*24</f>
        <v>0.292086136363636</v>
      </c>
      <c r="EV328" s="451" t="n">
        <f aca="false">EU328/$EU$6</f>
        <v>0.540900252525252</v>
      </c>
      <c r="EW328" s="514" t="n">
        <f aca="false">1-EM328/BY328</f>
        <v>0.56974642330735</v>
      </c>
      <c r="EX328" s="515" t="n">
        <f aca="false">BY328-EM328</f>
        <v>11.7854759196056</v>
      </c>
      <c r="EY328" s="514" t="n">
        <f aca="false">1-EJ328/BU328</f>
        <v>0.767587622435818</v>
      </c>
      <c r="EZ328" s="515" t="n">
        <f aca="false">BU328-EJ328</f>
        <v>68.6960940462647</v>
      </c>
      <c r="FA328" s="451" t="n">
        <f aca="false">1-EK328/BV328</f>
        <v>0.778399740425264</v>
      </c>
      <c r="FB328" s="432" t="n">
        <f aca="false">BV328-EK328</f>
        <v>252.909366704589</v>
      </c>
      <c r="FC328" s="453"/>
      <c r="FD328" s="432"/>
      <c r="FE328" s="453" t="n">
        <f aca="false">1-EQ328/CB328</f>
        <v>0.772331935690932</v>
      </c>
      <c r="FF328" s="431" t="n">
        <f aca="false">CB328-EQ328</f>
        <v>78.0242700037922</v>
      </c>
      <c r="FG328" s="406" t="n">
        <v>50400</v>
      </c>
      <c r="FH328" s="590"/>
      <c r="FI328" s="591"/>
      <c r="FJ328" s="592"/>
      <c r="FK328" s="456" t="n">
        <f aca="false">3000/BS328*24</f>
        <v>1.82025028441411</v>
      </c>
      <c r="FL328" s="531"/>
      <c r="FM328" s="456"/>
      <c r="FN328" s="531" t="n">
        <v>4909</v>
      </c>
      <c r="FO328" s="533" t="n">
        <f aca="false">FN328/11.15/1.2/1000</f>
        <v>0.366890881913303</v>
      </c>
      <c r="FP328" s="450" t="n">
        <f aca="false">FN328/BS328*1000</f>
        <v>124.105675641512</v>
      </c>
      <c r="FQ328" s="458" t="n">
        <v>75.6</v>
      </c>
      <c r="FR328" s="459" t="n">
        <f aca="false">FQ328/BS328*1000</f>
        <v>1.91126279863481</v>
      </c>
      <c r="FS328" s="577" t="n">
        <v>7.97</v>
      </c>
      <c r="FT328" s="578" t="n">
        <v>20.2</v>
      </c>
      <c r="FU328" s="579" t="n">
        <v>70</v>
      </c>
      <c r="FV328" s="580" t="n">
        <v>1</v>
      </c>
      <c r="FW328" s="581"/>
      <c r="FX328" s="580"/>
      <c r="FY328" s="453" t="n">
        <f aca="false">1-FV328/(EG328+DD328)</f>
        <v>0.956521739130435</v>
      </c>
      <c r="FZ328" s="453"/>
      <c r="GA328" s="430"/>
      <c r="GB328" s="514" t="n">
        <f aca="false">1-FT328/DZ328</f>
        <v>0.028846153846154</v>
      </c>
      <c r="GC328" s="515" t="n">
        <f aca="false">(CW328+DZ328-FT328)</f>
        <v>0.600000000000001</v>
      </c>
      <c r="GD328" s="514" t="n">
        <f aca="false">1-FU328/EA328</f>
        <v>0.0277777777777778</v>
      </c>
      <c r="GE328" s="528" t="n">
        <f aca="false">CX328+EA328-FU328</f>
        <v>2</v>
      </c>
      <c r="GF328" s="462" t="n">
        <f aca="false">4100/BS328*24</f>
        <v>2.48767538869928</v>
      </c>
      <c r="GG328" s="607" t="n">
        <v>30</v>
      </c>
      <c r="GH328" s="451" t="n">
        <f aca="false">GG328/80</f>
        <v>0.375</v>
      </c>
      <c r="GI328" s="406" t="n">
        <v>195</v>
      </c>
      <c r="GJ328" s="463" t="n">
        <f aca="false">GI328/GG328</f>
        <v>6.5</v>
      </c>
      <c r="GK328" s="464" t="n">
        <f aca="false">GG328/(BS328/24)*1000</f>
        <v>18.2025028441411</v>
      </c>
      <c r="GL328" s="465" t="n">
        <v>8.13</v>
      </c>
      <c r="GM328" s="530" t="n">
        <v>19.4</v>
      </c>
      <c r="GN328" s="406" t="n">
        <v>66</v>
      </c>
      <c r="GO328" s="514" t="n">
        <f aca="false">1-GM328/FT328</f>
        <v>0.0396039603960396</v>
      </c>
      <c r="GP328" s="451" t="n">
        <f aca="false">1-GN328/FU328</f>
        <v>0.0571428571428572</v>
      </c>
      <c r="GQ328" s="578" t="n">
        <v>4</v>
      </c>
      <c r="GR328" s="456" t="n">
        <f aca="false">4300/BS328*24</f>
        <v>2.60902540766022</v>
      </c>
      <c r="GS328" s="532" t="n">
        <f aca="false">HC328</f>
        <v>16.9</v>
      </c>
      <c r="GT328" s="532" t="n">
        <f aca="false">HD328</f>
        <v>57.122</v>
      </c>
      <c r="GU328" s="514" t="n">
        <f aca="false">1-GS328/GM328</f>
        <v>0.128865979381443</v>
      </c>
      <c r="GV328" s="514" t="n">
        <f aca="false">1-GT328/GN328</f>
        <v>0.134515151515152</v>
      </c>
      <c r="GW328" s="514" t="n">
        <f aca="false">1-HC328/FT328</f>
        <v>0.163366336633663</v>
      </c>
      <c r="GX328" s="514" t="n">
        <f aca="false">1-HD328/FU328</f>
        <v>0.183971428571429</v>
      </c>
      <c r="GY328" s="463" t="n">
        <f aca="false">GK328/(FU328-HD328)</f>
        <v>1.41345727940216</v>
      </c>
      <c r="GZ328" s="406" t="n">
        <v>36521</v>
      </c>
      <c r="HA328" s="582" t="n">
        <v>8.32</v>
      </c>
      <c r="HB328" s="452" t="n">
        <v>8.18</v>
      </c>
      <c r="HC328" s="578" t="n">
        <v>16.9</v>
      </c>
      <c r="HD328" s="464" t="n">
        <f aca="false">HC328*3.38</f>
        <v>57.122</v>
      </c>
      <c r="HE328" s="464" t="n">
        <v>17</v>
      </c>
      <c r="HF328" s="464"/>
      <c r="HG328" s="583"/>
      <c r="HH328" s="576" t="n">
        <v>9</v>
      </c>
      <c r="HI328" s="584" t="n">
        <v>8960</v>
      </c>
      <c r="HJ328" s="407" t="n">
        <f aca="false">HI328*0.67</f>
        <v>6003.2</v>
      </c>
      <c r="HK328" s="407"/>
      <c r="HL328" s="550"/>
      <c r="HM328" s="585"/>
      <c r="HN328" s="462" t="n">
        <v>7.65</v>
      </c>
      <c r="HO328" s="575"/>
      <c r="HP328" s="549" t="n">
        <v>0.01</v>
      </c>
      <c r="HQ328" s="586"/>
      <c r="HR328" s="587"/>
      <c r="HS328" s="521" t="n">
        <v>0.17</v>
      </c>
      <c r="HT328" s="588" t="n">
        <v>4</v>
      </c>
      <c r="HU328" s="523" t="n">
        <f aca="false">72500/BA328*24</f>
        <v>45.0835600466382</v>
      </c>
      <c r="HV328" s="514" t="n">
        <f aca="false">1-HC328/BE328</f>
        <v>0.778795811518325</v>
      </c>
      <c r="HW328" s="514" t="n">
        <f aca="false">1-HD328/BF328</f>
        <v>0.797439716312057</v>
      </c>
      <c r="HX328" s="514" t="n">
        <f aca="false">1-HN328/BK328</f>
        <v>0.639150943396226</v>
      </c>
      <c r="HY328" s="600"/>
    </row>
    <row r="329" s="599" customFormat="true" ht="15" hidden="false" customHeight="true" outlineLevel="0" collapsed="false">
      <c r="A329" s="401" t="n">
        <v>43811</v>
      </c>
      <c r="B329" s="516" t="n">
        <v>39913</v>
      </c>
      <c r="C329" s="403" t="n">
        <f aca="false">B329/$B$6</f>
        <v>0.79826</v>
      </c>
      <c r="D329" s="572" t="n">
        <v>8.13</v>
      </c>
      <c r="E329" s="573" t="n">
        <v>53</v>
      </c>
      <c r="F329" s="574" t="n">
        <v>199</v>
      </c>
      <c r="G329" s="407" t="n">
        <f aca="false">F329*B329/1000</f>
        <v>7942.687</v>
      </c>
      <c r="H329" s="403" t="n">
        <f aca="false">G329/$G$6</f>
        <v>0.31770748</v>
      </c>
      <c r="I329" s="574" t="n">
        <v>7860</v>
      </c>
      <c r="J329" s="407" t="n">
        <f aca="false">I329*0.67</f>
        <v>5266.2</v>
      </c>
      <c r="K329" s="575" t="n">
        <v>36.5</v>
      </c>
      <c r="L329" s="575"/>
      <c r="M329" s="575"/>
      <c r="N329" s="576" t="n">
        <v>162</v>
      </c>
      <c r="O329" s="576"/>
      <c r="P329" s="410"/>
      <c r="Q329" s="410"/>
      <c r="R329" s="410"/>
      <c r="S329" s="410"/>
      <c r="T329" s="411"/>
      <c r="U329" s="412"/>
      <c r="V329" s="410"/>
      <c r="W329" s="410"/>
      <c r="X329" s="517"/>
      <c r="Y329" s="474" t="n">
        <v>960</v>
      </c>
      <c r="Z329" s="430" t="n">
        <v>7.8</v>
      </c>
      <c r="AA329" s="410" t="n">
        <v>1339</v>
      </c>
      <c r="AB329" s="410" t="n">
        <v>3950</v>
      </c>
      <c r="AC329" s="410" t="n">
        <v>10760</v>
      </c>
      <c r="AD329" s="475" t="n">
        <v>6.13</v>
      </c>
      <c r="AE329" s="478" t="n">
        <f aca="false">AD329/$AD$6</f>
        <v>0.851388888888889</v>
      </c>
      <c r="AF329" s="479" t="n">
        <f aca="false">Y329</f>
        <v>960</v>
      </c>
      <c r="AG329" s="478" t="n">
        <f aca="false">AF329/$AF$6</f>
        <v>0.384</v>
      </c>
      <c r="AH329" s="479" t="n">
        <v>1339</v>
      </c>
      <c r="AI329" s="479" t="n">
        <f aca="false">AB329</f>
        <v>3950</v>
      </c>
      <c r="AJ329" s="474" t="n">
        <f aca="false">AB329*Y329/1000</f>
        <v>3792</v>
      </c>
      <c r="AK329" s="478" t="n">
        <f aca="false">AJ329/$AJ$6</f>
        <v>0.168533333333333</v>
      </c>
      <c r="AL329" s="448" t="n">
        <v>33</v>
      </c>
      <c r="AM329" s="480"/>
      <c r="AN329" s="474" t="n">
        <v>1640</v>
      </c>
      <c r="AO329" s="474" t="n">
        <v>1654</v>
      </c>
      <c r="AP329" s="480" t="n">
        <v>7.8</v>
      </c>
      <c r="AQ329" s="448" t="n">
        <v>743</v>
      </c>
      <c r="AR329" s="474" t="n">
        <v>2120</v>
      </c>
      <c r="AS329" s="658" t="n">
        <f aca="false">AR329/AQ329</f>
        <v>2.85329744279946</v>
      </c>
      <c r="AT329" s="474" t="n">
        <v>9510</v>
      </c>
      <c r="AU329" s="448" t="n">
        <v>112</v>
      </c>
      <c r="AV329" s="481"/>
      <c r="AW329" s="480" t="n">
        <v>14.19</v>
      </c>
      <c r="AX329" s="480" t="n">
        <v>41.64</v>
      </c>
      <c r="AY329" s="481"/>
      <c r="AZ329" s="481"/>
      <c r="BA329" s="421" t="n">
        <f aca="false">CC329+DF329</f>
        <v>42332</v>
      </c>
      <c r="BB329" s="422" t="n">
        <f aca="false">BA329/$BA$6</f>
        <v>0.84664</v>
      </c>
      <c r="BC329" s="423"/>
      <c r="BD329" s="424" t="n">
        <v>8.12</v>
      </c>
      <c r="BE329" s="425" t="n">
        <v>70</v>
      </c>
      <c r="BF329" s="426" t="n">
        <v>245</v>
      </c>
      <c r="BG329" s="427" t="n">
        <v>7680</v>
      </c>
      <c r="BH329" s="421" t="n">
        <f aca="false">BG329*0.67</f>
        <v>5145.6</v>
      </c>
      <c r="BI329" s="433"/>
      <c r="BJ329" s="422"/>
      <c r="BK329" s="428" t="n">
        <v>24.5</v>
      </c>
      <c r="BL329" s="428"/>
      <c r="BM329" s="429"/>
      <c r="BN329" s="423"/>
      <c r="BO329" s="426" t="n">
        <v>111</v>
      </c>
      <c r="BP329" s="426"/>
      <c r="BQ329" s="424" t="n">
        <v>5.8</v>
      </c>
      <c r="BR329" s="422" t="n">
        <f aca="false">BQ329/$BQ$6</f>
        <v>0.805555555555555</v>
      </c>
      <c r="BS329" s="410" t="n">
        <f aca="false">BA329+Y329</f>
        <v>43292</v>
      </c>
      <c r="BT329" s="430" t="n">
        <f aca="false">(BD329*BA329+AP329*AF329)/(AF329+BA329)</f>
        <v>8.11290400073917</v>
      </c>
      <c r="BU329" s="431" t="n">
        <f aca="false">(AQ329*Y329+BA329*BE329)/(BA329+Y329)</f>
        <v>84.9237734454403</v>
      </c>
      <c r="BV329" s="431" t="n">
        <f aca="false">(BA329*BF329+AR329*AF329)/(AF329+BA329)</f>
        <v>286.578120668946</v>
      </c>
      <c r="BW329" s="431" t="n">
        <f aca="false">(BA329*BG329+AS329*AF329)/(AF329+BA329)</f>
        <v>7509.7592896042</v>
      </c>
      <c r="BX329" s="431" t="n">
        <f aca="false">BW329*0.65</f>
        <v>4881.34353824273</v>
      </c>
      <c r="BY329" s="431" t="n">
        <f aca="false">(BK329*BA329+AY329*AF329)/BS329</f>
        <v>23.9567125565924</v>
      </c>
      <c r="BZ329" s="431"/>
      <c r="CA329" s="432"/>
      <c r="CB329" s="431" t="n">
        <f aca="false">(BO329*BA329+AU329*AF329)/BS329</f>
        <v>111.02217499769</v>
      </c>
      <c r="CC329" s="433" t="n">
        <v>22319</v>
      </c>
      <c r="CD329" s="412" t="n">
        <f aca="false">CC329+AF329/2</f>
        <v>22799</v>
      </c>
      <c r="CE329" s="422" t="n">
        <f aca="false">CD329/25000</f>
        <v>0.91196</v>
      </c>
      <c r="CF329" s="434" t="n">
        <f aca="false">6700/CD329*24</f>
        <v>7.05294091846134</v>
      </c>
      <c r="CG329" s="435"/>
      <c r="CH329" s="428"/>
      <c r="CI329" s="447" t="n">
        <f aca="false">9500/CD329*24</f>
        <v>10.0004386157288</v>
      </c>
      <c r="CJ329" s="437" t="n">
        <v>24.7</v>
      </c>
      <c r="CK329" s="437" t="n">
        <v>4.51</v>
      </c>
      <c r="CL329" s="424"/>
      <c r="CM329" s="424"/>
      <c r="CN329" s="424"/>
      <c r="CO329" s="433"/>
      <c r="CP329" s="433"/>
      <c r="CQ329" s="438"/>
      <c r="CR329" s="438" t="n">
        <v>0.96</v>
      </c>
      <c r="CS329" s="425"/>
      <c r="CT329" s="433" t="n">
        <f aca="false">3500/CD329*24</f>
        <v>3.68437212158428</v>
      </c>
      <c r="CU329" s="435" t="n">
        <v>7.06</v>
      </c>
      <c r="CV329" s="439"/>
      <c r="CW329" s="440"/>
      <c r="CX329" s="441"/>
      <c r="CY329" s="442"/>
      <c r="CZ329" s="443"/>
      <c r="DA329" s="443"/>
      <c r="DB329" s="443"/>
      <c r="DC329" s="443"/>
      <c r="DD329" s="444"/>
      <c r="DE329" s="441"/>
      <c r="DF329" s="445" t="n">
        <v>20013</v>
      </c>
      <c r="DG329" s="446" t="n">
        <f aca="false">DF329+AF329/2</f>
        <v>20493</v>
      </c>
      <c r="DH329" s="422" t="n">
        <f aca="false">DG329/25000</f>
        <v>0.81972</v>
      </c>
      <c r="DI329" s="447" t="n">
        <f aca="false">6700/DG329*24</f>
        <v>7.84658175962524</v>
      </c>
      <c r="DJ329" s="435" t="n">
        <v>7.92</v>
      </c>
      <c r="DK329" s="428"/>
      <c r="DL329" s="447" t="n">
        <f aca="false">9500/DG329*24</f>
        <v>11.125750256185</v>
      </c>
      <c r="DM329" s="423" t="n">
        <v>23.7</v>
      </c>
      <c r="DN329" s="423" t="n">
        <v>3.73</v>
      </c>
      <c r="DO329" s="424" t="n">
        <v>7.9</v>
      </c>
      <c r="DP329" s="424"/>
      <c r="DQ329" s="424"/>
      <c r="DR329" s="433"/>
      <c r="DS329" s="433"/>
      <c r="DT329" s="438"/>
      <c r="DU329" s="438" t="n">
        <v>0.97</v>
      </c>
      <c r="DV329" s="425"/>
      <c r="DW329" s="447" t="n">
        <f aca="false">3500/DG329*24</f>
        <v>4.09896062069975</v>
      </c>
      <c r="DX329" s="435" t="n">
        <v>6.44</v>
      </c>
      <c r="DY329" s="439" t="n">
        <v>8</v>
      </c>
      <c r="DZ329" s="440" t="n">
        <v>22</v>
      </c>
      <c r="EA329" s="441" t="n">
        <v>74</v>
      </c>
      <c r="EB329" s="442" t="n">
        <v>8220</v>
      </c>
      <c r="EC329" s="443" t="n">
        <v>8.5</v>
      </c>
      <c r="ED329" s="443"/>
      <c r="EE329" s="443"/>
      <c r="EF329" s="443"/>
      <c r="EG329" s="444" t="n">
        <v>15</v>
      </c>
      <c r="EH329" s="441"/>
      <c r="EI329" s="430" t="n">
        <f aca="false">DY329</f>
        <v>8</v>
      </c>
      <c r="EJ329" s="448" t="n">
        <f aca="false">DZ329</f>
        <v>22</v>
      </c>
      <c r="EK329" s="449" t="n">
        <f aca="false">EA329</f>
        <v>74</v>
      </c>
      <c r="EL329" s="418" t="n">
        <f aca="false">EB329</f>
        <v>8220</v>
      </c>
      <c r="EM329" s="432" t="n">
        <f aca="false">EC329</f>
        <v>8.5</v>
      </c>
      <c r="EN329" s="432"/>
      <c r="EO329" s="432"/>
      <c r="EP329" s="432"/>
      <c r="EQ329" s="431" t="n">
        <f aca="false">EG329</f>
        <v>15</v>
      </c>
      <c r="ER329" s="449"/>
      <c r="ES329" s="450" t="n">
        <f aca="false">44000/(BA329+AF329)*24</f>
        <v>24.3924974591148</v>
      </c>
      <c r="ET329" s="451" t="n">
        <f aca="false">(BA329+AF329)/BA$6</f>
        <v>0.86584</v>
      </c>
      <c r="EU329" s="452" t="n">
        <f aca="false">BV329/1000/ES329*24</f>
        <v>0.281966818181818</v>
      </c>
      <c r="EV329" s="451" t="n">
        <f aca="false">EU329/$EU$6</f>
        <v>0.522160774410774</v>
      </c>
      <c r="EW329" s="514" t="n">
        <f aca="false">1-EM329/BY329</f>
        <v>0.645193388703871</v>
      </c>
      <c r="EX329" s="515" t="n">
        <f aca="false">BY329-EM329</f>
        <v>15.4567125565924</v>
      </c>
      <c r="EY329" s="514" t="n">
        <f aca="false">1-EJ329/BU329</f>
        <v>0.740944153710574</v>
      </c>
      <c r="EZ329" s="515" t="n">
        <f aca="false">BU329-EJ329</f>
        <v>62.9237734454403</v>
      </c>
      <c r="FA329" s="451" t="n">
        <f aca="false">1-EK329/BV329</f>
        <v>0.74178070598249</v>
      </c>
      <c r="FB329" s="432" t="n">
        <f aca="false">BV329-EK329</f>
        <v>212.578120668946</v>
      </c>
      <c r="FC329" s="453"/>
      <c r="FD329" s="432"/>
      <c r="FE329" s="453" t="n">
        <f aca="false">1-EQ329/CB329</f>
        <v>0.864891856061079</v>
      </c>
      <c r="FF329" s="431" t="n">
        <f aca="false">CB329-EQ329</f>
        <v>96.0221749976901</v>
      </c>
      <c r="FG329" s="406" t="n">
        <v>50400</v>
      </c>
      <c r="FH329" s="590"/>
      <c r="FI329" s="591"/>
      <c r="FJ329" s="592"/>
      <c r="FK329" s="456" t="n">
        <f aca="false">3000/BS329*24</f>
        <v>1.66312482675783</v>
      </c>
      <c r="FL329" s="531"/>
      <c r="FM329" s="456"/>
      <c r="FN329" s="531" t="n">
        <v>5699</v>
      </c>
      <c r="FO329" s="533" t="n">
        <f aca="false">FN329/11.15/1.2/1000</f>
        <v>0.42593423019432</v>
      </c>
      <c r="FP329" s="450" t="n">
        <f aca="false">FN329/BS329*1000</f>
        <v>131.640949829068</v>
      </c>
      <c r="FQ329" s="458" t="n">
        <v>72</v>
      </c>
      <c r="FR329" s="459" t="n">
        <f aca="false">FQ329/BS329*1000</f>
        <v>1.66312482675783</v>
      </c>
      <c r="FS329" s="577" t="n">
        <v>8.08</v>
      </c>
      <c r="FT329" s="578" t="n">
        <v>21.4</v>
      </c>
      <c r="FU329" s="579" t="n">
        <v>74</v>
      </c>
      <c r="FV329" s="580" t="n">
        <v>3</v>
      </c>
      <c r="FW329" s="581"/>
      <c r="FX329" s="580"/>
      <c r="FY329" s="453" t="n">
        <f aca="false">1-FV329/(EG329+DD329)</f>
        <v>0.8</v>
      </c>
      <c r="FZ329" s="453"/>
      <c r="GA329" s="430"/>
      <c r="GB329" s="514" t="n">
        <f aca="false">1-FT329/DZ329</f>
        <v>0.0272727272727273</v>
      </c>
      <c r="GC329" s="515" t="n">
        <f aca="false">(CW329+DZ329-FT329)</f>
        <v>0.600000000000001</v>
      </c>
      <c r="GD329" s="514" t="n">
        <f aca="false">1-FU329/EA329</f>
        <v>0</v>
      </c>
      <c r="GE329" s="528" t="n">
        <f aca="false">CX329+EA329-FU329</f>
        <v>0</v>
      </c>
      <c r="GF329" s="462" t="n">
        <f aca="false">4100/BS329*24</f>
        <v>2.2729372632357</v>
      </c>
      <c r="GG329" s="607" t="n">
        <v>30</v>
      </c>
      <c r="GH329" s="451" t="n">
        <f aca="false">GG329/80</f>
        <v>0.375</v>
      </c>
      <c r="GI329" s="406" t="n">
        <v>195</v>
      </c>
      <c r="GJ329" s="463" t="n">
        <f aca="false">GI329/GG329</f>
        <v>6.5</v>
      </c>
      <c r="GK329" s="464" t="n">
        <f aca="false">GG329/(BS329/24)*1000</f>
        <v>16.6312482675783</v>
      </c>
      <c r="GL329" s="465" t="n">
        <v>8.21</v>
      </c>
      <c r="GM329" s="530" t="n">
        <v>20</v>
      </c>
      <c r="GN329" s="406" t="n">
        <v>70</v>
      </c>
      <c r="GO329" s="514" t="n">
        <f aca="false">1-GM329/FT329</f>
        <v>0.0654205607476635</v>
      </c>
      <c r="GP329" s="451" t="n">
        <f aca="false">1-GN329/FU329</f>
        <v>0.0540540540540541</v>
      </c>
      <c r="GQ329" s="578" t="n">
        <v>8</v>
      </c>
      <c r="GR329" s="456" t="n">
        <f aca="false">4300/BS329*24</f>
        <v>2.38381225168622</v>
      </c>
      <c r="GS329" s="532" t="n">
        <f aca="false">HC329</f>
        <v>18</v>
      </c>
      <c r="GT329" s="532" t="n">
        <f aca="false">HD329</f>
        <v>60.84</v>
      </c>
      <c r="GU329" s="514" t="n">
        <f aca="false">1-GS329/GM329</f>
        <v>0.1</v>
      </c>
      <c r="GV329" s="514" t="n">
        <f aca="false">1-GT329/GN329</f>
        <v>0.130857142857143</v>
      </c>
      <c r="GW329" s="514" t="n">
        <f aca="false">1-HC329/FT329</f>
        <v>0.158878504672897</v>
      </c>
      <c r="GX329" s="514" t="n">
        <f aca="false">1-HD329/FU329</f>
        <v>0.177837837837838</v>
      </c>
      <c r="GY329" s="463" t="n">
        <f aca="false">GK329/(FU329-HD329)</f>
        <v>1.2637726647096</v>
      </c>
      <c r="GZ329" s="406" t="n">
        <v>39533</v>
      </c>
      <c r="HA329" s="582" t="n">
        <v>8.49</v>
      </c>
      <c r="HB329" s="452" t="n">
        <v>8.34</v>
      </c>
      <c r="HC329" s="578" t="n">
        <v>18</v>
      </c>
      <c r="HD329" s="464" t="n">
        <f aca="false">HC329*3.38</f>
        <v>60.84</v>
      </c>
      <c r="HE329" s="464" t="n">
        <v>16.5</v>
      </c>
      <c r="HF329" s="464"/>
      <c r="HG329" s="583"/>
      <c r="HH329" s="576" t="n">
        <v>5</v>
      </c>
      <c r="HI329" s="584" t="n">
        <v>8520</v>
      </c>
      <c r="HJ329" s="407" t="n">
        <f aca="false">HI329*0.67</f>
        <v>5708.4</v>
      </c>
      <c r="HK329" s="407"/>
      <c r="HL329" s="550"/>
      <c r="HM329" s="585"/>
      <c r="HN329" s="462" t="n">
        <v>7.33</v>
      </c>
      <c r="HO329" s="575"/>
      <c r="HP329" s="549" t="n">
        <v>0.01</v>
      </c>
      <c r="HQ329" s="586"/>
      <c r="HR329" s="587"/>
      <c r="HS329" s="521" t="n">
        <v>0.28</v>
      </c>
      <c r="HT329" s="588" t="n">
        <v>4</v>
      </c>
      <c r="HU329" s="523" t="n">
        <f aca="false">72500/BA329*24</f>
        <v>41.1036568080885</v>
      </c>
      <c r="HV329" s="514" t="n">
        <f aca="false">1-HC329/BE329</f>
        <v>0.742857142857143</v>
      </c>
      <c r="HW329" s="514" t="n">
        <f aca="false">1-HD329/BF329</f>
        <v>0.751673469387755</v>
      </c>
      <c r="HX329" s="514" t="n">
        <f aca="false">1-HN329/BK329</f>
        <v>0.700816326530612</v>
      </c>
      <c r="HY329" s="600"/>
    </row>
    <row r="330" s="599" customFormat="true" ht="15" hidden="false" customHeight="true" outlineLevel="0" collapsed="false">
      <c r="A330" s="401" t="n">
        <v>43812</v>
      </c>
      <c r="B330" s="516" t="n">
        <v>42888</v>
      </c>
      <c r="C330" s="403" t="n">
        <f aca="false">B330/$B$6</f>
        <v>0.85776</v>
      </c>
      <c r="D330" s="572" t="n">
        <v>8.22</v>
      </c>
      <c r="E330" s="573" t="n">
        <v>48</v>
      </c>
      <c r="F330" s="574" t="n">
        <v>213</v>
      </c>
      <c r="G330" s="407" t="n">
        <f aca="false">F330*B330/1000</f>
        <v>9135.144</v>
      </c>
      <c r="H330" s="403" t="n">
        <f aca="false">G330/$G$6</f>
        <v>0.36540576</v>
      </c>
      <c r="I330" s="574" t="n">
        <v>7000</v>
      </c>
      <c r="J330" s="407" t="n">
        <f aca="false">I330*0.67</f>
        <v>4690</v>
      </c>
      <c r="K330" s="575" t="n">
        <v>32.9</v>
      </c>
      <c r="L330" s="575" t="n">
        <v>26.8</v>
      </c>
      <c r="M330" s="575" t="n">
        <v>2.2</v>
      </c>
      <c r="N330" s="576" t="n">
        <v>123</v>
      </c>
      <c r="O330" s="576" t="n">
        <v>32</v>
      </c>
      <c r="P330" s="410"/>
      <c r="Q330" s="410"/>
      <c r="R330" s="410"/>
      <c r="S330" s="410"/>
      <c r="T330" s="411"/>
      <c r="U330" s="412"/>
      <c r="V330" s="410"/>
      <c r="W330" s="410"/>
      <c r="X330" s="517"/>
      <c r="Y330" s="474" t="n">
        <v>960</v>
      </c>
      <c r="Z330" s="430" t="n">
        <v>7.85</v>
      </c>
      <c r="AA330" s="410" t="n">
        <v>1427</v>
      </c>
      <c r="AB330" s="410" t="n">
        <v>4070</v>
      </c>
      <c r="AC330" s="410" t="n">
        <v>11030</v>
      </c>
      <c r="AD330" s="475" t="n">
        <v>6.22</v>
      </c>
      <c r="AE330" s="478" t="n">
        <f aca="false">AD330/$AD$6</f>
        <v>0.863888888888889</v>
      </c>
      <c r="AF330" s="479" t="n">
        <f aca="false">Y330</f>
        <v>960</v>
      </c>
      <c r="AG330" s="478" t="n">
        <f aca="false">AF330/$AF$6</f>
        <v>0.384</v>
      </c>
      <c r="AH330" s="479" t="n">
        <v>1427</v>
      </c>
      <c r="AI330" s="479" t="n">
        <f aca="false">AB330</f>
        <v>4070</v>
      </c>
      <c r="AJ330" s="474" t="n">
        <f aca="false">AB330*Y330/1000</f>
        <v>3907.2</v>
      </c>
      <c r="AK330" s="478" t="n">
        <f aca="false">AJ330/$AJ$6</f>
        <v>0.173653333333333</v>
      </c>
      <c r="AL330" s="448" t="n">
        <v>33</v>
      </c>
      <c r="AM330" s="480"/>
      <c r="AN330" s="474" t="n">
        <v>1482</v>
      </c>
      <c r="AO330" s="474" t="n">
        <v>1495</v>
      </c>
      <c r="AP330" s="480" t="n">
        <v>7.86</v>
      </c>
      <c r="AQ330" s="448" t="n">
        <v>653</v>
      </c>
      <c r="AR330" s="474" t="n">
        <v>2000</v>
      </c>
      <c r="AS330" s="658" t="n">
        <f aca="false">AR330/AQ330</f>
        <v>3.06278713629403</v>
      </c>
      <c r="AT330" s="474" t="n">
        <v>9660</v>
      </c>
      <c r="AU330" s="448" t="n">
        <v>106</v>
      </c>
      <c r="AV330" s="481"/>
      <c r="AW330" s="480" t="n">
        <v>14.06</v>
      </c>
      <c r="AX330" s="480" t="n">
        <v>42.72</v>
      </c>
      <c r="AY330" s="481"/>
      <c r="AZ330" s="481"/>
      <c r="BA330" s="421" t="n">
        <f aca="false">CC330+DF330</f>
        <v>39838</v>
      </c>
      <c r="BB330" s="422" t="n">
        <f aca="false">BA330/$BA$6</f>
        <v>0.79676</v>
      </c>
      <c r="BC330" s="423"/>
      <c r="BD330" s="424" t="n">
        <v>8.23</v>
      </c>
      <c r="BE330" s="425" t="n">
        <v>62.5</v>
      </c>
      <c r="BF330" s="426" t="n">
        <v>265</v>
      </c>
      <c r="BG330" s="427" t="n">
        <v>8780</v>
      </c>
      <c r="BH330" s="421" t="n">
        <f aca="false">BG330*0.67</f>
        <v>5882.6</v>
      </c>
      <c r="BI330" s="433"/>
      <c r="BJ330" s="422"/>
      <c r="BK330" s="428" t="n">
        <v>20.2</v>
      </c>
      <c r="BL330" s="428" t="n">
        <v>13.6</v>
      </c>
      <c r="BM330" s="429" t="n">
        <v>10</v>
      </c>
      <c r="BN330" s="423" t="n">
        <v>1.2</v>
      </c>
      <c r="BO330" s="426" t="n">
        <v>93</v>
      </c>
      <c r="BP330" s="426" t="n">
        <v>32</v>
      </c>
      <c r="BQ330" s="424" t="n">
        <v>3.91</v>
      </c>
      <c r="BR330" s="422" t="n">
        <f aca="false">BQ330/$BQ$6</f>
        <v>0.543055555555555</v>
      </c>
      <c r="BS330" s="410" t="n">
        <f aca="false">BA330+Y330</f>
        <v>40798</v>
      </c>
      <c r="BT330" s="430" t="n">
        <f aca="false">(BD330*BA330+AP330*AF330)/(AF330+BA330)</f>
        <v>8.2212936908672</v>
      </c>
      <c r="BU330" s="431" t="n">
        <f aca="false">(AQ330*Y330+BA330*BE330)/(BA330+Y330)</f>
        <v>76.3947987646453</v>
      </c>
      <c r="BV330" s="431" t="n">
        <f aca="false">(BA330*BF330+AR330*AF330)/(AF330+BA330)</f>
        <v>305.825530663268</v>
      </c>
      <c r="BW330" s="431" t="n">
        <f aca="false">(BA330*BG330+AS330*AF330)/(AF330+BA330)</f>
        <v>8573.47370644764</v>
      </c>
      <c r="BX330" s="431" t="n">
        <f aca="false">BW330*0.65</f>
        <v>5572.75790919097</v>
      </c>
      <c r="BY330" s="431" t="n">
        <f aca="false">(BK330*BA330+AY330*AF330)/BS330</f>
        <v>19.7246825824795</v>
      </c>
      <c r="BZ330" s="431" t="n">
        <f aca="false">BL330</f>
        <v>13.6</v>
      </c>
      <c r="CA330" s="432" t="n">
        <f aca="false">BN330</f>
        <v>1.2</v>
      </c>
      <c r="CB330" s="431" t="n">
        <f aca="false">(BO330*BA330+AU330*AF330)/BS330</f>
        <v>93.3058973479092</v>
      </c>
      <c r="CC330" s="433" t="n">
        <v>19656</v>
      </c>
      <c r="CD330" s="412" t="n">
        <f aca="false">CC330+AF330/2</f>
        <v>20136</v>
      </c>
      <c r="CE330" s="422" t="n">
        <f aca="false">CD330/25000</f>
        <v>0.80544</v>
      </c>
      <c r="CF330" s="434" t="n">
        <f aca="false">6700/CD330*24</f>
        <v>7.98569725864124</v>
      </c>
      <c r="CG330" s="435"/>
      <c r="CH330" s="428"/>
      <c r="CI330" s="447" t="n">
        <f aca="false">9500/CD330*24</f>
        <v>11.3230035756853</v>
      </c>
      <c r="CJ330" s="437" t="n">
        <v>23.5</v>
      </c>
      <c r="CK330" s="437" t="n">
        <v>1.72</v>
      </c>
      <c r="CL330" s="424"/>
      <c r="CM330" s="424"/>
      <c r="CN330" s="424"/>
      <c r="CO330" s="433"/>
      <c r="CP330" s="433"/>
      <c r="CQ330" s="438"/>
      <c r="CR330" s="438" t="n">
        <v>0.95</v>
      </c>
      <c r="CS330" s="425"/>
      <c r="CT330" s="433" t="n">
        <f aca="false">3500/CD330*24</f>
        <v>4.17163289630513</v>
      </c>
      <c r="CU330" s="435" t="n">
        <v>7.11</v>
      </c>
      <c r="CV330" s="439"/>
      <c r="CW330" s="440"/>
      <c r="CX330" s="441"/>
      <c r="CY330" s="442"/>
      <c r="CZ330" s="443"/>
      <c r="DA330" s="443"/>
      <c r="DB330" s="443"/>
      <c r="DC330" s="443"/>
      <c r="DD330" s="444"/>
      <c r="DE330" s="441"/>
      <c r="DF330" s="445" t="n">
        <v>20182</v>
      </c>
      <c r="DG330" s="446" t="n">
        <f aca="false">DF330+AF330/2</f>
        <v>20662</v>
      </c>
      <c r="DH330" s="422" t="n">
        <f aca="false">DG330/25000</f>
        <v>0.82648</v>
      </c>
      <c r="DI330" s="447" t="n">
        <f aca="false">6700/DG330*24</f>
        <v>7.7824024779789</v>
      </c>
      <c r="DJ330" s="435" t="n">
        <v>7.9</v>
      </c>
      <c r="DK330" s="428" t="n">
        <v>5.5</v>
      </c>
      <c r="DL330" s="447" t="n">
        <f aca="false">9500/DG330*24</f>
        <v>11.0347497822089</v>
      </c>
      <c r="DM330" s="423" t="n">
        <v>23.7</v>
      </c>
      <c r="DN330" s="423" t="n">
        <v>1.31</v>
      </c>
      <c r="DO330" s="424" t="n">
        <v>7.94</v>
      </c>
      <c r="DP330" s="424"/>
      <c r="DQ330" s="424"/>
      <c r="DR330" s="433"/>
      <c r="DS330" s="433"/>
      <c r="DT330" s="438"/>
      <c r="DU330" s="438" t="n">
        <v>0.96</v>
      </c>
      <c r="DV330" s="425"/>
      <c r="DW330" s="447" t="n">
        <f aca="false">3500/DG330*24</f>
        <v>4.06543413028748</v>
      </c>
      <c r="DX330" s="435" t="n">
        <v>6.36</v>
      </c>
      <c r="DY330" s="439" t="n">
        <v>8.12</v>
      </c>
      <c r="DZ330" s="440" t="n">
        <v>20.4</v>
      </c>
      <c r="EA330" s="441" t="n">
        <v>70</v>
      </c>
      <c r="EB330" s="442" t="n">
        <v>8020</v>
      </c>
      <c r="EC330" s="443" t="n">
        <v>7.5</v>
      </c>
      <c r="ED330" s="443" t="n">
        <v>0.34</v>
      </c>
      <c r="EE330" s="443" t="n">
        <v>7.1</v>
      </c>
      <c r="EF330" s="443" t="n">
        <v>0.9</v>
      </c>
      <c r="EG330" s="444" t="n">
        <v>22</v>
      </c>
      <c r="EH330" s="441" t="n">
        <v>16</v>
      </c>
      <c r="EI330" s="430" t="n">
        <f aca="false">DY330</f>
        <v>8.12</v>
      </c>
      <c r="EJ330" s="448" t="n">
        <f aca="false">DZ330</f>
        <v>20.4</v>
      </c>
      <c r="EK330" s="449" t="n">
        <f aca="false">EA330</f>
        <v>70</v>
      </c>
      <c r="EL330" s="418" t="n">
        <f aca="false">EB330</f>
        <v>8020</v>
      </c>
      <c r="EM330" s="432" t="n">
        <f aca="false">EC330</f>
        <v>7.5</v>
      </c>
      <c r="EN330" s="432" t="n">
        <f aca="false">ED330</f>
        <v>0.34</v>
      </c>
      <c r="EO330" s="432" t="n">
        <f aca="false">EE330</f>
        <v>7.1</v>
      </c>
      <c r="EP330" s="432" t="n">
        <f aca="false">EF330</f>
        <v>0.9</v>
      </c>
      <c r="EQ330" s="431" t="n">
        <f aca="false">EG330</f>
        <v>22</v>
      </c>
      <c r="ER330" s="449" t="n">
        <f aca="false">EH330</f>
        <v>16</v>
      </c>
      <c r="ES330" s="450" t="n">
        <f aca="false">44000/(BA330+AF330)*24</f>
        <v>25.883621746164</v>
      </c>
      <c r="ET330" s="451" t="n">
        <f aca="false">(BA330+AF330)/BA$6</f>
        <v>0.81596</v>
      </c>
      <c r="EU330" s="452" t="n">
        <f aca="false">BV330/1000/ES330*24</f>
        <v>0.283569772727273</v>
      </c>
      <c r="EV330" s="451" t="n">
        <f aca="false">EU330/$EU$6</f>
        <v>0.525129208754209</v>
      </c>
      <c r="EW330" s="514" t="n">
        <f aca="false">1-EM330/BY330</f>
        <v>0.619765744333859</v>
      </c>
      <c r="EX330" s="515" t="n">
        <f aca="false">BY330-EM330</f>
        <v>12.2246825824795</v>
      </c>
      <c r="EY330" s="514" t="n">
        <f aca="false">1-EJ330/BU330</f>
        <v>0.732966113794636</v>
      </c>
      <c r="EZ330" s="515" t="n">
        <f aca="false">BU330-EJ330</f>
        <v>55.9947987646453</v>
      </c>
      <c r="FA330" s="451" t="n">
        <f aca="false">1-EK330/BV330</f>
        <v>0.771111326617547</v>
      </c>
      <c r="FB330" s="432" t="n">
        <f aca="false">BV330-EK330</f>
        <v>235.825530663268</v>
      </c>
      <c r="FC330" s="453" t="n">
        <f aca="false">1-EP330/CA330</f>
        <v>0.25</v>
      </c>
      <c r="FD330" s="432" t="n">
        <f aca="false">CA330-EP330</f>
        <v>0.3</v>
      </c>
      <c r="FE330" s="453" t="n">
        <f aca="false">1-EQ330/CB330</f>
        <v>0.764216404050339</v>
      </c>
      <c r="FF330" s="431" t="n">
        <f aca="false">CB330-EQ330</f>
        <v>71.3058973479092</v>
      </c>
      <c r="FG330" s="406" t="n">
        <v>50400</v>
      </c>
      <c r="FH330" s="590"/>
      <c r="FI330" s="591"/>
      <c r="FJ330" s="592"/>
      <c r="FK330" s="456" t="n">
        <f aca="false">3000/BS330*24</f>
        <v>1.76479239178391</v>
      </c>
      <c r="FL330" s="531"/>
      <c r="FM330" s="456"/>
      <c r="FN330" s="531" t="n">
        <v>3197</v>
      </c>
      <c r="FO330" s="533" t="n">
        <f aca="false">FN330/11.15/1.2/1000</f>
        <v>0.238938714499253</v>
      </c>
      <c r="FP330" s="450" t="n">
        <f aca="false">FN330/BS330*1000</f>
        <v>78.3616843962939</v>
      </c>
      <c r="FQ330" s="458" t="n">
        <v>72</v>
      </c>
      <c r="FR330" s="459" t="n">
        <f aca="false">FQ330/BS330*1000</f>
        <v>1.76479239178391</v>
      </c>
      <c r="FS330" s="577" t="n">
        <v>7.99</v>
      </c>
      <c r="FT330" s="578" t="n">
        <v>19.2</v>
      </c>
      <c r="FU330" s="579" t="n">
        <v>67</v>
      </c>
      <c r="FV330" s="580" t="n">
        <v>1</v>
      </c>
      <c r="FW330" s="581" t="n">
        <v>0.14</v>
      </c>
      <c r="FX330" s="580" t="n">
        <v>16</v>
      </c>
      <c r="FY330" s="453" t="n">
        <f aca="false">1-FV330/(EG330+DD330)</f>
        <v>0.954545454545455</v>
      </c>
      <c r="FZ330" s="453" t="n">
        <f aca="false">1-FW330/(EF330+DC330)</f>
        <v>0.844444444444444</v>
      </c>
      <c r="GA330" s="430" t="n">
        <f aca="false">EF330+DC330-FW330</f>
        <v>0.76</v>
      </c>
      <c r="GB330" s="514" t="n">
        <f aca="false">1-FT330/DZ330</f>
        <v>0.0588235294117647</v>
      </c>
      <c r="GC330" s="515" t="n">
        <f aca="false">(CW330+DZ330-FT330)</f>
        <v>1.2</v>
      </c>
      <c r="GD330" s="514" t="n">
        <f aca="false">1-FU330/EA330</f>
        <v>0.0428571428571428</v>
      </c>
      <c r="GE330" s="528" t="n">
        <f aca="false">CX330+EA330-FU330</f>
        <v>3</v>
      </c>
      <c r="GF330" s="462" t="n">
        <f aca="false">4100/BS330*24</f>
        <v>2.41188293543801</v>
      </c>
      <c r="GG330" s="607" t="n">
        <v>30</v>
      </c>
      <c r="GH330" s="451" t="n">
        <f aca="false">GG330/80</f>
        <v>0.375</v>
      </c>
      <c r="GI330" s="406" t="n">
        <v>195</v>
      </c>
      <c r="GJ330" s="463" t="n">
        <f aca="false">GI330/GG330</f>
        <v>6.5</v>
      </c>
      <c r="GK330" s="464" t="n">
        <f aca="false">GG330/(BS330/24)*1000</f>
        <v>17.6479239178391</v>
      </c>
      <c r="GL330" s="465" t="n">
        <v>8.14</v>
      </c>
      <c r="GM330" s="530" t="n">
        <v>18</v>
      </c>
      <c r="GN330" s="406" t="n">
        <v>64</v>
      </c>
      <c r="GO330" s="514" t="n">
        <f aca="false">1-GM330/FT330</f>
        <v>0.0625</v>
      </c>
      <c r="GP330" s="451" t="n">
        <f aca="false">1-GN330/FU330</f>
        <v>0.0447761194029851</v>
      </c>
      <c r="GQ330" s="578" t="n">
        <v>4</v>
      </c>
      <c r="GR330" s="456" t="n">
        <f aca="false">4300/BS330*24</f>
        <v>2.52953576155694</v>
      </c>
      <c r="GS330" s="532" t="n">
        <f aca="false">HC330</f>
        <v>16</v>
      </c>
      <c r="GT330" s="532" t="n">
        <f aca="false">HD330</f>
        <v>54.08</v>
      </c>
      <c r="GU330" s="514" t="n">
        <f aca="false">1-GS330/GM330</f>
        <v>0.111111111111111</v>
      </c>
      <c r="GV330" s="514" t="n">
        <f aca="false">1-GT330/GN330</f>
        <v>0.155</v>
      </c>
      <c r="GW330" s="514" t="n">
        <f aca="false">1-HC330/FT330</f>
        <v>0.166666666666667</v>
      </c>
      <c r="GX330" s="514" t="n">
        <f aca="false">1-HD330/FU330</f>
        <v>0.192835820895522</v>
      </c>
      <c r="GY330" s="463" t="n">
        <f aca="false">GK330/(FU330-HD330)</f>
        <v>1.36593838373368</v>
      </c>
      <c r="GZ330" s="406" t="n">
        <v>38187</v>
      </c>
      <c r="HA330" s="582" t="n">
        <v>8.42</v>
      </c>
      <c r="HB330" s="452" t="n">
        <v>8.33</v>
      </c>
      <c r="HC330" s="578" t="n">
        <v>16</v>
      </c>
      <c r="HD330" s="464" t="n">
        <f aca="false">HC330*3.38</f>
        <v>54.08</v>
      </c>
      <c r="HE330" s="464" t="n">
        <v>15</v>
      </c>
      <c r="HF330" s="464"/>
      <c r="HG330" s="583"/>
      <c r="HH330" s="576" t="n">
        <v>7</v>
      </c>
      <c r="HI330" s="584" t="n">
        <v>7940</v>
      </c>
      <c r="HJ330" s="407" t="n">
        <f aca="false">HI330*0.67</f>
        <v>5319.8</v>
      </c>
      <c r="HK330" s="407"/>
      <c r="HL330" s="550"/>
      <c r="HM330" s="585" t="n">
        <v>7</v>
      </c>
      <c r="HN330" s="462" t="n">
        <v>7.04</v>
      </c>
      <c r="HO330" s="575" t="n">
        <v>0.3</v>
      </c>
      <c r="HP330" s="549" t="n">
        <v>0.01</v>
      </c>
      <c r="HQ330" s="586" t="n">
        <v>8.3</v>
      </c>
      <c r="HR330" s="587" t="n">
        <v>0.18</v>
      </c>
      <c r="HS330" s="521" t="n">
        <v>0.2</v>
      </c>
      <c r="HT330" s="588" t="n">
        <v>4</v>
      </c>
      <c r="HU330" s="523" t="n">
        <f aca="false">72500/BA330*24</f>
        <v>43.6768914102114</v>
      </c>
      <c r="HV330" s="514" t="n">
        <f aca="false">1-HC330/BE330</f>
        <v>0.744</v>
      </c>
      <c r="HW330" s="514" t="n">
        <f aca="false">1-HD330/BF330</f>
        <v>0.795924528301887</v>
      </c>
      <c r="HX330" s="514" t="n">
        <f aca="false">1-HN330/BK330</f>
        <v>0.651485148514851</v>
      </c>
      <c r="HY330" s="600"/>
    </row>
    <row r="331" s="599" customFormat="true" ht="15" hidden="false" customHeight="true" outlineLevel="0" collapsed="false">
      <c r="A331" s="401" t="n">
        <v>43813</v>
      </c>
      <c r="B331" s="516" t="n">
        <v>41996</v>
      </c>
      <c r="C331" s="403" t="n">
        <f aca="false">B331/$B$6</f>
        <v>0.83992</v>
      </c>
      <c r="D331" s="572" t="n">
        <v>8.2</v>
      </c>
      <c r="E331" s="573" t="n">
        <v>45.4</v>
      </c>
      <c r="F331" s="574" t="n">
        <v>218</v>
      </c>
      <c r="G331" s="407" t="n">
        <f aca="false">F331*B331/1000</f>
        <v>9155.128</v>
      </c>
      <c r="H331" s="403" t="n">
        <f aca="false">G331/$G$6</f>
        <v>0.36620512</v>
      </c>
      <c r="I331" s="574" t="n">
        <v>7010</v>
      </c>
      <c r="J331" s="407" t="n">
        <f aca="false">I331*0.67</f>
        <v>4696.7</v>
      </c>
      <c r="K331" s="575" t="n">
        <v>31.8</v>
      </c>
      <c r="L331" s="575"/>
      <c r="M331" s="575"/>
      <c r="N331" s="576" t="n">
        <v>350</v>
      </c>
      <c r="O331" s="576"/>
      <c r="P331" s="410"/>
      <c r="Q331" s="410"/>
      <c r="R331" s="410"/>
      <c r="S331" s="410"/>
      <c r="T331" s="411"/>
      <c r="U331" s="412"/>
      <c r="V331" s="410"/>
      <c r="W331" s="410"/>
      <c r="X331" s="517"/>
      <c r="Y331" s="474" t="n">
        <v>960</v>
      </c>
      <c r="Z331" s="430" t="n">
        <v>7.52</v>
      </c>
      <c r="AA331" s="410" t="n">
        <v>1673</v>
      </c>
      <c r="AB331" s="410" t="n">
        <v>4900</v>
      </c>
      <c r="AC331" s="410" t="n">
        <v>10770</v>
      </c>
      <c r="AD331" s="475" t="n">
        <v>6.02</v>
      </c>
      <c r="AE331" s="478" t="n">
        <f aca="false">AD331/$AD$6</f>
        <v>0.836111111111111</v>
      </c>
      <c r="AF331" s="479" t="n">
        <f aca="false">Y331</f>
        <v>960</v>
      </c>
      <c r="AG331" s="478" t="n">
        <f aca="false">AF331/$AF$6</f>
        <v>0.384</v>
      </c>
      <c r="AH331" s="479" t="n">
        <v>1673</v>
      </c>
      <c r="AI331" s="479" t="n">
        <f aca="false">AB331</f>
        <v>4900</v>
      </c>
      <c r="AJ331" s="474" t="n">
        <f aca="false">AB331*Y331/1000</f>
        <v>4704</v>
      </c>
      <c r="AK331" s="478" t="n">
        <f aca="false">AJ331/$AJ$6</f>
        <v>0.209066666666667</v>
      </c>
      <c r="AL331" s="448" t="n">
        <v>34</v>
      </c>
      <c r="AM331" s="480"/>
      <c r="AN331" s="474" t="n">
        <v>1514</v>
      </c>
      <c r="AO331" s="474" t="n">
        <v>1484</v>
      </c>
      <c r="AP331" s="480" t="n">
        <v>7.67</v>
      </c>
      <c r="AQ331" s="448" t="n">
        <v>815</v>
      </c>
      <c r="AR331" s="474" t="n">
        <v>2440</v>
      </c>
      <c r="AS331" s="658" t="n">
        <f aca="false">AR331/AQ331</f>
        <v>2.99386503067485</v>
      </c>
      <c r="AT331" s="474" t="n">
        <v>9730</v>
      </c>
      <c r="AU331" s="448" t="n">
        <v>102</v>
      </c>
      <c r="AV331" s="481"/>
      <c r="AW331" s="480" t="n">
        <v>16.04</v>
      </c>
      <c r="AX331" s="480" t="n">
        <v>41.9</v>
      </c>
      <c r="AY331" s="481"/>
      <c r="AZ331" s="481"/>
      <c r="BA331" s="421" t="n">
        <f aca="false">CC331+DF331</f>
        <v>42315</v>
      </c>
      <c r="BB331" s="422" t="n">
        <f aca="false">BA331/$BA$6</f>
        <v>0.8463</v>
      </c>
      <c r="BC331" s="423"/>
      <c r="BD331" s="424" t="n">
        <v>8.17</v>
      </c>
      <c r="BE331" s="425" t="n">
        <v>47</v>
      </c>
      <c r="BF331" s="426" t="n">
        <v>216</v>
      </c>
      <c r="BG331" s="427" t="n">
        <v>7010</v>
      </c>
      <c r="BH331" s="421" t="n">
        <f aca="false">BG331*0.67</f>
        <v>4696.7</v>
      </c>
      <c r="BI331" s="433"/>
      <c r="BJ331" s="422"/>
      <c r="BK331" s="428" t="n">
        <v>27.3</v>
      </c>
      <c r="BL331" s="428"/>
      <c r="BM331" s="429"/>
      <c r="BN331" s="423"/>
      <c r="BO331" s="426" t="n">
        <v>92</v>
      </c>
      <c r="BP331" s="426"/>
      <c r="BQ331" s="424" t="n">
        <v>6.57</v>
      </c>
      <c r="BR331" s="422" t="n">
        <f aca="false">BQ331/$BQ$6</f>
        <v>0.9125</v>
      </c>
      <c r="BS331" s="410" t="n">
        <f aca="false">BA331+Y331</f>
        <v>43275</v>
      </c>
      <c r="BT331" s="430" t="n">
        <f aca="false">(BD331*BA331+AP331*AF331)/(AF331+BA331)</f>
        <v>8.15890814558059</v>
      </c>
      <c r="BU331" s="431" t="n">
        <f aca="false">(AQ331*Y331+BA331*BE331)/(BA331+Y331)</f>
        <v>64.0370883882149</v>
      </c>
      <c r="BV331" s="431" t="n">
        <f aca="false">(BA331*BF331+AR331*AF331)/(AF331+BA331)</f>
        <v>265.336568457539</v>
      </c>
      <c r="BW331" s="431" t="n">
        <f aca="false">(BA331*BG331+AS331*AF331)/(AF331+BA331)</f>
        <v>6854.55861607001</v>
      </c>
      <c r="BX331" s="431" t="n">
        <f aca="false">BW331*0.65</f>
        <v>4455.4631004455</v>
      </c>
      <c r="BY331" s="431" t="n">
        <f aca="false">(BK331*BA331+AY331*AF331)/BS331</f>
        <v>26.6943847487002</v>
      </c>
      <c r="BZ331" s="431"/>
      <c r="CA331" s="432"/>
      <c r="CB331" s="431" t="n">
        <f aca="false">(BO331*BA331+AU331*AF331)/BS331</f>
        <v>92.2218370883882</v>
      </c>
      <c r="CC331" s="433" t="n">
        <v>20662</v>
      </c>
      <c r="CD331" s="412" t="n">
        <f aca="false">CC331+AF331/2</f>
        <v>21142</v>
      </c>
      <c r="CE331" s="422" t="n">
        <f aca="false">CD331/25000</f>
        <v>0.84568</v>
      </c>
      <c r="CF331" s="434" t="n">
        <f aca="false">6700/CD331*24</f>
        <v>7.60571374515183</v>
      </c>
      <c r="CG331" s="435"/>
      <c r="CH331" s="428"/>
      <c r="CI331" s="447" t="n">
        <f aca="false">9500/CD331*24</f>
        <v>10.7842209819317</v>
      </c>
      <c r="CJ331" s="437" t="n">
        <v>23.5</v>
      </c>
      <c r="CK331" s="437" t="n">
        <v>2.56</v>
      </c>
      <c r="CL331" s="424"/>
      <c r="CM331" s="424"/>
      <c r="CN331" s="424"/>
      <c r="CO331" s="433"/>
      <c r="CP331" s="433"/>
      <c r="CQ331" s="438"/>
      <c r="CR331" s="438" t="n">
        <v>0.96</v>
      </c>
      <c r="CS331" s="425"/>
      <c r="CT331" s="433" t="n">
        <f aca="false">3500/CD331*24</f>
        <v>3.97313404597484</v>
      </c>
      <c r="CU331" s="435" t="n">
        <v>7.35</v>
      </c>
      <c r="CV331" s="439"/>
      <c r="CW331" s="440"/>
      <c r="CX331" s="441"/>
      <c r="CY331" s="442"/>
      <c r="CZ331" s="443"/>
      <c r="DA331" s="443"/>
      <c r="DB331" s="443"/>
      <c r="DC331" s="443"/>
      <c r="DD331" s="444"/>
      <c r="DE331" s="441"/>
      <c r="DF331" s="445" t="n">
        <v>21653</v>
      </c>
      <c r="DG331" s="446" t="n">
        <f aca="false">DF331+AF331/2</f>
        <v>22133</v>
      </c>
      <c r="DH331" s="422" t="n">
        <f aca="false">DG331/25000</f>
        <v>0.88532</v>
      </c>
      <c r="DI331" s="447" t="n">
        <f aca="false">6700/DG331*24</f>
        <v>7.26516965616952</v>
      </c>
      <c r="DJ331" s="435" t="n">
        <v>7.92</v>
      </c>
      <c r="DK331" s="428"/>
      <c r="DL331" s="447" t="n">
        <f aca="false">9500/DG331*24</f>
        <v>10.3013599602404</v>
      </c>
      <c r="DM331" s="423" t="n">
        <v>23.7</v>
      </c>
      <c r="DN331" s="423" t="n">
        <v>1.89</v>
      </c>
      <c r="DO331" s="424" t="n">
        <v>7.87</v>
      </c>
      <c r="DP331" s="424"/>
      <c r="DQ331" s="424"/>
      <c r="DR331" s="433"/>
      <c r="DS331" s="433"/>
      <c r="DT331" s="438"/>
      <c r="DU331" s="438" t="n">
        <v>0.95</v>
      </c>
      <c r="DV331" s="425"/>
      <c r="DW331" s="447" t="n">
        <f aca="false">3500/DG331*24</f>
        <v>3.79523788008856</v>
      </c>
      <c r="DX331" s="435" t="n">
        <v>7.02</v>
      </c>
      <c r="DY331" s="439" t="n">
        <v>7.97</v>
      </c>
      <c r="DZ331" s="440" t="n">
        <v>20.4</v>
      </c>
      <c r="EA331" s="441" t="n">
        <v>74</v>
      </c>
      <c r="EB331" s="442" t="n">
        <v>7880</v>
      </c>
      <c r="EC331" s="443" t="n">
        <v>9.3</v>
      </c>
      <c r="ED331" s="443"/>
      <c r="EE331" s="443"/>
      <c r="EF331" s="443"/>
      <c r="EG331" s="444" t="n">
        <v>15</v>
      </c>
      <c r="EH331" s="441"/>
      <c r="EI331" s="430" t="n">
        <f aca="false">DY331</f>
        <v>7.97</v>
      </c>
      <c r="EJ331" s="448" t="n">
        <f aca="false">DZ331</f>
        <v>20.4</v>
      </c>
      <c r="EK331" s="449" t="n">
        <f aca="false">EA331</f>
        <v>74</v>
      </c>
      <c r="EL331" s="418" t="n">
        <f aca="false">EB331</f>
        <v>7880</v>
      </c>
      <c r="EM331" s="432" t="n">
        <f aca="false">EC331</f>
        <v>9.3</v>
      </c>
      <c r="EN331" s="432"/>
      <c r="EO331" s="432"/>
      <c r="EP331" s="432"/>
      <c r="EQ331" s="431" t="n">
        <f aca="false">EG331</f>
        <v>15</v>
      </c>
      <c r="ER331" s="449"/>
      <c r="ES331" s="450" t="n">
        <f aca="false">44000/(BA331+AF331)*24</f>
        <v>24.4020797227036</v>
      </c>
      <c r="ET331" s="451" t="n">
        <f aca="false">(BA331+AF331)/BA$6</f>
        <v>0.8655</v>
      </c>
      <c r="EU331" s="452" t="n">
        <f aca="false">BV331/1000/ES331*24</f>
        <v>0.260964545454545</v>
      </c>
      <c r="EV331" s="451" t="n">
        <f aca="false">EU331/$EU$6</f>
        <v>0.483267676767677</v>
      </c>
      <c r="EW331" s="514" t="n">
        <f aca="false">1-EM331/BY331</f>
        <v>0.651612124139597</v>
      </c>
      <c r="EX331" s="515" t="n">
        <f aca="false">BY331-EM331</f>
        <v>17.3943847487002</v>
      </c>
      <c r="EY331" s="514" t="n">
        <f aca="false">1-EJ331/BU331</f>
        <v>0.681434610575544</v>
      </c>
      <c r="EZ331" s="515" t="n">
        <f aca="false">BU331-EJ331</f>
        <v>43.6370883882149</v>
      </c>
      <c r="FA331" s="451" t="n">
        <f aca="false">1-EK331/BV331</f>
        <v>0.721108928067554</v>
      </c>
      <c r="FB331" s="432" t="n">
        <f aca="false">BV331-EK331</f>
        <v>191.336568457539</v>
      </c>
      <c r="FC331" s="453"/>
      <c r="FD331" s="432"/>
      <c r="FE331" s="453" t="n">
        <f aca="false">1-EQ331/CB331</f>
        <v>0.83734871833421</v>
      </c>
      <c r="FF331" s="431" t="n">
        <f aca="false">CB331-EQ331</f>
        <v>77.2218370883882</v>
      </c>
      <c r="FG331" s="406" t="n">
        <v>50400</v>
      </c>
      <c r="FH331" s="590"/>
      <c r="FI331" s="591"/>
      <c r="FJ331" s="592"/>
      <c r="FK331" s="456" t="n">
        <f aca="false">3000/BS331*24</f>
        <v>1.66377816291161</v>
      </c>
      <c r="FL331" s="531"/>
      <c r="FM331" s="456"/>
      <c r="FN331" s="531" t="n">
        <v>3058</v>
      </c>
      <c r="FO331" s="533" t="n">
        <f aca="false">FN331/11.15/1.2/1000</f>
        <v>0.228550074738416</v>
      </c>
      <c r="FP331" s="450" t="n">
        <f aca="false">FN331/BS331*1000</f>
        <v>70.6643558636626</v>
      </c>
      <c r="FQ331" s="458" t="n">
        <v>72</v>
      </c>
      <c r="FR331" s="459" t="n">
        <f aca="false">FQ331/BS331*1000</f>
        <v>1.66377816291161</v>
      </c>
      <c r="FS331" s="577" t="n">
        <v>7.95</v>
      </c>
      <c r="FT331" s="578" t="n">
        <v>18.2</v>
      </c>
      <c r="FU331" s="579" t="n">
        <v>65</v>
      </c>
      <c r="FV331" s="580" t="n">
        <v>3</v>
      </c>
      <c r="FW331" s="581"/>
      <c r="FX331" s="580"/>
      <c r="FY331" s="453" t="n">
        <f aca="false">1-FV331/(EG331+DD331)</f>
        <v>0.8</v>
      </c>
      <c r="FZ331" s="453"/>
      <c r="GA331" s="430"/>
      <c r="GB331" s="514" t="n">
        <f aca="false">1-FT331/DZ331</f>
        <v>0.107843137254902</v>
      </c>
      <c r="GC331" s="515" t="n">
        <f aca="false">(CW331+DZ331-FT331)</f>
        <v>2.2</v>
      </c>
      <c r="GD331" s="514" t="n">
        <f aca="false">1-FU331/EA331</f>
        <v>0.121621621621622</v>
      </c>
      <c r="GE331" s="528" t="n">
        <f aca="false">CX331+EA331-FU331</f>
        <v>9</v>
      </c>
      <c r="GF331" s="462" t="n">
        <f aca="false">4100/BS331*24</f>
        <v>2.2738301559792</v>
      </c>
      <c r="GG331" s="607" t="n">
        <v>30</v>
      </c>
      <c r="GH331" s="451" t="n">
        <f aca="false">GG331/80</f>
        <v>0.375</v>
      </c>
      <c r="GI331" s="406" t="n">
        <v>195</v>
      </c>
      <c r="GJ331" s="463" t="n">
        <f aca="false">GI331/GG331</f>
        <v>6.5</v>
      </c>
      <c r="GK331" s="464" t="n">
        <f aca="false">GG331/(BS331/24)*1000</f>
        <v>16.6377816291161</v>
      </c>
      <c r="GL331" s="465" t="n">
        <v>8.1</v>
      </c>
      <c r="GM331" s="530" t="n">
        <v>17.4</v>
      </c>
      <c r="GN331" s="406" t="n">
        <v>61</v>
      </c>
      <c r="GO331" s="514" t="n">
        <f aca="false">1-GM331/FT331</f>
        <v>0.043956043956044</v>
      </c>
      <c r="GP331" s="451" t="n">
        <f aca="false">1-GN331/FU331</f>
        <v>0.0615384615384615</v>
      </c>
      <c r="GQ331" s="578" t="n">
        <v>8</v>
      </c>
      <c r="GR331" s="456" t="n">
        <f aca="false">4300/BS331*24</f>
        <v>2.38474870017331</v>
      </c>
      <c r="GS331" s="532" t="n">
        <f aca="false">HC331</f>
        <v>16.1</v>
      </c>
      <c r="GT331" s="532" t="n">
        <f aca="false">HD331</f>
        <v>54.418</v>
      </c>
      <c r="GU331" s="514" t="n">
        <f aca="false">1-GS331/GM331</f>
        <v>0.0747126436781608</v>
      </c>
      <c r="GV331" s="514" t="n">
        <f aca="false">1-GT331/GN331</f>
        <v>0.107901639344262</v>
      </c>
      <c r="GW331" s="514" t="n">
        <f aca="false">1-HC331/FT331</f>
        <v>0.115384615384615</v>
      </c>
      <c r="GX331" s="514" t="n">
        <f aca="false">1-HD331/FU331</f>
        <v>0.1628</v>
      </c>
      <c r="GY331" s="463" t="n">
        <f aca="false">GK331/(FU331-HD331)</f>
        <v>1.57227193622341</v>
      </c>
      <c r="GZ331" s="406" t="n">
        <v>40454</v>
      </c>
      <c r="HA331" s="582" t="n">
        <v>8.43</v>
      </c>
      <c r="HB331" s="452" t="n">
        <v>8.35</v>
      </c>
      <c r="HC331" s="578" t="n">
        <v>16.1</v>
      </c>
      <c r="HD331" s="464" t="n">
        <f aca="false">HC331*3.38</f>
        <v>54.418</v>
      </c>
      <c r="HE331" s="464" t="n">
        <v>15</v>
      </c>
      <c r="HF331" s="464"/>
      <c r="HG331" s="583"/>
      <c r="HH331" s="576" t="n">
        <v>5</v>
      </c>
      <c r="HI331" s="584" t="n">
        <v>8060</v>
      </c>
      <c r="HJ331" s="407" t="n">
        <f aca="false">HI331*0.67</f>
        <v>5400.2</v>
      </c>
      <c r="HK331" s="407"/>
      <c r="HL331" s="550"/>
      <c r="HM331" s="585"/>
      <c r="HN331" s="462" t="n">
        <v>10.01</v>
      </c>
      <c r="HO331" s="575"/>
      <c r="HP331" s="549" t="n">
        <v>0.01</v>
      </c>
      <c r="HQ331" s="586"/>
      <c r="HR331" s="587"/>
      <c r="HS331" s="521" t="n">
        <v>0.29</v>
      </c>
      <c r="HT331" s="588" t="n">
        <v>4</v>
      </c>
      <c r="HU331" s="523" t="n">
        <f aca="false">72500/BA331*24</f>
        <v>41.1201701524282</v>
      </c>
      <c r="HV331" s="514" t="n">
        <f aca="false">1-HC331/BE331</f>
        <v>0.657446808510638</v>
      </c>
      <c r="HW331" s="514" t="n">
        <f aca="false">1-HD331/BF331</f>
        <v>0.748064814814815</v>
      </c>
      <c r="HX331" s="514" t="n">
        <f aca="false">1-HN331/BK331</f>
        <v>0.633333333333333</v>
      </c>
      <c r="HY331" s="600"/>
    </row>
    <row r="332" customFormat="false" ht="15.6" hidden="false" customHeight="false" outlineLevel="0" collapsed="false">
      <c r="A332" s="486" t="n">
        <v>43814</v>
      </c>
      <c r="B332" s="487" t="n">
        <v>35536</v>
      </c>
      <c r="C332" s="488" t="n">
        <f aca="false">B332/$B$6</f>
        <v>0.71072</v>
      </c>
      <c r="D332" s="489" t="n">
        <v>8.13</v>
      </c>
      <c r="E332" s="490" t="n">
        <v>45</v>
      </c>
      <c r="F332" s="491" t="n">
        <v>240</v>
      </c>
      <c r="G332" s="491" t="n">
        <f aca="false">F332*B332/1000</f>
        <v>8528.64</v>
      </c>
      <c r="H332" s="488" t="n">
        <f aca="false">G332/$G$6</f>
        <v>0.3411456</v>
      </c>
      <c r="I332" s="491" t="n">
        <v>6400</v>
      </c>
      <c r="J332" s="491" t="n">
        <f aca="false">I332*0.67</f>
        <v>4288</v>
      </c>
      <c r="K332" s="492" t="n">
        <v>30.1</v>
      </c>
      <c r="L332" s="492"/>
      <c r="M332" s="492"/>
      <c r="N332" s="493" t="n">
        <v>178</v>
      </c>
      <c r="O332" s="493"/>
      <c r="P332" s="410"/>
      <c r="Q332" s="410"/>
      <c r="R332" s="410"/>
      <c r="S332" s="410"/>
      <c r="T332" s="411"/>
      <c r="U332" s="412"/>
      <c r="V332" s="410"/>
      <c r="W332" s="410"/>
      <c r="X332" s="413"/>
      <c r="Y332" s="474" t="n">
        <v>960</v>
      </c>
      <c r="Z332" s="430" t="n">
        <v>7.6</v>
      </c>
      <c r="AA332" s="448" t="n">
        <v>1698</v>
      </c>
      <c r="AB332" s="410" t="n">
        <v>5030</v>
      </c>
      <c r="AC332" s="410" t="n">
        <v>9770</v>
      </c>
      <c r="AD332" s="475" t="n">
        <v>6.17</v>
      </c>
      <c r="AE332" s="478" t="n">
        <f aca="false">AD332/$AD$6</f>
        <v>0.856944444444444</v>
      </c>
      <c r="AF332" s="479" t="n">
        <f aca="false">Y332</f>
        <v>960</v>
      </c>
      <c r="AG332" s="478" t="n">
        <f aca="false">AF332/$AF$6</f>
        <v>0.384</v>
      </c>
      <c r="AH332" s="479" t="n">
        <v>1698</v>
      </c>
      <c r="AI332" s="479" t="n">
        <f aca="false">AB332</f>
        <v>5030</v>
      </c>
      <c r="AJ332" s="474" t="n">
        <f aca="false">AB332*Y332/1000</f>
        <v>4828.8</v>
      </c>
      <c r="AK332" s="478" t="n">
        <f aca="false">AJ332/$AJ$6</f>
        <v>0.214613333333333</v>
      </c>
      <c r="AL332" s="448" t="n">
        <v>34</v>
      </c>
      <c r="AM332" s="480"/>
      <c r="AN332" s="474" t="n">
        <v>1479</v>
      </c>
      <c r="AO332" s="474" t="n">
        <v>1495</v>
      </c>
      <c r="AP332" s="480" t="n">
        <v>7.53</v>
      </c>
      <c r="AQ332" s="448" t="n">
        <v>942</v>
      </c>
      <c r="AR332" s="474" t="n">
        <v>2490</v>
      </c>
      <c r="AS332" s="658" t="n">
        <f aca="false">AR332/AQ332</f>
        <v>2.64331210191083</v>
      </c>
      <c r="AT332" s="474" t="n">
        <v>10060</v>
      </c>
      <c r="AU332" s="448" t="n">
        <v>91</v>
      </c>
      <c r="AV332" s="481"/>
      <c r="AW332" s="480" t="n">
        <v>15.28</v>
      </c>
      <c r="AX332" s="480" t="n">
        <v>41.5</v>
      </c>
      <c r="AY332" s="481"/>
      <c r="AZ332" s="481"/>
      <c r="BA332" s="421" t="n">
        <f aca="false">CC332+DF332</f>
        <v>41665</v>
      </c>
      <c r="BB332" s="422" t="n">
        <f aca="false">BA332/$BA$6</f>
        <v>0.8333</v>
      </c>
      <c r="BC332" s="423"/>
      <c r="BD332" s="424" t="n">
        <v>8.23</v>
      </c>
      <c r="BE332" s="425" t="n">
        <v>49</v>
      </c>
      <c r="BF332" s="426" t="n">
        <v>224</v>
      </c>
      <c r="BG332" s="427" t="n">
        <v>9160</v>
      </c>
      <c r="BH332" s="421" t="n">
        <f aca="false">BG332*0.67</f>
        <v>6137.2</v>
      </c>
      <c r="BI332" s="421"/>
      <c r="BJ332" s="422"/>
      <c r="BK332" s="428" t="n">
        <v>21.5</v>
      </c>
      <c r="BL332" s="428"/>
      <c r="BM332" s="429"/>
      <c r="BN332" s="423"/>
      <c r="BO332" s="426" t="n">
        <v>149</v>
      </c>
      <c r="BP332" s="426"/>
      <c r="BQ332" s="424" t="n">
        <v>4.23</v>
      </c>
      <c r="BR332" s="422" t="n">
        <f aca="false">BQ332/$BQ$6</f>
        <v>0.5875</v>
      </c>
      <c r="BS332" s="410" t="n">
        <f aca="false">BA332+Y332</f>
        <v>42625</v>
      </c>
      <c r="BT332" s="430" t="n">
        <f aca="false">(BD332*BA332+AP332*AF332)/(AF332+BA332)</f>
        <v>8.21423460410557</v>
      </c>
      <c r="BU332" s="431" t="n">
        <f aca="false">(AQ332*Y332+BA332*BE332)/(BA332+Y332)</f>
        <v>69.1121407624633</v>
      </c>
      <c r="BV332" s="431" t="n">
        <f aca="false">(BA332*BF332+AR332*AF332)/(AF332+BA332)</f>
        <v>275.034838709677</v>
      </c>
      <c r="BW332" s="431" t="n">
        <f aca="false">(BA332*BG332+AS332*AF332)/(AF332+BA332)</f>
        <v>8953.758066384</v>
      </c>
      <c r="BX332" s="431" t="n">
        <f aca="false">BW332*0.65</f>
        <v>5819.9427431496</v>
      </c>
      <c r="BY332" s="431" t="n">
        <f aca="false">(BK332*BA332+AY332*AF332)/BS332</f>
        <v>21.0157771260997</v>
      </c>
      <c r="BZ332" s="431"/>
      <c r="CA332" s="432"/>
      <c r="CB332" s="431" t="n">
        <f aca="false">(BO332*BA332+AU332*AF332)/BS332</f>
        <v>147.693724340176</v>
      </c>
      <c r="CC332" s="433" t="n">
        <v>20776</v>
      </c>
      <c r="CD332" s="412" t="n">
        <f aca="false">CC332+AF332/2</f>
        <v>21256</v>
      </c>
      <c r="CE332" s="422" t="n">
        <f aca="false">CD332/25000</f>
        <v>0.85024</v>
      </c>
      <c r="CF332" s="434" t="n">
        <f aca="false">6700/CD332*24</f>
        <v>7.56492284531426</v>
      </c>
      <c r="CG332" s="435"/>
      <c r="CH332" s="428"/>
      <c r="CI332" s="447" t="n">
        <f aca="false">9500/CD332*24</f>
        <v>10.7263831388784</v>
      </c>
      <c r="CJ332" s="437" t="n">
        <v>23.5</v>
      </c>
      <c r="CK332" s="437" t="n">
        <v>1.97</v>
      </c>
      <c r="CL332" s="424"/>
      <c r="CM332" s="424"/>
      <c r="CN332" s="424"/>
      <c r="CO332" s="433"/>
      <c r="CP332" s="433"/>
      <c r="CQ332" s="438"/>
      <c r="CR332" s="438" t="n">
        <v>0.95</v>
      </c>
      <c r="CS332" s="482"/>
      <c r="CT332" s="433" t="n">
        <f aca="false">3500/CD332*24</f>
        <v>3.95182536695521</v>
      </c>
      <c r="CU332" s="435" t="n">
        <v>7.24</v>
      </c>
      <c r="CV332" s="494"/>
      <c r="CW332" s="495"/>
      <c r="CX332" s="496"/>
      <c r="CY332" s="497"/>
      <c r="CZ332" s="498"/>
      <c r="DA332" s="498"/>
      <c r="DB332" s="498"/>
      <c r="DC332" s="498"/>
      <c r="DD332" s="499"/>
      <c r="DE332" s="499"/>
      <c r="DF332" s="433" t="n">
        <v>20889</v>
      </c>
      <c r="DG332" s="446" t="n">
        <f aca="false">DF332+AF332/2</f>
        <v>21369</v>
      </c>
      <c r="DH332" s="422" t="n">
        <f aca="false">DG332/25000</f>
        <v>0.85476</v>
      </c>
      <c r="DI332" s="447" t="n">
        <f aca="false">6700/DG332*24</f>
        <v>7.52491927558613</v>
      </c>
      <c r="DJ332" s="435" t="n">
        <v>7.88</v>
      </c>
      <c r="DK332" s="428"/>
      <c r="DL332" s="447" t="n">
        <f aca="false">9500/DG332*24</f>
        <v>10.6696616594132</v>
      </c>
      <c r="DM332" s="542" t="n">
        <v>23.9</v>
      </c>
      <c r="DN332" s="542" t="n">
        <v>1.45</v>
      </c>
      <c r="DO332" s="543" t="n">
        <v>7.81</v>
      </c>
      <c r="DP332" s="543"/>
      <c r="DQ332" s="543"/>
      <c r="DR332" s="433"/>
      <c r="DS332" s="433"/>
      <c r="DT332" s="438"/>
      <c r="DU332" s="438" t="n">
        <v>0.95</v>
      </c>
      <c r="DV332" s="482"/>
      <c r="DW332" s="447" t="n">
        <f aca="false">3500/DG332*24</f>
        <v>3.9309279797838</v>
      </c>
      <c r="DX332" s="435" t="n">
        <v>5.87</v>
      </c>
      <c r="DY332" s="494" t="n">
        <v>7.9</v>
      </c>
      <c r="DZ332" s="495" t="n">
        <v>21</v>
      </c>
      <c r="EA332" s="496" t="n">
        <v>70</v>
      </c>
      <c r="EB332" s="497" t="n">
        <v>7880</v>
      </c>
      <c r="EC332" s="498" t="n">
        <v>11.5</v>
      </c>
      <c r="ED332" s="498"/>
      <c r="EE332" s="498"/>
      <c r="EF332" s="498"/>
      <c r="EG332" s="499" t="n">
        <v>14</v>
      </c>
      <c r="EH332" s="496"/>
      <c r="EI332" s="430" t="n">
        <f aca="false">DY332</f>
        <v>7.9</v>
      </c>
      <c r="EJ332" s="448" t="n">
        <f aca="false">DZ332</f>
        <v>21</v>
      </c>
      <c r="EK332" s="449" t="n">
        <f aca="false">EA332</f>
        <v>70</v>
      </c>
      <c r="EL332" s="418" t="n">
        <f aca="false">EB332</f>
        <v>7880</v>
      </c>
      <c r="EM332" s="432" t="n">
        <f aca="false">EC332</f>
        <v>11.5</v>
      </c>
      <c r="EN332" s="432"/>
      <c r="EO332" s="432"/>
      <c r="EP332" s="432"/>
      <c r="EQ332" s="431" t="n">
        <f aca="false">EG332</f>
        <v>14</v>
      </c>
      <c r="ER332" s="449"/>
      <c r="ES332" s="450" t="n">
        <f aca="false">44000/(BA332+AF332)*24</f>
        <v>24.7741935483871</v>
      </c>
      <c r="ET332" s="451" t="n">
        <f aca="false">(BA332+AF332)/BA$6</f>
        <v>0.8525</v>
      </c>
      <c r="EU332" s="452" t="n">
        <f aca="false">BV332/1000/ES332*24</f>
        <v>0.26644</v>
      </c>
      <c r="EV332" s="500" t="n">
        <f aca="false">EU332/$EU$6</f>
        <v>0.493407407407407</v>
      </c>
      <c r="EW332" s="514" t="n">
        <f aca="false">1-EM332/BY332</f>
        <v>0.452792065170979</v>
      </c>
      <c r="EX332" s="515" t="n">
        <f aca="false">BY332-EM332</f>
        <v>9.51577712609971</v>
      </c>
      <c r="EY332" s="514" t="n">
        <f aca="false">1-EJ332/BU332</f>
        <v>0.696146006066048</v>
      </c>
      <c r="EZ332" s="515" t="n">
        <f aca="false">BU332-EJ332</f>
        <v>48.1121407624633</v>
      </c>
      <c r="FA332" s="451" t="n">
        <f aca="false">1-EK332/BV332</f>
        <v>0.745486788770455</v>
      </c>
      <c r="FB332" s="432" t="n">
        <f aca="false">BV332-EK332</f>
        <v>205.034838709677</v>
      </c>
      <c r="FC332" s="453"/>
      <c r="FD332" s="432"/>
      <c r="FE332" s="453" t="n">
        <f aca="false">1-EQ332/CB332</f>
        <v>0.90520924255553</v>
      </c>
      <c r="FF332" s="431" t="n">
        <f aca="false">CB332-EQ332</f>
        <v>133.693724340176</v>
      </c>
      <c r="FG332" s="491" t="n">
        <v>50400</v>
      </c>
      <c r="FH332" s="499"/>
      <c r="FI332" s="502"/>
      <c r="FJ332" s="488"/>
      <c r="FK332" s="456" t="n">
        <f aca="false">3000/BS332*24</f>
        <v>1.6891495601173</v>
      </c>
      <c r="FL332" s="491"/>
      <c r="FM332" s="503"/>
      <c r="FN332" s="491" t="n">
        <v>3752.99999999999</v>
      </c>
      <c r="FO332" s="533" t="n">
        <f aca="false">FN332/11.15/1.2/1000</f>
        <v>0.2804932735426</v>
      </c>
      <c r="FP332" s="450" t="n">
        <f aca="false">FN332/BS332*1000</f>
        <v>88.0469208211141</v>
      </c>
      <c r="FQ332" s="504" t="n">
        <v>72</v>
      </c>
      <c r="FR332" s="459" t="n">
        <f aca="false">FQ332/BS332*1000</f>
        <v>1.6891495601173</v>
      </c>
      <c r="FS332" s="505" t="n">
        <v>7.95</v>
      </c>
      <c r="FT332" s="536" t="n">
        <v>20</v>
      </c>
      <c r="FU332" s="496" t="n">
        <v>65</v>
      </c>
      <c r="FV332" s="491" t="n">
        <v>2</v>
      </c>
      <c r="FW332" s="505"/>
      <c r="FX332" s="491"/>
      <c r="FY332" s="453" t="n">
        <f aca="false">1-FV332/(EG332+DD332)</f>
        <v>0.857142857142857</v>
      </c>
      <c r="FZ332" s="453"/>
      <c r="GA332" s="430"/>
      <c r="GB332" s="500" t="n">
        <f aca="false">1-FT332/DZ332</f>
        <v>0.0476190476190477</v>
      </c>
      <c r="GC332" s="515" t="n">
        <f aca="false">(CW332+DZ332-FT332)</f>
        <v>1</v>
      </c>
      <c r="GD332" s="500" t="n">
        <f aca="false">1-FU332/EA332</f>
        <v>0.0714285714285714</v>
      </c>
      <c r="GE332" s="528" t="n">
        <f aca="false">CX332+EA332-FU332</f>
        <v>5</v>
      </c>
      <c r="GF332" s="462" t="n">
        <f aca="false">4100/BS332*24</f>
        <v>2.30850439882698</v>
      </c>
      <c r="GG332" s="491" t="n">
        <v>30</v>
      </c>
      <c r="GH332" s="527" t="n">
        <f aca="false">GG332/80</f>
        <v>0.375</v>
      </c>
      <c r="GI332" s="491" t="n">
        <v>195</v>
      </c>
      <c r="GJ332" s="545" t="n">
        <f aca="false">GI332/GG332</f>
        <v>6.5</v>
      </c>
      <c r="GK332" s="464" t="n">
        <f aca="false">GG332/(BS332/24)*1000</f>
        <v>16.891495601173</v>
      </c>
      <c r="GL332" s="508" t="n">
        <v>8.04</v>
      </c>
      <c r="GM332" s="536" t="n">
        <v>19</v>
      </c>
      <c r="GN332" s="537" t="n">
        <v>58</v>
      </c>
      <c r="GO332" s="527" t="n">
        <f aca="false">1-GM332/FT332</f>
        <v>0.05</v>
      </c>
      <c r="GP332" s="527" t="n">
        <f aca="false">1-GN332/FU332</f>
        <v>0.107692307692308</v>
      </c>
      <c r="GQ332" s="536" t="n">
        <v>4</v>
      </c>
      <c r="GR332" s="456" t="n">
        <f aca="false">4300/BS332*24</f>
        <v>2.42111436950147</v>
      </c>
      <c r="GS332" s="537" t="n">
        <f aca="false">HC332</f>
        <v>16.2</v>
      </c>
      <c r="GT332" s="537" t="n">
        <f aca="false">HD332</f>
        <v>54.756</v>
      </c>
      <c r="GU332" s="527" t="n">
        <f aca="false">1-GS332/GM332</f>
        <v>0.147368421052632</v>
      </c>
      <c r="GV332" s="527" t="n">
        <f aca="false">1-GT332/GN332</f>
        <v>0.0559310344827587</v>
      </c>
      <c r="GW332" s="527" t="n">
        <f aca="false">1-HC332/FT332</f>
        <v>0.19</v>
      </c>
      <c r="GX332" s="527" t="n">
        <f aca="false">1-HD332/FU332</f>
        <v>0.1576</v>
      </c>
      <c r="GY332" s="545" t="n">
        <f aca="false">GK332/(FU332-HD332)</f>
        <v>1.64891600948585</v>
      </c>
      <c r="GZ332" s="491" t="n">
        <v>41510</v>
      </c>
      <c r="HA332" s="494" t="n">
        <v>8.31</v>
      </c>
      <c r="HB332" s="494" t="n">
        <v>8.23</v>
      </c>
      <c r="HC332" s="495" t="n">
        <v>16.2</v>
      </c>
      <c r="HD332" s="499" t="n">
        <f aca="false">HC332*3.38</f>
        <v>54.756</v>
      </c>
      <c r="HE332" s="499" t="n">
        <v>17.9</v>
      </c>
      <c r="HF332" s="499"/>
      <c r="HG332" s="499"/>
      <c r="HH332" s="493" t="n">
        <v>6</v>
      </c>
      <c r="HI332" s="509" t="n">
        <v>7610</v>
      </c>
      <c r="HJ332" s="491" t="n">
        <f aca="false">HI332*0.67</f>
        <v>5098.7</v>
      </c>
      <c r="HK332" s="491"/>
      <c r="HL332" s="491"/>
      <c r="HM332" s="544"/>
      <c r="HN332" s="507" t="n">
        <v>12.48</v>
      </c>
      <c r="HO332" s="492"/>
      <c r="HP332" s="546" t="n">
        <v>0.01</v>
      </c>
      <c r="HQ332" s="524"/>
      <c r="HR332" s="525"/>
      <c r="HS332" s="525" t="n">
        <v>0.33</v>
      </c>
      <c r="HT332" s="512" t="n">
        <v>4</v>
      </c>
      <c r="HU332" s="526" t="n">
        <f aca="false">72500/BA332*24</f>
        <v>41.7616704668187</v>
      </c>
      <c r="HV332" s="527" t="n">
        <f aca="false">1-HC332/BE332</f>
        <v>0.669387755102041</v>
      </c>
      <c r="HW332" s="527" t="n">
        <f aca="false">1-HD332/BF332</f>
        <v>0.755553571428572</v>
      </c>
      <c r="HX332" s="527" t="n">
        <f aca="false">1-HN332/BK332</f>
        <v>0.41953488372093</v>
      </c>
      <c r="HY332" s="513"/>
    </row>
    <row r="333" s="599" customFormat="true" ht="15" hidden="false" customHeight="true" outlineLevel="0" collapsed="false">
      <c r="A333" s="401" t="n">
        <v>43815</v>
      </c>
      <c r="B333" s="516" t="n">
        <v>39945</v>
      </c>
      <c r="C333" s="403" t="n">
        <f aca="false">B333/$B$6</f>
        <v>0.7989</v>
      </c>
      <c r="D333" s="572" t="n">
        <v>8.06</v>
      </c>
      <c r="E333" s="573" t="n">
        <v>55</v>
      </c>
      <c r="F333" s="574" t="n">
        <v>301</v>
      </c>
      <c r="G333" s="407" t="n">
        <f aca="false">F333*B333/1000</f>
        <v>12023.445</v>
      </c>
      <c r="H333" s="403" t="n">
        <f aca="false">G333/$G$6</f>
        <v>0.4809378</v>
      </c>
      <c r="I333" s="574" t="n">
        <v>7610</v>
      </c>
      <c r="J333" s="407" t="n">
        <f aca="false">I333*0.67</f>
        <v>5098.7</v>
      </c>
      <c r="K333" s="575" t="n">
        <v>39.8</v>
      </c>
      <c r="L333" s="575"/>
      <c r="M333" s="575"/>
      <c r="N333" s="576" t="n">
        <v>121</v>
      </c>
      <c r="O333" s="576"/>
      <c r="P333" s="410"/>
      <c r="Q333" s="410"/>
      <c r="R333" s="410"/>
      <c r="S333" s="410"/>
      <c r="T333" s="411"/>
      <c r="U333" s="412"/>
      <c r="V333" s="410"/>
      <c r="W333" s="410"/>
      <c r="X333" s="517"/>
      <c r="Y333" s="474" t="n">
        <v>960</v>
      </c>
      <c r="Z333" s="430" t="n">
        <v>7.04</v>
      </c>
      <c r="AA333" s="448" t="n">
        <v>1680</v>
      </c>
      <c r="AB333" s="410" t="n">
        <v>5120</v>
      </c>
      <c r="AC333" s="410" t="n">
        <v>9950</v>
      </c>
      <c r="AD333" s="475" t="n">
        <v>5.84</v>
      </c>
      <c r="AE333" s="478" t="n">
        <f aca="false">AD333/$AD$6</f>
        <v>0.811111111111111</v>
      </c>
      <c r="AF333" s="479" t="n">
        <f aca="false">Y333</f>
        <v>960</v>
      </c>
      <c r="AG333" s="478" t="n">
        <f aca="false">AF333/$AF$6</f>
        <v>0.384</v>
      </c>
      <c r="AH333" s="479" t="n">
        <v>1680</v>
      </c>
      <c r="AI333" s="479" t="n">
        <f aca="false">AB333</f>
        <v>5120</v>
      </c>
      <c r="AJ333" s="474" t="n">
        <f aca="false">AB333*Y333/1000</f>
        <v>4915.2</v>
      </c>
      <c r="AK333" s="478" t="n">
        <f aca="false">AJ333/$AJ$6</f>
        <v>0.218453333333333</v>
      </c>
      <c r="AL333" s="448" t="n">
        <v>34</v>
      </c>
      <c r="AM333" s="480"/>
      <c r="AN333" s="474" t="n">
        <v>1579</v>
      </c>
      <c r="AO333" s="474" t="n">
        <v>1553</v>
      </c>
      <c r="AP333" s="480" t="n">
        <v>7.7</v>
      </c>
      <c r="AQ333" s="448" t="n">
        <v>736</v>
      </c>
      <c r="AR333" s="474" t="n">
        <v>2540</v>
      </c>
      <c r="AS333" s="658" t="n">
        <f aca="false">AR333/AQ333</f>
        <v>3.45108695652174</v>
      </c>
      <c r="AT333" s="474" t="n">
        <v>10300</v>
      </c>
      <c r="AU333" s="448" t="n">
        <v>105</v>
      </c>
      <c r="AV333" s="481"/>
      <c r="AW333" s="480" t="n">
        <v>18.69</v>
      </c>
      <c r="AX333" s="480" t="n">
        <v>45.5</v>
      </c>
      <c r="AY333" s="481"/>
      <c r="AZ333" s="481"/>
      <c r="BA333" s="421" t="n">
        <f aca="false">CC333+DF333</f>
        <v>37584</v>
      </c>
      <c r="BB333" s="422" t="n">
        <f aca="false">BA333/$BA$6</f>
        <v>0.75168</v>
      </c>
      <c r="BC333" s="423"/>
      <c r="BD333" s="424" t="n">
        <v>8.23</v>
      </c>
      <c r="BE333" s="425" t="n">
        <v>50.6</v>
      </c>
      <c r="BF333" s="426" t="n">
        <v>232</v>
      </c>
      <c r="BG333" s="427" t="n">
        <v>8460</v>
      </c>
      <c r="BH333" s="421" t="n">
        <f aca="false">BG333*0.67</f>
        <v>5668.2</v>
      </c>
      <c r="BI333" s="433"/>
      <c r="BJ333" s="422"/>
      <c r="BK333" s="428" t="n">
        <v>26.2</v>
      </c>
      <c r="BL333" s="428"/>
      <c r="BM333" s="429"/>
      <c r="BN333" s="423"/>
      <c r="BO333" s="426" t="n">
        <v>207</v>
      </c>
      <c r="BP333" s="426"/>
      <c r="BQ333" s="424" t="n">
        <v>4.58</v>
      </c>
      <c r="BR333" s="422" t="n">
        <f aca="false">BQ333/$BQ$6</f>
        <v>0.636111111111111</v>
      </c>
      <c r="BS333" s="410" t="n">
        <f aca="false">BA333+Y333</f>
        <v>38544</v>
      </c>
      <c r="BT333" s="430" t="n">
        <f aca="false">(BD333*BA333+AP333*AF333)/(AF333+BA333)</f>
        <v>8.216799501868</v>
      </c>
      <c r="BU333" s="431" t="n">
        <f aca="false">(AQ333*Y333+BA333*BE333)/(BA333+Y333)</f>
        <v>67.6709838107098</v>
      </c>
      <c r="BV333" s="431" t="n">
        <f aca="false">(BA333*BF333+AR333*AF333)/(AF333+BA333)</f>
        <v>289.484433374844</v>
      </c>
      <c r="BW333" s="431" t="n">
        <f aca="false">(BA333*BG333+AS333*AF333)/(AF333+BA333)</f>
        <v>8249.37611673615</v>
      </c>
      <c r="BX333" s="431" t="n">
        <f aca="false">BW333*0.65</f>
        <v>5362.0944758785</v>
      </c>
      <c r="BY333" s="431" t="n">
        <f aca="false">(BK333*BA333+AY333*AF333)/BS333</f>
        <v>25.5474470734745</v>
      </c>
      <c r="BZ333" s="431"/>
      <c r="CA333" s="432"/>
      <c r="CB333" s="431" t="n">
        <f aca="false">(BO333*BA333+AU333*AF333)/BS333</f>
        <v>204.459526774595</v>
      </c>
      <c r="CC333" s="433" t="n">
        <v>18233</v>
      </c>
      <c r="CD333" s="412" t="n">
        <f aca="false">CC333+AF333/2</f>
        <v>18713</v>
      </c>
      <c r="CE333" s="422" t="n">
        <f aca="false">CD333/25000</f>
        <v>0.74852</v>
      </c>
      <c r="CF333" s="434" t="n">
        <f aca="false">6700/CD333*24</f>
        <v>8.59295676802223</v>
      </c>
      <c r="CG333" s="435"/>
      <c r="CH333" s="428"/>
      <c r="CI333" s="447" t="n">
        <f aca="false">9500/CD333*24</f>
        <v>12.184043178539</v>
      </c>
      <c r="CJ333" s="437" t="n">
        <v>23.7</v>
      </c>
      <c r="CK333" s="437" t="n">
        <v>2.36</v>
      </c>
      <c r="CL333" s="424"/>
      <c r="CM333" s="424"/>
      <c r="CN333" s="424"/>
      <c r="CO333" s="433"/>
      <c r="CP333" s="433"/>
      <c r="CQ333" s="438"/>
      <c r="CR333" s="438" t="n">
        <v>0.96</v>
      </c>
      <c r="CS333" s="425"/>
      <c r="CT333" s="433" t="n">
        <f aca="false">3500/CD333*24</f>
        <v>4.48885801314594</v>
      </c>
      <c r="CU333" s="435" t="n">
        <v>7.3</v>
      </c>
      <c r="CV333" s="439"/>
      <c r="CW333" s="440"/>
      <c r="CX333" s="441"/>
      <c r="CY333" s="442"/>
      <c r="CZ333" s="443"/>
      <c r="DA333" s="443"/>
      <c r="DB333" s="443"/>
      <c r="DC333" s="443"/>
      <c r="DD333" s="444"/>
      <c r="DE333" s="441"/>
      <c r="DF333" s="445" t="n">
        <v>19351</v>
      </c>
      <c r="DG333" s="446" t="n">
        <f aca="false">DF333+AF333/2</f>
        <v>19831</v>
      </c>
      <c r="DH333" s="422" t="n">
        <f aca="false">DG333/25000</f>
        <v>0.79324</v>
      </c>
      <c r="DI333" s="447" t="n">
        <f aca="false">6700/DG333*24</f>
        <v>8.10851696838284</v>
      </c>
      <c r="DJ333" s="435" t="n">
        <v>7.94</v>
      </c>
      <c r="DK333" s="428"/>
      <c r="DL333" s="447" t="n">
        <f aca="false">9500/DG333*24</f>
        <v>11.4971509253189</v>
      </c>
      <c r="DM333" s="423" t="n">
        <v>23.7</v>
      </c>
      <c r="DN333" s="423" t="n">
        <v>2.75</v>
      </c>
      <c r="DO333" s="424" t="n">
        <v>7.95</v>
      </c>
      <c r="DP333" s="424"/>
      <c r="DQ333" s="424"/>
      <c r="DR333" s="433"/>
      <c r="DS333" s="433"/>
      <c r="DT333" s="438"/>
      <c r="DU333" s="438" t="n">
        <v>0.95</v>
      </c>
      <c r="DV333" s="425"/>
      <c r="DW333" s="447" t="n">
        <f aca="false">3500/DG333*24</f>
        <v>4.23579244617014</v>
      </c>
      <c r="DX333" s="435" t="n">
        <v>5.68</v>
      </c>
      <c r="DY333" s="439" t="n">
        <v>8.08</v>
      </c>
      <c r="DZ333" s="440" t="n">
        <v>21</v>
      </c>
      <c r="EA333" s="441" t="n">
        <v>66</v>
      </c>
      <c r="EB333" s="442" t="n">
        <v>8330</v>
      </c>
      <c r="EC333" s="443" t="n">
        <v>13.2</v>
      </c>
      <c r="ED333" s="443"/>
      <c r="EE333" s="443"/>
      <c r="EF333" s="443"/>
      <c r="EG333" s="444" t="n">
        <v>16</v>
      </c>
      <c r="EH333" s="441"/>
      <c r="EI333" s="430" t="n">
        <f aca="false">DY333</f>
        <v>8.08</v>
      </c>
      <c r="EJ333" s="448" t="n">
        <f aca="false">DZ333</f>
        <v>21</v>
      </c>
      <c r="EK333" s="449" t="n">
        <f aca="false">EA333</f>
        <v>66</v>
      </c>
      <c r="EL333" s="418" t="n">
        <f aca="false">EB333</f>
        <v>8330</v>
      </c>
      <c r="EM333" s="432" t="n">
        <f aca="false">EC333</f>
        <v>13.2</v>
      </c>
      <c r="EN333" s="432"/>
      <c r="EO333" s="432"/>
      <c r="EP333" s="432"/>
      <c r="EQ333" s="431" t="n">
        <f aca="false">EG333</f>
        <v>16</v>
      </c>
      <c r="ER333" s="449"/>
      <c r="ES333" s="450" t="n">
        <f aca="false">44000/(BA333+AF333)*24</f>
        <v>27.3972602739726</v>
      </c>
      <c r="ET333" s="451" t="n">
        <f aca="false">(BA333+AF333)/BA$6</f>
        <v>0.77088</v>
      </c>
      <c r="EU333" s="452" t="n">
        <f aca="false">BV333/1000/ES333*24</f>
        <v>0.253588363636364</v>
      </c>
      <c r="EV333" s="451" t="n">
        <f aca="false">EU333/$EU$6</f>
        <v>0.469608080808081</v>
      </c>
      <c r="EW333" s="514" t="n">
        <f aca="false">1-EM333/BY333</f>
        <v>0.483314322482525</v>
      </c>
      <c r="EX333" s="515" t="n">
        <f aca="false">BY333-EM333</f>
        <v>12.3474470734745</v>
      </c>
      <c r="EY333" s="514" t="n">
        <f aca="false">1-EJ333/BU333</f>
        <v>0.689674971199747</v>
      </c>
      <c r="EZ333" s="515" t="n">
        <f aca="false">BU333-EJ333</f>
        <v>46.6709838107098</v>
      </c>
      <c r="FA333" s="451" t="n">
        <f aca="false">1-EK333/BV333</f>
        <v>0.772008466118319</v>
      </c>
      <c r="FB333" s="432" t="n">
        <f aca="false">BV333-EK333</f>
        <v>223.484433374844</v>
      </c>
      <c r="FC333" s="453"/>
      <c r="FD333" s="432"/>
      <c r="FE333" s="453" t="n">
        <f aca="false">1-EQ333/CB333</f>
        <v>0.92174490349066</v>
      </c>
      <c r="FF333" s="431" t="n">
        <f aca="false">CB333-EQ333</f>
        <v>188.459526774595</v>
      </c>
      <c r="FG333" s="406" t="n">
        <v>50400</v>
      </c>
      <c r="FH333" s="590"/>
      <c r="FI333" s="591"/>
      <c r="FJ333" s="592"/>
      <c r="FK333" s="456" t="n">
        <f aca="false">3000/BS333*24</f>
        <v>1.86799501867995</v>
      </c>
      <c r="FL333" s="531"/>
      <c r="FM333" s="456"/>
      <c r="FN333" s="531" t="n">
        <v>4865</v>
      </c>
      <c r="FO333" s="533" t="n">
        <f aca="false">FN333/11.15/1.2/1000</f>
        <v>0.363602391629297</v>
      </c>
      <c r="FP333" s="450" t="n">
        <f aca="false">FN333/BS333*1000</f>
        <v>126.219385637194</v>
      </c>
      <c r="FQ333" s="458" t="n">
        <v>64.8</v>
      </c>
      <c r="FR333" s="459" t="n">
        <f aca="false">FQ333/BS333*1000</f>
        <v>1.68119551681196</v>
      </c>
      <c r="FS333" s="577" t="n">
        <v>8</v>
      </c>
      <c r="FT333" s="578" t="n">
        <v>20</v>
      </c>
      <c r="FU333" s="579" t="n">
        <v>65</v>
      </c>
      <c r="FV333" s="580" t="n">
        <v>1</v>
      </c>
      <c r="FW333" s="581"/>
      <c r="FX333" s="580"/>
      <c r="FY333" s="453" t="n">
        <f aca="false">1-FV333/(EG333+DD333)</f>
        <v>0.9375</v>
      </c>
      <c r="FZ333" s="453"/>
      <c r="GA333" s="430"/>
      <c r="GB333" s="514" t="n">
        <f aca="false">1-FT333/DZ333</f>
        <v>0.0476190476190477</v>
      </c>
      <c r="GC333" s="515" t="n">
        <f aca="false">(CW333+DZ333-FT333)</f>
        <v>1</v>
      </c>
      <c r="GD333" s="514" t="n">
        <f aca="false">1-FU333/EA333</f>
        <v>0.0151515151515151</v>
      </c>
      <c r="GE333" s="528" t="n">
        <f aca="false">CX333+EA333-FU333</f>
        <v>1</v>
      </c>
      <c r="GF333" s="462" t="n">
        <f aca="false">4100/BS333*24</f>
        <v>2.55292652552927</v>
      </c>
      <c r="GG333" s="607" t="n">
        <v>30</v>
      </c>
      <c r="GH333" s="451" t="n">
        <f aca="false">GG333/80</f>
        <v>0.375</v>
      </c>
      <c r="GI333" s="406" t="n">
        <v>195</v>
      </c>
      <c r="GJ333" s="463" t="n">
        <f aca="false">GI333/GG333</f>
        <v>6.5</v>
      </c>
      <c r="GK333" s="464" t="n">
        <f aca="false">GG333/(BS333/24)*1000</f>
        <v>18.6799501867995</v>
      </c>
      <c r="GL333" s="465" t="n">
        <v>8.14</v>
      </c>
      <c r="GM333" s="530" t="n">
        <v>19.6</v>
      </c>
      <c r="GN333" s="406" t="n">
        <v>64</v>
      </c>
      <c r="GO333" s="514" t="n">
        <f aca="false">1-GM333/FT333</f>
        <v>0.0199999999999999</v>
      </c>
      <c r="GP333" s="451" t="n">
        <f aca="false">1-GN333/FU333</f>
        <v>0.0153846153846153</v>
      </c>
      <c r="GQ333" s="578" t="n">
        <v>4</v>
      </c>
      <c r="GR333" s="456" t="n">
        <f aca="false">4300/BS333*24</f>
        <v>2.6774595267746</v>
      </c>
      <c r="GS333" s="532" t="n">
        <f aca="false">HC333</f>
        <v>17.4</v>
      </c>
      <c r="GT333" s="532" t="n">
        <f aca="false">HD333</f>
        <v>58.812</v>
      </c>
      <c r="GU333" s="514" t="n">
        <f aca="false">1-GS333/GM333</f>
        <v>0.112244897959184</v>
      </c>
      <c r="GV333" s="514" t="n">
        <f aca="false">1-GT333/GN333</f>
        <v>0.0810625000000002</v>
      </c>
      <c r="GW333" s="514" t="n">
        <f aca="false">1-HC333/FT333</f>
        <v>0.13</v>
      </c>
      <c r="GX333" s="514" t="n">
        <f aca="false">1-HD333/FU333</f>
        <v>0.0952000000000002</v>
      </c>
      <c r="GY333" s="463" t="n">
        <f aca="false">GK333/(FU333-HD333)</f>
        <v>3.01873790995467</v>
      </c>
      <c r="GZ333" s="406" t="n">
        <v>35524</v>
      </c>
      <c r="HA333" s="582" t="n">
        <v>8.42</v>
      </c>
      <c r="HB333" s="452" t="n">
        <v>8.3</v>
      </c>
      <c r="HC333" s="578" t="n">
        <v>17.4</v>
      </c>
      <c r="HD333" s="464" t="n">
        <f aca="false">HC333*3.38</f>
        <v>58.812</v>
      </c>
      <c r="HE333" s="464" t="n">
        <v>18</v>
      </c>
      <c r="HF333" s="659"/>
      <c r="HG333" s="660"/>
      <c r="HH333" s="576" t="n">
        <v>5</v>
      </c>
      <c r="HI333" s="584" t="n">
        <v>8370</v>
      </c>
      <c r="HJ333" s="407" t="n">
        <f aca="false">HI333*0.67</f>
        <v>5607.9</v>
      </c>
      <c r="HK333" s="407"/>
      <c r="HL333" s="550"/>
      <c r="HM333" s="585"/>
      <c r="HN333" s="462" t="n">
        <v>13.68</v>
      </c>
      <c r="HO333" s="575"/>
      <c r="HP333" s="549" t="n">
        <v>0.01</v>
      </c>
      <c r="HQ333" s="586"/>
      <c r="HR333" s="587"/>
      <c r="HS333" s="521" t="n">
        <v>0.26</v>
      </c>
      <c r="HT333" s="588" t="n">
        <v>4</v>
      </c>
      <c r="HU333" s="523" t="n">
        <f aca="false">72500/BA333*24</f>
        <v>46.2962962962963</v>
      </c>
      <c r="HV333" s="514" t="n">
        <f aca="false">1-HC333/BE333</f>
        <v>0.656126482213439</v>
      </c>
      <c r="HW333" s="514" t="n">
        <f aca="false">1-HD333/BF333</f>
        <v>0.7465</v>
      </c>
      <c r="HX333" s="514" t="n">
        <f aca="false">1-HN333/BK333</f>
        <v>0.477862595419847</v>
      </c>
      <c r="HY333" s="600"/>
    </row>
    <row r="334" s="599" customFormat="true" ht="15" hidden="false" customHeight="true" outlineLevel="0" collapsed="false">
      <c r="A334" s="401" t="n">
        <v>43816</v>
      </c>
      <c r="B334" s="516" t="n">
        <v>38024</v>
      </c>
      <c r="C334" s="403" t="n">
        <f aca="false">B334/$B$6</f>
        <v>0.76048</v>
      </c>
      <c r="D334" s="572" t="n">
        <v>7.97</v>
      </c>
      <c r="E334" s="573" t="n">
        <v>55</v>
      </c>
      <c r="F334" s="574" t="n">
        <v>233</v>
      </c>
      <c r="G334" s="407" t="n">
        <f aca="false">F334*B334/1000</f>
        <v>8859.592</v>
      </c>
      <c r="H334" s="403" t="n">
        <f aca="false">G334/$G$6</f>
        <v>0.35438368</v>
      </c>
      <c r="I334" s="574" t="n">
        <v>8620</v>
      </c>
      <c r="J334" s="407" t="n">
        <f aca="false">I334*0.67</f>
        <v>5775.4</v>
      </c>
      <c r="K334" s="575" t="n">
        <v>31.7</v>
      </c>
      <c r="L334" s="575" t="n">
        <v>26.6</v>
      </c>
      <c r="M334" s="575" t="n">
        <v>2.4</v>
      </c>
      <c r="N334" s="576" t="n">
        <v>108</v>
      </c>
      <c r="O334" s="576" t="n">
        <v>32</v>
      </c>
      <c r="P334" s="410"/>
      <c r="Q334" s="410"/>
      <c r="R334" s="410"/>
      <c r="S334" s="410"/>
      <c r="T334" s="411"/>
      <c r="U334" s="412"/>
      <c r="V334" s="410"/>
      <c r="W334" s="410"/>
      <c r="X334" s="517"/>
      <c r="Y334" s="474" t="n">
        <v>960</v>
      </c>
      <c r="Z334" s="430" t="n">
        <v>6.42</v>
      </c>
      <c r="AA334" s="448" t="n">
        <v>1544</v>
      </c>
      <c r="AB334" s="410" t="n">
        <v>5240</v>
      </c>
      <c r="AC334" s="410" t="n">
        <v>10840</v>
      </c>
      <c r="AD334" s="475" t="n">
        <v>5.86</v>
      </c>
      <c r="AE334" s="478" t="n">
        <f aca="false">AD334/$AD$6</f>
        <v>0.813888888888889</v>
      </c>
      <c r="AF334" s="479" t="n">
        <f aca="false">Y334</f>
        <v>960</v>
      </c>
      <c r="AG334" s="478" t="n">
        <f aca="false">AF334/$AF$6</f>
        <v>0.384</v>
      </c>
      <c r="AH334" s="479" t="n">
        <v>1544</v>
      </c>
      <c r="AI334" s="479" t="n">
        <f aca="false">AB334</f>
        <v>5240</v>
      </c>
      <c r="AJ334" s="474" t="n">
        <f aca="false">AB334*Y334/1000</f>
        <v>5030.4</v>
      </c>
      <c r="AK334" s="478" t="n">
        <f aca="false">AJ334/$AJ$6</f>
        <v>0.223573333333333</v>
      </c>
      <c r="AL334" s="448" t="n">
        <v>34</v>
      </c>
      <c r="AM334" s="480"/>
      <c r="AN334" s="474" t="n">
        <v>1839</v>
      </c>
      <c r="AO334" s="474" t="n">
        <v>1810</v>
      </c>
      <c r="AP334" s="480" t="n">
        <v>7.6</v>
      </c>
      <c r="AQ334" s="448" t="n">
        <v>744</v>
      </c>
      <c r="AR334" s="474" t="n">
        <v>2750</v>
      </c>
      <c r="AS334" s="658" t="n">
        <f aca="false">AR334/AQ334</f>
        <v>3.69623655913978</v>
      </c>
      <c r="AT334" s="474" t="n">
        <v>10450</v>
      </c>
      <c r="AU334" s="448" t="n">
        <v>94</v>
      </c>
      <c r="AV334" s="481"/>
      <c r="AW334" s="480" t="n">
        <v>19.69</v>
      </c>
      <c r="AX334" s="480" t="n">
        <v>46.4</v>
      </c>
      <c r="AY334" s="481"/>
      <c r="AZ334" s="481"/>
      <c r="BA334" s="421" t="n">
        <f aca="false">CC334+DF334</f>
        <v>38308</v>
      </c>
      <c r="BB334" s="422" t="n">
        <f aca="false">BA334/$BA$6</f>
        <v>0.76616</v>
      </c>
      <c r="BC334" s="423"/>
      <c r="BD334" s="424" t="n">
        <v>8.19</v>
      </c>
      <c r="BE334" s="425" t="n">
        <v>100.6</v>
      </c>
      <c r="BF334" s="426" t="n">
        <v>392</v>
      </c>
      <c r="BG334" s="427" t="n">
        <v>9510</v>
      </c>
      <c r="BH334" s="421" t="n">
        <f aca="false">BG334*0.67</f>
        <v>6371.7</v>
      </c>
      <c r="BI334" s="433" t="n">
        <v>1653</v>
      </c>
      <c r="BJ334" s="422" t="n">
        <f aca="false">BI334/35.5*(23+35.5)/BH334</f>
        <v>0.427508788310635</v>
      </c>
      <c r="BK334" s="428" t="n">
        <v>23.7</v>
      </c>
      <c r="BL334" s="428" t="n">
        <v>19</v>
      </c>
      <c r="BM334" s="429" t="n">
        <v>14.1</v>
      </c>
      <c r="BN334" s="423" t="n">
        <v>1.8</v>
      </c>
      <c r="BO334" s="426" t="n">
        <v>103</v>
      </c>
      <c r="BP334" s="426" t="n">
        <v>32</v>
      </c>
      <c r="BQ334" s="424" t="n">
        <v>4</v>
      </c>
      <c r="BR334" s="422" t="n">
        <f aca="false">BQ334/$BQ$6</f>
        <v>0.555555555555556</v>
      </c>
      <c r="BS334" s="410" t="n">
        <f aca="false">BA334+Y334</f>
        <v>39268</v>
      </c>
      <c r="BT334" s="430" t="n">
        <f aca="false">(BD334*BA334+AP334*AF334)/(AF334+BA334)</f>
        <v>8.17557604156056</v>
      </c>
      <c r="BU334" s="431" t="n">
        <f aca="false">(AQ334*Y334+BA334*BE334)/(BA334+Y334)</f>
        <v>116.329448915147</v>
      </c>
      <c r="BV334" s="431" t="n">
        <f aca="false">(BA334*BF334+AR334*AF334)/(AF334+BA334)</f>
        <v>449.646938983396</v>
      </c>
      <c r="BW334" s="431" t="n">
        <f aca="false">(BA334*BG334+AS334*AF334)/(AF334+BA334)</f>
        <v>9277.59571119224</v>
      </c>
      <c r="BX334" s="431" t="n">
        <f aca="false">BW334*0.65</f>
        <v>6030.43721227495</v>
      </c>
      <c r="BY334" s="431" t="n">
        <f aca="false">(BK334*BA334+AY334*AF334)/BS334</f>
        <v>23.1205969237038</v>
      </c>
      <c r="BZ334" s="431" t="n">
        <f aca="false">BL334</f>
        <v>19</v>
      </c>
      <c r="CA334" s="432" t="n">
        <f aca="false">BN334</f>
        <v>1.8</v>
      </c>
      <c r="CB334" s="431" t="n">
        <f aca="false">(BO334*BA334+AU334*AF334)/BS334</f>
        <v>102.779973515331</v>
      </c>
      <c r="CC334" s="433" t="n">
        <v>16297</v>
      </c>
      <c r="CD334" s="412" t="n">
        <f aca="false">CC334+AF334/2</f>
        <v>16777</v>
      </c>
      <c r="CE334" s="422" t="n">
        <f aca="false">CD334/25000</f>
        <v>0.67108</v>
      </c>
      <c r="CF334" s="434" t="n">
        <f aca="false">6700/CD334*24</f>
        <v>9.58455027716517</v>
      </c>
      <c r="CG334" s="435"/>
      <c r="CH334" s="428"/>
      <c r="CI334" s="447" t="n">
        <f aca="false">9500/CD334*24</f>
        <v>13.5900339750849</v>
      </c>
      <c r="CJ334" s="437" t="n">
        <v>23.7</v>
      </c>
      <c r="CK334" s="437" t="n">
        <v>3.5</v>
      </c>
      <c r="CL334" s="424"/>
      <c r="CM334" s="424"/>
      <c r="CN334" s="424"/>
      <c r="CO334" s="433"/>
      <c r="CP334" s="433"/>
      <c r="CQ334" s="438"/>
      <c r="CR334" s="438" t="n">
        <v>0.96</v>
      </c>
      <c r="CS334" s="425"/>
      <c r="CT334" s="433" t="n">
        <f aca="false">3500/CD334*24</f>
        <v>5.00685462239971</v>
      </c>
      <c r="CU334" s="435" t="n">
        <v>7.07</v>
      </c>
      <c r="CV334" s="439"/>
      <c r="CW334" s="440"/>
      <c r="CX334" s="441"/>
      <c r="CY334" s="442"/>
      <c r="CZ334" s="443"/>
      <c r="DA334" s="443"/>
      <c r="DB334" s="443"/>
      <c r="DC334" s="443"/>
      <c r="DD334" s="444"/>
      <c r="DE334" s="441"/>
      <c r="DF334" s="445" t="n">
        <v>22011</v>
      </c>
      <c r="DG334" s="446" t="n">
        <f aca="false">DF334+AF334/2</f>
        <v>22491</v>
      </c>
      <c r="DH334" s="422" t="n">
        <f aca="false">DG334/25000</f>
        <v>0.89964</v>
      </c>
      <c r="DI334" s="447" t="n">
        <f aca="false">6700/DG334*24</f>
        <v>7.14952647725757</v>
      </c>
      <c r="DJ334" s="435" t="n">
        <v>7.87</v>
      </c>
      <c r="DK334" s="428" t="n">
        <v>5.1</v>
      </c>
      <c r="DL334" s="447" t="n">
        <f aca="false">9500/DG334*24</f>
        <v>10.1373882886488</v>
      </c>
      <c r="DM334" s="423" t="n">
        <v>23.5</v>
      </c>
      <c r="DN334" s="423" t="n">
        <v>2.55</v>
      </c>
      <c r="DO334" s="424" t="n">
        <v>7.95</v>
      </c>
      <c r="DP334" s="424"/>
      <c r="DQ334" s="424"/>
      <c r="DR334" s="433" t="n">
        <v>6206</v>
      </c>
      <c r="DS334" s="433" t="n">
        <v>2889</v>
      </c>
      <c r="DT334" s="438" t="n">
        <f aca="false">DS334/DR334</f>
        <v>0.46551724137931</v>
      </c>
      <c r="DU334" s="438" t="n">
        <v>0.97</v>
      </c>
      <c r="DV334" s="425"/>
      <c r="DW334" s="447" t="n">
        <f aca="false">3500/DG334*24</f>
        <v>3.73482726423903</v>
      </c>
      <c r="DX334" s="435" t="n">
        <v>6.55</v>
      </c>
      <c r="DY334" s="439" t="n">
        <v>8.07</v>
      </c>
      <c r="DZ334" s="440" t="n">
        <v>22</v>
      </c>
      <c r="EA334" s="441" t="n">
        <v>70</v>
      </c>
      <c r="EB334" s="442" t="n">
        <v>8360</v>
      </c>
      <c r="EC334" s="443" t="n">
        <v>11.5</v>
      </c>
      <c r="ED334" s="443" t="n">
        <v>0.31</v>
      </c>
      <c r="EE334" s="443" t="n">
        <v>11.7</v>
      </c>
      <c r="EF334" s="443" t="n">
        <v>1.15</v>
      </c>
      <c r="EG334" s="444" t="n">
        <v>18</v>
      </c>
      <c r="EH334" s="441" t="n">
        <v>16</v>
      </c>
      <c r="EI334" s="430" t="n">
        <f aca="false">DY334</f>
        <v>8.07</v>
      </c>
      <c r="EJ334" s="448" t="n">
        <f aca="false">DZ334</f>
        <v>22</v>
      </c>
      <c r="EK334" s="449" t="n">
        <f aca="false">EA334</f>
        <v>70</v>
      </c>
      <c r="EL334" s="418" t="n">
        <f aca="false">EB334</f>
        <v>8360</v>
      </c>
      <c r="EM334" s="432" t="n">
        <f aca="false">EC334</f>
        <v>11.5</v>
      </c>
      <c r="EN334" s="432" t="n">
        <f aca="false">ED334</f>
        <v>0.31</v>
      </c>
      <c r="EO334" s="432" t="n">
        <f aca="false">EE334</f>
        <v>11.7</v>
      </c>
      <c r="EP334" s="432" t="n">
        <f aca="false">EF334</f>
        <v>1.15</v>
      </c>
      <c r="EQ334" s="431" t="n">
        <f aca="false">EG334</f>
        <v>18</v>
      </c>
      <c r="ER334" s="449" t="n">
        <f aca="false">EH334</f>
        <v>16</v>
      </c>
      <c r="ES334" s="450" t="n">
        <f aca="false">44000/(BA334+AF334)*24</f>
        <v>26.892125904044</v>
      </c>
      <c r="ET334" s="451" t="n">
        <f aca="false">(BA334+AF334)/BA$6</f>
        <v>0.78536</v>
      </c>
      <c r="EU334" s="452" t="n">
        <f aca="false">BV334/1000/ES334*24</f>
        <v>0.401289454545455</v>
      </c>
      <c r="EV334" s="451" t="n">
        <f aca="false">EU334/$EU$6</f>
        <v>0.743128619528619</v>
      </c>
      <c r="EW334" s="514" t="n">
        <f aca="false">1-EM334/BY334</f>
        <v>0.502607997624407</v>
      </c>
      <c r="EX334" s="515" t="n">
        <f aca="false">BY334-EM334</f>
        <v>11.6205969237038</v>
      </c>
      <c r="EY334" s="514" t="n">
        <f aca="false">1-EJ334/BU334</f>
        <v>0.810881937418553</v>
      </c>
      <c r="EZ334" s="515" t="n">
        <f aca="false">BU334-EJ334</f>
        <v>94.3294489151472</v>
      </c>
      <c r="FA334" s="451" t="n">
        <f aca="false">1-EK334/BV334</f>
        <v>0.844322302831056</v>
      </c>
      <c r="FB334" s="432" t="n">
        <f aca="false">BV334-EK334</f>
        <v>379.646938983396</v>
      </c>
      <c r="FC334" s="453" t="n">
        <f aca="false">1-EP334/CA334</f>
        <v>0.361111111111111</v>
      </c>
      <c r="FD334" s="432" t="n">
        <f aca="false">CA334-EP334</f>
        <v>0.65</v>
      </c>
      <c r="FE334" s="453" t="n">
        <f aca="false">1-EQ334/CB334</f>
        <v>0.824868606360215</v>
      </c>
      <c r="FF334" s="431" t="n">
        <f aca="false">CB334-EQ334</f>
        <v>84.7799735153306</v>
      </c>
      <c r="FG334" s="406" t="n">
        <v>50400</v>
      </c>
      <c r="FH334" s="590"/>
      <c r="FI334" s="591"/>
      <c r="FJ334" s="592"/>
      <c r="FK334" s="456" t="n">
        <f aca="false">3000/BS334*24</f>
        <v>1.83355403891209</v>
      </c>
      <c r="FL334" s="531"/>
      <c r="FM334" s="456"/>
      <c r="FN334" s="531" t="n">
        <v>5282</v>
      </c>
      <c r="FO334" s="533" t="n">
        <f aca="false">FN334/11.15/1.2/1000</f>
        <v>0.394768310911809</v>
      </c>
      <c r="FP334" s="450" t="n">
        <f aca="false">FN334/BS334*1000</f>
        <v>134.511561576856</v>
      </c>
      <c r="FQ334" s="458" t="n">
        <v>64.8</v>
      </c>
      <c r="FR334" s="459" t="n">
        <f aca="false">FQ334/BS334*1000</f>
        <v>1.65019863502088</v>
      </c>
      <c r="FS334" s="577" t="n">
        <v>7.95</v>
      </c>
      <c r="FT334" s="578" t="n">
        <v>20</v>
      </c>
      <c r="FU334" s="579" t="n">
        <v>70</v>
      </c>
      <c r="FV334" s="580" t="n">
        <v>1</v>
      </c>
      <c r="FW334" s="581" t="n">
        <v>0.26</v>
      </c>
      <c r="FX334" s="580" t="n">
        <v>16</v>
      </c>
      <c r="FY334" s="453" t="n">
        <f aca="false">1-FV334/(EG334+DD334)</f>
        <v>0.944444444444444</v>
      </c>
      <c r="FZ334" s="453" t="n">
        <f aca="false">1-FW334/(EF334+DC334)</f>
        <v>0.773913043478261</v>
      </c>
      <c r="GA334" s="430" t="n">
        <f aca="false">EF334+DC334-FW334</f>
        <v>0.89</v>
      </c>
      <c r="GB334" s="514" t="n">
        <f aca="false">1-FT334/DZ334</f>
        <v>0.0909090909090909</v>
      </c>
      <c r="GC334" s="515" t="n">
        <f aca="false">(CW334+DZ334-FT334)</f>
        <v>2</v>
      </c>
      <c r="GD334" s="514" t="n">
        <f aca="false">1-FU334/EA334</f>
        <v>0</v>
      </c>
      <c r="GE334" s="528" t="n">
        <f aca="false">CX334+EA334-FU334</f>
        <v>0</v>
      </c>
      <c r="GF334" s="462" t="n">
        <f aca="false">4100/BS334*24</f>
        <v>2.50585718651319</v>
      </c>
      <c r="GG334" s="607" t="n">
        <v>30</v>
      </c>
      <c r="GH334" s="451" t="n">
        <f aca="false">GG334/80</f>
        <v>0.375</v>
      </c>
      <c r="GI334" s="406" t="n">
        <v>195</v>
      </c>
      <c r="GJ334" s="463" t="n">
        <f aca="false">GI334/GG334</f>
        <v>6.5</v>
      </c>
      <c r="GK334" s="464" t="n">
        <f aca="false">GG334/(BS334/24)*1000</f>
        <v>18.3355403891209</v>
      </c>
      <c r="GL334" s="465" t="n">
        <v>8.15</v>
      </c>
      <c r="GM334" s="530" t="n">
        <v>19.7</v>
      </c>
      <c r="GN334" s="406" t="n">
        <v>66</v>
      </c>
      <c r="GO334" s="514" t="n">
        <f aca="false">1-GM334/FT334</f>
        <v>0.015</v>
      </c>
      <c r="GP334" s="451" t="n">
        <f aca="false">1-GN334/FU334</f>
        <v>0.0571428571428572</v>
      </c>
      <c r="GQ334" s="578" t="n">
        <v>4</v>
      </c>
      <c r="GR334" s="456" t="n">
        <f aca="false">4300/BS334*24</f>
        <v>2.62809412244066</v>
      </c>
      <c r="GS334" s="532" t="n">
        <f aca="false">HC334</f>
        <v>18.7</v>
      </c>
      <c r="GT334" s="532" t="n">
        <f aca="false">HD334</f>
        <v>63.206</v>
      </c>
      <c r="GU334" s="514" t="n">
        <f aca="false">1-GS334/GM334</f>
        <v>0.050761421319797</v>
      </c>
      <c r="GV334" s="514" t="n">
        <f aca="false">1-GT334/GN334</f>
        <v>0.0423333333333334</v>
      </c>
      <c r="GW334" s="514" t="n">
        <f aca="false">1-HC334/FT334</f>
        <v>0.0650000000000001</v>
      </c>
      <c r="GX334" s="514" t="n">
        <f aca="false">1-HD334/FU334</f>
        <v>0.097057142857143</v>
      </c>
      <c r="GY334" s="463" t="n">
        <f aca="false">GK334/(FU334-HD334)</f>
        <v>2.698784278646</v>
      </c>
      <c r="GZ334" s="406" t="n">
        <v>36963</v>
      </c>
      <c r="HA334" s="582" t="n">
        <v>8.43</v>
      </c>
      <c r="HB334" s="452" t="n">
        <v>8.32</v>
      </c>
      <c r="HC334" s="578" t="n">
        <v>18.7</v>
      </c>
      <c r="HD334" s="464" t="n">
        <f aca="false">HC334*3.38</f>
        <v>63.206</v>
      </c>
      <c r="HE334" s="464" t="n">
        <v>17</v>
      </c>
      <c r="HF334" s="464"/>
      <c r="HG334" s="583"/>
      <c r="HH334" s="576" t="n">
        <v>4</v>
      </c>
      <c r="HI334" s="584" t="n">
        <v>8310</v>
      </c>
      <c r="HJ334" s="407" t="n">
        <f aca="false">HI334*0.67</f>
        <v>5567.7</v>
      </c>
      <c r="HK334" s="407"/>
      <c r="HL334" s="550" t="n">
        <v>1419</v>
      </c>
      <c r="HM334" s="585" t="n">
        <v>13.6</v>
      </c>
      <c r="HN334" s="462" t="n">
        <v>8.59</v>
      </c>
      <c r="HO334" s="575" t="n">
        <v>0.18</v>
      </c>
      <c r="HP334" s="549" t="n">
        <v>0.01</v>
      </c>
      <c r="HQ334" s="586" t="n">
        <v>14.4</v>
      </c>
      <c r="HR334" s="587" t="n">
        <v>0.26</v>
      </c>
      <c r="HS334" s="521" t="n">
        <v>0.24</v>
      </c>
      <c r="HT334" s="588" t="n">
        <v>4</v>
      </c>
      <c r="HU334" s="523" t="n">
        <f aca="false">72500/BA334*24</f>
        <v>45.421321917093</v>
      </c>
      <c r="HV334" s="514" t="n">
        <f aca="false">1-HC334/BE334</f>
        <v>0.814115308151093</v>
      </c>
      <c r="HW334" s="514" t="n">
        <f aca="false">1-HD334/BF334</f>
        <v>0.838760204081633</v>
      </c>
      <c r="HX334" s="514" t="n">
        <f aca="false">1-HN334/BK334</f>
        <v>0.637552742616034</v>
      </c>
      <c r="HY334" s="600"/>
    </row>
    <row r="335" s="599" customFormat="true" ht="15" hidden="false" customHeight="true" outlineLevel="0" collapsed="false">
      <c r="A335" s="401" t="n">
        <v>43817</v>
      </c>
      <c r="B335" s="516" t="n">
        <v>39503</v>
      </c>
      <c r="C335" s="403" t="n">
        <f aca="false">B335/$B$6</f>
        <v>0.79006</v>
      </c>
      <c r="D335" s="572" t="n">
        <v>8.07</v>
      </c>
      <c r="E335" s="573" t="n">
        <v>50.5</v>
      </c>
      <c r="F335" s="574" t="n">
        <v>203</v>
      </c>
      <c r="G335" s="407" t="n">
        <f aca="false">F335*B335/1000</f>
        <v>8019.109</v>
      </c>
      <c r="H335" s="403" t="n">
        <f aca="false">G335/$G$6</f>
        <v>0.32076436</v>
      </c>
      <c r="I335" s="574" t="n">
        <v>7630</v>
      </c>
      <c r="J335" s="407" t="n">
        <f aca="false">I335*0.67</f>
        <v>5112.1</v>
      </c>
      <c r="K335" s="575" t="n">
        <v>35.1</v>
      </c>
      <c r="L335" s="575"/>
      <c r="M335" s="575"/>
      <c r="N335" s="576" t="n">
        <v>142</v>
      </c>
      <c r="O335" s="576"/>
      <c r="P335" s="410"/>
      <c r="Q335" s="410"/>
      <c r="R335" s="410"/>
      <c r="S335" s="410"/>
      <c r="T335" s="411"/>
      <c r="U335" s="412"/>
      <c r="V335" s="410"/>
      <c r="W335" s="410"/>
      <c r="X335" s="517"/>
      <c r="Y335" s="474" t="n">
        <v>960</v>
      </c>
      <c r="Z335" s="430" t="n">
        <v>6.48</v>
      </c>
      <c r="AA335" s="410" t="n">
        <v>1781</v>
      </c>
      <c r="AB335" s="410" t="n">
        <v>4780</v>
      </c>
      <c r="AC335" s="410" t="n">
        <v>9930</v>
      </c>
      <c r="AD335" s="475" t="n">
        <v>5.83</v>
      </c>
      <c r="AE335" s="478" t="n">
        <f aca="false">AD335/$AD$6</f>
        <v>0.809722222222222</v>
      </c>
      <c r="AF335" s="479" t="n">
        <f aca="false">Y335</f>
        <v>960</v>
      </c>
      <c r="AG335" s="478" t="n">
        <f aca="false">AF335/$AF$6</f>
        <v>0.384</v>
      </c>
      <c r="AH335" s="479" t="n">
        <v>1781</v>
      </c>
      <c r="AI335" s="479" t="n">
        <f aca="false">AB335</f>
        <v>4780</v>
      </c>
      <c r="AJ335" s="474" t="n">
        <f aca="false">AB335*Y335/1000</f>
        <v>4588.8</v>
      </c>
      <c r="AK335" s="478" t="n">
        <f aca="false">AJ335/$AJ$6</f>
        <v>0.203946666666667</v>
      </c>
      <c r="AL335" s="448" t="n">
        <v>34</v>
      </c>
      <c r="AM335" s="480"/>
      <c r="AN335" s="474" t="n">
        <v>1792</v>
      </c>
      <c r="AO335" s="474" t="n">
        <v>1793</v>
      </c>
      <c r="AP335" s="480" t="n">
        <v>7.44</v>
      </c>
      <c r="AQ335" s="448" t="n">
        <v>882</v>
      </c>
      <c r="AR335" s="474" t="n">
        <v>2650</v>
      </c>
      <c r="AS335" s="658" t="n">
        <f aca="false">AR335/AQ335</f>
        <v>3.00453514739229</v>
      </c>
      <c r="AT335" s="474" t="n">
        <v>10300</v>
      </c>
      <c r="AU335" s="448"/>
      <c r="AV335" s="481" t="n">
        <v>1.5</v>
      </c>
      <c r="AW335" s="480" t="n">
        <v>22.32</v>
      </c>
      <c r="AX335" s="480" t="n">
        <v>44.7</v>
      </c>
      <c r="AY335" s="481"/>
      <c r="AZ335" s="481"/>
      <c r="BA335" s="421" t="n">
        <f aca="false">CC335+DF335</f>
        <v>40182</v>
      </c>
      <c r="BB335" s="422" t="n">
        <f aca="false">BA335/$BA$6</f>
        <v>0.80364</v>
      </c>
      <c r="BC335" s="423"/>
      <c r="BD335" s="424" t="n">
        <v>8.28</v>
      </c>
      <c r="BE335" s="425" t="n">
        <v>51.5</v>
      </c>
      <c r="BF335" s="426" t="n">
        <v>206</v>
      </c>
      <c r="BG335" s="427" t="n">
        <v>9500</v>
      </c>
      <c r="BH335" s="421" t="n">
        <f aca="false">BG335*0.67</f>
        <v>6365</v>
      </c>
      <c r="BI335" s="433"/>
      <c r="BJ335" s="422"/>
      <c r="BK335" s="428" t="n">
        <v>24.3</v>
      </c>
      <c r="BL335" s="428"/>
      <c r="BM335" s="429"/>
      <c r="BN335" s="423"/>
      <c r="BO335" s="426" t="n">
        <v>88</v>
      </c>
      <c r="BP335" s="426"/>
      <c r="BQ335" s="424" t="n">
        <v>4.65</v>
      </c>
      <c r="BR335" s="422" t="n">
        <f aca="false">BQ335/$BQ$6</f>
        <v>0.645833333333333</v>
      </c>
      <c r="BS335" s="410" t="n">
        <f aca="false">BA335+Y335</f>
        <v>41142</v>
      </c>
      <c r="BT335" s="430" t="n">
        <f aca="false">(BD335*BA335+AP335*AF335)/(AF335+BA335)</f>
        <v>8.26039959165816</v>
      </c>
      <c r="BU335" s="431" t="n">
        <f aca="false">(AQ335*Y335+BA335*BE335)/(BA335+Y335)</f>
        <v>70.878737057022</v>
      </c>
      <c r="BV335" s="431" t="n">
        <f aca="false">(BA335*BF335+AR335*AF335)/(AF335+BA335)</f>
        <v>263.027854746974</v>
      </c>
      <c r="BW335" s="431" t="n">
        <f aca="false">(BA335*BG335+AS335*AF335)/(AF335+BA335)</f>
        <v>9278.39882246224</v>
      </c>
      <c r="BX335" s="431" t="n">
        <f aca="false">BW335*0.65</f>
        <v>6030.95923460046</v>
      </c>
      <c r="BY335" s="431" t="n">
        <f aca="false">(BK335*BA335+AY335*AF335)/BS335</f>
        <v>23.7329881872539</v>
      </c>
      <c r="BZ335" s="431"/>
      <c r="CA335" s="432"/>
      <c r="CB335" s="431" t="n">
        <f aca="false">BO335</f>
        <v>88</v>
      </c>
      <c r="CC335" s="433" t="n">
        <v>18729</v>
      </c>
      <c r="CD335" s="412" t="n">
        <f aca="false">CC335+AF335/2</f>
        <v>19209</v>
      </c>
      <c r="CE335" s="422" t="n">
        <f aca="false">CD335/25000</f>
        <v>0.76836</v>
      </c>
      <c r="CF335" s="434" t="n">
        <f aca="false">6700/CD335*24</f>
        <v>8.37107605809777</v>
      </c>
      <c r="CG335" s="435"/>
      <c r="CH335" s="428"/>
      <c r="CI335" s="447" t="n">
        <f aca="false">9500/CD335*24</f>
        <v>11.8694362017804</v>
      </c>
      <c r="CJ335" s="437" t="n">
        <v>23.9</v>
      </c>
      <c r="CK335" s="437" t="n">
        <v>1.97</v>
      </c>
      <c r="CL335" s="424"/>
      <c r="CM335" s="424"/>
      <c r="CN335" s="424"/>
      <c r="CO335" s="433"/>
      <c r="CP335" s="433"/>
      <c r="CQ335" s="438"/>
      <c r="CR335" s="438" t="n">
        <v>0.96</v>
      </c>
      <c r="CS335" s="425"/>
      <c r="CT335" s="433" t="n">
        <f aca="false">3500/CD335*24</f>
        <v>4.37295017960331</v>
      </c>
      <c r="CU335" s="435" t="n">
        <v>7.64</v>
      </c>
      <c r="CV335" s="439"/>
      <c r="CW335" s="440"/>
      <c r="CX335" s="441"/>
      <c r="CY335" s="442"/>
      <c r="CZ335" s="443"/>
      <c r="DA335" s="443"/>
      <c r="DB335" s="443"/>
      <c r="DC335" s="443"/>
      <c r="DD335" s="444"/>
      <c r="DE335" s="441"/>
      <c r="DF335" s="445" t="n">
        <v>21453</v>
      </c>
      <c r="DG335" s="446" t="n">
        <f aca="false">DF335+AF335/2</f>
        <v>21933</v>
      </c>
      <c r="DH335" s="422" t="n">
        <f aca="false">DG335/25000</f>
        <v>0.87732</v>
      </c>
      <c r="DI335" s="447" t="n">
        <f aca="false">6700/DG335*24</f>
        <v>7.33141841061414</v>
      </c>
      <c r="DJ335" s="435" t="n">
        <v>7.93</v>
      </c>
      <c r="DK335" s="428"/>
      <c r="DL335" s="447" t="n">
        <f aca="false">9500/DG335*24</f>
        <v>10.3952947613186</v>
      </c>
      <c r="DM335" s="423" t="n">
        <v>23.9</v>
      </c>
      <c r="DN335" s="423" t="n">
        <v>2.07</v>
      </c>
      <c r="DO335" s="424" t="n">
        <v>7.94</v>
      </c>
      <c r="DP335" s="424"/>
      <c r="DQ335" s="424"/>
      <c r="DR335" s="433"/>
      <c r="DS335" s="433"/>
      <c r="DT335" s="438"/>
      <c r="DU335" s="438" t="n">
        <v>0.95</v>
      </c>
      <c r="DV335" s="425"/>
      <c r="DW335" s="447" t="n">
        <f aca="false">3500/DG335*24</f>
        <v>3.82984543838052</v>
      </c>
      <c r="DX335" s="435" t="n">
        <v>6.42</v>
      </c>
      <c r="DY335" s="439" t="n">
        <v>8.11</v>
      </c>
      <c r="DZ335" s="440" t="n">
        <v>22</v>
      </c>
      <c r="EA335" s="441" t="n">
        <v>68</v>
      </c>
      <c r="EB335" s="442" t="n">
        <v>8550</v>
      </c>
      <c r="EC335" s="443" t="n">
        <v>7.8</v>
      </c>
      <c r="ED335" s="443"/>
      <c r="EE335" s="443"/>
      <c r="EF335" s="443"/>
      <c r="EG335" s="444" t="n">
        <v>19</v>
      </c>
      <c r="EH335" s="441"/>
      <c r="EI335" s="430" t="n">
        <f aca="false">DY335</f>
        <v>8.11</v>
      </c>
      <c r="EJ335" s="448" t="n">
        <f aca="false">DZ335</f>
        <v>22</v>
      </c>
      <c r="EK335" s="449" t="n">
        <f aca="false">EA335</f>
        <v>68</v>
      </c>
      <c r="EL335" s="418" t="n">
        <f aca="false">EB335</f>
        <v>8550</v>
      </c>
      <c r="EM335" s="432" t="n">
        <f aca="false">EC335</f>
        <v>7.8</v>
      </c>
      <c r="EN335" s="432"/>
      <c r="EO335" s="432"/>
      <c r="EP335" s="432"/>
      <c r="EQ335" s="431" t="n">
        <f aca="false">EG335</f>
        <v>19</v>
      </c>
      <c r="ER335" s="449"/>
      <c r="ES335" s="450" t="n">
        <f aca="false">44000/(BA335+AF335)*24</f>
        <v>25.6672014000292</v>
      </c>
      <c r="ET335" s="451" t="n">
        <f aca="false">(BA335+AF335)/BA$6</f>
        <v>0.82284</v>
      </c>
      <c r="EU335" s="452" t="n">
        <f aca="false">BV335/1000/ES335*24</f>
        <v>0.245943</v>
      </c>
      <c r="EV335" s="451" t="n">
        <f aca="false">EU335/$EU$6</f>
        <v>0.45545</v>
      </c>
      <c r="EW335" s="514" t="n">
        <f aca="false">1-EM335/BY335</f>
        <v>0.671343535063609</v>
      </c>
      <c r="EX335" s="515" t="n">
        <f aca="false">BY335-EM335</f>
        <v>15.9329881872539</v>
      </c>
      <c r="EY335" s="514" t="n">
        <f aca="false">1-EJ335/BU335</f>
        <v>0.689610722291779</v>
      </c>
      <c r="EZ335" s="515" t="n">
        <f aca="false">BU335-EJ335</f>
        <v>48.878737057022</v>
      </c>
      <c r="FA335" s="451" t="n">
        <f aca="false">1-EK335/BV335</f>
        <v>0.741472248004249</v>
      </c>
      <c r="FB335" s="432" t="n">
        <f aca="false">BV335-EK335</f>
        <v>195.027854746974</v>
      </c>
      <c r="FC335" s="453"/>
      <c r="FD335" s="432"/>
      <c r="FE335" s="453" t="n">
        <f aca="false">1-EQ335/CB335</f>
        <v>0.784090909090909</v>
      </c>
      <c r="FF335" s="431" t="n">
        <f aca="false">CB335-EQ335</f>
        <v>69</v>
      </c>
      <c r="FG335" s="406" t="n">
        <v>50400</v>
      </c>
      <c r="FH335" s="590"/>
      <c r="FI335" s="591"/>
      <c r="FJ335" s="592"/>
      <c r="FK335" s="456" t="n">
        <f aca="false">3000/BS335*24</f>
        <v>1.7500364590929</v>
      </c>
      <c r="FL335" s="531"/>
      <c r="FM335" s="456"/>
      <c r="FN335" s="531" t="n">
        <v>6116</v>
      </c>
      <c r="FO335" s="533" t="n">
        <f aca="false">FN335/11.15/1.2/1000</f>
        <v>0.457100149476831</v>
      </c>
      <c r="FP335" s="450" t="n">
        <f aca="false">FN335/BS335*1000</f>
        <v>148.655874775169</v>
      </c>
      <c r="FQ335" s="458" t="n">
        <v>64.8</v>
      </c>
      <c r="FR335" s="459" t="n">
        <f aca="false">FQ335/BS335*1000</f>
        <v>1.57503281318361</v>
      </c>
      <c r="FS335" s="577" t="n">
        <v>7.96</v>
      </c>
      <c r="FT335" s="578" t="n">
        <v>21</v>
      </c>
      <c r="FU335" s="579" t="n">
        <v>67</v>
      </c>
      <c r="FV335" s="580" t="n">
        <v>1</v>
      </c>
      <c r="FW335" s="581"/>
      <c r="FX335" s="580"/>
      <c r="FY335" s="453" t="n">
        <f aca="false">1-FV335/(EG335+DD335)</f>
        <v>0.947368421052632</v>
      </c>
      <c r="FZ335" s="453"/>
      <c r="GA335" s="430"/>
      <c r="GB335" s="514" t="n">
        <f aca="false">1-FT335/DZ335</f>
        <v>0.0454545454545454</v>
      </c>
      <c r="GC335" s="515" t="n">
        <f aca="false">(CW335+DZ335-FT335)</f>
        <v>1</v>
      </c>
      <c r="GD335" s="514" t="n">
        <f aca="false">1-FU335/EA335</f>
        <v>0.0147058823529411</v>
      </c>
      <c r="GE335" s="528" t="n">
        <f aca="false">CX335+EA335-FU335</f>
        <v>1</v>
      </c>
      <c r="GF335" s="462" t="n">
        <f aca="false">4100/BS335*24</f>
        <v>2.39171649409363</v>
      </c>
      <c r="GG335" s="607" t="n">
        <v>30</v>
      </c>
      <c r="GH335" s="451" t="n">
        <f aca="false">GG335/80</f>
        <v>0.375</v>
      </c>
      <c r="GI335" s="406" t="n">
        <v>195</v>
      </c>
      <c r="GJ335" s="463" t="n">
        <f aca="false">GI335/GG335</f>
        <v>6.5</v>
      </c>
      <c r="GK335" s="464" t="n">
        <f aca="false">GG335/(BS335/24)*1000</f>
        <v>17.500364590929</v>
      </c>
      <c r="GL335" s="465" t="n">
        <v>8.1</v>
      </c>
      <c r="GM335" s="530" t="n">
        <v>18.6</v>
      </c>
      <c r="GN335" s="406" t="n">
        <v>58</v>
      </c>
      <c r="GO335" s="514" t="n">
        <f aca="false">1-GM335/FT335</f>
        <v>0.114285714285714</v>
      </c>
      <c r="GP335" s="451" t="n">
        <f aca="false">1-GN335/FU335</f>
        <v>0.134328358208955</v>
      </c>
      <c r="GQ335" s="578" t="n">
        <v>4</v>
      </c>
      <c r="GR335" s="456" t="n">
        <f aca="false">4300/BS335*24</f>
        <v>2.50838559136649</v>
      </c>
      <c r="GS335" s="532" t="n">
        <f aca="false">HC335</f>
        <v>16.9</v>
      </c>
      <c r="GT335" s="532" t="n">
        <f aca="false">HD335</f>
        <v>57.122</v>
      </c>
      <c r="GU335" s="514" t="n">
        <f aca="false">1-GS335/GM335</f>
        <v>0.0913978494623657</v>
      </c>
      <c r="GV335" s="514" t="n">
        <f aca="false">1-GT335/GN335</f>
        <v>0.0151379310344829</v>
      </c>
      <c r="GW335" s="514" t="n">
        <f aca="false">1-HC335/FT335</f>
        <v>0.195238095238095</v>
      </c>
      <c r="GX335" s="514" t="n">
        <f aca="false">1-HD335/FU335</f>
        <v>0.147432835820896</v>
      </c>
      <c r="GY335" s="463" t="n">
        <f aca="false">GK335/(FU335-HD335)</f>
        <v>1.77165059636859</v>
      </c>
      <c r="GZ335" s="406" t="n">
        <v>38681</v>
      </c>
      <c r="HA335" s="582" t="n">
        <v>8.4</v>
      </c>
      <c r="HB335" s="452" t="n">
        <v>8.35</v>
      </c>
      <c r="HC335" s="578" t="n">
        <v>16.9</v>
      </c>
      <c r="HD335" s="464" t="n">
        <f aca="false">HC335*3.38</f>
        <v>57.122</v>
      </c>
      <c r="HE335" s="464" t="n">
        <v>15.5</v>
      </c>
      <c r="HF335" s="464"/>
      <c r="HG335" s="583"/>
      <c r="HH335" s="576" t="n">
        <v>6</v>
      </c>
      <c r="HI335" s="584" t="n">
        <v>8500</v>
      </c>
      <c r="HJ335" s="407" t="n">
        <f aca="false">HI335*0.67</f>
        <v>5695</v>
      </c>
      <c r="HK335" s="407"/>
      <c r="HL335" s="550"/>
      <c r="HM335" s="585"/>
      <c r="HN335" s="462" t="n">
        <v>8.37</v>
      </c>
      <c r="HO335" s="575"/>
      <c r="HP335" s="549" t="n">
        <v>0.01</v>
      </c>
      <c r="HQ335" s="586"/>
      <c r="HR335" s="587"/>
      <c r="HS335" s="521" t="n">
        <v>0.19</v>
      </c>
      <c r="HT335" s="588" t="n">
        <v>4</v>
      </c>
      <c r="HU335" s="523" t="n">
        <f aca="false">72500/BA335*24</f>
        <v>43.3029714797671</v>
      </c>
      <c r="HV335" s="514" t="n">
        <f aca="false">1-HC335/BE335</f>
        <v>0.671844660194175</v>
      </c>
      <c r="HW335" s="514" t="n">
        <f aca="false">1-HD335/BF335</f>
        <v>0.722708737864078</v>
      </c>
      <c r="HX335" s="514" t="n">
        <f aca="false">1-HN335/BK335</f>
        <v>0.655555555555556</v>
      </c>
      <c r="HY335" s="600"/>
    </row>
    <row r="336" s="599" customFormat="true" ht="15" hidden="false" customHeight="true" outlineLevel="0" collapsed="false">
      <c r="A336" s="401" t="n">
        <v>43818</v>
      </c>
      <c r="B336" s="516" t="n">
        <v>39323</v>
      </c>
      <c r="C336" s="403" t="n">
        <f aca="false">B336/$B$6</f>
        <v>0.78646</v>
      </c>
      <c r="D336" s="572" t="n">
        <v>8.08</v>
      </c>
      <c r="E336" s="573" t="n">
        <v>46.1</v>
      </c>
      <c r="F336" s="574" t="n">
        <v>194</v>
      </c>
      <c r="G336" s="407" t="n">
        <f aca="false">F336*B336/1000</f>
        <v>7628.662</v>
      </c>
      <c r="H336" s="403" t="n">
        <f aca="false">G336/$G$6</f>
        <v>0.30514648</v>
      </c>
      <c r="I336" s="574" t="n">
        <v>8660</v>
      </c>
      <c r="J336" s="407" t="n">
        <f aca="false">I336*0.67</f>
        <v>5802.2</v>
      </c>
      <c r="K336" s="575" t="n">
        <v>37.5</v>
      </c>
      <c r="L336" s="575"/>
      <c r="M336" s="575"/>
      <c r="N336" s="576" t="n">
        <v>140</v>
      </c>
      <c r="O336" s="576"/>
      <c r="P336" s="410"/>
      <c r="Q336" s="410"/>
      <c r="R336" s="410"/>
      <c r="S336" s="410"/>
      <c r="T336" s="411"/>
      <c r="U336" s="412"/>
      <c r="V336" s="410"/>
      <c r="W336" s="410"/>
      <c r="X336" s="517"/>
      <c r="Y336" s="474" t="n">
        <v>960</v>
      </c>
      <c r="Z336" s="430" t="n">
        <v>5.98</v>
      </c>
      <c r="AA336" s="410" t="n">
        <v>1780</v>
      </c>
      <c r="AB336" s="410" t="n">
        <v>4710</v>
      </c>
      <c r="AC336" s="410" t="n">
        <v>9020</v>
      </c>
      <c r="AD336" s="475" t="n">
        <v>5.65</v>
      </c>
      <c r="AE336" s="478" t="n">
        <f aca="false">AD336/$AD$6</f>
        <v>0.784722222222222</v>
      </c>
      <c r="AF336" s="479" t="n">
        <f aca="false">Y336</f>
        <v>960</v>
      </c>
      <c r="AG336" s="478" t="n">
        <f aca="false">AF336/$AF$6</f>
        <v>0.384</v>
      </c>
      <c r="AH336" s="479" t="n">
        <v>1780</v>
      </c>
      <c r="AI336" s="479" t="n">
        <f aca="false">AB336</f>
        <v>4710</v>
      </c>
      <c r="AJ336" s="474" t="n">
        <f aca="false">AB336*Y336/1000</f>
        <v>4521.6</v>
      </c>
      <c r="AK336" s="478" t="n">
        <f aca="false">AJ336/$AJ$6</f>
        <v>0.20096</v>
      </c>
      <c r="AL336" s="448" t="n">
        <v>35</v>
      </c>
      <c r="AM336" s="480"/>
      <c r="AN336" s="474" t="n">
        <v>1460</v>
      </c>
      <c r="AO336" s="474" t="n">
        <v>1485</v>
      </c>
      <c r="AP336" s="480" t="n">
        <v>7.5</v>
      </c>
      <c r="AQ336" s="448" t="n">
        <v>1009</v>
      </c>
      <c r="AR336" s="474" t="n">
        <v>2630</v>
      </c>
      <c r="AS336" s="658" t="n">
        <f aca="false">AR336/AQ336</f>
        <v>2.60654112983152</v>
      </c>
      <c r="AT336" s="474" t="n">
        <v>10270</v>
      </c>
      <c r="AU336" s="448"/>
      <c r="AV336" s="481" t="n">
        <v>1.5</v>
      </c>
      <c r="AW336" s="480" t="n">
        <v>20.49</v>
      </c>
      <c r="AX336" s="480" t="n">
        <v>46.8</v>
      </c>
      <c r="AY336" s="481"/>
      <c r="AZ336" s="481"/>
      <c r="BA336" s="421" t="n">
        <f aca="false">CC336+DF336</f>
        <v>38882</v>
      </c>
      <c r="BB336" s="422" t="n">
        <f aca="false">BA336/$BA$6</f>
        <v>0.77764</v>
      </c>
      <c r="BC336" s="423"/>
      <c r="BD336" s="424" t="n">
        <v>8.22</v>
      </c>
      <c r="BE336" s="425" t="n">
        <v>50.2</v>
      </c>
      <c r="BF336" s="426" t="n">
        <v>178</v>
      </c>
      <c r="BG336" s="427" t="n">
        <v>9040</v>
      </c>
      <c r="BH336" s="421" t="n">
        <f aca="false">BG336*0.67</f>
        <v>6056.8</v>
      </c>
      <c r="BI336" s="433"/>
      <c r="BJ336" s="422"/>
      <c r="BK336" s="428" t="n">
        <v>27.4</v>
      </c>
      <c r="BL336" s="428"/>
      <c r="BM336" s="429"/>
      <c r="BN336" s="423"/>
      <c r="BO336" s="426" t="n">
        <v>77</v>
      </c>
      <c r="BP336" s="426"/>
      <c r="BQ336" s="424" t="n">
        <v>3.91</v>
      </c>
      <c r="BR336" s="422" t="n">
        <f aca="false">BQ336/$BQ$6</f>
        <v>0.543055555555555</v>
      </c>
      <c r="BS336" s="410" t="n">
        <f aca="false">BA336+Y336</f>
        <v>39842</v>
      </c>
      <c r="BT336" s="430" t="n">
        <f aca="false">(BD336*BA336+AP336*AF336)/(AF336+BA336)</f>
        <v>8.20265147331961</v>
      </c>
      <c r="BU336" s="431" t="n">
        <f aca="false">(AQ336*Y336+BA336*BE336)/(BA336+Y336)</f>
        <v>73.3024546960494</v>
      </c>
      <c r="BV336" s="431" t="n">
        <f aca="false">(BA336*BF336+AR336*AF336)/(AF336+BA336)</f>
        <v>237.081371417098</v>
      </c>
      <c r="BW336" s="431" t="n">
        <f aca="false">(BA336*BG336+AS336*AF336)/(AF336+BA336)</f>
        <v>8822.24241452449</v>
      </c>
      <c r="BX336" s="431" t="n">
        <f aca="false">BW336*0.65</f>
        <v>5734.45756944092</v>
      </c>
      <c r="BY336" s="431" t="n">
        <f aca="false">(BK336*BA336+AY336*AF336)/BS336</f>
        <v>26.7397921791075</v>
      </c>
      <c r="BZ336" s="431"/>
      <c r="CA336" s="432"/>
      <c r="CB336" s="431" t="n">
        <f aca="false">BO336</f>
        <v>77</v>
      </c>
      <c r="CC336" s="433" t="n">
        <v>19362</v>
      </c>
      <c r="CD336" s="412" t="n">
        <f aca="false">CC336+AF336/2</f>
        <v>19842</v>
      </c>
      <c r="CE336" s="422" t="n">
        <f aca="false">CD336/25000</f>
        <v>0.79368</v>
      </c>
      <c r="CF336" s="434" t="n">
        <f aca="false">6700/CD336*24</f>
        <v>8.10402177199879</v>
      </c>
      <c r="CG336" s="435"/>
      <c r="CH336" s="428"/>
      <c r="CI336" s="447" t="n">
        <f aca="false">9500/CD336*24</f>
        <v>11.4907771394013</v>
      </c>
      <c r="CJ336" s="437" t="n">
        <v>23.2</v>
      </c>
      <c r="CK336" s="437" t="n">
        <v>1.67</v>
      </c>
      <c r="CL336" s="424"/>
      <c r="CM336" s="424"/>
      <c r="CN336" s="424"/>
      <c r="CO336" s="433"/>
      <c r="CP336" s="433"/>
      <c r="CQ336" s="438"/>
      <c r="CR336" s="438" t="n">
        <v>0.94</v>
      </c>
      <c r="CS336" s="425"/>
      <c r="CT336" s="433" t="n">
        <f aca="false">3500/CD336*24</f>
        <v>4.2334442092531</v>
      </c>
      <c r="CU336" s="435" t="n">
        <v>6.6</v>
      </c>
      <c r="CV336" s="439"/>
      <c r="CW336" s="440"/>
      <c r="CX336" s="441"/>
      <c r="CY336" s="442"/>
      <c r="CZ336" s="443"/>
      <c r="DA336" s="443"/>
      <c r="DB336" s="443"/>
      <c r="DC336" s="443"/>
      <c r="DD336" s="444"/>
      <c r="DE336" s="441"/>
      <c r="DF336" s="445" t="n">
        <v>19520</v>
      </c>
      <c r="DG336" s="446" t="n">
        <f aca="false">DF336+AF336/2</f>
        <v>20000</v>
      </c>
      <c r="DH336" s="422" t="n">
        <f aca="false">DG336/25000</f>
        <v>0.8</v>
      </c>
      <c r="DI336" s="447" t="n">
        <f aca="false">6700/DG336*24</f>
        <v>8.04</v>
      </c>
      <c r="DJ336" s="435" t="n">
        <v>7.92</v>
      </c>
      <c r="DK336" s="428"/>
      <c r="DL336" s="447" t="n">
        <f aca="false">9500/DG336*24</f>
        <v>11.4</v>
      </c>
      <c r="DM336" s="423" t="n">
        <v>23.4</v>
      </c>
      <c r="DN336" s="423" t="n">
        <v>2.01</v>
      </c>
      <c r="DO336" s="424" t="n">
        <v>7.89</v>
      </c>
      <c r="DP336" s="424"/>
      <c r="DQ336" s="424"/>
      <c r="DR336" s="433"/>
      <c r="DS336" s="433"/>
      <c r="DT336" s="438"/>
      <c r="DU336" s="438" t="n">
        <v>0.94</v>
      </c>
      <c r="DV336" s="425"/>
      <c r="DW336" s="447" t="n">
        <f aca="false">3500/DG336*24</f>
        <v>4.2</v>
      </c>
      <c r="DX336" s="435" t="n">
        <v>6.97</v>
      </c>
      <c r="DY336" s="439" t="n">
        <v>8</v>
      </c>
      <c r="DZ336" s="440" t="n">
        <v>22.9</v>
      </c>
      <c r="EA336" s="441" t="n">
        <v>72</v>
      </c>
      <c r="EB336" s="442" t="n">
        <v>8500</v>
      </c>
      <c r="EC336" s="443" t="n">
        <v>11.1</v>
      </c>
      <c r="ED336" s="443"/>
      <c r="EE336" s="443"/>
      <c r="EF336" s="443"/>
      <c r="EG336" s="444" t="n">
        <v>12</v>
      </c>
      <c r="EH336" s="441"/>
      <c r="EI336" s="430" t="n">
        <f aca="false">DY336</f>
        <v>8</v>
      </c>
      <c r="EJ336" s="448" t="n">
        <f aca="false">DZ336</f>
        <v>22.9</v>
      </c>
      <c r="EK336" s="449" t="n">
        <f aca="false">EA336</f>
        <v>72</v>
      </c>
      <c r="EL336" s="418" t="n">
        <f aca="false">EB336</f>
        <v>8500</v>
      </c>
      <c r="EM336" s="432" t="n">
        <f aca="false">EC336</f>
        <v>11.1</v>
      </c>
      <c r="EN336" s="432"/>
      <c r="EO336" s="432"/>
      <c r="EP336" s="432"/>
      <c r="EQ336" s="431" t="n">
        <f aca="false">EG336</f>
        <v>12</v>
      </c>
      <c r="ER336" s="449"/>
      <c r="ES336" s="450" t="n">
        <f aca="false">44000/(BA336+AF336)*24</f>
        <v>26.5046935394809</v>
      </c>
      <c r="ET336" s="451" t="n">
        <f aca="false">(BA336+AF336)/BA$6</f>
        <v>0.79684</v>
      </c>
      <c r="EU336" s="452" t="n">
        <f aca="false">BV336/1000/ES336*24</f>
        <v>0.214677181818182</v>
      </c>
      <c r="EV336" s="451" t="n">
        <f aca="false">EU336/$EU$6</f>
        <v>0.397550336700337</v>
      </c>
      <c r="EW336" s="514" t="n">
        <f aca="false">1-EM336/BY336</f>
        <v>0.584888322031436</v>
      </c>
      <c r="EX336" s="515" t="n">
        <f aca="false">BY336-EM336</f>
        <v>15.6397921791075</v>
      </c>
      <c r="EY336" s="514" t="n">
        <f aca="false">1-EJ336/BU336</f>
        <v>0.687595727933594</v>
      </c>
      <c r="EZ336" s="515" t="n">
        <f aca="false">BU336-EJ336</f>
        <v>50.4024546960494</v>
      </c>
      <c r="FA336" s="451" t="n">
        <f aca="false">1-EK336/BV336</f>
        <v>0.696306801459612</v>
      </c>
      <c r="FB336" s="432" t="n">
        <f aca="false">BV336-EK336</f>
        <v>165.081371417098</v>
      </c>
      <c r="FC336" s="453"/>
      <c r="FD336" s="432"/>
      <c r="FE336" s="453" t="n">
        <f aca="false">1-EQ336/CB336</f>
        <v>0.844155844155844</v>
      </c>
      <c r="FF336" s="431" t="n">
        <f aca="false">CB336-EQ336</f>
        <v>65</v>
      </c>
      <c r="FG336" s="406" t="n">
        <v>50400</v>
      </c>
      <c r="FH336" s="590"/>
      <c r="FI336" s="591"/>
      <c r="FJ336" s="592"/>
      <c r="FK336" s="456" t="n">
        <f aca="false">3000/BS336*24</f>
        <v>1.8071381958737</v>
      </c>
      <c r="FL336" s="531"/>
      <c r="FM336" s="456"/>
      <c r="FN336" s="531" t="n">
        <v>6255</v>
      </c>
      <c r="FO336" s="533" t="n">
        <f aca="false">FN336/11.15/1.2/1000</f>
        <v>0.467488789237668</v>
      </c>
      <c r="FP336" s="450" t="n">
        <f aca="false">FN336/BS336*1000</f>
        <v>156.995130766528</v>
      </c>
      <c r="FQ336" s="458" t="n">
        <v>64.8</v>
      </c>
      <c r="FR336" s="459" t="n">
        <f aca="false">FQ336/BS336*1000</f>
        <v>1.62642437628633</v>
      </c>
      <c r="FS336" s="577" t="n">
        <v>7.88</v>
      </c>
      <c r="FT336" s="578" t="n">
        <v>20.9</v>
      </c>
      <c r="FU336" s="579" t="n">
        <v>67</v>
      </c>
      <c r="FV336" s="580" t="n">
        <v>2</v>
      </c>
      <c r="FW336" s="581"/>
      <c r="FX336" s="580"/>
      <c r="FY336" s="453" t="n">
        <f aca="false">1-FV336/(EG336+DD336)</f>
        <v>0.833333333333333</v>
      </c>
      <c r="FZ336" s="453"/>
      <c r="GA336" s="430"/>
      <c r="GB336" s="514" t="n">
        <f aca="false">1-FT336/DZ336</f>
        <v>0.0873362445414847</v>
      </c>
      <c r="GC336" s="515" t="n">
        <f aca="false">(CW336+DZ336-FT336)</f>
        <v>2</v>
      </c>
      <c r="GD336" s="514" t="n">
        <f aca="false">1-FU336/EA336</f>
        <v>0.0694444444444444</v>
      </c>
      <c r="GE336" s="528" t="n">
        <f aca="false">CX336+EA336-FU336</f>
        <v>5</v>
      </c>
      <c r="GF336" s="462" t="n">
        <f aca="false">4100/BS336*24</f>
        <v>2.46975553436072</v>
      </c>
      <c r="GG336" s="607" t="n">
        <v>30</v>
      </c>
      <c r="GH336" s="451" t="n">
        <f aca="false">GG336/80</f>
        <v>0.375</v>
      </c>
      <c r="GI336" s="406" t="n">
        <v>195</v>
      </c>
      <c r="GJ336" s="463" t="n">
        <f aca="false">GI336/GG336</f>
        <v>6.5</v>
      </c>
      <c r="GK336" s="464" t="n">
        <f aca="false">GG336/(BS336/24)*1000</f>
        <v>18.071381958737</v>
      </c>
      <c r="GL336" s="465" t="n">
        <v>8.03</v>
      </c>
      <c r="GM336" s="530" t="n">
        <v>19.5</v>
      </c>
      <c r="GN336" s="406" t="n">
        <v>63</v>
      </c>
      <c r="GO336" s="514" t="n">
        <f aca="false">1-GM336/FT336</f>
        <v>0.0669856459330143</v>
      </c>
      <c r="GP336" s="451" t="n">
        <f aca="false">1-GN336/FU336</f>
        <v>0.0597014925373134</v>
      </c>
      <c r="GQ336" s="578" t="n">
        <v>4</v>
      </c>
      <c r="GR336" s="456" t="n">
        <f aca="false">4300/BS336*24</f>
        <v>2.59023141408564</v>
      </c>
      <c r="GS336" s="532" t="n">
        <f aca="false">HC336</f>
        <v>17</v>
      </c>
      <c r="GT336" s="532" t="n">
        <f aca="false">HD336</f>
        <v>57.46</v>
      </c>
      <c r="GU336" s="514" t="n">
        <f aca="false">1-GS336/GM336</f>
        <v>0.128205128205128</v>
      </c>
      <c r="GV336" s="514" t="n">
        <f aca="false">1-GT336/GN336</f>
        <v>0.0879365079365079</v>
      </c>
      <c r="GW336" s="514" t="n">
        <f aca="false">1-HC336/FT336</f>
        <v>0.186602870813397</v>
      </c>
      <c r="GX336" s="514" t="n">
        <f aca="false">1-HD336/FU336</f>
        <v>0.142388059701492</v>
      </c>
      <c r="GY336" s="463" t="n">
        <f aca="false">GK336/(FU336-HD336)</f>
        <v>1.89427483844203</v>
      </c>
      <c r="GZ336" s="406" t="n">
        <v>38704</v>
      </c>
      <c r="HA336" s="582" t="n">
        <v>8.29</v>
      </c>
      <c r="HB336" s="452" t="n">
        <v>8.3</v>
      </c>
      <c r="HC336" s="578" t="n">
        <v>17</v>
      </c>
      <c r="HD336" s="464" t="n">
        <f aca="false">HC336*3.38</f>
        <v>57.46</v>
      </c>
      <c r="HE336" s="464" t="n">
        <v>16.2</v>
      </c>
      <c r="HF336" s="464"/>
      <c r="HG336" s="583"/>
      <c r="HH336" s="576" t="n">
        <v>8</v>
      </c>
      <c r="HI336" s="584" t="n">
        <v>8700</v>
      </c>
      <c r="HJ336" s="407" t="n">
        <f aca="false">HI336*0.67</f>
        <v>5829</v>
      </c>
      <c r="HK336" s="407"/>
      <c r="HL336" s="550"/>
      <c r="HM336" s="585"/>
      <c r="HN336" s="462" t="n">
        <v>11.38</v>
      </c>
      <c r="HO336" s="575"/>
      <c r="HP336" s="549" t="n">
        <v>0.01</v>
      </c>
      <c r="HQ336" s="586"/>
      <c r="HR336" s="587"/>
      <c r="HS336" s="521" t="n">
        <v>0.17</v>
      </c>
      <c r="HT336" s="588" t="n">
        <v>4</v>
      </c>
      <c r="HU336" s="523" t="n">
        <f aca="false">72500/BA336*24</f>
        <v>44.7507844246695</v>
      </c>
      <c r="HV336" s="514" t="n">
        <f aca="false">1-HC336/BE336</f>
        <v>0.661354581673307</v>
      </c>
      <c r="HW336" s="514" t="n">
        <f aca="false">1-HD336/BF336</f>
        <v>0.677191011235955</v>
      </c>
      <c r="HX336" s="514" t="n">
        <f aca="false">1-HN336/BK336</f>
        <v>0.584671532846715</v>
      </c>
      <c r="HY336" s="600"/>
    </row>
    <row r="337" s="599" customFormat="true" ht="15" hidden="false" customHeight="true" outlineLevel="0" collapsed="false">
      <c r="A337" s="401" t="n">
        <v>43819</v>
      </c>
      <c r="B337" s="516" t="n">
        <v>45007</v>
      </c>
      <c r="C337" s="403" t="n">
        <f aca="false">B337/$B$6</f>
        <v>0.90014</v>
      </c>
      <c r="D337" s="572" t="n">
        <v>8.07</v>
      </c>
      <c r="E337" s="573" t="n">
        <v>49</v>
      </c>
      <c r="F337" s="574" t="n">
        <v>221</v>
      </c>
      <c r="G337" s="407" t="n">
        <f aca="false">F337*B337/1000</f>
        <v>9946.547</v>
      </c>
      <c r="H337" s="403" t="n">
        <f aca="false">G337/$G$6</f>
        <v>0.39786188</v>
      </c>
      <c r="I337" s="574" t="n">
        <v>8760</v>
      </c>
      <c r="J337" s="407" t="n">
        <f aca="false">I337*0.67</f>
        <v>5869.2</v>
      </c>
      <c r="K337" s="575" t="n">
        <v>33.8</v>
      </c>
      <c r="L337" s="575" t="n">
        <v>24</v>
      </c>
      <c r="M337" s="575" t="n">
        <v>2.5</v>
      </c>
      <c r="N337" s="576" t="n">
        <v>192</v>
      </c>
      <c r="O337" s="576" t="n">
        <v>32</v>
      </c>
      <c r="P337" s="410"/>
      <c r="Q337" s="410"/>
      <c r="R337" s="410"/>
      <c r="S337" s="410"/>
      <c r="T337" s="411"/>
      <c r="U337" s="412"/>
      <c r="V337" s="410"/>
      <c r="W337" s="410"/>
      <c r="X337" s="517"/>
      <c r="Y337" s="474" t="n">
        <v>960</v>
      </c>
      <c r="Z337" s="430" t="n">
        <v>6.09</v>
      </c>
      <c r="AA337" s="410" t="n">
        <v>1680</v>
      </c>
      <c r="AB337" s="410" t="n">
        <v>4410</v>
      </c>
      <c r="AC337" s="410" t="n">
        <v>8180</v>
      </c>
      <c r="AD337" s="475" t="n">
        <v>6.3</v>
      </c>
      <c r="AE337" s="478" t="n">
        <f aca="false">AD337/$AD$6</f>
        <v>0.875</v>
      </c>
      <c r="AF337" s="479" t="n">
        <f aca="false">Y337</f>
        <v>960</v>
      </c>
      <c r="AG337" s="478" t="n">
        <f aca="false">AF337/$AF$6</f>
        <v>0.384</v>
      </c>
      <c r="AH337" s="479" t="n">
        <v>1680</v>
      </c>
      <c r="AI337" s="479" t="n">
        <f aca="false">AB337</f>
        <v>4410</v>
      </c>
      <c r="AJ337" s="474" t="n">
        <f aca="false">AB337*Y337/1000</f>
        <v>4233.6</v>
      </c>
      <c r="AK337" s="478" t="n">
        <f aca="false">AJ337/$AJ$6</f>
        <v>0.18816</v>
      </c>
      <c r="AL337" s="448" t="n">
        <v>37</v>
      </c>
      <c r="AM337" s="480"/>
      <c r="AN337" s="474" t="n">
        <v>1414</v>
      </c>
      <c r="AO337" s="474" t="n">
        <v>1456</v>
      </c>
      <c r="AP337" s="480" t="n">
        <v>7.4</v>
      </c>
      <c r="AQ337" s="448" t="n">
        <v>988</v>
      </c>
      <c r="AR337" s="474" t="n">
        <v>2590</v>
      </c>
      <c r="AS337" s="658" t="n">
        <f aca="false">AR337/AQ337</f>
        <v>2.62145748987854</v>
      </c>
      <c r="AT337" s="474" t="n">
        <v>9890</v>
      </c>
      <c r="AU337" s="448"/>
      <c r="AV337" s="481" t="n">
        <v>1.4</v>
      </c>
      <c r="AW337" s="480" t="n">
        <v>20.96</v>
      </c>
      <c r="AX337" s="480" t="n">
        <v>45</v>
      </c>
      <c r="AY337" s="481" t="n">
        <v>32.6</v>
      </c>
      <c r="AZ337" s="481"/>
      <c r="BA337" s="421" t="n">
        <f aca="false">CC337+DF337</f>
        <v>42015</v>
      </c>
      <c r="BB337" s="422" t="n">
        <f aca="false">BA337/$BA$6</f>
        <v>0.8403</v>
      </c>
      <c r="BC337" s="423"/>
      <c r="BD337" s="424" t="n">
        <v>8.27</v>
      </c>
      <c r="BE337" s="425" t="n">
        <v>51.5</v>
      </c>
      <c r="BF337" s="426" t="n">
        <v>217</v>
      </c>
      <c r="BG337" s="427" t="n">
        <v>9360</v>
      </c>
      <c r="BH337" s="421" t="n">
        <f aca="false">BG337*0.67</f>
        <v>6271.2</v>
      </c>
      <c r="BI337" s="433"/>
      <c r="BJ337" s="422"/>
      <c r="BK337" s="428" t="n">
        <v>25.8</v>
      </c>
      <c r="BL337" s="428" t="n">
        <v>13.4</v>
      </c>
      <c r="BM337" s="429" t="n">
        <v>15.3</v>
      </c>
      <c r="BN337" s="423" t="n">
        <v>1.9</v>
      </c>
      <c r="BO337" s="426" t="n">
        <v>150</v>
      </c>
      <c r="BP337" s="426" t="n">
        <v>16</v>
      </c>
      <c r="BQ337" s="424" t="n">
        <v>3.95</v>
      </c>
      <c r="BR337" s="422" t="n">
        <f aca="false">BQ337/$BQ$6</f>
        <v>0.548611111111111</v>
      </c>
      <c r="BS337" s="410" t="n">
        <f aca="false">BA337+Y337</f>
        <v>42975</v>
      </c>
      <c r="BT337" s="430" t="n">
        <f aca="false">(BD337*BA337+AP337*AF337)/(AF337+BA337)</f>
        <v>8.25056544502618</v>
      </c>
      <c r="BU337" s="431" t="n">
        <f aca="false">(AQ337*Y337+BA337*BE337)/(BA337+Y337)</f>
        <v>72.4200698080279</v>
      </c>
      <c r="BV337" s="431" t="n">
        <f aca="false">(BA337*BF337+AR337*AF337)/(AF337+BA337)</f>
        <v>270.00942408377</v>
      </c>
      <c r="BW337" s="431" t="n">
        <f aca="false">(BA337*BG337+AS337*AF337)/(AF337+BA337)</f>
        <v>9150.96955437325</v>
      </c>
      <c r="BX337" s="431" t="n">
        <f aca="false">BW337*0.65</f>
        <v>5948.13021034261</v>
      </c>
      <c r="BY337" s="431" t="n">
        <f aca="false">(BK337*BA337+AY337*AF337)/BS337</f>
        <v>25.9519022687609</v>
      </c>
      <c r="BZ337" s="431" t="n">
        <f aca="false">(BL337*BA337+AY337*AF337)/BS337</f>
        <v>13.8289005235602</v>
      </c>
      <c r="CA337" s="432" t="n">
        <f aca="false">BN337</f>
        <v>1.9</v>
      </c>
      <c r="CB337" s="431" t="n">
        <f aca="false">BO337</f>
        <v>150</v>
      </c>
      <c r="CC337" s="433" t="n">
        <v>20930</v>
      </c>
      <c r="CD337" s="412" t="n">
        <f aca="false">CC337+AF337/2</f>
        <v>21410</v>
      </c>
      <c r="CE337" s="422" t="n">
        <f aca="false">CD337/25000</f>
        <v>0.8564</v>
      </c>
      <c r="CF337" s="434" t="n">
        <f aca="false">6700/CD337*24</f>
        <v>7.51050910789351</v>
      </c>
      <c r="CG337" s="435"/>
      <c r="CH337" s="428"/>
      <c r="CI337" s="447" t="n">
        <f aca="false">9500/CD337*24</f>
        <v>10.6492293320878</v>
      </c>
      <c r="CJ337" s="437" t="n">
        <v>23.2</v>
      </c>
      <c r="CK337" s="437" t="n">
        <v>1.25</v>
      </c>
      <c r="CL337" s="424"/>
      <c r="CM337" s="424"/>
      <c r="CN337" s="424"/>
      <c r="CO337" s="433"/>
      <c r="CP337" s="433"/>
      <c r="CQ337" s="438"/>
      <c r="CR337" s="438" t="n">
        <v>0.94</v>
      </c>
      <c r="CS337" s="425"/>
      <c r="CT337" s="433" t="n">
        <f aca="false">3500/CD337*24</f>
        <v>3.92340028024288</v>
      </c>
      <c r="CU337" s="435" t="n">
        <v>6.6</v>
      </c>
      <c r="CV337" s="439"/>
      <c r="CW337" s="440"/>
      <c r="CX337" s="441"/>
      <c r="CY337" s="442"/>
      <c r="CZ337" s="443"/>
      <c r="DA337" s="443"/>
      <c r="DB337" s="443"/>
      <c r="DC337" s="443"/>
      <c r="DD337" s="444"/>
      <c r="DE337" s="441"/>
      <c r="DF337" s="445" t="n">
        <v>21085</v>
      </c>
      <c r="DG337" s="446" t="n">
        <f aca="false">DF337+AF337/2</f>
        <v>21565</v>
      </c>
      <c r="DH337" s="422" t="n">
        <f aca="false">DG337/25000</f>
        <v>0.8626</v>
      </c>
      <c r="DI337" s="447" t="n">
        <f aca="false">6700/DG337*24</f>
        <v>7.45652677950383</v>
      </c>
      <c r="DJ337" s="435" t="n">
        <v>7.9</v>
      </c>
      <c r="DK337" s="428" t="n">
        <v>10.8</v>
      </c>
      <c r="DL337" s="447" t="n">
        <f aca="false">9500/DG337*24</f>
        <v>10.5726872246696</v>
      </c>
      <c r="DM337" s="423" t="n">
        <v>23.4</v>
      </c>
      <c r="DN337" s="423" t="n">
        <v>1.1</v>
      </c>
      <c r="DO337" s="424" t="n">
        <v>7.84</v>
      </c>
      <c r="DP337" s="424"/>
      <c r="DQ337" s="424"/>
      <c r="DR337" s="433"/>
      <c r="DS337" s="433"/>
      <c r="DT337" s="438"/>
      <c r="DU337" s="438" t="n">
        <v>0.93</v>
      </c>
      <c r="DV337" s="425"/>
      <c r="DW337" s="447" t="n">
        <f aca="false">3500/DG337*24</f>
        <v>3.89520055645722</v>
      </c>
      <c r="DX337" s="435" t="n">
        <v>6.44</v>
      </c>
      <c r="DY337" s="439" t="n">
        <v>8.03</v>
      </c>
      <c r="DZ337" s="440" t="n">
        <v>21.3</v>
      </c>
      <c r="EA337" s="441" t="n">
        <v>66</v>
      </c>
      <c r="EB337" s="442" t="n">
        <v>8220</v>
      </c>
      <c r="EC337" s="443" t="n">
        <v>12.1</v>
      </c>
      <c r="ED337" s="443" t="n">
        <v>0.29</v>
      </c>
      <c r="EE337" s="443" t="n">
        <v>11.5</v>
      </c>
      <c r="EF337" s="443" t="n">
        <v>1</v>
      </c>
      <c r="EG337" s="444" t="n">
        <v>15</v>
      </c>
      <c r="EH337" s="441" t="n">
        <v>16</v>
      </c>
      <c r="EI337" s="430" t="n">
        <f aca="false">DY337</f>
        <v>8.03</v>
      </c>
      <c r="EJ337" s="448" t="n">
        <f aca="false">DZ337</f>
        <v>21.3</v>
      </c>
      <c r="EK337" s="449" t="n">
        <f aca="false">EA337</f>
        <v>66</v>
      </c>
      <c r="EL337" s="418" t="n">
        <f aca="false">EB337</f>
        <v>8220</v>
      </c>
      <c r="EM337" s="432" t="n">
        <f aca="false">EC337</f>
        <v>12.1</v>
      </c>
      <c r="EN337" s="432" t="n">
        <f aca="false">ED337</f>
        <v>0.29</v>
      </c>
      <c r="EO337" s="432" t="n">
        <f aca="false">EE337</f>
        <v>11.5</v>
      </c>
      <c r="EP337" s="432" t="n">
        <f aca="false">EF337</f>
        <v>1</v>
      </c>
      <c r="EQ337" s="431" t="n">
        <f aca="false">EG337</f>
        <v>15</v>
      </c>
      <c r="ER337" s="449" t="n">
        <f aca="false">EH337</f>
        <v>16</v>
      </c>
      <c r="ES337" s="450" t="n">
        <f aca="false">44000/(BA337+AF337)*24</f>
        <v>24.5724258289703</v>
      </c>
      <c r="ET337" s="451" t="n">
        <f aca="false">(BA337+AF337)/BA$6</f>
        <v>0.8595</v>
      </c>
      <c r="EU337" s="452" t="n">
        <f aca="false">BV337/1000/ES337*24</f>
        <v>0.263719431818182</v>
      </c>
      <c r="EV337" s="451" t="n">
        <f aca="false">EU337/$EU$6</f>
        <v>0.488369318181818</v>
      </c>
      <c r="EW337" s="514" t="n">
        <f aca="false">1-EM337/BY337</f>
        <v>0.533752868106122</v>
      </c>
      <c r="EX337" s="515" t="n">
        <f aca="false">BY337-EM337</f>
        <v>13.8519022687609</v>
      </c>
      <c r="EY337" s="514" t="n">
        <f aca="false">1-EJ337/BU337</f>
        <v>0.705882636450609</v>
      </c>
      <c r="EZ337" s="515" t="n">
        <f aca="false">BU337-EJ337</f>
        <v>51.1200698080279</v>
      </c>
      <c r="FA337" s="451" t="n">
        <f aca="false">1-EK337/BV337</f>
        <v>0.755564087350063</v>
      </c>
      <c r="FB337" s="432" t="n">
        <f aca="false">BV337-EK337</f>
        <v>204.00942408377</v>
      </c>
      <c r="FC337" s="453" t="n">
        <f aca="false">1-EP337/CA337</f>
        <v>0.473684210526316</v>
      </c>
      <c r="FD337" s="432" t="n">
        <f aca="false">CA337-EP337</f>
        <v>0.9</v>
      </c>
      <c r="FE337" s="453" t="n">
        <f aca="false">1-EQ337/CB337</f>
        <v>0.9</v>
      </c>
      <c r="FF337" s="431" t="n">
        <f aca="false">CB337-EQ337</f>
        <v>135</v>
      </c>
      <c r="FG337" s="406" t="n">
        <v>50400</v>
      </c>
      <c r="FH337" s="590"/>
      <c r="FI337" s="591"/>
      <c r="FJ337" s="592"/>
      <c r="FK337" s="456" t="n">
        <f aca="false">3000/BS337*24</f>
        <v>1.67539267015707</v>
      </c>
      <c r="FL337" s="531"/>
      <c r="FM337" s="456"/>
      <c r="FN337" s="531" t="n">
        <v>6433</v>
      </c>
      <c r="FO337" s="533" t="n">
        <f aca="false">FN337/11.15/1.2/1000</f>
        <v>0.480792227204783</v>
      </c>
      <c r="FP337" s="450" t="n">
        <f aca="false">FN337/BS337*1000</f>
        <v>149.691681210006</v>
      </c>
      <c r="FQ337" s="458" t="n">
        <v>64.8</v>
      </c>
      <c r="FR337" s="459" t="n">
        <f aca="false">FQ337/BS337*1000</f>
        <v>1.50785340314136</v>
      </c>
      <c r="FS337" s="577" t="n">
        <v>7.97</v>
      </c>
      <c r="FT337" s="578" t="n">
        <v>20</v>
      </c>
      <c r="FU337" s="579" t="n">
        <v>63</v>
      </c>
      <c r="FV337" s="580" t="n">
        <v>1</v>
      </c>
      <c r="FW337" s="581" t="n">
        <v>0.2</v>
      </c>
      <c r="FX337" s="580" t="n">
        <v>16</v>
      </c>
      <c r="FY337" s="453" t="n">
        <f aca="false">1-FV337/(EG337+DD337)</f>
        <v>0.933333333333333</v>
      </c>
      <c r="FZ337" s="453" t="n">
        <f aca="false">1-FW337/(EF337+DC337)</f>
        <v>0.8</v>
      </c>
      <c r="GA337" s="430" t="n">
        <f aca="false">EF337+DC337-FW337</f>
        <v>0.8</v>
      </c>
      <c r="GB337" s="514" t="n">
        <f aca="false">1-FT337/DZ337</f>
        <v>0.0610328638497653</v>
      </c>
      <c r="GC337" s="515" t="n">
        <f aca="false">(CW337+DZ337-FT337)</f>
        <v>1.3</v>
      </c>
      <c r="GD337" s="514" t="n">
        <f aca="false">1-FU337/EA337</f>
        <v>0.0454545454545454</v>
      </c>
      <c r="GE337" s="528" t="n">
        <f aca="false">CX337+EA337-FU337</f>
        <v>3</v>
      </c>
      <c r="GF337" s="462" t="n">
        <f aca="false">4100/BS337*24</f>
        <v>2.28970331588133</v>
      </c>
      <c r="GG337" s="607" t="n">
        <v>30</v>
      </c>
      <c r="GH337" s="451" t="n">
        <f aca="false">GG337/80</f>
        <v>0.375</v>
      </c>
      <c r="GI337" s="406" t="n">
        <v>195</v>
      </c>
      <c r="GJ337" s="463" t="n">
        <f aca="false">GI337/GG337</f>
        <v>6.5</v>
      </c>
      <c r="GK337" s="464" t="n">
        <f aca="false">GG337/(BS337/24)*1000</f>
        <v>16.7539267015707</v>
      </c>
      <c r="GL337" s="465" t="n">
        <v>8.07</v>
      </c>
      <c r="GM337" s="530" t="n">
        <v>19</v>
      </c>
      <c r="GN337" s="406" t="n">
        <v>61</v>
      </c>
      <c r="GO337" s="514" t="n">
        <f aca="false">1-GM337/FT337</f>
        <v>0.05</v>
      </c>
      <c r="GP337" s="451" t="n">
        <f aca="false">1-GN337/FU337</f>
        <v>0.0317460317460317</v>
      </c>
      <c r="GQ337" s="578" t="n">
        <v>4</v>
      </c>
      <c r="GR337" s="456" t="n">
        <f aca="false">4300/BS337*24</f>
        <v>2.40139616055846</v>
      </c>
      <c r="GS337" s="532" t="n">
        <f aca="false">HC337</f>
        <v>17.2</v>
      </c>
      <c r="GT337" s="532" t="n">
        <f aca="false">HD337</f>
        <v>58.136</v>
      </c>
      <c r="GU337" s="514" t="n">
        <f aca="false">1-GS337/GM337</f>
        <v>0.0947368421052632</v>
      </c>
      <c r="GV337" s="514" t="n">
        <f aca="false">1-GT337/GN337</f>
        <v>0.0469508196721312</v>
      </c>
      <c r="GW337" s="514" t="n">
        <f aca="false">1-HC337/FT337</f>
        <v>0.14</v>
      </c>
      <c r="GX337" s="514" t="n">
        <f aca="false">1-HD337/FU337</f>
        <v>0.0772063492063493</v>
      </c>
      <c r="GY337" s="463" t="n">
        <f aca="false">GK337/(FU337-HD337)</f>
        <v>3.44447506200055</v>
      </c>
      <c r="GZ337" s="406" t="n">
        <v>40800</v>
      </c>
      <c r="HA337" s="582" t="n">
        <v>8.38</v>
      </c>
      <c r="HB337" s="452" t="n">
        <v>8.34</v>
      </c>
      <c r="HC337" s="578" t="n">
        <v>17.2</v>
      </c>
      <c r="HD337" s="464" t="n">
        <f aca="false">HC337*3.38</f>
        <v>58.136</v>
      </c>
      <c r="HE337" s="464" t="n">
        <v>17.6</v>
      </c>
      <c r="HF337" s="464"/>
      <c r="HG337" s="583"/>
      <c r="HH337" s="576" t="n">
        <v>7</v>
      </c>
      <c r="HI337" s="584" t="n">
        <v>8330</v>
      </c>
      <c r="HJ337" s="407" t="n">
        <f aca="false">HI337*0.67</f>
        <v>5581.1</v>
      </c>
      <c r="HK337" s="407"/>
      <c r="HL337" s="550"/>
      <c r="HM337" s="585" t="n">
        <v>12.4</v>
      </c>
      <c r="HN337" s="462" t="n">
        <v>13.19</v>
      </c>
      <c r="HO337" s="575" t="n">
        <v>0.15</v>
      </c>
      <c r="HP337" s="549" t="n">
        <v>0.01</v>
      </c>
      <c r="HQ337" s="586" t="n">
        <v>12.6</v>
      </c>
      <c r="HR337" s="587" t="n">
        <v>0.18</v>
      </c>
      <c r="HS337" s="521" t="n">
        <v>0.17</v>
      </c>
      <c r="HT337" s="588" t="n">
        <v>4</v>
      </c>
      <c r="HU337" s="523" t="n">
        <f aca="false">72500/BA337*24</f>
        <v>41.4137807925741</v>
      </c>
      <c r="HV337" s="514" t="n">
        <f aca="false">1-HC337/BE337</f>
        <v>0.666019417475728</v>
      </c>
      <c r="HW337" s="514" t="n">
        <f aca="false">1-HD337/BF337</f>
        <v>0.732092165898617</v>
      </c>
      <c r="HX337" s="514" t="n">
        <f aca="false">1-HN337/BK337</f>
        <v>0.488759689922481</v>
      </c>
      <c r="HY337" s="600"/>
    </row>
    <row r="338" s="599" customFormat="true" ht="15" hidden="false" customHeight="true" outlineLevel="0" collapsed="false">
      <c r="A338" s="401" t="n">
        <v>43820</v>
      </c>
      <c r="B338" s="516" t="n">
        <v>53259</v>
      </c>
      <c r="C338" s="403" t="n">
        <f aca="false">B338/$B$6</f>
        <v>1.06518</v>
      </c>
      <c r="D338" s="572" t="n">
        <v>8.16</v>
      </c>
      <c r="E338" s="573" t="n">
        <v>48</v>
      </c>
      <c r="F338" s="574" t="n">
        <v>222</v>
      </c>
      <c r="G338" s="407" t="n">
        <f aca="false">F338*B338/1000</f>
        <v>11823.498</v>
      </c>
      <c r="H338" s="403" t="n">
        <f aca="false">G338/$G$6</f>
        <v>0.47293992</v>
      </c>
      <c r="I338" s="574" t="n">
        <v>5900</v>
      </c>
      <c r="J338" s="407" t="n">
        <f aca="false">I338*0.67</f>
        <v>3953</v>
      </c>
      <c r="K338" s="575" t="n">
        <v>33.9</v>
      </c>
      <c r="L338" s="575"/>
      <c r="M338" s="575"/>
      <c r="N338" s="576" t="n">
        <v>120</v>
      </c>
      <c r="O338" s="576"/>
      <c r="P338" s="410"/>
      <c r="Q338" s="410"/>
      <c r="R338" s="410"/>
      <c r="S338" s="410"/>
      <c r="T338" s="411"/>
      <c r="U338" s="412"/>
      <c r="V338" s="410"/>
      <c r="W338" s="410"/>
      <c r="X338" s="517"/>
      <c r="Y338" s="474" t="n">
        <v>960</v>
      </c>
      <c r="Z338" s="430" t="n">
        <v>5.06</v>
      </c>
      <c r="AA338" s="410" t="n">
        <v>1601</v>
      </c>
      <c r="AB338" s="410" t="n">
        <v>3730</v>
      </c>
      <c r="AC338" s="410" t="n">
        <v>7000</v>
      </c>
      <c r="AD338" s="475" t="n">
        <v>6.35</v>
      </c>
      <c r="AE338" s="478" t="n">
        <f aca="false">AD338/$AD$6</f>
        <v>0.881944444444444</v>
      </c>
      <c r="AF338" s="479" t="n">
        <f aca="false">Y338</f>
        <v>960</v>
      </c>
      <c r="AG338" s="478" t="n">
        <f aca="false">AF338/$AF$6</f>
        <v>0.384</v>
      </c>
      <c r="AH338" s="479" t="n">
        <v>1601</v>
      </c>
      <c r="AI338" s="479" t="n">
        <f aca="false">AB338</f>
        <v>3730</v>
      </c>
      <c r="AJ338" s="474" t="n">
        <f aca="false">AB338*Y338/1000</f>
        <v>3580.8</v>
      </c>
      <c r="AK338" s="478" t="n">
        <f aca="false">AJ338/$AJ$6</f>
        <v>0.159146666666667</v>
      </c>
      <c r="AL338" s="448" t="n">
        <v>38</v>
      </c>
      <c r="AM338" s="480"/>
      <c r="AN338" s="474" t="n">
        <v>1477</v>
      </c>
      <c r="AO338" s="474" t="n">
        <v>1478</v>
      </c>
      <c r="AP338" s="480" t="n">
        <v>7.58</v>
      </c>
      <c r="AQ338" s="448" t="n">
        <v>942</v>
      </c>
      <c r="AR338" s="474" t="n">
        <v>2200</v>
      </c>
      <c r="AS338" s="658" t="n">
        <f aca="false">AR338/AQ338</f>
        <v>2.33545647558386</v>
      </c>
      <c r="AT338" s="474" t="n">
        <v>9560</v>
      </c>
      <c r="AU338" s="448"/>
      <c r="AV338" s="481" t="n">
        <v>2.7</v>
      </c>
      <c r="AW338" s="480" t="n">
        <v>17.66</v>
      </c>
      <c r="AX338" s="480" t="n">
        <v>47.8</v>
      </c>
      <c r="AY338" s="481" t="n">
        <v>30.5</v>
      </c>
      <c r="AZ338" s="481" t="n">
        <v>3.5</v>
      </c>
      <c r="BA338" s="421" t="n">
        <f aca="false">CC338+DF338</f>
        <v>47783</v>
      </c>
      <c r="BB338" s="422" t="n">
        <f aca="false">BA338/$BA$6</f>
        <v>0.95566</v>
      </c>
      <c r="BC338" s="423"/>
      <c r="BD338" s="424" t="n">
        <v>8</v>
      </c>
      <c r="BE338" s="425" t="n">
        <v>52</v>
      </c>
      <c r="BF338" s="426" t="n">
        <v>250</v>
      </c>
      <c r="BG338" s="427" t="n">
        <v>6820</v>
      </c>
      <c r="BH338" s="421" t="n">
        <f aca="false">BG338*0.67</f>
        <v>4569.4</v>
      </c>
      <c r="BI338" s="433"/>
      <c r="BJ338" s="422"/>
      <c r="BK338" s="428" t="n">
        <v>25.4</v>
      </c>
      <c r="BL338" s="428"/>
      <c r="BM338" s="429"/>
      <c r="BN338" s="423"/>
      <c r="BO338" s="426" t="n">
        <v>89</v>
      </c>
      <c r="BP338" s="426"/>
      <c r="BQ338" s="424" t="n">
        <v>6.04</v>
      </c>
      <c r="BR338" s="422" t="n">
        <f aca="false">BQ338/$BQ$6</f>
        <v>0.838888888888889</v>
      </c>
      <c r="BS338" s="410" t="n">
        <f aca="false">BA338+Y338</f>
        <v>48743</v>
      </c>
      <c r="BT338" s="430" t="n">
        <f aca="false">(BD338*BA338+AP338*AF338)/(AF338+BA338)</f>
        <v>7.99172804300105</v>
      </c>
      <c r="BU338" s="431" t="n">
        <f aca="false">(AQ338*Y338+BA338*BE338)/(BA338+Y338)</f>
        <v>69.5286707834971</v>
      </c>
      <c r="BV338" s="431" t="n">
        <f aca="false">(BA338*BF338+AR338*AF338)/(AF338+BA338)</f>
        <v>288.405514637999</v>
      </c>
      <c r="BW338" s="431" t="n">
        <f aca="false">(BA338*BG338+AS338*AF338)/(AF338+BA338)</f>
        <v>6685.7251715778</v>
      </c>
      <c r="BX338" s="431" t="n">
        <f aca="false">BW338*0.65</f>
        <v>4345.72136152557</v>
      </c>
      <c r="BY338" s="431" t="n">
        <f aca="false">(BK338*BA338+AY338*AF338)/BS338</f>
        <v>25.5004451921301</v>
      </c>
      <c r="BZ338" s="431"/>
      <c r="CA338" s="432"/>
      <c r="CB338" s="431" t="n">
        <f aca="false">BO338</f>
        <v>89</v>
      </c>
      <c r="CC338" s="433" t="n">
        <v>23922</v>
      </c>
      <c r="CD338" s="412" t="n">
        <f aca="false">CC338+AF338/2</f>
        <v>24402</v>
      </c>
      <c r="CE338" s="422" t="n">
        <f aca="false">CD338/25000</f>
        <v>0.97608</v>
      </c>
      <c r="CF338" s="434" t="n">
        <f aca="false">6700/CD338*24</f>
        <v>6.58962380132776</v>
      </c>
      <c r="CG338" s="435"/>
      <c r="CH338" s="428"/>
      <c r="CI338" s="447" t="n">
        <f aca="false">9500/CD338*24</f>
        <v>9.34349643471847</v>
      </c>
      <c r="CJ338" s="437" t="n">
        <v>23.1</v>
      </c>
      <c r="CK338" s="437" t="n">
        <v>3.15</v>
      </c>
      <c r="CL338" s="424"/>
      <c r="CM338" s="424"/>
      <c r="CN338" s="424"/>
      <c r="CO338" s="433"/>
      <c r="CP338" s="433"/>
      <c r="CQ338" s="438"/>
      <c r="CR338" s="438" t="n">
        <v>0.94</v>
      </c>
      <c r="CS338" s="425"/>
      <c r="CT338" s="433" t="n">
        <f aca="false">3500/CD338*24</f>
        <v>3.44234079173838</v>
      </c>
      <c r="CU338" s="435" t="n">
        <v>6.48</v>
      </c>
      <c r="CV338" s="439"/>
      <c r="CW338" s="440"/>
      <c r="CX338" s="441"/>
      <c r="CY338" s="442"/>
      <c r="CZ338" s="443"/>
      <c r="DA338" s="443"/>
      <c r="DB338" s="443"/>
      <c r="DC338" s="443"/>
      <c r="DD338" s="444"/>
      <c r="DE338" s="441"/>
      <c r="DF338" s="445" t="n">
        <v>23861</v>
      </c>
      <c r="DG338" s="446" t="n">
        <f aca="false">DF338+AF338/2</f>
        <v>24341</v>
      </c>
      <c r="DH338" s="422" t="n">
        <f aca="false">DG338/25000</f>
        <v>0.97364</v>
      </c>
      <c r="DI338" s="447" t="n">
        <f aca="false">6700/DG338*24</f>
        <v>6.60613779220246</v>
      </c>
      <c r="DJ338" s="435" t="n">
        <v>7.82</v>
      </c>
      <c r="DK338" s="428"/>
      <c r="DL338" s="447" t="n">
        <f aca="false">9500/DG338*24</f>
        <v>9.36691179491393</v>
      </c>
      <c r="DM338" s="423" t="n">
        <v>23.3</v>
      </c>
      <c r="DN338" s="423" t="n">
        <v>2.88</v>
      </c>
      <c r="DO338" s="424" t="n">
        <v>7.84</v>
      </c>
      <c r="DP338" s="424"/>
      <c r="DQ338" s="424"/>
      <c r="DR338" s="433"/>
      <c r="DS338" s="433"/>
      <c r="DT338" s="438"/>
      <c r="DU338" s="438" t="n">
        <v>0.94</v>
      </c>
      <c r="DV338" s="425"/>
      <c r="DW338" s="447" t="n">
        <f aca="false">3500/DG338*24</f>
        <v>3.45096750338934</v>
      </c>
      <c r="DX338" s="435" t="n">
        <v>6.36</v>
      </c>
      <c r="DY338" s="439" t="n">
        <v>7.96</v>
      </c>
      <c r="DZ338" s="440" t="n">
        <v>21.7</v>
      </c>
      <c r="EA338" s="441" t="n">
        <v>72</v>
      </c>
      <c r="EB338" s="442" t="n">
        <v>7890</v>
      </c>
      <c r="EC338" s="443" t="n">
        <v>13.6</v>
      </c>
      <c r="ED338" s="443"/>
      <c r="EE338" s="443"/>
      <c r="EF338" s="443"/>
      <c r="EG338" s="444" t="n">
        <v>19</v>
      </c>
      <c r="EH338" s="441"/>
      <c r="EI338" s="430" t="n">
        <f aca="false">DY338</f>
        <v>7.96</v>
      </c>
      <c r="EJ338" s="448" t="n">
        <f aca="false">DZ338</f>
        <v>21.7</v>
      </c>
      <c r="EK338" s="449" t="n">
        <f aca="false">EA338</f>
        <v>72</v>
      </c>
      <c r="EL338" s="418" t="n">
        <f aca="false">EB338</f>
        <v>7890</v>
      </c>
      <c r="EM338" s="432" t="n">
        <f aca="false">EC338</f>
        <v>13.6</v>
      </c>
      <c r="EN338" s="432"/>
      <c r="EO338" s="432"/>
      <c r="EP338" s="432"/>
      <c r="EQ338" s="431" t="n">
        <f aca="false">EG338</f>
        <v>19</v>
      </c>
      <c r="ER338" s="449"/>
      <c r="ES338" s="450" t="n">
        <f aca="false">44000/(BA338+AF338)*24</f>
        <v>21.664649282974</v>
      </c>
      <c r="ET338" s="451" t="n">
        <f aca="false">(BA338+AF338)/BA$6</f>
        <v>0.97486</v>
      </c>
      <c r="EU338" s="452" t="n">
        <f aca="false">BV338/1000/ES338*24</f>
        <v>0.319494318181818</v>
      </c>
      <c r="EV338" s="451" t="n">
        <f aca="false">EU338/$EU$6</f>
        <v>0.591656144781145</v>
      </c>
      <c r="EW338" s="514" t="n">
        <f aca="false">1-EM338/BY338</f>
        <v>0.46667597771206</v>
      </c>
      <c r="EX338" s="515" t="n">
        <f aca="false">BY338-EM338</f>
        <v>11.9004451921302</v>
      </c>
      <c r="EY338" s="514" t="n">
        <f aca="false">1-EJ338/BU338</f>
        <v>0.687898535158671</v>
      </c>
      <c r="EZ338" s="515" t="n">
        <f aca="false">BU338-EJ338</f>
        <v>47.8286707834971</v>
      </c>
      <c r="FA338" s="451" t="n">
        <f aca="false">1-EK338/BV338</f>
        <v>0.750351514289271</v>
      </c>
      <c r="FB338" s="432" t="n">
        <f aca="false">BV338-EK338</f>
        <v>216.405514637999</v>
      </c>
      <c r="FC338" s="453"/>
      <c r="FD338" s="432"/>
      <c r="FE338" s="453" t="n">
        <f aca="false">1-EQ338/CB338</f>
        <v>0.786516853932584</v>
      </c>
      <c r="FF338" s="431" t="n">
        <f aca="false">CB338-EQ338</f>
        <v>70</v>
      </c>
      <c r="FG338" s="406" t="n">
        <v>50400</v>
      </c>
      <c r="FH338" s="590"/>
      <c r="FI338" s="591"/>
      <c r="FJ338" s="592"/>
      <c r="FK338" s="456" t="n">
        <f aca="false">3000/BS338*24</f>
        <v>1.47713517838459</v>
      </c>
      <c r="FL338" s="531"/>
      <c r="FM338" s="456"/>
      <c r="FN338" s="531" t="n">
        <v>4865</v>
      </c>
      <c r="FO338" s="533" t="n">
        <f aca="false">FN338/11.15/1.2/1000</f>
        <v>0.363602391629297</v>
      </c>
      <c r="FP338" s="450" t="n">
        <f aca="false">FN338/BS338*1000</f>
        <v>99.809203372792</v>
      </c>
      <c r="FQ338" s="458" t="n">
        <v>64.8</v>
      </c>
      <c r="FR338" s="459" t="n">
        <f aca="false">FQ338/BS338*1000</f>
        <v>1.32942166054613</v>
      </c>
      <c r="FS338" s="577" t="n">
        <v>7.91</v>
      </c>
      <c r="FT338" s="578" t="n">
        <v>20.7</v>
      </c>
      <c r="FU338" s="579" t="n">
        <v>67</v>
      </c>
      <c r="FV338" s="580" t="n">
        <v>1</v>
      </c>
      <c r="FW338" s="581"/>
      <c r="FX338" s="580"/>
      <c r="FY338" s="453" t="n">
        <f aca="false">1-FV338/(EG338+DD338)</f>
        <v>0.947368421052632</v>
      </c>
      <c r="FZ338" s="453"/>
      <c r="GA338" s="430"/>
      <c r="GB338" s="514" t="n">
        <f aca="false">1-FT338/DZ338</f>
        <v>0.0460829493087558</v>
      </c>
      <c r="GC338" s="515" t="n">
        <f aca="false">(CW338+DZ338-FT338)</f>
        <v>1</v>
      </c>
      <c r="GD338" s="514" t="n">
        <f aca="false">1-FU338/EA338</f>
        <v>0.0694444444444444</v>
      </c>
      <c r="GE338" s="528" t="n">
        <f aca="false">CX338+EA338-FU338</f>
        <v>5</v>
      </c>
      <c r="GF338" s="462" t="n">
        <f aca="false">4100/BS338*24</f>
        <v>2.01875141045894</v>
      </c>
      <c r="GG338" s="607" t="n">
        <v>30</v>
      </c>
      <c r="GH338" s="451" t="n">
        <f aca="false">GG338/80</f>
        <v>0.375</v>
      </c>
      <c r="GI338" s="406" t="n">
        <v>195</v>
      </c>
      <c r="GJ338" s="463" t="n">
        <f aca="false">GI338/GG338</f>
        <v>6.5</v>
      </c>
      <c r="GK338" s="464" t="n">
        <f aca="false">GG338/(BS338/24)*1000</f>
        <v>14.7713517838459</v>
      </c>
      <c r="GL338" s="465" t="n">
        <v>8.06</v>
      </c>
      <c r="GM338" s="530" t="n">
        <v>19.9</v>
      </c>
      <c r="GN338" s="406" t="n">
        <v>65</v>
      </c>
      <c r="GO338" s="514" t="n">
        <f aca="false">1-GM338/FT338</f>
        <v>0.0386473429951691</v>
      </c>
      <c r="GP338" s="451" t="n">
        <f aca="false">1-GN338/FU338</f>
        <v>0.0298507462686567</v>
      </c>
      <c r="GQ338" s="578" t="n">
        <v>4</v>
      </c>
      <c r="GR338" s="456" t="n">
        <f aca="false">4300/BS338*24</f>
        <v>2.11722708901791</v>
      </c>
      <c r="GS338" s="532" t="n">
        <f aca="false">HC338</f>
        <v>17.4</v>
      </c>
      <c r="GT338" s="532" t="n">
        <f aca="false">HD338</f>
        <v>58.812</v>
      </c>
      <c r="GU338" s="514" t="n">
        <f aca="false">1-GS338/GM338</f>
        <v>0.125628140703518</v>
      </c>
      <c r="GV338" s="514" t="n">
        <f aca="false">1-GT338/GN338</f>
        <v>0.0952000000000002</v>
      </c>
      <c r="GW338" s="514" t="n">
        <f aca="false">1-HC338/FT338</f>
        <v>0.159420289855073</v>
      </c>
      <c r="GX338" s="514" t="n">
        <f aca="false">1-HD338/FU338</f>
        <v>0.122208955223881</v>
      </c>
      <c r="GY338" s="463" t="n">
        <f aca="false">GK338/(FU338-HD338)</f>
        <v>1.80402439959036</v>
      </c>
      <c r="GZ338" s="406" t="n">
        <v>48734</v>
      </c>
      <c r="HA338" s="582" t="n">
        <v>8.3</v>
      </c>
      <c r="HB338" s="452" t="n">
        <v>8.23</v>
      </c>
      <c r="HC338" s="578" t="n">
        <v>17.4</v>
      </c>
      <c r="HD338" s="464" t="n">
        <f aca="false">HC338*3.38</f>
        <v>58.812</v>
      </c>
      <c r="HE338" s="464" t="n">
        <v>17.6</v>
      </c>
      <c r="HF338" s="464"/>
      <c r="HG338" s="583"/>
      <c r="HH338" s="576" t="n">
        <v>5</v>
      </c>
      <c r="HI338" s="584" t="n">
        <v>8180</v>
      </c>
      <c r="HJ338" s="407" t="n">
        <f aca="false">HI338*0.67</f>
        <v>5480.6</v>
      </c>
      <c r="HK338" s="407"/>
      <c r="HL338" s="550"/>
      <c r="HM338" s="585"/>
      <c r="HN338" s="462" t="n">
        <v>12.03</v>
      </c>
      <c r="HO338" s="575"/>
      <c r="HP338" s="549" t="n">
        <v>0.01</v>
      </c>
      <c r="HQ338" s="586"/>
      <c r="HR338" s="587"/>
      <c r="HS338" s="521" t="n">
        <v>0.21</v>
      </c>
      <c r="HT338" s="588" t="n">
        <v>4</v>
      </c>
      <c r="HU338" s="523" t="n">
        <f aca="false">72500/BA338*24</f>
        <v>36.4146244480254</v>
      </c>
      <c r="HV338" s="514" t="n">
        <f aca="false">1-HC338/BE338</f>
        <v>0.665384615384615</v>
      </c>
      <c r="HW338" s="514" t="n">
        <f aca="false">1-HD338/BF338</f>
        <v>0.764752</v>
      </c>
      <c r="HX338" s="514" t="n">
        <f aca="false">1-HN338/BK338</f>
        <v>0.526377952755905</v>
      </c>
      <c r="HY338" s="600"/>
    </row>
    <row r="339" customFormat="false" ht="15.6" hidden="false" customHeight="false" outlineLevel="0" collapsed="false">
      <c r="A339" s="486" t="n">
        <v>43821</v>
      </c>
      <c r="B339" s="487" t="n">
        <v>46461</v>
      </c>
      <c r="C339" s="488" t="n">
        <f aca="false">B339/$B$6</f>
        <v>0.92922</v>
      </c>
      <c r="D339" s="489" t="n">
        <v>8</v>
      </c>
      <c r="E339" s="490" t="n">
        <v>42</v>
      </c>
      <c r="F339" s="491" t="n">
        <v>186</v>
      </c>
      <c r="G339" s="491" t="n">
        <f aca="false">F339*B339/1000</f>
        <v>8641.746</v>
      </c>
      <c r="H339" s="488" t="n">
        <f aca="false">G339/$G$6</f>
        <v>0.34566984</v>
      </c>
      <c r="I339" s="491" t="n">
        <v>5640</v>
      </c>
      <c r="J339" s="491" t="n">
        <f aca="false">I339*0.67</f>
        <v>3778.8</v>
      </c>
      <c r="K339" s="492" t="n">
        <v>25</v>
      </c>
      <c r="L339" s="492"/>
      <c r="M339" s="492"/>
      <c r="N339" s="493" t="n">
        <v>106</v>
      </c>
      <c r="O339" s="493"/>
      <c r="P339" s="410"/>
      <c r="Q339" s="410"/>
      <c r="R339" s="410"/>
      <c r="S339" s="410"/>
      <c r="T339" s="411"/>
      <c r="U339" s="412"/>
      <c r="V339" s="410"/>
      <c r="W339" s="410"/>
      <c r="X339" s="413"/>
      <c r="Y339" s="474" t="n">
        <v>960</v>
      </c>
      <c r="Z339" s="430" t="n">
        <v>5.63</v>
      </c>
      <c r="AA339" s="448" t="n">
        <v>1383</v>
      </c>
      <c r="AB339" s="410" t="n">
        <v>3610</v>
      </c>
      <c r="AC339" s="410" t="n">
        <v>6330</v>
      </c>
      <c r="AD339" s="475" t="n">
        <v>5.76</v>
      </c>
      <c r="AE339" s="478" t="n">
        <f aca="false">AD339/$AD$6</f>
        <v>0.8</v>
      </c>
      <c r="AF339" s="479" t="n">
        <f aca="false">Y339</f>
        <v>960</v>
      </c>
      <c r="AG339" s="478" t="n">
        <f aca="false">AF339/$AF$6</f>
        <v>0.384</v>
      </c>
      <c r="AH339" s="479" t="n">
        <v>1383</v>
      </c>
      <c r="AI339" s="479" t="n">
        <f aca="false">AB339</f>
        <v>3610</v>
      </c>
      <c r="AJ339" s="474" t="n">
        <f aca="false">AB339*Y339/1000</f>
        <v>3465.6</v>
      </c>
      <c r="AK339" s="478" t="n">
        <f aca="false">AJ339/$AJ$6</f>
        <v>0.154026666666667</v>
      </c>
      <c r="AL339" s="448" t="n">
        <v>37</v>
      </c>
      <c r="AM339" s="480"/>
      <c r="AN339" s="474" t="n">
        <v>1218</v>
      </c>
      <c r="AO339" s="474" t="n">
        <v>1227</v>
      </c>
      <c r="AP339" s="480" t="n">
        <v>7.55</v>
      </c>
      <c r="AQ339" s="448" t="n">
        <v>824</v>
      </c>
      <c r="AR339" s="474" t="n">
        <v>2180</v>
      </c>
      <c r="AS339" s="658" t="n">
        <f aca="false">AR339/AQ339</f>
        <v>2.64563106796116</v>
      </c>
      <c r="AT339" s="474" t="n">
        <v>9150</v>
      </c>
      <c r="AU339" s="448"/>
      <c r="AV339" s="481" t="n">
        <v>3.9</v>
      </c>
      <c r="AW339" s="480" t="n">
        <v>18.91</v>
      </c>
      <c r="AX339" s="480" t="n">
        <v>43.6</v>
      </c>
      <c r="AY339" s="481" t="n">
        <v>35.7</v>
      </c>
      <c r="AZ339" s="481" t="n">
        <v>2.2</v>
      </c>
      <c r="BA339" s="421" t="n">
        <f aca="false">CC339+DF339</f>
        <v>45748</v>
      </c>
      <c r="BB339" s="422" t="n">
        <f aca="false">BA339/$BA$6</f>
        <v>0.91496</v>
      </c>
      <c r="BC339" s="423"/>
      <c r="BD339" s="424" t="n">
        <v>8.1</v>
      </c>
      <c r="BE339" s="425" t="n">
        <v>48</v>
      </c>
      <c r="BF339" s="426" t="n">
        <v>216</v>
      </c>
      <c r="BG339" s="427" t="n">
        <v>6530</v>
      </c>
      <c r="BH339" s="421" t="n">
        <f aca="false">BG339*0.67</f>
        <v>4375.1</v>
      </c>
      <c r="BI339" s="421"/>
      <c r="BJ339" s="422"/>
      <c r="BK339" s="428" t="n">
        <v>23.4</v>
      </c>
      <c r="BL339" s="428"/>
      <c r="BM339" s="429"/>
      <c r="BN339" s="423"/>
      <c r="BO339" s="426" t="n">
        <v>72</v>
      </c>
      <c r="BP339" s="426"/>
      <c r="BQ339" s="424" t="n">
        <v>6.59</v>
      </c>
      <c r="BR339" s="422" t="n">
        <f aca="false">BQ339/$BQ$6</f>
        <v>0.915277777777778</v>
      </c>
      <c r="BS339" s="410" t="n">
        <f aca="false">BA339+Y339</f>
        <v>46708</v>
      </c>
      <c r="BT339" s="430" t="n">
        <f aca="false">(BD339*BA339+AP339*AF339)/(AF339+BA339)</f>
        <v>8.08869572664212</v>
      </c>
      <c r="BU339" s="431" t="n">
        <f aca="false">(AQ339*Y339+BA339*BE339)/(BA339+Y339)</f>
        <v>63.9493020467586</v>
      </c>
      <c r="BV339" s="431" t="n">
        <f aca="false">(BA339*BF339+AR339*AF339)/(AF339+BA339)</f>
        <v>256.366532499786</v>
      </c>
      <c r="BW339" s="431" t="n">
        <f aca="false">(BA339*BG339+AS339*AF339)/(AF339+BA339)</f>
        <v>6395.84182165422</v>
      </c>
      <c r="BX339" s="431" t="n">
        <f aca="false">BW339*0.65</f>
        <v>4157.29718407524</v>
      </c>
      <c r="BY339" s="431" t="n">
        <f aca="false">(BK339*BA339+AY339*AF339)/BS339</f>
        <v>23.6528046587308</v>
      </c>
      <c r="BZ339" s="431"/>
      <c r="CA339" s="432"/>
      <c r="CB339" s="431" t="n">
        <f aca="false">BO339</f>
        <v>72</v>
      </c>
      <c r="CC339" s="433" t="n">
        <v>21792</v>
      </c>
      <c r="CD339" s="412" t="n">
        <f aca="false">CC339+AF339/2</f>
        <v>22272</v>
      </c>
      <c r="CE339" s="422" t="n">
        <f aca="false">CD339/25000</f>
        <v>0.89088</v>
      </c>
      <c r="CF339" s="434" t="n">
        <f aca="false">6700/CD339*24</f>
        <v>7.2198275862069</v>
      </c>
      <c r="CG339" s="435"/>
      <c r="CH339" s="428"/>
      <c r="CI339" s="447" t="n">
        <f aca="false">9500/CD339*24</f>
        <v>10.2370689655172</v>
      </c>
      <c r="CJ339" s="437" t="n">
        <v>22.8</v>
      </c>
      <c r="CK339" s="437" t="n">
        <v>2.55</v>
      </c>
      <c r="CL339" s="424"/>
      <c r="CM339" s="424"/>
      <c r="CN339" s="424"/>
      <c r="CO339" s="433"/>
      <c r="CP339" s="433"/>
      <c r="CQ339" s="438"/>
      <c r="CR339" s="438" t="n">
        <v>0.95</v>
      </c>
      <c r="CS339" s="482"/>
      <c r="CT339" s="433" t="n">
        <f aca="false">3500/CD339*24</f>
        <v>3.77155172413793</v>
      </c>
      <c r="CU339" s="435" t="n">
        <v>5.9</v>
      </c>
      <c r="CV339" s="494"/>
      <c r="CW339" s="495"/>
      <c r="CX339" s="496"/>
      <c r="CY339" s="497"/>
      <c r="CZ339" s="498"/>
      <c r="DA339" s="498"/>
      <c r="DB339" s="498"/>
      <c r="DC339" s="498"/>
      <c r="DD339" s="499"/>
      <c r="DE339" s="499"/>
      <c r="DF339" s="433" t="n">
        <v>23956</v>
      </c>
      <c r="DG339" s="446" t="n">
        <f aca="false">DF339+AF339/2</f>
        <v>24436</v>
      </c>
      <c r="DH339" s="422" t="n">
        <f aca="false">DG339/25000</f>
        <v>0.97744</v>
      </c>
      <c r="DI339" s="447" t="n">
        <f aca="false">6700/DG339*24</f>
        <v>6.58045506629563</v>
      </c>
      <c r="DJ339" s="435" t="n">
        <v>7.81</v>
      </c>
      <c r="DK339" s="428"/>
      <c r="DL339" s="447" t="n">
        <f aca="false">9500/DG339*24</f>
        <v>9.33049598952365</v>
      </c>
      <c r="DM339" s="542" t="n">
        <v>22.8</v>
      </c>
      <c r="DN339" s="542" t="n">
        <v>2.01</v>
      </c>
      <c r="DO339" s="543" t="n">
        <v>7.89</v>
      </c>
      <c r="DP339" s="543"/>
      <c r="DQ339" s="543"/>
      <c r="DR339" s="433"/>
      <c r="DS339" s="433"/>
      <c r="DT339" s="438"/>
      <c r="DU339" s="438" t="n">
        <v>0.95</v>
      </c>
      <c r="DV339" s="482"/>
      <c r="DW339" s="447" t="n">
        <f aca="false">3500/DG339*24</f>
        <v>3.43755115403503</v>
      </c>
      <c r="DX339" s="435" t="n">
        <v>5.71</v>
      </c>
      <c r="DY339" s="494" t="n">
        <v>7.9</v>
      </c>
      <c r="DZ339" s="495" t="n">
        <v>19.1</v>
      </c>
      <c r="EA339" s="496" t="n">
        <v>65</v>
      </c>
      <c r="EB339" s="497" t="n">
        <v>7100</v>
      </c>
      <c r="EC339" s="498" t="n">
        <v>10.5</v>
      </c>
      <c r="ED339" s="498"/>
      <c r="EE339" s="498"/>
      <c r="EF339" s="498"/>
      <c r="EG339" s="499" t="n">
        <v>8</v>
      </c>
      <c r="EH339" s="496"/>
      <c r="EI339" s="430" t="n">
        <f aca="false">DY339</f>
        <v>7.9</v>
      </c>
      <c r="EJ339" s="448" t="n">
        <f aca="false">DZ339</f>
        <v>19.1</v>
      </c>
      <c r="EK339" s="449" t="n">
        <f aca="false">EA339</f>
        <v>65</v>
      </c>
      <c r="EL339" s="418" t="n">
        <f aca="false">EB339</f>
        <v>7100</v>
      </c>
      <c r="EM339" s="432" t="n">
        <f aca="false">EC339</f>
        <v>10.5</v>
      </c>
      <c r="EN339" s="432"/>
      <c r="EO339" s="432"/>
      <c r="EP339" s="432"/>
      <c r="EQ339" s="431" t="n">
        <f aca="false">EG339</f>
        <v>8</v>
      </c>
      <c r="ER339" s="449"/>
      <c r="ES339" s="450" t="n">
        <f aca="false">44000/(BA339+AF339)*24</f>
        <v>22.608546715766</v>
      </c>
      <c r="ET339" s="451" t="n">
        <f aca="false">(BA339+AF339)/BA$6</f>
        <v>0.93416</v>
      </c>
      <c r="EU339" s="452" t="n">
        <f aca="false">BV339/1000/ES339*24</f>
        <v>0.272144727272727</v>
      </c>
      <c r="EV339" s="500" t="n">
        <f aca="false">EU339/$EU$6</f>
        <v>0.503971717171717</v>
      </c>
      <c r="EW339" s="514" t="n">
        <f aca="false">1-EM339/BY339</f>
        <v>0.55607801478527</v>
      </c>
      <c r="EX339" s="515" t="n">
        <f aca="false">BY339-EM339</f>
        <v>13.1528046587308</v>
      </c>
      <c r="EY339" s="514" t="n">
        <f aca="false">1-EJ339/BU339</f>
        <v>0.701325903666088</v>
      </c>
      <c r="EZ339" s="515" t="n">
        <f aca="false">BU339-EJ339</f>
        <v>44.8493020467586</v>
      </c>
      <c r="FA339" s="451" t="n">
        <f aca="false">1-EK339/BV339</f>
        <v>0.746456764983338</v>
      </c>
      <c r="FB339" s="432" t="n">
        <f aca="false">BV339-EK339</f>
        <v>191.366532499786</v>
      </c>
      <c r="FC339" s="453"/>
      <c r="FD339" s="432"/>
      <c r="FE339" s="453" t="n">
        <f aca="false">1-EQ339/CB339</f>
        <v>0.888888888888889</v>
      </c>
      <c r="FF339" s="431" t="n">
        <f aca="false">CB339-EQ339</f>
        <v>64</v>
      </c>
      <c r="FG339" s="491" t="n">
        <v>50400</v>
      </c>
      <c r="FH339" s="499"/>
      <c r="FI339" s="502"/>
      <c r="FJ339" s="488"/>
      <c r="FK339" s="456" t="n">
        <f aca="false">3000/BS339*24</f>
        <v>1.5414918215295</v>
      </c>
      <c r="FL339" s="491"/>
      <c r="FM339" s="503"/>
      <c r="FN339" s="491" t="n">
        <v>5143</v>
      </c>
      <c r="FO339" s="533" t="n">
        <f aca="false">FN339/11.15/1.2/1000</f>
        <v>0.384379671150972</v>
      </c>
      <c r="FP339" s="450" t="n">
        <f aca="false">FN339/BS339*1000</f>
        <v>110.109617196198</v>
      </c>
      <c r="FQ339" s="504" t="n">
        <v>64.8</v>
      </c>
      <c r="FR339" s="459" t="n">
        <f aca="false">FQ339/BS339*1000</f>
        <v>1.38734263937655</v>
      </c>
      <c r="FS339" s="505" t="n">
        <v>7.82</v>
      </c>
      <c r="FT339" s="536" t="n">
        <v>18.4</v>
      </c>
      <c r="FU339" s="496" t="n">
        <v>60</v>
      </c>
      <c r="FV339" s="491" t="n">
        <v>1</v>
      </c>
      <c r="FW339" s="505"/>
      <c r="FX339" s="491"/>
      <c r="FY339" s="453" t="n">
        <f aca="false">1-FV339/(EG339+DD339)</f>
        <v>0.875</v>
      </c>
      <c r="FZ339" s="453"/>
      <c r="GA339" s="430"/>
      <c r="GB339" s="500" t="n">
        <f aca="false">1-FT339/DZ339</f>
        <v>0.036649214659686</v>
      </c>
      <c r="GC339" s="515" t="n">
        <f aca="false">(CW339+DZ339-FT339)</f>
        <v>0.700000000000003</v>
      </c>
      <c r="GD339" s="500" t="n">
        <f aca="false">1-FU339/EA339</f>
        <v>0.0769230769230769</v>
      </c>
      <c r="GE339" s="528" t="n">
        <f aca="false">CX339+EA339-FU339</f>
        <v>5</v>
      </c>
      <c r="GF339" s="462" t="n">
        <f aca="false">4100/BS339*24</f>
        <v>2.10670548942365</v>
      </c>
      <c r="GG339" s="491" t="n">
        <v>30</v>
      </c>
      <c r="GH339" s="527" t="n">
        <f aca="false">GG339/80</f>
        <v>0.375</v>
      </c>
      <c r="GI339" s="491" t="n">
        <v>195</v>
      </c>
      <c r="GJ339" s="545" t="n">
        <f aca="false">GI339/GG339</f>
        <v>6.5</v>
      </c>
      <c r="GK339" s="464" t="n">
        <f aca="false">GG339/(BS339/24)*1000</f>
        <v>15.414918215295</v>
      </c>
      <c r="GL339" s="508" t="n">
        <v>7.98</v>
      </c>
      <c r="GM339" s="536" t="n">
        <v>17.6</v>
      </c>
      <c r="GN339" s="537" t="n">
        <v>58</v>
      </c>
      <c r="GO339" s="527" t="n">
        <f aca="false">1-GM339/FT339</f>
        <v>0.0434782608695651</v>
      </c>
      <c r="GP339" s="527" t="n">
        <f aca="false">1-GN339/FU339</f>
        <v>0.0333333333333333</v>
      </c>
      <c r="GQ339" s="536" t="n">
        <v>4</v>
      </c>
      <c r="GR339" s="456" t="n">
        <f aca="false">4300/BS339*24</f>
        <v>2.20947161085895</v>
      </c>
      <c r="GS339" s="537" t="n">
        <f aca="false">HC339</f>
        <v>16.8</v>
      </c>
      <c r="GT339" s="537" t="n">
        <f aca="false">HD339</f>
        <v>56.784</v>
      </c>
      <c r="GU339" s="527" t="n">
        <f aca="false">1-GS339/GM339</f>
        <v>0.0454545454545455</v>
      </c>
      <c r="GV339" s="527" t="n">
        <f aca="false">1-GT339/GN339</f>
        <v>0.0209655172413793</v>
      </c>
      <c r="GW339" s="527" t="n">
        <f aca="false">1-HC339/FT339</f>
        <v>0.0869565217391304</v>
      </c>
      <c r="GX339" s="527" t="n">
        <f aca="false">1-HD339/FU339</f>
        <v>0.0536</v>
      </c>
      <c r="GY339" s="545" t="n">
        <f aca="false">GK339/(FU339-HD339)</f>
        <v>4.79319596246736</v>
      </c>
      <c r="GZ339" s="491" t="n">
        <v>47017</v>
      </c>
      <c r="HA339" s="494" t="n">
        <v>8.31</v>
      </c>
      <c r="HB339" s="494" t="n">
        <v>8.3</v>
      </c>
      <c r="HC339" s="495" t="n">
        <v>16.8</v>
      </c>
      <c r="HD339" s="499" t="n">
        <f aca="false">HC339*3.38</f>
        <v>56.784</v>
      </c>
      <c r="HE339" s="499" t="n">
        <v>15.7</v>
      </c>
      <c r="HF339" s="499"/>
      <c r="HG339" s="499"/>
      <c r="HH339" s="493" t="n">
        <v>7</v>
      </c>
      <c r="HI339" s="509" t="n">
        <v>7200</v>
      </c>
      <c r="HJ339" s="491" t="n">
        <f aca="false">HI339*0.67</f>
        <v>4824</v>
      </c>
      <c r="HK339" s="491"/>
      <c r="HL339" s="491"/>
      <c r="HM339" s="544"/>
      <c r="HN339" s="507" t="n">
        <v>12.29</v>
      </c>
      <c r="HO339" s="492"/>
      <c r="HP339" s="546" t="n">
        <v>0.01</v>
      </c>
      <c r="HQ339" s="524"/>
      <c r="HR339" s="525"/>
      <c r="HS339" s="525" t="n">
        <v>0.2</v>
      </c>
      <c r="HT339" s="512" t="n">
        <v>4</v>
      </c>
      <c r="HU339" s="526" t="n">
        <f aca="false">72500/BA339*24</f>
        <v>38.0344495934249</v>
      </c>
      <c r="HV339" s="527" t="n">
        <f aca="false">1-HC339/BE339</f>
        <v>0.65</v>
      </c>
      <c r="HW339" s="527" t="n">
        <f aca="false">1-HD339/BF339</f>
        <v>0.737111111111111</v>
      </c>
      <c r="HX339" s="527" t="n">
        <f aca="false">1-HN339/BK339</f>
        <v>0.474786324786325</v>
      </c>
      <c r="HY339" s="513"/>
    </row>
    <row r="340" s="599" customFormat="true" ht="15" hidden="false" customHeight="true" outlineLevel="0" collapsed="false">
      <c r="A340" s="401" t="n">
        <v>43822</v>
      </c>
      <c r="B340" s="516" t="n">
        <v>43645</v>
      </c>
      <c r="C340" s="403" t="n">
        <f aca="false">B340/$B$6</f>
        <v>0.8729</v>
      </c>
      <c r="D340" s="572" t="n">
        <v>8.21</v>
      </c>
      <c r="E340" s="573" t="n">
        <v>42.4</v>
      </c>
      <c r="F340" s="574" t="n">
        <v>190</v>
      </c>
      <c r="G340" s="407" t="n">
        <f aca="false">F340*B340/1000</f>
        <v>8292.55</v>
      </c>
      <c r="H340" s="403" t="n">
        <f aca="false">G340/$G$6</f>
        <v>0.331702</v>
      </c>
      <c r="I340" s="574" t="n">
        <v>6780</v>
      </c>
      <c r="J340" s="407" t="n">
        <f aca="false">I340*0.67</f>
        <v>4542.6</v>
      </c>
      <c r="K340" s="575" t="n">
        <v>21.9</v>
      </c>
      <c r="L340" s="575"/>
      <c r="M340" s="575"/>
      <c r="N340" s="576" t="n">
        <v>70</v>
      </c>
      <c r="O340" s="576"/>
      <c r="P340" s="410"/>
      <c r="Q340" s="410"/>
      <c r="R340" s="410"/>
      <c r="S340" s="410"/>
      <c r="T340" s="411"/>
      <c r="U340" s="412"/>
      <c r="V340" s="410"/>
      <c r="W340" s="410"/>
      <c r="X340" s="517"/>
      <c r="Y340" s="474" t="n">
        <v>960</v>
      </c>
      <c r="Z340" s="430" t="n">
        <v>5.04</v>
      </c>
      <c r="AA340" s="448" t="n">
        <v>1273</v>
      </c>
      <c r="AB340" s="410" t="n">
        <v>3460</v>
      </c>
      <c r="AC340" s="410" t="n">
        <v>3460</v>
      </c>
      <c r="AD340" s="475" t="n">
        <v>4.75</v>
      </c>
      <c r="AE340" s="478" t="n">
        <f aca="false">AD340/$AD$6</f>
        <v>0.659722222222222</v>
      </c>
      <c r="AF340" s="479" t="n">
        <f aca="false">Y340</f>
        <v>960</v>
      </c>
      <c r="AG340" s="478" t="n">
        <f aca="false">AF340/$AF$6</f>
        <v>0.384</v>
      </c>
      <c r="AH340" s="479" t="n">
        <v>1273</v>
      </c>
      <c r="AI340" s="479" t="n">
        <f aca="false">AB340</f>
        <v>3460</v>
      </c>
      <c r="AJ340" s="474" t="n">
        <f aca="false">AB340*Y340/1000</f>
        <v>3321.6</v>
      </c>
      <c r="AK340" s="478" t="n">
        <f aca="false">AJ340/$AJ$6</f>
        <v>0.147626666666667</v>
      </c>
      <c r="AL340" s="448" t="n">
        <v>37</v>
      </c>
      <c r="AM340" s="480"/>
      <c r="AN340" s="474" t="n">
        <v>1001</v>
      </c>
      <c r="AO340" s="474" t="n">
        <v>1128</v>
      </c>
      <c r="AP340" s="480" t="n">
        <v>7.76</v>
      </c>
      <c r="AQ340" s="448" t="n">
        <v>750</v>
      </c>
      <c r="AR340" s="474" t="n">
        <v>2020</v>
      </c>
      <c r="AS340" s="658" t="n">
        <f aca="false">AR340/AQ340</f>
        <v>2.69333333333333</v>
      </c>
      <c r="AT340" s="474" t="n">
        <v>8710</v>
      </c>
      <c r="AU340" s="448"/>
      <c r="AV340" s="481" t="n">
        <v>2.6</v>
      </c>
      <c r="AW340" s="480" t="n">
        <v>14.2</v>
      </c>
      <c r="AX340" s="480" t="n">
        <v>44.2</v>
      </c>
      <c r="AY340" s="481" t="n">
        <v>46</v>
      </c>
      <c r="AZ340" s="481" t="n">
        <v>2.5</v>
      </c>
      <c r="BA340" s="421" t="n">
        <f aca="false">CC340+DF340</f>
        <v>45399</v>
      </c>
      <c r="BB340" s="422" t="n">
        <f aca="false">BA340/$BA$6</f>
        <v>0.90798</v>
      </c>
      <c r="BC340" s="423"/>
      <c r="BD340" s="424" t="n">
        <v>8.04</v>
      </c>
      <c r="BE340" s="425" t="n">
        <v>53</v>
      </c>
      <c r="BF340" s="426" t="n">
        <v>236</v>
      </c>
      <c r="BG340" s="427" t="n">
        <v>6820</v>
      </c>
      <c r="BH340" s="421" t="n">
        <f aca="false">BG340*0.67</f>
        <v>4569.4</v>
      </c>
      <c r="BI340" s="433"/>
      <c r="BJ340" s="422"/>
      <c r="BK340" s="428" t="n">
        <v>17</v>
      </c>
      <c r="BL340" s="428"/>
      <c r="BM340" s="429"/>
      <c r="BN340" s="423"/>
      <c r="BO340" s="426" t="n">
        <v>114</v>
      </c>
      <c r="BP340" s="426"/>
      <c r="BQ340" s="424" t="n">
        <v>6.36</v>
      </c>
      <c r="BR340" s="422" t="n">
        <f aca="false">BQ340/$BQ$6</f>
        <v>0.883333333333333</v>
      </c>
      <c r="BS340" s="410" t="n">
        <f aca="false">BA340+Y340</f>
        <v>46359</v>
      </c>
      <c r="BT340" s="430" t="n">
        <f aca="false">(BD340*BA340+AP340*AF340)/(AF340+BA340)</f>
        <v>8.03420177311849</v>
      </c>
      <c r="BU340" s="431" t="n">
        <f aca="false">(AQ340*Y340+BA340*BE340)/(BA340+Y340)</f>
        <v>67.4334433443344</v>
      </c>
      <c r="BV340" s="431" t="n">
        <f aca="false">(BA340*BF340+AR340*AF340)/(AF340+BA340)</f>
        <v>272.942988416489</v>
      </c>
      <c r="BW340" s="431" t="n">
        <f aca="false">(BA340*BG340+AS340*AF340)/(AF340+BA340)</f>
        <v>6678.82753294937</v>
      </c>
      <c r="BX340" s="431" t="n">
        <f aca="false">BW340*0.65</f>
        <v>4341.23789641709</v>
      </c>
      <c r="BY340" s="431" t="n">
        <f aca="false">(BK340*BA340+AY340*AF340)/BS340</f>
        <v>17.6005306412994</v>
      </c>
      <c r="BZ340" s="431"/>
      <c r="CA340" s="432"/>
      <c r="CB340" s="431" t="n">
        <f aca="false">BO340</f>
        <v>114</v>
      </c>
      <c r="CC340" s="433" t="n">
        <v>22375</v>
      </c>
      <c r="CD340" s="412" t="n">
        <f aca="false">CC340+AF340/2</f>
        <v>22855</v>
      </c>
      <c r="CE340" s="422" t="n">
        <f aca="false">CD340/25000</f>
        <v>0.9142</v>
      </c>
      <c r="CF340" s="434" t="n">
        <f aca="false">6700/CD340*24</f>
        <v>7.03565959308685</v>
      </c>
      <c r="CG340" s="435"/>
      <c r="CH340" s="428"/>
      <c r="CI340" s="447" t="n">
        <f aca="false">9500/CD340*24</f>
        <v>9.97593524392912</v>
      </c>
      <c r="CJ340" s="437" t="n">
        <v>21.5</v>
      </c>
      <c r="CK340" s="437" t="n">
        <v>1.24</v>
      </c>
      <c r="CL340" s="424"/>
      <c r="CM340" s="424"/>
      <c r="CN340" s="424"/>
      <c r="CO340" s="433"/>
      <c r="CP340" s="433"/>
      <c r="CQ340" s="438"/>
      <c r="CR340" s="438" t="n">
        <v>0.96</v>
      </c>
      <c r="CS340" s="425"/>
      <c r="CT340" s="433" t="n">
        <f aca="false">3500/CD340*24</f>
        <v>3.67534456355283</v>
      </c>
      <c r="CU340" s="435" t="n">
        <v>5.8</v>
      </c>
      <c r="CV340" s="439"/>
      <c r="CW340" s="440"/>
      <c r="CX340" s="441"/>
      <c r="CY340" s="442"/>
      <c r="CZ340" s="443"/>
      <c r="DA340" s="443"/>
      <c r="DB340" s="443"/>
      <c r="DC340" s="443"/>
      <c r="DD340" s="444"/>
      <c r="DE340" s="441"/>
      <c r="DF340" s="445" t="n">
        <v>23024</v>
      </c>
      <c r="DG340" s="446" t="n">
        <f aca="false">DF340+AF340/2</f>
        <v>23504</v>
      </c>
      <c r="DH340" s="422" t="n">
        <f aca="false">DG340/25000</f>
        <v>0.94016</v>
      </c>
      <c r="DI340" s="447" t="n">
        <f aca="false">6700/DG340*24</f>
        <v>6.84138869979578</v>
      </c>
      <c r="DJ340" s="435" t="n">
        <v>7.85</v>
      </c>
      <c r="DK340" s="428"/>
      <c r="DL340" s="447" t="n">
        <f aca="false">9500/DG340*24</f>
        <v>9.70047651463581</v>
      </c>
      <c r="DM340" s="423" t="n">
        <v>21.4</v>
      </c>
      <c r="DN340" s="423" t="n">
        <v>1.66</v>
      </c>
      <c r="DO340" s="424" t="n">
        <v>7.86</v>
      </c>
      <c r="DP340" s="424"/>
      <c r="DQ340" s="424"/>
      <c r="DR340" s="433"/>
      <c r="DS340" s="433"/>
      <c r="DT340" s="438"/>
      <c r="DU340" s="438" t="n">
        <v>0.95</v>
      </c>
      <c r="DV340" s="425"/>
      <c r="DW340" s="447" t="n">
        <f aca="false">3500/DG340*24</f>
        <v>3.57385976855003</v>
      </c>
      <c r="DX340" s="435" t="n">
        <v>5.76</v>
      </c>
      <c r="DY340" s="439" t="n">
        <v>8.03</v>
      </c>
      <c r="DZ340" s="440" t="n">
        <v>19.1</v>
      </c>
      <c r="EA340" s="441" t="n">
        <v>68</v>
      </c>
      <c r="EB340" s="442" t="n">
        <v>6920</v>
      </c>
      <c r="EC340" s="443" t="n">
        <v>11.4</v>
      </c>
      <c r="ED340" s="443"/>
      <c r="EE340" s="443"/>
      <c r="EF340" s="443"/>
      <c r="EG340" s="444" t="n">
        <v>7</v>
      </c>
      <c r="EH340" s="441"/>
      <c r="EI340" s="430" t="n">
        <f aca="false">DY340</f>
        <v>8.03</v>
      </c>
      <c r="EJ340" s="448" t="n">
        <f aca="false">DZ340</f>
        <v>19.1</v>
      </c>
      <c r="EK340" s="449" t="n">
        <f aca="false">EA340</f>
        <v>68</v>
      </c>
      <c r="EL340" s="418" t="n">
        <f aca="false">EB340</f>
        <v>6920</v>
      </c>
      <c r="EM340" s="432" t="n">
        <f aca="false">EC340</f>
        <v>11.4</v>
      </c>
      <c r="EN340" s="432"/>
      <c r="EO340" s="432"/>
      <c r="EP340" s="432"/>
      <c r="EQ340" s="431" t="n">
        <f aca="false">EG340</f>
        <v>7</v>
      </c>
      <c r="ER340" s="449"/>
      <c r="ES340" s="450" t="n">
        <f aca="false">44000/(BA340+AF340)*24</f>
        <v>22.7787484630816</v>
      </c>
      <c r="ET340" s="451" t="n">
        <f aca="false">(BA340+AF340)/BA$6</f>
        <v>0.92718</v>
      </c>
      <c r="EU340" s="452" t="n">
        <f aca="false">BV340/1000/ES340*24</f>
        <v>0.287576454545455</v>
      </c>
      <c r="EV340" s="451" t="n">
        <f aca="false">EU340/$EU$6</f>
        <v>0.53254898989899</v>
      </c>
      <c r="EW340" s="514" t="n">
        <f aca="false">1-EM340/BY340</f>
        <v>0.352292255709039</v>
      </c>
      <c r="EX340" s="515" t="n">
        <f aca="false">BY340-EM340</f>
        <v>6.20053064129943</v>
      </c>
      <c r="EY340" s="514" t="n">
        <f aca="false">1-EJ340/BU340</f>
        <v>0.716757753234253</v>
      </c>
      <c r="EZ340" s="515" t="n">
        <f aca="false">BU340-EJ340</f>
        <v>48.3334433443344</v>
      </c>
      <c r="FA340" s="451" t="n">
        <f aca="false">1-EK340/BV340</f>
        <v>0.750863722880334</v>
      </c>
      <c r="FB340" s="432" t="n">
        <f aca="false">BV340-EK340</f>
        <v>204.942988416489</v>
      </c>
      <c r="FC340" s="453"/>
      <c r="FD340" s="432"/>
      <c r="FE340" s="453" t="n">
        <f aca="false">1-EQ340/CB340</f>
        <v>0.93859649122807</v>
      </c>
      <c r="FF340" s="431" t="n">
        <f aca="false">CB340-EQ340</f>
        <v>107</v>
      </c>
      <c r="FG340" s="406" t="n">
        <v>50400</v>
      </c>
      <c r="FH340" s="590"/>
      <c r="FI340" s="591"/>
      <c r="FJ340" s="592"/>
      <c r="FK340" s="456" t="n">
        <f aca="false">3000/BS340*24</f>
        <v>1.5530964861192</v>
      </c>
      <c r="FL340" s="531"/>
      <c r="FM340" s="456"/>
      <c r="FN340" s="531" t="n">
        <v>5004</v>
      </c>
      <c r="FO340" s="533" t="n">
        <f aca="false">FN340/11.15/1.2/1000</f>
        <v>0.373991031390135</v>
      </c>
      <c r="FP340" s="450" t="n">
        <f aca="false">FN340/BS340*1000</f>
        <v>107.940205785284</v>
      </c>
      <c r="FQ340" s="458" t="n">
        <v>64.8</v>
      </c>
      <c r="FR340" s="459" t="n">
        <f aca="false">FQ340/BS340*1000</f>
        <v>1.39778683750728</v>
      </c>
      <c r="FS340" s="577" t="n">
        <v>7.9</v>
      </c>
      <c r="FT340" s="578" t="n">
        <v>17.8</v>
      </c>
      <c r="FU340" s="579" t="n">
        <v>61</v>
      </c>
      <c r="FV340" s="580" t="n">
        <v>1</v>
      </c>
      <c r="FW340" s="581"/>
      <c r="FX340" s="580"/>
      <c r="FY340" s="453" t="n">
        <f aca="false">1-FV340/(EG340+DD340)</f>
        <v>0.857142857142857</v>
      </c>
      <c r="FZ340" s="453"/>
      <c r="GA340" s="430"/>
      <c r="GB340" s="514" t="n">
        <f aca="false">1-FT340/DZ340</f>
        <v>0.0680628272251309</v>
      </c>
      <c r="GC340" s="515" t="n">
        <f aca="false">(CW340+DZ340-FT340)</f>
        <v>1.3</v>
      </c>
      <c r="GD340" s="514" t="n">
        <f aca="false">1-FU340/EA340</f>
        <v>0.102941176470588</v>
      </c>
      <c r="GE340" s="528" t="n">
        <f aca="false">CX340+EA340-FU340</f>
        <v>7</v>
      </c>
      <c r="GF340" s="462" t="n">
        <f aca="false">4100/BS340*24</f>
        <v>2.12256519769624</v>
      </c>
      <c r="GG340" s="607" t="n">
        <v>30</v>
      </c>
      <c r="GH340" s="451" t="n">
        <f aca="false">GG340/80</f>
        <v>0.375</v>
      </c>
      <c r="GI340" s="406" t="n">
        <v>195</v>
      </c>
      <c r="GJ340" s="463" t="n">
        <f aca="false">GI340/GG340</f>
        <v>6.5</v>
      </c>
      <c r="GK340" s="464" t="n">
        <f aca="false">GG340/(BS340/24)*1000</f>
        <v>15.530964861192</v>
      </c>
      <c r="GL340" s="465" t="n">
        <v>8.14</v>
      </c>
      <c r="GM340" s="530" t="n">
        <v>16.5</v>
      </c>
      <c r="GN340" s="406" t="n">
        <v>58</v>
      </c>
      <c r="GO340" s="514" t="n">
        <f aca="false">1-GM340/FT340</f>
        <v>0.0730337078651686</v>
      </c>
      <c r="GP340" s="451" t="n">
        <f aca="false">1-GN340/FU340</f>
        <v>0.0491803278688525</v>
      </c>
      <c r="GQ340" s="578" t="n">
        <v>4</v>
      </c>
      <c r="GR340" s="456" t="n">
        <f aca="false">4300/BS340*24</f>
        <v>2.22610496343752</v>
      </c>
      <c r="GS340" s="532" t="n">
        <f aca="false">HC340</f>
        <v>14.8</v>
      </c>
      <c r="GT340" s="532" t="n">
        <f aca="false">HD340</f>
        <v>50.024</v>
      </c>
      <c r="GU340" s="514" t="n">
        <f aca="false">1-GS340/GM340</f>
        <v>0.103030303030303</v>
      </c>
      <c r="GV340" s="514" t="n">
        <f aca="false">1-GT340/GN340</f>
        <v>0.13751724137931</v>
      </c>
      <c r="GW340" s="514" t="n">
        <f aca="false">1-HC340/FT340</f>
        <v>0.168539325842697</v>
      </c>
      <c r="GX340" s="514" t="n">
        <f aca="false">1-HD340/FU340</f>
        <v>0.179934426229508</v>
      </c>
      <c r="GY340" s="463" t="n">
        <f aca="false">GK340/(FU340-HD340)</f>
        <v>1.41499315426312</v>
      </c>
      <c r="GZ340" s="406" t="n">
        <v>42610</v>
      </c>
      <c r="HA340" s="582" t="n">
        <v>8.34</v>
      </c>
      <c r="HB340" s="452" t="n">
        <v>8.25</v>
      </c>
      <c r="HC340" s="578" t="n">
        <v>14.8</v>
      </c>
      <c r="HD340" s="464" t="n">
        <f aca="false">HC340*3.38</f>
        <v>50.024</v>
      </c>
      <c r="HE340" s="464" t="n">
        <v>15.3</v>
      </c>
      <c r="HF340" s="464"/>
      <c r="HG340" s="583"/>
      <c r="HH340" s="576" t="n">
        <v>7</v>
      </c>
      <c r="HI340" s="584" t="n">
        <v>6970</v>
      </c>
      <c r="HJ340" s="407" t="n">
        <f aca="false">HI340*0.67</f>
        <v>4669.9</v>
      </c>
      <c r="HK340" s="407"/>
      <c r="HL340" s="550"/>
      <c r="HM340" s="585"/>
      <c r="HN340" s="462" t="n">
        <v>7.6</v>
      </c>
      <c r="HO340" s="575"/>
      <c r="HP340" s="549" t="n">
        <v>0</v>
      </c>
      <c r="HQ340" s="586"/>
      <c r="HR340" s="587"/>
      <c r="HS340" s="521" t="n">
        <v>0.19</v>
      </c>
      <c r="HT340" s="588" t="n">
        <v>4</v>
      </c>
      <c r="HU340" s="523" t="n">
        <f aca="false">72500/BA340*24</f>
        <v>38.3268353928501</v>
      </c>
      <c r="HV340" s="514" t="n">
        <f aca="false">1-HC340/BE340</f>
        <v>0.720754716981132</v>
      </c>
      <c r="HW340" s="514" t="n">
        <f aca="false">1-HD340/BF340</f>
        <v>0.788033898305085</v>
      </c>
      <c r="HX340" s="514" t="n">
        <f aca="false">1-HN340/BK340</f>
        <v>0.552941176470588</v>
      </c>
      <c r="HY340" s="600"/>
    </row>
    <row r="341" s="599" customFormat="true" ht="15" hidden="false" customHeight="true" outlineLevel="0" collapsed="false">
      <c r="A341" s="401" t="n">
        <v>43823</v>
      </c>
      <c r="B341" s="516" t="n">
        <v>46035</v>
      </c>
      <c r="C341" s="403" t="n">
        <f aca="false">B341/$B$6</f>
        <v>0.9207</v>
      </c>
      <c r="D341" s="572" t="n">
        <v>8.22</v>
      </c>
      <c r="E341" s="573" t="n">
        <v>42.6</v>
      </c>
      <c r="F341" s="574" t="n">
        <v>179</v>
      </c>
      <c r="G341" s="407" t="n">
        <f aca="false">F341*B341/1000</f>
        <v>8240.265</v>
      </c>
      <c r="H341" s="403" t="n">
        <f aca="false">G341/$G$6</f>
        <v>0.3296106</v>
      </c>
      <c r="I341" s="574" t="n">
        <v>6820</v>
      </c>
      <c r="J341" s="407" t="n">
        <f aca="false">I341*0.67</f>
        <v>4569.4</v>
      </c>
      <c r="K341" s="575" t="n">
        <v>23.2</v>
      </c>
      <c r="L341" s="575" t="n">
        <v>17.2</v>
      </c>
      <c r="M341" s="575" t="n">
        <v>1.7</v>
      </c>
      <c r="N341" s="576" t="n">
        <v>79</v>
      </c>
      <c r="O341" s="576" t="n">
        <v>32</v>
      </c>
      <c r="P341" s="410"/>
      <c r="Q341" s="410"/>
      <c r="R341" s="410"/>
      <c r="S341" s="410"/>
      <c r="T341" s="411"/>
      <c r="U341" s="412"/>
      <c r="V341" s="410"/>
      <c r="W341" s="410"/>
      <c r="X341" s="517"/>
      <c r="Y341" s="474" t="n">
        <v>960</v>
      </c>
      <c r="Z341" s="430" t="n">
        <v>5.38</v>
      </c>
      <c r="AA341" s="448" t="n">
        <v>1247</v>
      </c>
      <c r="AB341" s="410" t="n">
        <v>3580</v>
      </c>
      <c r="AC341" s="410" t="n">
        <v>5860</v>
      </c>
      <c r="AD341" s="475" t="n">
        <v>5.15</v>
      </c>
      <c r="AE341" s="478" t="n">
        <f aca="false">AD341/$AD$6</f>
        <v>0.715277777777778</v>
      </c>
      <c r="AF341" s="479" t="n">
        <f aca="false">Y341</f>
        <v>960</v>
      </c>
      <c r="AG341" s="478" t="n">
        <f aca="false">AF341/$AF$6</f>
        <v>0.384</v>
      </c>
      <c r="AH341" s="479" t="n">
        <v>1247</v>
      </c>
      <c r="AI341" s="479" t="n">
        <f aca="false">AB341</f>
        <v>3580</v>
      </c>
      <c r="AJ341" s="474" t="n">
        <f aca="false">AB341*Y341/1000</f>
        <v>3436.8</v>
      </c>
      <c r="AK341" s="478" t="n">
        <f aca="false">AJ341/$AJ$6</f>
        <v>0.152746666666667</v>
      </c>
      <c r="AL341" s="448" t="n">
        <v>38</v>
      </c>
      <c r="AM341" s="480"/>
      <c r="AN341" s="474" t="n">
        <v>1045</v>
      </c>
      <c r="AO341" s="474" t="n">
        <v>1142</v>
      </c>
      <c r="AP341" s="480" t="n">
        <v>7.32</v>
      </c>
      <c r="AQ341" s="448" t="n">
        <v>728</v>
      </c>
      <c r="AR341" s="474" t="n">
        <v>1960</v>
      </c>
      <c r="AS341" s="658" t="n">
        <f aca="false">AR341/AQ341</f>
        <v>2.69230769230769</v>
      </c>
      <c r="AT341" s="474" t="n">
        <v>8100</v>
      </c>
      <c r="AU341" s="448"/>
      <c r="AV341" s="481" t="n">
        <v>0.15</v>
      </c>
      <c r="AW341" s="480" t="n">
        <v>16.79</v>
      </c>
      <c r="AX341" s="480" t="n">
        <v>34.38</v>
      </c>
      <c r="AY341" s="481" t="n">
        <v>51.5</v>
      </c>
      <c r="AZ341" s="481" t="n">
        <v>2.5</v>
      </c>
      <c r="BA341" s="421" t="n">
        <f aca="false">CC341+DF341</f>
        <v>48025</v>
      </c>
      <c r="BB341" s="422" t="n">
        <f aca="false">BA341/$BA$6</f>
        <v>0.9605</v>
      </c>
      <c r="BC341" s="423"/>
      <c r="BD341" s="424" t="n">
        <v>8.15</v>
      </c>
      <c r="BE341" s="425" t="n">
        <v>54.3</v>
      </c>
      <c r="BF341" s="426" t="n">
        <v>248</v>
      </c>
      <c r="BG341" s="427" t="n">
        <v>7040</v>
      </c>
      <c r="BH341" s="421" t="n">
        <f aca="false">BG341*0.67</f>
        <v>4716.8</v>
      </c>
      <c r="BI341" s="433" t="n">
        <v>1167</v>
      </c>
      <c r="BJ341" s="422" t="n">
        <f aca="false">BI341/35.5*(23+35.5)/BH341</f>
        <v>0.407709571540505</v>
      </c>
      <c r="BK341" s="428" t="n">
        <v>20.1</v>
      </c>
      <c r="BL341" s="428" t="n">
        <v>12.6</v>
      </c>
      <c r="BM341" s="429" t="n">
        <v>10.6</v>
      </c>
      <c r="BN341" s="423" t="n">
        <v>1.2</v>
      </c>
      <c r="BO341" s="426" t="n">
        <v>73</v>
      </c>
      <c r="BP341" s="426" t="n">
        <v>32</v>
      </c>
      <c r="BQ341" s="424" t="n">
        <v>5.15</v>
      </c>
      <c r="BR341" s="422" t="n">
        <f aca="false">BQ341/$BQ$6</f>
        <v>0.715277777777778</v>
      </c>
      <c r="BS341" s="410" t="n">
        <f aca="false">BA341+Y341</f>
        <v>48985</v>
      </c>
      <c r="BT341" s="430" t="n">
        <f aca="false">(BD341*BA341+AP341*AF341)/(AF341+BA341)</f>
        <v>8.13373379606002</v>
      </c>
      <c r="BU341" s="431" t="n">
        <f aca="false">(AQ341*Y341+BA341*BE341)/(BA341+Y341)</f>
        <v>67.5030621618863</v>
      </c>
      <c r="BV341" s="431" t="n">
        <f aca="false">(BA341*BF341+AR341*AF341)/(AF341+BA341)</f>
        <v>281.551495355721</v>
      </c>
      <c r="BW341" s="431" t="n">
        <f aca="false">(BA341*BG341+AS341*AF341)/(AF341+BA341)</f>
        <v>6902.08399745605</v>
      </c>
      <c r="BX341" s="431" t="n">
        <f aca="false">BW341*0.65</f>
        <v>4486.35459834643</v>
      </c>
      <c r="BY341" s="431" t="n">
        <f aca="false">(BK341*BA341+AY341*AF341)/BS341</f>
        <v>20.7153720526692</v>
      </c>
      <c r="BZ341" s="431" t="n">
        <f aca="false">(BL341*BA341+AY341*AF341)/BS341</f>
        <v>13.3623558232112</v>
      </c>
      <c r="CA341" s="432" t="n">
        <f aca="false">(BN341*BA341+AZ341*AF341)/BS341</f>
        <v>1.22547718689395</v>
      </c>
      <c r="CB341" s="431" t="n">
        <f aca="false">BO341</f>
        <v>73</v>
      </c>
      <c r="CC341" s="433" t="n">
        <v>23911</v>
      </c>
      <c r="CD341" s="412" t="n">
        <f aca="false">CC341+AF341/2</f>
        <v>24391</v>
      </c>
      <c r="CE341" s="422" t="n">
        <f aca="false">CD341/25000</f>
        <v>0.97564</v>
      </c>
      <c r="CF341" s="434" t="n">
        <f aca="false">6700/CD341*24</f>
        <v>6.59259562953548</v>
      </c>
      <c r="CG341" s="435"/>
      <c r="CH341" s="428"/>
      <c r="CI341" s="447" t="n">
        <f aca="false">9500/CD341*24</f>
        <v>9.34771022098315</v>
      </c>
      <c r="CJ341" s="437" t="n">
        <v>20.8</v>
      </c>
      <c r="CK341" s="437" t="n">
        <v>1.77</v>
      </c>
      <c r="CL341" s="424"/>
      <c r="CM341" s="424"/>
      <c r="CN341" s="424"/>
      <c r="CO341" s="433"/>
      <c r="CP341" s="433"/>
      <c r="CQ341" s="438"/>
      <c r="CR341" s="438" t="n">
        <v>0.95</v>
      </c>
      <c r="CS341" s="425"/>
      <c r="CT341" s="433" t="n">
        <f aca="false">3500/CD341*24</f>
        <v>3.44389323930958</v>
      </c>
      <c r="CU341" s="435" t="n">
        <v>5.5</v>
      </c>
      <c r="CV341" s="439"/>
      <c r="CW341" s="440"/>
      <c r="CX341" s="441"/>
      <c r="CY341" s="442"/>
      <c r="CZ341" s="443"/>
      <c r="DA341" s="443"/>
      <c r="DB341" s="443"/>
      <c r="DC341" s="443"/>
      <c r="DD341" s="444"/>
      <c r="DE341" s="441"/>
      <c r="DF341" s="445" t="n">
        <v>24114</v>
      </c>
      <c r="DG341" s="446" t="n">
        <f aca="false">DF341+AF341/2</f>
        <v>24594</v>
      </c>
      <c r="DH341" s="422" t="n">
        <f aca="false">DG341/25000</f>
        <v>0.98376</v>
      </c>
      <c r="DI341" s="447" t="n">
        <f aca="false">6700/DG341*24</f>
        <v>6.53818004391315</v>
      </c>
      <c r="DJ341" s="435" t="n">
        <v>7.9</v>
      </c>
      <c r="DK341" s="428" t="n">
        <v>3.8</v>
      </c>
      <c r="DL341" s="447" t="n">
        <f aca="false">9500/DG341*24</f>
        <v>9.2705537936082</v>
      </c>
      <c r="DM341" s="423" t="n">
        <v>21.3</v>
      </c>
      <c r="DN341" s="423" t="n">
        <v>1.66</v>
      </c>
      <c r="DO341" s="424" t="n">
        <v>7.9</v>
      </c>
      <c r="DP341" s="424"/>
      <c r="DQ341" s="424"/>
      <c r="DR341" s="433" t="n">
        <v>5860</v>
      </c>
      <c r="DS341" s="433" t="n">
        <v>2966</v>
      </c>
      <c r="DT341" s="438" t="n">
        <f aca="false">DS341/DR341</f>
        <v>0.506143344709898</v>
      </c>
      <c r="DU341" s="438" t="n">
        <v>0.95</v>
      </c>
      <c r="DV341" s="425"/>
      <c r="DW341" s="447" t="n">
        <f aca="false">3500/DG341*24</f>
        <v>3.41546718711881</v>
      </c>
      <c r="DX341" s="435" t="n">
        <v>5.06</v>
      </c>
      <c r="DY341" s="439" t="n">
        <v>8.09</v>
      </c>
      <c r="DZ341" s="440" t="n">
        <v>18.9</v>
      </c>
      <c r="EA341" s="441" t="n">
        <v>66</v>
      </c>
      <c r="EB341" s="442" t="n">
        <v>6660</v>
      </c>
      <c r="EC341" s="443" t="n">
        <v>7.5</v>
      </c>
      <c r="ED341" s="443" t="n">
        <v>0.24</v>
      </c>
      <c r="EE341" s="443" t="n">
        <v>6.6</v>
      </c>
      <c r="EF341" s="443" t="n">
        <v>0.7</v>
      </c>
      <c r="EG341" s="444" t="n">
        <v>8</v>
      </c>
      <c r="EH341" s="441" t="n">
        <v>16</v>
      </c>
      <c r="EI341" s="430" t="n">
        <f aca="false">DY341</f>
        <v>8.09</v>
      </c>
      <c r="EJ341" s="448" t="n">
        <f aca="false">DZ341</f>
        <v>18.9</v>
      </c>
      <c r="EK341" s="449" t="n">
        <f aca="false">EA341</f>
        <v>66</v>
      </c>
      <c r="EL341" s="418" t="n">
        <f aca="false">EB341</f>
        <v>6660</v>
      </c>
      <c r="EM341" s="432" t="n">
        <f aca="false">EC341</f>
        <v>7.5</v>
      </c>
      <c r="EN341" s="432" t="n">
        <f aca="false">ED341</f>
        <v>0.24</v>
      </c>
      <c r="EO341" s="432" t="n">
        <f aca="false">EE341</f>
        <v>6.6</v>
      </c>
      <c r="EP341" s="432" t="n">
        <f aca="false">EF341</f>
        <v>0.7</v>
      </c>
      <c r="EQ341" s="431" t="n">
        <f aca="false">EG341</f>
        <v>8</v>
      </c>
      <c r="ER341" s="449" t="n">
        <f aca="false">EH341</f>
        <v>16</v>
      </c>
      <c r="ES341" s="450" t="n">
        <f aca="false">44000/(BA341+AF341)*24</f>
        <v>21.5576196794937</v>
      </c>
      <c r="ET341" s="451" t="n">
        <f aca="false">(BA341+AF341)/BA$6</f>
        <v>0.9797</v>
      </c>
      <c r="EU341" s="452" t="n">
        <f aca="false">BV341/1000/ES341*24</f>
        <v>0.31345</v>
      </c>
      <c r="EV341" s="451" t="n">
        <f aca="false">EU341/$EU$6</f>
        <v>0.580462962962963</v>
      </c>
      <c r="EW341" s="514" t="n">
        <f aca="false">1-EM341/BY341</f>
        <v>0.637950021803561</v>
      </c>
      <c r="EX341" s="515" t="n">
        <f aca="false">BY341-EM341</f>
        <v>13.2153720526692</v>
      </c>
      <c r="EY341" s="514" t="n">
        <f aca="false">1-EJ341/BU341</f>
        <v>0.72001270172494</v>
      </c>
      <c r="EZ341" s="515" t="n">
        <f aca="false">BU341-EJ341</f>
        <v>48.6030621618863</v>
      </c>
      <c r="FA341" s="451" t="n">
        <f aca="false">1-EK341/BV341</f>
        <v>0.76558462274685</v>
      </c>
      <c r="FB341" s="432" t="n">
        <f aca="false">BV341-EK341</f>
        <v>215.551495355721</v>
      </c>
      <c r="FC341" s="453" t="n">
        <f aca="false">1-EP341/CA341</f>
        <v>0.428793936365151</v>
      </c>
      <c r="FD341" s="432" t="n">
        <f aca="false">CA341-EP341</f>
        <v>0.525477186893947</v>
      </c>
      <c r="FE341" s="453" t="n">
        <f aca="false">1-EQ341/CB341</f>
        <v>0.89041095890411</v>
      </c>
      <c r="FF341" s="431" t="n">
        <f aca="false">CB341-EQ341</f>
        <v>65</v>
      </c>
      <c r="FG341" s="406" t="n">
        <v>50400</v>
      </c>
      <c r="FH341" s="590"/>
      <c r="FI341" s="591"/>
      <c r="FJ341" s="592"/>
      <c r="FK341" s="456" t="n">
        <f aca="false">3000/BS341*24</f>
        <v>1.46983770542003</v>
      </c>
      <c r="FL341" s="531" t="n">
        <v>800</v>
      </c>
      <c r="FM341" s="456" t="n">
        <f aca="false">FL341/BS341*1000</f>
        <v>16.3315300602225</v>
      </c>
      <c r="FN341" s="531" t="n">
        <v>4865</v>
      </c>
      <c r="FO341" s="533" t="n">
        <f aca="false">FN341/11.15/1.2/1000</f>
        <v>0.363602391629297</v>
      </c>
      <c r="FP341" s="450" t="n">
        <f aca="false">FN341/BS341*1000</f>
        <v>99.3161171787282</v>
      </c>
      <c r="FQ341" s="458" t="n">
        <v>64.8</v>
      </c>
      <c r="FR341" s="459" t="n">
        <f aca="false">FQ341/BS341*1000</f>
        <v>1.32285393487802</v>
      </c>
      <c r="FS341" s="577" t="n">
        <v>7.99</v>
      </c>
      <c r="FT341" s="578" t="n">
        <v>17.8</v>
      </c>
      <c r="FU341" s="579" t="n">
        <v>61</v>
      </c>
      <c r="FV341" s="580" t="n">
        <v>1</v>
      </c>
      <c r="FW341" s="581" t="n">
        <v>0.2</v>
      </c>
      <c r="FX341" s="580" t="n">
        <v>16</v>
      </c>
      <c r="FY341" s="453" t="n">
        <f aca="false">1-FV341/(EG341+DD341)</f>
        <v>0.875</v>
      </c>
      <c r="FZ341" s="453" t="n">
        <f aca="false">1-FW341/(EF341+DC341)</f>
        <v>0.714285714285714</v>
      </c>
      <c r="GA341" s="430" t="n">
        <f aca="false">EF341+DC341-FW341</f>
        <v>0.5</v>
      </c>
      <c r="GB341" s="514" t="n">
        <f aca="false">1-FT341/DZ341</f>
        <v>0.0582010582010581</v>
      </c>
      <c r="GC341" s="515" t="n">
        <f aca="false">(CW341+DZ341-FT341)</f>
        <v>1.1</v>
      </c>
      <c r="GD341" s="514" t="n">
        <f aca="false">1-FU341/EA341</f>
        <v>0.0757575757575758</v>
      </c>
      <c r="GE341" s="528" t="n">
        <f aca="false">CX341+EA341-FU341</f>
        <v>5</v>
      </c>
      <c r="GF341" s="462" t="n">
        <f aca="false">4100/BS341*24</f>
        <v>2.00877819740737</v>
      </c>
      <c r="GG341" s="607" t="n">
        <v>38</v>
      </c>
      <c r="GH341" s="451" t="n">
        <f aca="false">GG341/80</f>
        <v>0.475</v>
      </c>
      <c r="GI341" s="406" t="n">
        <v>250</v>
      </c>
      <c r="GJ341" s="463" t="n">
        <f aca="false">GI341/GG341</f>
        <v>6.57894736842105</v>
      </c>
      <c r="GK341" s="464" t="n">
        <f aca="false">GG341/(BS341/24)*1000</f>
        <v>18.6179442686537</v>
      </c>
      <c r="GL341" s="465" t="n">
        <v>8.17</v>
      </c>
      <c r="GM341" s="530" t="n">
        <v>16.3</v>
      </c>
      <c r="GN341" s="406" t="n">
        <v>57</v>
      </c>
      <c r="GO341" s="514" t="n">
        <f aca="false">1-GM341/FT341</f>
        <v>0.0842696629213483</v>
      </c>
      <c r="GP341" s="451" t="n">
        <f aca="false">1-GN341/FU341</f>
        <v>0.0655737704918032</v>
      </c>
      <c r="GQ341" s="578" t="n">
        <v>4</v>
      </c>
      <c r="GR341" s="456" t="n">
        <f aca="false">4300/BS341*24</f>
        <v>2.1067673777687</v>
      </c>
      <c r="GS341" s="532" t="n">
        <f aca="false">HC341</f>
        <v>14.2</v>
      </c>
      <c r="GT341" s="532" t="n">
        <f aca="false">HD341</f>
        <v>47.996</v>
      </c>
      <c r="GU341" s="514" t="n">
        <f aca="false">1-GS341/GM341</f>
        <v>0.128834355828221</v>
      </c>
      <c r="GV341" s="514" t="n">
        <f aca="false">1-GT341/GN341</f>
        <v>0.157964912280702</v>
      </c>
      <c r="GW341" s="514" t="n">
        <f aca="false">1-HC341/FT341</f>
        <v>0.202247191011236</v>
      </c>
      <c r="GX341" s="514" t="n">
        <f aca="false">1-HD341/FU341</f>
        <v>0.213180327868853</v>
      </c>
      <c r="GY341" s="463" t="n">
        <f aca="false">GK341/(FU341-HD341)</f>
        <v>1.43170903327081</v>
      </c>
      <c r="GZ341" s="406" t="n">
        <v>45986</v>
      </c>
      <c r="HA341" s="582" t="n">
        <v>8.34</v>
      </c>
      <c r="HB341" s="452" t="n">
        <v>8.26</v>
      </c>
      <c r="HC341" s="578" t="n">
        <v>14.2</v>
      </c>
      <c r="HD341" s="464" t="n">
        <f aca="false">HC341*3.38</f>
        <v>47.996</v>
      </c>
      <c r="HE341" s="464" t="n">
        <v>14</v>
      </c>
      <c r="HF341" s="464"/>
      <c r="HG341" s="583"/>
      <c r="HH341" s="576" t="n">
        <v>5</v>
      </c>
      <c r="HI341" s="584" t="n">
        <v>6540</v>
      </c>
      <c r="HJ341" s="407" t="n">
        <f aca="false">HI341*0.67</f>
        <v>4381.8</v>
      </c>
      <c r="HK341" s="407"/>
      <c r="HL341" s="550" t="n">
        <v>861</v>
      </c>
      <c r="HM341" s="585" t="n">
        <v>6.5</v>
      </c>
      <c r="HN341" s="462" t="n">
        <v>7.8</v>
      </c>
      <c r="HO341" s="575" t="n">
        <v>0.14</v>
      </c>
      <c r="HP341" s="549" t="n">
        <v>0.03</v>
      </c>
      <c r="HQ341" s="586" t="n">
        <v>6.4</v>
      </c>
      <c r="HR341" s="587" t="n">
        <v>0.16</v>
      </c>
      <c r="HS341" s="521" t="n">
        <v>0.16</v>
      </c>
      <c r="HT341" s="588" t="n">
        <v>2</v>
      </c>
      <c r="HU341" s="523" t="n">
        <f aca="false">72500/BA341*24</f>
        <v>36.2311296199896</v>
      </c>
      <c r="HV341" s="514" t="n">
        <f aca="false">1-HC341/BE341</f>
        <v>0.738489871086556</v>
      </c>
      <c r="HW341" s="514" t="n">
        <f aca="false">1-HD341/BF341</f>
        <v>0.806467741935484</v>
      </c>
      <c r="HX341" s="514" t="n">
        <f aca="false">1-HN341/BK341</f>
        <v>0.611940298507463</v>
      </c>
      <c r="HY341" s="600"/>
    </row>
    <row r="342" s="599" customFormat="true" ht="15" hidden="false" customHeight="true" outlineLevel="0" collapsed="false">
      <c r="A342" s="401" t="n">
        <v>43824</v>
      </c>
      <c r="B342" s="516" t="n">
        <v>44527</v>
      </c>
      <c r="C342" s="403" t="n">
        <f aca="false">B342/$B$6</f>
        <v>0.89054</v>
      </c>
      <c r="D342" s="572" t="n">
        <v>8.23</v>
      </c>
      <c r="E342" s="573" t="n">
        <v>39</v>
      </c>
      <c r="F342" s="574" t="n">
        <v>179</v>
      </c>
      <c r="G342" s="407" t="n">
        <f aca="false">F342*B342/1000</f>
        <v>7970.333</v>
      </c>
      <c r="H342" s="403" t="n">
        <f aca="false">G342/$G$6</f>
        <v>0.31881332</v>
      </c>
      <c r="I342" s="574" t="n">
        <v>6750</v>
      </c>
      <c r="J342" s="407" t="n">
        <f aca="false">I342*0.67</f>
        <v>4522.5</v>
      </c>
      <c r="K342" s="575" t="n">
        <v>23.4</v>
      </c>
      <c r="L342" s="575"/>
      <c r="M342" s="575"/>
      <c r="N342" s="576" t="n">
        <v>87</v>
      </c>
      <c r="O342" s="576"/>
      <c r="P342" s="410"/>
      <c r="Q342" s="410"/>
      <c r="R342" s="410"/>
      <c r="S342" s="410"/>
      <c r="T342" s="411"/>
      <c r="U342" s="412"/>
      <c r="V342" s="410"/>
      <c r="W342" s="410"/>
      <c r="X342" s="517"/>
      <c r="Y342" s="474" t="n">
        <v>960</v>
      </c>
      <c r="Z342" s="430" t="n">
        <v>5.86</v>
      </c>
      <c r="AA342" s="410" t="n">
        <v>1224</v>
      </c>
      <c r="AB342" s="410" t="n">
        <v>3270</v>
      </c>
      <c r="AC342" s="410" t="n">
        <v>6320</v>
      </c>
      <c r="AD342" s="475" t="n">
        <v>3.86</v>
      </c>
      <c r="AE342" s="478" t="n">
        <f aca="false">AD342/$AD$6</f>
        <v>0.536111111111111</v>
      </c>
      <c r="AF342" s="479" t="n">
        <f aca="false">Y342</f>
        <v>960</v>
      </c>
      <c r="AG342" s="478" t="n">
        <f aca="false">AF342/$AF$6</f>
        <v>0.384</v>
      </c>
      <c r="AH342" s="479" t="n">
        <v>1224</v>
      </c>
      <c r="AI342" s="479" t="n">
        <f aca="false">AB342</f>
        <v>3270</v>
      </c>
      <c r="AJ342" s="474" t="n">
        <f aca="false">AB342*Y342/1000</f>
        <v>3139.2</v>
      </c>
      <c r="AK342" s="478" t="n">
        <f aca="false">AJ342/$AJ$6</f>
        <v>0.13952</v>
      </c>
      <c r="AL342" s="448" t="n">
        <v>37</v>
      </c>
      <c r="AM342" s="480"/>
      <c r="AN342" s="474" t="n">
        <v>1161</v>
      </c>
      <c r="AO342" s="474" t="n">
        <v>1195</v>
      </c>
      <c r="AP342" s="480" t="n">
        <v>7.76</v>
      </c>
      <c r="AQ342" s="448" t="n">
        <v>685</v>
      </c>
      <c r="AR342" s="474" t="n">
        <v>1850</v>
      </c>
      <c r="AS342" s="658" t="n">
        <f aca="false">AR342/AQ342</f>
        <v>2.7007299270073</v>
      </c>
      <c r="AT342" s="474" t="n">
        <v>7640</v>
      </c>
      <c r="AU342" s="448"/>
      <c r="AV342" s="481" t="n">
        <v>1.1</v>
      </c>
      <c r="AW342" s="480" t="n">
        <v>12.81</v>
      </c>
      <c r="AX342" s="480" t="n">
        <v>38.84</v>
      </c>
      <c r="AY342" s="481" t="n">
        <v>53</v>
      </c>
      <c r="AZ342" s="481" t="n">
        <v>2.5</v>
      </c>
      <c r="BA342" s="421" t="n">
        <f aca="false">CC342+DF342</f>
        <v>47332</v>
      </c>
      <c r="BB342" s="422" t="n">
        <f aca="false">BA342/$BA$6</f>
        <v>0.94664</v>
      </c>
      <c r="BC342" s="423"/>
      <c r="BD342" s="424" t="n">
        <v>8.1</v>
      </c>
      <c r="BE342" s="425" t="n">
        <v>40</v>
      </c>
      <c r="BF342" s="426" t="n">
        <v>174</v>
      </c>
      <c r="BG342" s="427" t="n">
        <v>7570</v>
      </c>
      <c r="BH342" s="421" t="n">
        <f aca="false">BG342*0.67</f>
        <v>5071.9</v>
      </c>
      <c r="BI342" s="433"/>
      <c r="BJ342" s="422"/>
      <c r="BK342" s="428" t="n">
        <v>20.4</v>
      </c>
      <c r="BL342" s="428"/>
      <c r="BM342" s="429"/>
      <c r="BN342" s="423"/>
      <c r="BO342" s="426" t="n">
        <v>70</v>
      </c>
      <c r="BP342" s="426"/>
      <c r="BQ342" s="424" t="n">
        <v>6.11</v>
      </c>
      <c r="BR342" s="422" t="n">
        <f aca="false">BQ342/$BQ$6</f>
        <v>0.848611111111111</v>
      </c>
      <c r="BS342" s="410" t="n">
        <f aca="false">BA342+Y342</f>
        <v>48292</v>
      </c>
      <c r="BT342" s="430" t="n">
        <f aca="false">(BD342*BA342+AP342*AF342)/(AF342+BA342)</f>
        <v>8.09324111654104</v>
      </c>
      <c r="BU342" s="431" t="n">
        <f aca="false">(AQ342*Y342+BA342*BE342)/(BA342+Y342)</f>
        <v>52.8219995030233</v>
      </c>
      <c r="BV342" s="431" t="n">
        <f aca="false">(BA342*BF342+AR342*AF342)/(AF342+BA342)</f>
        <v>207.317319638864</v>
      </c>
      <c r="BW342" s="431" t="n">
        <f aca="false">(BA342*BG342+AS342*AF342)/(AF342+BA342)</f>
        <v>7419.56913568976</v>
      </c>
      <c r="BX342" s="431" t="n">
        <f aca="false">BW342*0.65</f>
        <v>4822.71993819835</v>
      </c>
      <c r="BY342" s="431" t="n">
        <f aca="false">(BK342*BA342+AY342*AF342)/BS342</f>
        <v>21.0480576493001</v>
      </c>
      <c r="BZ342" s="431"/>
      <c r="CA342" s="432"/>
      <c r="CB342" s="431" t="n">
        <f aca="false">BO342</f>
        <v>70</v>
      </c>
      <c r="CC342" s="433" t="n">
        <v>23682</v>
      </c>
      <c r="CD342" s="412" t="n">
        <f aca="false">CC342+AF342/2</f>
        <v>24162</v>
      </c>
      <c r="CE342" s="422" t="n">
        <f aca="false">CD342/25000</f>
        <v>0.96648</v>
      </c>
      <c r="CF342" s="434" t="n">
        <f aca="false">6700/CD342*24</f>
        <v>6.65507822200149</v>
      </c>
      <c r="CG342" s="435"/>
      <c r="CH342" s="428"/>
      <c r="CI342" s="447" t="n">
        <f aca="false">9500/CD342*24</f>
        <v>9.4363049416439</v>
      </c>
      <c r="CJ342" s="437" t="n">
        <v>21.4</v>
      </c>
      <c r="CK342" s="437" t="n">
        <v>2.15</v>
      </c>
      <c r="CL342" s="424"/>
      <c r="CM342" s="424"/>
      <c r="CN342" s="424"/>
      <c r="CO342" s="433"/>
      <c r="CP342" s="433"/>
      <c r="CQ342" s="438"/>
      <c r="CR342" s="438" t="n">
        <v>0.94</v>
      </c>
      <c r="CS342" s="425"/>
      <c r="CT342" s="433" t="n">
        <f aca="false">3500/CD342*24</f>
        <v>3.47653339955302</v>
      </c>
      <c r="CU342" s="435" t="n">
        <v>5.46</v>
      </c>
      <c r="CV342" s="439"/>
      <c r="CW342" s="440"/>
      <c r="CX342" s="441"/>
      <c r="CY342" s="442"/>
      <c r="CZ342" s="443"/>
      <c r="DA342" s="443"/>
      <c r="DB342" s="443"/>
      <c r="DC342" s="443"/>
      <c r="DD342" s="444"/>
      <c r="DE342" s="441"/>
      <c r="DF342" s="445" t="n">
        <v>23650</v>
      </c>
      <c r="DG342" s="446" t="n">
        <f aca="false">DF342+AF342/2</f>
        <v>24130</v>
      </c>
      <c r="DH342" s="422" t="n">
        <f aca="false">DG342/25000</f>
        <v>0.9652</v>
      </c>
      <c r="DI342" s="447" t="n">
        <f aca="false">6700/DG342*24</f>
        <v>6.6639038541235</v>
      </c>
      <c r="DJ342" s="435" t="n">
        <v>7.99</v>
      </c>
      <c r="DK342" s="428"/>
      <c r="DL342" s="447" t="n">
        <f aca="false">9500/DG342*24</f>
        <v>9.4488188976378</v>
      </c>
      <c r="DM342" s="423" t="n">
        <v>21.3</v>
      </c>
      <c r="DN342" s="423" t="n">
        <v>2.15</v>
      </c>
      <c r="DO342" s="424" t="n">
        <v>7.97</v>
      </c>
      <c r="DP342" s="424"/>
      <c r="DQ342" s="424"/>
      <c r="DR342" s="433"/>
      <c r="DS342" s="433"/>
      <c r="DT342" s="438"/>
      <c r="DU342" s="438" t="n">
        <v>0.95</v>
      </c>
      <c r="DV342" s="425"/>
      <c r="DW342" s="447" t="n">
        <f aca="false">3500/DG342*24</f>
        <v>3.48114380439287</v>
      </c>
      <c r="DX342" s="435" t="n">
        <v>5.46</v>
      </c>
      <c r="DY342" s="439" t="n">
        <v>8.02</v>
      </c>
      <c r="DZ342" s="440" t="n">
        <v>19.8</v>
      </c>
      <c r="EA342" s="441" t="n">
        <v>63</v>
      </c>
      <c r="EB342" s="442" t="n">
        <v>7010</v>
      </c>
      <c r="EC342" s="443" t="n">
        <v>8.2</v>
      </c>
      <c r="ED342" s="443"/>
      <c r="EE342" s="443"/>
      <c r="EF342" s="443"/>
      <c r="EG342" s="444" t="n">
        <v>7</v>
      </c>
      <c r="EH342" s="441"/>
      <c r="EI342" s="430" t="n">
        <f aca="false">DY342</f>
        <v>8.02</v>
      </c>
      <c r="EJ342" s="448" t="n">
        <f aca="false">DZ342</f>
        <v>19.8</v>
      </c>
      <c r="EK342" s="449" t="n">
        <f aca="false">EA342</f>
        <v>63</v>
      </c>
      <c r="EL342" s="418" t="n">
        <f aca="false">EB342</f>
        <v>7010</v>
      </c>
      <c r="EM342" s="432" t="n">
        <f aca="false">EC342</f>
        <v>8.2</v>
      </c>
      <c r="EN342" s="432"/>
      <c r="EO342" s="432"/>
      <c r="EP342" s="432"/>
      <c r="EQ342" s="431" t="n">
        <f aca="false">EG342</f>
        <v>7</v>
      </c>
      <c r="ER342" s="449"/>
      <c r="ES342" s="450" t="n">
        <f aca="false">44000/(BA342+AF342)*24</f>
        <v>21.8669758966288</v>
      </c>
      <c r="ET342" s="451" t="n">
        <f aca="false">(BA342+AF342)/BA$6</f>
        <v>0.96584</v>
      </c>
      <c r="EU342" s="452" t="n">
        <f aca="false">BV342/1000/ES342*24</f>
        <v>0.227540181818182</v>
      </c>
      <c r="EV342" s="451" t="n">
        <f aca="false">EU342/$EU$6</f>
        <v>0.421370707070707</v>
      </c>
      <c r="EW342" s="514" t="n">
        <f aca="false">1-EM342/BY342</f>
        <v>0.610415358194694</v>
      </c>
      <c r="EX342" s="515" t="n">
        <f aca="false">BY342-EM342</f>
        <v>12.8480576493001</v>
      </c>
      <c r="EY342" s="514" t="n">
        <f aca="false">1-EJ342/BU342</f>
        <v>0.625156181396224</v>
      </c>
      <c r="EZ342" s="515" t="n">
        <f aca="false">BU342-EJ342</f>
        <v>33.0219995030233</v>
      </c>
      <c r="FA342" s="451" t="n">
        <f aca="false">1-EK342/BV342</f>
        <v>0.6961180083278</v>
      </c>
      <c r="FB342" s="432" t="n">
        <f aca="false">BV342-EK342</f>
        <v>144.317319638864</v>
      </c>
      <c r="FC342" s="453"/>
      <c r="FD342" s="432"/>
      <c r="FE342" s="453" t="n">
        <f aca="false">1-EQ342/CB342</f>
        <v>0.9</v>
      </c>
      <c r="FF342" s="431" t="n">
        <f aca="false">CB342-EQ342</f>
        <v>63</v>
      </c>
      <c r="FG342" s="406" t="n">
        <v>50400</v>
      </c>
      <c r="FH342" s="590"/>
      <c r="FI342" s="591"/>
      <c r="FJ342" s="592"/>
      <c r="FK342" s="456" t="n">
        <f aca="false">3000/BS342*24</f>
        <v>1.49093017477015</v>
      </c>
      <c r="FL342" s="531" t="n">
        <v>1125</v>
      </c>
      <c r="FM342" s="456" t="n">
        <f aca="false">FL342/BS342*1000</f>
        <v>23.2957839807836</v>
      </c>
      <c r="FN342" s="531" t="n">
        <v>4726</v>
      </c>
      <c r="FO342" s="533" t="n">
        <f aca="false">FN342/11.15/1.2/1000</f>
        <v>0.35321375186846</v>
      </c>
      <c r="FP342" s="450" t="n">
        <f aca="false">FN342/BS342*1000</f>
        <v>97.8630000828295</v>
      </c>
      <c r="FQ342" s="458" t="n">
        <v>64.8</v>
      </c>
      <c r="FR342" s="459" t="n">
        <f aca="false">FQ342/BS342*1000</f>
        <v>1.34183715729313</v>
      </c>
      <c r="FS342" s="577" t="n">
        <v>7.93</v>
      </c>
      <c r="FT342" s="578" t="n">
        <v>17.9</v>
      </c>
      <c r="FU342" s="579" t="n">
        <v>55</v>
      </c>
      <c r="FV342" s="580" t="n">
        <v>1</v>
      </c>
      <c r="FW342" s="581"/>
      <c r="FX342" s="580"/>
      <c r="FY342" s="453" t="n">
        <f aca="false">1-FV342/(EG342+DD342)</f>
        <v>0.857142857142857</v>
      </c>
      <c r="FZ342" s="453"/>
      <c r="GA342" s="430"/>
      <c r="GB342" s="514" t="n">
        <f aca="false">1-FT342/DZ342</f>
        <v>0.095959595959596</v>
      </c>
      <c r="GC342" s="515" t="n">
        <f aca="false">(CW342+DZ342-FT342)</f>
        <v>1.9</v>
      </c>
      <c r="GD342" s="514" t="n">
        <f aca="false">1-FU342/EA342</f>
        <v>0.126984126984127</v>
      </c>
      <c r="GE342" s="528" t="n">
        <f aca="false">CX342+EA342-FU342</f>
        <v>8</v>
      </c>
      <c r="GF342" s="462" t="n">
        <f aca="false">4100/BS342*24</f>
        <v>2.03760457218587</v>
      </c>
      <c r="GG342" s="607" t="n">
        <v>38</v>
      </c>
      <c r="GH342" s="451" t="n">
        <f aca="false">GG342/80</f>
        <v>0.475</v>
      </c>
      <c r="GI342" s="406" t="n">
        <v>250</v>
      </c>
      <c r="GJ342" s="463" t="n">
        <f aca="false">GI342/GG342</f>
        <v>6.57894736842105</v>
      </c>
      <c r="GK342" s="464" t="n">
        <f aca="false">GG342/(BS342/24)*1000</f>
        <v>18.8851155470885</v>
      </c>
      <c r="GL342" s="465" t="n">
        <v>8.11</v>
      </c>
      <c r="GM342" s="530" t="n">
        <v>16.2</v>
      </c>
      <c r="GN342" s="406" t="n">
        <v>51</v>
      </c>
      <c r="GO342" s="514" t="n">
        <f aca="false">1-GM342/FT342</f>
        <v>0.0949720670391061</v>
      </c>
      <c r="GP342" s="451" t="n">
        <f aca="false">1-GN342/FU342</f>
        <v>0.0727272727272728</v>
      </c>
      <c r="GQ342" s="578" t="n">
        <v>2</v>
      </c>
      <c r="GR342" s="456" t="n">
        <f aca="false">4300/BS342*24</f>
        <v>2.13699991717055</v>
      </c>
      <c r="GS342" s="532" t="n">
        <f aca="false">HC342</f>
        <v>14.1</v>
      </c>
      <c r="GT342" s="532" t="n">
        <f aca="false">HD342</f>
        <v>47.658</v>
      </c>
      <c r="GU342" s="514" t="n">
        <f aca="false">1-GS342/GM342</f>
        <v>0.12962962962963</v>
      </c>
      <c r="GV342" s="514" t="n">
        <f aca="false">1-GT342/GN342</f>
        <v>0.0655294117647059</v>
      </c>
      <c r="GW342" s="514" t="n">
        <f aca="false">1-HC342/FT342</f>
        <v>0.212290502793296</v>
      </c>
      <c r="GX342" s="514" t="n">
        <f aca="false">1-HD342/FU342</f>
        <v>0.133490909090909</v>
      </c>
      <c r="GY342" s="463" t="n">
        <f aca="false">GK342/(FU342-HD342)</f>
        <v>2.57220315269525</v>
      </c>
      <c r="GZ342" s="406" t="n">
        <v>47021</v>
      </c>
      <c r="HA342" s="582" t="n">
        <v>8.35</v>
      </c>
      <c r="HB342" s="452" t="n">
        <v>8.2</v>
      </c>
      <c r="HC342" s="578" t="n">
        <v>14.1</v>
      </c>
      <c r="HD342" s="464" t="n">
        <f aca="false">HC342*3.38</f>
        <v>47.658</v>
      </c>
      <c r="HE342" s="464" t="n">
        <v>14</v>
      </c>
      <c r="HF342" s="464"/>
      <c r="HG342" s="583"/>
      <c r="HH342" s="576" t="n">
        <v>8</v>
      </c>
      <c r="HI342" s="584" t="n">
        <v>6860</v>
      </c>
      <c r="HJ342" s="407" t="n">
        <f aca="false">HI342*0.67</f>
        <v>4596.2</v>
      </c>
      <c r="HK342" s="407"/>
      <c r="HL342" s="550"/>
      <c r="HM342" s="585"/>
      <c r="HN342" s="462" t="n">
        <v>7.5</v>
      </c>
      <c r="HO342" s="575"/>
      <c r="HP342" s="549" t="n">
        <v>0.01</v>
      </c>
      <c r="HQ342" s="586"/>
      <c r="HR342" s="587"/>
      <c r="HS342" s="521" t="n">
        <v>0.14</v>
      </c>
      <c r="HT342" s="588" t="n">
        <v>2</v>
      </c>
      <c r="HU342" s="523" t="n">
        <f aca="false">72500/BA342*24</f>
        <v>36.7615989182794</v>
      </c>
      <c r="HV342" s="514" t="n">
        <f aca="false">1-HC342/BE342</f>
        <v>0.6475</v>
      </c>
      <c r="HW342" s="514" t="n">
        <f aca="false">1-HD342/BF342</f>
        <v>0.726103448275862</v>
      </c>
      <c r="HX342" s="514" t="n">
        <f aca="false">1-HN342/BK342</f>
        <v>0.632352941176471</v>
      </c>
      <c r="HY342" s="600"/>
    </row>
    <row r="343" s="599" customFormat="true" ht="15" hidden="false" customHeight="true" outlineLevel="0" collapsed="false">
      <c r="A343" s="401" t="n">
        <v>43825</v>
      </c>
      <c r="B343" s="516" t="n">
        <v>46575</v>
      </c>
      <c r="C343" s="403" t="n">
        <f aca="false">B343/$B$6</f>
        <v>0.9315</v>
      </c>
      <c r="D343" s="572" t="n">
        <v>8.6</v>
      </c>
      <c r="E343" s="573" t="n">
        <v>33.6</v>
      </c>
      <c r="F343" s="574" t="n">
        <v>135</v>
      </c>
      <c r="G343" s="407" t="n">
        <f aca="false">F343*B343/1000</f>
        <v>6287.625</v>
      </c>
      <c r="H343" s="403" t="n">
        <f aca="false">G343/$G$6</f>
        <v>0.251505</v>
      </c>
      <c r="I343" s="574" t="n">
        <v>5600</v>
      </c>
      <c r="J343" s="407" t="n">
        <f aca="false">I343*0.67</f>
        <v>3752</v>
      </c>
      <c r="K343" s="575" t="n">
        <v>19.2</v>
      </c>
      <c r="L343" s="575"/>
      <c r="M343" s="575"/>
      <c r="N343" s="576" t="n">
        <v>84</v>
      </c>
      <c r="O343" s="576"/>
      <c r="P343" s="410"/>
      <c r="Q343" s="410"/>
      <c r="R343" s="410"/>
      <c r="S343" s="410"/>
      <c r="T343" s="411"/>
      <c r="U343" s="412"/>
      <c r="V343" s="410"/>
      <c r="W343" s="410"/>
      <c r="X343" s="517"/>
      <c r="Y343" s="474" t="n">
        <v>960</v>
      </c>
      <c r="Z343" s="430" t="n">
        <v>6.88</v>
      </c>
      <c r="AA343" s="410" t="n">
        <v>1290</v>
      </c>
      <c r="AB343" s="410" t="n">
        <v>3360</v>
      </c>
      <c r="AC343" s="410" t="n">
        <v>6880</v>
      </c>
      <c r="AD343" s="475" t="n">
        <v>4.26</v>
      </c>
      <c r="AE343" s="478" t="n">
        <f aca="false">AD343/$AD$6</f>
        <v>0.591666666666667</v>
      </c>
      <c r="AF343" s="479" t="n">
        <f aca="false">Y343</f>
        <v>960</v>
      </c>
      <c r="AG343" s="478" t="n">
        <f aca="false">AF343/$AF$6</f>
        <v>0.384</v>
      </c>
      <c r="AH343" s="479" t="n">
        <v>1290</v>
      </c>
      <c r="AI343" s="479" t="n">
        <f aca="false">AB343</f>
        <v>3360</v>
      </c>
      <c r="AJ343" s="474" t="n">
        <f aca="false">AB343*Y343/1000</f>
        <v>3225.6</v>
      </c>
      <c r="AK343" s="478" t="n">
        <f aca="false">AJ343/$AJ$6</f>
        <v>0.14336</v>
      </c>
      <c r="AL343" s="448" t="n">
        <v>38</v>
      </c>
      <c r="AM343" s="480"/>
      <c r="AN343" s="474" t="n">
        <v>1151</v>
      </c>
      <c r="AO343" s="474" t="n">
        <v>1155</v>
      </c>
      <c r="AP343" s="480" t="n">
        <v>7.48</v>
      </c>
      <c r="AQ343" s="448" t="n">
        <v>668</v>
      </c>
      <c r="AR343" s="474" t="n">
        <v>1830</v>
      </c>
      <c r="AS343" s="658" t="n">
        <f aca="false">AR343/AQ343</f>
        <v>2.73952095808383</v>
      </c>
      <c r="AT343" s="474" t="n">
        <v>7350</v>
      </c>
      <c r="AU343" s="448"/>
      <c r="AV343" s="481" t="n">
        <v>0.25</v>
      </c>
      <c r="AW343" s="480" t="n">
        <v>13.99</v>
      </c>
      <c r="AX343" s="480" t="n">
        <v>32.02</v>
      </c>
      <c r="AY343" s="481" t="n">
        <v>54.3</v>
      </c>
      <c r="AZ343" s="481" t="n">
        <v>3</v>
      </c>
      <c r="BA343" s="421" t="n">
        <f aca="false">CC343+DF343</f>
        <v>45088</v>
      </c>
      <c r="BB343" s="422" t="n">
        <f aca="false">BA343/$BA$6</f>
        <v>0.90176</v>
      </c>
      <c r="BC343" s="423"/>
      <c r="BD343" s="424" t="n">
        <v>8.54</v>
      </c>
      <c r="BE343" s="425" t="n">
        <v>36.4</v>
      </c>
      <c r="BF343" s="426" t="n">
        <v>142</v>
      </c>
      <c r="BG343" s="427" t="n">
        <v>6870</v>
      </c>
      <c r="BH343" s="421" t="n">
        <f aca="false">BG343*0.67</f>
        <v>4602.9</v>
      </c>
      <c r="BI343" s="433"/>
      <c r="BJ343" s="422"/>
      <c r="BK343" s="428" t="n">
        <v>20.5</v>
      </c>
      <c r="BL343" s="428"/>
      <c r="BM343" s="429"/>
      <c r="BN343" s="423"/>
      <c r="BO343" s="426" t="n">
        <v>47</v>
      </c>
      <c r="BP343" s="426"/>
      <c r="BQ343" s="424" t="n">
        <v>5.01</v>
      </c>
      <c r="BR343" s="422" t="n">
        <f aca="false">BQ343/$BQ$6</f>
        <v>0.695833333333333</v>
      </c>
      <c r="BS343" s="410" t="n">
        <f aca="false">BA343+Y343</f>
        <v>46048</v>
      </c>
      <c r="BT343" s="430" t="n">
        <f aca="false">(BD343*BA343+AP343*AF343)/(AF343+BA343)</f>
        <v>8.51790132036136</v>
      </c>
      <c r="BU343" s="431" t="n">
        <f aca="false">(AQ343*Y343+BA343*BE343)/(BA343+Y343)</f>
        <v>49.5674774148714</v>
      </c>
      <c r="BV343" s="431" t="n">
        <f aca="false">(BA343*BF343+AR343*AF343)/(AF343+BA343)</f>
        <v>177.191104933982</v>
      </c>
      <c r="BW343" s="431" t="n">
        <f aca="false">(BA343*BG343+AS343*AF343)/(AF343+BA343)</f>
        <v>6726.83265158356</v>
      </c>
      <c r="BX343" s="431" t="n">
        <f aca="false">BW343*0.65</f>
        <v>4372.44122352931</v>
      </c>
      <c r="BY343" s="431" t="n">
        <f aca="false">(BK343*BA343+AY343*AF343)/BS343</f>
        <v>21.2046560111188</v>
      </c>
      <c r="BZ343" s="431"/>
      <c r="CA343" s="432"/>
      <c r="CB343" s="431" t="n">
        <f aca="false">BO343</f>
        <v>47</v>
      </c>
      <c r="CC343" s="433" t="n">
        <v>22544</v>
      </c>
      <c r="CD343" s="412" t="n">
        <f aca="false">CC343+AF343/2</f>
        <v>23024</v>
      </c>
      <c r="CE343" s="422" t="n">
        <f aca="false">CD343/25000</f>
        <v>0.92096</v>
      </c>
      <c r="CF343" s="434" t="n">
        <f aca="false">6700/CD343*24</f>
        <v>6.98401667824878</v>
      </c>
      <c r="CG343" s="435"/>
      <c r="CH343" s="428"/>
      <c r="CI343" s="447" t="n">
        <f aca="false">9500/CD343*24</f>
        <v>9.90271021542738</v>
      </c>
      <c r="CJ343" s="437" t="n">
        <v>21.6</v>
      </c>
      <c r="CK343" s="437" t="n">
        <v>2.51</v>
      </c>
      <c r="CL343" s="424"/>
      <c r="CM343" s="424"/>
      <c r="CN343" s="424"/>
      <c r="CO343" s="433"/>
      <c r="CP343" s="433"/>
      <c r="CQ343" s="438"/>
      <c r="CR343" s="438" t="n">
        <v>0.94</v>
      </c>
      <c r="CS343" s="425"/>
      <c r="CT343" s="433" t="n">
        <f aca="false">3500/CD343*24</f>
        <v>3.64836692147325</v>
      </c>
      <c r="CU343" s="435" t="n">
        <v>5.87</v>
      </c>
      <c r="CV343" s="439"/>
      <c r="CW343" s="440"/>
      <c r="CX343" s="441"/>
      <c r="CY343" s="442"/>
      <c r="CZ343" s="443"/>
      <c r="DA343" s="443"/>
      <c r="DB343" s="443"/>
      <c r="DC343" s="443"/>
      <c r="DD343" s="444"/>
      <c r="DE343" s="441"/>
      <c r="DF343" s="445" t="n">
        <v>22544</v>
      </c>
      <c r="DG343" s="446" t="n">
        <f aca="false">DF343+AF343/2</f>
        <v>23024</v>
      </c>
      <c r="DH343" s="422" t="n">
        <f aca="false">DG343/25000</f>
        <v>0.92096</v>
      </c>
      <c r="DI343" s="447" t="n">
        <f aca="false">6700/DG343*24</f>
        <v>6.98401667824878</v>
      </c>
      <c r="DJ343" s="435" t="n">
        <v>8.12</v>
      </c>
      <c r="DK343" s="428"/>
      <c r="DL343" s="447" t="n">
        <f aca="false">9500/DG343*24</f>
        <v>9.90271021542738</v>
      </c>
      <c r="DM343" s="423" t="n">
        <v>21.4</v>
      </c>
      <c r="DN343" s="423" t="n">
        <v>2.35</v>
      </c>
      <c r="DO343" s="424" t="n">
        <v>8.11</v>
      </c>
      <c r="DP343" s="424"/>
      <c r="DQ343" s="424"/>
      <c r="DR343" s="433"/>
      <c r="DS343" s="433"/>
      <c r="DT343" s="438"/>
      <c r="DU343" s="438" t="n">
        <v>0.96</v>
      </c>
      <c r="DV343" s="425"/>
      <c r="DW343" s="447" t="n">
        <f aca="false">3500/DG343*24</f>
        <v>3.64836692147325</v>
      </c>
      <c r="DX343" s="435" t="n">
        <v>6.01</v>
      </c>
      <c r="DY343" s="439" t="n">
        <v>8.19</v>
      </c>
      <c r="DZ343" s="440" t="n">
        <v>17.1</v>
      </c>
      <c r="EA343" s="441" t="n">
        <v>59</v>
      </c>
      <c r="EB343" s="442" t="n">
        <v>7040</v>
      </c>
      <c r="EC343" s="443" t="n">
        <v>10</v>
      </c>
      <c r="ED343" s="443"/>
      <c r="EE343" s="443"/>
      <c r="EF343" s="443"/>
      <c r="EG343" s="444" t="n">
        <v>16</v>
      </c>
      <c r="EH343" s="441"/>
      <c r="EI343" s="430" t="n">
        <f aca="false">DY343</f>
        <v>8.19</v>
      </c>
      <c r="EJ343" s="448" t="n">
        <f aca="false">DZ343</f>
        <v>17.1</v>
      </c>
      <c r="EK343" s="449" t="n">
        <f aca="false">EA343</f>
        <v>59</v>
      </c>
      <c r="EL343" s="418" t="n">
        <f aca="false">EB343</f>
        <v>7040</v>
      </c>
      <c r="EM343" s="432" t="n">
        <f aca="false">EC343</f>
        <v>10</v>
      </c>
      <c r="EN343" s="432"/>
      <c r="EO343" s="432"/>
      <c r="EP343" s="432"/>
      <c r="EQ343" s="431" t="n">
        <f aca="false">EG343</f>
        <v>16</v>
      </c>
      <c r="ER343" s="449"/>
      <c r="ES343" s="450" t="n">
        <f aca="false">44000/(BA343+AF343)*24</f>
        <v>22.9325920778318</v>
      </c>
      <c r="ET343" s="451" t="n">
        <f aca="false">(BA343+AF343)/BA$6</f>
        <v>0.92096</v>
      </c>
      <c r="EU343" s="452" t="n">
        <f aca="false">BV343/1000/ES343*24</f>
        <v>0.185438545454545</v>
      </c>
      <c r="EV343" s="451" t="n">
        <f aca="false">EU343/$EU$6</f>
        <v>0.343404713804714</v>
      </c>
      <c r="EW343" s="514" t="n">
        <f aca="false">1-EM343/BY343</f>
        <v>0.528405459878414</v>
      </c>
      <c r="EX343" s="515" t="n">
        <f aca="false">BY343-EM343</f>
        <v>11.2046560111188</v>
      </c>
      <c r="EY343" s="514" t="n">
        <f aca="false">1-EJ343/BU343</f>
        <v>0.655015730236262</v>
      </c>
      <c r="EZ343" s="515" t="n">
        <f aca="false">BU343-EJ343</f>
        <v>32.4674774148714</v>
      </c>
      <c r="FA343" s="451" t="n">
        <f aca="false">1-EK343/BV343</f>
        <v>0.667026174807238</v>
      </c>
      <c r="FB343" s="432" t="n">
        <f aca="false">BV343-EK343</f>
        <v>118.191104933982</v>
      </c>
      <c r="FC343" s="453"/>
      <c r="FD343" s="432"/>
      <c r="FE343" s="453" t="n">
        <f aca="false">1-EQ343/CB343</f>
        <v>0.659574468085106</v>
      </c>
      <c r="FF343" s="431" t="n">
        <f aca="false">CB343-EQ343</f>
        <v>31</v>
      </c>
      <c r="FG343" s="406" t="n">
        <v>50400</v>
      </c>
      <c r="FH343" s="590"/>
      <c r="FI343" s="591"/>
      <c r="FJ343" s="592"/>
      <c r="FK343" s="456" t="n">
        <f aca="false">3000/BS343*24</f>
        <v>1.56358582348853</v>
      </c>
      <c r="FL343" s="531" t="n">
        <v>1800</v>
      </c>
      <c r="FM343" s="456" t="n">
        <f aca="false">FL343/BS343*1000</f>
        <v>39.0896455872133</v>
      </c>
      <c r="FN343" s="531" t="n">
        <v>4448</v>
      </c>
      <c r="FO343" s="533" t="n">
        <f aca="false">FN343/11.15/1.2/1000</f>
        <v>0.332436472346786</v>
      </c>
      <c r="FP343" s="450" t="n">
        <f aca="false">FN343/BS343*1000</f>
        <v>96.5948575399583</v>
      </c>
      <c r="FQ343" s="458" t="n">
        <v>57.6</v>
      </c>
      <c r="FR343" s="459" t="n">
        <f aca="false">FQ343/BS343*1000</f>
        <v>1.25086865879083</v>
      </c>
      <c r="FS343" s="577" t="n">
        <v>8.18</v>
      </c>
      <c r="FT343" s="578" t="n">
        <v>13.2</v>
      </c>
      <c r="FU343" s="579" t="n">
        <v>42</v>
      </c>
      <c r="FV343" s="580" t="n">
        <v>1</v>
      </c>
      <c r="FW343" s="581"/>
      <c r="FX343" s="580"/>
      <c r="FY343" s="453" t="n">
        <f aca="false">1-FV343/(EG343+DD343)</f>
        <v>0.9375</v>
      </c>
      <c r="FZ343" s="453"/>
      <c r="GA343" s="430"/>
      <c r="GB343" s="514" t="n">
        <f aca="false">1-FT343/DZ343</f>
        <v>0.228070175438597</v>
      </c>
      <c r="GC343" s="515" t="n">
        <f aca="false">(CW343+DZ343-FT343)</f>
        <v>3.9</v>
      </c>
      <c r="GD343" s="514" t="n">
        <f aca="false">1-FU343/EA343</f>
        <v>0.288135593220339</v>
      </c>
      <c r="GE343" s="528" t="n">
        <f aca="false">CX343+EA343-FU343</f>
        <v>17</v>
      </c>
      <c r="GF343" s="462" t="n">
        <f aca="false">4100/BS343*24</f>
        <v>2.13690062543433</v>
      </c>
      <c r="GG343" s="607" t="n">
        <v>38</v>
      </c>
      <c r="GH343" s="451" t="n">
        <f aca="false">GG343/80</f>
        <v>0.475</v>
      </c>
      <c r="GI343" s="406" t="n">
        <v>250</v>
      </c>
      <c r="GJ343" s="463" t="n">
        <f aca="false">GI343/GG343</f>
        <v>6.57894736842105</v>
      </c>
      <c r="GK343" s="464" t="n">
        <f aca="false">GG343/(BS343/24)*1000</f>
        <v>19.8054204308548</v>
      </c>
      <c r="GL343" s="465" t="n">
        <v>8.41</v>
      </c>
      <c r="GM343" s="530" t="n">
        <v>12.3</v>
      </c>
      <c r="GN343" s="406" t="n">
        <v>39</v>
      </c>
      <c r="GO343" s="514" t="n">
        <f aca="false">1-GM343/FT343</f>
        <v>0.0681818181818181</v>
      </c>
      <c r="GP343" s="451" t="n">
        <f aca="false">1-GN343/FU343</f>
        <v>0.0714285714285714</v>
      </c>
      <c r="GQ343" s="578" t="n">
        <v>2</v>
      </c>
      <c r="GR343" s="456" t="n">
        <f aca="false">4300/BS343*24</f>
        <v>2.24113968033356</v>
      </c>
      <c r="GS343" s="532" t="n">
        <f aca="false">HC343</f>
        <v>11</v>
      </c>
      <c r="GT343" s="532" t="n">
        <f aca="false">HD343</f>
        <v>37.18</v>
      </c>
      <c r="GU343" s="514" t="n">
        <f aca="false">1-GS343/GM343</f>
        <v>0.105691056910569</v>
      </c>
      <c r="GV343" s="514" t="n">
        <f aca="false">1-GT343/GN343</f>
        <v>0.0466666666666666</v>
      </c>
      <c r="GW343" s="514" t="n">
        <f aca="false">1-HC343/FT343</f>
        <v>0.166666666666667</v>
      </c>
      <c r="GX343" s="514" t="n">
        <f aca="false">1-HD343/FU343</f>
        <v>0.114761904761905</v>
      </c>
      <c r="GY343" s="463" t="n">
        <f aca="false">GK343/(FU343-HD343)</f>
        <v>4.10900838814414</v>
      </c>
      <c r="GZ343" s="406" t="n">
        <v>41942</v>
      </c>
      <c r="HA343" s="582" t="n">
        <v>8.55</v>
      </c>
      <c r="HB343" s="452" t="n">
        <v>8.46</v>
      </c>
      <c r="HC343" s="578" t="n">
        <v>11</v>
      </c>
      <c r="HD343" s="464" t="n">
        <f aca="false">HC343*3.38</f>
        <v>37.18</v>
      </c>
      <c r="HE343" s="464" t="n">
        <v>10.6</v>
      </c>
      <c r="HF343" s="464"/>
      <c r="HG343" s="583"/>
      <c r="HH343" s="576" t="n">
        <v>8</v>
      </c>
      <c r="HI343" s="584" t="n">
        <v>7000</v>
      </c>
      <c r="HJ343" s="407" t="n">
        <f aca="false">HI343*0.67</f>
        <v>4690</v>
      </c>
      <c r="HK343" s="407"/>
      <c r="HL343" s="550"/>
      <c r="HM343" s="585"/>
      <c r="HN343" s="462" t="n">
        <v>9.95</v>
      </c>
      <c r="HO343" s="575"/>
      <c r="HP343" s="549" t="n">
        <v>0.01</v>
      </c>
      <c r="HQ343" s="586"/>
      <c r="HR343" s="587"/>
      <c r="HS343" s="521" t="n">
        <v>0.16</v>
      </c>
      <c r="HT343" s="588" t="n">
        <v>2</v>
      </c>
      <c r="HU343" s="523" t="n">
        <f aca="false">72500/BA343*24</f>
        <v>38.5911994322214</v>
      </c>
      <c r="HV343" s="514" t="n">
        <f aca="false">1-HC343/BE343</f>
        <v>0.697802197802198</v>
      </c>
      <c r="HW343" s="514" t="n">
        <f aca="false">1-HD343/BF343</f>
        <v>0.738169014084507</v>
      </c>
      <c r="HX343" s="514" t="n">
        <f aca="false">1-HN343/BK343</f>
        <v>0.514634146341463</v>
      </c>
      <c r="HY343" s="600"/>
    </row>
    <row r="344" s="599" customFormat="true" ht="15" hidden="false" customHeight="true" outlineLevel="0" collapsed="false">
      <c r="A344" s="401" t="n">
        <v>43826</v>
      </c>
      <c r="B344" s="516" t="n">
        <v>51555</v>
      </c>
      <c r="C344" s="403" t="n">
        <f aca="false">B344/$B$6</f>
        <v>1.0311</v>
      </c>
      <c r="D344" s="572" t="n">
        <v>8.26</v>
      </c>
      <c r="E344" s="573" t="n">
        <v>35.1</v>
      </c>
      <c r="F344" s="574" t="n">
        <v>186</v>
      </c>
      <c r="G344" s="407" t="n">
        <f aca="false">F344*B344/1000</f>
        <v>9589.23</v>
      </c>
      <c r="H344" s="403" t="n">
        <f aca="false">G344/$G$6</f>
        <v>0.3835692</v>
      </c>
      <c r="I344" s="574" t="n">
        <v>5940</v>
      </c>
      <c r="J344" s="407" t="n">
        <f aca="false">I344*0.67</f>
        <v>3979.8</v>
      </c>
      <c r="K344" s="575" t="n">
        <v>24.5</v>
      </c>
      <c r="L344" s="575" t="n">
        <v>17.8</v>
      </c>
      <c r="M344" s="575" t="n">
        <v>1.6</v>
      </c>
      <c r="N344" s="576" t="n">
        <v>95</v>
      </c>
      <c r="O344" s="576" t="n">
        <v>32</v>
      </c>
      <c r="P344" s="410"/>
      <c r="Q344" s="410"/>
      <c r="R344" s="410"/>
      <c r="S344" s="410"/>
      <c r="T344" s="411"/>
      <c r="U344" s="412"/>
      <c r="V344" s="410"/>
      <c r="W344" s="410"/>
      <c r="X344" s="517"/>
      <c r="Y344" s="474" t="n">
        <v>960</v>
      </c>
      <c r="Z344" s="430" t="n">
        <v>6.71</v>
      </c>
      <c r="AA344" s="410" t="n">
        <v>1390</v>
      </c>
      <c r="AB344" s="410" t="n">
        <v>3660</v>
      </c>
      <c r="AC344" s="410" t="n">
        <v>6750</v>
      </c>
      <c r="AD344" s="475" t="n">
        <v>4.17</v>
      </c>
      <c r="AE344" s="478" t="n">
        <f aca="false">AD344/$AD$6</f>
        <v>0.579166666666667</v>
      </c>
      <c r="AF344" s="479" t="n">
        <f aca="false">Y344</f>
        <v>960</v>
      </c>
      <c r="AG344" s="478" t="n">
        <f aca="false">AF344/$AF$6</f>
        <v>0.384</v>
      </c>
      <c r="AH344" s="479" t="n">
        <v>1390</v>
      </c>
      <c r="AI344" s="479" t="n">
        <f aca="false">AB344</f>
        <v>3660</v>
      </c>
      <c r="AJ344" s="474" t="n">
        <f aca="false">AB344*Y344/1000</f>
        <v>3513.6</v>
      </c>
      <c r="AK344" s="478" t="n">
        <f aca="false">AJ344/$AJ$6</f>
        <v>0.15616</v>
      </c>
      <c r="AL344" s="448" t="n">
        <v>37</v>
      </c>
      <c r="AM344" s="480"/>
      <c r="AN344" s="474" t="n">
        <v>1121</v>
      </c>
      <c r="AO344" s="474" t="n">
        <v>1274</v>
      </c>
      <c r="AP344" s="480" t="n">
        <v>7.7</v>
      </c>
      <c r="AQ344" s="448" t="n">
        <v>563</v>
      </c>
      <c r="AR344" s="474" t="n">
        <v>1840</v>
      </c>
      <c r="AS344" s="658" t="n">
        <f aca="false">AR344/AQ344</f>
        <v>3.26820603907638</v>
      </c>
      <c r="AT344" s="474" t="n">
        <v>7250</v>
      </c>
      <c r="AU344" s="448"/>
      <c r="AV344" s="481" t="n">
        <v>1.6</v>
      </c>
      <c r="AW344" s="480" t="n">
        <v>11.14</v>
      </c>
      <c r="AX344" s="480" t="n">
        <v>34.6</v>
      </c>
      <c r="AY344" s="481" t="n">
        <v>55.2</v>
      </c>
      <c r="AZ344" s="481" t="n">
        <v>3.5</v>
      </c>
      <c r="BA344" s="421" t="n">
        <f aca="false">CC344+DF344</f>
        <v>48931</v>
      </c>
      <c r="BB344" s="422" t="n">
        <f aca="false">BA344/$BA$6</f>
        <v>0.97862</v>
      </c>
      <c r="BC344" s="423"/>
      <c r="BD344" s="424" t="n">
        <v>8.37</v>
      </c>
      <c r="BE344" s="425" t="n">
        <v>39.3</v>
      </c>
      <c r="BF344" s="426" t="n">
        <v>236</v>
      </c>
      <c r="BG344" s="427" t="n">
        <v>6950</v>
      </c>
      <c r="BH344" s="421" t="n">
        <f aca="false">BG344*0.67</f>
        <v>4656.5</v>
      </c>
      <c r="BI344" s="433"/>
      <c r="BJ344" s="422"/>
      <c r="BK344" s="428" t="n">
        <v>19.8</v>
      </c>
      <c r="BL344" s="428" t="n">
        <v>12.2</v>
      </c>
      <c r="BM344" s="429" t="n">
        <v>10.9</v>
      </c>
      <c r="BN344" s="423" t="n">
        <v>1.2</v>
      </c>
      <c r="BO344" s="426" t="n">
        <v>64</v>
      </c>
      <c r="BP344" s="426" t="n">
        <v>32</v>
      </c>
      <c r="BQ344" s="424" t="n">
        <v>6.51</v>
      </c>
      <c r="BR344" s="422" t="n">
        <f aca="false">BQ344/$BQ$6</f>
        <v>0.904166666666666</v>
      </c>
      <c r="BS344" s="410" t="n">
        <f aca="false">BA344+Y344</f>
        <v>49891</v>
      </c>
      <c r="BT344" s="430" t="n">
        <f aca="false">(BD344*BA344+AP344*AF344)/(AF344+BA344)</f>
        <v>8.35710789521156</v>
      </c>
      <c r="BU344" s="431" t="n">
        <f aca="false">(AQ344*Y344+BA344*BE344)/(BA344+Y344)</f>
        <v>49.3770078771722</v>
      </c>
      <c r="BV344" s="431" t="n">
        <f aca="false">(BA344*BF344+AR344*AF344)/(AF344+BA344)</f>
        <v>266.864083702471</v>
      </c>
      <c r="BW344" s="431" t="n">
        <f aca="false">(BA344*BG344+AS344*AF344)/(AF344+BA344)</f>
        <v>6816.3313519031</v>
      </c>
      <c r="BX344" s="431" t="n">
        <f aca="false">BW344*0.65</f>
        <v>4430.61537873701</v>
      </c>
      <c r="BY344" s="431" t="n">
        <f aca="false">(BK344*BA344+AY344*AF344)/BS344</f>
        <v>20.4811649395683</v>
      </c>
      <c r="BZ344" s="431" t="n">
        <f aca="false">(BL344*BA344+AY344*AF344)/BS344</f>
        <v>13.0274037401535</v>
      </c>
      <c r="CA344" s="432" t="n">
        <f aca="false">(BN344*BA344+AZ344*AF344)/BS344</f>
        <v>1.24425647912449</v>
      </c>
      <c r="CB344" s="431" t="n">
        <f aca="false">BO344</f>
        <v>64</v>
      </c>
      <c r="CC344" s="433" t="n">
        <v>24675</v>
      </c>
      <c r="CD344" s="412" t="n">
        <f aca="false">CC344+AF344/2</f>
        <v>25155</v>
      </c>
      <c r="CE344" s="422" t="n">
        <f aca="false">CD344/25000</f>
        <v>1.0062</v>
      </c>
      <c r="CF344" s="434" t="n">
        <f aca="false">6700/CD344*24</f>
        <v>6.39236732259988</v>
      </c>
      <c r="CG344" s="435"/>
      <c r="CH344" s="428"/>
      <c r="CI344" s="447" t="n">
        <f aca="false">9500/CD344*24</f>
        <v>9.06380441264162</v>
      </c>
      <c r="CJ344" s="437" t="n">
        <v>22.2</v>
      </c>
      <c r="CK344" s="437" t="n">
        <v>2.06</v>
      </c>
      <c r="CL344" s="424"/>
      <c r="CM344" s="424"/>
      <c r="CN344" s="424"/>
      <c r="CO344" s="433"/>
      <c r="CP344" s="433"/>
      <c r="CQ344" s="438"/>
      <c r="CR344" s="438" t="n">
        <v>0.95</v>
      </c>
      <c r="CS344" s="425"/>
      <c r="CT344" s="433" t="n">
        <f aca="false">3500/CD344*24</f>
        <v>3.33929636255218</v>
      </c>
      <c r="CU344" s="435" t="n">
        <v>5.12</v>
      </c>
      <c r="CV344" s="439"/>
      <c r="CW344" s="440"/>
      <c r="CX344" s="441"/>
      <c r="CY344" s="442"/>
      <c r="CZ344" s="443"/>
      <c r="DA344" s="443"/>
      <c r="DB344" s="443"/>
      <c r="DC344" s="443"/>
      <c r="DD344" s="444"/>
      <c r="DE344" s="441"/>
      <c r="DF344" s="445" t="n">
        <v>24256</v>
      </c>
      <c r="DG344" s="446" t="n">
        <f aca="false">DF344+AF344/2</f>
        <v>24736</v>
      </c>
      <c r="DH344" s="422" t="n">
        <f aca="false">DG344/25000</f>
        <v>0.98944</v>
      </c>
      <c r="DI344" s="447" t="n">
        <f aca="false">6700/DG344*24</f>
        <v>6.5006468305304</v>
      </c>
      <c r="DJ344" s="435" t="n">
        <v>8.03</v>
      </c>
      <c r="DK344" s="428" t="n">
        <v>9.7</v>
      </c>
      <c r="DL344" s="447" t="n">
        <f aca="false">9500/DG344*24</f>
        <v>9.21733505821475</v>
      </c>
      <c r="DM344" s="423" t="n">
        <v>22.6</v>
      </c>
      <c r="DN344" s="423" t="n">
        <v>1.56</v>
      </c>
      <c r="DO344" s="424" t="n">
        <v>7.99</v>
      </c>
      <c r="DP344" s="424"/>
      <c r="DQ344" s="424"/>
      <c r="DR344" s="433"/>
      <c r="DS344" s="433"/>
      <c r="DT344" s="438"/>
      <c r="DU344" s="438" t="n">
        <v>0.96</v>
      </c>
      <c r="DV344" s="425"/>
      <c r="DW344" s="447" t="n">
        <f aca="false">3500/DG344*24</f>
        <v>3.39586028460543</v>
      </c>
      <c r="DX344" s="435" t="n">
        <v>5.07</v>
      </c>
      <c r="DY344" s="439" t="n">
        <v>8.22</v>
      </c>
      <c r="DZ344" s="440" t="n">
        <v>17.4</v>
      </c>
      <c r="EA344" s="441" t="n">
        <v>67</v>
      </c>
      <c r="EB344" s="442" t="n">
        <v>6810</v>
      </c>
      <c r="EC344" s="443" t="n">
        <v>11.2</v>
      </c>
      <c r="ED344" s="443" t="n">
        <v>0.24</v>
      </c>
      <c r="EE344" s="443" t="n">
        <v>9.8</v>
      </c>
      <c r="EF344" s="443" t="n">
        <v>0.65</v>
      </c>
      <c r="EG344" s="444" t="n">
        <v>6</v>
      </c>
      <c r="EH344" s="441" t="n">
        <v>16</v>
      </c>
      <c r="EI344" s="430" t="n">
        <f aca="false">DY344</f>
        <v>8.22</v>
      </c>
      <c r="EJ344" s="448" t="n">
        <f aca="false">DZ344</f>
        <v>17.4</v>
      </c>
      <c r="EK344" s="449" t="n">
        <f aca="false">EA344</f>
        <v>67</v>
      </c>
      <c r="EL344" s="418" t="n">
        <f aca="false">EB344</f>
        <v>6810</v>
      </c>
      <c r="EM344" s="432" t="n">
        <f aca="false">EC344</f>
        <v>11.2</v>
      </c>
      <c r="EN344" s="432" t="n">
        <f aca="false">ED344</f>
        <v>0.24</v>
      </c>
      <c r="EO344" s="432" t="n">
        <f aca="false">EE344</f>
        <v>9.8</v>
      </c>
      <c r="EP344" s="432" t="n">
        <f aca="false">EF344</f>
        <v>0.65</v>
      </c>
      <c r="EQ344" s="431" t="n">
        <f aca="false">EG344</f>
        <v>6</v>
      </c>
      <c r="ER344" s="449" t="n">
        <f aca="false">EH344</f>
        <v>16</v>
      </c>
      <c r="ES344" s="450" t="n">
        <f aca="false">44000/(BA344+AF344)*24</f>
        <v>21.1661421899741</v>
      </c>
      <c r="ET344" s="451" t="n">
        <f aca="false">(BA344+AF344)/BA$6</f>
        <v>0.99782</v>
      </c>
      <c r="EU344" s="452" t="n">
        <f aca="false">BV344/1000/ES344*24</f>
        <v>0.302593545454545</v>
      </c>
      <c r="EV344" s="451" t="n">
        <f aca="false">EU344/$EU$6</f>
        <v>0.560358417508417</v>
      </c>
      <c r="EW344" s="514" t="n">
        <f aca="false">1-EM344/BY344</f>
        <v>0.453156105473164</v>
      </c>
      <c r="EX344" s="515" t="n">
        <f aca="false">BY344-EM344</f>
        <v>9.28116493956826</v>
      </c>
      <c r="EY344" s="514" t="n">
        <f aca="false">1-EJ344/BU344</f>
        <v>0.647609266983464</v>
      </c>
      <c r="EZ344" s="515" t="n">
        <f aca="false">BU344-EJ344</f>
        <v>31.9770078771722</v>
      </c>
      <c r="FA344" s="451" t="n">
        <f aca="false">1-EK344/BV344</f>
        <v>0.748935866264046</v>
      </c>
      <c r="FB344" s="432" t="n">
        <f aca="false">BV344-EK344</f>
        <v>199.864083702471</v>
      </c>
      <c r="FC344" s="453" t="n">
        <f aca="false">1-EP344/CA344</f>
        <v>0.477599666222059</v>
      </c>
      <c r="FD344" s="432" t="n">
        <f aca="false">CA344-EP344</f>
        <v>0.594256479124491</v>
      </c>
      <c r="FE344" s="453" t="n">
        <f aca="false">1-EQ344/CB344</f>
        <v>0.90625</v>
      </c>
      <c r="FF344" s="431" t="n">
        <f aca="false">CB344-EQ344</f>
        <v>58</v>
      </c>
      <c r="FG344" s="406" t="n">
        <v>50400</v>
      </c>
      <c r="FH344" s="590"/>
      <c r="FI344" s="591"/>
      <c r="FJ344" s="592"/>
      <c r="FK344" s="456" t="n">
        <f aca="false">3000/BS344*24</f>
        <v>1.44314605840733</v>
      </c>
      <c r="FL344" s="531" t="n">
        <v>1800</v>
      </c>
      <c r="FM344" s="456" t="n">
        <f aca="false">FL344/BS344*1000</f>
        <v>36.0786514601832</v>
      </c>
      <c r="FN344" s="531" t="n">
        <v>4170</v>
      </c>
      <c r="FO344" s="533" t="n">
        <f aca="false">FN344/11.15/1.2/1000</f>
        <v>0.311659192825112</v>
      </c>
      <c r="FP344" s="450" t="n">
        <f aca="false">FN344/BS344*1000</f>
        <v>83.5822092160911</v>
      </c>
      <c r="FQ344" s="458" t="n">
        <v>57.6</v>
      </c>
      <c r="FR344" s="459" t="n">
        <f aca="false">FQ344/BS344*1000</f>
        <v>1.15451684672586</v>
      </c>
      <c r="FS344" s="577" t="n">
        <v>8.18</v>
      </c>
      <c r="FT344" s="578" t="n">
        <v>14.1</v>
      </c>
      <c r="FU344" s="579" t="n">
        <v>55</v>
      </c>
      <c r="FV344" s="580" t="n">
        <v>1</v>
      </c>
      <c r="FW344" s="581" t="n">
        <v>0.2</v>
      </c>
      <c r="FX344" s="580" t="n">
        <v>8</v>
      </c>
      <c r="FY344" s="453" t="n">
        <f aca="false">1-FV344/(EG344+DD344)</f>
        <v>0.833333333333333</v>
      </c>
      <c r="FZ344" s="453" t="n">
        <f aca="false">1-FW344/(EF344+DC344)</f>
        <v>0.692307692307692</v>
      </c>
      <c r="GA344" s="430" t="n">
        <f aca="false">EF344+DC344-FW344</f>
        <v>0.45</v>
      </c>
      <c r="GB344" s="514" t="n">
        <f aca="false">1-FT344/DZ344</f>
        <v>0.189655172413793</v>
      </c>
      <c r="GC344" s="515" t="n">
        <f aca="false">(CW344+DZ344-FT344)</f>
        <v>3.3</v>
      </c>
      <c r="GD344" s="514" t="n">
        <f aca="false">1-FU344/EA344</f>
        <v>0.17910447761194</v>
      </c>
      <c r="GE344" s="528" t="n">
        <f aca="false">CX344+EA344-FU344</f>
        <v>12</v>
      </c>
      <c r="GF344" s="462" t="n">
        <f aca="false">4100/BS344*24</f>
        <v>1.97229961315668</v>
      </c>
      <c r="GG344" s="607" t="n">
        <v>38</v>
      </c>
      <c r="GH344" s="451" t="n">
        <f aca="false">GG344/80</f>
        <v>0.475</v>
      </c>
      <c r="GI344" s="406" t="n">
        <v>250</v>
      </c>
      <c r="GJ344" s="463" t="n">
        <f aca="false">GI344/GG344</f>
        <v>6.57894736842105</v>
      </c>
      <c r="GK344" s="464" t="n">
        <f aca="false">GG344/(BS344/24)*1000</f>
        <v>18.2798500731595</v>
      </c>
      <c r="GL344" s="465" t="n">
        <v>8.33</v>
      </c>
      <c r="GM344" s="530" t="n">
        <v>12.7</v>
      </c>
      <c r="GN344" s="406" t="n">
        <v>45</v>
      </c>
      <c r="GO344" s="514" t="n">
        <f aca="false">1-GM344/FT344</f>
        <v>0.099290780141844</v>
      </c>
      <c r="GP344" s="451" t="n">
        <f aca="false">1-GN344/FU344</f>
        <v>0.181818181818182</v>
      </c>
      <c r="GQ344" s="578" t="n">
        <v>2</v>
      </c>
      <c r="GR344" s="456" t="n">
        <f aca="false">4300/BS344*24</f>
        <v>2.06850935038384</v>
      </c>
      <c r="GS344" s="532" t="n">
        <f aca="false">HC344</f>
        <v>12.4</v>
      </c>
      <c r="GT344" s="532" t="n">
        <f aca="false">HD344</f>
        <v>41.912</v>
      </c>
      <c r="GU344" s="514" t="n">
        <f aca="false">1-GS344/GM344</f>
        <v>0.0236220472440944</v>
      </c>
      <c r="GV344" s="514" t="n">
        <f aca="false">1-GT344/GN344</f>
        <v>0.0686222222222222</v>
      </c>
      <c r="GW344" s="514" t="n">
        <f aca="false">1-HC344/FT344</f>
        <v>0.120567375886525</v>
      </c>
      <c r="GX344" s="514" t="n">
        <f aca="false">1-HD344/FU344</f>
        <v>0.237963636363636</v>
      </c>
      <c r="GY344" s="463" t="n">
        <f aca="false">GK344/(FU344-HD344)</f>
        <v>1.39668781121329</v>
      </c>
      <c r="GZ344" s="406" t="n">
        <v>47673</v>
      </c>
      <c r="HA344" s="582" t="n">
        <v>8.59</v>
      </c>
      <c r="HB344" s="452" t="n">
        <v>8.49</v>
      </c>
      <c r="HC344" s="578" t="n">
        <v>12.4</v>
      </c>
      <c r="HD344" s="464" t="n">
        <f aca="false">HC344*3.38</f>
        <v>41.912</v>
      </c>
      <c r="HE344" s="464" t="n">
        <v>11.6</v>
      </c>
      <c r="HF344" s="464"/>
      <c r="HG344" s="583"/>
      <c r="HH344" s="576" t="n">
        <v>6</v>
      </c>
      <c r="HI344" s="584" t="n">
        <v>6740</v>
      </c>
      <c r="HJ344" s="407" t="n">
        <f aca="false">HI344*0.67</f>
        <v>4515.8</v>
      </c>
      <c r="HK344" s="407"/>
      <c r="HL344" s="550"/>
      <c r="HM344" s="585" t="n">
        <v>11.9</v>
      </c>
      <c r="HN344" s="462" t="n">
        <v>12.3</v>
      </c>
      <c r="HO344" s="575" t="n">
        <v>0.13</v>
      </c>
      <c r="HP344" s="549" t="n">
        <v>0.01</v>
      </c>
      <c r="HQ344" s="586" t="n">
        <v>12.1</v>
      </c>
      <c r="HR344" s="587" t="n">
        <v>0.18</v>
      </c>
      <c r="HS344" s="521" t="n">
        <v>0.18</v>
      </c>
      <c r="HT344" s="588" t="n">
        <v>2</v>
      </c>
      <c r="HU344" s="523" t="n">
        <f aca="false">72500/BA344*24</f>
        <v>35.5602787598864</v>
      </c>
      <c r="HV344" s="514" t="n">
        <f aca="false">1-HC344/BE344</f>
        <v>0.684478371501272</v>
      </c>
      <c r="HW344" s="514" t="n">
        <f aca="false">1-HD344/BF344</f>
        <v>0.822406779661017</v>
      </c>
      <c r="HX344" s="514" t="n">
        <f aca="false">1-HN344/BK344</f>
        <v>0.378787878787879</v>
      </c>
      <c r="HY344" s="600"/>
    </row>
    <row r="345" s="599" customFormat="true" ht="15" hidden="false" customHeight="true" outlineLevel="0" collapsed="false">
      <c r="A345" s="401" t="n">
        <v>43827</v>
      </c>
      <c r="B345" s="516" t="n">
        <v>44343</v>
      </c>
      <c r="C345" s="403" t="n">
        <f aca="false">B345/$B$6</f>
        <v>0.88686</v>
      </c>
      <c r="D345" s="572" t="n">
        <v>8.15</v>
      </c>
      <c r="E345" s="573" t="n">
        <v>41.2</v>
      </c>
      <c r="F345" s="574" t="n">
        <v>210</v>
      </c>
      <c r="G345" s="407" t="n">
        <f aca="false">F345*B345/1000</f>
        <v>9312.03</v>
      </c>
      <c r="H345" s="403" t="n">
        <f aca="false">G345/$G$6</f>
        <v>0.3724812</v>
      </c>
      <c r="I345" s="574" t="n">
        <v>6510</v>
      </c>
      <c r="J345" s="407" t="n">
        <f aca="false">I345*0.67</f>
        <v>4361.7</v>
      </c>
      <c r="K345" s="575" t="n">
        <v>27.2</v>
      </c>
      <c r="L345" s="575"/>
      <c r="M345" s="575"/>
      <c r="N345" s="576" t="n">
        <v>143</v>
      </c>
      <c r="O345" s="576"/>
      <c r="P345" s="410"/>
      <c r="Q345" s="410"/>
      <c r="R345" s="410"/>
      <c r="S345" s="410"/>
      <c r="T345" s="411"/>
      <c r="U345" s="412"/>
      <c r="V345" s="410"/>
      <c r="W345" s="410"/>
      <c r="X345" s="517"/>
      <c r="Y345" s="474" t="n">
        <v>960</v>
      </c>
      <c r="Z345" s="430" t="n">
        <v>6.3</v>
      </c>
      <c r="AA345" s="410" t="n">
        <v>1307</v>
      </c>
      <c r="AB345" s="410" t="n">
        <v>3360</v>
      </c>
      <c r="AC345" s="410" t="n">
        <v>6950</v>
      </c>
      <c r="AD345" s="475" t="n">
        <v>4.66</v>
      </c>
      <c r="AE345" s="478" t="n">
        <f aca="false">AD345/$AD$6</f>
        <v>0.647222222222222</v>
      </c>
      <c r="AF345" s="479" t="n">
        <f aca="false">Y345</f>
        <v>960</v>
      </c>
      <c r="AG345" s="478" t="n">
        <f aca="false">AF345/$AF$6</f>
        <v>0.384</v>
      </c>
      <c r="AH345" s="479" t="n">
        <v>1307</v>
      </c>
      <c r="AI345" s="479" t="n">
        <f aca="false">AB345</f>
        <v>3360</v>
      </c>
      <c r="AJ345" s="474" t="n">
        <f aca="false">AB345*Y345/1000</f>
        <v>3225.6</v>
      </c>
      <c r="AK345" s="478" t="n">
        <f aca="false">AJ345/$AJ$6</f>
        <v>0.14336</v>
      </c>
      <c r="AL345" s="448" t="n">
        <v>38</v>
      </c>
      <c r="AM345" s="480"/>
      <c r="AN345" s="474" t="n">
        <v>1139</v>
      </c>
      <c r="AO345" s="474" t="n">
        <v>1205</v>
      </c>
      <c r="AP345" s="480" t="n">
        <v>7.5</v>
      </c>
      <c r="AQ345" s="448" t="n">
        <v>562</v>
      </c>
      <c r="AR345" s="474" t="n">
        <v>1800</v>
      </c>
      <c r="AS345" s="658" t="n">
        <f aca="false">AR345/AQ345</f>
        <v>3.20284697508897</v>
      </c>
      <c r="AT345" s="474" t="n">
        <v>7290</v>
      </c>
      <c r="AU345" s="448"/>
      <c r="AV345" s="481" t="n">
        <v>1.8</v>
      </c>
      <c r="AW345" s="480" t="n">
        <v>11.6</v>
      </c>
      <c r="AX345" s="480" t="n">
        <v>34</v>
      </c>
      <c r="AY345" s="481" t="n">
        <v>43.2</v>
      </c>
      <c r="AZ345" s="481" t="n">
        <v>3.4</v>
      </c>
      <c r="BA345" s="421" t="n">
        <f aca="false">CC345+DF345</f>
        <v>46040</v>
      </c>
      <c r="BB345" s="422" t="n">
        <f aca="false">BA345/$BA$6</f>
        <v>0.9208</v>
      </c>
      <c r="BC345" s="423"/>
      <c r="BD345" s="424" t="n">
        <v>8.35</v>
      </c>
      <c r="BE345" s="425" t="n">
        <v>42.7</v>
      </c>
      <c r="BF345" s="426" t="n">
        <v>238</v>
      </c>
      <c r="BG345" s="427" t="n">
        <v>7170</v>
      </c>
      <c r="BH345" s="421" t="n">
        <f aca="false">BG345*0.67</f>
        <v>4803.9</v>
      </c>
      <c r="BI345" s="433"/>
      <c r="BJ345" s="422"/>
      <c r="BK345" s="428" t="n">
        <v>17.7</v>
      </c>
      <c r="BL345" s="428"/>
      <c r="BM345" s="429"/>
      <c r="BN345" s="423"/>
      <c r="BO345" s="426" t="n">
        <v>66</v>
      </c>
      <c r="BP345" s="426"/>
      <c r="BQ345" s="424" t="n">
        <v>6.14</v>
      </c>
      <c r="BR345" s="422" t="n">
        <f aca="false">BQ345/$BQ$6</f>
        <v>0.852777777777778</v>
      </c>
      <c r="BS345" s="410" t="n">
        <f aca="false">BA345+Y345</f>
        <v>47000</v>
      </c>
      <c r="BT345" s="430" t="n">
        <f aca="false">(BD345*BA345+AP345*AF345)/(AF345+BA345)</f>
        <v>8.33263829787234</v>
      </c>
      <c r="BU345" s="431" t="n">
        <f aca="false">(AQ345*Y345+BA345*BE345)/(BA345+Y345)</f>
        <v>53.3069787234043</v>
      </c>
      <c r="BV345" s="431" t="n">
        <f aca="false">(BA345*BF345+AR345*AF345)/(AF345+BA345)</f>
        <v>269.904680851064</v>
      </c>
      <c r="BW345" s="431" t="n">
        <f aca="false">(BA345*BG345+AS345*AF345)/(AF345+BA345)</f>
        <v>7023.61435602332</v>
      </c>
      <c r="BX345" s="431" t="n">
        <f aca="false">BW345*0.65</f>
        <v>4565.34933141516</v>
      </c>
      <c r="BY345" s="431" t="n">
        <f aca="false">(BK345*BA345+AY345*AF345)/BS345</f>
        <v>18.2208510638298</v>
      </c>
      <c r="BZ345" s="431"/>
      <c r="CA345" s="432"/>
      <c r="CB345" s="431" t="n">
        <f aca="false">BO345</f>
        <v>66</v>
      </c>
      <c r="CC345" s="433" t="n">
        <v>23074</v>
      </c>
      <c r="CD345" s="412" t="n">
        <f aca="false">CC345+AF345/2</f>
        <v>23554</v>
      </c>
      <c r="CE345" s="422" t="n">
        <f aca="false">CD345/25000</f>
        <v>0.94216</v>
      </c>
      <c r="CF345" s="434" t="n">
        <f aca="false">6700/CD345*24</f>
        <v>6.82686592510826</v>
      </c>
      <c r="CG345" s="435"/>
      <c r="CH345" s="428"/>
      <c r="CI345" s="447" t="n">
        <f aca="false">9500/CD345*24</f>
        <v>9.6798845206759</v>
      </c>
      <c r="CJ345" s="437" t="n">
        <v>22.4</v>
      </c>
      <c r="CK345" s="437" t="n">
        <v>1.21</v>
      </c>
      <c r="CL345" s="424"/>
      <c r="CM345" s="424"/>
      <c r="CN345" s="424"/>
      <c r="CO345" s="433"/>
      <c r="CP345" s="433"/>
      <c r="CQ345" s="438"/>
      <c r="CR345" s="438" t="n">
        <v>0.95</v>
      </c>
      <c r="CS345" s="425"/>
      <c r="CT345" s="433" t="n">
        <f aca="false">3500/CD345*24</f>
        <v>3.56627324445954</v>
      </c>
      <c r="CU345" s="435" t="n">
        <v>4.4</v>
      </c>
      <c r="CV345" s="439"/>
      <c r="CW345" s="440"/>
      <c r="CX345" s="441"/>
      <c r="CY345" s="442"/>
      <c r="CZ345" s="443"/>
      <c r="DA345" s="443"/>
      <c r="DB345" s="443"/>
      <c r="DC345" s="443"/>
      <c r="DD345" s="444"/>
      <c r="DE345" s="441"/>
      <c r="DF345" s="445" t="n">
        <v>22966</v>
      </c>
      <c r="DG345" s="446" t="n">
        <f aca="false">DF345+AF345/2</f>
        <v>23446</v>
      </c>
      <c r="DH345" s="422" t="n">
        <f aca="false">DG345/25000</f>
        <v>0.93784</v>
      </c>
      <c r="DI345" s="447" t="n">
        <f aca="false">6700/DG345*24</f>
        <v>6.85831271858739</v>
      </c>
      <c r="DJ345" s="435" t="n">
        <v>8.1</v>
      </c>
      <c r="DK345" s="428"/>
      <c r="DL345" s="447" t="n">
        <f aca="false">9500/DG345*24</f>
        <v>9.72447325769854</v>
      </c>
      <c r="DM345" s="423" t="n">
        <v>22.5</v>
      </c>
      <c r="DN345" s="423" t="n">
        <v>2.01</v>
      </c>
      <c r="DO345" s="424" t="n">
        <v>8.06</v>
      </c>
      <c r="DP345" s="424"/>
      <c r="DQ345" s="424"/>
      <c r="DR345" s="433"/>
      <c r="DS345" s="433"/>
      <c r="DT345" s="438"/>
      <c r="DU345" s="438" t="n">
        <v>0.94</v>
      </c>
      <c r="DV345" s="425"/>
      <c r="DW345" s="447" t="n">
        <f aca="false">3500/DG345*24</f>
        <v>3.58270067388894</v>
      </c>
      <c r="DX345" s="435" t="n">
        <v>4.54</v>
      </c>
      <c r="DY345" s="439" t="n">
        <v>8.22</v>
      </c>
      <c r="DZ345" s="440" t="n">
        <v>18.9</v>
      </c>
      <c r="EA345" s="441" t="n">
        <v>66</v>
      </c>
      <c r="EB345" s="442" t="n">
        <v>6570</v>
      </c>
      <c r="EC345" s="443" t="n">
        <v>11.6</v>
      </c>
      <c r="ED345" s="443"/>
      <c r="EE345" s="443"/>
      <c r="EF345" s="443"/>
      <c r="EG345" s="444" t="n">
        <v>16</v>
      </c>
      <c r="EH345" s="441"/>
      <c r="EI345" s="430" t="n">
        <f aca="false">DY345</f>
        <v>8.22</v>
      </c>
      <c r="EJ345" s="448" t="n">
        <f aca="false">DZ345</f>
        <v>18.9</v>
      </c>
      <c r="EK345" s="449" t="n">
        <f aca="false">EA345</f>
        <v>66</v>
      </c>
      <c r="EL345" s="418" t="n">
        <f aca="false">EB345</f>
        <v>6570</v>
      </c>
      <c r="EM345" s="432" t="n">
        <f aca="false">EC345</f>
        <v>11.6</v>
      </c>
      <c r="EN345" s="432"/>
      <c r="EO345" s="432"/>
      <c r="EP345" s="432"/>
      <c r="EQ345" s="431" t="n">
        <f aca="false">EG345</f>
        <v>16</v>
      </c>
      <c r="ER345" s="449"/>
      <c r="ES345" s="450" t="n">
        <f aca="false">44000/(BA345+AF345)*24</f>
        <v>22.468085106383</v>
      </c>
      <c r="ET345" s="451" t="n">
        <f aca="false">(BA345+AF345)/BA$6</f>
        <v>0.94</v>
      </c>
      <c r="EU345" s="452" t="n">
        <f aca="false">BV345/1000/ES345*24</f>
        <v>0.288307272727273</v>
      </c>
      <c r="EV345" s="451" t="n">
        <f aca="false">EU345/$EU$6</f>
        <v>0.533902356902357</v>
      </c>
      <c r="EW345" s="514" t="n">
        <f aca="false">1-EM345/BY345</f>
        <v>0.363366729722787</v>
      </c>
      <c r="EX345" s="515" t="n">
        <f aca="false">BY345-EM345</f>
        <v>6.62085106382979</v>
      </c>
      <c r="EY345" s="514" t="n">
        <f aca="false">1-EJ345/BU345</f>
        <v>0.645449799395552</v>
      </c>
      <c r="EZ345" s="515" t="n">
        <f aca="false">BU345-EJ345</f>
        <v>34.4069787234043</v>
      </c>
      <c r="FA345" s="451" t="n">
        <f aca="false">1-EK345/BV345</f>
        <v>0.755469227907094</v>
      </c>
      <c r="FB345" s="432" t="n">
        <f aca="false">BV345-EK345</f>
        <v>203.904680851064</v>
      </c>
      <c r="FC345" s="453"/>
      <c r="FD345" s="432"/>
      <c r="FE345" s="453" t="n">
        <f aca="false">1-EQ345/CB345</f>
        <v>0.757575757575758</v>
      </c>
      <c r="FF345" s="431" t="n">
        <f aca="false">CB345-EQ345</f>
        <v>50</v>
      </c>
      <c r="FG345" s="406" t="n">
        <v>50400</v>
      </c>
      <c r="FH345" s="590"/>
      <c r="FI345" s="591"/>
      <c r="FJ345" s="592"/>
      <c r="FK345" s="456" t="n">
        <f aca="false">3000/BS345*24</f>
        <v>1.53191489361702</v>
      </c>
      <c r="FL345" s="531" t="n">
        <v>1800</v>
      </c>
      <c r="FM345" s="456" t="n">
        <f aca="false">FL345/BS345*1000</f>
        <v>38.2978723404255</v>
      </c>
      <c r="FN345" s="531" t="n">
        <v>5814</v>
      </c>
      <c r="FO345" s="533" t="n">
        <f aca="false">FN345/11.15/1.2/1000</f>
        <v>0.434529147982063</v>
      </c>
      <c r="FP345" s="450" t="n">
        <f aca="false">FN345/BS345*1000</f>
        <v>123.702127659574</v>
      </c>
      <c r="FQ345" s="458" t="n">
        <v>57.6</v>
      </c>
      <c r="FR345" s="459" t="n">
        <f aca="false">FQ345/BS345*1000</f>
        <v>1.22553191489362</v>
      </c>
      <c r="FS345" s="577" t="n">
        <v>8.2</v>
      </c>
      <c r="FT345" s="578" t="n">
        <v>14.6</v>
      </c>
      <c r="FU345" s="579" t="n">
        <v>58</v>
      </c>
      <c r="FV345" s="580" t="n">
        <v>1</v>
      </c>
      <c r="FW345" s="581"/>
      <c r="FX345" s="580"/>
      <c r="FY345" s="453" t="n">
        <f aca="false">1-FV345/(EG345+DD345)</f>
        <v>0.9375</v>
      </c>
      <c r="FZ345" s="453"/>
      <c r="GA345" s="430"/>
      <c r="GB345" s="514" t="n">
        <f aca="false">1-FT345/DZ345</f>
        <v>0.227513227513227</v>
      </c>
      <c r="GC345" s="515" t="n">
        <f aca="false">(CW345+DZ345-FT345)</f>
        <v>4.3</v>
      </c>
      <c r="GD345" s="514" t="n">
        <f aca="false">1-FU345/EA345</f>
        <v>0.121212121212121</v>
      </c>
      <c r="GE345" s="528" t="n">
        <f aca="false">CX345+EA345-FU345</f>
        <v>8</v>
      </c>
      <c r="GF345" s="462" t="n">
        <f aca="false">4100/BS345*24</f>
        <v>2.0936170212766</v>
      </c>
      <c r="GG345" s="607" t="n">
        <v>38</v>
      </c>
      <c r="GH345" s="451" t="n">
        <f aca="false">GG345/80</f>
        <v>0.475</v>
      </c>
      <c r="GI345" s="406" t="n">
        <v>250</v>
      </c>
      <c r="GJ345" s="463" t="n">
        <f aca="false">GI345/GG345</f>
        <v>6.57894736842105</v>
      </c>
      <c r="GK345" s="464" t="n">
        <f aca="false">GG345/(BS345/24)*1000</f>
        <v>19.4042553191489</v>
      </c>
      <c r="GL345" s="465" t="n">
        <v>8.32</v>
      </c>
      <c r="GM345" s="530" t="n">
        <v>13.9</v>
      </c>
      <c r="GN345" s="406" t="n">
        <v>50</v>
      </c>
      <c r="GO345" s="514" t="n">
        <f aca="false">1-GM345/FT345</f>
        <v>0.047945205479452</v>
      </c>
      <c r="GP345" s="451" t="n">
        <f aca="false">1-GN345/FU345</f>
        <v>0.137931034482759</v>
      </c>
      <c r="GQ345" s="578" t="n">
        <v>2</v>
      </c>
      <c r="GR345" s="456" t="n">
        <f aca="false">4300/BS345*24</f>
        <v>2.19574468085106</v>
      </c>
      <c r="GS345" s="532" t="n">
        <f aca="false">HC345</f>
        <v>12</v>
      </c>
      <c r="GT345" s="532" t="n">
        <f aca="false">HD345</f>
        <v>40.56</v>
      </c>
      <c r="GU345" s="514" t="n">
        <f aca="false">1-GS345/GM345</f>
        <v>0.136690647482014</v>
      </c>
      <c r="GV345" s="514" t="n">
        <f aca="false">1-GT345/GN345</f>
        <v>0.1888</v>
      </c>
      <c r="GW345" s="514" t="n">
        <f aca="false">1-HC345/FT345</f>
        <v>0.178082191780822</v>
      </c>
      <c r="GX345" s="514" t="n">
        <f aca="false">1-HD345/FU345</f>
        <v>0.300689655172414</v>
      </c>
      <c r="GY345" s="463" t="n">
        <f aca="false">GK345/(FU345-HD345)</f>
        <v>1.11262931875854</v>
      </c>
      <c r="GZ345" s="406" t="n">
        <v>44436</v>
      </c>
      <c r="HA345" s="582" t="n">
        <v>8.56</v>
      </c>
      <c r="HB345" s="452" t="n">
        <v>8.48</v>
      </c>
      <c r="HC345" s="578" t="n">
        <v>12</v>
      </c>
      <c r="HD345" s="464" t="n">
        <f aca="false">HC345*3.38</f>
        <v>40.56</v>
      </c>
      <c r="HE345" s="464" t="n">
        <v>11.4</v>
      </c>
      <c r="HF345" s="464"/>
      <c r="HG345" s="583"/>
      <c r="HH345" s="576" t="n">
        <v>8</v>
      </c>
      <c r="HI345" s="584" t="n">
        <v>6500</v>
      </c>
      <c r="HJ345" s="407" t="n">
        <f aca="false">HI345*0.67</f>
        <v>4355</v>
      </c>
      <c r="HK345" s="407"/>
      <c r="HL345" s="550"/>
      <c r="HM345" s="585"/>
      <c r="HN345" s="462" t="n">
        <v>11.98</v>
      </c>
      <c r="HO345" s="575"/>
      <c r="HP345" s="549" t="n">
        <v>0.01</v>
      </c>
      <c r="HQ345" s="586"/>
      <c r="HR345" s="587"/>
      <c r="HS345" s="521" t="n">
        <v>0.21</v>
      </c>
      <c r="HT345" s="588" t="n">
        <v>2</v>
      </c>
      <c r="HU345" s="523" t="n">
        <f aca="false">72500/BA345*24</f>
        <v>37.7932232841008</v>
      </c>
      <c r="HV345" s="514" t="n">
        <f aca="false">1-HC345/BE345</f>
        <v>0.718969555035129</v>
      </c>
      <c r="HW345" s="514" t="n">
        <f aca="false">1-HD345/BF345</f>
        <v>0.829579831932773</v>
      </c>
      <c r="HX345" s="514" t="n">
        <f aca="false">1-HN345/BK345</f>
        <v>0.32316384180791</v>
      </c>
      <c r="HY345" s="600"/>
    </row>
    <row r="346" customFormat="false" ht="15.6" hidden="false" customHeight="false" outlineLevel="0" collapsed="false">
      <c r="A346" s="486" t="n">
        <v>43828</v>
      </c>
      <c r="B346" s="487" t="n">
        <v>41134</v>
      </c>
      <c r="C346" s="488" t="n">
        <f aca="false">B346/$B$6</f>
        <v>0.82268</v>
      </c>
      <c r="D346" s="489" t="n">
        <v>8.29</v>
      </c>
      <c r="E346" s="490" t="n">
        <v>45.7</v>
      </c>
      <c r="F346" s="491" t="n">
        <v>230</v>
      </c>
      <c r="G346" s="491" t="n">
        <f aca="false">F346*B346/1000</f>
        <v>9460.82</v>
      </c>
      <c r="H346" s="488" t="n">
        <f aca="false">G346/$G$6</f>
        <v>0.3784328</v>
      </c>
      <c r="I346" s="491" t="n">
        <v>6620</v>
      </c>
      <c r="J346" s="491" t="n">
        <f aca="false">I346*0.67</f>
        <v>4435.4</v>
      </c>
      <c r="K346" s="492" t="n">
        <v>27.3</v>
      </c>
      <c r="L346" s="492"/>
      <c r="M346" s="492"/>
      <c r="N346" s="493" t="n">
        <v>213</v>
      </c>
      <c r="O346" s="493"/>
      <c r="P346" s="410"/>
      <c r="Q346" s="410"/>
      <c r="R346" s="410"/>
      <c r="S346" s="410"/>
      <c r="T346" s="411"/>
      <c r="U346" s="412"/>
      <c r="V346" s="410"/>
      <c r="W346" s="410"/>
      <c r="X346" s="413"/>
      <c r="Y346" s="474" t="n">
        <v>960</v>
      </c>
      <c r="Z346" s="430" t="n">
        <v>6.4</v>
      </c>
      <c r="AA346" s="448" t="n">
        <v>1266</v>
      </c>
      <c r="AB346" s="410" t="n">
        <v>3480</v>
      </c>
      <c r="AC346" s="410" t="n">
        <v>7280</v>
      </c>
      <c r="AD346" s="475" t="n">
        <v>4.76</v>
      </c>
      <c r="AE346" s="478" t="n">
        <f aca="false">AD346/$AD$6</f>
        <v>0.661111111111111</v>
      </c>
      <c r="AF346" s="479" t="n">
        <f aca="false">Y346</f>
        <v>960</v>
      </c>
      <c r="AG346" s="478" t="n">
        <f aca="false">AF346/$AF$6</f>
        <v>0.384</v>
      </c>
      <c r="AH346" s="479" t="n">
        <v>1266</v>
      </c>
      <c r="AI346" s="479" t="n">
        <f aca="false">AB346</f>
        <v>3480</v>
      </c>
      <c r="AJ346" s="474" t="n">
        <f aca="false">AB346*Y346/1000</f>
        <v>3340.8</v>
      </c>
      <c r="AK346" s="478" t="n">
        <f aca="false">AJ346/$AJ$6</f>
        <v>0.14848</v>
      </c>
      <c r="AL346" s="448" t="n">
        <v>38</v>
      </c>
      <c r="AM346" s="480"/>
      <c r="AN346" s="474" t="n">
        <v>1120</v>
      </c>
      <c r="AO346" s="474" t="n">
        <v>1190</v>
      </c>
      <c r="AP346" s="480" t="n">
        <v>7.7</v>
      </c>
      <c r="AQ346" s="448" t="n">
        <v>512</v>
      </c>
      <c r="AR346" s="474" t="n">
        <v>1830</v>
      </c>
      <c r="AS346" s="658" t="n">
        <f aca="false">AR346/AQ346</f>
        <v>3.57421875</v>
      </c>
      <c r="AT346" s="474" t="n">
        <v>7270</v>
      </c>
      <c r="AU346" s="448"/>
      <c r="AV346" s="481" t="n">
        <v>2</v>
      </c>
      <c r="AW346" s="480" t="n">
        <v>11.15</v>
      </c>
      <c r="AX346" s="480" t="n">
        <v>34.83</v>
      </c>
      <c r="AY346" s="481" t="n">
        <v>43</v>
      </c>
      <c r="AZ346" s="481" t="n">
        <v>3.2</v>
      </c>
      <c r="BA346" s="421" t="n">
        <f aca="false">CC346+DF346</f>
        <v>45263</v>
      </c>
      <c r="BB346" s="422" t="n">
        <f aca="false">BA346/$BA$6</f>
        <v>0.90526</v>
      </c>
      <c r="BC346" s="423"/>
      <c r="BD346" s="424" t="n">
        <v>8.39</v>
      </c>
      <c r="BE346" s="425" t="n">
        <v>42.9</v>
      </c>
      <c r="BF346" s="426" t="n">
        <v>218</v>
      </c>
      <c r="BG346" s="427" t="n">
        <v>8550</v>
      </c>
      <c r="BH346" s="421" t="n">
        <f aca="false">BG346*0.67</f>
        <v>5728.5</v>
      </c>
      <c r="BI346" s="421"/>
      <c r="BJ346" s="422"/>
      <c r="BK346" s="428" t="n">
        <v>18.9</v>
      </c>
      <c r="BL346" s="428"/>
      <c r="BM346" s="429"/>
      <c r="BN346" s="423"/>
      <c r="BO346" s="426" t="n">
        <v>140</v>
      </c>
      <c r="BP346" s="426"/>
      <c r="BQ346" s="424" t="n">
        <v>3.39</v>
      </c>
      <c r="BR346" s="422" t="n">
        <f aca="false">BQ346/$BQ$6</f>
        <v>0.470833333333333</v>
      </c>
      <c r="BS346" s="410" t="n">
        <f aca="false">BA346+Y346</f>
        <v>46223</v>
      </c>
      <c r="BT346" s="430" t="n">
        <f aca="false">(BD346*BA346+AP346*AF346)/(AF346+BA346)</f>
        <v>8.37566947190792</v>
      </c>
      <c r="BU346" s="431" t="n">
        <f aca="false">(AQ346*Y346+BA346*BE346)/(BA346+Y346)</f>
        <v>52.642682214482</v>
      </c>
      <c r="BV346" s="431" t="n">
        <f aca="false">(BA346*BF346+AR346*AF346)/(AF346+BA346)</f>
        <v>251.479436644095</v>
      </c>
      <c r="BW346" s="431" t="n">
        <f aca="false">(BA346*BG346+AS346*AF346)/(AF346+BA346)</f>
        <v>8372.50029747096</v>
      </c>
      <c r="BX346" s="431" t="n">
        <f aca="false">BW346*0.65</f>
        <v>5442.12519335612</v>
      </c>
      <c r="BY346" s="431" t="n">
        <f aca="false">(BK346*BA346+AY346*AF346)/BS346</f>
        <v>19.400530039158</v>
      </c>
      <c r="BZ346" s="431"/>
      <c r="CA346" s="432"/>
      <c r="CB346" s="431" t="n">
        <f aca="false">BO346</f>
        <v>140</v>
      </c>
      <c r="CC346" s="433" t="n">
        <v>22152</v>
      </c>
      <c r="CD346" s="412" t="n">
        <f aca="false">CC346+AF346/2</f>
        <v>22632</v>
      </c>
      <c r="CE346" s="422" t="n">
        <f aca="false">CD346/25000</f>
        <v>0.90528</v>
      </c>
      <c r="CF346" s="434" t="n">
        <f aca="false">6700/CD346*24</f>
        <v>7.10498409331919</v>
      </c>
      <c r="CG346" s="435"/>
      <c r="CH346" s="428"/>
      <c r="CI346" s="447" t="n">
        <f aca="false">9500/CD346*24</f>
        <v>10.0742311770944</v>
      </c>
      <c r="CJ346" s="437" t="n">
        <v>22.4</v>
      </c>
      <c r="CK346" s="437" t="n">
        <v>1.45</v>
      </c>
      <c r="CL346" s="424"/>
      <c r="CM346" s="424"/>
      <c r="CN346" s="424"/>
      <c r="CO346" s="433"/>
      <c r="CP346" s="433"/>
      <c r="CQ346" s="438"/>
      <c r="CR346" s="438" t="n">
        <v>0.96</v>
      </c>
      <c r="CS346" s="482"/>
      <c r="CT346" s="433" t="n">
        <f aca="false">3500/CD346*24</f>
        <v>3.71155885471898</v>
      </c>
      <c r="CU346" s="435" t="n">
        <v>3.7</v>
      </c>
      <c r="CV346" s="494"/>
      <c r="CW346" s="495"/>
      <c r="CX346" s="496"/>
      <c r="CY346" s="497"/>
      <c r="CZ346" s="498"/>
      <c r="DA346" s="498"/>
      <c r="DB346" s="498"/>
      <c r="DC346" s="498"/>
      <c r="DD346" s="499"/>
      <c r="DE346" s="499"/>
      <c r="DF346" s="433" t="n">
        <v>23111</v>
      </c>
      <c r="DG346" s="446" t="n">
        <f aca="false">DF346+AF346/2</f>
        <v>23591</v>
      </c>
      <c r="DH346" s="422" t="n">
        <f aca="false">DG346/25000</f>
        <v>0.94364</v>
      </c>
      <c r="DI346" s="447" t="n">
        <f aca="false">6700/DG346*24</f>
        <v>6.81615870459073</v>
      </c>
      <c r="DJ346" s="435" t="n">
        <v>8.07</v>
      </c>
      <c r="DK346" s="428"/>
      <c r="DL346" s="447" t="n">
        <f aca="false">9500/DG346*24</f>
        <v>9.66470264083761</v>
      </c>
      <c r="DM346" s="542" t="n">
        <v>22.5</v>
      </c>
      <c r="DN346" s="542" t="n">
        <v>1.81</v>
      </c>
      <c r="DO346" s="543" t="n">
        <v>8.08</v>
      </c>
      <c r="DP346" s="543"/>
      <c r="DQ346" s="543"/>
      <c r="DR346" s="433"/>
      <c r="DS346" s="433"/>
      <c r="DT346" s="438"/>
      <c r="DU346" s="438" t="n">
        <v>0.94</v>
      </c>
      <c r="DV346" s="482"/>
      <c r="DW346" s="447" t="n">
        <f aca="false">3500/DG346*24</f>
        <v>3.56067992030859</v>
      </c>
      <c r="DX346" s="435" t="n">
        <v>4.05</v>
      </c>
      <c r="DY346" s="494" t="n">
        <v>8.15</v>
      </c>
      <c r="DZ346" s="495" t="n">
        <v>18</v>
      </c>
      <c r="EA346" s="496" t="n">
        <v>67</v>
      </c>
      <c r="EB346" s="497" t="n">
        <v>6860</v>
      </c>
      <c r="EC346" s="498" t="n">
        <v>12</v>
      </c>
      <c r="ED346" s="498"/>
      <c r="EE346" s="498"/>
      <c r="EF346" s="498"/>
      <c r="EG346" s="499" t="n">
        <v>6</v>
      </c>
      <c r="EH346" s="496"/>
      <c r="EI346" s="430" t="n">
        <f aca="false">DY346</f>
        <v>8.15</v>
      </c>
      <c r="EJ346" s="448" t="n">
        <f aca="false">DZ346</f>
        <v>18</v>
      </c>
      <c r="EK346" s="449" t="n">
        <f aca="false">EA346</f>
        <v>67</v>
      </c>
      <c r="EL346" s="418" t="n">
        <f aca="false">EB346</f>
        <v>6860</v>
      </c>
      <c r="EM346" s="432" t="n">
        <f aca="false">EC346</f>
        <v>12</v>
      </c>
      <c r="EN346" s="432"/>
      <c r="EO346" s="432"/>
      <c r="EP346" s="432"/>
      <c r="EQ346" s="431" t="n">
        <f aca="false">EG346</f>
        <v>6</v>
      </c>
      <c r="ER346" s="449"/>
      <c r="ES346" s="450" t="n">
        <f aca="false">44000/(BA346+AF346)*24</f>
        <v>22.8457694221491</v>
      </c>
      <c r="ET346" s="451" t="n">
        <f aca="false">(BA346+AF346)/BA$6</f>
        <v>0.92446</v>
      </c>
      <c r="EU346" s="452" t="n">
        <f aca="false">BV346/1000/ES346*24</f>
        <v>0.264184863636364</v>
      </c>
      <c r="EV346" s="500" t="n">
        <f aca="false">EU346/$EU$6</f>
        <v>0.489231228956229</v>
      </c>
      <c r="EW346" s="514" t="n">
        <f aca="false">1-EM346/BY346</f>
        <v>0.381460198469876</v>
      </c>
      <c r="EX346" s="515" t="n">
        <f aca="false">BY346-EM346</f>
        <v>7.40053003915799</v>
      </c>
      <c r="EY346" s="514" t="n">
        <f aca="false">1-EJ346/BU346</f>
        <v>0.658072133812205</v>
      </c>
      <c r="EZ346" s="515" t="n">
        <f aca="false">BU346-EJ346</f>
        <v>34.642682214482</v>
      </c>
      <c r="FA346" s="451" t="n">
        <f aca="false">1-EK346/BV346</f>
        <v>0.733576626009301</v>
      </c>
      <c r="FB346" s="432" t="n">
        <f aca="false">BV346-EK346</f>
        <v>184.479436644095</v>
      </c>
      <c r="FC346" s="453"/>
      <c r="FD346" s="432"/>
      <c r="FE346" s="453" t="n">
        <f aca="false">1-EQ346/CB346</f>
        <v>0.957142857142857</v>
      </c>
      <c r="FF346" s="431" t="n">
        <f aca="false">CB346-EQ346</f>
        <v>134</v>
      </c>
      <c r="FG346" s="491" t="n">
        <v>50400</v>
      </c>
      <c r="FH346" s="499"/>
      <c r="FI346" s="502"/>
      <c r="FJ346" s="488"/>
      <c r="FK346" s="456" t="n">
        <f aca="false">3000/BS346*24</f>
        <v>1.55766609696471</v>
      </c>
      <c r="FL346" s="491" t="n">
        <v>1800</v>
      </c>
      <c r="FM346" s="456" t="n">
        <f aca="false">FL346/BS346*1000</f>
        <v>38.9416524241179</v>
      </c>
      <c r="FN346" s="491" t="n">
        <v>4726</v>
      </c>
      <c r="FO346" s="533" t="n">
        <f aca="false">FN346/11.15/1.2/1000</f>
        <v>0.35321375186846</v>
      </c>
      <c r="FP346" s="450" t="n">
        <f aca="false">FN346/BS346*1000</f>
        <v>102.243471864656</v>
      </c>
      <c r="FQ346" s="504" t="n">
        <v>57.6</v>
      </c>
      <c r="FR346" s="459" t="n">
        <f aca="false">FQ346/BS346*1000</f>
        <v>1.24613287757177</v>
      </c>
      <c r="FS346" s="505" t="n">
        <v>8.1</v>
      </c>
      <c r="FT346" s="536" t="n">
        <v>15.1</v>
      </c>
      <c r="FU346" s="496" t="n">
        <v>60</v>
      </c>
      <c r="FV346" s="491" t="n">
        <v>1</v>
      </c>
      <c r="FW346" s="505"/>
      <c r="FX346" s="491"/>
      <c r="FY346" s="453" t="n">
        <f aca="false">1-FV346/(EG346+DD346)</f>
        <v>0.833333333333333</v>
      </c>
      <c r="FZ346" s="453"/>
      <c r="GA346" s="430"/>
      <c r="GB346" s="500" t="n">
        <f aca="false">1-FT346/DZ346</f>
        <v>0.161111111111111</v>
      </c>
      <c r="GC346" s="515" t="n">
        <f aca="false">(CW346+DZ346-FT346)</f>
        <v>2.9</v>
      </c>
      <c r="GD346" s="500" t="n">
        <f aca="false">1-FU346/EA346</f>
        <v>0.104477611940298</v>
      </c>
      <c r="GE346" s="528" t="n">
        <f aca="false">CX346+EA346-FU346</f>
        <v>7</v>
      </c>
      <c r="GF346" s="462" t="n">
        <f aca="false">4100/BS346*24</f>
        <v>2.12881033251844</v>
      </c>
      <c r="GG346" s="491" t="n">
        <v>38</v>
      </c>
      <c r="GH346" s="527" t="n">
        <f aca="false">GG346/80</f>
        <v>0.475</v>
      </c>
      <c r="GI346" s="491" t="n">
        <v>250</v>
      </c>
      <c r="GJ346" s="545" t="n">
        <f aca="false">GI346/GG346</f>
        <v>6.57894736842105</v>
      </c>
      <c r="GK346" s="464" t="n">
        <f aca="false">GG346/(BS346/24)*1000</f>
        <v>19.7304372282197</v>
      </c>
      <c r="GL346" s="508" t="n">
        <v>8.29</v>
      </c>
      <c r="GM346" s="536" t="n">
        <v>13.6</v>
      </c>
      <c r="GN346" s="537" t="n">
        <v>54</v>
      </c>
      <c r="GO346" s="527" t="n">
        <f aca="false">1-GM346/FT346</f>
        <v>0.0993377483443708</v>
      </c>
      <c r="GP346" s="527" t="n">
        <f aca="false">1-GN346/FU346</f>
        <v>0.1</v>
      </c>
      <c r="GQ346" s="536" t="n">
        <v>2</v>
      </c>
      <c r="GR346" s="456" t="n">
        <f aca="false">4300/BS346*24</f>
        <v>2.23265473898276</v>
      </c>
      <c r="GS346" s="537" t="n">
        <f aca="false">HC346</f>
        <v>12</v>
      </c>
      <c r="GT346" s="537" t="n">
        <f aca="false">HD346</f>
        <v>40.56</v>
      </c>
      <c r="GU346" s="527" t="n">
        <f aca="false">1-GS346/GM346</f>
        <v>0.117647058823529</v>
      </c>
      <c r="GV346" s="527" t="n">
        <f aca="false">1-GT346/GN346</f>
        <v>0.248888888888889</v>
      </c>
      <c r="GW346" s="527" t="n">
        <f aca="false">1-HC346/FT346</f>
        <v>0.205298013245033</v>
      </c>
      <c r="GX346" s="527" t="n">
        <f aca="false">1-HD346/FU346</f>
        <v>0.324</v>
      </c>
      <c r="GY346" s="545" t="n">
        <f aca="false">GK346/(FU346-HD346)</f>
        <v>1.01494018663682</v>
      </c>
      <c r="GZ346" s="491" t="n">
        <v>43997</v>
      </c>
      <c r="HA346" s="494" t="n">
        <v>8.49</v>
      </c>
      <c r="HB346" s="494" t="n">
        <v>8.36</v>
      </c>
      <c r="HC346" s="495" t="n">
        <v>12</v>
      </c>
      <c r="HD346" s="499" t="n">
        <f aca="false">HC346*3.38</f>
        <v>40.56</v>
      </c>
      <c r="HE346" s="499" t="n">
        <v>11.6</v>
      </c>
      <c r="HF346" s="499"/>
      <c r="HG346" s="499"/>
      <c r="HH346" s="493" t="n">
        <v>5</v>
      </c>
      <c r="HI346" s="509" t="n">
        <v>6700</v>
      </c>
      <c r="HJ346" s="491" t="n">
        <f aca="false">HI346*0.67</f>
        <v>4489</v>
      </c>
      <c r="HK346" s="491"/>
      <c r="HL346" s="491"/>
      <c r="HM346" s="544"/>
      <c r="HN346" s="507" t="n">
        <v>11.08</v>
      </c>
      <c r="HO346" s="492"/>
      <c r="HP346" s="546" t="n">
        <v>0.01</v>
      </c>
      <c r="HQ346" s="524"/>
      <c r="HR346" s="525"/>
      <c r="HS346" s="525" t="n">
        <v>0.15</v>
      </c>
      <c r="HT346" s="512" t="n">
        <v>2</v>
      </c>
      <c r="HU346" s="526" t="n">
        <f aca="false">72500/BA346*24</f>
        <v>38.4419945650973</v>
      </c>
      <c r="HV346" s="527" t="n">
        <f aca="false">1-HC346/BE346</f>
        <v>0.72027972027972</v>
      </c>
      <c r="HW346" s="527" t="n">
        <f aca="false">1-HD346/BF346</f>
        <v>0.81394495412844</v>
      </c>
      <c r="HX346" s="527" t="n">
        <f aca="false">1-HN346/BK346</f>
        <v>0.413756613756614</v>
      </c>
      <c r="HY346" s="513"/>
    </row>
    <row r="347" s="599" customFormat="true" ht="15" hidden="false" customHeight="true" outlineLevel="0" collapsed="false">
      <c r="A347" s="401" t="n">
        <v>43829</v>
      </c>
      <c r="B347" s="516" t="n">
        <v>45228</v>
      </c>
      <c r="C347" s="403" t="n">
        <f aca="false">B347/$B$6</f>
        <v>0.90456</v>
      </c>
      <c r="D347" s="572" t="n">
        <v>8.2</v>
      </c>
      <c r="E347" s="573" t="n">
        <v>46.4</v>
      </c>
      <c r="F347" s="574" t="n">
        <v>195</v>
      </c>
      <c r="G347" s="407" t="n">
        <f aca="false">F347*B347/1000</f>
        <v>8819.46</v>
      </c>
      <c r="H347" s="403" t="n">
        <f aca="false">G347/$G$6</f>
        <v>0.3527784</v>
      </c>
      <c r="I347" s="574" t="n">
        <v>6680</v>
      </c>
      <c r="J347" s="407" t="n">
        <f aca="false">I347*0.67</f>
        <v>4475.6</v>
      </c>
      <c r="K347" s="575" t="n">
        <v>27.2</v>
      </c>
      <c r="L347" s="575"/>
      <c r="M347" s="575"/>
      <c r="N347" s="576" t="n">
        <v>200</v>
      </c>
      <c r="O347" s="576"/>
      <c r="P347" s="410"/>
      <c r="Q347" s="410"/>
      <c r="R347" s="410"/>
      <c r="S347" s="410"/>
      <c r="T347" s="411"/>
      <c r="U347" s="412"/>
      <c r="V347" s="410"/>
      <c r="W347" s="410"/>
      <c r="X347" s="517"/>
      <c r="Y347" s="474" t="n">
        <v>960</v>
      </c>
      <c r="Z347" s="430" t="n">
        <v>6.5</v>
      </c>
      <c r="AA347" s="448" t="n">
        <v>1357</v>
      </c>
      <c r="AB347" s="410" t="n">
        <v>3570</v>
      </c>
      <c r="AC347" s="410" t="n">
        <v>8640</v>
      </c>
      <c r="AD347" s="475" t="n">
        <v>5.42</v>
      </c>
      <c r="AE347" s="478" t="n">
        <f aca="false">AD347/$AD$6</f>
        <v>0.752777777777778</v>
      </c>
      <c r="AF347" s="479" t="n">
        <f aca="false">Y347</f>
        <v>960</v>
      </c>
      <c r="AG347" s="478" t="n">
        <f aca="false">AF347/$AF$6</f>
        <v>0.384</v>
      </c>
      <c r="AH347" s="479" t="n">
        <v>1357</v>
      </c>
      <c r="AI347" s="479" t="n">
        <f aca="false">AB347</f>
        <v>3570</v>
      </c>
      <c r="AJ347" s="474" t="n">
        <f aca="false">AB347*Y347/1000</f>
        <v>3427.2</v>
      </c>
      <c r="AK347" s="478" t="n">
        <f aca="false">AJ347/$AJ$6</f>
        <v>0.15232</v>
      </c>
      <c r="AL347" s="448" t="n">
        <v>38</v>
      </c>
      <c r="AM347" s="480"/>
      <c r="AN347" s="474" t="n">
        <v>1129</v>
      </c>
      <c r="AO347" s="474" t="n">
        <v>1193</v>
      </c>
      <c r="AP347" s="480" t="n">
        <v>7.49</v>
      </c>
      <c r="AQ347" s="448" t="n">
        <v>616</v>
      </c>
      <c r="AR347" s="474" t="n">
        <v>1730</v>
      </c>
      <c r="AS347" s="658" t="n">
        <f aca="false">AR347/AQ347</f>
        <v>2.80844155844156</v>
      </c>
      <c r="AT347" s="474" t="n">
        <v>7150</v>
      </c>
      <c r="AU347" s="448"/>
      <c r="AV347" s="481" t="n">
        <v>2.8</v>
      </c>
      <c r="AW347" s="480" t="n">
        <v>13.39</v>
      </c>
      <c r="AX347" s="480" t="n">
        <v>31.7</v>
      </c>
      <c r="AY347" s="481" t="n">
        <v>55</v>
      </c>
      <c r="AZ347" s="481" t="n">
        <v>3.6</v>
      </c>
      <c r="BA347" s="421" t="n">
        <f aca="false">CC347+DF347</f>
        <v>45462</v>
      </c>
      <c r="BB347" s="422" t="n">
        <f aca="false">BA347/$BA$6</f>
        <v>0.90924</v>
      </c>
      <c r="BC347" s="423"/>
      <c r="BD347" s="424" t="n">
        <v>8.46</v>
      </c>
      <c r="BE347" s="425" t="n">
        <v>45.6</v>
      </c>
      <c r="BF347" s="426" t="n">
        <v>148</v>
      </c>
      <c r="BG347" s="427" t="n">
        <v>8640</v>
      </c>
      <c r="BH347" s="421" t="n">
        <f aca="false">BG347*0.67</f>
        <v>5788.8</v>
      </c>
      <c r="BI347" s="433"/>
      <c r="BJ347" s="422"/>
      <c r="BK347" s="428" t="n">
        <v>19.5</v>
      </c>
      <c r="BL347" s="428"/>
      <c r="BM347" s="429"/>
      <c r="BN347" s="423"/>
      <c r="BO347" s="426" t="n">
        <v>47</v>
      </c>
      <c r="BP347" s="426"/>
      <c r="BQ347" s="424" t="n">
        <v>3.91</v>
      </c>
      <c r="BR347" s="422" t="n">
        <f aca="false">BQ347/$BQ$6</f>
        <v>0.543055555555555</v>
      </c>
      <c r="BS347" s="410" t="n">
        <f aca="false">BA347+Y347</f>
        <v>46422</v>
      </c>
      <c r="BT347" s="430" t="n">
        <f aca="false">(BD347*BA347+AP347*AF347)/(AF347+BA347)</f>
        <v>8.43994054543105</v>
      </c>
      <c r="BU347" s="431" t="n">
        <f aca="false">(AQ347*Y347+BA347*BE347)/(BA347+Y347)</f>
        <v>57.395786480548</v>
      </c>
      <c r="BV347" s="431" t="n">
        <f aca="false">(BA347*BF347+AR347*AF347)/(AF347+BA347)</f>
        <v>180.71552281246</v>
      </c>
      <c r="BW347" s="431" t="n">
        <f aca="false">(BA347*BG347+AS347*AF347)/(AF347+BA347)</f>
        <v>8461.38417353617</v>
      </c>
      <c r="BX347" s="431" t="n">
        <f aca="false">BW347*0.65</f>
        <v>5499.89971279851</v>
      </c>
      <c r="BY347" s="431" t="n">
        <f aca="false">(BK347*BA347+AY347*AF347)/BS347</f>
        <v>20.2341346775236</v>
      </c>
      <c r="BZ347" s="431"/>
      <c r="CA347" s="432"/>
      <c r="CB347" s="431" t="n">
        <f aca="false">BO347</f>
        <v>47</v>
      </c>
      <c r="CC347" s="433" t="n">
        <v>22417</v>
      </c>
      <c r="CD347" s="412" t="n">
        <f aca="false">CC347+AF347/2</f>
        <v>22897</v>
      </c>
      <c r="CE347" s="422" t="n">
        <f aca="false">CD347/25000</f>
        <v>0.91588</v>
      </c>
      <c r="CF347" s="434" t="n">
        <f aca="false">6700/CD347*24</f>
        <v>7.02275407258593</v>
      </c>
      <c r="CG347" s="435"/>
      <c r="CH347" s="428"/>
      <c r="CI347" s="447" t="n">
        <f aca="false">9500/CD347*24</f>
        <v>9.95763637157706</v>
      </c>
      <c r="CJ347" s="437" t="n">
        <v>22.6</v>
      </c>
      <c r="CK347" s="437" t="n">
        <v>1.52</v>
      </c>
      <c r="CL347" s="424"/>
      <c r="CM347" s="424"/>
      <c r="CN347" s="424"/>
      <c r="CO347" s="433"/>
      <c r="CP347" s="433"/>
      <c r="CQ347" s="438"/>
      <c r="CR347" s="438" t="n">
        <v>0.94</v>
      </c>
      <c r="CS347" s="425"/>
      <c r="CT347" s="433" t="n">
        <f aca="false">3500/CD347*24</f>
        <v>3.66860287373892</v>
      </c>
      <c r="CU347" s="435" t="n">
        <v>3.37</v>
      </c>
      <c r="CV347" s="439"/>
      <c r="CW347" s="440"/>
      <c r="CX347" s="441"/>
      <c r="CY347" s="442"/>
      <c r="CZ347" s="443"/>
      <c r="DA347" s="443"/>
      <c r="DB347" s="443"/>
      <c r="DC347" s="443"/>
      <c r="DD347" s="444"/>
      <c r="DE347" s="441"/>
      <c r="DF347" s="445" t="n">
        <v>23045</v>
      </c>
      <c r="DG347" s="446" t="n">
        <f aca="false">DF347+AF347/2</f>
        <v>23525</v>
      </c>
      <c r="DH347" s="422" t="n">
        <f aca="false">DG347/25000</f>
        <v>0.941</v>
      </c>
      <c r="DI347" s="447" t="n">
        <f aca="false">6700/DG347*24</f>
        <v>6.83528161530287</v>
      </c>
      <c r="DJ347" s="435" t="n">
        <v>7.97</v>
      </c>
      <c r="DK347" s="428"/>
      <c r="DL347" s="447" t="n">
        <f aca="false">9500/DG347*24</f>
        <v>9.69181721572795</v>
      </c>
      <c r="DM347" s="423" t="n">
        <v>22.5</v>
      </c>
      <c r="DN347" s="423" t="n">
        <v>1.55</v>
      </c>
      <c r="DO347" s="424" t="n">
        <v>7.88</v>
      </c>
      <c r="DP347" s="424"/>
      <c r="DQ347" s="424"/>
      <c r="DR347" s="433"/>
      <c r="DS347" s="433"/>
      <c r="DT347" s="438"/>
      <c r="DU347" s="438" t="n">
        <v>0.94</v>
      </c>
      <c r="DV347" s="425"/>
      <c r="DW347" s="447" t="n">
        <f aca="false">3500/DG347*24</f>
        <v>3.57066950053135</v>
      </c>
      <c r="DX347" s="435" t="n">
        <v>4.42</v>
      </c>
      <c r="DY347" s="439" t="n">
        <v>8.02</v>
      </c>
      <c r="DZ347" s="440" t="n">
        <v>18.6</v>
      </c>
      <c r="EA347" s="441" t="n">
        <v>65</v>
      </c>
      <c r="EB347" s="442" t="n">
        <v>7370</v>
      </c>
      <c r="EC347" s="443" t="n">
        <v>11</v>
      </c>
      <c r="ED347" s="443"/>
      <c r="EE347" s="443"/>
      <c r="EF347" s="443"/>
      <c r="EG347" s="444" t="n">
        <v>9</v>
      </c>
      <c r="EH347" s="441"/>
      <c r="EI347" s="430" t="n">
        <f aca="false">DY347</f>
        <v>8.02</v>
      </c>
      <c r="EJ347" s="448" t="n">
        <f aca="false">DZ347</f>
        <v>18.6</v>
      </c>
      <c r="EK347" s="449" t="n">
        <f aca="false">EA347</f>
        <v>65</v>
      </c>
      <c r="EL347" s="418" t="n">
        <f aca="false">EB347</f>
        <v>7370</v>
      </c>
      <c r="EM347" s="432" t="n">
        <f aca="false">EC347</f>
        <v>11</v>
      </c>
      <c r="EN347" s="432"/>
      <c r="EO347" s="432"/>
      <c r="EP347" s="432"/>
      <c r="EQ347" s="431" t="n">
        <f aca="false">EG347</f>
        <v>9</v>
      </c>
      <c r="ER347" s="449"/>
      <c r="ES347" s="450" t="n">
        <f aca="false">44000/(BA347+AF347)*24</f>
        <v>22.7478350781957</v>
      </c>
      <c r="ET347" s="451" t="n">
        <f aca="false">(BA347+AF347)/BA$6</f>
        <v>0.92844</v>
      </c>
      <c r="EU347" s="452" t="n">
        <f aca="false">BV347/1000/ES347*24</f>
        <v>0.190663090909091</v>
      </c>
      <c r="EV347" s="451" t="n">
        <f aca="false">EU347/$EU$6</f>
        <v>0.353079797979798</v>
      </c>
      <c r="EW347" s="514" t="n">
        <f aca="false">1-EM347/BY347</f>
        <v>0.456364199640374</v>
      </c>
      <c r="EX347" s="515" t="n">
        <f aca="false">BY347-EM347</f>
        <v>9.23413467752359</v>
      </c>
      <c r="EY347" s="514" t="n">
        <f aca="false">1-EJ347/BU347</f>
        <v>0.675934399708875</v>
      </c>
      <c r="EZ347" s="515" t="n">
        <f aca="false">BU347-EJ347</f>
        <v>38.795786480548</v>
      </c>
      <c r="FA347" s="451" t="n">
        <f aca="false">1-EK347/BV347</f>
        <v>0.64031866776904</v>
      </c>
      <c r="FB347" s="432" t="n">
        <f aca="false">BV347-EK347</f>
        <v>115.71552281246</v>
      </c>
      <c r="FC347" s="453"/>
      <c r="FD347" s="432"/>
      <c r="FE347" s="453" t="n">
        <f aca="false">1-EQ347/CB347</f>
        <v>0.808510638297872</v>
      </c>
      <c r="FF347" s="431" t="n">
        <f aca="false">CB347-EQ347</f>
        <v>38</v>
      </c>
      <c r="FG347" s="406" t="n">
        <v>50400</v>
      </c>
      <c r="FH347" s="590"/>
      <c r="FI347" s="591"/>
      <c r="FJ347" s="592"/>
      <c r="FK347" s="456" t="n">
        <f aca="false">3000/BS347*24</f>
        <v>1.55098875533152</v>
      </c>
      <c r="FL347" s="531" t="n">
        <v>1800</v>
      </c>
      <c r="FM347" s="456" t="n">
        <f aca="false">FL347/BS347*1000</f>
        <v>38.7747188832881</v>
      </c>
      <c r="FN347" s="531" t="n">
        <v>4309</v>
      </c>
      <c r="FO347" s="533" t="n">
        <f aca="false">FN347/11.15/1.2/1000</f>
        <v>0.322047832585949</v>
      </c>
      <c r="FP347" s="450" t="n">
        <f aca="false">FN347/BS347*1000</f>
        <v>92.8223687044936</v>
      </c>
      <c r="FQ347" s="458" t="n">
        <v>54</v>
      </c>
      <c r="FR347" s="459" t="n">
        <f aca="false">FQ347/BS347*1000</f>
        <v>1.16324156649864</v>
      </c>
      <c r="FS347" s="577" t="n">
        <v>8.04</v>
      </c>
      <c r="FT347" s="578" t="n">
        <v>15.9</v>
      </c>
      <c r="FU347" s="579" t="n">
        <v>58</v>
      </c>
      <c r="FV347" s="580" t="n">
        <v>2</v>
      </c>
      <c r="FW347" s="581"/>
      <c r="FX347" s="580"/>
      <c r="FY347" s="453" t="n">
        <f aca="false">1-FV347/(EG347+DD347)</f>
        <v>0.777777777777778</v>
      </c>
      <c r="FZ347" s="453"/>
      <c r="GA347" s="430"/>
      <c r="GB347" s="514" t="n">
        <f aca="false">1-FT347/DZ347</f>
        <v>0.145161290322581</v>
      </c>
      <c r="GC347" s="515" t="n">
        <f aca="false">(CW347+DZ347-FT347)</f>
        <v>2.7</v>
      </c>
      <c r="GD347" s="514" t="n">
        <f aca="false">1-FU347/EA347</f>
        <v>0.107692307692308</v>
      </c>
      <c r="GE347" s="528" t="n">
        <f aca="false">CX347+EA347-FU347</f>
        <v>7</v>
      </c>
      <c r="GF347" s="462" t="n">
        <f aca="false">4100/BS347*24</f>
        <v>2.11968463228642</v>
      </c>
      <c r="GG347" s="607" t="n">
        <v>38</v>
      </c>
      <c r="GH347" s="451" t="n">
        <f aca="false">GG347/80</f>
        <v>0.475</v>
      </c>
      <c r="GI347" s="406" t="n">
        <v>250</v>
      </c>
      <c r="GJ347" s="463" t="n">
        <f aca="false">GI347/GG347</f>
        <v>6.57894736842105</v>
      </c>
      <c r="GK347" s="464" t="n">
        <f aca="false">GG347/(BS347/24)*1000</f>
        <v>19.6458575675326</v>
      </c>
      <c r="GL347" s="465" t="n">
        <v>8.2</v>
      </c>
      <c r="GM347" s="530" t="n">
        <v>14.8</v>
      </c>
      <c r="GN347" s="406" t="n">
        <v>53</v>
      </c>
      <c r="GO347" s="514" t="n">
        <f aca="false">1-GM347/FT347</f>
        <v>0.0691823899371069</v>
      </c>
      <c r="GP347" s="451" t="n">
        <f aca="false">1-GN347/FU347</f>
        <v>0.0862068965517241</v>
      </c>
      <c r="GQ347" s="578" t="n">
        <v>2</v>
      </c>
      <c r="GR347" s="456" t="n">
        <f aca="false">4300/BS347*24</f>
        <v>2.22308388264185</v>
      </c>
      <c r="GS347" s="532" t="n">
        <f aca="false">HC347</f>
        <v>12.9</v>
      </c>
      <c r="GT347" s="532" t="n">
        <f aca="false">HD347</f>
        <v>43.602</v>
      </c>
      <c r="GU347" s="514" t="n">
        <f aca="false">1-GS347/GM347</f>
        <v>0.128378378378378</v>
      </c>
      <c r="GV347" s="514" t="n">
        <f aca="false">1-GT347/GN347</f>
        <v>0.177320754716981</v>
      </c>
      <c r="GW347" s="514" t="n">
        <f aca="false">1-HC347/FT347</f>
        <v>0.188679245283019</v>
      </c>
      <c r="GX347" s="514" t="n">
        <f aca="false">1-HD347/FU347</f>
        <v>0.248241379310345</v>
      </c>
      <c r="GY347" s="463" t="n">
        <f aca="false">GK347/(FU347-HD347)</f>
        <v>1.36448517624202</v>
      </c>
      <c r="GZ347" s="406" t="n">
        <v>43819</v>
      </c>
      <c r="HA347" s="582" t="n">
        <v>8.47</v>
      </c>
      <c r="HB347" s="452" t="n">
        <v>8.35</v>
      </c>
      <c r="HC347" s="578" t="n">
        <v>12.9</v>
      </c>
      <c r="HD347" s="464" t="n">
        <f aca="false">HC347*3.38</f>
        <v>43.602</v>
      </c>
      <c r="HE347" s="464" t="n">
        <v>12.2</v>
      </c>
      <c r="HF347" s="464"/>
      <c r="HG347" s="583"/>
      <c r="HH347" s="576" t="n">
        <v>6</v>
      </c>
      <c r="HI347" s="584" t="n">
        <v>7280</v>
      </c>
      <c r="HJ347" s="407" t="n">
        <f aca="false">HI347*0.67</f>
        <v>4877.6</v>
      </c>
      <c r="HK347" s="407"/>
      <c r="HL347" s="550"/>
      <c r="HM347" s="585"/>
      <c r="HN347" s="462" t="n">
        <v>11.15</v>
      </c>
      <c r="HO347" s="575"/>
      <c r="HP347" s="549" t="n">
        <v>0.01</v>
      </c>
      <c r="HQ347" s="586"/>
      <c r="HR347" s="587"/>
      <c r="HS347" s="521" t="n">
        <v>0.15</v>
      </c>
      <c r="HT347" s="588" t="n">
        <v>2</v>
      </c>
      <c r="HU347" s="523" t="n">
        <f aca="false">72500/BA347*24</f>
        <v>38.2737231094101</v>
      </c>
      <c r="HV347" s="514" t="n">
        <f aca="false">1-HC347/BE347</f>
        <v>0.717105263157895</v>
      </c>
      <c r="HW347" s="514" t="n">
        <f aca="false">1-HD347/BF347</f>
        <v>0.705391891891892</v>
      </c>
      <c r="HX347" s="514" t="n">
        <f aca="false">1-HN347/BK347</f>
        <v>0.428205128205128</v>
      </c>
      <c r="HY347" s="600"/>
    </row>
    <row r="348" s="599" customFormat="true" ht="15" hidden="false" customHeight="true" outlineLevel="0" collapsed="false">
      <c r="A348" s="401" t="n">
        <v>43830</v>
      </c>
      <c r="B348" s="516" t="n">
        <v>41579</v>
      </c>
      <c r="C348" s="403" t="n">
        <f aca="false">B348/$B$6</f>
        <v>0.83158</v>
      </c>
      <c r="D348" s="572" t="n">
        <v>7.93</v>
      </c>
      <c r="E348" s="573" t="n">
        <v>53</v>
      </c>
      <c r="F348" s="574" t="n">
        <v>195</v>
      </c>
      <c r="G348" s="407" t="n">
        <f aca="false">F348*B348/1000</f>
        <v>8107.905</v>
      </c>
      <c r="H348" s="403" t="n">
        <f aca="false">G348/$G$6</f>
        <v>0.3243162</v>
      </c>
      <c r="I348" s="574" t="n">
        <v>8010</v>
      </c>
      <c r="J348" s="407" t="n">
        <f aca="false">I348*0.67</f>
        <v>5366.7</v>
      </c>
      <c r="K348" s="575" t="n">
        <v>30.5</v>
      </c>
      <c r="L348" s="575" t="n">
        <v>22.8</v>
      </c>
      <c r="M348" s="575" t="n">
        <v>2.3</v>
      </c>
      <c r="N348" s="576" t="n">
        <v>180</v>
      </c>
      <c r="O348" s="576" t="n">
        <v>32</v>
      </c>
      <c r="P348" s="410"/>
      <c r="Q348" s="410"/>
      <c r="R348" s="410"/>
      <c r="S348" s="410"/>
      <c r="T348" s="411"/>
      <c r="U348" s="412"/>
      <c r="V348" s="410"/>
      <c r="W348" s="410"/>
      <c r="X348" s="517"/>
      <c r="Y348" s="474" t="n">
        <v>960</v>
      </c>
      <c r="Z348" s="430" t="n">
        <v>6.07</v>
      </c>
      <c r="AA348" s="448" t="n">
        <v>1434</v>
      </c>
      <c r="AB348" s="410" t="n">
        <v>3520</v>
      </c>
      <c r="AC348" s="410" t="n">
        <v>7520</v>
      </c>
      <c r="AD348" s="475" t="n">
        <v>5.67</v>
      </c>
      <c r="AE348" s="478" t="n">
        <f aca="false">AD348/$AD$6</f>
        <v>0.7875</v>
      </c>
      <c r="AF348" s="479" t="n">
        <f aca="false">Y348</f>
        <v>960</v>
      </c>
      <c r="AG348" s="478" t="n">
        <f aca="false">AF348/$AF$6</f>
        <v>0.384</v>
      </c>
      <c r="AH348" s="479" t="n">
        <v>1434</v>
      </c>
      <c r="AI348" s="479" t="n">
        <f aca="false">AB348</f>
        <v>3520</v>
      </c>
      <c r="AJ348" s="474" t="n">
        <f aca="false">AB348*Y348/1000</f>
        <v>3379.2</v>
      </c>
      <c r="AK348" s="478" t="n">
        <f aca="false">AJ348/$AJ$6</f>
        <v>0.150186666666667</v>
      </c>
      <c r="AL348" s="448" t="n">
        <v>37</v>
      </c>
      <c r="AM348" s="480"/>
      <c r="AN348" s="474" t="n">
        <v>1138</v>
      </c>
      <c r="AO348" s="474" t="n">
        <v>1110</v>
      </c>
      <c r="AP348" s="480" t="n">
        <v>7.55</v>
      </c>
      <c r="AQ348" s="448" t="n">
        <v>497</v>
      </c>
      <c r="AR348" s="474" t="n">
        <v>1520</v>
      </c>
      <c r="AS348" s="658" t="n">
        <f aca="false">AR348/AQ348</f>
        <v>3.05835010060362</v>
      </c>
      <c r="AT348" s="474" t="n">
        <v>7180</v>
      </c>
      <c r="AU348" s="448"/>
      <c r="AV348" s="481" t="n">
        <v>0.2</v>
      </c>
      <c r="AW348" s="480" t="n">
        <v>9.49</v>
      </c>
      <c r="AX348" s="480" t="n">
        <v>38.02</v>
      </c>
      <c r="AY348" s="481" t="n">
        <v>58.6</v>
      </c>
      <c r="AZ348" s="481" t="n">
        <v>3.2</v>
      </c>
      <c r="BA348" s="421" t="n">
        <f aca="false">CC348+DF348</f>
        <v>41347</v>
      </c>
      <c r="BB348" s="422" t="n">
        <f aca="false">BA348/$BA$6</f>
        <v>0.82694</v>
      </c>
      <c r="BC348" s="423"/>
      <c r="BD348" s="424" t="n">
        <v>8.25</v>
      </c>
      <c r="BE348" s="425" t="n">
        <v>46.8</v>
      </c>
      <c r="BF348" s="426" t="n">
        <v>147</v>
      </c>
      <c r="BG348" s="427" t="n">
        <v>8780</v>
      </c>
      <c r="BH348" s="421" t="n">
        <f aca="false">BG348*0.67</f>
        <v>5882.6</v>
      </c>
      <c r="BI348" s="433" t="n">
        <v>1800</v>
      </c>
      <c r="BJ348" s="422" t="n">
        <f aca="false">BI348/35.5*(23+35.5)/BH348</f>
        <v>0.504232343368339</v>
      </c>
      <c r="BK348" s="428" t="n">
        <v>17.9</v>
      </c>
      <c r="BL348" s="428" t="n">
        <v>12</v>
      </c>
      <c r="BM348" s="429" t="n">
        <v>8.9</v>
      </c>
      <c r="BN348" s="423" t="n">
        <v>1.2</v>
      </c>
      <c r="BO348" s="426" t="n">
        <v>71</v>
      </c>
      <c r="BP348" s="426" t="n">
        <v>32</v>
      </c>
      <c r="BQ348" s="424" t="n">
        <v>3.08</v>
      </c>
      <c r="BR348" s="422" t="n">
        <f aca="false">BQ348/$BQ$6</f>
        <v>0.427777777777778</v>
      </c>
      <c r="BS348" s="410" t="n">
        <f aca="false">BA348+Y348</f>
        <v>42307</v>
      </c>
      <c r="BT348" s="430" t="n">
        <f aca="false">(BD348*BA348+AP348*AF348)/(AF348+BA348)</f>
        <v>8.23411610371806</v>
      </c>
      <c r="BU348" s="431" t="n">
        <f aca="false">(AQ348*Y348+BA348*BE348)/(BA348+Y348)</f>
        <v>57.0156144373271</v>
      </c>
      <c r="BV348" s="431" t="n">
        <f aca="false">(BA348*BF348+AR348*AF348)/(AF348+BA348)</f>
        <v>178.155127993004</v>
      </c>
      <c r="BW348" s="431" t="n">
        <f aca="false">(BA348*BG348+AS348*AF348)/(AF348+BA348)</f>
        <v>8580.83995594338</v>
      </c>
      <c r="BX348" s="431" t="n">
        <f aca="false">BW348*0.65</f>
        <v>5577.5459713632</v>
      </c>
      <c r="BY348" s="431" t="n">
        <f aca="false">(BK348*BA348+AY348*AF348)/BS348</f>
        <v>18.8235351123927</v>
      </c>
      <c r="BZ348" s="431" t="n">
        <f aca="false">(BL348*BA348+AY348*AF348)/BS348</f>
        <v>13.0574136667691</v>
      </c>
      <c r="CA348" s="432" t="n">
        <f aca="false">(BN348*BA348+AZ348*AF348)/BS348</f>
        <v>1.24538256080554</v>
      </c>
      <c r="CB348" s="431" t="n">
        <f aca="false">BO348</f>
        <v>71</v>
      </c>
      <c r="CC348" s="433" t="n">
        <v>20495</v>
      </c>
      <c r="CD348" s="412" t="n">
        <f aca="false">CC348+AF348/2</f>
        <v>20975</v>
      </c>
      <c r="CE348" s="422" t="n">
        <f aca="false">CD348/25000</f>
        <v>0.839</v>
      </c>
      <c r="CF348" s="434" t="n">
        <f aca="false">6700/CD348*24</f>
        <v>7.66626936829559</v>
      </c>
      <c r="CG348" s="435"/>
      <c r="CH348" s="428"/>
      <c r="CI348" s="447" t="n">
        <f aca="false">9500/CD348*24</f>
        <v>10.8700834326579</v>
      </c>
      <c r="CJ348" s="437" t="n">
        <v>22.8</v>
      </c>
      <c r="CK348" s="437" t="n">
        <v>1.16</v>
      </c>
      <c r="CL348" s="424"/>
      <c r="CM348" s="424"/>
      <c r="CN348" s="424"/>
      <c r="CO348" s="433"/>
      <c r="CP348" s="433"/>
      <c r="CQ348" s="438"/>
      <c r="CR348" s="438" t="n">
        <v>0.96</v>
      </c>
      <c r="CS348" s="425"/>
      <c r="CT348" s="433" t="n">
        <f aca="false">3500/CD348*24</f>
        <v>4.00476758045292</v>
      </c>
      <c r="CU348" s="435" t="n">
        <v>5.66</v>
      </c>
      <c r="CV348" s="439"/>
      <c r="CW348" s="440"/>
      <c r="CX348" s="441"/>
      <c r="CY348" s="442"/>
      <c r="CZ348" s="443"/>
      <c r="DA348" s="443"/>
      <c r="DB348" s="443"/>
      <c r="DC348" s="443"/>
      <c r="DD348" s="444"/>
      <c r="DE348" s="441"/>
      <c r="DF348" s="445" t="n">
        <v>20852</v>
      </c>
      <c r="DG348" s="446" t="n">
        <f aca="false">DF348+AF348/2</f>
        <v>21332</v>
      </c>
      <c r="DH348" s="422" t="n">
        <f aca="false">DG348/25000</f>
        <v>0.85328</v>
      </c>
      <c r="DI348" s="447" t="n">
        <f aca="false">6700/DG348*24</f>
        <v>7.5379711231952</v>
      </c>
      <c r="DJ348" s="435" t="n">
        <v>7.85</v>
      </c>
      <c r="DK348" s="428" t="n">
        <v>8.31</v>
      </c>
      <c r="DL348" s="447" t="n">
        <f aca="false">9500/DG348*24</f>
        <v>10.6881680105007</v>
      </c>
      <c r="DM348" s="423" t="n">
        <v>22.6</v>
      </c>
      <c r="DN348" s="423" t="n">
        <v>1.22</v>
      </c>
      <c r="DO348" s="424" t="n">
        <v>7.82</v>
      </c>
      <c r="DP348" s="424"/>
      <c r="DQ348" s="424"/>
      <c r="DR348" s="433" t="n">
        <v>5397</v>
      </c>
      <c r="DS348" s="433" t="n">
        <v>2567</v>
      </c>
      <c r="DT348" s="438" t="n">
        <f aca="false">DS348/DR348</f>
        <v>0.475634611821382</v>
      </c>
      <c r="DU348" s="438" t="n">
        <v>0.96</v>
      </c>
      <c r="DV348" s="425"/>
      <c r="DW348" s="447" t="n">
        <f aca="false">3500/DG348*24</f>
        <v>3.93774610913182</v>
      </c>
      <c r="DX348" s="435" t="n">
        <v>4.59</v>
      </c>
      <c r="DY348" s="439" t="n">
        <v>7.85</v>
      </c>
      <c r="DZ348" s="440" t="n">
        <v>21.1</v>
      </c>
      <c r="EA348" s="441" t="n">
        <v>62</v>
      </c>
      <c r="EB348" s="442" t="n">
        <v>7180</v>
      </c>
      <c r="EC348" s="443" t="n">
        <v>10.5</v>
      </c>
      <c r="ED348" s="443" t="n">
        <v>0.9</v>
      </c>
      <c r="EE348" s="443" t="n">
        <v>9.9</v>
      </c>
      <c r="EF348" s="443" t="n">
        <v>0.75</v>
      </c>
      <c r="EG348" s="444" t="n">
        <v>11</v>
      </c>
      <c r="EH348" s="441" t="n">
        <v>16</v>
      </c>
      <c r="EI348" s="430" t="n">
        <f aca="false">DY348</f>
        <v>7.85</v>
      </c>
      <c r="EJ348" s="448" t="n">
        <f aca="false">DZ348</f>
        <v>21.1</v>
      </c>
      <c r="EK348" s="449" t="n">
        <f aca="false">EA348</f>
        <v>62</v>
      </c>
      <c r="EL348" s="418" t="n">
        <f aca="false">EB348</f>
        <v>7180</v>
      </c>
      <c r="EM348" s="432" t="n">
        <f aca="false">EC348</f>
        <v>10.5</v>
      </c>
      <c r="EN348" s="432" t="n">
        <f aca="false">ED348</f>
        <v>0.9</v>
      </c>
      <c r="EO348" s="432" t="n">
        <f aca="false">EE348</f>
        <v>9.9</v>
      </c>
      <c r="EP348" s="432" t="n">
        <f aca="false">EF348</f>
        <v>0.75</v>
      </c>
      <c r="EQ348" s="431" t="n">
        <f aca="false">EG348</f>
        <v>11</v>
      </c>
      <c r="ER348" s="449" t="n">
        <f aca="false">EH348</f>
        <v>16</v>
      </c>
      <c r="ES348" s="450" t="n">
        <f aca="false">44000/(BA348+AF348)*24</f>
        <v>24.9604084430472</v>
      </c>
      <c r="ET348" s="451" t="n">
        <f aca="false">(BA348+AF348)/BA$6</f>
        <v>0.84614</v>
      </c>
      <c r="EU348" s="452" t="n">
        <f aca="false">BV348/1000/ES348*24</f>
        <v>0.171300204545455</v>
      </c>
      <c r="EV348" s="451" t="n">
        <f aca="false">EU348/$EU$6</f>
        <v>0.317222601010101</v>
      </c>
      <c r="EW348" s="514" t="n">
        <f aca="false">1-EM348/BY348</f>
        <v>0.442187668931158</v>
      </c>
      <c r="EX348" s="515" t="n">
        <f aca="false">BY348-EM348</f>
        <v>8.32353511239275</v>
      </c>
      <c r="EY348" s="514" t="n">
        <f aca="false">1-EJ348/BU348</f>
        <v>0.629925938565591</v>
      </c>
      <c r="EZ348" s="515" t="n">
        <f aca="false">BU348-EJ348</f>
        <v>35.9156144373271</v>
      </c>
      <c r="FA348" s="451" t="n">
        <f aca="false">1-EK348/BV348</f>
        <v>0.651988687059096</v>
      </c>
      <c r="FB348" s="432" t="n">
        <f aca="false">BV348-EK348</f>
        <v>116.155127993004</v>
      </c>
      <c r="FC348" s="453" t="n">
        <f aca="false">1-EP348/CA348</f>
        <v>0.397775411665566</v>
      </c>
      <c r="FD348" s="432" t="n">
        <f aca="false">CA348-EP348</f>
        <v>0.49538256080554</v>
      </c>
      <c r="FE348" s="453" t="n">
        <f aca="false">1-EQ348/CB348</f>
        <v>0.845070422535211</v>
      </c>
      <c r="FF348" s="431" t="n">
        <f aca="false">CB348-EQ348</f>
        <v>60</v>
      </c>
      <c r="FG348" s="406" t="n">
        <v>50400</v>
      </c>
      <c r="FH348" s="590"/>
      <c r="FI348" s="591"/>
      <c r="FJ348" s="592"/>
      <c r="FK348" s="456" t="n">
        <f aca="false">3000/BS348*24</f>
        <v>1.70184603020777</v>
      </c>
      <c r="FL348" s="531" t="n">
        <v>1800</v>
      </c>
      <c r="FM348" s="456" t="n">
        <f aca="false">FL348/BS348*1000</f>
        <v>42.5461507551942</v>
      </c>
      <c r="FN348" s="531" t="n">
        <v>4309</v>
      </c>
      <c r="FO348" s="533" t="n">
        <f aca="false">FN348/11.15/1.2/1000</f>
        <v>0.322047832585949</v>
      </c>
      <c r="FP348" s="450" t="n">
        <f aca="false">FN348/BS348*1000</f>
        <v>101.850757557851</v>
      </c>
      <c r="FQ348" s="458" t="n">
        <v>54</v>
      </c>
      <c r="FR348" s="459" t="n">
        <f aca="false">FQ348/BS348*1000</f>
        <v>1.27638452265583</v>
      </c>
      <c r="FS348" s="577" t="n">
        <v>8.05</v>
      </c>
      <c r="FT348" s="578" t="n">
        <v>15.6</v>
      </c>
      <c r="FU348" s="579" t="n">
        <v>55</v>
      </c>
      <c r="FV348" s="580" t="n">
        <v>1</v>
      </c>
      <c r="FW348" s="581" t="n">
        <v>0.2</v>
      </c>
      <c r="FX348" s="580" t="n">
        <v>8</v>
      </c>
      <c r="FY348" s="453" t="n">
        <f aca="false">1-FV348/(EG348+DD348)</f>
        <v>0.909090909090909</v>
      </c>
      <c r="FZ348" s="453" t="n">
        <f aca="false">1-FW348/(EF348+DC348)</f>
        <v>0.733333333333334</v>
      </c>
      <c r="GA348" s="430" t="n">
        <f aca="false">EF348+DC348-FW348</f>
        <v>0.55</v>
      </c>
      <c r="GB348" s="514" t="n">
        <f aca="false">1-FT348/DZ348</f>
        <v>0.260663507109005</v>
      </c>
      <c r="GC348" s="515" t="n">
        <f aca="false">(CW348+DZ348-FT348)</f>
        <v>5.5</v>
      </c>
      <c r="GD348" s="514" t="n">
        <f aca="false">1-FU348/EA348</f>
        <v>0.112903225806452</v>
      </c>
      <c r="GE348" s="528" t="n">
        <f aca="false">CX348+EA348-FU348</f>
        <v>7</v>
      </c>
      <c r="GF348" s="462" t="n">
        <f aca="false">4100/BS348*24</f>
        <v>2.32585624128395</v>
      </c>
      <c r="GG348" s="607" t="n">
        <v>38</v>
      </c>
      <c r="GH348" s="451" t="n">
        <f aca="false">GG348/80</f>
        <v>0.475</v>
      </c>
      <c r="GI348" s="406" t="n">
        <v>250</v>
      </c>
      <c r="GJ348" s="463" t="n">
        <f aca="false">GI348/GG348</f>
        <v>6.57894736842105</v>
      </c>
      <c r="GK348" s="464" t="n">
        <f aca="false">GG348/(BS348/24)*1000</f>
        <v>21.5567163826317</v>
      </c>
      <c r="GL348" s="465" t="n">
        <v>8.1</v>
      </c>
      <c r="GM348" s="530" t="n">
        <v>15.5</v>
      </c>
      <c r="GN348" s="406" t="n">
        <v>54</v>
      </c>
      <c r="GO348" s="514" t="n">
        <f aca="false">1-GM348/FT348</f>
        <v>0.00641025641025639</v>
      </c>
      <c r="GP348" s="451" t="n">
        <f aca="false">1-GN348/FU348</f>
        <v>0.0181818181818182</v>
      </c>
      <c r="GQ348" s="578" t="n">
        <v>2</v>
      </c>
      <c r="GR348" s="456" t="n">
        <f aca="false">4300/BS348*24</f>
        <v>2.4393126432978</v>
      </c>
      <c r="GS348" s="532" t="n">
        <f aca="false">HC348</f>
        <v>14</v>
      </c>
      <c r="GT348" s="532" t="n">
        <f aca="false">HD348</f>
        <v>47.32</v>
      </c>
      <c r="GU348" s="514" t="n">
        <f aca="false">1-GS348/GM348</f>
        <v>0.0967741935483871</v>
      </c>
      <c r="GV348" s="514" t="n">
        <f aca="false">1-GT348/GN348</f>
        <v>0.123703703703704</v>
      </c>
      <c r="GW348" s="514" t="n">
        <f aca="false">1-HC348/FT348</f>
        <v>0.102564102564103</v>
      </c>
      <c r="GX348" s="514" t="n">
        <f aca="false">1-HD348/FU348</f>
        <v>0.139636363636364</v>
      </c>
      <c r="GY348" s="463" t="n">
        <f aca="false">GK348/(FU348-HD348)</f>
        <v>2.80686411232184</v>
      </c>
      <c r="GZ348" s="406" t="n">
        <v>38288</v>
      </c>
      <c r="HA348" s="582" t="n">
        <v>8.25</v>
      </c>
      <c r="HB348" s="452" t="n">
        <v>8.18</v>
      </c>
      <c r="HC348" s="578" t="n">
        <v>14</v>
      </c>
      <c r="HD348" s="464" t="n">
        <f aca="false">HC348*3.38</f>
        <v>47.32</v>
      </c>
      <c r="HE348" s="464" t="n">
        <v>13.2</v>
      </c>
      <c r="HF348" s="464"/>
      <c r="HG348" s="583"/>
      <c r="HH348" s="576" t="n">
        <v>6</v>
      </c>
      <c r="HI348" s="584" t="n">
        <v>7130</v>
      </c>
      <c r="HJ348" s="407" t="n">
        <f aca="false">HI348*0.67</f>
        <v>4777.1</v>
      </c>
      <c r="HK348" s="407" t="n">
        <v>173</v>
      </c>
      <c r="HL348" s="550" t="n">
        <v>1370</v>
      </c>
      <c r="HM348" s="585" t="n">
        <v>11.3</v>
      </c>
      <c r="HN348" s="462" t="n">
        <v>11.78</v>
      </c>
      <c r="HO348" s="575" t="n">
        <v>0.13</v>
      </c>
      <c r="HP348" s="549" t="n">
        <v>0</v>
      </c>
      <c r="HQ348" s="586" t="n">
        <v>11.6</v>
      </c>
      <c r="HR348" s="587" t="n">
        <v>0.2</v>
      </c>
      <c r="HS348" s="521" t="n">
        <v>0.17</v>
      </c>
      <c r="HT348" s="588" t="n">
        <v>2</v>
      </c>
      <c r="HU348" s="523" t="n">
        <f aca="false">72500/BA348*24</f>
        <v>42.0828596996155</v>
      </c>
      <c r="HV348" s="514" t="n">
        <f aca="false">1-HC348/BE348</f>
        <v>0.700854700854701</v>
      </c>
      <c r="HW348" s="514" t="n">
        <f aca="false">1-HD348/BF348</f>
        <v>0.678095238095238</v>
      </c>
      <c r="HX348" s="514" t="n">
        <f aca="false">1-HN348/BK348</f>
        <v>0.341899441340782</v>
      </c>
      <c r="HY348" s="600"/>
    </row>
    <row r="349" s="599" customFormat="true" ht="15" hidden="false" customHeight="true" outlineLevel="0" collapsed="false">
      <c r="A349" s="401" t="n">
        <v>43831</v>
      </c>
      <c r="B349" s="516" t="n">
        <v>40352</v>
      </c>
      <c r="C349" s="403" t="n">
        <f aca="false">B349/$B$6</f>
        <v>0.80704</v>
      </c>
      <c r="D349" s="572" t="n">
        <v>8.2</v>
      </c>
      <c r="E349" s="573" t="n">
        <v>56.1</v>
      </c>
      <c r="F349" s="574" t="n">
        <v>209</v>
      </c>
      <c r="G349" s="407" t="n">
        <f aca="false">F349*B349/1000</f>
        <v>8433.568</v>
      </c>
      <c r="H349" s="403" t="n">
        <f aca="false">G349/$G$6</f>
        <v>0.33734272</v>
      </c>
      <c r="I349" s="574" t="n">
        <v>7300</v>
      </c>
      <c r="J349" s="407" t="n">
        <f aca="false">I349*0.67</f>
        <v>4891</v>
      </c>
      <c r="K349" s="575" t="n">
        <v>29.8</v>
      </c>
      <c r="L349" s="575"/>
      <c r="M349" s="575"/>
      <c r="N349" s="576" t="n">
        <v>121</v>
      </c>
      <c r="O349" s="576"/>
      <c r="P349" s="410"/>
      <c r="Q349" s="410"/>
      <c r="R349" s="410"/>
      <c r="S349" s="410"/>
      <c r="T349" s="411"/>
      <c r="U349" s="412"/>
      <c r="V349" s="410"/>
      <c r="W349" s="410"/>
      <c r="X349" s="517"/>
      <c r="Y349" s="474" t="n">
        <v>960</v>
      </c>
      <c r="Z349" s="430" t="n">
        <v>6.24</v>
      </c>
      <c r="AA349" s="410" t="n">
        <v>1339</v>
      </c>
      <c r="AB349" s="410" t="n">
        <v>3400</v>
      </c>
      <c r="AC349" s="410" t="n">
        <v>7730</v>
      </c>
      <c r="AD349" s="475" t="n">
        <v>6.41</v>
      </c>
      <c r="AE349" s="478" t="n">
        <f aca="false">AD349/$AD$6</f>
        <v>0.890277777777778</v>
      </c>
      <c r="AF349" s="479" t="n">
        <f aca="false">Y349</f>
        <v>960</v>
      </c>
      <c r="AG349" s="478" t="n">
        <f aca="false">AF349/$AF$6</f>
        <v>0.384</v>
      </c>
      <c r="AH349" s="479" t="n">
        <v>1339</v>
      </c>
      <c r="AI349" s="479" t="n">
        <f aca="false">AB349</f>
        <v>3400</v>
      </c>
      <c r="AJ349" s="474" t="n">
        <f aca="false">AB349*Y349/1000</f>
        <v>3264</v>
      </c>
      <c r="AK349" s="478" t="n">
        <f aca="false">AJ349/$AJ$6</f>
        <v>0.145066666666667</v>
      </c>
      <c r="AL349" s="448" t="n">
        <v>37</v>
      </c>
      <c r="AM349" s="480"/>
      <c r="AN349" s="474" t="n">
        <v>1132</v>
      </c>
      <c r="AO349" s="474" t="n">
        <v>1207</v>
      </c>
      <c r="AP349" s="480" t="n">
        <v>7.46</v>
      </c>
      <c r="AQ349" s="448" t="n">
        <v>481</v>
      </c>
      <c r="AR349" s="474" t="n">
        <v>1570</v>
      </c>
      <c r="AS349" s="658" t="n">
        <f aca="false">AR349/AQ349</f>
        <v>3.26403326403326</v>
      </c>
      <c r="AT349" s="474" t="n">
        <v>7390</v>
      </c>
      <c r="AU349" s="448"/>
      <c r="AV349" s="481" t="n">
        <v>0.1</v>
      </c>
      <c r="AW349" s="480" t="n">
        <v>9.75</v>
      </c>
      <c r="AX349" s="480" t="n">
        <v>38.7</v>
      </c>
      <c r="AY349" s="481" t="n">
        <v>47</v>
      </c>
      <c r="AZ349" s="481" t="n">
        <v>2.9</v>
      </c>
      <c r="BA349" s="421" t="n">
        <f aca="false">CC349+DF349</f>
        <v>39843</v>
      </c>
      <c r="BB349" s="422" t="n">
        <f aca="false">BA349/$BA$6</f>
        <v>0.79686</v>
      </c>
      <c r="BC349" s="423"/>
      <c r="BD349" s="424" t="n">
        <v>8.17</v>
      </c>
      <c r="BE349" s="425" t="n">
        <v>52.4</v>
      </c>
      <c r="BF349" s="426" t="n">
        <v>173</v>
      </c>
      <c r="BG349" s="427" t="n">
        <v>9080</v>
      </c>
      <c r="BH349" s="421" t="n">
        <f aca="false">BG349*0.67</f>
        <v>6083.6</v>
      </c>
      <c r="BI349" s="433"/>
      <c r="BJ349" s="422"/>
      <c r="BK349" s="428" t="n">
        <v>18.7</v>
      </c>
      <c r="BL349" s="428"/>
      <c r="BM349" s="429"/>
      <c r="BN349" s="423"/>
      <c r="BO349" s="426" t="n">
        <v>156</v>
      </c>
      <c r="BP349" s="426"/>
      <c r="BQ349" s="424" t="n">
        <v>3.24</v>
      </c>
      <c r="BR349" s="422" t="n">
        <f aca="false">BQ349/$BQ$6</f>
        <v>0.45</v>
      </c>
      <c r="BS349" s="410" t="n">
        <f aca="false">BA349+Y349</f>
        <v>40803</v>
      </c>
      <c r="BT349" s="430" t="n">
        <f aca="false">(BD349*BA349+AP349*AF349)/(AF349+BA349)</f>
        <v>8.15329534593045</v>
      </c>
      <c r="BU349" s="431" t="n">
        <f aca="false">(AQ349*Y349+BA349*BE349)/(BA349+Y349)</f>
        <v>62.4839644143813</v>
      </c>
      <c r="BV349" s="431" t="n">
        <f aca="false">(BA349*BF349+AR349*AF349)/(AF349+BA349)</f>
        <v>205.868171457981</v>
      </c>
      <c r="BW349" s="431" t="n">
        <f aca="false">(BA349*BG349+AS349*AF349)/(AF349+BA349)</f>
        <v>8866.4454445</v>
      </c>
      <c r="BX349" s="431" t="n">
        <f aca="false">BW349*0.65</f>
        <v>5763.189538925</v>
      </c>
      <c r="BY349" s="431" t="n">
        <f aca="false">(BK349*BA349+AY349*AF349)/BS349</f>
        <v>19.3658333946033</v>
      </c>
      <c r="BZ349" s="431"/>
      <c r="CA349" s="432"/>
      <c r="CB349" s="431" t="n">
        <f aca="false">BO349</f>
        <v>156</v>
      </c>
      <c r="CC349" s="433" t="n">
        <v>19680</v>
      </c>
      <c r="CD349" s="412" t="n">
        <f aca="false">CC349+AF349/2</f>
        <v>20160</v>
      </c>
      <c r="CE349" s="422" t="n">
        <f aca="false">CD349/25000</f>
        <v>0.8064</v>
      </c>
      <c r="CF349" s="434" t="n">
        <f aca="false">6700/CD349*24</f>
        <v>7.97619047619048</v>
      </c>
      <c r="CG349" s="435"/>
      <c r="CH349" s="428"/>
      <c r="CI349" s="447" t="n">
        <f aca="false">9500/CD349*24</f>
        <v>11.3095238095238</v>
      </c>
      <c r="CJ349" s="437" t="n">
        <v>22.8</v>
      </c>
      <c r="CK349" s="437" t="n">
        <v>1.05</v>
      </c>
      <c r="CL349" s="424"/>
      <c r="CM349" s="424" t="n">
        <v>22.4</v>
      </c>
      <c r="CN349" s="424" t="n">
        <v>75</v>
      </c>
      <c r="CO349" s="433"/>
      <c r="CP349" s="433"/>
      <c r="CQ349" s="438"/>
      <c r="CR349" s="438" t="n">
        <v>0.94</v>
      </c>
      <c r="CS349" s="425"/>
      <c r="CT349" s="433" t="n">
        <f aca="false">3500/CD349*24</f>
        <v>4.16666666666667</v>
      </c>
      <c r="CU349" s="435" t="n">
        <v>4.86</v>
      </c>
      <c r="CV349" s="439"/>
      <c r="CW349" s="440"/>
      <c r="CX349" s="441"/>
      <c r="CY349" s="442"/>
      <c r="CZ349" s="443"/>
      <c r="DA349" s="443"/>
      <c r="DB349" s="443"/>
      <c r="DC349" s="443"/>
      <c r="DD349" s="444"/>
      <c r="DE349" s="441"/>
      <c r="DF349" s="445" t="n">
        <v>20163</v>
      </c>
      <c r="DG349" s="446" t="n">
        <f aca="false">DF349+AF349/2</f>
        <v>20643</v>
      </c>
      <c r="DH349" s="422" t="n">
        <f aca="false">DG349/25000</f>
        <v>0.82572</v>
      </c>
      <c r="DI349" s="447" t="n">
        <f aca="false">6700/DG349*24</f>
        <v>7.78956547013516</v>
      </c>
      <c r="DJ349" s="435" t="n">
        <v>7.75</v>
      </c>
      <c r="DK349" s="428" t="n">
        <v>10</v>
      </c>
      <c r="DL349" s="447" t="n">
        <f aca="false">9500/DG349*24</f>
        <v>11.0449062636245</v>
      </c>
      <c r="DM349" s="423" t="n">
        <v>22.6</v>
      </c>
      <c r="DN349" s="423" t="n">
        <v>1.36</v>
      </c>
      <c r="DO349" s="424" t="n">
        <v>7.73</v>
      </c>
      <c r="DP349" s="424" t="n">
        <v>23.3</v>
      </c>
      <c r="DQ349" s="424" t="n">
        <v>77</v>
      </c>
      <c r="DR349" s="433"/>
      <c r="DS349" s="433"/>
      <c r="DT349" s="438"/>
      <c r="DU349" s="438" t="n">
        <v>0.95</v>
      </c>
      <c r="DV349" s="425"/>
      <c r="DW349" s="447" t="n">
        <f aca="false">3500/DG349*24</f>
        <v>4.06917599186165</v>
      </c>
      <c r="DX349" s="435" t="n">
        <v>4.52</v>
      </c>
      <c r="DY349" s="439" t="n">
        <v>7.94</v>
      </c>
      <c r="DZ349" s="440" t="n">
        <v>20.8</v>
      </c>
      <c r="EA349" s="441" t="n">
        <v>69</v>
      </c>
      <c r="EB349" s="442" t="n">
        <v>7590</v>
      </c>
      <c r="EC349" s="443" t="n">
        <v>12</v>
      </c>
      <c r="ED349" s="443"/>
      <c r="EE349" s="443"/>
      <c r="EF349" s="443"/>
      <c r="EG349" s="444" t="n">
        <v>10</v>
      </c>
      <c r="EH349" s="441"/>
      <c r="EI349" s="430" t="n">
        <f aca="false">DY349</f>
        <v>7.94</v>
      </c>
      <c r="EJ349" s="448" t="n">
        <f aca="false">DZ349</f>
        <v>20.8</v>
      </c>
      <c r="EK349" s="449" t="n">
        <f aca="false">EA349</f>
        <v>69</v>
      </c>
      <c r="EL349" s="418" t="n">
        <f aca="false">EB349</f>
        <v>7590</v>
      </c>
      <c r="EM349" s="432" t="n">
        <f aca="false">EC349</f>
        <v>12</v>
      </c>
      <c r="EN349" s="432"/>
      <c r="EO349" s="432"/>
      <c r="EP349" s="432"/>
      <c r="EQ349" s="431" t="n">
        <f aca="false">EG349</f>
        <v>10</v>
      </c>
      <c r="ER349" s="449"/>
      <c r="ES349" s="450" t="n">
        <f aca="false">44000/(BA349+AF349)*24</f>
        <v>25.8804499669142</v>
      </c>
      <c r="ET349" s="451" t="n">
        <f aca="false">(BA349+AF349)/BA$6</f>
        <v>0.81606</v>
      </c>
      <c r="EU349" s="452" t="n">
        <f aca="false">BV349/1000/ES349*24</f>
        <v>0.190909977272727</v>
      </c>
      <c r="EV349" s="451" t="n">
        <f aca="false">EU349/$EU$6</f>
        <v>0.353536994949495</v>
      </c>
      <c r="EW349" s="514" t="n">
        <f aca="false">1-EM349/BY349</f>
        <v>0.380351996452472</v>
      </c>
      <c r="EX349" s="515" t="n">
        <f aca="false">BY349-EM349</f>
        <v>7.36583339460334</v>
      </c>
      <c r="EY349" s="514" t="n">
        <f aca="false">1-EJ349/BU349</f>
        <v>0.66711459180057</v>
      </c>
      <c r="EZ349" s="515" t="n">
        <f aca="false">BU349-EJ349</f>
        <v>41.6839644143813</v>
      </c>
      <c r="FA349" s="451" t="n">
        <f aca="false">1-EK349/BV349</f>
        <v>0.664834056127596</v>
      </c>
      <c r="FB349" s="432" t="n">
        <f aca="false">BV349-EK349</f>
        <v>136.868171457981</v>
      </c>
      <c r="FC349" s="453"/>
      <c r="FD349" s="432"/>
      <c r="FE349" s="453" t="n">
        <f aca="false">1-EQ349/CB349</f>
        <v>0.935897435897436</v>
      </c>
      <c r="FF349" s="431" t="n">
        <f aca="false">CB349-EQ349</f>
        <v>146</v>
      </c>
      <c r="FG349" s="406" t="n">
        <v>50400</v>
      </c>
      <c r="FH349" s="590"/>
      <c r="FI349" s="591"/>
      <c r="FJ349" s="592"/>
      <c r="FK349" s="456" t="n">
        <f aca="false">3000/BS349*24</f>
        <v>1.76457613410779</v>
      </c>
      <c r="FL349" s="531" t="n">
        <v>1800</v>
      </c>
      <c r="FM349" s="456" t="n">
        <f aca="false">FL349/BS349*1000</f>
        <v>44.1144033526947</v>
      </c>
      <c r="FN349" s="531" t="n">
        <v>3892</v>
      </c>
      <c r="FO349" s="533" t="n">
        <f aca="false">FN349/11.15/1.2/1000</f>
        <v>0.290881913303438</v>
      </c>
      <c r="FP349" s="450" t="n">
        <f aca="false">FN349/BS349*1000</f>
        <v>95.3851432492709</v>
      </c>
      <c r="FQ349" s="458" t="n">
        <v>54</v>
      </c>
      <c r="FR349" s="459" t="n">
        <f aca="false">FQ349/BS349*1000</f>
        <v>1.32343210058084</v>
      </c>
      <c r="FS349" s="577" t="n">
        <v>7.87</v>
      </c>
      <c r="FT349" s="578" t="n">
        <v>17.3</v>
      </c>
      <c r="FU349" s="579" t="n">
        <v>60</v>
      </c>
      <c r="FV349" s="580" t="n">
        <v>2</v>
      </c>
      <c r="FW349" s="581"/>
      <c r="FX349" s="580"/>
      <c r="FY349" s="453" t="n">
        <f aca="false">1-FV349/(EG349+DD349)</f>
        <v>0.8</v>
      </c>
      <c r="FZ349" s="453"/>
      <c r="GA349" s="430"/>
      <c r="GB349" s="514" t="n">
        <f aca="false">1-FT349/DZ349</f>
        <v>0.168269230769231</v>
      </c>
      <c r="GC349" s="515" t="n">
        <f aca="false">(CW349+DZ349-FT349)</f>
        <v>3.5</v>
      </c>
      <c r="GD349" s="514" t="n">
        <f aca="false">1-FU349/EA349</f>
        <v>0.130434782608696</v>
      </c>
      <c r="GE349" s="528" t="n">
        <f aca="false">CX349+EA349-FU349</f>
        <v>9</v>
      </c>
      <c r="GF349" s="462" t="n">
        <f aca="false">4100/BS349*24</f>
        <v>2.41158738328064</v>
      </c>
      <c r="GG349" s="607" t="n">
        <v>38</v>
      </c>
      <c r="GH349" s="451" t="n">
        <f aca="false">GG349/80</f>
        <v>0.475</v>
      </c>
      <c r="GI349" s="406" t="n">
        <v>250</v>
      </c>
      <c r="GJ349" s="463" t="n">
        <f aca="false">GI349/GG349</f>
        <v>6.57894736842105</v>
      </c>
      <c r="GK349" s="464" t="n">
        <f aca="false">GG349/(BS349/24)*1000</f>
        <v>22.3512976986986</v>
      </c>
      <c r="GL349" s="465" t="n">
        <v>8.07</v>
      </c>
      <c r="GM349" s="530" t="n">
        <v>15.5</v>
      </c>
      <c r="GN349" s="406" t="n">
        <v>54</v>
      </c>
      <c r="GO349" s="514" t="n">
        <f aca="false">1-GM349/FT349</f>
        <v>0.104046242774567</v>
      </c>
      <c r="GP349" s="451" t="n">
        <f aca="false">1-GN349/FU349</f>
        <v>0.1</v>
      </c>
      <c r="GQ349" s="578" t="n">
        <v>2</v>
      </c>
      <c r="GR349" s="456" t="n">
        <f aca="false">4300/BS349*24</f>
        <v>2.52922579222116</v>
      </c>
      <c r="GS349" s="532" t="n">
        <f aca="false">HC349</f>
        <v>13.1</v>
      </c>
      <c r="GT349" s="532" t="n">
        <f aca="false">HD349</f>
        <v>44.278</v>
      </c>
      <c r="GU349" s="514" t="n">
        <f aca="false">1-GS349/GM349</f>
        <v>0.154838709677419</v>
      </c>
      <c r="GV349" s="514" t="n">
        <f aca="false">1-GT349/GN349</f>
        <v>0.180037037037037</v>
      </c>
      <c r="GW349" s="514" t="n">
        <f aca="false">1-HC349/FT349</f>
        <v>0.242774566473989</v>
      </c>
      <c r="GX349" s="514" t="n">
        <f aca="false">1-HD349/FU349</f>
        <v>0.262033333333333</v>
      </c>
      <c r="GY349" s="463" t="n">
        <f aca="false">GK349/(FU349-HD349)</f>
        <v>1.42165740355544</v>
      </c>
      <c r="GZ349" s="406" t="n">
        <v>38348</v>
      </c>
      <c r="HA349" s="582" t="n">
        <v>8.2</v>
      </c>
      <c r="HB349" s="452" t="n">
        <v>8.16</v>
      </c>
      <c r="HC349" s="578" t="n">
        <v>13.1</v>
      </c>
      <c r="HD349" s="464" t="n">
        <f aca="false">HC349*3.38</f>
        <v>44.278</v>
      </c>
      <c r="HE349" s="464" t="n">
        <v>12</v>
      </c>
      <c r="HF349" s="464"/>
      <c r="HG349" s="583"/>
      <c r="HH349" s="576" t="n">
        <v>7</v>
      </c>
      <c r="HI349" s="584" t="n">
        <v>7250</v>
      </c>
      <c r="HJ349" s="407" t="n">
        <f aca="false">HI349*0.67</f>
        <v>4857.5</v>
      </c>
      <c r="HK349" s="407"/>
      <c r="HL349" s="550"/>
      <c r="HM349" s="585"/>
      <c r="HN349" s="462" t="n">
        <v>13.31</v>
      </c>
      <c r="HO349" s="575"/>
      <c r="HP349" s="549" t="n">
        <v>0.03</v>
      </c>
      <c r="HQ349" s="586"/>
      <c r="HR349" s="587"/>
      <c r="HS349" s="521" t="n">
        <v>0.15</v>
      </c>
      <c r="HT349" s="588" t="n">
        <v>2</v>
      </c>
      <c r="HU349" s="523" t="n">
        <f aca="false">72500/BA349*24</f>
        <v>43.6714102853701</v>
      </c>
      <c r="HV349" s="514" t="n">
        <f aca="false">1-HC349/BE349</f>
        <v>0.75</v>
      </c>
      <c r="HW349" s="514" t="n">
        <f aca="false">1-HD349/BF349</f>
        <v>0.744057803468208</v>
      </c>
      <c r="HX349" s="514" t="n">
        <f aca="false">1-HN349/BK349</f>
        <v>0.288235294117647</v>
      </c>
      <c r="HY349" s="600"/>
    </row>
    <row r="350" s="599" customFormat="true" ht="15" hidden="false" customHeight="true" outlineLevel="0" collapsed="false">
      <c r="A350" s="401" t="n">
        <v>43832</v>
      </c>
      <c r="B350" s="516" t="n">
        <v>39172</v>
      </c>
      <c r="C350" s="403" t="n">
        <f aca="false">B350/$B$6</f>
        <v>0.78344</v>
      </c>
      <c r="D350" s="572" t="n">
        <v>8.18</v>
      </c>
      <c r="E350" s="573" t="n">
        <v>65</v>
      </c>
      <c r="F350" s="574" t="n">
        <v>287</v>
      </c>
      <c r="G350" s="407" t="n">
        <f aca="false">F350*B350/1000</f>
        <v>11242.364</v>
      </c>
      <c r="H350" s="403" t="n">
        <f aca="false">G350/$G$6</f>
        <v>0.44969456</v>
      </c>
      <c r="I350" s="574" t="n">
        <v>7040</v>
      </c>
      <c r="J350" s="407" t="n">
        <f aca="false">I350*0.67</f>
        <v>4716.8</v>
      </c>
      <c r="K350" s="575" t="n">
        <v>36.6</v>
      </c>
      <c r="L350" s="575"/>
      <c r="M350" s="575"/>
      <c r="N350" s="576" t="n">
        <v>163</v>
      </c>
      <c r="O350" s="576"/>
      <c r="P350" s="410"/>
      <c r="Q350" s="410"/>
      <c r="R350" s="410"/>
      <c r="S350" s="410"/>
      <c r="T350" s="411"/>
      <c r="U350" s="412"/>
      <c r="V350" s="410"/>
      <c r="W350" s="410"/>
      <c r="X350" s="517"/>
      <c r="Y350" s="474" t="n">
        <v>960</v>
      </c>
      <c r="Z350" s="430" t="n">
        <v>6.53</v>
      </c>
      <c r="AA350" s="410" t="n">
        <v>1243</v>
      </c>
      <c r="AB350" s="410" t="n">
        <v>3390</v>
      </c>
      <c r="AC350" s="410" t="n">
        <v>7960</v>
      </c>
      <c r="AD350" s="475" t="n">
        <v>5.51</v>
      </c>
      <c r="AE350" s="478" t="n">
        <f aca="false">AD350/$AD$6</f>
        <v>0.765277777777778</v>
      </c>
      <c r="AF350" s="479" t="n">
        <f aca="false">Y350</f>
        <v>960</v>
      </c>
      <c r="AG350" s="478" t="n">
        <f aca="false">AF350/$AF$6</f>
        <v>0.384</v>
      </c>
      <c r="AH350" s="479" t="n">
        <v>1243</v>
      </c>
      <c r="AI350" s="479" t="n">
        <f aca="false">AB350</f>
        <v>3390</v>
      </c>
      <c r="AJ350" s="474" t="n">
        <f aca="false">AB350*Y350/1000</f>
        <v>3254.4</v>
      </c>
      <c r="AK350" s="478" t="n">
        <f aca="false">AJ350/$AJ$6</f>
        <v>0.14464</v>
      </c>
      <c r="AL350" s="448" t="n">
        <v>38</v>
      </c>
      <c r="AM350" s="480"/>
      <c r="AN350" s="474" t="n">
        <v>1108</v>
      </c>
      <c r="AO350" s="474" t="n">
        <v>1187</v>
      </c>
      <c r="AP350" s="480" t="n">
        <v>7.37</v>
      </c>
      <c r="AQ350" s="448" t="n">
        <v>538</v>
      </c>
      <c r="AR350" s="474" t="n">
        <v>1560</v>
      </c>
      <c r="AS350" s="658" t="n">
        <f aca="false">AR350/AQ350</f>
        <v>2.8996282527881</v>
      </c>
      <c r="AT350" s="474" t="n">
        <v>7520</v>
      </c>
      <c r="AU350" s="448"/>
      <c r="AV350" s="481" t="n">
        <v>0.1</v>
      </c>
      <c r="AW350" s="480" t="n">
        <v>10.94</v>
      </c>
      <c r="AX350" s="480" t="n">
        <v>37.04</v>
      </c>
      <c r="AY350" s="481" t="n">
        <v>55</v>
      </c>
      <c r="AZ350" s="481" t="n">
        <v>4</v>
      </c>
      <c r="BA350" s="421" t="n">
        <f aca="false">CC350+DF350</f>
        <v>41639</v>
      </c>
      <c r="BB350" s="422" t="n">
        <f aca="false">BA350/$BA$6</f>
        <v>0.83278</v>
      </c>
      <c r="BC350" s="423"/>
      <c r="BD350" s="424" t="n">
        <v>8.16</v>
      </c>
      <c r="BE350" s="425" t="n">
        <v>60</v>
      </c>
      <c r="BF350" s="426" t="n">
        <v>295</v>
      </c>
      <c r="BG350" s="427" t="n">
        <v>8430</v>
      </c>
      <c r="BH350" s="421" t="n">
        <f aca="false">BG350*0.67</f>
        <v>5648.1</v>
      </c>
      <c r="BI350" s="433"/>
      <c r="BJ350" s="422"/>
      <c r="BK350" s="428" t="n">
        <v>25.3</v>
      </c>
      <c r="BL350" s="428"/>
      <c r="BM350" s="429"/>
      <c r="BN350" s="423"/>
      <c r="BO350" s="426" t="n">
        <v>69</v>
      </c>
      <c r="BP350" s="426"/>
      <c r="BQ350" s="424" t="n">
        <v>4.32</v>
      </c>
      <c r="BR350" s="422" t="n">
        <f aca="false">BQ350/$BQ$6</f>
        <v>0.6</v>
      </c>
      <c r="BS350" s="410" t="n">
        <f aca="false">BA350+Y350</f>
        <v>42599</v>
      </c>
      <c r="BT350" s="430" t="n">
        <f aca="false">(BD350*BA350+AP350*AF350)/(AF350+BA350)</f>
        <v>8.14219676518228</v>
      </c>
      <c r="BU350" s="431" t="n">
        <f aca="false">(AQ350*Y350+BA350*BE350)/(BA350+Y350)</f>
        <v>70.7720838517336</v>
      </c>
      <c r="BV350" s="431" t="n">
        <f aca="false">(BA350*BF350+AR350*AF350)/(AF350+BA350)</f>
        <v>323.507711448626</v>
      </c>
      <c r="BW350" s="431" t="n">
        <f aca="false">(BA350*BG350+AS350*AF350)/(AF350+BA350)</f>
        <v>8240.08905474595</v>
      </c>
      <c r="BX350" s="431" t="n">
        <f aca="false">BW350*0.65</f>
        <v>5356.05788558487</v>
      </c>
      <c r="BY350" s="431" t="n">
        <f aca="false">(BK350*BA350+AY350*AF350)/BS350</f>
        <v>25.9693114861851</v>
      </c>
      <c r="BZ350" s="431"/>
      <c r="CA350" s="432"/>
      <c r="CB350" s="431" t="n">
        <f aca="false">BO350</f>
        <v>69</v>
      </c>
      <c r="CC350" s="433" t="n">
        <v>20695</v>
      </c>
      <c r="CD350" s="412" t="n">
        <f aca="false">CC350+AF350/2</f>
        <v>21175</v>
      </c>
      <c r="CE350" s="422" t="n">
        <f aca="false">CD350/25000</f>
        <v>0.847</v>
      </c>
      <c r="CF350" s="434" t="n">
        <f aca="false">6700/CD350*24</f>
        <v>7.59386068476978</v>
      </c>
      <c r="CG350" s="435"/>
      <c r="CH350" s="428"/>
      <c r="CI350" s="447" t="n">
        <f aca="false">9500/CD350*24</f>
        <v>10.767414403778</v>
      </c>
      <c r="CJ350" s="437" t="n">
        <v>22</v>
      </c>
      <c r="CK350" s="437" t="n">
        <v>1.19</v>
      </c>
      <c r="CL350" s="424"/>
      <c r="CM350" s="424" t="n">
        <v>22.9</v>
      </c>
      <c r="CN350" s="424" t="n">
        <v>81</v>
      </c>
      <c r="CO350" s="433"/>
      <c r="CP350" s="433"/>
      <c r="CQ350" s="438"/>
      <c r="CR350" s="438" t="n">
        <v>0.94</v>
      </c>
      <c r="CS350" s="425"/>
      <c r="CT350" s="433" t="n">
        <f aca="false">3500/CD350*24</f>
        <v>3.96694214876033</v>
      </c>
      <c r="CU350" s="435" t="n">
        <v>5.76</v>
      </c>
      <c r="CV350" s="439"/>
      <c r="CW350" s="440"/>
      <c r="CX350" s="441"/>
      <c r="CY350" s="442"/>
      <c r="CZ350" s="443"/>
      <c r="DA350" s="443"/>
      <c r="DB350" s="443"/>
      <c r="DC350" s="443"/>
      <c r="DD350" s="444"/>
      <c r="DE350" s="441"/>
      <c r="DF350" s="445" t="n">
        <v>20944</v>
      </c>
      <c r="DG350" s="446" t="n">
        <f aca="false">DF350+AF350/2</f>
        <v>21424</v>
      </c>
      <c r="DH350" s="422" t="n">
        <f aca="false">DG350/25000</f>
        <v>0.85696</v>
      </c>
      <c r="DI350" s="447" t="n">
        <f aca="false">6700/DG350*24</f>
        <v>7.50560119492158</v>
      </c>
      <c r="DJ350" s="435" t="n">
        <v>7.84</v>
      </c>
      <c r="DK350" s="428" t="n">
        <v>8.5</v>
      </c>
      <c r="DL350" s="447" t="n">
        <f aca="false">9500/DG350*24</f>
        <v>10.6422703510082</v>
      </c>
      <c r="DM350" s="423" t="n">
        <v>22</v>
      </c>
      <c r="DN350" s="423" t="n">
        <v>1.45</v>
      </c>
      <c r="DO350" s="424" t="n">
        <v>7.76</v>
      </c>
      <c r="DP350" s="424" t="n">
        <v>24.5</v>
      </c>
      <c r="DQ350" s="424" t="n">
        <v>81</v>
      </c>
      <c r="DR350" s="433"/>
      <c r="DS350" s="433"/>
      <c r="DT350" s="438"/>
      <c r="DU350" s="438" t="n">
        <v>0.95</v>
      </c>
      <c r="DV350" s="425"/>
      <c r="DW350" s="447" t="n">
        <f aca="false">3500/DG350*24</f>
        <v>3.92083644510829</v>
      </c>
      <c r="DX350" s="435" t="n">
        <v>3.9</v>
      </c>
      <c r="DY350" s="439" t="n">
        <v>8.01</v>
      </c>
      <c r="DZ350" s="440" t="n">
        <v>20.4</v>
      </c>
      <c r="EA350" s="441" t="n">
        <v>73</v>
      </c>
      <c r="EB350" s="442" t="n">
        <v>7680</v>
      </c>
      <c r="EC350" s="443" t="n">
        <v>12.4</v>
      </c>
      <c r="ED350" s="443"/>
      <c r="EE350" s="443"/>
      <c r="EF350" s="443"/>
      <c r="EG350" s="444" t="n">
        <v>16</v>
      </c>
      <c r="EH350" s="441"/>
      <c r="EI350" s="430" t="n">
        <f aca="false">DY350</f>
        <v>8.01</v>
      </c>
      <c r="EJ350" s="448" t="n">
        <f aca="false">DZ350</f>
        <v>20.4</v>
      </c>
      <c r="EK350" s="449" t="n">
        <f aca="false">EA350</f>
        <v>73</v>
      </c>
      <c r="EL350" s="418" t="n">
        <f aca="false">EB350</f>
        <v>7680</v>
      </c>
      <c r="EM350" s="432" t="n">
        <f aca="false">EC350</f>
        <v>12.4</v>
      </c>
      <c r="EN350" s="432"/>
      <c r="EO350" s="432"/>
      <c r="EP350" s="432"/>
      <c r="EQ350" s="431" t="n">
        <f aca="false">EG350</f>
        <v>16</v>
      </c>
      <c r="ER350" s="449"/>
      <c r="ES350" s="450" t="n">
        <f aca="false">44000/(BA350+AF350)*24</f>
        <v>24.7893143031527</v>
      </c>
      <c r="ET350" s="451" t="n">
        <f aca="false">(BA350+AF350)/BA$6</f>
        <v>0.85198</v>
      </c>
      <c r="EU350" s="452" t="n">
        <f aca="false">BV350/1000/ES350*24</f>
        <v>0.313206931818182</v>
      </c>
      <c r="EV350" s="451" t="n">
        <f aca="false">EU350/$EU$6</f>
        <v>0.580012836700337</v>
      </c>
      <c r="EW350" s="514" t="n">
        <f aca="false">1-EM350/BY350</f>
        <v>0.5225133324541</v>
      </c>
      <c r="EX350" s="515" t="n">
        <f aca="false">BY350-EM350</f>
        <v>13.5693114861851</v>
      </c>
      <c r="EY350" s="514" t="n">
        <f aca="false">1-EJ350/BU350</f>
        <v>0.711750751288634</v>
      </c>
      <c r="EZ350" s="515" t="n">
        <f aca="false">BU350-EJ350</f>
        <v>50.3720838517336</v>
      </c>
      <c r="FA350" s="451" t="n">
        <f aca="false">1-EK350/BV350</f>
        <v>0.774348501081735</v>
      </c>
      <c r="FB350" s="432" t="n">
        <f aca="false">BV350-EK350</f>
        <v>250.507711448626</v>
      </c>
      <c r="FC350" s="453"/>
      <c r="FD350" s="432"/>
      <c r="FE350" s="453" t="n">
        <f aca="false">1-EQ350/CB350</f>
        <v>0.768115942028985</v>
      </c>
      <c r="FF350" s="431" t="n">
        <f aca="false">CB350-EQ350</f>
        <v>53</v>
      </c>
      <c r="FG350" s="406" t="n">
        <v>50400</v>
      </c>
      <c r="FH350" s="590"/>
      <c r="FI350" s="591"/>
      <c r="FJ350" s="592"/>
      <c r="FK350" s="456" t="n">
        <f aca="false">3000/BS350*24</f>
        <v>1.6901805206695</v>
      </c>
      <c r="FL350" s="531" t="n">
        <v>1800</v>
      </c>
      <c r="FM350" s="456" t="n">
        <f aca="false">FL350/BS350*1000</f>
        <v>42.2545130167375</v>
      </c>
      <c r="FN350" s="531" t="n">
        <v>3892</v>
      </c>
      <c r="FO350" s="533" t="n">
        <f aca="false">FN350/11.15/1.2/1000</f>
        <v>0.290881913303438</v>
      </c>
      <c r="FP350" s="450" t="n">
        <f aca="false">FN350/BS350*1000</f>
        <v>91.3636470339679</v>
      </c>
      <c r="FQ350" s="458" t="n">
        <v>54</v>
      </c>
      <c r="FR350" s="459" t="n">
        <f aca="false">FQ350/BS350*1000</f>
        <v>1.26763539050212</v>
      </c>
      <c r="FS350" s="577" t="n">
        <v>7.88</v>
      </c>
      <c r="FT350" s="578" t="n">
        <v>16</v>
      </c>
      <c r="FU350" s="579" t="n">
        <v>58</v>
      </c>
      <c r="FV350" s="580" t="n">
        <v>1</v>
      </c>
      <c r="FW350" s="581"/>
      <c r="FX350" s="580"/>
      <c r="FY350" s="453" t="n">
        <f aca="false">1-FV350/(EG350+DD350)</f>
        <v>0.9375</v>
      </c>
      <c r="FZ350" s="453"/>
      <c r="GA350" s="430"/>
      <c r="GB350" s="514" t="n">
        <f aca="false">1-FT350/DZ350</f>
        <v>0.215686274509804</v>
      </c>
      <c r="GC350" s="515" t="n">
        <f aca="false">(CW350+DZ350-FT350)</f>
        <v>4.4</v>
      </c>
      <c r="GD350" s="514" t="n">
        <f aca="false">1-FU350/EA350</f>
        <v>0.205479452054795</v>
      </c>
      <c r="GE350" s="528" t="n">
        <f aca="false">CX350+EA350-FU350</f>
        <v>15</v>
      </c>
      <c r="GF350" s="462" t="n">
        <f aca="false">4100/BS350*24</f>
        <v>2.30991337824832</v>
      </c>
      <c r="GG350" s="607" t="n">
        <v>38</v>
      </c>
      <c r="GH350" s="451" t="n">
        <f aca="false">GG350/80</f>
        <v>0.475</v>
      </c>
      <c r="GI350" s="406" t="n">
        <v>250</v>
      </c>
      <c r="GJ350" s="463" t="n">
        <f aca="false">GI350/GG350</f>
        <v>6.57894736842105</v>
      </c>
      <c r="GK350" s="464" t="n">
        <f aca="false">GG350/(BS350/24)*1000</f>
        <v>21.4089532618137</v>
      </c>
      <c r="GL350" s="465" t="n">
        <v>8.11</v>
      </c>
      <c r="GM350" s="530" t="n">
        <v>13.9</v>
      </c>
      <c r="GN350" s="406" t="n">
        <v>52</v>
      </c>
      <c r="GO350" s="514" t="n">
        <f aca="false">1-GM350/FT350</f>
        <v>0.13125</v>
      </c>
      <c r="GP350" s="451" t="n">
        <f aca="false">1-GN350/FU350</f>
        <v>0.103448275862069</v>
      </c>
      <c r="GQ350" s="578" t="n">
        <v>2</v>
      </c>
      <c r="GR350" s="456" t="n">
        <f aca="false">4300/BS350*24</f>
        <v>2.42259207962628</v>
      </c>
      <c r="GS350" s="532" t="n">
        <f aca="false">HC350</f>
        <v>13</v>
      </c>
      <c r="GT350" s="532" t="n">
        <f aca="false">HD350</f>
        <v>43.94</v>
      </c>
      <c r="GU350" s="514" t="n">
        <f aca="false">1-GS350/GM350</f>
        <v>0.064748201438849</v>
      </c>
      <c r="GV350" s="514" t="n">
        <f aca="false">1-GT350/GN350</f>
        <v>0.155</v>
      </c>
      <c r="GW350" s="514" t="n">
        <f aca="false">1-HC350/FT350</f>
        <v>0.1875</v>
      </c>
      <c r="GX350" s="514" t="n">
        <f aca="false">1-HD350/FU350</f>
        <v>0.242413793103448</v>
      </c>
      <c r="GY350" s="463" t="n">
        <f aca="false">GK350/(FU350-HD350)</f>
        <v>1.52268515375631</v>
      </c>
      <c r="GZ350" s="406" t="n">
        <v>40489</v>
      </c>
      <c r="HA350" s="582" t="n">
        <v>8.36</v>
      </c>
      <c r="HB350" s="452" t="n">
        <v>8.25</v>
      </c>
      <c r="HC350" s="578" t="n">
        <v>13</v>
      </c>
      <c r="HD350" s="464" t="n">
        <f aca="false">HC350*3.38</f>
        <v>43.94</v>
      </c>
      <c r="HE350" s="464" t="n">
        <v>12.1</v>
      </c>
      <c r="HF350" s="464"/>
      <c r="HG350" s="583"/>
      <c r="HH350" s="576" t="n">
        <v>5</v>
      </c>
      <c r="HI350" s="584" t="n">
        <v>7730</v>
      </c>
      <c r="HJ350" s="407" t="n">
        <f aca="false">HI350*0.67</f>
        <v>5179.1</v>
      </c>
      <c r="HK350" s="407"/>
      <c r="HL350" s="550"/>
      <c r="HM350" s="585"/>
      <c r="HN350" s="462" t="n">
        <v>13.28</v>
      </c>
      <c r="HO350" s="575"/>
      <c r="HP350" s="549" t="n">
        <v>0.01</v>
      </c>
      <c r="HQ350" s="586"/>
      <c r="HR350" s="587"/>
      <c r="HS350" s="521" t="n">
        <v>0.16</v>
      </c>
      <c r="HT350" s="588" t="n">
        <v>2</v>
      </c>
      <c r="HU350" s="523" t="n">
        <f aca="false">72500/BA350*24</f>
        <v>41.7877470640505</v>
      </c>
      <c r="HV350" s="514" t="n">
        <f aca="false">1-HC350/BE350</f>
        <v>0.783333333333333</v>
      </c>
      <c r="HW350" s="514" t="n">
        <f aca="false">1-HD350/BF350</f>
        <v>0.851050847457627</v>
      </c>
      <c r="HX350" s="514" t="n">
        <f aca="false">1-HN350/BK350</f>
        <v>0.475098814229249</v>
      </c>
      <c r="HY350" s="600"/>
    </row>
    <row r="351" s="599" customFormat="true" ht="15" hidden="false" customHeight="true" outlineLevel="0" collapsed="false">
      <c r="A351" s="401" t="n">
        <v>43833</v>
      </c>
      <c r="B351" s="516" t="n">
        <v>40109</v>
      </c>
      <c r="C351" s="403" t="n">
        <f aca="false">B351/$B$6</f>
        <v>0.80218</v>
      </c>
      <c r="D351" s="572" t="n">
        <v>8.08</v>
      </c>
      <c r="E351" s="573" t="n">
        <v>49.4</v>
      </c>
      <c r="F351" s="574" t="n">
        <v>245</v>
      </c>
      <c r="G351" s="407" t="n">
        <f aca="false">F351*B351/1000</f>
        <v>9826.705</v>
      </c>
      <c r="H351" s="403" t="n">
        <f aca="false">G351/$G$6</f>
        <v>0.3930682</v>
      </c>
      <c r="I351" s="574" t="n">
        <v>6140</v>
      </c>
      <c r="J351" s="407" t="n">
        <f aca="false">I351*0.67</f>
        <v>4113.8</v>
      </c>
      <c r="K351" s="575" t="n">
        <v>33.9</v>
      </c>
      <c r="L351" s="575" t="n">
        <v>30</v>
      </c>
      <c r="M351" s="575" t="n">
        <v>2</v>
      </c>
      <c r="N351" s="576" t="n">
        <v>375</v>
      </c>
      <c r="O351" s="576" t="n">
        <v>32</v>
      </c>
      <c r="P351" s="410"/>
      <c r="Q351" s="410"/>
      <c r="R351" s="410"/>
      <c r="S351" s="410"/>
      <c r="T351" s="411"/>
      <c r="U351" s="412"/>
      <c r="V351" s="410"/>
      <c r="W351" s="410"/>
      <c r="X351" s="517"/>
      <c r="Y351" s="474" t="n">
        <v>960</v>
      </c>
      <c r="Z351" s="430" t="n">
        <v>6.02</v>
      </c>
      <c r="AA351" s="410" t="n">
        <v>1453</v>
      </c>
      <c r="AB351" s="410" t="n">
        <v>3380</v>
      </c>
      <c r="AC351" s="410" t="n">
        <v>7640</v>
      </c>
      <c r="AD351" s="475" t="n">
        <v>5.06</v>
      </c>
      <c r="AE351" s="478" t="n">
        <f aca="false">AD351/$AD$6</f>
        <v>0.702777777777778</v>
      </c>
      <c r="AF351" s="479" t="n">
        <f aca="false">Y351</f>
        <v>960</v>
      </c>
      <c r="AG351" s="478" t="n">
        <f aca="false">AF351/$AF$6</f>
        <v>0.384</v>
      </c>
      <c r="AH351" s="479" t="n">
        <v>1453</v>
      </c>
      <c r="AI351" s="479" t="n">
        <f aca="false">AB351</f>
        <v>3380</v>
      </c>
      <c r="AJ351" s="474" t="n">
        <f aca="false">AB351*Y351/1000</f>
        <v>3244.8</v>
      </c>
      <c r="AK351" s="478" t="n">
        <f aca="false">AJ351/$AJ$6</f>
        <v>0.144213333333333</v>
      </c>
      <c r="AL351" s="448" t="n">
        <v>37</v>
      </c>
      <c r="AM351" s="480"/>
      <c r="AN351" s="474" t="n">
        <v>1372</v>
      </c>
      <c r="AO351" s="474" t="n">
        <v>1485</v>
      </c>
      <c r="AP351" s="480" t="n">
        <v>7.53</v>
      </c>
      <c r="AQ351" s="448" t="n">
        <v>432</v>
      </c>
      <c r="AR351" s="474" t="n">
        <v>1540</v>
      </c>
      <c r="AS351" s="658" t="n">
        <f aca="false">AR351/AQ351</f>
        <v>3.56481481481481</v>
      </c>
      <c r="AT351" s="474" t="n">
        <v>7550</v>
      </c>
      <c r="AU351" s="448"/>
      <c r="AV351" s="481" t="n">
        <v>0.5</v>
      </c>
      <c r="AW351" s="480" t="n">
        <v>8.25</v>
      </c>
      <c r="AX351" s="480" t="n">
        <v>41.82</v>
      </c>
      <c r="AY351" s="481" t="n">
        <v>52</v>
      </c>
      <c r="AZ351" s="481" t="n">
        <v>4.4</v>
      </c>
      <c r="BA351" s="421" t="n">
        <f aca="false">CC351+DF351</f>
        <v>40222</v>
      </c>
      <c r="BB351" s="422" t="n">
        <f aca="false">BA351/$BA$6</f>
        <v>0.80444</v>
      </c>
      <c r="BC351" s="423"/>
      <c r="BD351" s="424" t="n">
        <v>8.12</v>
      </c>
      <c r="BE351" s="425" t="n">
        <v>80.4</v>
      </c>
      <c r="BF351" s="426" t="n">
        <v>318</v>
      </c>
      <c r="BG351" s="427" t="n">
        <v>9430</v>
      </c>
      <c r="BH351" s="421" t="n">
        <f aca="false">BG351*0.67</f>
        <v>6318.1</v>
      </c>
      <c r="BI351" s="433"/>
      <c r="BJ351" s="422"/>
      <c r="BK351" s="428" t="n">
        <v>21</v>
      </c>
      <c r="BL351" s="428" t="n">
        <v>12</v>
      </c>
      <c r="BM351" s="429" t="n">
        <v>12.9</v>
      </c>
      <c r="BN351" s="423" t="n">
        <v>1.6</v>
      </c>
      <c r="BO351" s="426" t="n">
        <v>114</v>
      </c>
      <c r="BP351" s="426" t="n">
        <v>32</v>
      </c>
      <c r="BQ351" s="424" t="n">
        <v>3.64</v>
      </c>
      <c r="BR351" s="422" t="n">
        <f aca="false">BQ351/$BQ$6</f>
        <v>0.505555555555556</v>
      </c>
      <c r="BS351" s="410" t="n">
        <f aca="false">BA351+Y351</f>
        <v>41182</v>
      </c>
      <c r="BT351" s="430" t="n">
        <f aca="false">(BD351*BA351+AP351*AF351)/(AF351+BA351)</f>
        <v>8.10624641833811</v>
      </c>
      <c r="BU351" s="431" t="n">
        <f aca="false">(AQ351*Y351+BA351*BE351)/(BA351+Y351)</f>
        <v>88.5962022242727</v>
      </c>
      <c r="BV351" s="431" t="n">
        <f aca="false">(BA351*BF351+AR351*AF351)/(AF351+BA351)</f>
        <v>346.486231848866</v>
      </c>
      <c r="BW351" s="431" t="n">
        <f aca="false">(BA351*BG351+AS351*AF351)/(AF351+BA351)</f>
        <v>9210.25890491531</v>
      </c>
      <c r="BX351" s="431" t="n">
        <f aca="false">BW351*0.65</f>
        <v>5986.66828819495</v>
      </c>
      <c r="BY351" s="431" t="n">
        <f aca="false">(BK351*BA351+AY351*AF351)/BS351</f>
        <v>21.7226458161333</v>
      </c>
      <c r="BZ351" s="431" t="n">
        <f aca="false">(BL351*BA351+AY351*AF351)/BS351</f>
        <v>12.9324462143655</v>
      </c>
      <c r="CA351" s="432" t="n">
        <f aca="false">(BN351*BA351+AZ351*AF351)/BS351</f>
        <v>1.66527123500559</v>
      </c>
      <c r="CB351" s="431" t="n">
        <f aca="false">BO351</f>
        <v>114</v>
      </c>
      <c r="CC351" s="433" t="n">
        <v>19896</v>
      </c>
      <c r="CD351" s="412" t="n">
        <f aca="false">CC351+AF351/2</f>
        <v>20376</v>
      </c>
      <c r="CE351" s="422" t="n">
        <f aca="false">CD351/25000</f>
        <v>0.81504</v>
      </c>
      <c r="CF351" s="434" t="n">
        <f aca="false">6700/CD351*24</f>
        <v>7.89163722025913</v>
      </c>
      <c r="CG351" s="435"/>
      <c r="CH351" s="428"/>
      <c r="CI351" s="447" t="n">
        <f aca="false">9500/CD351*24</f>
        <v>11.1896348645465</v>
      </c>
      <c r="CJ351" s="437" t="n">
        <v>22.1</v>
      </c>
      <c r="CK351" s="437" t="n">
        <v>1.2</v>
      </c>
      <c r="CL351" s="424"/>
      <c r="CM351" s="424" t="n">
        <v>21.2</v>
      </c>
      <c r="CN351" s="424" t="n">
        <v>74</v>
      </c>
      <c r="CO351" s="433"/>
      <c r="CP351" s="433"/>
      <c r="CQ351" s="438"/>
      <c r="CR351" s="438" t="n">
        <v>0.94</v>
      </c>
      <c r="CS351" s="425"/>
      <c r="CT351" s="433" t="n">
        <f aca="false">3500/CD351*24</f>
        <v>4.12249705535925</v>
      </c>
      <c r="CU351" s="435" t="n">
        <v>5.46</v>
      </c>
      <c r="CV351" s="439"/>
      <c r="CW351" s="440"/>
      <c r="CX351" s="441"/>
      <c r="CY351" s="442"/>
      <c r="CZ351" s="443"/>
      <c r="DA351" s="443"/>
      <c r="DB351" s="443"/>
      <c r="DC351" s="443"/>
      <c r="DD351" s="444"/>
      <c r="DE351" s="441"/>
      <c r="DF351" s="445" t="n">
        <v>20326</v>
      </c>
      <c r="DG351" s="446" t="n">
        <f aca="false">DF351+AF351/2</f>
        <v>20806</v>
      </c>
      <c r="DH351" s="422" t="n">
        <f aca="false">DG351/25000</f>
        <v>0.83224</v>
      </c>
      <c r="DI351" s="447" t="n">
        <f aca="false">6700/DG351*24</f>
        <v>7.72853984427569</v>
      </c>
      <c r="DJ351" s="435" t="n">
        <v>7.9</v>
      </c>
      <c r="DK351" s="428" t="n">
        <v>6.5</v>
      </c>
      <c r="DL351" s="447" t="n">
        <f aca="false">9500/DG351*24</f>
        <v>10.9583773911372</v>
      </c>
      <c r="DM351" s="423" t="n">
        <v>22.1</v>
      </c>
      <c r="DN351" s="423" t="n">
        <v>1.24</v>
      </c>
      <c r="DO351" s="424" t="n">
        <v>7.76</v>
      </c>
      <c r="DP351" s="424" t="n">
        <v>22.3</v>
      </c>
      <c r="DQ351" s="424" t="n">
        <v>75</v>
      </c>
      <c r="DR351" s="433"/>
      <c r="DS351" s="433"/>
      <c r="DT351" s="438"/>
      <c r="DU351" s="438" t="n">
        <v>0.95</v>
      </c>
      <c r="DV351" s="425"/>
      <c r="DW351" s="447" t="n">
        <f aca="false">3500/DG351*24</f>
        <v>4.03729693357685</v>
      </c>
      <c r="DX351" s="435" t="n">
        <v>4.11</v>
      </c>
      <c r="DY351" s="439" t="n">
        <v>7.97</v>
      </c>
      <c r="DZ351" s="440" t="n">
        <v>19.5</v>
      </c>
      <c r="EA351" s="441" t="n">
        <v>63</v>
      </c>
      <c r="EB351" s="442" t="n">
        <v>7900</v>
      </c>
      <c r="EC351" s="443" t="n">
        <v>9.8</v>
      </c>
      <c r="ED351" s="443" t="n">
        <v>0.32</v>
      </c>
      <c r="EE351" s="443" t="n">
        <v>9.6</v>
      </c>
      <c r="EF351" s="443" t="n">
        <v>0.8</v>
      </c>
      <c r="EG351" s="444" t="n">
        <v>8</v>
      </c>
      <c r="EH351" s="441" t="n">
        <v>16</v>
      </c>
      <c r="EI351" s="430" t="n">
        <f aca="false">DY351</f>
        <v>7.97</v>
      </c>
      <c r="EJ351" s="448" t="n">
        <f aca="false">DZ351</f>
        <v>19.5</v>
      </c>
      <c r="EK351" s="449" t="n">
        <f aca="false">EA351</f>
        <v>63</v>
      </c>
      <c r="EL351" s="418" t="n">
        <f aca="false">EB351</f>
        <v>7900</v>
      </c>
      <c r="EM351" s="432" t="n">
        <f aca="false">EC351</f>
        <v>9.8</v>
      </c>
      <c r="EN351" s="432" t="n">
        <f aca="false">ED351</f>
        <v>0.32</v>
      </c>
      <c r="EO351" s="432" t="n">
        <f aca="false">EE351</f>
        <v>9.6</v>
      </c>
      <c r="EP351" s="432" t="n">
        <f aca="false">EF351</f>
        <v>0.8</v>
      </c>
      <c r="EQ351" s="431" t="n">
        <f aca="false">EG351</f>
        <v>8</v>
      </c>
      <c r="ER351" s="449" t="n">
        <f aca="false">EH351</f>
        <v>16</v>
      </c>
      <c r="ES351" s="450" t="n">
        <f aca="false">44000/(BA351+AF351)*24</f>
        <v>25.6422708950512</v>
      </c>
      <c r="ET351" s="451" t="n">
        <f aca="false">(BA351+AF351)/BA$6</f>
        <v>0.82364</v>
      </c>
      <c r="EU351" s="452" t="n">
        <f aca="false">BV351/1000/ES351*24</f>
        <v>0.324295363636364</v>
      </c>
      <c r="EV351" s="451" t="n">
        <f aca="false">EU351/$EU$6</f>
        <v>0.60054696969697</v>
      </c>
      <c r="EW351" s="514" t="n">
        <f aca="false">1-EM351/BY351</f>
        <v>0.548857902349924</v>
      </c>
      <c r="EX351" s="515" t="n">
        <f aca="false">BY351-EM351</f>
        <v>11.9226458161333</v>
      </c>
      <c r="EY351" s="514" t="n">
        <f aca="false">1-EJ351/BU351</f>
        <v>0.779900272128622</v>
      </c>
      <c r="EZ351" s="515" t="n">
        <f aca="false">BU351-EJ351</f>
        <v>69.0962022242727</v>
      </c>
      <c r="FA351" s="451" t="n">
        <f aca="false">1-EK351/BV351</f>
        <v>0.818174593363121</v>
      </c>
      <c r="FB351" s="432" t="n">
        <f aca="false">BV351-EK351</f>
        <v>283.486231848866</v>
      </c>
      <c r="FC351" s="453" t="n">
        <f aca="false">1-EP351/CA351</f>
        <v>0.519597778918389</v>
      </c>
      <c r="FD351" s="432" t="n">
        <f aca="false">CA351-EP351</f>
        <v>0.865271235005585</v>
      </c>
      <c r="FE351" s="453" t="n">
        <f aca="false">1-EQ351/CB351</f>
        <v>0.929824561403509</v>
      </c>
      <c r="FF351" s="431" t="n">
        <f aca="false">CB351-EQ351</f>
        <v>106</v>
      </c>
      <c r="FG351" s="406" t="n">
        <v>50400</v>
      </c>
      <c r="FH351" s="590"/>
      <c r="FI351" s="591"/>
      <c r="FJ351" s="592"/>
      <c r="FK351" s="456" t="n">
        <f aca="false">3000/BS351*24</f>
        <v>1.74833665193531</v>
      </c>
      <c r="FL351" s="531" t="n">
        <v>1800</v>
      </c>
      <c r="FM351" s="456" t="n">
        <f aca="false">FL351/BS351*1000</f>
        <v>43.7084162983828</v>
      </c>
      <c r="FN351" s="531" t="n">
        <v>3753</v>
      </c>
      <c r="FO351" s="533" t="n">
        <f aca="false">FN351/11.15/1.2/1000</f>
        <v>0.280493273542601</v>
      </c>
      <c r="FP351" s="450" t="n">
        <f aca="false">FN351/BS351*1000</f>
        <v>91.1320479821281</v>
      </c>
      <c r="FQ351" s="458" t="n">
        <v>54</v>
      </c>
      <c r="FR351" s="459" t="n">
        <f aca="false">FQ351/BS351*1000</f>
        <v>1.31125248895148</v>
      </c>
      <c r="FS351" s="577" t="n">
        <v>7.95</v>
      </c>
      <c r="FT351" s="578" t="n">
        <v>14.5</v>
      </c>
      <c r="FU351" s="579" t="n">
        <v>52</v>
      </c>
      <c r="FV351" s="580" t="n">
        <v>1</v>
      </c>
      <c r="FW351" s="581" t="n">
        <v>0.22</v>
      </c>
      <c r="FX351" s="580" t="n">
        <v>8</v>
      </c>
      <c r="FY351" s="453" t="n">
        <f aca="false">1-FV351/(EG351+DD351)</f>
        <v>0.875</v>
      </c>
      <c r="FZ351" s="453" t="n">
        <f aca="false">1-FW351/(EF351+DC351)</f>
        <v>0.725</v>
      </c>
      <c r="GA351" s="430" t="n">
        <f aca="false">EF351+DC351-FW351</f>
        <v>0.58</v>
      </c>
      <c r="GB351" s="514" t="n">
        <f aca="false">1-FT351/DZ351</f>
        <v>0.256410256410256</v>
      </c>
      <c r="GC351" s="515" t="n">
        <f aca="false">(CW351+DZ351-FT351)</f>
        <v>5</v>
      </c>
      <c r="GD351" s="514" t="n">
        <f aca="false">1-FU351/EA351</f>
        <v>0.174603174603175</v>
      </c>
      <c r="GE351" s="528" t="n">
        <f aca="false">CX351+EA351-FU351</f>
        <v>11</v>
      </c>
      <c r="GF351" s="462" t="n">
        <f aca="false">4100/BS351*24</f>
        <v>2.38939342431159</v>
      </c>
      <c r="GG351" s="607" t="n">
        <v>38</v>
      </c>
      <c r="GH351" s="451" t="n">
        <f aca="false">GG351/80</f>
        <v>0.475</v>
      </c>
      <c r="GI351" s="406" t="n">
        <v>250</v>
      </c>
      <c r="GJ351" s="463" t="n">
        <f aca="false">GI351/GG351</f>
        <v>6.57894736842105</v>
      </c>
      <c r="GK351" s="464" t="n">
        <f aca="false">GG351/(BS351/24)*1000</f>
        <v>22.1455975911806</v>
      </c>
      <c r="GL351" s="465" t="n">
        <v>8.14</v>
      </c>
      <c r="GM351" s="530" t="n">
        <v>14.3</v>
      </c>
      <c r="GN351" s="406" t="n">
        <v>51</v>
      </c>
      <c r="GO351" s="514" t="n">
        <f aca="false">1-GM351/FT351</f>
        <v>0.0137931034482758</v>
      </c>
      <c r="GP351" s="451" t="n">
        <f aca="false">1-GN351/FU351</f>
        <v>0.0192307692307693</v>
      </c>
      <c r="GQ351" s="578" t="n">
        <v>2</v>
      </c>
      <c r="GR351" s="456" t="n">
        <f aca="false">4300/BS351*24</f>
        <v>2.50594920110728</v>
      </c>
      <c r="GS351" s="532" t="n">
        <f aca="false">HC351</f>
        <v>13.1</v>
      </c>
      <c r="GT351" s="532" t="n">
        <f aca="false">HD351</f>
        <v>44.278</v>
      </c>
      <c r="GU351" s="514" t="n">
        <f aca="false">1-GS351/GM351</f>
        <v>0.083916083916084</v>
      </c>
      <c r="GV351" s="514" t="n">
        <f aca="false">1-GT351/GN351</f>
        <v>0.131803921568628</v>
      </c>
      <c r="GW351" s="514" t="n">
        <f aca="false">1-HC351/FT351</f>
        <v>0.096551724137931</v>
      </c>
      <c r="GX351" s="514" t="n">
        <f aca="false">1-HD351/FU351</f>
        <v>0.1485</v>
      </c>
      <c r="GY351" s="463" t="n">
        <f aca="false">GK351/(FU351-HD351)</f>
        <v>2.86785775591564</v>
      </c>
      <c r="GZ351" s="406" t="n">
        <v>38793</v>
      </c>
      <c r="HA351" s="582" t="n">
        <v>8.3</v>
      </c>
      <c r="HB351" s="452" t="n">
        <v>8.26</v>
      </c>
      <c r="HC351" s="578" t="n">
        <v>13.1</v>
      </c>
      <c r="HD351" s="464" t="n">
        <f aca="false">HC351*3.38</f>
        <v>44.278</v>
      </c>
      <c r="HE351" s="464" t="n">
        <v>12.3</v>
      </c>
      <c r="HF351" s="464"/>
      <c r="HG351" s="583"/>
      <c r="HH351" s="576" t="n">
        <v>6</v>
      </c>
      <c r="HI351" s="584" t="n">
        <v>7540</v>
      </c>
      <c r="HJ351" s="407" t="n">
        <f aca="false">HI351*0.67</f>
        <v>5051.8</v>
      </c>
      <c r="HK351" s="407"/>
      <c r="HL351" s="550"/>
      <c r="HM351" s="585" t="n">
        <v>12.9</v>
      </c>
      <c r="HN351" s="462" t="n">
        <v>10.05</v>
      </c>
      <c r="HO351" s="575" t="n">
        <v>0.12</v>
      </c>
      <c r="HP351" s="549" t="n">
        <v>0.01</v>
      </c>
      <c r="HQ351" s="586" t="n">
        <v>13.3</v>
      </c>
      <c r="HR351" s="587" t="n">
        <v>0.22</v>
      </c>
      <c r="HS351" s="521" t="n">
        <v>0.22</v>
      </c>
      <c r="HT351" s="588" t="n">
        <v>2</v>
      </c>
      <c r="HU351" s="523" t="n">
        <f aca="false">72500/BA351*24</f>
        <v>43.2599075133012</v>
      </c>
      <c r="HV351" s="514" t="n">
        <f aca="false">1-HC351/BE351</f>
        <v>0.837064676616915</v>
      </c>
      <c r="HW351" s="514" t="n">
        <f aca="false">1-HD351/BF351</f>
        <v>0.860761006289308</v>
      </c>
      <c r="HX351" s="514" t="n">
        <f aca="false">1-HN351/BK351</f>
        <v>0.521428571428571</v>
      </c>
      <c r="HY351" s="600"/>
    </row>
    <row r="352" s="599" customFormat="true" ht="15" hidden="false" customHeight="true" outlineLevel="0" collapsed="false">
      <c r="A352" s="401" t="n">
        <v>43834</v>
      </c>
      <c r="B352" s="516" t="n">
        <v>35539</v>
      </c>
      <c r="C352" s="403" t="n">
        <f aca="false">B352/$B$6</f>
        <v>0.71078</v>
      </c>
      <c r="D352" s="572" t="n">
        <v>8.16</v>
      </c>
      <c r="E352" s="573" t="n">
        <v>53.6</v>
      </c>
      <c r="F352" s="574" t="n">
        <v>209</v>
      </c>
      <c r="G352" s="407" t="n">
        <f aca="false">F352*B352/1000</f>
        <v>7427.651</v>
      </c>
      <c r="H352" s="403" t="n">
        <f aca="false">G352/$G$6</f>
        <v>0.29710604</v>
      </c>
      <c r="I352" s="574" t="n">
        <v>7680</v>
      </c>
      <c r="J352" s="407" t="n">
        <f aca="false">I352*0.67</f>
        <v>5145.6</v>
      </c>
      <c r="K352" s="575" t="n">
        <v>27</v>
      </c>
      <c r="L352" s="575"/>
      <c r="M352" s="575"/>
      <c r="N352" s="576" t="n">
        <v>100</v>
      </c>
      <c r="O352" s="576"/>
      <c r="P352" s="410"/>
      <c r="Q352" s="410"/>
      <c r="R352" s="410"/>
      <c r="S352" s="410"/>
      <c r="T352" s="411"/>
      <c r="U352" s="412"/>
      <c r="V352" s="410"/>
      <c r="W352" s="410"/>
      <c r="X352" s="517"/>
      <c r="Y352" s="474" t="n">
        <v>960</v>
      </c>
      <c r="Z352" s="430" t="n">
        <v>5.73</v>
      </c>
      <c r="AA352" s="410" t="n">
        <v>1280</v>
      </c>
      <c r="AB352" s="410" t="n">
        <v>3360</v>
      </c>
      <c r="AC352" s="410" t="n">
        <v>6470</v>
      </c>
      <c r="AD352" s="475" t="n">
        <v>4.93</v>
      </c>
      <c r="AE352" s="478" t="n">
        <f aca="false">AD352/$AD$6</f>
        <v>0.684722222222222</v>
      </c>
      <c r="AF352" s="479" t="n">
        <f aca="false">Y352</f>
        <v>960</v>
      </c>
      <c r="AG352" s="478" t="n">
        <f aca="false">AF352/$AF$6</f>
        <v>0.384</v>
      </c>
      <c r="AH352" s="479" t="n">
        <v>1280</v>
      </c>
      <c r="AI352" s="479" t="n">
        <f aca="false">AB352</f>
        <v>3360</v>
      </c>
      <c r="AJ352" s="474" t="n">
        <f aca="false">AB352*Y352/1000</f>
        <v>3225.6</v>
      </c>
      <c r="AK352" s="478" t="n">
        <f aca="false">AJ352/$AJ$6</f>
        <v>0.14336</v>
      </c>
      <c r="AL352" s="448" t="n">
        <v>38</v>
      </c>
      <c r="AM352" s="480"/>
      <c r="AN352" s="474" t="n">
        <v>1580</v>
      </c>
      <c r="AO352" s="474" t="n">
        <v>1564</v>
      </c>
      <c r="AP352" s="480" t="n">
        <v>7.53</v>
      </c>
      <c r="AQ352" s="448" t="n">
        <v>419</v>
      </c>
      <c r="AR352" s="474" t="n">
        <v>1490</v>
      </c>
      <c r="AS352" s="658" t="n">
        <f aca="false">AR352/AQ352</f>
        <v>3.55608591885442</v>
      </c>
      <c r="AT352" s="474" t="n">
        <v>7660</v>
      </c>
      <c r="AU352" s="448"/>
      <c r="AV352" s="481" t="n">
        <v>0.75</v>
      </c>
      <c r="AW352" s="480" t="n">
        <v>8</v>
      </c>
      <c r="AX352" s="480" t="n">
        <v>42</v>
      </c>
      <c r="AY352" s="481" t="n">
        <v>45</v>
      </c>
      <c r="AZ352" s="481" t="n">
        <v>4.9</v>
      </c>
      <c r="BA352" s="421" t="n">
        <f aca="false">CC352+DF352</f>
        <v>34782</v>
      </c>
      <c r="BB352" s="422" t="n">
        <f aca="false">BA352/$BA$6</f>
        <v>0.69564</v>
      </c>
      <c r="BC352" s="423"/>
      <c r="BD352" s="424" t="n">
        <v>8.24</v>
      </c>
      <c r="BE352" s="425" t="n">
        <v>62.2</v>
      </c>
      <c r="BF352" s="426" t="n">
        <v>266</v>
      </c>
      <c r="BG352" s="427" t="n">
        <v>9120</v>
      </c>
      <c r="BH352" s="421" t="n">
        <f aca="false">BG352*0.67</f>
        <v>6110.4</v>
      </c>
      <c r="BI352" s="433"/>
      <c r="BJ352" s="422"/>
      <c r="BK352" s="428" t="n">
        <v>22.5</v>
      </c>
      <c r="BL352" s="428"/>
      <c r="BM352" s="429"/>
      <c r="BN352" s="423"/>
      <c r="BO352" s="426" t="n">
        <v>168</v>
      </c>
      <c r="BP352" s="426"/>
      <c r="BQ352" s="424" t="n">
        <v>3.45</v>
      </c>
      <c r="BR352" s="422" t="n">
        <f aca="false">BQ352/$BQ$6</f>
        <v>0.479166666666667</v>
      </c>
      <c r="BS352" s="410" t="n">
        <f aca="false">BA352+Y352</f>
        <v>35742</v>
      </c>
      <c r="BT352" s="430" t="n">
        <f aca="false">(BD352*BA352+AP352*AF352)/(AF352+BA352)</f>
        <v>8.2209299983213</v>
      </c>
      <c r="BU352" s="431" t="n">
        <f aca="false">(AQ352*Y352+BA352*BE352)/(BA352+Y352)</f>
        <v>71.7833473224778</v>
      </c>
      <c r="BV352" s="431" t="n">
        <f aca="false">(BA352*BF352+AR352*AF352)/(AF352+BA352)</f>
        <v>298.875608527782</v>
      </c>
      <c r="BW352" s="431" t="n">
        <f aca="false">(BA352*BG352+AS352*AF352)/(AF352+BA352)</f>
        <v>8875.13999895031</v>
      </c>
      <c r="BX352" s="431" t="n">
        <f aca="false">BW352*0.65</f>
        <v>5768.8409993177</v>
      </c>
      <c r="BY352" s="431" t="n">
        <f aca="false">(BK352*BA352+AY352*AF352)/BS352</f>
        <v>23.1043310391136</v>
      </c>
      <c r="BZ352" s="431"/>
      <c r="CA352" s="432"/>
      <c r="CB352" s="431" t="n">
        <f aca="false">BO352</f>
        <v>168</v>
      </c>
      <c r="CC352" s="433" t="n">
        <v>17338</v>
      </c>
      <c r="CD352" s="412" t="n">
        <f aca="false">CC352+AF352/2</f>
        <v>17818</v>
      </c>
      <c r="CE352" s="422" t="n">
        <f aca="false">CD352/25000</f>
        <v>0.71272</v>
      </c>
      <c r="CF352" s="434" t="n">
        <f aca="false">6700/CD352*24</f>
        <v>9.02458188348861</v>
      </c>
      <c r="CG352" s="435"/>
      <c r="CH352" s="428"/>
      <c r="CI352" s="447" t="n">
        <f aca="false">9500/CD352*24</f>
        <v>12.7960489392749</v>
      </c>
      <c r="CJ352" s="437" t="n">
        <v>22.2</v>
      </c>
      <c r="CK352" s="437" t="n">
        <v>2.56</v>
      </c>
      <c r="CL352" s="424"/>
      <c r="CM352" s="424" t="n">
        <v>24.9</v>
      </c>
      <c r="CN352" s="424" t="n">
        <v>77</v>
      </c>
      <c r="CO352" s="433"/>
      <c r="CP352" s="433"/>
      <c r="CQ352" s="438"/>
      <c r="CR352" s="438" t="n">
        <v>0.96</v>
      </c>
      <c r="CS352" s="425"/>
      <c r="CT352" s="433" t="n">
        <f aca="false">3500/CD352*24</f>
        <v>4.71433381973286</v>
      </c>
      <c r="CU352" s="435" t="n">
        <v>5.7</v>
      </c>
      <c r="CV352" s="439"/>
      <c r="CW352" s="440"/>
      <c r="CX352" s="441"/>
      <c r="CY352" s="442"/>
      <c r="CZ352" s="443"/>
      <c r="DA352" s="443"/>
      <c r="DB352" s="443"/>
      <c r="DC352" s="443"/>
      <c r="DD352" s="444"/>
      <c r="DE352" s="441"/>
      <c r="DF352" s="445" t="n">
        <v>17444</v>
      </c>
      <c r="DG352" s="446" t="n">
        <f aca="false">DF352+AF352/2</f>
        <v>17924</v>
      </c>
      <c r="DH352" s="422" t="n">
        <f aca="false">DG352/25000</f>
        <v>0.71696</v>
      </c>
      <c r="DI352" s="447" t="n">
        <f aca="false">6700/DG352*24</f>
        <v>8.97121178308413</v>
      </c>
      <c r="DJ352" s="435" t="n">
        <v>7.91</v>
      </c>
      <c r="DK352" s="428" t="n">
        <v>5.9</v>
      </c>
      <c r="DL352" s="447" t="n">
        <f aca="false">9500/DG352*24</f>
        <v>12.7203749163133</v>
      </c>
      <c r="DM352" s="423" t="n">
        <v>22.4</v>
      </c>
      <c r="DN352" s="423" t="n">
        <v>2.25</v>
      </c>
      <c r="DO352" s="424" t="n">
        <v>7.91</v>
      </c>
      <c r="DP352" s="424" t="n">
        <v>24.6</v>
      </c>
      <c r="DQ352" s="424" t="n">
        <v>84</v>
      </c>
      <c r="DR352" s="433"/>
      <c r="DS352" s="433"/>
      <c r="DT352" s="438"/>
      <c r="DU352" s="438" t="n">
        <v>0.97</v>
      </c>
      <c r="DV352" s="425"/>
      <c r="DW352" s="447" t="n">
        <f aca="false">3500/DG352*24</f>
        <v>4.68645391653649</v>
      </c>
      <c r="DX352" s="435" t="n">
        <v>4.93</v>
      </c>
      <c r="DY352" s="439" t="n">
        <v>8.03</v>
      </c>
      <c r="DZ352" s="440" t="n">
        <v>20.6</v>
      </c>
      <c r="EA352" s="441" t="n">
        <v>73</v>
      </c>
      <c r="EB352" s="442" t="n">
        <v>8130</v>
      </c>
      <c r="EC352" s="443" t="n">
        <v>8.3</v>
      </c>
      <c r="ED352" s="443"/>
      <c r="EE352" s="443"/>
      <c r="EF352" s="443"/>
      <c r="EG352" s="444" t="n">
        <v>13</v>
      </c>
      <c r="EH352" s="441"/>
      <c r="EI352" s="430" t="n">
        <f aca="false">DY352</f>
        <v>8.03</v>
      </c>
      <c r="EJ352" s="448" t="n">
        <f aca="false">DZ352</f>
        <v>20.6</v>
      </c>
      <c r="EK352" s="449" t="n">
        <f aca="false">EA352</f>
        <v>73</v>
      </c>
      <c r="EL352" s="418" t="n">
        <f aca="false">EB352</f>
        <v>8130</v>
      </c>
      <c r="EM352" s="432" t="n">
        <f aca="false">EC352</f>
        <v>8.3</v>
      </c>
      <c r="EN352" s="432"/>
      <c r="EO352" s="432"/>
      <c r="EP352" s="432"/>
      <c r="EQ352" s="431" t="n">
        <f aca="false">EG352</f>
        <v>13</v>
      </c>
      <c r="ER352" s="449"/>
      <c r="ES352" s="450" t="n">
        <f aca="false">44000/(BA352+AF352)*24</f>
        <v>29.5450730233339</v>
      </c>
      <c r="ET352" s="451" t="n">
        <f aca="false">(BA352+AF352)/BA$6</f>
        <v>0.71484</v>
      </c>
      <c r="EU352" s="452" t="n">
        <f aca="false">BV352/1000/ES352*24</f>
        <v>0.242782090909091</v>
      </c>
      <c r="EV352" s="451" t="n">
        <f aca="false">EU352/$EU$6</f>
        <v>0.449596464646465</v>
      </c>
      <c r="EW352" s="514" t="n">
        <f aca="false">1-EM352/BY352</f>
        <v>0.640759994913992</v>
      </c>
      <c r="EX352" s="515" t="n">
        <f aca="false">BY352-EM352</f>
        <v>14.8043310391137</v>
      </c>
      <c r="EY352" s="514" t="n">
        <f aca="false">1-EJ352/BU352</f>
        <v>0.713025363564378</v>
      </c>
      <c r="EZ352" s="515" t="n">
        <f aca="false">BU352-EJ352</f>
        <v>51.1833473224778</v>
      </c>
      <c r="FA352" s="451" t="n">
        <f aca="false">1-EK352/BV352</f>
        <v>0.755751229216772</v>
      </c>
      <c r="FB352" s="432" t="n">
        <f aca="false">BV352-EK352</f>
        <v>225.875608527782</v>
      </c>
      <c r="FC352" s="453"/>
      <c r="FD352" s="432"/>
      <c r="FE352" s="453" t="n">
        <f aca="false">1-EQ352/CB352</f>
        <v>0.922619047619048</v>
      </c>
      <c r="FF352" s="431" t="n">
        <f aca="false">CB352-EQ352</f>
        <v>155</v>
      </c>
      <c r="FG352" s="406" t="n">
        <v>50400</v>
      </c>
      <c r="FH352" s="590"/>
      <c r="FI352" s="591"/>
      <c r="FJ352" s="592"/>
      <c r="FK352" s="456" t="n">
        <f aca="false">3000/BS352*24</f>
        <v>2.01443679704549</v>
      </c>
      <c r="FL352" s="531" t="n">
        <v>1800</v>
      </c>
      <c r="FM352" s="456" t="n">
        <f aca="false">FL352/BS352*1000</f>
        <v>50.3609199261373</v>
      </c>
      <c r="FN352" s="531" t="n">
        <v>3753</v>
      </c>
      <c r="FO352" s="533" t="n">
        <f aca="false">FN352/11.15/1.2/1000</f>
        <v>0.280493273542601</v>
      </c>
      <c r="FP352" s="450" t="n">
        <f aca="false">FN352/BS352*1000</f>
        <v>105.002518045996</v>
      </c>
      <c r="FQ352" s="458" t="n">
        <v>54</v>
      </c>
      <c r="FR352" s="459" t="n">
        <f aca="false">FQ352/BS352*1000</f>
        <v>1.51082759778412</v>
      </c>
      <c r="FS352" s="577" t="n">
        <v>8.06</v>
      </c>
      <c r="FT352" s="578" t="n">
        <v>14.8</v>
      </c>
      <c r="FU352" s="579" t="n">
        <v>57</v>
      </c>
      <c r="FV352" s="580" t="n">
        <v>1</v>
      </c>
      <c r="FW352" s="581"/>
      <c r="FX352" s="580"/>
      <c r="FY352" s="453" t="n">
        <f aca="false">1-FV352/(EG352+DD352)</f>
        <v>0.923076923076923</v>
      </c>
      <c r="FZ352" s="453"/>
      <c r="GA352" s="430"/>
      <c r="GB352" s="514" t="n">
        <f aca="false">1-FT352/DZ352</f>
        <v>0.281553398058252</v>
      </c>
      <c r="GC352" s="515" t="n">
        <f aca="false">(CW352+DZ352-FT352)</f>
        <v>5.8</v>
      </c>
      <c r="GD352" s="514" t="n">
        <f aca="false">1-FU352/EA352</f>
        <v>0.219178082191781</v>
      </c>
      <c r="GE352" s="528" t="n">
        <f aca="false">CX352+EA352-FU352</f>
        <v>16</v>
      </c>
      <c r="GF352" s="462" t="n">
        <f aca="false">4100/BS352*24</f>
        <v>2.75306362262884</v>
      </c>
      <c r="GG352" s="607" t="n">
        <v>38</v>
      </c>
      <c r="GH352" s="451" t="n">
        <f aca="false">GG352/80</f>
        <v>0.475</v>
      </c>
      <c r="GI352" s="406" t="n">
        <v>250</v>
      </c>
      <c r="GJ352" s="463" t="n">
        <f aca="false">GI352/GG352</f>
        <v>6.57894736842105</v>
      </c>
      <c r="GK352" s="464" t="n">
        <f aca="false">GG352/(BS352/24)*1000</f>
        <v>25.5161994292429</v>
      </c>
      <c r="GL352" s="465" t="n">
        <v>8.2</v>
      </c>
      <c r="GM352" s="530" t="n">
        <v>14.3</v>
      </c>
      <c r="GN352" s="406" t="n">
        <v>53</v>
      </c>
      <c r="GO352" s="514" t="n">
        <f aca="false">1-GM352/FT352</f>
        <v>0.0337837837837838</v>
      </c>
      <c r="GP352" s="451" t="n">
        <f aca="false">1-GN352/FU352</f>
        <v>0.0701754385964912</v>
      </c>
      <c r="GQ352" s="578" t="n">
        <v>2</v>
      </c>
      <c r="GR352" s="456" t="n">
        <f aca="false">4300/BS352*24</f>
        <v>2.88735940909854</v>
      </c>
      <c r="GS352" s="532" t="n">
        <f aca="false">HC352</f>
        <v>13.4</v>
      </c>
      <c r="GT352" s="532" t="n">
        <f aca="false">HD352</f>
        <v>45.292</v>
      </c>
      <c r="GU352" s="514" t="n">
        <f aca="false">1-GS352/GM352</f>
        <v>0.0629370629370629</v>
      </c>
      <c r="GV352" s="514" t="n">
        <f aca="false">1-GT352/GN352</f>
        <v>0.145433962264151</v>
      </c>
      <c r="GW352" s="514" t="n">
        <f aca="false">1-HC352/FT352</f>
        <v>0.0945945945945946</v>
      </c>
      <c r="GX352" s="514" t="n">
        <f aca="false">1-HD352/FU352</f>
        <v>0.20540350877193</v>
      </c>
      <c r="GY352" s="463" t="n">
        <f aca="false">GK352/(FU352-HD352)</f>
        <v>2.17938157065621</v>
      </c>
      <c r="GZ352" s="406" t="n">
        <v>32995</v>
      </c>
      <c r="HA352" s="582" t="n">
        <v>8.44</v>
      </c>
      <c r="HB352" s="452" t="n">
        <v>8.32</v>
      </c>
      <c r="HC352" s="578" t="n">
        <v>13.4</v>
      </c>
      <c r="HD352" s="464" t="n">
        <f aca="false">HC352*3.38</f>
        <v>45.292</v>
      </c>
      <c r="HE352" s="464" t="n">
        <v>13</v>
      </c>
      <c r="HF352" s="464"/>
      <c r="HG352" s="583"/>
      <c r="HH352" s="576" t="n">
        <v>3</v>
      </c>
      <c r="HI352" s="584" t="n">
        <v>8080</v>
      </c>
      <c r="HJ352" s="407" t="n">
        <f aca="false">HI352*0.67</f>
        <v>5413.6</v>
      </c>
      <c r="HK352" s="407"/>
      <c r="HL352" s="550"/>
      <c r="HM352" s="585"/>
      <c r="HN352" s="462" t="n">
        <v>6.6</v>
      </c>
      <c r="HO352" s="575"/>
      <c r="HP352" s="549" t="n">
        <v>0.01</v>
      </c>
      <c r="HQ352" s="586"/>
      <c r="HR352" s="587"/>
      <c r="HS352" s="521" t="n">
        <v>0.17</v>
      </c>
      <c r="HT352" s="588" t="n">
        <v>2</v>
      </c>
      <c r="HU352" s="523" t="n">
        <f aca="false">72500/BA352*24</f>
        <v>50.0258754528204</v>
      </c>
      <c r="HV352" s="514" t="n">
        <f aca="false">1-HC352/BE352</f>
        <v>0.784565916398714</v>
      </c>
      <c r="HW352" s="514" t="n">
        <f aca="false">1-HD352/BF352</f>
        <v>0.829729323308271</v>
      </c>
      <c r="HX352" s="514" t="n">
        <f aca="false">1-HN352/BK352</f>
        <v>0.706666666666667</v>
      </c>
      <c r="HY352" s="600"/>
    </row>
    <row r="353" customFormat="false" ht="15.6" hidden="false" customHeight="false" outlineLevel="0" collapsed="false">
      <c r="A353" s="486" t="n">
        <v>43835</v>
      </c>
      <c r="B353" s="487" t="n">
        <v>35882</v>
      </c>
      <c r="C353" s="488" t="n">
        <f aca="false">B353/$B$6</f>
        <v>0.71764</v>
      </c>
      <c r="D353" s="489" t="n">
        <v>8.25</v>
      </c>
      <c r="E353" s="490" t="n">
        <v>47.9</v>
      </c>
      <c r="F353" s="491" t="n">
        <v>172</v>
      </c>
      <c r="G353" s="491" t="n">
        <f aca="false">F353*B353/1000</f>
        <v>6171.704</v>
      </c>
      <c r="H353" s="488" t="n">
        <f aca="false">G353/$G$6</f>
        <v>0.24686816</v>
      </c>
      <c r="I353" s="491" t="n">
        <v>7540</v>
      </c>
      <c r="J353" s="491" t="n">
        <f aca="false">I353*0.67</f>
        <v>5051.8</v>
      </c>
      <c r="K353" s="492" t="n">
        <v>25.2</v>
      </c>
      <c r="L353" s="492"/>
      <c r="M353" s="492"/>
      <c r="N353" s="493" t="n">
        <v>95</v>
      </c>
      <c r="O353" s="493"/>
      <c r="P353" s="410"/>
      <c r="Q353" s="410"/>
      <c r="R353" s="410"/>
      <c r="S353" s="410"/>
      <c r="T353" s="411"/>
      <c r="U353" s="412"/>
      <c r="V353" s="410"/>
      <c r="W353" s="410"/>
      <c r="X353" s="413"/>
      <c r="Y353" s="474" t="n">
        <v>960</v>
      </c>
      <c r="Z353" s="430" t="n">
        <v>5.39</v>
      </c>
      <c r="AA353" s="448" t="n">
        <v>1329</v>
      </c>
      <c r="AB353" s="410" t="n">
        <v>3720</v>
      </c>
      <c r="AC353" s="410" t="n">
        <v>6280</v>
      </c>
      <c r="AD353" s="475" t="n">
        <v>5.4</v>
      </c>
      <c r="AE353" s="478" t="n">
        <f aca="false">AD353/$AD$6</f>
        <v>0.75</v>
      </c>
      <c r="AF353" s="479" t="n">
        <f aca="false">Y353</f>
        <v>960</v>
      </c>
      <c r="AG353" s="478" t="n">
        <f aca="false">AF353/$AF$6</f>
        <v>0.384</v>
      </c>
      <c r="AH353" s="479" t="n">
        <v>1329</v>
      </c>
      <c r="AI353" s="479" t="n">
        <f aca="false">AB353</f>
        <v>3720</v>
      </c>
      <c r="AJ353" s="474" t="n">
        <f aca="false">AB353*Y353/1000</f>
        <v>3571.2</v>
      </c>
      <c r="AK353" s="478" t="n">
        <f aca="false">AJ353/$AJ$6</f>
        <v>0.15872</v>
      </c>
      <c r="AL353" s="448" t="n">
        <v>38</v>
      </c>
      <c r="AM353" s="480"/>
      <c r="AN353" s="474" t="n">
        <v>1587</v>
      </c>
      <c r="AO353" s="474" t="n">
        <v>1601</v>
      </c>
      <c r="AP353" s="480" t="n">
        <v>7.52</v>
      </c>
      <c r="AQ353" s="448" t="n">
        <v>367</v>
      </c>
      <c r="AR353" s="474" t="n">
        <v>1510</v>
      </c>
      <c r="AS353" s="658" t="n">
        <f aca="false">AR353/AQ353</f>
        <v>4.11444141689373</v>
      </c>
      <c r="AT353" s="474" t="n">
        <v>7320</v>
      </c>
      <c r="AU353" s="448"/>
      <c r="AV353" s="481" t="n">
        <v>0.1</v>
      </c>
      <c r="AW353" s="480" t="n">
        <v>5.8</v>
      </c>
      <c r="AX353" s="480" t="n">
        <v>41.6</v>
      </c>
      <c r="AY353" s="481" t="n">
        <v>42.5</v>
      </c>
      <c r="AZ353" s="481" t="n">
        <v>4.8</v>
      </c>
      <c r="BA353" s="421" t="n">
        <f aca="false">CC353+DF353</f>
        <v>36391</v>
      </c>
      <c r="BB353" s="422" t="n">
        <f aca="false">BA353/$BA$6</f>
        <v>0.72782</v>
      </c>
      <c r="BC353" s="423"/>
      <c r="BD353" s="424" t="n">
        <v>8.28</v>
      </c>
      <c r="BE353" s="425" t="n">
        <v>52.5</v>
      </c>
      <c r="BF353" s="426" t="n">
        <v>185</v>
      </c>
      <c r="BG353" s="427" t="n">
        <v>9910</v>
      </c>
      <c r="BH353" s="421" t="n">
        <f aca="false">BG353*0.67</f>
        <v>6639.7</v>
      </c>
      <c r="BI353" s="421"/>
      <c r="BJ353" s="422"/>
      <c r="BK353" s="428" t="n">
        <v>18.7</v>
      </c>
      <c r="BL353" s="428"/>
      <c r="BM353" s="429"/>
      <c r="BN353" s="423"/>
      <c r="BO353" s="426" t="n">
        <v>147</v>
      </c>
      <c r="BP353" s="426"/>
      <c r="BQ353" s="424" t="n">
        <v>3.01</v>
      </c>
      <c r="BR353" s="422" t="n">
        <f aca="false">BQ353/$BQ$6</f>
        <v>0.418055555555555</v>
      </c>
      <c r="BS353" s="410" t="n">
        <f aca="false">BA353+Y353</f>
        <v>37351</v>
      </c>
      <c r="BT353" s="430" t="n">
        <f aca="false">(BD353*BA353+AP353*AF353)/(AF353+BA353)</f>
        <v>8.26046638644213</v>
      </c>
      <c r="BU353" s="431" t="n">
        <f aca="false">(AQ353*Y353+BA353*BE353)/(BA353+Y353)</f>
        <v>60.5833177157238</v>
      </c>
      <c r="BV353" s="431" t="n">
        <f aca="false">(BA353*BF353+AR353*AF353)/(AF353+BA353)</f>
        <v>219.05531311076</v>
      </c>
      <c r="BW353" s="431" t="n">
        <f aca="false">(BA353*BG353+AS353*AF353)/(AF353+BA353)</f>
        <v>9655.39770993441</v>
      </c>
      <c r="BX353" s="431" t="n">
        <f aca="false">BW353*0.65</f>
        <v>6276.00851145737</v>
      </c>
      <c r="BY353" s="431" t="n">
        <f aca="false">(BK353*BA353+AY353*AF353)/BS353</f>
        <v>19.3117105298386</v>
      </c>
      <c r="BZ353" s="431"/>
      <c r="CA353" s="432"/>
      <c r="CB353" s="431" t="n">
        <f aca="false">BO353</f>
        <v>147</v>
      </c>
      <c r="CC353" s="433" t="n">
        <v>18107</v>
      </c>
      <c r="CD353" s="412" t="n">
        <f aca="false">CC353+AF353/2</f>
        <v>18587</v>
      </c>
      <c r="CE353" s="422" t="n">
        <f aca="false">CD353/25000</f>
        <v>0.74348</v>
      </c>
      <c r="CF353" s="434" t="n">
        <f aca="false">6700/CD353*24</f>
        <v>8.65120783343197</v>
      </c>
      <c r="CG353" s="435"/>
      <c r="CH353" s="428"/>
      <c r="CI353" s="447" t="n">
        <f aca="false">9500/CD353*24</f>
        <v>12.2666379727767</v>
      </c>
      <c r="CJ353" s="437" t="n">
        <v>22.1</v>
      </c>
      <c r="CK353" s="437" t="n">
        <v>3.02</v>
      </c>
      <c r="CL353" s="424"/>
      <c r="CM353" s="424" t="n">
        <v>21.2</v>
      </c>
      <c r="CN353" s="424" t="n">
        <v>67</v>
      </c>
      <c r="CO353" s="433"/>
      <c r="CP353" s="433"/>
      <c r="CQ353" s="438"/>
      <c r="CR353" s="438" t="n">
        <v>0.94</v>
      </c>
      <c r="CS353" s="482"/>
      <c r="CT353" s="433" t="n">
        <f aca="false">3500/CD353*24</f>
        <v>4.51928767418088</v>
      </c>
      <c r="CU353" s="435" t="n">
        <v>5.17</v>
      </c>
      <c r="CV353" s="494"/>
      <c r="CW353" s="495"/>
      <c r="CX353" s="496"/>
      <c r="CY353" s="497"/>
      <c r="CZ353" s="498"/>
      <c r="DA353" s="498"/>
      <c r="DB353" s="498"/>
      <c r="DC353" s="498"/>
      <c r="DD353" s="499"/>
      <c r="DE353" s="499"/>
      <c r="DF353" s="433" t="n">
        <v>18284</v>
      </c>
      <c r="DG353" s="446" t="n">
        <f aca="false">DF353+AF353/2</f>
        <v>18764</v>
      </c>
      <c r="DH353" s="422" t="n">
        <f aca="false">DG353/25000</f>
        <v>0.75056</v>
      </c>
      <c r="DI353" s="447" t="n">
        <f aca="false">6700/DG353*24</f>
        <v>8.56960136431465</v>
      </c>
      <c r="DJ353" s="435" t="n">
        <v>7.91</v>
      </c>
      <c r="DK353" s="428" t="n">
        <v>12.6</v>
      </c>
      <c r="DL353" s="447" t="n">
        <f aca="false">9500/DG353*24</f>
        <v>12.1509273076103</v>
      </c>
      <c r="DM353" s="542" t="n">
        <v>22.3</v>
      </c>
      <c r="DN353" s="542" t="n">
        <v>2.7</v>
      </c>
      <c r="DO353" s="543" t="n">
        <v>7.85</v>
      </c>
      <c r="DP353" s="543" t="n">
        <v>20.4</v>
      </c>
      <c r="DQ353" s="543" t="n">
        <v>68</v>
      </c>
      <c r="DR353" s="433"/>
      <c r="DS353" s="433"/>
      <c r="DT353" s="438"/>
      <c r="DU353" s="438" t="n">
        <v>0.95</v>
      </c>
      <c r="DV353" s="482"/>
      <c r="DW353" s="447" t="n">
        <f aca="false">3500/DG353*24</f>
        <v>4.47665742911959</v>
      </c>
      <c r="DX353" s="435" t="n">
        <v>4.36</v>
      </c>
      <c r="DY353" s="494" t="n">
        <v>8.03</v>
      </c>
      <c r="DZ353" s="495" t="n">
        <v>20.2</v>
      </c>
      <c r="EA353" s="496" t="n">
        <v>73</v>
      </c>
      <c r="EB353" s="497" t="n">
        <v>8440</v>
      </c>
      <c r="EC353" s="498" t="n">
        <v>12.6</v>
      </c>
      <c r="ED353" s="498"/>
      <c r="EE353" s="498"/>
      <c r="EF353" s="498"/>
      <c r="EG353" s="499" t="n">
        <v>16</v>
      </c>
      <c r="EH353" s="496"/>
      <c r="EI353" s="430" t="n">
        <f aca="false">DY353</f>
        <v>8.03</v>
      </c>
      <c r="EJ353" s="448" t="n">
        <f aca="false">DZ353</f>
        <v>20.2</v>
      </c>
      <c r="EK353" s="449" t="n">
        <f aca="false">EA353</f>
        <v>73</v>
      </c>
      <c r="EL353" s="418" t="n">
        <f aca="false">EB353</f>
        <v>8440</v>
      </c>
      <c r="EM353" s="432" t="n">
        <f aca="false">EC353</f>
        <v>12.6</v>
      </c>
      <c r="EN353" s="432"/>
      <c r="EO353" s="432"/>
      <c r="EP353" s="432"/>
      <c r="EQ353" s="431" t="n">
        <f aca="false">EG353</f>
        <v>16</v>
      </c>
      <c r="ER353" s="449"/>
      <c r="ES353" s="450" t="n">
        <f aca="false">44000/(BA353+AF353)*24</f>
        <v>28.2723354127065</v>
      </c>
      <c r="ET353" s="451" t="n">
        <f aca="false">(BA353+AF353)/BA$6</f>
        <v>0.74702</v>
      </c>
      <c r="EU353" s="452" t="n">
        <f aca="false">BV353/1000/ES353*24</f>
        <v>0.185953068181818</v>
      </c>
      <c r="EV353" s="500" t="n">
        <f aca="false">EU353/$EU$6</f>
        <v>0.344357533670034</v>
      </c>
      <c r="EW353" s="514" t="n">
        <f aca="false">1-EM353/BY353</f>
        <v>0.347546144059496</v>
      </c>
      <c r="EX353" s="515" t="n">
        <f aca="false">BY353-EM353</f>
        <v>6.71171052983856</v>
      </c>
      <c r="EY353" s="514" t="n">
        <f aca="false">1-EJ353/BU353</f>
        <v>0.666574879659367</v>
      </c>
      <c r="EZ353" s="515" t="n">
        <f aca="false">BU353-EJ353</f>
        <v>40.3833177157238</v>
      </c>
      <c r="FA353" s="451" t="n">
        <f aca="false">1-EK353/BV353</f>
        <v>0.666750835835288</v>
      </c>
      <c r="FB353" s="432" t="n">
        <f aca="false">BV353-EK353</f>
        <v>146.05531311076</v>
      </c>
      <c r="FC353" s="453"/>
      <c r="FD353" s="432"/>
      <c r="FE353" s="453" t="n">
        <f aca="false">1-EQ353/CB353</f>
        <v>0.891156462585034</v>
      </c>
      <c r="FF353" s="431" t="n">
        <f aca="false">CB353-EQ353</f>
        <v>131</v>
      </c>
      <c r="FG353" s="491" t="n">
        <v>50400</v>
      </c>
      <c r="FH353" s="499"/>
      <c r="FI353" s="502"/>
      <c r="FJ353" s="488"/>
      <c r="FK353" s="456" t="n">
        <f aca="false">3000/BS353*24</f>
        <v>1.92765923268453</v>
      </c>
      <c r="FL353" s="491" t="n">
        <v>1800</v>
      </c>
      <c r="FM353" s="456" t="n">
        <f aca="false">FL353/BS353*1000</f>
        <v>48.1914808171133</v>
      </c>
      <c r="FN353" s="491" t="n">
        <v>5093</v>
      </c>
      <c r="FO353" s="533" t="n">
        <f aca="false">FN353/11.15/1.2/1000</f>
        <v>0.380642750373692</v>
      </c>
      <c r="FP353" s="450" t="n">
        <f aca="false">FN353/BS353*1000</f>
        <v>136.355117667532</v>
      </c>
      <c r="FQ353" s="504" t="n">
        <v>54</v>
      </c>
      <c r="FR353" s="459" t="n">
        <f aca="false">FQ353/BS353*1000</f>
        <v>1.4457444245134</v>
      </c>
      <c r="FS353" s="505" t="n">
        <v>8</v>
      </c>
      <c r="FT353" s="536" t="n">
        <v>15.9</v>
      </c>
      <c r="FU353" s="496" t="n">
        <v>59</v>
      </c>
      <c r="FV353" s="491" t="n">
        <v>2</v>
      </c>
      <c r="FW353" s="505"/>
      <c r="FX353" s="491"/>
      <c r="FY353" s="453" t="n">
        <f aca="false">1-FV353/(EG353+DD353)</f>
        <v>0.875</v>
      </c>
      <c r="FZ353" s="453"/>
      <c r="GA353" s="430"/>
      <c r="GB353" s="500" t="n">
        <f aca="false">1-FT353/DZ353</f>
        <v>0.212871287128713</v>
      </c>
      <c r="GC353" s="515" t="n">
        <f aca="false">(CW353+DZ353-FT353)</f>
        <v>4.3</v>
      </c>
      <c r="GD353" s="500" t="n">
        <f aca="false">1-FU353/EA353</f>
        <v>0.191780821917808</v>
      </c>
      <c r="GE353" s="528" t="n">
        <f aca="false">CX353+EA353-FU353</f>
        <v>14</v>
      </c>
      <c r="GF353" s="462" t="n">
        <f aca="false">4100/BS353*24</f>
        <v>2.6344676180022</v>
      </c>
      <c r="GG353" s="491" t="n">
        <v>38</v>
      </c>
      <c r="GH353" s="527" t="n">
        <f aca="false">GG353/80</f>
        <v>0.475</v>
      </c>
      <c r="GI353" s="491" t="n">
        <v>250</v>
      </c>
      <c r="GJ353" s="545" t="n">
        <f aca="false">GI353/GG353</f>
        <v>6.57894736842105</v>
      </c>
      <c r="GK353" s="464" t="n">
        <f aca="false">GG353/(BS353/24)*1000</f>
        <v>24.4170169473374</v>
      </c>
      <c r="GL353" s="508" t="n">
        <v>8.15</v>
      </c>
      <c r="GM353" s="536" t="n">
        <v>13.9</v>
      </c>
      <c r="GN353" s="537" t="n">
        <v>52</v>
      </c>
      <c r="GO353" s="527" t="n">
        <f aca="false">1-GM353/FT353</f>
        <v>0.125786163522013</v>
      </c>
      <c r="GP353" s="527" t="n">
        <f aca="false">1-GN353/FU353</f>
        <v>0.11864406779661</v>
      </c>
      <c r="GQ353" s="536" t="n">
        <v>2</v>
      </c>
      <c r="GR353" s="456" t="n">
        <f aca="false">4300/BS353*24</f>
        <v>2.7629782335145</v>
      </c>
      <c r="GS353" s="537" t="n">
        <f aca="false">HC353</f>
        <v>12.8</v>
      </c>
      <c r="GT353" s="537" t="n">
        <f aca="false">HD353</f>
        <v>43.264</v>
      </c>
      <c r="GU353" s="527" t="n">
        <f aca="false">1-GS353/GM353</f>
        <v>0.079136690647482</v>
      </c>
      <c r="GV353" s="527" t="n">
        <f aca="false">1-GT353/GN353</f>
        <v>0.168</v>
      </c>
      <c r="GW353" s="527" t="n">
        <f aca="false">1-HC353/FT353</f>
        <v>0.194968553459119</v>
      </c>
      <c r="GX353" s="527" t="n">
        <f aca="false">1-HD353/FU353</f>
        <v>0.26671186440678</v>
      </c>
      <c r="GY353" s="545" t="n">
        <f aca="false">GK353/(FU353-HD353)</f>
        <v>1.55166604901738</v>
      </c>
      <c r="GZ353" s="491" t="n">
        <v>35699</v>
      </c>
      <c r="HA353" s="494" t="n">
        <v>8.11</v>
      </c>
      <c r="HB353" s="494" t="n">
        <v>8.09</v>
      </c>
      <c r="HC353" s="495" t="n">
        <v>12.8</v>
      </c>
      <c r="HD353" s="499" t="n">
        <f aca="false">HC353*3.38</f>
        <v>43.264</v>
      </c>
      <c r="HE353" s="499" t="n">
        <v>13.3</v>
      </c>
      <c r="HF353" s="499"/>
      <c r="HG353" s="499"/>
      <c r="HH353" s="493" t="n">
        <v>9</v>
      </c>
      <c r="HI353" s="509" t="n">
        <v>8200</v>
      </c>
      <c r="HJ353" s="491" t="n">
        <f aca="false">HI353*0.67</f>
        <v>5494</v>
      </c>
      <c r="HK353" s="491"/>
      <c r="HL353" s="491"/>
      <c r="HM353" s="544"/>
      <c r="HN353" s="507" t="n">
        <v>10.39</v>
      </c>
      <c r="HO353" s="492"/>
      <c r="HP353" s="546" t="n">
        <v>0.01</v>
      </c>
      <c r="HQ353" s="524"/>
      <c r="HR353" s="525"/>
      <c r="HS353" s="525" t="n">
        <v>0.19</v>
      </c>
      <c r="HT353" s="512" t="n">
        <v>2</v>
      </c>
      <c r="HU353" s="526" t="n">
        <f aca="false">72500/BA353*24</f>
        <v>47.8140199499876</v>
      </c>
      <c r="HV353" s="527" t="n">
        <f aca="false">1-HC353/BE353</f>
        <v>0.756190476190476</v>
      </c>
      <c r="HW353" s="527" t="n">
        <f aca="false">1-HD353/BF353</f>
        <v>0.766140540540541</v>
      </c>
      <c r="HX353" s="527" t="n">
        <f aca="false">1-HN353/BK353</f>
        <v>0.444385026737968</v>
      </c>
      <c r="HY353" s="513"/>
    </row>
    <row r="354" s="599" customFormat="true" ht="15" hidden="false" customHeight="true" outlineLevel="0" collapsed="false">
      <c r="A354" s="401" t="n">
        <v>43836</v>
      </c>
      <c r="B354" s="516" t="n">
        <v>38773</v>
      </c>
      <c r="C354" s="403" t="n">
        <f aca="false">B354/$B$6</f>
        <v>0.77546</v>
      </c>
      <c r="D354" s="572" t="n">
        <v>8.15</v>
      </c>
      <c r="E354" s="573" t="n">
        <v>46</v>
      </c>
      <c r="F354" s="574" t="n">
        <v>176</v>
      </c>
      <c r="G354" s="407" t="n">
        <f aca="false">F354*B354/1000</f>
        <v>6824.048</v>
      </c>
      <c r="H354" s="403" t="n">
        <f aca="false">G354/$G$6</f>
        <v>0.27296192</v>
      </c>
      <c r="I354" s="574" t="n">
        <v>8760</v>
      </c>
      <c r="J354" s="407" t="n">
        <f aca="false">I354*0.67</f>
        <v>5869.2</v>
      </c>
      <c r="K354" s="575" t="n">
        <v>27.5</v>
      </c>
      <c r="L354" s="575"/>
      <c r="M354" s="575"/>
      <c r="N354" s="576" t="n">
        <v>83</v>
      </c>
      <c r="O354" s="576"/>
      <c r="P354" s="410"/>
      <c r="Q354" s="410"/>
      <c r="R354" s="410"/>
      <c r="S354" s="410"/>
      <c r="T354" s="411"/>
      <c r="U354" s="412"/>
      <c r="V354" s="410"/>
      <c r="W354" s="410"/>
      <c r="X354" s="517"/>
      <c r="Y354" s="474" t="n">
        <v>960</v>
      </c>
      <c r="Z354" s="430" t="n">
        <v>5.61</v>
      </c>
      <c r="AA354" s="448" t="n">
        <v>1392</v>
      </c>
      <c r="AB354" s="410" t="n">
        <v>3440</v>
      </c>
      <c r="AC354" s="410" t="n">
        <v>6540</v>
      </c>
      <c r="AD354" s="475" t="n">
        <v>5.57</v>
      </c>
      <c r="AE354" s="478" t="n">
        <f aca="false">AD354/$AD$6</f>
        <v>0.773611111111111</v>
      </c>
      <c r="AF354" s="479" t="n">
        <f aca="false">Y354</f>
        <v>960</v>
      </c>
      <c r="AG354" s="478" t="n">
        <f aca="false">AF354/$AF$6</f>
        <v>0.384</v>
      </c>
      <c r="AH354" s="479" t="n">
        <v>1392</v>
      </c>
      <c r="AI354" s="479" t="n">
        <f aca="false">AB354</f>
        <v>3440</v>
      </c>
      <c r="AJ354" s="474" t="n">
        <f aca="false">AB354*Y354/1000</f>
        <v>3302.4</v>
      </c>
      <c r="AK354" s="478" t="n">
        <f aca="false">AJ354/$AJ$6</f>
        <v>0.146773333333333</v>
      </c>
      <c r="AL354" s="448" t="n">
        <v>38</v>
      </c>
      <c r="AM354" s="480"/>
      <c r="AN354" s="474" t="n">
        <v>1742</v>
      </c>
      <c r="AO354" s="474" t="n">
        <v>1820</v>
      </c>
      <c r="AP354" s="480" t="n">
        <v>7.64</v>
      </c>
      <c r="AQ354" s="448" t="n">
        <v>355</v>
      </c>
      <c r="AR354" s="474" t="n">
        <v>1450</v>
      </c>
      <c r="AS354" s="658" t="n">
        <f aca="false">AR354/AQ354</f>
        <v>4.08450704225352</v>
      </c>
      <c r="AT354" s="474" t="n">
        <v>7340</v>
      </c>
      <c r="AU354" s="448"/>
      <c r="AV354" s="481" t="n">
        <v>0.1</v>
      </c>
      <c r="AW354" s="480" t="n">
        <v>5.72</v>
      </c>
      <c r="AX354" s="480" t="n">
        <v>42.36</v>
      </c>
      <c r="AY354" s="481" t="n">
        <v>35.8</v>
      </c>
      <c r="AZ354" s="481" t="n">
        <v>4.6</v>
      </c>
      <c r="BA354" s="421" t="n">
        <f aca="false">CC354+DF354</f>
        <v>38181</v>
      </c>
      <c r="BB354" s="422" t="n">
        <f aca="false">BA354/$BA$6</f>
        <v>0.76362</v>
      </c>
      <c r="BC354" s="423"/>
      <c r="BD354" s="424" t="n">
        <v>8.31</v>
      </c>
      <c r="BE354" s="425" t="n">
        <v>54.7</v>
      </c>
      <c r="BF354" s="426" t="n">
        <v>211</v>
      </c>
      <c r="BG354" s="427" t="n">
        <v>9840</v>
      </c>
      <c r="BH354" s="421" t="n">
        <f aca="false">BG354*0.67</f>
        <v>6592.8</v>
      </c>
      <c r="BI354" s="433"/>
      <c r="BJ354" s="422"/>
      <c r="BK354" s="428" t="n">
        <v>21.8</v>
      </c>
      <c r="BL354" s="428"/>
      <c r="BM354" s="429"/>
      <c r="BN354" s="423"/>
      <c r="BO354" s="426" t="n">
        <v>75</v>
      </c>
      <c r="BP354" s="426"/>
      <c r="BQ354" s="424" t="n">
        <v>3.03</v>
      </c>
      <c r="BR354" s="422" t="n">
        <f aca="false">BQ354/$BQ$6</f>
        <v>0.420833333333333</v>
      </c>
      <c r="BS354" s="410" t="n">
        <f aca="false">BA354+Y354</f>
        <v>39141</v>
      </c>
      <c r="BT354" s="430" t="n">
        <f aca="false">(BD354*BA354+AP354*AF354)/(AF354+BA354)</f>
        <v>8.29356710354871</v>
      </c>
      <c r="BU354" s="431" t="n">
        <f aca="false">(AQ354*Y354+BA354*BE354)/(BA354+Y354)</f>
        <v>62.0653713497356</v>
      </c>
      <c r="BV354" s="431" t="n">
        <f aca="false">(BA354*BF354+AR354*AF354)/(AF354+BA354)</f>
        <v>241.388595079329</v>
      </c>
      <c r="BW354" s="431" t="n">
        <f aca="false">(BA354*BG354+AS354*AF354)/(AF354+BA354)</f>
        <v>9598.75734209041</v>
      </c>
      <c r="BX354" s="431" t="n">
        <f aca="false">BW354*0.65</f>
        <v>6239.19227235876</v>
      </c>
      <c r="BY354" s="431" t="n">
        <f aca="false">(BK354*BA354+AY354*AF354)/BS354</f>
        <v>22.1433739556986</v>
      </c>
      <c r="BZ354" s="431"/>
      <c r="CA354" s="432"/>
      <c r="CB354" s="431" t="n">
        <f aca="false">BO354</f>
        <v>75</v>
      </c>
      <c r="CC354" s="433" t="n">
        <v>19034</v>
      </c>
      <c r="CD354" s="412" t="n">
        <f aca="false">CC354+AF354/2</f>
        <v>19514</v>
      </c>
      <c r="CE354" s="422" t="n">
        <f aca="false">CD354/25000</f>
        <v>0.78056</v>
      </c>
      <c r="CF354" s="434" t="n">
        <f aca="false">6700/CD354*24</f>
        <v>8.24023777800553</v>
      </c>
      <c r="CG354" s="435"/>
      <c r="CH354" s="428"/>
      <c r="CI354" s="447" t="n">
        <f aca="false">9500/CD354*24</f>
        <v>11.6839192374705</v>
      </c>
      <c r="CJ354" s="437" t="n">
        <v>25.1</v>
      </c>
      <c r="CK354" s="437" t="n">
        <v>2.34</v>
      </c>
      <c r="CL354" s="424"/>
      <c r="CM354" s="424" t="n">
        <v>22.5</v>
      </c>
      <c r="CN354" s="424" t="n">
        <v>64</v>
      </c>
      <c r="CO354" s="433"/>
      <c r="CP354" s="433"/>
      <c r="CQ354" s="438"/>
      <c r="CR354" s="438" t="n">
        <v>0.95</v>
      </c>
      <c r="CS354" s="425"/>
      <c r="CT354" s="433" t="n">
        <f aca="false">3500/CD354*24</f>
        <v>4.30460182433125</v>
      </c>
      <c r="CU354" s="435" t="n">
        <v>5.3</v>
      </c>
      <c r="CV354" s="439"/>
      <c r="CW354" s="440"/>
      <c r="CX354" s="441"/>
      <c r="CY354" s="442"/>
      <c r="CZ354" s="443"/>
      <c r="DA354" s="443"/>
      <c r="DB354" s="443"/>
      <c r="DC354" s="443"/>
      <c r="DD354" s="444"/>
      <c r="DE354" s="441"/>
      <c r="DF354" s="445" t="n">
        <v>19147</v>
      </c>
      <c r="DG354" s="446" t="n">
        <f aca="false">DF354+AF354/2</f>
        <v>19627</v>
      </c>
      <c r="DH354" s="422" t="n">
        <f aca="false">DG354/25000</f>
        <v>0.78508</v>
      </c>
      <c r="DI354" s="447" t="n">
        <f aca="false">6700/DG354*24</f>
        <v>8.19279563866103</v>
      </c>
      <c r="DJ354" s="435" t="n">
        <v>7.85</v>
      </c>
      <c r="DK354" s="428" t="n">
        <v>11.4</v>
      </c>
      <c r="DL354" s="447" t="n">
        <f aca="false">9500/DG354*24</f>
        <v>11.6166505324298</v>
      </c>
      <c r="DM354" s="423" t="n">
        <v>24.3</v>
      </c>
      <c r="DN354" s="423" t="n">
        <v>3.16</v>
      </c>
      <c r="DO354" s="424" t="n">
        <v>7.85</v>
      </c>
      <c r="DP354" s="424" t="n">
        <v>22.9</v>
      </c>
      <c r="DQ354" s="424" t="n">
        <v>68</v>
      </c>
      <c r="DR354" s="433"/>
      <c r="DS354" s="433"/>
      <c r="DT354" s="438"/>
      <c r="DU354" s="438" t="n">
        <v>0.95</v>
      </c>
      <c r="DV354" s="425"/>
      <c r="DW354" s="447" t="n">
        <f aca="false">3500/DG354*24</f>
        <v>4.27981861721099</v>
      </c>
      <c r="DX354" s="435" t="n">
        <v>4.63</v>
      </c>
      <c r="DY354" s="439" t="n">
        <v>8.02</v>
      </c>
      <c r="DZ354" s="440" t="n">
        <v>21.2</v>
      </c>
      <c r="EA354" s="441" t="n">
        <v>65</v>
      </c>
      <c r="EB354" s="442" t="n">
        <v>8700</v>
      </c>
      <c r="EC354" s="443" t="n">
        <v>12</v>
      </c>
      <c r="ED354" s="443"/>
      <c r="EE354" s="443"/>
      <c r="EF354" s="443"/>
      <c r="EG354" s="444" t="n">
        <v>23</v>
      </c>
      <c r="EH354" s="441"/>
      <c r="EI354" s="430" t="n">
        <f aca="false">DY354</f>
        <v>8.02</v>
      </c>
      <c r="EJ354" s="448" t="n">
        <f aca="false">DZ354</f>
        <v>21.2</v>
      </c>
      <c r="EK354" s="449" t="n">
        <f aca="false">EA354</f>
        <v>65</v>
      </c>
      <c r="EL354" s="418" t="n">
        <f aca="false">EB354</f>
        <v>8700</v>
      </c>
      <c r="EM354" s="432" t="n">
        <f aca="false">EC354</f>
        <v>12</v>
      </c>
      <c r="EN354" s="432"/>
      <c r="EO354" s="432"/>
      <c r="EP354" s="432"/>
      <c r="EQ354" s="431" t="n">
        <f aca="false">EG354</f>
        <v>23</v>
      </c>
      <c r="ER354" s="449"/>
      <c r="ES354" s="450" t="n">
        <f aca="false">44000/(BA354+AF354)*24</f>
        <v>26.9793822334636</v>
      </c>
      <c r="ET354" s="451" t="n">
        <f aca="false">(BA354+AF354)/BA$6</f>
        <v>0.78282</v>
      </c>
      <c r="EU354" s="452" t="n">
        <f aca="false">BV354/1000/ES354*24</f>
        <v>0.214731613636364</v>
      </c>
      <c r="EV354" s="451" t="n">
        <f aca="false">EU354/$EU$6</f>
        <v>0.397651136363636</v>
      </c>
      <c r="EW354" s="514" t="n">
        <f aca="false">1-EM354/BY354</f>
        <v>0.458077164572665</v>
      </c>
      <c r="EX354" s="515" t="n">
        <f aca="false">BY354-EM354</f>
        <v>10.1433739556986</v>
      </c>
      <c r="EY354" s="514" t="n">
        <f aca="false">1-EJ354/BU354</f>
        <v>0.658424665172163</v>
      </c>
      <c r="EZ354" s="515" t="n">
        <f aca="false">BU354-EJ354</f>
        <v>40.8653713497356</v>
      </c>
      <c r="FA354" s="451" t="n">
        <f aca="false">1-EK354/BV354</f>
        <v>0.730724643479371</v>
      </c>
      <c r="FB354" s="432" t="n">
        <f aca="false">BV354-EK354</f>
        <v>176.388595079329</v>
      </c>
      <c r="FC354" s="453"/>
      <c r="FD354" s="432"/>
      <c r="FE354" s="453" t="n">
        <f aca="false">1-EQ354/CB354</f>
        <v>0.693333333333333</v>
      </c>
      <c r="FF354" s="431" t="n">
        <f aca="false">CB354-EQ354</f>
        <v>52</v>
      </c>
      <c r="FG354" s="406" t="n">
        <v>50400</v>
      </c>
      <c r="FH354" s="590"/>
      <c r="FI354" s="591"/>
      <c r="FJ354" s="592"/>
      <c r="FK354" s="456" t="n">
        <f aca="false">3000/BS354*24</f>
        <v>1.83950333409979</v>
      </c>
      <c r="FL354" s="531" t="n">
        <v>1800</v>
      </c>
      <c r="FM354" s="456" t="n">
        <f aca="false">FL354/BS354*1000</f>
        <v>45.9875833524948</v>
      </c>
      <c r="FN354" s="531" t="n">
        <v>15012</v>
      </c>
      <c r="FO354" s="533" t="n">
        <f aca="false">FN354/11.15/1.2/1000</f>
        <v>1.1219730941704</v>
      </c>
      <c r="FP354" s="450" t="n">
        <f aca="false">FN354/BS354*1000</f>
        <v>383.536445159807</v>
      </c>
      <c r="FQ354" s="458" t="n">
        <v>46.8</v>
      </c>
      <c r="FR354" s="459" t="n">
        <f aca="false">FQ354/BS354*1000</f>
        <v>1.19567716716487</v>
      </c>
      <c r="FS354" s="577" t="n">
        <v>8.03</v>
      </c>
      <c r="FT354" s="578" t="n">
        <v>17.6</v>
      </c>
      <c r="FU354" s="579" t="n">
        <v>55</v>
      </c>
      <c r="FV354" s="580" t="n">
        <v>2</v>
      </c>
      <c r="FW354" s="581"/>
      <c r="FX354" s="580"/>
      <c r="FY354" s="453" t="n">
        <f aca="false">1-FV354/(EG354+DD354)</f>
        <v>0.91304347826087</v>
      </c>
      <c r="FZ354" s="453"/>
      <c r="GA354" s="430"/>
      <c r="GB354" s="514" t="n">
        <f aca="false">1-FT354/DZ354</f>
        <v>0.169811320754717</v>
      </c>
      <c r="GC354" s="515" t="n">
        <f aca="false">(CW354+DZ354-FT354)</f>
        <v>3.6</v>
      </c>
      <c r="GD354" s="514" t="n">
        <f aca="false">1-FU354/EA354</f>
        <v>0.153846153846154</v>
      </c>
      <c r="GE354" s="528" t="n">
        <f aca="false">CX354+EA354-FU354</f>
        <v>10</v>
      </c>
      <c r="GF354" s="462" t="n">
        <f aca="false">4100/BS354*24</f>
        <v>2.51398788993638</v>
      </c>
      <c r="GG354" s="607" t="n">
        <v>38</v>
      </c>
      <c r="GH354" s="451" t="n">
        <f aca="false">GG354/80</f>
        <v>0.475</v>
      </c>
      <c r="GI354" s="406" t="n">
        <v>250</v>
      </c>
      <c r="GJ354" s="463" t="n">
        <f aca="false">GI354/GG354</f>
        <v>6.57894736842105</v>
      </c>
      <c r="GK354" s="464" t="n">
        <f aca="false">GG354/(BS354/24)*1000</f>
        <v>23.300375565264</v>
      </c>
      <c r="GL354" s="465" t="n">
        <v>8.21</v>
      </c>
      <c r="GM354" s="530" t="n">
        <v>17.4</v>
      </c>
      <c r="GN354" s="406" t="n">
        <v>54</v>
      </c>
      <c r="GO354" s="514" t="n">
        <f aca="false">1-GM354/FT354</f>
        <v>0.0113636363636366</v>
      </c>
      <c r="GP354" s="451" t="n">
        <f aca="false">1-GN354/FU354</f>
        <v>0.0181818181818182</v>
      </c>
      <c r="GQ354" s="578" t="n">
        <v>2</v>
      </c>
      <c r="GR354" s="456" t="n">
        <f aca="false">4300/BS354*24</f>
        <v>2.63662144554304</v>
      </c>
      <c r="GS354" s="532" t="n">
        <f aca="false">HC354</f>
        <v>13.9</v>
      </c>
      <c r="GT354" s="532" t="n">
        <f aca="false">HD354</f>
        <v>46.982</v>
      </c>
      <c r="GU354" s="514" t="n">
        <f aca="false">1-GS354/GM354</f>
        <v>0.201149425287356</v>
      </c>
      <c r="GV354" s="514" t="n">
        <f aca="false">1-GT354/GN354</f>
        <v>0.129962962962963</v>
      </c>
      <c r="GW354" s="514" t="n">
        <f aca="false">1-HC354/FT354</f>
        <v>0.210227272727273</v>
      </c>
      <c r="GX354" s="514" t="n">
        <f aca="false">1-HD354/FU354</f>
        <v>0.145781818181818</v>
      </c>
      <c r="GY354" s="463" t="n">
        <f aca="false">GK354/(FU354-HD354)</f>
        <v>2.90600842669794</v>
      </c>
      <c r="GZ354" s="406" t="n">
        <v>35324</v>
      </c>
      <c r="HA354" s="582" t="n">
        <v>8.39</v>
      </c>
      <c r="HB354" s="452" t="n">
        <v>8.31</v>
      </c>
      <c r="HC354" s="578" t="n">
        <v>13.9</v>
      </c>
      <c r="HD354" s="464" t="n">
        <f aca="false">HC354*3.38</f>
        <v>46.982</v>
      </c>
      <c r="HE354" s="464" t="n">
        <v>14.1</v>
      </c>
      <c r="HF354" s="464"/>
      <c r="HG354" s="583"/>
      <c r="HH354" s="576" t="n">
        <v>1</v>
      </c>
      <c r="HI354" s="584" t="n">
        <v>8670</v>
      </c>
      <c r="HJ354" s="407" t="n">
        <f aca="false">HI354*0.67</f>
        <v>5808.9</v>
      </c>
      <c r="HK354" s="407"/>
      <c r="HL354" s="550"/>
      <c r="HM354" s="585"/>
      <c r="HN354" s="462" t="n">
        <v>12.29</v>
      </c>
      <c r="HO354" s="575"/>
      <c r="HP354" s="549" t="n">
        <v>0.01</v>
      </c>
      <c r="HQ354" s="586"/>
      <c r="HR354" s="587"/>
      <c r="HS354" s="521" t="n">
        <v>0.46</v>
      </c>
      <c r="HT354" s="588" t="n">
        <v>2</v>
      </c>
      <c r="HU354" s="523" t="n">
        <f aca="false">72500/BA354*24</f>
        <v>45.5724051229669</v>
      </c>
      <c r="HV354" s="514" t="n">
        <f aca="false">1-HC354/BE354</f>
        <v>0.745886654478976</v>
      </c>
      <c r="HW354" s="514" t="n">
        <f aca="false">1-HD354/BF354</f>
        <v>0.777336492890995</v>
      </c>
      <c r="HX354" s="514" t="n">
        <f aca="false">1-HN354/BK354</f>
        <v>0.436238532110092</v>
      </c>
      <c r="HY354" s="600"/>
    </row>
    <row r="355" s="599" customFormat="true" ht="15" hidden="false" customHeight="true" outlineLevel="0" collapsed="false">
      <c r="A355" s="401" t="n">
        <v>43837</v>
      </c>
      <c r="B355" s="516" t="n">
        <v>38628</v>
      </c>
      <c r="C355" s="403" t="n">
        <f aca="false">B355/$B$6</f>
        <v>0.77256</v>
      </c>
      <c r="D355" s="572" t="n">
        <v>8.33</v>
      </c>
      <c r="E355" s="573" t="n">
        <v>44</v>
      </c>
      <c r="F355" s="574" t="n">
        <v>186</v>
      </c>
      <c r="G355" s="407" t="n">
        <f aca="false">F355*B355/1000</f>
        <v>7184.808</v>
      </c>
      <c r="H355" s="403" t="n">
        <f aca="false">G355/$G$6</f>
        <v>0.28739232</v>
      </c>
      <c r="I355" s="574" t="n">
        <v>6580</v>
      </c>
      <c r="J355" s="407" t="n">
        <f aca="false">I355*0.67</f>
        <v>4408.6</v>
      </c>
      <c r="K355" s="575" t="n">
        <v>26.8</v>
      </c>
      <c r="L355" s="575" t="n">
        <v>14</v>
      </c>
      <c r="M355" s="575" t="n">
        <v>1.4</v>
      </c>
      <c r="N355" s="576" t="n">
        <v>65</v>
      </c>
      <c r="O355" s="576" t="n">
        <v>32</v>
      </c>
      <c r="P355" s="410"/>
      <c r="Q355" s="410"/>
      <c r="R355" s="410"/>
      <c r="S355" s="410"/>
      <c r="T355" s="411"/>
      <c r="U355" s="412"/>
      <c r="V355" s="410"/>
      <c r="W355" s="410"/>
      <c r="X355" s="517"/>
      <c r="Y355" s="474" t="n">
        <v>960</v>
      </c>
      <c r="Z355" s="430" t="n">
        <v>5.64</v>
      </c>
      <c r="AA355" s="448" t="n">
        <v>1469</v>
      </c>
      <c r="AB355" s="410" t="n">
        <v>3610</v>
      </c>
      <c r="AC355" s="410" t="n">
        <v>6790</v>
      </c>
      <c r="AD355" s="475" t="n">
        <v>5.88</v>
      </c>
      <c r="AE355" s="478" t="n">
        <f aca="false">AD355/$AD$6</f>
        <v>0.816666666666667</v>
      </c>
      <c r="AF355" s="479" t="n">
        <f aca="false">Y355</f>
        <v>960</v>
      </c>
      <c r="AG355" s="478" t="n">
        <f aca="false">AF355/$AF$6</f>
        <v>0.384</v>
      </c>
      <c r="AH355" s="479" t="n">
        <v>1469</v>
      </c>
      <c r="AI355" s="479" t="n">
        <f aca="false">AB355</f>
        <v>3610</v>
      </c>
      <c r="AJ355" s="474" t="n">
        <f aca="false">AB355*Y355/1000</f>
        <v>3465.6</v>
      </c>
      <c r="AK355" s="478" t="n">
        <f aca="false">AJ355/$AJ$6</f>
        <v>0.154026666666667</v>
      </c>
      <c r="AL355" s="448" t="n">
        <v>38</v>
      </c>
      <c r="AM355" s="480"/>
      <c r="AN355" s="474" t="n">
        <v>2143</v>
      </c>
      <c r="AO355" s="474" t="n">
        <v>2198</v>
      </c>
      <c r="AP355" s="480" t="n">
        <v>7.55</v>
      </c>
      <c r="AQ355" s="448" t="n">
        <v>366</v>
      </c>
      <c r="AR355" s="474" t="n">
        <v>1390</v>
      </c>
      <c r="AS355" s="658" t="n">
        <f aca="false">AR355/AQ355</f>
        <v>3.79781420765027</v>
      </c>
      <c r="AT355" s="474" t="n">
        <v>7100</v>
      </c>
      <c r="AU355" s="448"/>
      <c r="AV355" s="481" t="n">
        <v>0.1</v>
      </c>
      <c r="AW355" s="480" t="n">
        <v>4.95</v>
      </c>
      <c r="AX355" s="480" t="n">
        <v>41.22</v>
      </c>
      <c r="AY355" s="481" t="n">
        <v>39</v>
      </c>
      <c r="AZ355" s="481" t="n">
        <v>5.5</v>
      </c>
      <c r="BA355" s="421" t="n">
        <f aca="false">CC355+DF355</f>
        <v>38513</v>
      </c>
      <c r="BB355" s="422" t="n">
        <f aca="false">BA355/$BA$6</f>
        <v>0.77026</v>
      </c>
      <c r="BC355" s="423"/>
      <c r="BD355" s="424" t="n">
        <v>8.44</v>
      </c>
      <c r="BE355" s="425" t="n">
        <v>52.4</v>
      </c>
      <c r="BF355" s="426" t="n">
        <v>240</v>
      </c>
      <c r="BG355" s="427" t="n">
        <v>9230</v>
      </c>
      <c r="BH355" s="421" t="n">
        <f aca="false">BG355*0.67</f>
        <v>6184.1</v>
      </c>
      <c r="BI355" s="433" t="n">
        <v>1697</v>
      </c>
      <c r="BJ355" s="422" t="n">
        <f aca="false">BI355/35.5*(23+35.5)/BH355</f>
        <v>0.452202388178133</v>
      </c>
      <c r="BK355" s="428" t="n">
        <v>25.7</v>
      </c>
      <c r="BL355" s="428" t="n">
        <v>7.8</v>
      </c>
      <c r="BM355" s="429" t="n">
        <v>21</v>
      </c>
      <c r="BN355" s="423" t="n">
        <v>0.8</v>
      </c>
      <c r="BO355" s="426" t="n">
        <v>134</v>
      </c>
      <c r="BP355" s="426" t="n">
        <v>32</v>
      </c>
      <c r="BQ355" s="424" t="n">
        <v>3.83</v>
      </c>
      <c r="BR355" s="422" t="n">
        <f aca="false">BQ355/$BQ$6</f>
        <v>0.531944444444444</v>
      </c>
      <c r="BS355" s="410" t="n">
        <f aca="false">BA355+Y355</f>
        <v>39473</v>
      </c>
      <c r="BT355" s="430" t="n">
        <f aca="false">(BD355*BA355+AP355*AF355)/(AF355+BA355)</f>
        <v>8.41835482481696</v>
      </c>
      <c r="BU355" s="431" t="n">
        <f aca="false">(AQ355*Y355+BA355*BE355)/(BA355+Y355)</f>
        <v>60.0268841993261</v>
      </c>
      <c r="BV355" s="431" t="n">
        <f aca="false">(BA355*BF355+AR355*AF355)/(AF355+BA355)</f>
        <v>267.96848478707</v>
      </c>
      <c r="BW355" s="431" t="n">
        <f aca="false">(BA355*BG355+AS355*AF355)/(AF355+BA355)</f>
        <v>9005.61487349934</v>
      </c>
      <c r="BX355" s="431" t="n">
        <f aca="false">BW355*0.65</f>
        <v>5853.64966777457</v>
      </c>
      <c r="BY355" s="431" t="n">
        <f aca="false">(BK355*BA355+AY355*AF355)/BS355</f>
        <v>26.0234616066678</v>
      </c>
      <c r="BZ355" s="431" t="n">
        <f aca="false">(BL355*BA355+AY355*AF355)/BS355</f>
        <v>8.55879715248398</v>
      </c>
      <c r="CA355" s="432" t="n">
        <f aca="false">(BN355*BA355+AZ355*AF355)/BS355</f>
        <v>0.914305981303676</v>
      </c>
      <c r="CB355" s="431" t="n">
        <f aca="false">BO355</f>
        <v>134</v>
      </c>
      <c r="CC355" s="433" t="n">
        <v>19172</v>
      </c>
      <c r="CD355" s="412" t="n">
        <f aca="false">CC355+AF355/2</f>
        <v>19652</v>
      </c>
      <c r="CE355" s="422" t="n">
        <f aca="false">CD355/25000</f>
        <v>0.78608</v>
      </c>
      <c r="CF355" s="434" t="n">
        <f aca="false">6700/CD355*24</f>
        <v>8.1823732953389</v>
      </c>
      <c r="CG355" s="435"/>
      <c r="CH355" s="428"/>
      <c r="CI355" s="447" t="n">
        <f aca="false">9500/CD355*24</f>
        <v>11.6018725829432</v>
      </c>
      <c r="CJ355" s="437" t="n">
        <v>23.7</v>
      </c>
      <c r="CK355" s="437" t="n">
        <v>2.56</v>
      </c>
      <c r="CL355" s="424"/>
      <c r="CM355" s="424" t="n">
        <v>22.2</v>
      </c>
      <c r="CN355" s="424" t="n">
        <v>67</v>
      </c>
      <c r="CO355" s="433"/>
      <c r="CP355" s="433"/>
      <c r="CQ355" s="438"/>
      <c r="CR355" s="438" t="n">
        <v>0.95</v>
      </c>
      <c r="CS355" s="425"/>
      <c r="CT355" s="433" t="n">
        <f aca="false">3500/CD355*24</f>
        <v>4.27437410950539</v>
      </c>
      <c r="CU355" s="435" t="n">
        <v>5.3</v>
      </c>
      <c r="CV355" s="439"/>
      <c r="CW355" s="440"/>
      <c r="CX355" s="441"/>
      <c r="CY355" s="442"/>
      <c r="CZ355" s="443"/>
      <c r="DA355" s="443"/>
      <c r="DB355" s="443"/>
      <c r="DC355" s="443"/>
      <c r="DD355" s="444"/>
      <c r="DE355" s="441"/>
      <c r="DF355" s="445" t="n">
        <v>19341</v>
      </c>
      <c r="DG355" s="446" t="n">
        <f aca="false">DF355+AF355/2</f>
        <v>19821</v>
      </c>
      <c r="DH355" s="422" t="n">
        <f aca="false">DG355/25000</f>
        <v>0.79284</v>
      </c>
      <c r="DI355" s="447" t="n">
        <f aca="false">6700/DG355*24</f>
        <v>8.11260784016952</v>
      </c>
      <c r="DJ355" s="435" t="n">
        <v>7.92</v>
      </c>
      <c r="DK355" s="428" t="n">
        <v>13.7</v>
      </c>
      <c r="DL355" s="447" t="n">
        <f aca="false">9500/DG355*24</f>
        <v>11.5029514151657</v>
      </c>
      <c r="DM355" s="423" t="n">
        <v>23.8</v>
      </c>
      <c r="DN355" s="423" t="n">
        <v>2.4</v>
      </c>
      <c r="DO355" s="424" t="n">
        <v>7.92</v>
      </c>
      <c r="DP355" s="424" t="n">
        <v>22</v>
      </c>
      <c r="DQ355" s="424" t="n">
        <v>74</v>
      </c>
      <c r="DR355" s="433" t="n">
        <v>5838</v>
      </c>
      <c r="DS355" s="433" t="n">
        <v>2823</v>
      </c>
      <c r="DT355" s="438" t="n">
        <f aca="false">DS355/DR355</f>
        <v>0.483556012332991</v>
      </c>
      <c r="DU355" s="438" t="n">
        <v>0.94</v>
      </c>
      <c r="DV355" s="425"/>
      <c r="DW355" s="447" t="n">
        <f aca="false">3500/DG355*24</f>
        <v>4.23792946874527</v>
      </c>
      <c r="DX355" s="435" t="n">
        <v>4.5</v>
      </c>
      <c r="DY355" s="439" t="n">
        <v>8.02</v>
      </c>
      <c r="DZ355" s="440" t="n">
        <v>20.4</v>
      </c>
      <c r="EA355" s="441" t="n">
        <v>64</v>
      </c>
      <c r="EB355" s="442" t="n">
        <v>8830</v>
      </c>
      <c r="EC355" s="443" t="n">
        <v>15</v>
      </c>
      <c r="ED355" s="443" t="n">
        <v>0.3</v>
      </c>
      <c r="EE355" s="443" t="n">
        <v>13.7</v>
      </c>
      <c r="EF355" s="443" t="n">
        <v>1.55</v>
      </c>
      <c r="EG355" s="444" t="n">
        <v>25</v>
      </c>
      <c r="EH355" s="441" t="n">
        <v>16</v>
      </c>
      <c r="EI355" s="430" t="n">
        <f aca="false">DY355</f>
        <v>8.02</v>
      </c>
      <c r="EJ355" s="448" t="n">
        <f aca="false">DZ355</f>
        <v>20.4</v>
      </c>
      <c r="EK355" s="449" t="n">
        <f aca="false">EA355</f>
        <v>64</v>
      </c>
      <c r="EL355" s="418" t="n">
        <f aca="false">EB355</f>
        <v>8830</v>
      </c>
      <c r="EM355" s="432" t="n">
        <f aca="false">EC355</f>
        <v>15</v>
      </c>
      <c r="EN355" s="432" t="n">
        <f aca="false">ED355</f>
        <v>0.3</v>
      </c>
      <c r="EO355" s="432" t="n">
        <f aca="false">EE355</f>
        <v>13.7</v>
      </c>
      <c r="EP355" s="432" t="n">
        <f aca="false">EF355</f>
        <v>1.55</v>
      </c>
      <c r="EQ355" s="431" t="n">
        <f aca="false">EG355</f>
        <v>25</v>
      </c>
      <c r="ER355" s="449" t="n">
        <f aca="false">EH355</f>
        <v>16</v>
      </c>
      <c r="ES355" s="450" t="n">
        <f aca="false">44000/(BA355+AF355)*24</f>
        <v>26.752463709371</v>
      </c>
      <c r="ET355" s="451" t="n">
        <f aca="false">(BA355+AF355)/BA$6</f>
        <v>0.78946</v>
      </c>
      <c r="EU355" s="452" t="n">
        <f aca="false">BV355/1000/ES355*24</f>
        <v>0.240398181818182</v>
      </c>
      <c r="EV355" s="451" t="n">
        <f aca="false">EU355/$EU$6</f>
        <v>0.445181818181818</v>
      </c>
      <c r="EW355" s="514" t="n">
        <f aca="false">1-EM355/BY355</f>
        <v>0.423597051509987</v>
      </c>
      <c r="EX355" s="515" t="n">
        <f aca="false">BY355-EM355</f>
        <v>11.0234616066678</v>
      </c>
      <c r="EY355" s="514" t="n">
        <f aca="false">1-EJ355/BU355</f>
        <v>0.66015227556607</v>
      </c>
      <c r="EZ355" s="515" t="n">
        <f aca="false">BU355-EJ355</f>
        <v>39.6268841993261</v>
      </c>
      <c r="FA355" s="451" t="n">
        <f aca="false">1-EK355/BV355</f>
        <v>0.761165944380157</v>
      </c>
      <c r="FB355" s="432" t="n">
        <f aca="false">BV355-EK355</f>
        <v>203.96848478707</v>
      </c>
      <c r="FC355" s="453" t="n">
        <f aca="false">1-EP355/CA355</f>
        <v>-0.69527492075455</v>
      </c>
      <c r="FD355" s="432" t="n">
        <f aca="false">CA355-EP355</f>
        <v>-0.635694018696324</v>
      </c>
      <c r="FE355" s="453" t="n">
        <f aca="false">1-EQ355/CB355</f>
        <v>0.813432835820895</v>
      </c>
      <c r="FF355" s="431" t="n">
        <f aca="false">CB355-EQ355</f>
        <v>109</v>
      </c>
      <c r="FG355" s="406" t="n">
        <v>50400</v>
      </c>
      <c r="FH355" s="590"/>
      <c r="FI355" s="591"/>
      <c r="FJ355" s="592"/>
      <c r="FK355" s="456" t="n">
        <f aca="false">3000/BS355*24</f>
        <v>1.82403161654802</v>
      </c>
      <c r="FL355" s="531" t="n">
        <v>1800</v>
      </c>
      <c r="FM355" s="456" t="n">
        <f aca="false">FL355/BS355*1000</f>
        <v>45.6007904137005</v>
      </c>
      <c r="FN355" s="531" t="n">
        <v>14321</v>
      </c>
      <c r="FO355" s="533" t="n">
        <f aca="false">FN355/11.15/1.2/1000</f>
        <v>1.0703288490284</v>
      </c>
      <c r="FP355" s="450" t="n">
        <f aca="false">FN355/BS355*1000</f>
        <v>362.804955285892</v>
      </c>
      <c r="FQ355" s="458" t="n">
        <v>46.8</v>
      </c>
      <c r="FR355" s="459" t="n">
        <f aca="false">FQ355/BS355*1000</f>
        <v>1.18562055075621</v>
      </c>
      <c r="FS355" s="577" t="n">
        <v>7.45</v>
      </c>
      <c r="FT355" s="578" t="n">
        <v>15.4</v>
      </c>
      <c r="FU355" s="579" t="n">
        <v>49</v>
      </c>
      <c r="FV355" s="580" t="n">
        <v>1</v>
      </c>
      <c r="FW355" s="581" t="n">
        <v>0.44</v>
      </c>
      <c r="FX355" s="580" t="n">
        <v>8</v>
      </c>
      <c r="FY355" s="453" t="n">
        <f aca="false">1-FV355/(EG355+DD355)</f>
        <v>0.96</v>
      </c>
      <c r="FZ355" s="453" t="n">
        <f aca="false">1-FW355/(EF355+DC355)</f>
        <v>0.716129032258065</v>
      </c>
      <c r="GA355" s="430" t="n">
        <f aca="false">EF355+DC355-FW355</f>
        <v>1.11</v>
      </c>
      <c r="GB355" s="514" t="n">
        <f aca="false">1-FT355/DZ355</f>
        <v>0.245098039215686</v>
      </c>
      <c r="GC355" s="515" t="n">
        <f aca="false">(CW355+DZ355-FT355)</f>
        <v>5</v>
      </c>
      <c r="GD355" s="514" t="n">
        <f aca="false">1-FU355/EA355</f>
        <v>0.234375</v>
      </c>
      <c r="GE355" s="528" t="n">
        <f aca="false">CX355+EA355-FU355</f>
        <v>15</v>
      </c>
      <c r="GF355" s="462" t="n">
        <f aca="false">4100/BS355*24</f>
        <v>2.49284320928229</v>
      </c>
      <c r="GG355" s="607" t="n">
        <v>38</v>
      </c>
      <c r="GH355" s="451" t="n">
        <f aca="false">GG355/80</f>
        <v>0.475</v>
      </c>
      <c r="GI355" s="406" t="n">
        <v>250</v>
      </c>
      <c r="GJ355" s="463" t="n">
        <f aca="false">GI355/GG355</f>
        <v>6.57894736842105</v>
      </c>
      <c r="GK355" s="464" t="n">
        <f aca="false">GG355/(BS355/24)*1000</f>
        <v>23.1044004762749</v>
      </c>
      <c r="GL355" s="465" t="n">
        <v>8</v>
      </c>
      <c r="GM355" s="530" t="n">
        <v>15</v>
      </c>
      <c r="GN355" s="406" t="n">
        <v>48</v>
      </c>
      <c r="GO355" s="514" t="n">
        <f aca="false">1-GM355/FT355</f>
        <v>0.025974025974026</v>
      </c>
      <c r="GP355" s="451" t="n">
        <f aca="false">1-GN355/FU355</f>
        <v>0.0204081632653061</v>
      </c>
      <c r="GQ355" s="578" t="n">
        <v>2</v>
      </c>
      <c r="GR355" s="456" t="n">
        <f aca="false">4300/BS355*24</f>
        <v>2.61444531705216</v>
      </c>
      <c r="GS355" s="532" t="n">
        <f aca="false">HC355</f>
        <v>13.2</v>
      </c>
      <c r="GT355" s="532" t="n">
        <f aca="false">HD355</f>
        <v>44.616</v>
      </c>
      <c r="GU355" s="514" t="n">
        <f aca="false">1-GS355/GM355</f>
        <v>0.12</v>
      </c>
      <c r="GV355" s="514" t="n">
        <f aca="false">1-GT355/GN355</f>
        <v>0.0705</v>
      </c>
      <c r="GW355" s="514" t="n">
        <f aca="false">1-HC355/FT355</f>
        <v>0.142857142857143</v>
      </c>
      <c r="GX355" s="514" t="n">
        <f aca="false">1-HD355/FU355</f>
        <v>0.0894693877551021</v>
      </c>
      <c r="GY355" s="463" t="n">
        <f aca="false">GK355/(FU355-HD355)</f>
        <v>5.27016434221599</v>
      </c>
      <c r="GZ355" s="406" t="n">
        <v>37554</v>
      </c>
      <c r="HA355" s="582" t="n">
        <v>8.34</v>
      </c>
      <c r="HB355" s="452" t="n">
        <v>8.34</v>
      </c>
      <c r="HC355" s="578" t="n">
        <v>13.2</v>
      </c>
      <c r="HD355" s="464" t="n">
        <f aca="false">HC355*3.38</f>
        <v>44.616</v>
      </c>
      <c r="HE355" s="464" t="n">
        <v>13</v>
      </c>
      <c r="HF355" s="464"/>
      <c r="HG355" s="583"/>
      <c r="HH355" s="576" t="n">
        <v>5</v>
      </c>
      <c r="HI355" s="584" t="n">
        <v>8760</v>
      </c>
      <c r="HJ355" s="407" t="n">
        <f aca="false">HI355*0.67</f>
        <v>5869.2</v>
      </c>
      <c r="HK355" s="407" t="n">
        <v>204</v>
      </c>
      <c r="HL355" s="550" t="n">
        <v>1744</v>
      </c>
      <c r="HM355" s="585" t="n">
        <v>14.4</v>
      </c>
      <c r="HN355" s="462" t="n">
        <v>13.9</v>
      </c>
      <c r="HO355" s="575" t="n">
        <v>0.16</v>
      </c>
      <c r="HP355" s="549" t="n">
        <v>0.01</v>
      </c>
      <c r="HQ355" s="586" t="n">
        <v>13.5</v>
      </c>
      <c r="HR355" s="587" t="n">
        <v>0.4</v>
      </c>
      <c r="HS355" s="521" t="n">
        <v>0.38</v>
      </c>
      <c r="HT355" s="588" t="n">
        <v>2</v>
      </c>
      <c r="HU355" s="523" t="n">
        <f aca="false">72500/BA355*24</f>
        <v>45.1795497624179</v>
      </c>
      <c r="HV355" s="514" t="n">
        <f aca="false">1-HC355/BE355</f>
        <v>0.748091603053435</v>
      </c>
      <c r="HW355" s="514" t="n">
        <f aca="false">1-HD355/BF355</f>
        <v>0.8141</v>
      </c>
      <c r="HX355" s="514" t="n">
        <f aca="false">1-HN355/BK355</f>
        <v>0.459143968871595</v>
      </c>
      <c r="HY355" s="600"/>
    </row>
    <row r="356" s="599" customFormat="true" ht="15" hidden="false" customHeight="true" outlineLevel="0" collapsed="false">
      <c r="A356" s="401" t="n">
        <v>43838</v>
      </c>
      <c r="B356" s="516" t="n">
        <v>35917</v>
      </c>
      <c r="C356" s="403" t="n">
        <f aca="false">B356/$B$6</f>
        <v>0.71834</v>
      </c>
      <c r="D356" s="572" t="n">
        <v>8.25</v>
      </c>
      <c r="E356" s="573" t="n">
        <v>48.2</v>
      </c>
      <c r="F356" s="574" t="n">
        <v>203</v>
      </c>
      <c r="G356" s="407" t="n">
        <f aca="false">F356*B356/1000</f>
        <v>7291.151</v>
      </c>
      <c r="H356" s="403" t="n">
        <f aca="false">G356/$G$6</f>
        <v>0.29164604</v>
      </c>
      <c r="I356" s="574" t="n">
        <v>8120</v>
      </c>
      <c r="J356" s="407" t="n">
        <f aca="false">I356*0.67</f>
        <v>5440.4</v>
      </c>
      <c r="K356" s="575" t="n">
        <v>27.8</v>
      </c>
      <c r="L356" s="575"/>
      <c r="M356" s="575"/>
      <c r="N356" s="576" t="n">
        <v>76</v>
      </c>
      <c r="O356" s="576"/>
      <c r="P356" s="410"/>
      <c r="Q356" s="410"/>
      <c r="R356" s="410"/>
      <c r="S356" s="410"/>
      <c r="T356" s="411"/>
      <c r="U356" s="412"/>
      <c r="V356" s="410"/>
      <c r="W356" s="410"/>
      <c r="X356" s="517"/>
      <c r="Y356" s="474" t="n">
        <v>960</v>
      </c>
      <c r="Z356" s="430" t="n">
        <v>5.35</v>
      </c>
      <c r="AA356" s="410" t="n">
        <v>1592</v>
      </c>
      <c r="AB356" s="410" t="n">
        <v>4380</v>
      </c>
      <c r="AC356" s="410" t="n">
        <v>6710</v>
      </c>
      <c r="AD356" s="475" t="n">
        <v>5.34</v>
      </c>
      <c r="AE356" s="478" t="n">
        <f aca="false">AD356/$AD$6</f>
        <v>0.741666666666667</v>
      </c>
      <c r="AF356" s="479" t="n">
        <f aca="false">Y356</f>
        <v>960</v>
      </c>
      <c r="AG356" s="478" t="n">
        <f aca="false">AF356/$AF$6</f>
        <v>0.384</v>
      </c>
      <c r="AH356" s="479" t="n">
        <v>1592</v>
      </c>
      <c r="AI356" s="479" t="n">
        <f aca="false">AB356</f>
        <v>4380</v>
      </c>
      <c r="AJ356" s="474" t="n">
        <f aca="false">AB356*Y356/1000</f>
        <v>4204.8</v>
      </c>
      <c r="AK356" s="478" t="n">
        <f aca="false">AJ356/$AJ$6</f>
        <v>0.18688</v>
      </c>
      <c r="AL356" s="448" t="n">
        <v>38</v>
      </c>
      <c r="AM356" s="480"/>
      <c r="AN356" s="474" t="n">
        <v>2207</v>
      </c>
      <c r="AO356" s="474" t="n">
        <v>2210</v>
      </c>
      <c r="AP356" s="480" t="n">
        <v>7.54</v>
      </c>
      <c r="AQ356" s="448" t="n">
        <v>390.9</v>
      </c>
      <c r="AR356" s="474" t="n">
        <v>1500</v>
      </c>
      <c r="AS356" s="658" t="n">
        <f aca="false">AR356/AQ356</f>
        <v>3.83729854182655</v>
      </c>
      <c r="AT356" s="474" t="n">
        <v>7110</v>
      </c>
      <c r="AU356" s="448"/>
      <c r="AV356" s="481" t="n">
        <v>0.1</v>
      </c>
      <c r="AW356" s="480" t="n">
        <v>5.25</v>
      </c>
      <c r="AX356" s="480" t="n">
        <v>42.82</v>
      </c>
      <c r="AY356" s="481" t="n">
        <v>24.5</v>
      </c>
      <c r="AZ356" s="481" t="n">
        <v>5.3</v>
      </c>
      <c r="BA356" s="421" t="n">
        <f aca="false">CC356+DF356</f>
        <v>37633</v>
      </c>
      <c r="BB356" s="422" t="n">
        <f aca="false">BA356/$BA$6</f>
        <v>0.75266</v>
      </c>
      <c r="BC356" s="423"/>
      <c r="BD356" s="424" t="n">
        <v>8.32</v>
      </c>
      <c r="BE356" s="425" t="n">
        <v>54.1</v>
      </c>
      <c r="BF356" s="426" t="n">
        <v>191</v>
      </c>
      <c r="BG356" s="427" t="n">
        <v>11190</v>
      </c>
      <c r="BH356" s="421" t="n">
        <f aca="false">BG356*0.67</f>
        <v>7497.3</v>
      </c>
      <c r="BI356" s="433"/>
      <c r="BJ356" s="422"/>
      <c r="BK356" s="428" t="n">
        <v>24.1</v>
      </c>
      <c r="BL356" s="428"/>
      <c r="BM356" s="429"/>
      <c r="BN356" s="423"/>
      <c r="BO356" s="426" t="n">
        <v>59</v>
      </c>
      <c r="BP356" s="426"/>
      <c r="BQ356" s="424" t="n">
        <v>3.2</v>
      </c>
      <c r="BR356" s="422" t="n">
        <f aca="false">BQ356/$BQ$6</f>
        <v>0.444444444444444</v>
      </c>
      <c r="BS356" s="410" t="n">
        <f aca="false">BA356+Y356</f>
        <v>38593</v>
      </c>
      <c r="BT356" s="430" t="n">
        <f aca="false">(BD356*BA356+AP356*AF356)/(AF356+BA356)</f>
        <v>8.30059751768455</v>
      </c>
      <c r="BU356" s="431" t="n">
        <f aca="false">(AQ356*Y356+BA356*BE356)/(BA356+Y356)</f>
        <v>62.4778923639002</v>
      </c>
      <c r="BV356" s="431" t="n">
        <f aca="false">(BA356*BF356+AR356*AF356)/(AF356+BA356)</f>
        <v>223.56134532169</v>
      </c>
      <c r="BW356" s="431" t="n">
        <f aca="false">(BA356*BG356+AS356*AF356)/(AF356+BA356)</f>
        <v>10911.7444564196</v>
      </c>
      <c r="BX356" s="431" t="n">
        <f aca="false">BW356*0.65</f>
        <v>7092.63389667272</v>
      </c>
      <c r="BY356" s="431" t="n">
        <f aca="false">(BK356*BA356+AY356*AF356)/BS356</f>
        <v>24.109949990931</v>
      </c>
      <c r="BZ356" s="431"/>
      <c r="CA356" s="432"/>
      <c r="CB356" s="431" t="n">
        <f aca="false">BO356</f>
        <v>59</v>
      </c>
      <c r="CC356" s="433" t="n">
        <v>18623</v>
      </c>
      <c r="CD356" s="412" t="n">
        <f aca="false">CC356+AF356/2</f>
        <v>19103</v>
      </c>
      <c r="CE356" s="422" t="n">
        <f aca="false">CD356/25000</f>
        <v>0.76412</v>
      </c>
      <c r="CF356" s="434" t="n">
        <f aca="false">6700/CD356*24</f>
        <v>8.41752604302989</v>
      </c>
      <c r="CG356" s="435"/>
      <c r="CH356" s="428"/>
      <c r="CI356" s="447" t="n">
        <f aca="false">9500/CD356*24</f>
        <v>11.935298120714</v>
      </c>
      <c r="CJ356" s="437" t="n">
        <v>24.4</v>
      </c>
      <c r="CK356" s="437" t="n">
        <v>1.78</v>
      </c>
      <c r="CL356" s="424"/>
      <c r="CM356" s="424" t="n">
        <v>22.6</v>
      </c>
      <c r="CN356" s="424" t="n">
        <v>83</v>
      </c>
      <c r="CO356" s="433"/>
      <c r="CP356" s="433"/>
      <c r="CQ356" s="438"/>
      <c r="CR356" s="438" t="n">
        <v>0.95</v>
      </c>
      <c r="CS356" s="425"/>
      <c r="CT356" s="433" t="n">
        <f aca="false">3500/CD356*24</f>
        <v>4.39721509710517</v>
      </c>
      <c r="CU356" s="435" t="n">
        <v>5.29</v>
      </c>
      <c r="CV356" s="439"/>
      <c r="CW356" s="440"/>
      <c r="CX356" s="441"/>
      <c r="CY356" s="442"/>
      <c r="CZ356" s="443"/>
      <c r="DA356" s="443"/>
      <c r="DB356" s="443"/>
      <c r="DC356" s="443"/>
      <c r="DD356" s="444"/>
      <c r="DE356" s="441"/>
      <c r="DF356" s="445" t="n">
        <v>19010</v>
      </c>
      <c r="DG356" s="446" t="n">
        <f aca="false">DF356+AF356/2</f>
        <v>19490</v>
      </c>
      <c r="DH356" s="422" t="n">
        <f aca="false">DG356/25000</f>
        <v>0.7796</v>
      </c>
      <c r="DI356" s="447" t="n">
        <f aca="false">6700/DG356*24</f>
        <v>8.25038481272447</v>
      </c>
      <c r="DJ356" s="435" t="n">
        <v>7.88</v>
      </c>
      <c r="DK356" s="428" t="n">
        <v>14.6</v>
      </c>
      <c r="DL356" s="447" t="n">
        <f aca="false">9500/DG356*24</f>
        <v>11.6983068240123</v>
      </c>
      <c r="DM356" s="423" t="n">
        <v>24.3</v>
      </c>
      <c r="DN356" s="423" t="n">
        <v>1.85</v>
      </c>
      <c r="DO356" s="424" t="n">
        <v>7.87</v>
      </c>
      <c r="DP356" s="424" t="n">
        <v>22.4</v>
      </c>
      <c r="DQ356" s="424" t="n">
        <v>83</v>
      </c>
      <c r="DR356" s="433"/>
      <c r="DS356" s="433"/>
      <c r="DT356" s="438"/>
      <c r="DU356" s="438" t="n">
        <v>0.94</v>
      </c>
      <c r="DV356" s="425"/>
      <c r="DW356" s="447" t="n">
        <f aca="false">3500/DG356*24</f>
        <v>4.3099025141098</v>
      </c>
      <c r="DX356" s="435" t="n">
        <v>4.99</v>
      </c>
      <c r="DY356" s="439" t="n">
        <v>8.05</v>
      </c>
      <c r="DZ356" s="440" t="n">
        <v>21.1</v>
      </c>
      <c r="EA356" s="441" t="n">
        <v>71</v>
      </c>
      <c r="EB356" s="442" t="n">
        <v>8500</v>
      </c>
      <c r="EC356" s="443" t="n">
        <v>15.4</v>
      </c>
      <c r="ED356" s="443"/>
      <c r="EE356" s="443"/>
      <c r="EF356" s="443"/>
      <c r="EG356" s="444" t="n">
        <v>14</v>
      </c>
      <c r="EH356" s="441"/>
      <c r="EI356" s="430" t="n">
        <f aca="false">DY356</f>
        <v>8.05</v>
      </c>
      <c r="EJ356" s="448" t="n">
        <f aca="false">DZ356</f>
        <v>21.1</v>
      </c>
      <c r="EK356" s="449" t="n">
        <f aca="false">EA356</f>
        <v>71</v>
      </c>
      <c r="EL356" s="418" t="n">
        <f aca="false">EB356</f>
        <v>8500</v>
      </c>
      <c r="EM356" s="432" t="n">
        <f aca="false">EC356</f>
        <v>15.4</v>
      </c>
      <c r="EN356" s="432"/>
      <c r="EO356" s="432"/>
      <c r="EP356" s="432"/>
      <c r="EQ356" s="431" t="n">
        <f aca="false">EG356</f>
        <v>14</v>
      </c>
      <c r="ER356" s="449"/>
      <c r="ES356" s="450" t="n">
        <f aca="false">44000/(BA356+AF356)*24</f>
        <v>27.3624750602441</v>
      </c>
      <c r="ET356" s="451" t="n">
        <f aca="false">(BA356+AF356)/BA$6</f>
        <v>0.77186</v>
      </c>
      <c r="EU356" s="452" t="n">
        <f aca="false">BV356/1000/ES356*24</f>
        <v>0.196088704545455</v>
      </c>
      <c r="EV356" s="451" t="n">
        <f aca="false">EU356/$EU$6</f>
        <v>0.363127230639731</v>
      </c>
      <c r="EW356" s="514" t="n">
        <f aca="false">1-EM356/BY356</f>
        <v>0.361259562720257</v>
      </c>
      <c r="EX356" s="515" t="n">
        <f aca="false">BY356-EM356</f>
        <v>8.709949990931</v>
      </c>
      <c r="EY356" s="514" t="n">
        <f aca="false">1-EJ356/BU356</f>
        <v>0.662280541137594</v>
      </c>
      <c r="EZ356" s="515" t="n">
        <f aca="false">BU356-EJ356</f>
        <v>41.3778923639002</v>
      </c>
      <c r="FA356" s="451" t="n">
        <f aca="false">1-EK356/BV356</f>
        <v>0.682413791624686</v>
      </c>
      <c r="FB356" s="432" t="n">
        <f aca="false">BV356-EK356</f>
        <v>152.56134532169</v>
      </c>
      <c r="FC356" s="453"/>
      <c r="FD356" s="432"/>
      <c r="FE356" s="453" t="n">
        <f aca="false">1-EQ356/CB356</f>
        <v>0.76271186440678</v>
      </c>
      <c r="FF356" s="431" t="n">
        <f aca="false">CB356-EQ356</f>
        <v>45</v>
      </c>
      <c r="FG356" s="406" t="n">
        <v>50400</v>
      </c>
      <c r="FH356" s="590"/>
      <c r="FI356" s="591"/>
      <c r="FJ356" s="592"/>
      <c r="FK356" s="456" t="n">
        <f aca="false">3000/BS356*24</f>
        <v>1.8656232995621</v>
      </c>
      <c r="FL356" s="531" t="n">
        <v>1800</v>
      </c>
      <c r="FM356" s="456" t="n">
        <f aca="false">FL356/BS356*1000</f>
        <v>46.6405824890524</v>
      </c>
      <c r="FN356" s="531" t="n">
        <v>8139.99999999999</v>
      </c>
      <c r="FO356" s="533" t="n">
        <f aca="false">FN356/11.15/1.2/1000</f>
        <v>0.608370702541105</v>
      </c>
      <c r="FP356" s="450" t="n">
        <f aca="false">FN356/BS356*1000</f>
        <v>210.919078589381</v>
      </c>
      <c r="FQ356" s="458" t="n">
        <v>46.8</v>
      </c>
      <c r="FR356" s="459" t="n">
        <f aca="false">FQ356/BS356*1000</f>
        <v>1.21265514471536</v>
      </c>
      <c r="FS356" s="577" t="n">
        <v>7.74</v>
      </c>
      <c r="FT356" s="578" t="n">
        <v>18.4</v>
      </c>
      <c r="FU356" s="579" t="n">
        <v>59</v>
      </c>
      <c r="FV356" s="580" t="n">
        <v>1</v>
      </c>
      <c r="FW356" s="581"/>
      <c r="FX356" s="580"/>
      <c r="FY356" s="453" t="n">
        <f aca="false">1-FV356/(EG356+DD356)</f>
        <v>0.928571428571429</v>
      </c>
      <c r="FZ356" s="453"/>
      <c r="GA356" s="430"/>
      <c r="GB356" s="514" t="n">
        <f aca="false">1-FT356/DZ356</f>
        <v>0.127962085308057</v>
      </c>
      <c r="GC356" s="515" t="n">
        <f aca="false">(CW356+DZ356-FT356)</f>
        <v>2.7</v>
      </c>
      <c r="GD356" s="514" t="n">
        <f aca="false">1-FU356/EA356</f>
        <v>0.169014084507042</v>
      </c>
      <c r="GE356" s="528" t="n">
        <f aca="false">CX356+EA356-FU356</f>
        <v>12</v>
      </c>
      <c r="GF356" s="462" t="n">
        <f aca="false">4100/BS356*24</f>
        <v>2.5496851760682</v>
      </c>
      <c r="GG356" s="607" t="n">
        <v>38</v>
      </c>
      <c r="GH356" s="451" t="n">
        <f aca="false">GG356/80</f>
        <v>0.475</v>
      </c>
      <c r="GI356" s="406" t="n">
        <v>250</v>
      </c>
      <c r="GJ356" s="463" t="n">
        <f aca="false">GI356/GG356</f>
        <v>6.57894736842105</v>
      </c>
      <c r="GK356" s="464" t="n">
        <f aca="false">GG356/(BS356/24)*1000</f>
        <v>23.6312284611199</v>
      </c>
      <c r="GL356" s="465" t="n">
        <v>8.01</v>
      </c>
      <c r="GM356" s="530" t="n">
        <v>17.2</v>
      </c>
      <c r="GN356" s="406" t="n">
        <v>57</v>
      </c>
      <c r="GO356" s="514" t="n">
        <f aca="false">1-GM356/FT356</f>
        <v>0.0652173913043478</v>
      </c>
      <c r="GP356" s="451" t="n">
        <f aca="false">1-GN356/FU356</f>
        <v>0.0338983050847458</v>
      </c>
      <c r="GQ356" s="578" t="n">
        <v>2</v>
      </c>
      <c r="GR356" s="456" t="n">
        <f aca="false">4300/BS356*24</f>
        <v>2.67406006270567</v>
      </c>
      <c r="GS356" s="532" t="n">
        <f aca="false">HC356</f>
        <v>14</v>
      </c>
      <c r="GT356" s="532" t="n">
        <f aca="false">HD356</f>
        <v>47.32</v>
      </c>
      <c r="GU356" s="514" t="n">
        <f aca="false">1-GS356/GM356</f>
        <v>0.186046511627907</v>
      </c>
      <c r="GV356" s="514" t="n">
        <f aca="false">1-GT356/GN356</f>
        <v>0.169824561403509</v>
      </c>
      <c r="GW356" s="514" t="n">
        <f aca="false">1-HC356/FT356</f>
        <v>0.239130434782609</v>
      </c>
      <c r="GX356" s="514" t="n">
        <f aca="false">1-HD356/FU356</f>
        <v>0.197966101694915</v>
      </c>
      <c r="GY356" s="463" t="n">
        <f aca="false">GK356/(FU356-HD356)</f>
        <v>2.02322161482191</v>
      </c>
      <c r="GZ356" s="406" t="n">
        <v>35418</v>
      </c>
      <c r="HA356" s="582" t="n">
        <v>8.28</v>
      </c>
      <c r="HB356" s="452" t="n">
        <v>8.25</v>
      </c>
      <c r="HC356" s="578" t="n">
        <v>14</v>
      </c>
      <c r="HD356" s="464" t="n">
        <f aca="false">HC356*3.38</f>
        <v>47.32</v>
      </c>
      <c r="HE356" s="464" t="n">
        <v>15</v>
      </c>
      <c r="HF356" s="464"/>
      <c r="HG356" s="583"/>
      <c r="HH356" s="576" t="n">
        <v>1</v>
      </c>
      <c r="HI356" s="584" t="n">
        <v>8530</v>
      </c>
      <c r="HJ356" s="407" t="n">
        <f aca="false">HI356*0.67</f>
        <v>5715.1</v>
      </c>
      <c r="HK356" s="407"/>
      <c r="HL356" s="550"/>
      <c r="HM356" s="585"/>
      <c r="HN356" s="462" t="n">
        <v>14.4</v>
      </c>
      <c r="HO356" s="575"/>
      <c r="HP356" s="549" t="n">
        <v>0.01</v>
      </c>
      <c r="HQ356" s="586"/>
      <c r="HR356" s="587"/>
      <c r="HS356" s="521" t="n">
        <v>0.2</v>
      </c>
      <c r="HT356" s="588" t="n">
        <v>2</v>
      </c>
      <c r="HU356" s="523" t="n">
        <f aca="false">72500/BA356*24</f>
        <v>46.236016262323</v>
      </c>
      <c r="HV356" s="514" t="n">
        <f aca="false">1-HC356/BE356</f>
        <v>0.741219963031423</v>
      </c>
      <c r="HW356" s="514" t="n">
        <f aca="false">1-HD356/BF356</f>
        <v>0.752251308900524</v>
      </c>
      <c r="HX356" s="514" t="n">
        <f aca="false">1-HN356/BK356</f>
        <v>0.402489626556017</v>
      </c>
      <c r="HY356" s="600"/>
    </row>
    <row r="357" s="599" customFormat="true" ht="15" hidden="false" customHeight="true" outlineLevel="0" collapsed="false">
      <c r="A357" s="401" t="n">
        <v>43839</v>
      </c>
      <c r="B357" s="516" t="n">
        <v>37509</v>
      </c>
      <c r="C357" s="403" t="n">
        <f aca="false">B357/$B$6</f>
        <v>0.75018</v>
      </c>
      <c r="D357" s="572" t="n">
        <v>8.37</v>
      </c>
      <c r="E357" s="573" t="n">
        <v>47.6</v>
      </c>
      <c r="F357" s="574" t="n">
        <v>160</v>
      </c>
      <c r="G357" s="407" t="n">
        <f aca="false">F357*B357/1000</f>
        <v>6001.44</v>
      </c>
      <c r="H357" s="403" t="n">
        <f aca="false">G357/$G$6</f>
        <v>0.2400576</v>
      </c>
      <c r="I357" s="574" t="n">
        <v>7980</v>
      </c>
      <c r="J357" s="407" t="n">
        <f aca="false">I357*0.67</f>
        <v>5346.6</v>
      </c>
      <c r="K357" s="575" t="n">
        <v>32.6</v>
      </c>
      <c r="L357" s="575"/>
      <c r="M357" s="575"/>
      <c r="N357" s="576" t="n">
        <v>76</v>
      </c>
      <c r="O357" s="576"/>
      <c r="P357" s="410"/>
      <c r="Q357" s="410"/>
      <c r="R357" s="410"/>
      <c r="S357" s="410"/>
      <c r="T357" s="411"/>
      <c r="U357" s="412"/>
      <c r="V357" s="410"/>
      <c r="W357" s="410"/>
      <c r="X357" s="517"/>
      <c r="Y357" s="474" t="n">
        <v>960</v>
      </c>
      <c r="Z357" s="430" t="n">
        <v>5.89</v>
      </c>
      <c r="AA357" s="410" t="n">
        <v>1534</v>
      </c>
      <c r="AB357" s="410" t="n">
        <v>4100</v>
      </c>
      <c r="AC357" s="410" t="n">
        <v>7080</v>
      </c>
      <c r="AD357" s="475" t="n">
        <v>4.76</v>
      </c>
      <c r="AE357" s="478" t="n">
        <f aca="false">AD357/$AD$6</f>
        <v>0.661111111111111</v>
      </c>
      <c r="AF357" s="479" t="n">
        <f aca="false">Y357</f>
        <v>960</v>
      </c>
      <c r="AG357" s="478" t="n">
        <f aca="false">AF357/$AF$6</f>
        <v>0.384</v>
      </c>
      <c r="AH357" s="479" t="n">
        <v>1534</v>
      </c>
      <c r="AI357" s="479" t="n">
        <f aca="false">AB357</f>
        <v>4100</v>
      </c>
      <c r="AJ357" s="474" t="n">
        <f aca="false">AB357*Y357/1000</f>
        <v>3936</v>
      </c>
      <c r="AK357" s="478" t="n">
        <f aca="false">AJ357/$AJ$6</f>
        <v>0.174933333333333</v>
      </c>
      <c r="AL357" s="448" t="n">
        <v>38</v>
      </c>
      <c r="AM357" s="480"/>
      <c r="AN357" s="474" t="n">
        <v>2525</v>
      </c>
      <c r="AO357" s="474" t="n">
        <v>2552</v>
      </c>
      <c r="AP357" s="480" t="n">
        <v>7.44</v>
      </c>
      <c r="AQ357" s="448" t="n">
        <v>385.7</v>
      </c>
      <c r="AR357" s="474" t="n">
        <v>1460</v>
      </c>
      <c r="AS357" s="658" t="n">
        <f aca="false">AR357/AQ357</f>
        <v>3.78532538242157</v>
      </c>
      <c r="AT357" s="474" t="n">
        <v>7060</v>
      </c>
      <c r="AU357" s="448"/>
      <c r="AV357" s="481" t="n">
        <v>0.1</v>
      </c>
      <c r="AW357" s="480" t="n">
        <v>6.68</v>
      </c>
      <c r="AX357" s="480" t="n">
        <v>40.78</v>
      </c>
      <c r="AY357" s="481" t="n">
        <v>29.5</v>
      </c>
      <c r="AZ357" s="481" t="n">
        <v>5.1</v>
      </c>
      <c r="BA357" s="421" t="n">
        <f aca="false">CC357+DF357</f>
        <v>36660</v>
      </c>
      <c r="BB357" s="422" t="n">
        <f aca="false">BA357/$BA$6</f>
        <v>0.7332</v>
      </c>
      <c r="BC357" s="423"/>
      <c r="BD357" s="424" t="n">
        <v>8.35</v>
      </c>
      <c r="BE357" s="425" t="n">
        <v>80.5</v>
      </c>
      <c r="BF357" s="426" t="n">
        <v>269</v>
      </c>
      <c r="BG357" s="427" t="n">
        <v>10690</v>
      </c>
      <c r="BH357" s="421" t="n">
        <f aca="false">BG357*0.67</f>
        <v>7162.3</v>
      </c>
      <c r="BI357" s="433"/>
      <c r="BJ357" s="422"/>
      <c r="BK357" s="428" t="n">
        <v>28.1</v>
      </c>
      <c r="BL357" s="428"/>
      <c r="BM357" s="429"/>
      <c r="BN357" s="423"/>
      <c r="BO357" s="426" t="n">
        <v>72</v>
      </c>
      <c r="BP357" s="426"/>
      <c r="BQ357" s="424" t="n">
        <v>3.12</v>
      </c>
      <c r="BR357" s="422" t="n">
        <f aca="false">BQ357/$BQ$6</f>
        <v>0.433333333333333</v>
      </c>
      <c r="BS357" s="410" t="n">
        <f aca="false">BA357+Y357</f>
        <v>37620</v>
      </c>
      <c r="BT357" s="430" t="n">
        <f aca="false">(BD357*BA357+AP357*AF357)/(AF357+BA357)</f>
        <v>8.32677830940989</v>
      </c>
      <c r="BU357" s="431" t="n">
        <f aca="false">(AQ357*Y357+BA357*BE357)/(BA357+Y357)</f>
        <v>88.2881977671451</v>
      </c>
      <c r="BV357" s="431" t="n">
        <f aca="false">(BA357*BF357+AR357*AF357)/(AF357+BA357)</f>
        <v>299.392344497608</v>
      </c>
      <c r="BW357" s="431" t="n">
        <f aca="false">(BA357*BG357+AS357*AF357)/(AF357+BA357)</f>
        <v>10417.3055266445</v>
      </c>
      <c r="BX357" s="431" t="n">
        <f aca="false">BW357*0.65</f>
        <v>6771.24859231894</v>
      </c>
      <c r="BY357" s="431" t="n">
        <f aca="false">(BK357*BA357+AY357*AF357)/BS357</f>
        <v>28.1357256778309</v>
      </c>
      <c r="BZ357" s="431"/>
      <c r="CA357" s="432"/>
      <c r="CB357" s="431" t="n">
        <f aca="false">BO357</f>
        <v>72</v>
      </c>
      <c r="CC357" s="433" t="n">
        <v>18136</v>
      </c>
      <c r="CD357" s="412" t="n">
        <f aca="false">CC357+AF357/2</f>
        <v>18616</v>
      </c>
      <c r="CE357" s="422" t="n">
        <f aca="false">CD357/25000</f>
        <v>0.74464</v>
      </c>
      <c r="CF357" s="434" t="n">
        <f aca="false">6700/CD357*24</f>
        <v>8.6377309840997</v>
      </c>
      <c r="CG357" s="435"/>
      <c r="CH357" s="428"/>
      <c r="CI357" s="447" t="n">
        <f aca="false">9500/CD357*24</f>
        <v>12.2475290073055</v>
      </c>
      <c r="CJ357" s="437" t="n">
        <v>24.1</v>
      </c>
      <c r="CK357" s="437" t="n">
        <v>1.32</v>
      </c>
      <c r="CL357" s="424"/>
      <c r="CM357" s="424" t="n">
        <v>22.1</v>
      </c>
      <c r="CN357" s="424" t="n">
        <v>73</v>
      </c>
      <c r="CO357" s="433"/>
      <c r="CP357" s="433"/>
      <c r="CQ357" s="438"/>
      <c r="CR357" s="438" t="n">
        <v>0.97</v>
      </c>
      <c r="CS357" s="425"/>
      <c r="CT357" s="433" t="n">
        <f aca="false">3500/CD357*24</f>
        <v>4.51224752900731</v>
      </c>
      <c r="CU357" s="435" t="n">
        <v>5.88</v>
      </c>
      <c r="CV357" s="439"/>
      <c r="CW357" s="440"/>
      <c r="CX357" s="441"/>
      <c r="CY357" s="442"/>
      <c r="CZ357" s="443"/>
      <c r="DA357" s="443"/>
      <c r="DB357" s="443"/>
      <c r="DC357" s="443"/>
      <c r="DD357" s="444"/>
      <c r="DE357" s="441"/>
      <c r="DF357" s="445" t="n">
        <v>18524</v>
      </c>
      <c r="DG357" s="446" t="n">
        <f aca="false">DF357+AF357/2</f>
        <v>19004</v>
      </c>
      <c r="DH357" s="422" t="n">
        <f aca="false">DG357/25000</f>
        <v>0.76016</v>
      </c>
      <c r="DI357" s="447" t="n">
        <f aca="false">6700/DG357*24</f>
        <v>8.46137655230478</v>
      </c>
      <c r="DJ357" s="435" t="n">
        <v>7.94</v>
      </c>
      <c r="DK357" s="428" t="n">
        <v>10.7</v>
      </c>
      <c r="DL357" s="447" t="n">
        <f aca="false">9500/DG357*24</f>
        <v>11.9974742159545</v>
      </c>
      <c r="DM357" s="423" t="n">
        <v>24.2</v>
      </c>
      <c r="DN357" s="423" t="n">
        <v>1.11</v>
      </c>
      <c r="DO357" s="424" t="n">
        <v>7.95</v>
      </c>
      <c r="DP357" s="424" t="n">
        <v>24.6</v>
      </c>
      <c r="DQ357" s="424" t="n">
        <v>77</v>
      </c>
      <c r="DR357" s="433"/>
      <c r="DS357" s="433"/>
      <c r="DT357" s="438"/>
      <c r="DU357" s="438" t="n">
        <v>0.96</v>
      </c>
      <c r="DV357" s="425"/>
      <c r="DW357" s="447" t="n">
        <f aca="false">3500/DG357*24</f>
        <v>4.4201220795622</v>
      </c>
      <c r="DX357" s="435" t="n">
        <v>5.26</v>
      </c>
      <c r="DY357" s="439" t="n">
        <v>8.05</v>
      </c>
      <c r="DZ357" s="440" t="n">
        <v>21.3</v>
      </c>
      <c r="EA357" s="441" t="n">
        <v>70</v>
      </c>
      <c r="EB357" s="442" t="n">
        <v>8720</v>
      </c>
      <c r="EC357" s="443" t="n">
        <v>14.2</v>
      </c>
      <c r="ED357" s="443"/>
      <c r="EE357" s="443"/>
      <c r="EF357" s="443"/>
      <c r="EG357" s="444" t="n">
        <v>17</v>
      </c>
      <c r="EH357" s="441"/>
      <c r="EI357" s="430" t="n">
        <f aca="false">DY357</f>
        <v>8.05</v>
      </c>
      <c r="EJ357" s="448" t="n">
        <f aca="false">DZ357</f>
        <v>21.3</v>
      </c>
      <c r="EK357" s="449" t="n">
        <f aca="false">EA357</f>
        <v>70</v>
      </c>
      <c r="EL357" s="418" t="n">
        <f aca="false">EB357</f>
        <v>8720</v>
      </c>
      <c r="EM357" s="432" t="n">
        <f aca="false">EC357</f>
        <v>14.2</v>
      </c>
      <c r="EN357" s="432"/>
      <c r="EO357" s="432"/>
      <c r="EP357" s="432"/>
      <c r="EQ357" s="431" t="n">
        <f aca="false">EG357</f>
        <v>17</v>
      </c>
      <c r="ER357" s="449"/>
      <c r="ES357" s="450" t="n">
        <f aca="false">44000/(BA357+AF357)*24</f>
        <v>28.0701754385965</v>
      </c>
      <c r="ET357" s="451" t="n">
        <f aca="false">(BA357+AF357)/BA$6</f>
        <v>0.7524</v>
      </c>
      <c r="EU357" s="452" t="n">
        <f aca="false">BV357/1000/ES357*24</f>
        <v>0.255980454545455</v>
      </c>
      <c r="EV357" s="451" t="n">
        <f aca="false">EU357/$EU$6</f>
        <v>0.474037878787879</v>
      </c>
      <c r="EW357" s="514" t="n">
        <f aca="false">1-EM357/BY357</f>
        <v>0.495303580842464</v>
      </c>
      <c r="EX357" s="515" t="n">
        <f aca="false">BY357-EM357</f>
        <v>13.9357256778309</v>
      </c>
      <c r="EY357" s="514" t="n">
        <f aca="false">1-EJ357/BU357</f>
        <v>0.758744650602366</v>
      </c>
      <c r="EZ357" s="515" t="n">
        <f aca="false">BU357-EJ357</f>
        <v>66.9881977671451</v>
      </c>
      <c r="FA357" s="451" t="n">
        <f aca="false">1-EK357/BV357</f>
        <v>0.766193086474997</v>
      </c>
      <c r="FB357" s="432" t="n">
        <f aca="false">BV357-EK357</f>
        <v>229.392344497608</v>
      </c>
      <c r="FC357" s="453"/>
      <c r="FD357" s="432"/>
      <c r="FE357" s="453" t="n">
        <f aca="false">1-EQ357/CB357</f>
        <v>0.763888888888889</v>
      </c>
      <c r="FF357" s="431" t="n">
        <f aca="false">CB357-EQ357</f>
        <v>55</v>
      </c>
      <c r="FG357" s="406" t="n">
        <v>50400</v>
      </c>
      <c r="FH357" s="590"/>
      <c r="FI357" s="591"/>
      <c r="FJ357" s="592"/>
      <c r="FK357" s="456" t="n">
        <f aca="false">3000/BS357*24</f>
        <v>1.91387559808612</v>
      </c>
      <c r="FL357" s="531"/>
      <c r="FM357" s="456"/>
      <c r="FN357" s="531" t="n">
        <v>6448</v>
      </c>
      <c r="FO357" s="533" t="n">
        <f aca="false">FN357/11.15/1.2/1000</f>
        <v>0.481913303437967</v>
      </c>
      <c r="FP357" s="450" t="n">
        <f aca="false">FN357/BS357*1000</f>
        <v>171.398192450824</v>
      </c>
      <c r="FQ357" s="458" t="n">
        <v>46.8</v>
      </c>
      <c r="FR357" s="459" t="n">
        <f aca="false">FQ357/BS357*1000</f>
        <v>1.24401913875598</v>
      </c>
      <c r="FS357" s="577" t="n">
        <v>7.95</v>
      </c>
      <c r="FT357" s="578" t="n">
        <v>18</v>
      </c>
      <c r="FU357" s="579" t="n">
        <v>60</v>
      </c>
      <c r="FV357" s="580" t="n">
        <v>1</v>
      </c>
      <c r="FW357" s="581"/>
      <c r="FX357" s="580"/>
      <c r="FY357" s="453" t="n">
        <f aca="false">1-FV357/(EG357+DD357)</f>
        <v>0.941176470588235</v>
      </c>
      <c r="FZ357" s="453"/>
      <c r="GA357" s="430"/>
      <c r="GB357" s="514" t="n">
        <f aca="false">1-FT357/DZ357</f>
        <v>0.154929577464789</v>
      </c>
      <c r="GC357" s="515" t="n">
        <f aca="false">(CW357+DZ357-FT357)</f>
        <v>3.3</v>
      </c>
      <c r="GD357" s="514" t="n">
        <f aca="false">1-FU357/EA357</f>
        <v>0.142857142857143</v>
      </c>
      <c r="GE357" s="528" t="n">
        <f aca="false">CX357+EA357-FU357</f>
        <v>10</v>
      </c>
      <c r="GF357" s="462" t="n">
        <f aca="false">4100/BS357*24</f>
        <v>2.61562998405104</v>
      </c>
      <c r="GG357" s="607" t="n">
        <v>38</v>
      </c>
      <c r="GH357" s="451" t="n">
        <f aca="false">GG357/80</f>
        <v>0.475</v>
      </c>
      <c r="GI357" s="406" t="n">
        <v>250</v>
      </c>
      <c r="GJ357" s="463" t="n">
        <f aca="false">GI357/GG357</f>
        <v>6.57894736842105</v>
      </c>
      <c r="GK357" s="464" t="n">
        <f aca="false">GG357/(BS357/24)*1000</f>
        <v>24.2424242424242</v>
      </c>
      <c r="GL357" s="465" t="n">
        <v>8.12</v>
      </c>
      <c r="GM357" s="530" t="n">
        <v>16.5</v>
      </c>
      <c r="GN357" s="406" t="n">
        <v>56</v>
      </c>
      <c r="GO357" s="514" t="n">
        <f aca="false">1-GM357/FT357</f>
        <v>0.0833333333333334</v>
      </c>
      <c r="GP357" s="451" t="n">
        <f aca="false">1-GN357/FU357</f>
        <v>0.0666666666666667</v>
      </c>
      <c r="GQ357" s="578" t="n">
        <v>2</v>
      </c>
      <c r="GR357" s="456" t="n">
        <f aca="false">4300/BS357*24</f>
        <v>2.74322169059011</v>
      </c>
      <c r="GS357" s="532" t="n">
        <f aca="false">HC357</f>
        <v>14.3</v>
      </c>
      <c r="GT357" s="532" t="n">
        <f aca="false">HD357</f>
        <v>48.334</v>
      </c>
      <c r="GU357" s="514" t="n">
        <f aca="false">1-GS357/GM357</f>
        <v>0.133333333333333</v>
      </c>
      <c r="GV357" s="514" t="n">
        <f aca="false">1-GT357/GN357</f>
        <v>0.136892857142857</v>
      </c>
      <c r="GW357" s="514" t="n">
        <f aca="false">1-HC357/FT357</f>
        <v>0.205555555555555</v>
      </c>
      <c r="GX357" s="514" t="n">
        <f aca="false">1-HD357/FU357</f>
        <v>0.194433333333333</v>
      </c>
      <c r="GY357" s="463" t="n">
        <f aca="false">GK357/(FU357-HD357)</f>
        <v>2.07804082311197</v>
      </c>
      <c r="GZ357" s="406" t="n">
        <v>35509</v>
      </c>
      <c r="HA357" s="582" t="n">
        <v>8.35</v>
      </c>
      <c r="HB357" s="452" t="n">
        <v>8.34</v>
      </c>
      <c r="HC357" s="578" t="n">
        <v>14.3</v>
      </c>
      <c r="HD357" s="464" t="n">
        <f aca="false">HC357*3.38</f>
        <v>48.334</v>
      </c>
      <c r="HE357" s="464" t="n">
        <v>15.8</v>
      </c>
      <c r="HF357" s="464"/>
      <c r="HG357" s="583"/>
      <c r="HH357" s="576" t="n">
        <v>1</v>
      </c>
      <c r="HI357" s="584" t="n">
        <v>8630</v>
      </c>
      <c r="HJ357" s="407" t="n">
        <f aca="false">HI357*0.67</f>
        <v>5782.1</v>
      </c>
      <c r="HK357" s="407"/>
      <c r="HL357" s="550"/>
      <c r="HM357" s="585"/>
      <c r="HN357" s="462" t="n">
        <v>14.15</v>
      </c>
      <c r="HO357" s="575"/>
      <c r="HP357" s="549" t="n">
        <v>0.01</v>
      </c>
      <c r="HQ357" s="586"/>
      <c r="HR357" s="587"/>
      <c r="HS357" s="521" t="n">
        <v>0.22</v>
      </c>
      <c r="HT357" s="588" t="n">
        <v>2</v>
      </c>
      <c r="HU357" s="523" t="n">
        <f aca="false">72500/BA357*24</f>
        <v>47.4631751227496</v>
      </c>
      <c r="HV357" s="514" t="n">
        <f aca="false">1-HC357/BE357</f>
        <v>0.822360248447205</v>
      </c>
      <c r="HW357" s="514" t="n">
        <f aca="false">1-HD357/BF357</f>
        <v>0.82031970260223</v>
      </c>
      <c r="HX357" s="514" t="n">
        <f aca="false">1-HN357/BK357</f>
        <v>0.49644128113879</v>
      </c>
      <c r="HY357" s="600" t="s">
        <v>215</v>
      </c>
    </row>
    <row r="358" s="599" customFormat="true" ht="15" hidden="false" customHeight="true" outlineLevel="0" collapsed="false">
      <c r="A358" s="401" t="n">
        <v>43840</v>
      </c>
      <c r="B358" s="516" t="n">
        <v>48231</v>
      </c>
      <c r="C358" s="403" t="n">
        <f aca="false">B358/$B$6</f>
        <v>0.96462</v>
      </c>
      <c r="D358" s="572" t="n">
        <v>8.17</v>
      </c>
      <c r="E358" s="573" t="n">
        <v>52.6</v>
      </c>
      <c r="F358" s="574" t="n">
        <v>201</v>
      </c>
      <c r="G358" s="407" t="n">
        <f aca="false">F358*B358/1000</f>
        <v>9694.431</v>
      </c>
      <c r="H358" s="403" t="n">
        <f aca="false">G358/$G$6</f>
        <v>0.38777724</v>
      </c>
      <c r="I358" s="574" t="n">
        <v>10800</v>
      </c>
      <c r="J358" s="407" t="n">
        <f aca="false">I358*0.67</f>
        <v>7236</v>
      </c>
      <c r="K358" s="575" t="n">
        <v>38.6</v>
      </c>
      <c r="L358" s="575" t="n">
        <v>17.6</v>
      </c>
      <c r="M358" s="575" t="n">
        <v>1.7</v>
      </c>
      <c r="N358" s="576" t="n">
        <v>94</v>
      </c>
      <c r="O358" s="576" t="n">
        <v>32</v>
      </c>
      <c r="P358" s="410"/>
      <c r="Q358" s="410"/>
      <c r="R358" s="410"/>
      <c r="S358" s="410"/>
      <c r="T358" s="411"/>
      <c r="U358" s="412"/>
      <c r="V358" s="410"/>
      <c r="W358" s="410"/>
      <c r="X358" s="517"/>
      <c r="Y358" s="474" t="n">
        <v>960</v>
      </c>
      <c r="Z358" s="430" t="n">
        <v>6.89</v>
      </c>
      <c r="AA358" s="410" t="n">
        <v>1428</v>
      </c>
      <c r="AB358" s="410" t="n">
        <f aca="false">AA358*2.8</f>
        <v>3998.4</v>
      </c>
      <c r="AC358" s="410" t="n">
        <v>7270</v>
      </c>
      <c r="AD358" s="475" t="n">
        <v>4.41</v>
      </c>
      <c r="AE358" s="478" t="n">
        <f aca="false">AD358/$AD$6</f>
        <v>0.6125</v>
      </c>
      <c r="AF358" s="479" t="n">
        <f aca="false">Y358</f>
        <v>960</v>
      </c>
      <c r="AG358" s="478" t="n">
        <f aca="false">AF358/$AF$6</f>
        <v>0.384</v>
      </c>
      <c r="AH358" s="479" t="n">
        <v>1428</v>
      </c>
      <c r="AI358" s="479" t="n">
        <f aca="false">AB358</f>
        <v>3998.4</v>
      </c>
      <c r="AJ358" s="474" t="n">
        <f aca="false">AB358*Y358/1000</f>
        <v>3838.464</v>
      </c>
      <c r="AK358" s="478" t="n">
        <f aca="false">AJ358/$AJ$6</f>
        <v>0.1705984</v>
      </c>
      <c r="AL358" s="448" t="n">
        <v>38</v>
      </c>
      <c r="AM358" s="480"/>
      <c r="AN358" s="474" t="n">
        <v>2635</v>
      </c>
      <c r="AO358" s="474" t="n">
        <v>2680</v>
      </c>
      <c r="AP358" s="480" t="n">
        <v>7.69</v>
      </c>
      <c r="AQ358" s="448" t="n">
        <v>390</v>
      </c>
      <c r="AR358" s="474" t="n">
        <f aca="false">AQ358*3.4</f>
        <v>1326</v>
      </c>
      <c r="AS358" s="658" t="n">
        <f aca="false">AR358/AQ358</f>
        <v>3.4</v>
      </c>
      <c r="AT358" s="474" t="n">
        <v>7210</v>
      </c>
      <c r="AU358" s="448"/>
      <c r="AV358" s="481" t="n">
        <v>1</v>
      </c>
      <c r="AW358" s="480" t="n">
        <v>5.11</v>
      </c>
      <c r="AX358" s="480" t="n">
        <v>42.5</v>
      </c>
      <c r="AY358" s="481" t="n">
        <v>27.2</v>
      </c>
      <c r="AZ358" s="481" t="n">
        <v>4.9</v>
      </c>
      <c r="BA358" s="421" t="n">
        <f aca="false">CC358+DF358</f>
        <v>42594</v>
      </c>
      <c r="BB358" s="422" t="n">
        <f aca="false">BA358/$BA$6</f>
        <v>0.85188</v>
      </c>
      <c r="BC358" s="423"/>
      <c r="BD358" s="424" t="n">
        <v>8.32</v>
      </c>
      <c r="BE358" s="425" t="n">
        <v>74</v>
      </c>
      <c r="BF358" s="426" t="n">
        <v>275</v>
      </c>
      <c r="BG358" s="427" t="n">
        <v>11000</v>
      </c>
      <c r="BH358" s="421" t="n">
        <f aca="false">BG358*0.67</f>
        <v>7370</v>
      </c>
      <c r="BI358" s="433"/>
      <c r="BJ358" s="422"/>
      <c r="BK358" s="428" t="n">
        <v>24.2</v>
      </c>
      <c r="BL358" s="428" t="n">
        <v>8.8</v>
      </c>
      <c r="BM358" s="429" t="n">
        <v>18.6</v>
      </c>
      <c r="BN358" s="423" t="n">
        <v>1.2</v>
      </c>
      <c r="BO358" s="426" t="n">
        <v>112</v>
      </c>
      <c r="BP358" s="426" t="n">
        <v>32</v>
      </c>
      <c r="BQ358" s="424" t="n">
        <v>3.86</v>
      </c>
      <c r="BR358" s="422" t="n">
        <f aca="false">BQ358/$BQ$6</f>
        <v>0.536111111111111</v>
      </c>
      <c r="BS358" s="410" t="n">
        <f aca="false">BA358+Y358</f>
        <v>43554</v>
      </c>
      <c r="BT358" s="430" t="n">
        <f aca="false">(BD358*BA358+AP358*AF358)/(AF358+BA358)</f>
        <v>8.30611378977821</v>
      </c>
      <c r="BU358" s="431" t="n">
        <f aca="false">(AQ358*Y358+BA358*BE358)/(BA358+Y358)</f>
        <v>80.9651467144235</v>
      </c>
      <c r="BV358" s="431" t="n">
        <f aca="false">(BA358*BF358+AR358*AF358)/(AF358+BA358)</f>
        <v>298.165725306516</v>
      </c>
      <c r="BW358" s="431" t="n">
        <f aca="false">(BA358*BG358+AS358*AF358)/(AF358+BA358)</f>
        <v>10757.6173026588</v>
      </c>
      <c r="BX358" s="431" t="n">
        <f aca="false">BW358*0.65</f>
        <v>6992.4512467282</v>
      </c>
      <c r="BY358" s="431" t="n">
        <f aca="false">(BK358*BA358+AY358*AF358)/BS358</f>
        <v>24.26612481058</v>
      </c>
      <c r="BZ358" s="431" t="n">
        <f aca="false">(BL358*BA358+AY358*AF358)/BS358</f>
        <v>9.20556550489048</v>
      </c>
      <c r="CA358" s="432" t="n">
        <f aca="false">(BN358*BA358+AZ358*AF358)/BS358</f>
        <v>1.28155393304863</v>
      </c>
      <c r="CB358" s="431" t="n">
        <f aca="false">BO358</f>
        <v>112</v>
      </c>
      <c r="CC358" s="433" t="n">
        <v>21162</v>
      </c>
      <c r="CD358" s="412" t="n">
        <f aca="false">CC358+AF358/2</f>
        <v>21642</v>
      </c>
      <c r="CE358" s="422" t="n">
        <f aca="false">CD358/25000</f>
        <v>0.86568</v>
      </c>
      <c r="CF358" s="434" t="n">
        <f aca="false">6700/CD358*24</f>
        <v>7.42999722761297</v>
      </c>
      <c r="CG358" s="435"/>
      <c r="CH358" s="428"/>
      <c r="CI358" s="447" t="n">
        <f aca="false">9500/CD358*24</f>
        <v>10.5350706958691</v>
      </c>
      <c r="CJ358" s="437" t="n">
        <v>23.4</v>
      </c>
      <c r="CK358" s="437" t="n">
        <v>2.1</v>
      </c>
      <c r="CL358" s="424"/>
      <c r="CM358" s="424" t="n">
        <v>25</v>
      </c>
      <c r="CN358" s="424" t="n">
        <v>79</v>
      </c>
      <c r="CO358" s="433"/>
      <c r="CP358" s="433"/>
      <c r="CQ358" s="438"/>
      <c r="CR358" s="438" t="n">
        <v>0.92</v>
      </c>
      <c r="CS358" s="425"/>
      <c r="CT358" s="433" t="n">
        <f aca="false">3500/CD358*24</f>
        <v>3.88134183532021</v>
      </c>
      <c r="CU358" s="435" t="n">
        <v>4.83</v>
      </c>
      <c r="CV358" s="439"/>
      <c r="CW358" s="440"/>
      <c r="CX358" s="441"/>
      <c r="CY358" s="442"/>
      <c r="CZ358" s="443"/>
      <c r="DA358" s="443"/>
      <c r="DB358" s="443"/>
      <c r="DC358" s="443"/>
      <c r="DD358" s="444"/>
      <c r="DE358" s="441"/>
      <c r="DF358" s="445" t="n">
        <v>21432</v>
      </c>
      <c r="DG358" s="446" t="n">
        <f aca="false">DF358+AF358/2</f>
        <v>21912</v>
      </c>
      <c r="DH358" s="422" t="n">
        <f aca="false">DG358/25000</f>
        <v>0.87648</v>
      </c>
      <c r="DI358" s="447" t="n">
        <f aca="false">6700/DG358*24</f>
        <v>7.33844468784228</v>
      </c>
      <c r="DJ358" s="435" t="n">
        <v>8.05</v>
      </c>
      <c r="DK358" s="428" t="n">
        <v>8.5</v>
      </c>
      <c r="DL358" s="447" t="n">
        <f aca="false">9500/DG358*24</f>
        <v>10.4052573932092</v>
      </c>
      <c r="DM358" s="423" t="n">
        <v>23.2</v>
      </c>
      <c r="DN358" s="423" t="n">
        <v>1.27</v>
      </c>
      <c r="DO358" s="424" t="n">
        <v>8.04</v>
      </c>
      <c r="DP358" s="424" t="n">
        <v>25.1</v>
      </c>
      <c r="DQ358" s="424" t="n">
        <v>80</v>
      </c>
      <c r="DR358" s="433"/>
      <c r="DS358" s="433"/>
      <c r="DT358" s="438"/>
      <c r="DU358" s="438" t="n">
        <v>0.91</v>
      </c>
      <c r="DV358" s="425"/>
      <c r="DW358" s="447" t="n">
        <f aca="false">3500/DG358*24</f>
        <v>3.83351588170865</v>
      </c>
      <c r="DX358" s="435" t="n">
        <v>4.3</v>
      </c>
      <c r="DY358" s="439" t="n">
        <v>8.2</v>
      </c>
      <c r="DZ358" s="440" t="n">
        <v>23.1</v>
      </c>
      <c r="EA358" s="441" t="n">
        <v>77</v>
      </c>
      <c r="EB358" s="442" t="n">
        <v>8920</v>
      </c>
      <c r="EC358" s="443" t="n">
        <v>9.8</v>
      </c>
      <c r="ED358" s="443" t="n">
        <v>0.24</v>
      </c>
      <c r="EE358" s="443" t="n">
        <v>10.9</v>
      </c>
      <c r="EF358" s="443" t="n">
        <v>0.95</v>
      </c>
      <c r="EG358" s="444" t="n">
        <v>18</v>
      </c>
      <c r="EH358" s="441" t="n">
        <v>16</v>
      </c>
      <c r="EI358" s="430" t="n">
        <f aca="false">DY358</f>
        <v>8.2</v>
      </c>
      <c r="EJ358" s="448" t="n">
        <f aca="false">DZ358</f>
        <v>23.1</v>
      </c>
      <c r="EK358" s="449" t="n">
        <f aca="false">EA358</f>
        <v>77</v>
      </c>
      <c r="EL358" s="418" t="n">
        <f aca="false">EB358</f>
        <v>8920</v>
      </c>
      <c r="EM358" s="432" t="n">
        <f aca="false">EC358</f>
        <v>9.8</v>
      </c>
      <c r="EN358" s="432" t="n">
        <f aca="false">ED358</f>
        <v>0.24</v>
      </c>
      <c r="EO358" s="432" t="n">
        <f aca="false">EE358</f>
        <v>10.9</v>
      </c>
      <c r="EP358" s="432" t="n">
        <f aca="false">EF358</f>
        <v>0.95</v>
      </c>
      <c r="EQ358" s="431" t="n">
        <f aca="false">EG358</f>
        <v>18</v>
      </c>
      <c r="ER358" s="449" t="n">
        <f aca="false">EH358</f>
        <v>16</v>
      </c>
      <c r="ES358" s="450" t="n">
        <f aca="false">44000/(BA358+AF358)*24</f>
        <v>24.2457638793222</v>
      </c>
      <c r="ET358" s="451" t="n">
        <f aca="false">(BA358+AF358)/BA$6</f>
        <v>0.87108</v>
      </c>
      <c r="EU358" s="452" t="n">
        <f aca="false">BV358/1000/ES358*24</f>
        <v>0.295143409090909</v>
      </c>
      <c r="EV358" s="451" t="n">
        <f aca="false">EU358/$EU$6</f>
        <v>0.546561868686869</v>
      </c>
      <c r="EW358" s="514" t="n">
        <f aca="false">1-EM358/BY358</f>
        <v>0.596144828377079</v>
      </c>
      <c r="EX358" s="515" t="n">
        <f aca="false">BY358-EM358</f>
        <v>14.46612481058</v>
      </c>
      <c r="EY358" s="514" t="n">
        <f aca="false">1-EJ358/BU358</f>
        <v>0.714692050377217</v>
      </c>
      <c r="EZ358" s="515" t="n">
        <f aca="false">BU358-EJ358</f>
        <v>57.8651467144235</v>
      </c>
      <c r="FA358" s="451" t="n">
        <f aca="false">1-EK358/BV358</f>
        <v>0.741754355163245</v>
      </c>
      <c r="FB358" s="432" t="n">
        <f aca="false">BV358-EK358</f>
        <v>221.165725306516</v>
      </c>
      <c r="FC358" s="453" t="n">
        <f aca="false">1-EP358/CA358</f>
        <v>0.258712430666036</v>
      </c>
      <c r="FD358" s="432" t="n">
        <f aca="false">CA358-EP358</f>
        <v>0.331553933048629</v>
      </c>
      <c r="FE358" s="453" t="n">
        <f aca="false">1-EQ358/CB358</f>
        <v>0.839285714285714</v>
      </c>
      <c r="FF358" s="431" t="n">
        <f aca="false">CB358-EQ358</f>
        <v>94</v>
      </c>
      <c r="FG358" s="406" t="n">
        <v>50400</v>
      </c>
      <c r="FH358" s="590"/>
      <c r="FI358" s="591"/>
      <c r="FJ358" s="592"/>
      <c r="FK358" s="456" t="n">
        <f aca="false">3000/BS358*24</f>
        <v>1.65312026449924</v>
      </c>
      <c r="FL358" s="531"/>
      <c r="FM358" s="456"/>
      <c r="FN358" s="531" t="n">
        <v>6170</v>
      </c>
      <c r="FO358" s="533" t="n">
        <f aca="false">FN358/11.15/1.2/1000</f>
        <v>0.461136023916293</v>
      </c>
      <c r="FP358" s="450" t="n">
        <f aca="false">FN358/BS358*1000</f>
        <v>141.663222666116</v>
      </c>
      <c r="FQ358" s="458" t="n">
        <v>46.8</v>
      </c>
      <c r="FR358" s="459" t="n">
        <f aca="false">FQ358/BS358*1000</f>
        <v>1.07452817192451</v>
      </c>
      <c r="FS358" s="577" t="n">
        <v>8.08</v>
      </c>
      <c r="FT358" s="578" t="n">
        <v>20</v>
      </c>
      <c r="FU358" s="579" t="n">
        <v>68</v>
      </c>
      <c r="FV358" s="580" t="n">
        <v>1</v>
      </c>
      <c r="FW358" s="581" t="n">
        <v>0.34</v>
      </c>
      <c r="FX358" s="580" t="n">
        <v>8</v>
      </c>
      <c r="FY358" s="453" t="n">
        <f aca="false">1-FV358/(EG358+DD358)</f>
        <v>0.944444444444444</v>
      </c>
      <c r="FZ358" s="453" t="n">
        <f aca="false">1-FW358/(EF358+DC358)</f>
        <v>0.642105263157895</v>
      </c>
      <c r="GA358" s="430" t="n">
        <f aca="false">EF358+DC358-FW358</f>
        <v>0.61</v>
      </c>
      <c r="GB358" s="514" t="n">
        <f aca="false">1-FT358/DZ358</f>
        <v>0.134199134199134</v>
      </c>
      <c r="GC358" s="515" t="n">
        <f aca="false">(CW358+DZ358-FT358)</f>
        <v>3.1</v>
      </c>
      <c r="GD358" s="514" t="n">
        <f aca="false">1-FU358/EA358</f>
        <v>0.116883116883117</v>
      </c>
      <c r="GE358" s="528" t="n">
        <f aca="false">CX358+EA358-FU358</f>
        <v>9</v>
      </c>
      <c r="GF358" s="462" t="n">
        <f aca="false">4100/BS358*24</f>
        <v>2.2592643614823</v>
      </c>
      <c r="GG358" s="607" t="n">
        <v>38</v>
      </c>
      <c r="GH358" s="451" t="n">
        <f aca="false">GG358/80</f>
        <v>0.475</v>
      </c>
      <c r="GI358" s="406" t="n">
        <v>250</v>
      </c>
      <c r="GJ358" s="463" t="n">
        <f aca="false">GI358/GG358</f>
        <v>6.57894736842105</v>
      </c>
      <c r="GK358" s="464" t="n">
        <f aca="false">GG358/(BS358/24)*1000</f>
        <v>20.9395233503237</v>
      </c>
      <c r="GL358" s="465" t="n">
        <v>8.28</v>
      </c>
      <c r="GM358" s="530" t="n">
        <v>19.2</v>
      </c>
      <c r="GN358" s="406" t="n">
        <v>63</v>
      </c>
      <c r="GO358" s="514" t="n">
        <f aca="false">1-GM358/FT358</f>
        <v>0.04</v>
      </c>
      <c r="GP358" s="451" t="n">
        <f aca="false">1-GN358/FU358</f>
        <v>0.0735294117647058</v>
      </c>
      <c r="GQ358" s="578" t="n">
        <v>2</v>
      </c>
      <c r="GR358" s="456" t="n">
        <f aca="false">4300/BS358*24</f>
        <v>2.36947237911558</v>
      </c>
      <c r="GS358" s="532" t="n">
        <f aca="false">HC358</f>
        <v>17.4</v>
      </c>
      <c r="GT358" s="532" t="n">
        <f aca="false">HD358</f>
        <v>58.812</v>
      </c>
      <c r="GU358" s="514" t="n">
        <f aca="false">1-GS358/GM358</f>
        <v>0.09375</v>
      </c>
      <c r="GV358" s="514" t="n">
        <f aca="false">1-GT358/GN358</f>
        <v>0.0664761904761906</v>
      </c>
      <c r="GW358" s="514" t="n">
        <f aca="false">1-HC358/FT358</f>
        <v>0.13</v>
      </c>
      <c r="GX358" s="514" t="n">
        <f aca="false">1-HD358/FU358</f>
        <v>0.135117647058824</v>
      </c>
      <c r="GY358" s="463" t="n">
        <f aca="false">GK358/(FU358-HD358)</f>
        <v>2.27900776559901</v>
      </c>
      <c r="GZ358" s="406" t="n">
        <v>41989</v>
      </c>
      <c r="HA358" s="582" t="n">
        <v>8.51</v>
      </c>
      <c r="HB358" s="452" t="n">
        <v>8.45</v>
      </c>
      <c r="HC358" s="578" t="n">
        <v>17.4</v>
      </c>
      <c r="HD358" s="464" t="n">
        <f aca="false">HC358*3.38</f>
        <v>58.812</v>
      </c>
      <c r="HE358" s="464" t="n">
        <v>16.5</v>
      </c>
      <c r="HF358" s="464"/>
      <c r="HG358" s="583"/>
      <c r="HH358" s="576" t="n">
        <v>4</v>
      </c>
      <c r="HI358" s="584" t="n">
        <v>8790</v>
      </c>
      <c r="HJ358" s="407" t="n">
        <f aca="false">HI358*0.67</f>
        <v>5889.3</v>
      </c>
      <c r="HK358" s="407"/>
      <c r="HL358" s="550"/>
      <c r="HM358" s="585" t="n">
        <v>13.6</v>
      </c>
      <c r="HN358" s="462" t="n">
        <v>12.43</v>
      </c>
      <c r="HO358" s="575" t="n">
        <v>0.14</v>
      </c>
      <c r="HP358" s="549" t="n">
        <v>0.01</v>
      </c>
      <c r="HQ358" s="586" t="n">
        <v>13</v>
      </c>
      <c r="HR358" s="587" t="n">
        <v>0.3</v>
      </c>
      <c r="HS358" s="521" t="n">
        <v>0.28</v>
      </c>
      <c r="HT358" s="588" t="n">
        <v>2</v>
      </c>
      <c r="HU358" s="523" t="n">
        <f aca="false">72500/BA358*24</f>
        <v>40.8508240597267</v>
      </c>
      <c r="HV358" s="514" t="n">
        <f aca="false">1-HC358/BE358</f>
        <v>0.764864864864865</v>
      </c>
      <c r="HW358" s="514" t="n">
        <f aca="false">1-HD358/BF358</f>
        <v>0.786138181818182</v>
      </c>
      <c r="HX358" s="514" t="n">
        <f aca="false">1-HN358/BK358</f>
        <v>0.486363636363636</v>
      </c>
      <c r="HY358" s="600"/>
    </row>
    <row r="359" s="599" customFormat="true" ht="15" hidden="false" customHeight="true" outlineLevel="0" collapsed="false">
      <c r="A359" s="401" t="n">
        <v>43841</v>
      </c>
      <c r="B359" s="516" t="n">
        <v>50440</v>
      </c>
      <c r="C359" s="403" t="n">
        <f aca="false">B359/$B$6</f>
        <v>1.0088</v>
      </c>
      <c r="D359" s="572" t="n">
        <v>8.05</v>
      </c>
      <c r="E359" s="573" t="n">
        <v>47</v>
      </c>
      <c r="F359" s="574" t="n">
        <v>184</v>
      </c>
      <c r="G359" s="407" t="n">
        <f aca="false">F359*B359/1000</f>
        <v>9280.96</v>
      </c>
      <c r="H359" s="403" t="n">
        <f aca="false">G359/$G$6</f>
        <v>0.3712384</v>
      </c>
      <c r="I359" s="574" t="n">
        <v>7880</v>
      </c>
      <c r="J359" s="407" t="n">
        <f aca="false">I359*0.67</f>
        <v>5279.6</v>
      </c>
      <c r="K359" s="575" t="n">
        <v>24</v>
      </c>
      <c r="L359" s="575"/>
      <c r="M359" s="575"/>
      <c r="N359" s="576" t="n">
        <v>64</v>
      </c>
      <c r="O359" s="576"/>
      <c r="P359" s="410"/>
      <c r="Q359" s="410"/>
      <c r="R359" s="410"/>
      <c r="S359" s="410"/>
      <c r="T359" s="411"/>
      <c r="U359" s="412"/>
      <c r="V359" s="410"/>
      <c r="W359" s="410"/>
      <c r="X359" s="517"/>
      <c r="Y359" s="474" t="n">
        <v>960</v>
      </c>
      <c r="Z359" s="430" t="n">
        <v>7.35</v>
      </c>
      <c r="AA359" s="410" t="n">
        <v>1292</v>
      </c>
      <c r="AB359" s="410" t="n">
        <f aca="false">AA359*2.8</f>
        <v>3617.6</v>
      </c>
      <c r="AC359" s="410" t="n">
        <v>7560</v>
      </c>
      <c r="AD359" s="475" t="n">
        <v>4.52</v>
      </c>
      <c r="AE359" s="478" t="n">
        <f aca="false">AD359/$AD$6</f>
        <v>0.627777777777778</v>
      </c>
      <c r="AF359" s="479" t="n">
        <f aca="false">Y359</f>
        <v>960</v>
      </c>
      <c r="AG359" s="478" t="n">
        <f aca="false">AF359/$AF$6</f>
        <v>0.384</v>
      </c>
      <c r="AH359" s="479" t="n">
        <v>1292</v>
      </c>
      <c r="AI359" s="479" t="n">
        <f aca="false">AB359</f>
        <v>3617.6</v>
      </c>
      <c r="AJ359" s="474" t="n">
        <f aca="false">AB359*Y359/1000</f>
        <v>3472.896</v>
      </c>
      <c r="AK359" s="478" t="n">
        <f aca="false">AJ359/$AJ$6</f>
        <v>0.154350933333333</v>
      </c>
      <c r="AL359" s="448" t="n">
        <v>38</v>
      </c>
      <c r="AM359" s="480"/>
      <c r="AN359" s="474" t="n">
        <v>2523</v>
      </c>
      <c r="AO359" s="474" t="n">
        <v>2620</v>
      </c>
      <c r="AP359" s="480" t="n">
        <v>7.67</v>
      </c>
      <c r="AQ359" s="448" t="n">
        <v>394</v>
      </c>
      <c r="AR359" s="474" t="n">
        <f aca="false">AQ359*3.4</f>
        <v>1339.6</v>
      </c>
      <c r="AS359" s="658" t="n">
        <f aca="false">AR359/AQ359</f>
        <v>3.4</v>
      </c>
      <c r="AT359" s="474" t="n">
        <v>7200</v>
      </c>
      <c r="AU359" s="448"/>
      <c r="AV359" s="481" t="n">
        <v>0.1</v>
      </c>
      <c r="AW359" s="480" t="n">
        <v>5.22</v>
      </c>
      <c r="AX359" s="480" t="n">
        <v>44</v>
      </c>
      <c r="AY359" s="481" t="n">
        <v>34.8</v>
      </c>
      <c r="AZ359" s="481" t="n">
        <v>4.3</v>
      </c>
      <c r="BA359" s="421" t="n">
        <f aca="false">CC359+DF359</f>
        <v>48455</v>
      </c>
      <c r="BB359" s="422" t="n">
        <f aca="false">BA359/$BA$6</f>
        <v>0.9691</v>
      </c>
      <c r="BC359" s="423"/>
      <c r="BD359" s="424" t="n">
        <v>8.15</v>
      </c>
      <c r="BE359" s="425" t="n">
        <v>48.4</v>
      </c>
      <c r="BF359" s="426" t="n">
        <v>207</v>
      </c>
      <c r="BG359" s="427" t="n">
        <v>8310</v>
      </c>
      <c r="BH359" s="421" t="n">
        <f aca="false">BG359*0.67</f>
        <v>5567.7</v>
      </c>
      <c r="BI359" s="433"/>
      <c r="BJ359" s="422"/>
      <c r="BK359" s="428" t="n">
        <v>23.2</v>
      </c>
      <c r="BL359" s="428"/>
      <c r="BM359" s="429"/>
      <c r="BN359" s="423"/>
      <c r="BO359" s="426" t="n">
        <v>90</v>
      </c>
      <c r="BP359" s="426"/>
      <c r="BQ359" s="424" t="n">
        <v>6.31</v>
      </c>
      <c r="BR359" s="422" t="n">
        <f aca="false">BQ359/$BQ$6</f>
        <v>0.876388888888889</v>
      </c>
      <c r="BS359" s="410" t="n">
        <f aca="false">BA359+Y359</f>
        <v>49415</v>
      </c>
      <c r="BT359" s="430" t="n">
        <f aca="false">(BD359*BA359+AP359*AF359)/(AF359+BA359)</f>
        <v>8.14067489628655</v>
      </c>
      <c r="BU359" s="431" t="n">
        <f aca="false">(AQ359*Y359+BA359*BE359)/(BA359+Y359)</f>
        <v>55.1140746736821</v>
      </c>
      <c r="BV359" s="431" t="n">
        <f aca="false">(BA359*BF359+AR359*AF359)/(AF359+BA359)</f>
        <v>229.003359303855</v>
      </c>
      <c r="BW359" s="431" t="n">
        <f aca="false">(BA359*BG359+AS359*AF359)/(AF359+BA359)</f>
        <v>8148.62519477891</v>
      </c>
      <c r="BX359" s="431" t="n">
        <f aca="false">BW359*0.65</f>
        <v>5296.60637660629</v>
      </c>
      <c r="BY359" s="431" t="n">
        <f aca="false">(BK359*BA359+AY359*AF359)/BS359</f>
        <v>23.425356673075</v>
      </c>
      <c r="BZ359" s="431"/>
      <c r="CA359" s="432"/>
      <c r="CB359" s="431" t="n">
        <f aca="false">BO359</f>
        <v>90</v>
      </c>
      <c r="CC359" s="433" t="n">
        <v>24216</v>
      </c>
      <c r="CD359" s="412" t="n">
        <f aca="false">CC359+AF359/2</f>
        <v>24696</v>
      </c>
      <c r="CE359" s="422" t="n">
        <f aca="false">CD359/25000</f>
        <v>0.98784</v>
      </c>
      <c r="CF359" s="434" t="n">
        <f aca="false">6700/CD359*24</f>
        <v>6.511175898931</v>
      </c>
      <c r="CG359" s="435"/>
      <c r="CH359" s="428"/>
      <c r="CI359" s="447" t="n">
        <f aca="false">9500/CD359*24</f>
        <v>9.23226433430515</v>
      </c>
      <c r="CJ359" s="437" t="n">
        <v>21.3</v>
      </c>
      <c r="CK359" s="437" t="n">
        <v>2.07</v>
      </c>
      <c r="CL359" s="424"/>
      <c r="CM359" s="424" t="n">
        <v>25.6</v>
      </c>
      <c r="CN359" s="424" t="n">
        <v>80</v>
      </c>
      <c r="CO359" s="433"/>
      <c r="CP359" s="433"/>
      <c r="CQ359" s="438"/>
      <c r="CR359" s="438" t="n">
        <v>0.96</v>
      </c>
      <c r="CS359" s="425"/>
      <c r="CT359" s="433" t="n">
        <f aca="false">3500/CD359*24</f>
        <v>3.40136054421769</v>
      </c>
      <c r="CU359" s="435" t="n">
        <v>3.82</v>
      </c>
      <c r="CV359" s="439"/>
      <c r="CW359" s="440"/>
      <c r="CX359" s="441"/>
      <c r="CY359" s="442"/>
      <c r="CZ359" s="443"/>
      <c r="DA359" s="443"/>
      <c r="DB359" s="443"/>
      <c r="DC359" s="443"/>
      <c r="DD359" s="444"/>
      <c r="DE359" s="441"/>
      <c r="DF359" s="445" t="n">
        <v>24239</v>
      </c>
      <c r="DG359" s="446" t="n">
        <f aca="false">DF359+AF359/2</f>
        <v>24719</v>
      </c>
      <c r="DH359" s="422" t="n">
        <f aca="false">DG359/25000</f>
        <v>0.98876</v>
      </c>
      <c r="DI359" s="447" t="n">
        <f aca="false">6700/DG359*24</f>
        <v>6.50511752093531</v>
      </c>
      <c r="DJ359" s="435" t="n">
        <v>7.93</v>
      </c>
      <c r="DK359" s="428" t="n">
        <v>13</v>
      </c>
      <c r="DL359" s="447" t="n">
        <f aca="false">9500/DG359*24</f>
        <v>9.22367409684858</v>
      </c>
      <c r="DM359" s="423" t="n">
        <v>21.2</v>
      </c>
      <c r="DN359" s="423" t="n">
        <v>1.31</v>
      </c>
      <c r="DO359" s="424" t="n">
        <v>7.89</v>
      </c>
      <c r="DP359" s="424" t="n">
        <v>25.3</v>
      </c>
      <c r="DQ359" s="424" t="n">
        <v>80</v>
      </c>
      <c r="DR359" s="433"/>
      <c r="DS359" s="433"/>
      <c r="DT359" s="438"/>
      <c r="DU359" s="438" t="n">
        <v>0.93</v>
      </c>
      <c r="DV359" s="425"/>
      <c r="DW359" s="447" t="n">
        <f aca="false">3500/DG359*24</f>
        <v>3.39819571989158</v>
      </c>
      <c r="DX359" s="435" t="n">
        <v>4.16</v>
      </c>
      <c r="DY359" s="439" t="n">
        <v>7.95</v>
      </c>
      <c r="DZ359" s="440" t="n">
        <v>24.1</v>
      </c>
      <c r="EA359" s="441" t="n">
        <v>78</v>
      </c>
      <c r="EB359" s="442" t="n">
        <v>8920</v>
      </c>
      <c r="EC359" s="443" t="n">
        <v>12.8</v>
      </c>
      <c r="ED359" s="443"/>
      <c r="EE359" s="443"/>
      <c r="EF359" s="443"/>
      <c r="EG359" s="444" t="n">
        <v>16</v>
      </c>
      <c r="EH359" s="441"/>
      <c r="EI359" s="430" t="n">
        <f aca="false">DY359</f>
        <v>7.95</v>
      </c>
      <c r="EJ359" s="448" t="n">
        <f aca="false">DZ359</f>
        <v>24.1</v>
      </c>
      <c r="EK359" s="449" t="n">
        <f aca="false">EA359</f>
        <v>78</v>
      </c>
      <c r="EL359" s="418" t="n">
        <f aca="false">EB359</f>
        <v>8920</v>
      </c>
      <c r="EM359" s="432" t="n">
        <f aca="false">EC359</f>
        <v>12.8</v>
      </c>
      <c r="EN359" s="432"/>
      <c r="EO359" s="432"/>
      <c r="EP359" s="432"/>
      <c r="EQ359" s="431" t="n">
        <f aca="false">EG359</f>
        <v>16</v>
      </c>
      <c r="ER359" s="449"/>
      <c r="ES359" s="450" t="n">
        <f aca="false">44000/(BA359+AF359)*24</f>
        <v>21.3700293433168</v>
      </c>
      <c r="ET359" s="451" t="n">
        <f aca="false">(BA359+AF359)/BA$6</f>
        <v>0.9883</v>
      </c>
      <c r="EU359" s="452" t="n">
        <f aca="false">BV359/1000/ES359*24</f>
        <v>0.257186386363636</v>
      </c>
      <c r="EV359" s="451" t="n">
        <f aca="false">EU359/$EU$6</f>
        <v>0.476271085858586</v>
      </c>
      <c r="EW359" s="514" t="n">
        <f aca="false">1-EM359/BY359</f>
        <v>0.453583559958672</v>
      </c>
      <c r="EX359" s="515" t="n">
        <f aca="false">BY359-EM359</f>
        <v>10.625356673075</v>
      </c>
      <c r="EY359" s="514" t="n">
        <f aca="false">1-EJ359/BU359</f>
        <v>0.56272512706254</v>
      </c>
      <c r="EZ359" s="515" t="n">
        <f aca="false">BU359-EJ359</f>
        <v>31.0140746736821</v>
      </c>
      <c r="FA359" s="451" t="n">
        <f aca="false">1-EK359/BV359</f>
        <v>0.659393642795846</v>
      </c>
      <c r="FB359" s="432" t="n">
        <f aca="false">BV359-EK359</f>
        <v>151.003359303855</v>
      </c>
      <c r="FC359" s="453"/>
      <c r="FD359" s="432"/>
      <c r="FE359" s="453" t="n">
        <f aca="false">1-EQ359/CB359</f>
        <v>0.822222222222222</v>
      </c>
      <c r="FF359" s="431" t="n">
        <f aca="false">CB359-EQ359</f>
        <v>74</v>
      </c>
      <c r="FG359" s="406" t="n">
        <v>50400</v>
      </c>
      <c r="FH359" s="590"/>
      <c r="FI359" s="591"/>
      <c r="FJ359" s="592"/>
      <c r="FK359" s="456" t="n">
        <f aca="false">3000/BS359*24</f>
        <v>1.45704745522615</v>
      </c>
      <c r="FL359" s="531"/>
      <c r="FM359" s="456"/>
      <c r="FN359" s="531" t="n">
        <v>5309</v>
      </c>
      <c r="FO359" s="533" t="n">
        <f aca="false">FN359/11.15/1.2/1000</f>
        <v>0.39678624813154</v>
      </c>
      <c r="FP359" s="450" t="n">
        <f aca="false">FN359/BS359*1000</f>
        <v>107.437013052717</v>
      </c>
      <c r="FQ359" s="458" t="n">
        <v>46.8</v>
      </c>
      <c r="FR359" s="459" t="n">
        <f aca="false">FQ359/BS359*1000</f>
        <v>0.947080845896995</v>
      </c>
      <c r="FS359" s="577" t="n">
        <v>8.04</v>
      </c>
      <c r="FT359" s="578" t="n">
        <v>20.3</v>
      </c>
      <c r="FU359" s="579" t="n">
        <v>68</v>
      </c>
      <c r="FV359" s="580" t="n">
        <v>2</v>
      </c>
      <c r="FW359" s="581"/>
      <c r="FX359" s="580"/>
      <c r="FY359" s="453" t="n">
        <f aca="false">1-FV359/(EG359+DD359)</f>
        <v>0.875</v>
      </c>
      <c r="FZ359" s="453"/>
      <c r="GA359" s="430"/>
      <c r="GB359" s="514" t="n">
        <f aca="false">1-FT359/DZ359</f>
        <v>0.157676348547718</v>
      </c>
      <c r="GC359" s="515" t="n">
        <f aca="false">(CW359+DZ359-FT359)</f>
        <v>3.8</v>
      </c>
      <c r="GD359" s="514" t="n">
        <f aca="false">1-FU359/EA359</f>
        <v>0.128205128205128</v>
      </c>
      <c r="GE359" s="528" t="n">
        <f aca="false">CX359+EA359-FU359</f>
        <v>10</v>
      </c>
      <c r="GF359" s="462" t="n">
        <f aca="false">4100/BS359*24</f>
        <v>1.99129818880907</v>
      </c>
      <c r="GG359" s="607" t="n">
        <v>38</v>
      </c>
      <c r="GH359" s="451" t="n">
        <f aca="false">GG359/80</f>
        <v>0.475</v>
      </c>
      <c r="GI359" s="406" t="n">
        <v>250</v>
      </c>
      <c r="GJ359" s="463" t="n">
        <f aca="false">GI359/GG359</f>
        <v>6.57894736842105</v>
      </c>
      <c r="GK359" s="464" t="n">
        <f aca="false">GG359/(BS359/24)*1000</f>
        <v>18.4559344328645</v>
      </c>
      <c r="GL359" s="465" t="n">
        <v>8.17</v>
      </c>
      <c r="GM359" s="530" t="n">
        <v>20.1</v>
      </c>
      <c r="GN359" s="406" t="n">
        <v>64</v>
      </c>
      <c r="GO359" s="514" t="n">
        <f aca="false">1-GM359/FT359</f>
        <v>0.00985221674876846</v>
      </c>
      <c r="GP359" s="451" t="n">
        <f aca="false">1-GN359/FU359</f>
        <v>0.0588235294117647</v>
      </c>
      <c r="GQ359" s="578" t="n">
        <v>2</v>
      </c>
      <c r="GR359" s="456" t="n">
        <f aca="false">4300/BS359*24</f>
        <v>2.08843468582414</v>
      </c>
      <c r="GS359" s="532" t="n">
        <f aca="false">HC359</f>
        <v>16.9</v>
      </c>
      <c r="GT359" s="532" t="n">
        <f aca="false">HD359</f>
        <v>57.122</v>
      </c>
      <c r="GU359" s="514" t="n">
        <f aca="false">1-GS359/GM359</f>
        <v>0.159203980099503</v>
      </c>
      <c r="GV359" s="514" t="n">
        <f aca="false">1-GT359/GN359</f>
        <v>0.10746875</v>
      </c>
      <c r="GW359" s="514" t="n">
        <f aca="false">1-HC359/FT359</f>
        <v>0.167487684729064</v>
      </c>
      <c r="GX359" s="514" t="n">
        <f aca="false">1-HD359/FU359</f>
        <v>0.159970588235294</v>
      </c>
      <c r="GY359" s="463" t="n">
        <f aca="false">GK359/(FU359-HD359)</f>
        <v>1.696629383422</v>
      </c>
      <c r="GZ359" s="406" t="n">
        <v>45169</v>
      </c>
      <c r="HA359" s="582" t="n">
        <v>8.33</v>
      </c>
      <c r="HB359" s="452" t="n">
        <v>8.32</v>
      </c>
      <c r="HC359" s="578" t="n">
        <v>16.9</v>
      </c>
      <c r="HD359" s="464" t="n">
        <f aca="false">HC359*3.38</f>
        <v>57.122</v>
      </c>
      <c r="HE359" s="464" t="n">
        <v>17.4</v>
      </c>
      <c r="HF359" s="464"/>
      <c r="HG359" s="583"/>
      <c r="HH359" s="576" t="n">
        <v>5</v>
      </c>
      <c r="HI359" s="584" t="n">
        <v>8700</v>
      </c>
      <c r="HJ359" s="407" t="n">
        <f aca="false">HI359*0.67</f>
        <v>5829</v>
      </c>
      <c r="HK359" s="407"/>
      <c r="HL359" s="550"/>
      <c r="HM359" s="585"/>
      <c r="HN359" s="462" t="n">
        <v>13.78</v>
      </c>
      <c r="HO359" s="575"/>
      <c r="HP359" s="549" t="n">
        <v>0.01</v>
      </c>
      <c r="HQ359" s="586"/>
      <c r="HR359" s="587"/>
      <c r="HS359" s="521" t="n">
        <v>0.29</v>
      </c>
      <c r="HT359" s="588" t="n">
        <v>2</v>
      </c>
      <c r="HU359" s="523" t="n">
        <f aca="false">72500/BA359*24</f>
        <v>35.9096068517181</v>
      </c>
      <c r="HV359" s="514" t="n">
        <f aca="false">1-HC359/BE359</f>
        <v>0.650826446280992</v>
      </c>
      <c r="HW359" s="514" t="n">
        <f aca="false">1-HD359/BF359</f>
        <v>0.724048309178744</v>
      </c>
      <c r="HX359" s="514" t="n">
        <f aca="false">1-HN359/BK359</f>
        <v>0.406034482758621</v>
      </c>
      <c r="HY359" s="600"/>
    </row>
    <row r="360" customFormat="false" ht="15.6" hidden="false" customHeight="false" outlineLevel="0" collapsed="false">
      <c r="A360" s="486" t="n">
        <v>43842</v>
      </c>
      <c r="B360" s="487" t="n">
        <v>41900</v>
      </c>
      <c r="C360" s="488" t="n">
        <f aca="false">B360/$B$6</f>
        <v>0.838</v>
      </c>
      <c r="D360" s="489" t="n">
        <v>8.28</v>
      </c>
      <c r="E360" s="490" t="n">
        <v>40.2</v>
      </c>
      <c r="F360" s="491" t="n">
        <v>219</v>
      </c>
      <c r="G360" s="491" t="n">
        <f aca="false">F360*B360/1000</f>
        <v>9176.1</v>
      </c>
      <c r="H360" s="488" t="n">
        <f aca="false">G360/$G$6</f>
        <v>0.367044</v>
      </c>
      <c r="I360" s="491" t="n">
        <v>8900</v>
      </c>
      <c r="J360" s="491" t="n">
        <f aca="false">I360*0.67</f>
        <v>5963</v>
      </c>
      <c r="K360" s="492" t="n">
        <v>19.8</v>
      </c>
      <c r="L360" s="492"/>
      <c r="M360" s="492"/>
      <c r="N360" s="493" t="n">
        <v>59</v>
      </c>
      <c r="O360" s="493"/>
      <c r="P360" s="410"/>
      <c r="Q360" s="410"/>
      <c r="R360" s="410"/>
      <c r="S360" s="410"/>
      <c r="T360" s="411"/>
      <c r="U360" s="412"/>
      <c r="V360" s="410"/>
      <c r="W360" s="410"/>
      <c r="X360" s="413"/>
      <c r="Y360" s="474" t="n">
        <v>960</v>
      </c>
      <c r="Z360" s="430" t="n">
        <v>6.66</v>
      </c>
      <c r="AA360" s="448" t="n">
        <v>1496</v>
      </c>
      <c r="AB360" s="410" t="n">
        <f aca="false">AA360*2.8</f>
        <v>4188.8</v>
      </c>
      <c r="AC360" s="410" t="n">
        <v>7590</v>
      </c>
      <c r="AD360" s="475" t="n">
        <v>4.83</v>
      </c>
      <c r="AE360" s="478" t="n">
        <f aca="false">AD360/$AD$6</f>
        <v>0.670833333333333</v>
      </c>
      <c r="AF360" s="479" t="n">
        <f aca="false">Y360</f>
        <v>960</v>
      </c>
      <c r="AG360" s="478" t="n">
        <f aca="false">AF360/$AF$6</f>
        <v>0.384</v>
      </c>
      <c r="AH360" s="479" t="n">
        <v>1496</v>
      </c>
      <c r="AI360" s="479" t="n">
        <f aca="false">AB360</f>
        <v>4188.8</v>
      </c>
      <c r="AJ360" s="474" t="n">
        <f aca="false">AB360*Y360/1000</f>
        <v>4021.248</v>
      </c>
      <c r="AK360" s="478" t="n">
        <f aca="false">AJ360/$AJ$6</f>
        <v>0.178722133333333</v>
      </c>
      <c r="AL360" s="448" t="n">
        <v>38</v>
      </c>
      <c r="AM360" s="480"/>
      <c r="AN360" s="474" t="n">
        <v>2577</v>
      </c>
      <c r="AO360" s="474" t="n">
        <v>2555</v>
      </c>
      <c r="AP360" s="480" t="n">
        <v>7.69</v>
      </c>
      <c r="AQ360" s="448" t="n">
        <v>448</v>
      </c>
      <c r="AR360" s="474" t="n">
        <f aca="false">AQ360*3.4</f>
        <v>1523.2</v>
      </c>
      <c r="AS360" s="658" t="n">
        <f aca="false">AR360/AQ360</f>
        <v>3.4</v>
      </c>
      <c r="AT360" s="474" t="n">
        <v>7300</v>
      </c>
      <c r="AU360" s="448"/>
      <c r="AV360" s="481" t="n">
        <v>0.5</v>
      </c>
      <c r="AW360" s="480" t="n">
        <v>5.54</v>
      </c>
      <c r="AX360" s="480" t="n">
        <v>43.9</v>
      </c>
      <c r="AY360" s="481" t="n">
        <v>25</v>
      </c>
      <c r="AZ360" s="481" t="n">
        <v>3.5</v>
      </c>
      <c r="BA360" s="421" t="n">
        <f aca="false">CC360+DF360</f>
        <v>39794</v>
      </c>
      <c r="BB360" s="422" t="n">
        <f aca="false">BA360/$BA$6</f>
        <v>0.79588</v>
      </c>
      <c r="BC360" s="423"/>
      <c r="BD360" s="424" t="n">
        <v>8.24</v>
      </c>
      <c r="BE360" s="425" t="n">
        <v>41.4</v>
      </c>
      <c r="BF360" s="426" t="n">
        <v>210</v>
      </c>
      <c r="BG360" s="427" t="n">
        <v>8940</v>
      </c>
      <c r="BH360" s="421" t="n">
        <f aca="false">BG360*0.67</f>
        <v>5989.8</v>
      </c>
      <c r="BI360" s="421"/>
      <c r="BJ360" s="422"/>
      <c r="BK360" s="428" t="n">
        <v>16.2</v>
      </c>
      <c r="BL360" s="428"/>
      <c r="BM360" s="429"/>
      <c r="BN360" s="423"/>
      <c r="BO360" s="426" t="n">
        <v>49</v>
      </c>
      <c r="BP360" s="426"/>
      <c r="BQ360" s="424" t="n">
        <v>6.33</v>
      </c>
      <c r="BR360" s="422" t="n">
        <f aca="false">BQ360/$BQ$6</f>
        <v>0.879166666666667</v>
      </c>
      <c r="BS360" s="410" t="n">
        <f aca="false">BA360+Y360</f>
        <v>40754</v>
      </c>
      <c r="BT360" s="430" t="n">
        <f aca="false">(BD360*BA360+AP360*AF360)/(AF360+BA360)</f>
        <v>8.22704421651862</v>
      </c>
      <c r="BU360" s="431" t="n">
        <f aca="false">(AQ360*Y360+BA360*BE360)/(BA360+Y360)</f>
        <v>50.9778573882318</v>
      </c>
      <c r="BV360" s="431" t="n">
        <f aca="false">(BA360*BF360+AR360*AF360)/(AF360+BA360)</f>
        <v>240.933699759533</v>
      </c>
      <c r="BW360" s="431" t="n">
        <f aca="false">(BA360*BG360+AS360*AF360)/(AF360+BA360)</f>
        <v>8729.48971880061</v>
      </c>
      <c r="BX360" s="431" t="n">
        <f aca="false">BW360*0.65</f>
        <v>5674.1683172204</v>
      </c>
      <c r="BY360" s="431" t="n">
        <f aca="false">(BK360*BA360+AY360*AF360)/BS360</f>
        <v>16.407292535702</v>
      </c>
      <c r="BZ360" s="431"/>
      <c r="CA360" s="432"/>
      <c r="CB360" s="431" t="n">
        <f aca="false">BO360</f>
        <v>49</v>
      </c>
      <c r="CC360" s="433" t="n">
        <v>21010</v>
      </c>
      <c r="CD360" s="412" t="n">
        <f aca="false">CC360+AF360/2</f>
        <v>21490</v>
      </c>
      <c r="CE360" s="422" t="n">
        <f aca="false">CD360/25000</f>
        <v>0.8596</v>
      </c>
      <c r="CF360" s="434" t="n">
        <f aca="false">6700/CD360*24</f>
        <v>7.48255002326664</v>
      </c>
      <c r="CG360" s="435"/>
      <c r="CH360" s="428"/>
      <c r="CI360" s="447" t="n">
        <f aca="false">9500/CD360*24</f>
        <v>10.6095858538855</v>
      </c>
      <c r="CJ360" s="437" t="n">
        <v>22</v>
      </c>
      <c r="CK360" s="437" t="n">
        <v>2.67</v>
      </c>
      <c r="CL360" s="424"/>
      <c r="CM360" s="424" t="n">
        <v>24.3</v>
      </c>
      <c r="CN360" s="424" t="n">
        <v>81</v>
      </c>
      <c r="CO360" s="433"/>
      <c r="CP360" s="433"/>
      <c r="CQ360" s="438"/>
      <c r="CR360" s="438" t="n">
        <v>0.96</v>
      </c>
      <c r="CS360" s="482"/>
      <c r="CT360" s="433" t="n">
        <f aca="false">3500/CD360*24</f>
        <v>3.90879478827362</v>
      </c>
      <c r="CU360" s="435" t="n">
        <v>4.07</v>
      </c>
      <c r="CV360" s="494"/>
      <c r="CW360" s="495"/>
      <c r="CX360" s="496"/>
      <c r="CY360" s="497"/>
      <c r="CZ360" s="498"/>
      <c r="DA360" s="498"/>
      <c r="DB360" s="498"/>
      <c r="DC360" s="498"/>
      <c r="DD360" s="499"/>
      <c r="DE360" s="499"/>
      <c r="DF360" s="433" t="n">
        <v>18784</v>
      </c>
      <c r="DG360" s="446" t="n">
        <f aca="false">DF360+AF360/2</f>
        <v>19264</v>
      </c>
      <c r="DH360" s="422" t="n">
        <f aca="false">DG360/25000</f>
        <v>0.77056</v>
      </c>
      <c r="DI360" s="447" t="n">
        <f aca="false">6700/DG360*24</f>
        <v>8.34717607973422</v>
      </c>
      <c r="DJ360" s="435" t="n">
        <v>7.9</v>
      </c>
      <c r="DK360" s="428" t="n">
        <v>14.3</v>
      </c>
      <c r="DL360" s="447" t="n">
        <f aca="false">9500/DG360*24</f>
        <v>11.8355481727575</v>
      </c>
      <c r="DM360" s="542" t="n">
        <v>22.1</v>
      </c>
      <c r="DN360" s="542" t="n">
        <v>2.74</v>
      </c>
      <c r="DO360" s="543" t="n">
        <v>7.96</v>
      </c>
      <c r="DP360" s="543" t="n">
        <v>23.4</v>
      </c>
      <c r="DQ360" s="543" t="n">
        <v>73</v>
      </c>
      <c r="DR360" s="433"/>
      <c r="DS360" s="433"/>
      <c r="DT360" s="438"/>
      <c r="DU360" s="438" t="n">
        <v>0.94</v>
      </c>
      <c r="DV360" s="482"/>
      <c r="DW360" s="447" t="n">
        <f aca="false">3500/DG360*24</f>
        <v>4.36046511627907</v>
      </c>
      <c r="DX360" s="435" t="n">
        <v>5.11</v>
      </c>
      <c r="DY360" s="494" t="n">
        <v>8.01</v>
      </c>
      <c r="DZ360" s="495" t="n">
        <v>18.6</v>
      </c>
      <c r="EA360" s="496" t="n">
        <v>73</v>
      </c>
      <c r="EB360" s="497" t="n">
        <v>8340</v>
      </c>
      <c r="EC360" s="498" t="n">
        <v>14.5</v>
      </c>
      <c r="ED360" s="498"/>
      <c r="EE360" s="498"/>
      <c r="EF360" s="498"/>
      <c r="EG360" s="499" t="n">
        <v>15</v>
      </c>
      <c r="EH360" s="496"/>
      <c r="EI360" s="430" t="n">
        <f aca="false">DY360</f>
        <v>8.01</v>
      </c>
      <c r="EJ360" s="448" t="n">
        <f aca="false">DZ360</f>
        <v>18.6</v>
      </c>
      <c r="EK360" s="449" t="n">
        <f aca="false">EA360</f>
        <v>73</v>
      </c>
      <c r="EL360" s="418" t="n">
        <f aca="false">EB360</f>
        <v>8340</v>
      </c>
      <c r="EM360" s="432" t="n">
        <f aca="false">EC360</f>
        <v>14.5</v>
      </c>
      <c r="EN360" s="432"/>
      <c r="EO360" s="432"/>
      <c r="EP360" s="432"/>
      <c r="EQ360" s="431" t="n">
        <f aca="false">EG360</f>
        <v>15</v>
      </c>
      <c r="ER360" s="449"/>
      <c r="ES360" s="450" t="n">
        <f aca="false">44000/(BA360+AF360)*24</f>
        <v>25.9115669627521</v>
      </c>
      <c r="ET360" s="451" t="n">
        <f aca="false">(BA360+AF360)/BA$6</f>
        <v>0.81508</v>
      </c>
      <c r="EU360" s="452" t="n">
        <f aca="false">BV360/1000/ES360*24</f>
        <v>0.223159363636364</v>
      </c>
      <c r="EV360" s="500" t="n">
        <f aca="false">EU360/$EU$6</f>
        <v>0.413258080808081</v>
      </c>
      <c r="EW360" s="514" t="n">
        <f aca="false">1-EM360/BY360</f>
        <v>0.116246634327497</v>
      </c>
      <c r="EX360" s="515" t="n">
        <f aca="false">BY360-EM360</f>
        <v>1.90729253570202</v>
      </c>
      <c r="EY360" s="514" t="n">
        <f aca="false">1-EJ360/BU360</f>
        <v>0.635135704932672</v>
      </c>
      <c r="EZ360" s="515" t="n">
        <f aca="false">BU360-EJ360</f>
        <v>32.3778573882318</v>
      </c>
      <c r="FA360" s="451" t="n">
        <f aca="false">1-EK360/BV360</f>
        <v>0.697012082274673</v>
      </c>
      <c r="FB360" s="432" t="n">
        <f aca="false">BV360-EK360</f>
        <v>167.933699759533</v>
      </c>
      <c r="FC360" s="453"/>
      <c r="FD360" s="432"/>
      <c r="FE360" s="453" t="n">
        <f aca="false">1-EQ360/CB360</f>
        <v>0.693877551020408</v>
      </c>
      <c r="FF360" s="431" t="n">
        <f aca="false">CB360-EQ360</f>
        <v>34</v>
      </c>
      <c r="FG360" s="491" t="n">
        <v>50400</v>
      </c>
      <c r="FH360" s="499"/>
      <c r="FI360" s="502"/>
      <c r="FJ360" s="488"/>
      <c r="FK360" s="456" t="n">
        <f aca="false">3000/BS360*24</f>
        <v>1.76669774746037</v>
      </c>
      <c r="FL360" s="491"/>
      <c r="FM360" s="503"/>
      <c r="FN360" s="491" t="n">
        <v>4170</v>
      </c>
      <c r="FO360" s="533" t="n">
        <f aca="false">FN360/11.15/1.2/1000</f>
        <v>0.311659192825112</v>
      </c>
      <c r="FP360" s="450" t="n">
        <f aca="false">FN360/BS360*1000</f>
        <v>102.321244540413</v>
      </c>
      <c r="FQ360" s="504" t="n">
        <v>46.8</v>
      </c>
      <c r="FR360" s="459" t="n">
        <f aca="false">FQ360/BS360*1000</f>
        <v>1.14835353584924</v>
      </c>
      <c r="FS360" s="505" t="n">
        <v>8.01</v>
      </c>
      <c r="FT360" s="536" t="n">
        <v>17.6</v>
      </c>
      <c r="FU360" s="496" t="n">
        <v>66</v>
      </c>
      <c r="FV360" s="491" t="n">
        <v>1</v>
      </c>
      <c r="FW360" s="505"/>
      <c r="FX360" s="491"/>
      <c r="FY360" s="453" t="n">
        <f aca="false">1-FV360/(EG360+DD360)</f>
        <v>0.933333333333333</v>
      </c>
      <c r="FZ360" s="453"/>
      <c r="GA360" s="430"/>
      <c r="GB360" s="500" t="n">
        <f aca="false">1-FT360/DZ360</f>
        <v>0.053763440860215</v>
      </c>
      <c r="GC360" s="515" t="n">
        <f aca="false">(CW360+DZ360-FT360)</f>
        <v>1</v>
      </c>
      <c r="GD360" s="500" t="n">
        <f aca="false">1-FU360/EA360</f>
        <v>0.0958904109589042</v>
      </c>
      <c r="GE360" s="528" t="n">
        <f aca="false">CX360+EA360-FU360</f>
        <v>7</v>
      </c>
      <c r="GF360" s="462" t="n">
        <f aca="false">4100/BS360*24</f>
        <v>2.41448692152918</v>
      </c>
      <c r="GG360" s="491" t="n">
        <v>38</v>
      </c>
      <c r="GH360" s="527" t="n">
        <f aca="false">GG360/80</f>
        <v>0.475</v>
      </c>
      <c r="GI360" s="491" t="n">
        <v>250</v>
      </c>
      <c r="GJ360" s="545" t="n">
        <f aca="false">GI360/GG360</f>
        <v>6.57894736842105</v>
      </c>
      <c r="GK360" s="464" t="n">
        <f aca="false">GG360/(BS360/24)*1000</f>
        <v>22.3781714678314</v>
      </c>
      <c r="GL360" s="508" t="n">
        <v>8.06</v>
      </c>
      <c r="GM360" s="536" t="n">
        <v>17</v>
      </c>
      <c r="GN360" s="537" t="n">
        <v>63</v>
      </c>
      <c r="GO360" s="527" t="n">
        <f aca="false">1-GM360/FT360</f>
        <v>0.0340909090909092</v>
      </c>
      <c r="GP360" s="527" t="n">
        <f aca="false">1-GN360/FU360</f>
        <v>0.0454545454545454</v>
      </c>
      <c r="GQ360" s="536" t="n">
        <v>2</v>
      </c>
      <c r="GR360" s="456" t="n">
        <f aca="false">4300/BS360*24</f>
        <v>2.53226677135987</v>
      </c>
      <c r="GS360" s="537" t="n">
        <f aca="false">HC360</f>
        <v>15.9</v>
      </c>
      <c r="GT360" s="537" t="n">
        <f aca="false">HD360</f>
        <v>53.742</v>
      </c>
      <c r="GU360" s="527" t="n">
        <f aca="false">1-GS360/GM360</f>
        <v>0.0647058823529412</v>
      </c>
      <c r="GV360" s="527" t="n">
        <f aca="false">1-GT360/GN360</f>
        <v>0.146952380952381</v>
      </c>
      <c r="GW360" s="527" t="n">
        <f aca="false">1-HC360/FT360</f>
        <v>0.0965909090909092</v>
      </c>
      <c r="GX360" s="527" t="n">
        <f aca="false">1-HD360/FU360</f>
        <v>0.185727272727273</v>
      </c>
      <c r="GY360" s="545" t="n">
        <f aca="false">GK360/(FU360-HD360)</f>
        <v>1.82559728078246</v>
      </c>
      <c r="GZ360" s="491" t="n">
        <v>38887</v>
      </c>
      <c r="HA360" s="494" t="n">
        <v>8.3</v>
      </c>
      <c r="HB360" s="494" t="n">
        <v>8.26</v>
      </c>
      <c r="HC360" s="495" t="n">
        <v>15.9</v>
      </c>
      <c r="HD360" s="499" t="n">
        <f aca="false">HC360*3.38</f>
        <v>53.742</v>
      </c>
      <c r="HE360" s="499" t="n">
        <v>14</v>
      </c>
      <c r="HF360" s="499"/>
      <c r="HG360" s="499"/>
      <c r="HH360" s="493" t="n">
        <v>3</v>
      </c>
      <c r="HI360" s="509" t="n">
        <v>8340</v>
      </c>
      <c r="HJ360" s="491" t="n">
        <f aca="false">HI360*0.67</f>
        <v>5587.8</v>
      </c>
      <c r="HK360" s="491"/>
      <c r="HL360" s="491"/>
      <c r="HM360" s="544"/>
      <c r="HN360" s="507" t="n">
        <v>14.31</v>
      </c>
      <c r="HO360" s="492"/>
      <c r="HP360" s="546" t="n">
        <v>0.01</v>
      </c>
      <c r="HQ360" s="524"/>
      <c r="HR360" s="525"/>
      <c r="HS360" s="525" t="n">
        <v>0.26</v>
      </c>
      <c r="HT360" s="512" t="n">
        <v>2</v>
      </c>
      <c r="HU360" s="526" t="n">
        <f aca="false">72500/BA360*24</f>
        <v>43.7251847012112</v>
      </c>
      <c r="HV360" s="527" t="n">
        <f aca="false">1-HC360/BE360</f>
        <v>0.615942028985507</v>
      </c>
      <c r="HW360" s="527" t="n">
        <f aca="false">1-HD360/BF360</f>
        <v>0.744085714285714</v>
      </c>
      <c r="HX360" s="527" t="n">
        <f aca="false">1-HN360/BK360</f>
        <v>0.116666666666667</v>
      </c>
      <c r="HY360" s="513"/>
    </row>
    <row r="361" s="599" customFormat="true" ht="15" hidden="false" customHeight="true" outlineLevel="0" collapsed="false">
      <c r="A361" s="401" t="n">
        <v>43843</v>
      </c>
      <c r="B361" s="516" t="n">
        <v>32629</v>
      </c>
      <c r="C361" s="403" t="n">
        <f aca="false">B361/$B$6</f>
        <v>0.65258</v>
      </c>
      <c r="D361" s="572" t="n">
        <v>8.18</v>
      </c>
      <c r="E361" s="573" t="n">
        <v>48</v>
      </c>
      <c r="F361" s="574" t="n">
        <v>179</v>
      </c>
      <c r="G361" s="407" t="n">
        <f aca="false">F361*B361/1000</f>
        <v>5840.591</v>
      </c>
      <c r="H361" s="403" t="n">
        <f aca="false">G361/$G$6</f>
        <v>0.23362364</v>
      </c>
      <c r="I361" s="574" t="n">
        <v>7950</v>
      </c>
      <c r="J361" s="407" t="n">
        <f aca="false">I361*0.67</f>
        <v>5326.5</v>
      </c>
      <c r="K361" s="575" t="n">
        <v>19.3</v>
      </c>
      <c r="L361" s="575"/>
      <c r="M361" s="575"/>
      <c r="N361" s="576" t="n">
        <v>55</v>
      </c>
      <c r="O361" s="576"/>
      <c r="P361" s="410"/>
      <c r="Q361" s="410"/>
      <c r="R361" s="410"/>
      <c r="S361" s="410"/>
      <c r="T361" s="411"/>
      <c r="U361" s="412"/>
      <c r="V361" s="410"/>
      <c r="W361" s="410"/>
      <c r="X361" s="517"/>
      <c r="Y361" s="474" t="n">
        <v>960</v>
      </c>
      <c r="Z361" s="430" t="n">
        <v>6.42</v>
      </c>
      <c r="AA361" s="448" t="n">
        <v>1446</v>
      </c>
      <c r="AB361" s="410" t="n">
        <f aca="false">AA361*2.8</f>
        <v>4048.8</v>
      </c>
      <c r="AC361" s="410" t="n">
        <v>6990</v>
      </c>
      <c r="AD361" s="475" t="n">
        <v>4.68</v>
      </c>
      <c r="AE361" s="478" t="n">
        <f aca="false">AD361/$AD$6</f>
        <v>0.65</v>
      </c>
      <c r="AF361" s="479" t="n">
        <f aca="false">Y361</f>
        <v>960</v>
      </c>
      <c r="AG361" s="478" t="n">
        <f aca="false">AF361/$AF$6</f>
        <v>0.384</v>
      </c>
      <c r="AH361" s="479" t="n">
        <v>1446</v>
      </c>
      <c r="AI361" s="479" t="n">
        <f aca="false">AB361</f>
        <v>4048.8</v>
      </c>
      <c r="AJ361" s="474" t="n">
        <f aca="false">AB361*Y361/1000</f>
        <v>3886.848</v>
      </c>
      <c r="AK361" s="478" t="n">
        <f aca="false">AJ361/$AJ$6</f>
        <v>0.1727488</v>
      </c>
      <c r="AL361" s="448" t="n">
        <v>37</v>
      </c>
      <c r="AM361" s="480"/>
      <c r="AN361" s="474" t="n">
        <v>2565</v>
      </c>
      <c r="AO361" s="474" t="n">
        <v>2565</v>
      </c>
      <c r="AP361" s="480" t="n">
        <v>7.67</v>
      </c>
      <c r="AQ361" s="448" t="n">
        <v>396</v>
      </c>
      <c r="AR361" s="474" t="n">
        <f aca="false">AQ361*3.4</f>
        <v>1346.4</v>
      </c>
      <c r="AS361" s="658" t="n">
        <f aca="false">AR361/AQ361</f>
        <v>3.4</v>
      </c>
      <c r="AT361" s="474" t="n">
        <v>7510</v>
      </c>
      <c r="AU361" s="448"/>
      <c r="AV361" s="481" t="n">
        <v>0.5</v>
      </c>
      <c r="AW361" s="480" t="n">
        <v>5.5</v>
      </c>
      <c r="AX361" s="480" t="n">
        <v>43.74</v>
      </c>
      <c r="AY361" s="481" t="n">
        <v>26.8</v>
      </c>
      <c r="AZ361" s="481" t="n">
        <v>3.3</v>
      </c>
      <c r="BA361" s="421" t="n">
        <f aca="false">CC361+DF361</f>
        <v>36062</v>
      </c>
      <c r="BB361" s="422" t="n">
        <f aca="false">BA361/$BA$6</f>
        <v>0.72124</v>
      </c>
      <c r="BC361" s="423"/>
      <c r="BD361" s="424" t="n">
        <v>8.28</v>
      </c>
      <c r="BE361" s="425" t="n">
        <v>47</v>
      </c>
      <c r="BF361" s="426" t="n">
        <v>157</v>
      </c>
      <c r="BG361" s="427" t="n">
        <v>9160</v>
      </c>
      <c r="BH361" s="421" t="n">
        <f aca="false">BG361*0.67</f>
        <v>6137.2</v>
      </c>
      <c r="BI361" s="433"/>
      <c r="BJ361" s="422"/>
      <c r="BK361" s="428" t="n">
        <v>15.2</v>
      </c>
      <c r="BL361" s="428"/>
      <c r="BM361" s="429"/>
      <c r="BN361" s="423"/>
      <c r="BO361" s="426" t="n">
        <v>43</v>
      </c>
      <c r="BP361" s="426"/>
      <c r="BQ361" s="424" t="n">
        <v>5.82</v>
      </c>
      <c r="BR361" s="422" t="n">
        <f aca="false">BQ361/$BQ$6</f>
        <v>0.808333333333333</v>
      </c>
      <c r="BS361" s="410" t="n">
        <f aca="false">BA361+Y361</f>
        <v>37022</v>
      </c>
      <c r="BT361" s="430" t="n">
        <f aca="false">(BD361*BA361+AP361*AF361)/(AF361+BA361)</f>
        <v>8.26418237804549</v>
      </c>
      <c r="BU361" s="431" t="n">
        <f aca="false">(AQ361*Y361+BA361*BE361)/(BA361+Y361)</f>
        <v>56.0497542002053</v>
      </c>
      <c r="BV361" s="431" t="n">
        <f aca="false">(BA361*BF361+AR361*AF361)/(AF361+BA361)</f>
        <v>187.841769758522</v>
      </c>
      <c r="BW361" s="431" t="n">
        <f aca="false">(BA361*BG361+AS361*AF361)/(AF361+BA361)</f>
        <v>8922.56452919886</v>
      </c>
      <c r="BX361" s="431" t="n">
        <f aca="false">BW361*0.65</f>
        <v>5799.66694397926</v>
      </c>
      <c r="BY361" s="431" t="n">
        <f aca="false">(BK361*BA361+AY361*AF361)/BS361</f>
        <v>15.5007941224137</v>
      </c>
      <c r="BZ361" s="431"/>
      <c r="CA361" s="432"/>
      <c r="CB361" s="431" t="n">
        <f aca="false">BO361</f>
        <v>43</v>
      </c>
      <c r="CC361" s="433" t="n">
        <v>18212</v>
      </c>
      <c r="CD361" s="412" t="n">
        <f aca="false">CC361+AF361/2</f>
        <v>18692</v>
      </c>
      <c r="CE361" s="422" t="n">
        <f aca="false">CD361/25000</f>
        <v>0.74768</v>
      </c>
      <c r="CF361" s="434" t="n">
        <f aca="false">6700/CD361*24</f>
        <v>8.60261074256366</v>
      </c>
      <c r="CG361" s="435"/>
      <c r="CH361" s="428"/>
      <c r="CI361" s="447" t="n">
        <f aca="false">9500/CD361*24</f>
        <v>12.1977316499037</v>
      </c>
      <c r="CJ361" s="437" t="n">
        <v>22.2</v>
      </c>
      <c r="CK361" s="437" t="n">
        <v>1.45</v>
      </c>
      <c r="CL361" s="424"/>
      <c r="CM361" s="424" t="n">
        <v>19.6</v>
      </c>
      <c r="CN361" s="424" t="n">
        <v>67</v>
      </c>
      <c r="CO361" s="433"/>
      <c r="CP361" s="433"/>
      <c r="CQ361" s="438"/>
      <c r="CR361" s="438" t="n">
        <v>0.95</v>
      </c>
      <c r="CS361" s="425"/>
      <c r="CT361" s="433" t="n">
        <f aca="false">3500/CD361*24</f>
        <v>4.49390113417505</v>
      </c>
      <c r="CU361" s="435" t="n">
        <v>4.54</v>
      </c>
      <c r="CV361" s="439"/>
      <c r="CW361" s="440"/>
      <c r="CX361" s="441"/>
      <c r="CY361" s="442"/>
      <c r="CZ361" s="443"/>
      <c r="DA361" s="443"/>
      <c r="DB361" s="443"/>
      <c r="DC361" s="443"/>
      <c r="DD361" s="444"/>
      <c r="DE361" s="441"/>
      <c r="DF361" s="445" t="n">
        <v>17850</v>
      </c>
      <c r="DG361" s="446" t="n">
        <f aca="false">DF361+AF361/2</f>
        <v>18330</v>
      </c>
      <c r="DH361" s="422" t="n">
        <f aca="false">DG361/25000</f>
        <v>0.7332</v>
      </c>
      <c r="DI361" s="447" t="n">
        <f aca="false">6700/DG361*24</f>
        <v>8.77250409165303</v>
      </c>
      <c r="DJ361" s="435" t="n">
        <v>7.92</v>
      </c>
      <c r="DK361" s="428" t="n">
        <v>12.2</v>
      </c>
      <c r="DL361" s="447" t="n">
        <f aca="false">9500/DG361*24</f>
        <v>12.4386252045827</v>
      </c>
      <c r="DM361" s="423" t="n">
        <v>22.7</v>
      </c>
      <c r="DN361" s="423" t="n">
        <v>2.27</v>
      </c>
      <c r="DO361" s="424" t="n">
        <v>7.97</v>
      </c>
      <c r="DP361" s="424" t="n">
        <v>19.8</v>
      </c>
      <c r="DQ361" s="424" t="n">
        <v>69</v>
      </c>
      <c r="DR361" s="433"/>
      <c r="DS361" s="433"/>
      <c r="DT361" s="438"/>
      <c r="DU361" s="438" t="n">
        <v>0.95</v>
      </c>
      <c r="DV361" s="425"/>
      <c r="DW361" s="447" t="n">
        <f aca="false">3500/DG361*24</f>
        <v>4.58265139116203</v>
      </c>
      <c r="DX361" s="435" t="n">
        <v>5.73</v>
      </c>
      <c r="DY361" s="439" t="n">
        <v>8.18</v>
      </c>
      <c r="DZ361" s="440" t="n">
        <v>18.4</v>
      </c>
      <c r="EA361" s="441" t="n">
        <v>63</v>
      </c>
      <c r="EB361" s="442" t="n">
        <v>8700</v>
      </c>
      <c r="EC361" s="443" t="n">
        <v>13</v>
      </c>
      <c r="ED361" s="443"/>
      <c r="EE361" s="443"/>
      <c r="EF361" s="443"/>
      <c r="EG361" s="444" t="n">
        <v>11</v>
      </c>
      <c r="EH361" s="441"/>
      <c r="EI361" s="430" t="n">
        <f aca="false">DY361</f>
        <v>8.18</v>
      </c>
      <c r="EJ361" s="448" t="n">
        <f aca="false">DZ361</f>
        <v>18.4</v>
      </c>
      <c r="EK361" s="449" t="n">
        <f aca="false">EA361</f>
        <v>63</v>
      </c>
      <c r="EL361" s="418" t="n">
        <f aca="false">EB361</f>
        <v>8700</v>
      </c>
      <c r="EM361" s="432" t="n">
        <f aca="false">EC361</f>
        <v>13</v>
      </c>
      <c r="EN361" s="432"/>
      <c r="EO361" s="432"/>
      <c r="EP361" s="432"/>
      <c r="EQ361" s="431" t="n">
        <f aca="false">EG361</f>
        <v>11</v>
      </c>
      <c r="ER361" s="449"/>
      <c r="ES361" s="450" t="n">
        <f aca="false">44000/(BA361+AF361)*24</f>
        <v>28.5235805737129</v>
      </c>
      <c r="ET361" s="451" t="n">
        <f aca="false">(BA361+AF361)/BA$6</f>
        <v>0.74044</v>
      </c>
      <c r="EU361" s="452" t="n">
        <f aca="false">BV361/1000/ES361*24</f>
        <v>0.158051772727273</v>
      </c>
      <c r="EV361" s="451" t="n">
        <f aca="false">EU361/$EU$6</f>
        <v>0.292688468013468</v>
      </c>
      <c r="EW361" s="514" t="n">
        <f aca="false">1-EM361/BY361</f>
        <v>0.161333290582682</v>
      </c>
      <c r="EX361" s="515" t="n">
        <f aca="false">BY361-EM361</f>
        <v>2.5007941224137</v>
      </c>
      <c r="EY361" s="514" t="n">
        <f aca="false">1-EJ361/BU361</f>
        <v>0.671720237446954</v>
      </c>
      <c r="EZ361" s="515" t="n">
        <f aca="false">BU361-EJ361</f>
        <v>37.6497542002053</v>
      </c>
      <c r="FA361" s="451" t="n">
        <f aca="false">1-EK361/BV361</f>
        <v>0.664611337079133</v>
      </c>
      <c r="FB361" s="432" t="n">
        <f aca="false">BV361-EK361</f>
        <v>124.841769758522</v>
      </c>
      <c r="FC361" s="453"/>
      <c r="FD361" s="432"/>
      <c r="FE361" s="453" t="n">
        <f aca="false">1-EQ361/CB361</f>
        <v>0.744186046511628</v>
      </c>
      <c r="FF361" s="431" t="n">
        <f aca="false">CB361-EQ361</f>
        <v>32</v>
      </c>
      <c r="FG361" s="406" t="n">
        <v>50400</v>
      </c>
      <c r="FH361" s="590"/>
      <c r="FI361" s="591"/>
      <c r="FJ361" s="592"/>
      <c r="FK361" s="456" t="n">
        <f aca="false">3000/BS361*24</f>
        <v>1.94478958457134</v>
      </c>
      <c r="FL361" s="531"/>
      <c r="FM361" s="456"/>
      <c r="FN361" s="531" t="n">
        <v>4170</v>
      </c>
      <c r="FO361" s="533" t="n">
        <f aca="false">FN361/11.15/1.2/1000</f>
        <v>0.311659192825112</v>
      </c>
      <c r="FP361" s="450" t="n">
        <f aca="false">FN361/BS361*1000</f>
        <v>112.635730106423</v>
      </c>
      <c r="FQ361" s="458" t="n">
        <v>43.2</v>
      </c>
      <c r="FR361" s="459" t="n">
        <f aca="false">FQ361/BS361*1000</f>
        <v>1.1668737507428</v>
      </c>
      <c r="FS361" s="577" t="n">
        <v>8.1</v>
      </c>
      <c r="FT361" s="578" t="n">
        <v>17.2</v>
      </c>
      <c r="FU361" s="579" t="n">
        <v>59</v>
      </c>
      <c r="FV361" s="580" t="n">
        <v>1</v>
      </c>
      <c r="FW361" s="581"/>
      <c r="FX361" s="580"/>
      <c r="FY361" s="453" t="n">
        <f aca="false">1-FV361/(EG361+DD361)</f>
        <v>0.909090909090909</v>
      </c>
      <c r="FZ361" s="453"/>
      <c r="GA361" s="430"/>
      <c r="GB361" s="514" t="n">
        <f aca="false">1-FT361/DZ361</f>
        <v>0.0652173913043478</v>
      </c>
      <c r="GC361" s="515" t="n">
        <f aca="false">(CW361+DZ361-FT361)</f>
        <v>1.2</v>
      </c>
      <c r="GD361" s="514" t="n">
        <f aca="false">1-FU361/EA361</f>
        <v>0.0634920634920635</v>
      </c>
      <c r="GE361" s="528" t="n">
        <f aca="false">CX361+EA361-FU361</f>
        <v>4</v>
      </c>
      <c r="GF361" s="462" t="n">
        <f aca="false">4100/BS361*24</f>
        <v>2.65787909891416</v>
      </c>
      <c r="GG361" s="607" t="n">
        <v>38</v>
      </c>
      <c r="GH361" s="451" t="n">
        <f aca="false">GG361/80</f>
        <v>0.475</v>
      </c>
      <c r="GI361" s="406" t="n">
        <v>250</v>
      </c>
      <c r="GJ361" s="463" t="n">
        <f aca="false">GI361/GG361</f>
        <v>6.57894736842105</v>
      </c>
      <c r="GK361" s="464" t="n">
        <f aca="false">GG361/(BS361/24)*1000</f>
        <v>24.6340014045703</v>
      </c>
      <c r="GL361" s="465" t="n">
        <v>8.22</v>
      </c>
      <c r="GM361" s="530" t="n">
        <v>16.5</v>
      </c>
      <c r="GN361" s="406" t="n">
        <v>58</v>
      </c>
      <c r="GO361" s="514" t="n">
        <f aca="false">1-GM361/FT361</f>
        <v>0.0406976744186046</v>
      </c>
      <c r="GP361" s="451" t="n">
        <f aca="false">1-GN361/FU361</f>
        <v>0.0169491525423728</v>
      </c>
      <c r="GQ361" s="578" t="n">
        <v>2</v>
      </c>
      <c r="GR361" s="456" t="n">
        <f aca="false">4300/BS361*24</f>
        <v>2.78753173788558</v>
      </c>
      <c r="GS361" s="532" t="n">
        <f aca="false">HC361</f>
        <v>13.9</v>
      </c>
      <c r="GT361" s="532" t="n">
        <f aca="false">HD361</f>
        <v>46.982</v>
      </c>
      <c r="GU361" s="514" t="n">
        <f aca="false">1-GS361/GM361</f>
        <v>0.157575757575758</v>
      </c>
      <c r="GV361" s="514" t="n">
        <f aca="false">1-GT361/GN361</f>
        <v>0.189965517241379</v>
      </c>
      <c r="GW361" s="514" t="n">
        <f aca="false">1-HC361/FT361</f>
        <v>0.191860465116279</v>
      </c>
      <c r="GX361" s="514" t="n">
        <f aca="false">1-HD361/FU361</f>
        <v>0.203694915254237</v>
      </c>
      <c r="GY361" s="463" t="n">
        <f aca="false">GK361/(FU361-HD361)</f>
        <v>2.04975881216261</v>
      </c>
      <c r="GZ361" s="406" t="n">
        <v>36336</v>
      </c>
      <c r="HA361" s="582" t="n">
        <v>8.41</v>
      </c>
      <c r="HB361" s="452" t="n">
        <v>8.4</v>
      </c>
      <c r="HC361" s="578" t="n">
        <v>13.9</v>
      </c>
      <c r="HD361" s="464" t="n">
        <f aca="false">HC361*3.38</f>
        <v>46.982</v>
      </c>
      <c r="HE361" s="464" t="n">
        <v>15.1</v>
      </c>
      <c r="HF361" s="464"/>
      <c r="HG361" s="583"/>
      <c r="HH361" s="576" t="n">
        <v>1</v>
      </c>
      <c r="HI361" s="584" t="n">
        <v>8430</v>
      </c>
      <c r="HJ361" s="407" t="n">
        <f aca="false">HI361*0.67</f>
        <v>5648.1</v>
      </c>
      <c r="HK361" s="407"/>
      <c r="HL361" s="550"/>
      <c r="HM361" s="585"/>
      <c r="HN361" s="462" t="n">
        <v>13.8</v>
      </c>
      <c r="HO361" s="575"/>
      <c r="HP361" s="549" t="n">
        <v>0.01</v>
      </c>
      <c r="HQ361" s="586"/>
      <c r="HR361" s="587"/>
      <c r="HS361" s="521" t="n">
        <v>0.25</v>
      </c>
      <c r="HT361" s="588" t="n">
        <v>2</v>
      </c>
      <c r="HU361" s="523" t="n">
        <f aca="false">72500/BA361*24</f>
        <v>48.2502357051744</v>
      </c>
      <c r="HV361" s="514" t="n">
        <f aca="false">1-HC361/BE361</f>
        <v>0.704255319148936</v>
      </c>
      <c r="HW361" s="514" t="n">
        <f aca="false">1-HD361/BF361</f>
        <v>0.700751592356688</v>
      </c>
      <c r="HX361" s="514" t="n">
        <f aca="false">1-HN361/BK361</f>
        <v>0.0921052631578947</v>
      </c>
      <c r="HY361" s="600"/>
    </row>
    <row r="362" s="599" customFormat="true" ht="15" hidden="false" customHeight="true" outlineLevel="0" collapsed="false">
      <c r="A362" s="401" t="n">
        <v>43844</v>
      </c>
      <c r="B362" s="516" t="n">
        <v>14772</v>
      </c>
      <c r="C362" s="403" t="n">
        <f aca="false">B362/$B$6</f>
        <v>0.29544</v>
      </c>
      <c r="D362" s="572" t="n">
        <v>8.44</v>
      </c>
      <c r="E362" s="573" t="n">
        <v>43</v>
      </c>
      <c r="F362" s="574" t="n">
        <v>180</v>
      </c>
      <c r="G362" s="407" t="n">
        <f aca="false">F362*B362/1000</f>
        <v>2658.96</v>
      </c>
      <c r="H362" s="403" t="n">
        <f aca="false">G362/$G$6</f>
        <v>0.1063584</v>
      </c>
      <c r="I362" s="574" t="n">
        <v>2870</v>
      </c>
      <c r="J362" s="407" t="n">
        <f aca="false">I362*0.67</f>
        <v>1922.9</v>
      </c>
      <c r="K362" s="575" t="n">
        <v>22.2</v>
      </c>
      <c r="L362" s="575" t="n">
        <v>11.6</v>
      </c>
      <c r="M362" s="575" t="n">
        <v>1.2</v>
      </c>
      <c r="N362" s="576" t="n">
        <v>290</v>
      </c>
      <c r="O362" s="576" t="n">
        <v>32</v>
      </c>
      <c r="P362" s="410"/>
      <c r="Q362" s="410"/>
      <c r="R362" s="410"/>
      <c r="S362" s="410"/>
      <c r="T362" s="411"/>
      <c r="U362" s="412"/>
      <c r="V362" s="410"/>
      <c r="W362" s="410"/>
      <c r="X362" s="517"/>
      <c r="Y362" s="474" t="n">
        <v>960</v>
      </c>
      <c r="Z362" s="430" t="n">
        <v>8.16</v>
      </c>
      <c r="AA362" s="448" t="n">
        <v>1596</v>
      </c>
      <c r="AB362" s="410" t="n">
        <f aca="false">AA362*2.8</f>
        <v>4468.8</v>
      </c>
      <c r="AC362" s="410" t="n">
        <v>8170</v>
      </c>
      <c r="AD362" s="475" t="n">
        <v>5.28</v>
      </c>
      <c r="AE362" s="478" t="n">
        <f aca="false">AD362/$AD$6</f>
        <v>0.733333333333333</v>
      </c>
      <c r="AF362" s="479" t="n">
        <f aca="false">Y362</f>
        <v>960</v>
      </c>
      <c r="AG362" s="478" t="n">
        <f aca="false">AF362/$AF$6</f>
        <v>0.384</v>
      </c>
      <c r="AH362" s="479" t="n">
        <v>1596</v>
      </c>
      <c r="AI362" s="479" t="n">
        <f aca="false">AB362</f>
        <v>4468.8</v>
      </c>
      <c r="AJ362" s="474" t="n">
        <f aca="false">AB362*Y362/1000</f>
        <v>4290.048</v>
      </c>
      <c r="AK362" s="478" t="n">
        <f aca="false">AJ362/$AJ$6</f>
        <v>0.1906688</v>
      </c>
      <c r="AL362" s="448" t="n">
        <v>38</v>
      </c>
      <c r="AM362" s="480"/>
      <c r="AN362" s="474" t="n">
        <v>2676</v>
      </c>
      <c r="AO362" s="474" t="n">
        <v>2712</v>
      </c>
      <c r="AP362" s="480" t="n">
        <v>7.71</v>
      </c>
      <c r="AQ362" s="448" t="n">
        <v>402</v>
      </c>
      <c r="AR362" s="474" t="n">
        <f aca="false">AQ362*3.4</f>
        <v>1366.8</v>
      </c>
      <c r="AS362" s="658" t="n">
        <f aca="false">AR362/AQ362</f>
        <v>3.4</v>
      </c>
      <c r="AT362" s="474" t="n">
        <v>7390</v>
      </c>
      <c r="AU362" s="448"/>
      <c r="AV362" s="481" t="n">
        <v>4</v>
      </c>
      <c r="AW362" s="480" t="n">
        <v>5.16</v>
      </c>
      <c r="AX362" s="480" t="n">
        <v>43.64</v>
      </c>
      <c r="AY362" s="481" t="n">
        <v>27.8</v>
      </c>
      <c r="AZ362" s="481" t="n">
        <v>4</v>
      </c>
      <c r="BA362" s="421" t="n">
        <f aca="false">CC362+DF362</f>
        <v>15521</v>
      </c>
      <c r="BB362" s="422" t="n">
        <f aca="false">BA362/$BA$6</f>
        <v>0.31042</v>
      </c>
      <c r="BC362" s="423"/>
      <c r="BD362" s="424" t="n">
        <v>8.23</v>
      </c>
      <c r="BE362" s="425" t="n">
        <v>44</v>
      </c>
      <c r="BF362" s="426" t="n">
        <v>173</v>
      </c>
      <c r="BG362" s="427" t="n">
        <v>7600</v>
      </c>
      <c r="BH362" s="421" t="n">
        <f aca="false">BG362*0.67</f>
        <v>5092</v>
      </c>
      <c r="BI362" s="433" t="n">
        <v>1439</v>
      </c>
      <c r="BJ362" s="422" t="n">
        <f aca="false">BI362/35.5*(23+35.5)/BH362</f>
        <v>0.465693216644723</v>
      </c>
      <c r="BK362" s="428" t="n">
        <v>16.8</v>
      </c>
      <c r="BL362" s="428" t="n">
        <v>7.4</v>
      </c>
      <c r="BM362" s="429" t="n">
        <v>9.5</v>
      </c>
      <c r="BN362" s="423" t="n">
        <v>0.7</v>
      </c>
      <c r="BO362" s="426" t="n">
        <v>79</v>
      </c>
      <c r="BP362" s="426" t="n">
        <v>32</v>
      </c>
      <c r="BQ362" s="424" t="n">
        <v>3.74</v>
      </c>
      <c r="BR362" s="422" t="n">
        <f aca="false">BQ362/$BQ$6</f>
        <v>0.519444444444444</v>
      </c>
      <c r="BS362" s="410" t="n">
        <f aca="false">BA362+Y362</f>
        <v>16481</v>
      </c>
      <c r="BT362" s="430" t="n">
        <f aca="false">(BD362*BA362+AP362*AF362)/(AF362+BA362)</f>
        <v>8.19971057581457</v>
      </c>
      <c r="BU362" s="431" t="n">
        <f aca="false">(AQ362*Y362+BA362*BE362)/(BA362+Y362)</f>
        <v>64.8531035738123</v>
      </c>
      <c r="BV362" s="431" t="n">
        <f aca="false">(BA362*BF362+AR362*AF362)/(AF362+BA362)</f>
        <v>242.537528062618</v>
      </c>
      <c r="BW362" s="431" t="n">
        <f aca="false">(BA362*BG362+AS362*AF362)/(AF362+BA362)</f>
        <v>7157.50646198653</v>
      </c>
      <c r="BX362" s="431" t="n">
        <f aca="false">BW362*0.65</f>
        <v>4652.37920029124</v>
      </c>
      <c r="BY362" s="431" t="n">
        <f aca="false">(BK362*BA362+AY362*AF362)/BS362</f>
        <v>17.4407378193071</v>
      </c>
      <c r="BZ362" s="431" t="n">
        <f aca="false">(BL362*BA362+AY362*AF362)/BS362</f>
        <v>8.58827741035132</v>
      </c>
      <c r="CA362" s="432" t="n">
        <f aca="false">(BN362*BA362+AZ362*AF362)/BS362</f>
        <v>0.892221345792124</v>
      </c>
      <c r="CB362" s="431" t="n">
        <f aca="false">BO362</f>
        <v>79</v>
      </c>
      <c r="CC362" s="433" t="n">
        <v>7758</v>
      </c>
      <c r="CD362" s="412" t="n">
        <f aca="false">CC362+AF362/2</f>
        <v>8238</v>
      </c>
      <c r="CE362" s="422" t="n">
        <f aca="false">CD362/25000</f>
        <v>0.32952</v>
      </c>
      <c r="CF362" s="434" t="n">
        <f aca="false">6700/CD362*24</f>
        <v>19.5193008011653</v>
      </c>
      <c r="CG362" s="435"/>
      <c r="CH362" s="428"/>
      <c r="CI362" s="447" t="n">
        <f aca="false">9500/CD362*24</f>
        <v>27.6766205389658</v>
      </c>
      <c r="CJ362" s="437" t="n">
        <v>21.6</v>
      </c>
      <c r="CK362" s="437" t="n">
        <v>1.83</v>
      </c>
      <c r="CL362" s="424"/>
      <c r="CM362" s="424" t="n">
        <v>20.2</v>
      </c>
      <c r="CN362" s="424" t="n">
        <v>72</v>
      </c>
      <c r="CO362" s="433"/>
      <c r="CP362" s="433"/>
      <c r="CQ362" s="438"/>
      <c r="CR362" s="438" t="n">
        <v>0.95</v>
      </c>
      <c r="CS362" s="425"/>
      <c r="CT362" s="433" t="n">
        <f aca="false">3500/CD362*24</f>
        <v>10.1966496722505</v>
      </c>
      <c r="CU362" s="435" t="n">
        <v>5.85</v>
      </c>
      <c r="CV362" s="439"/>
      <c r="CW362" s="440"/>
      <c r="CX362" s="441"/>
      <c r="CY362" s="442"/>
      <c r="CZ362" s="443"/>
      <c r="DA362" s="443"/>
      <c r="DB362" s="443"/>
      <c r="DC362" s="443"/>
      <c r="DD362" s="444"/>
      <c r="DE362" s="441"/>
      <c r="DF362" s="445" t="n">
        <v>7763</v>
      </c>
      <c r="DG362" s="446" t="n">
        <f aca="false">DF362+AF362/2</f>
        <v>8243</v>
      </c>
      <c r="DH362" s="422" t="n">
        <f aca="false">DG362/25000</f>
        <v>0.32972</v>
      </c>
      <c r="DI362" s="447" t="n">
        <f aca="false">6700/DG362*24</f>
        <v>19.5074608758947</v>
      </c>
      <c r="DJ362" s="435" t="n">
        <v>7.92</v>
      </c>
      <c r="DK362" s="428" t="n">
        <v>10.3</v>
      </c>
      <c r="DL362" s="447" t="n">
        <f aca="false">9500/DG362*24</f>
        <v>27.6598325852238</v>
      </c>
      <c r="DM362" s="423" t="n">
        <v>20.1</v>
      </c>
      <c r="DN362" s="423" t="n">
        <v>2.18</v>
      </c>
      <c r="DO362" s="424" t="n">
        <v>7.92</v>
      </c>
      <c r="DP362" s="424" t="n">
        <v>20.8</v>
      </c>
      <c r="DQ362" s="424" t="n">
        <v>73</v>
      </c>
      <c r="DR362" s="433" t="n">
        <v>5893</v>
      </c>
      <c r="DS362" s="433" t="n">
        <v>2871</v>
      </c>
      <c r="DT362" s="438" t="n">
        <f aca="false">DS362/DR362</f>
        <v>0.487188189377227</v>
      </c>
      <c r="DU362" s="438" t="n">
        <v>0.94</v>
      </c>
      <c r="DV362" s="425"/>
      <c r="DW362" s="447" t="n">
        <f aca="false">3500/DG362*24</f>
        <v>10.1904646366614</v>
      </c>
      <c r="DX362" s="435" t="n">
        <v>5.54</v>
      </c>
      <c r="DY362" s="439" t="n">
        <v>8.09</v>
      </c>
      <c r="DZ362" s="440" t="n">
        <v>19.2</v>
      </c>
      <c r="EA362" s="441" t="n">
        <v>67</v>
      </c>
      <c r="EB362" s="442" t="n">
        <v>8450</v>
      </c>
      <c r="EC362" s="443" t="n">
        <v>12.3</v>
      </c>
      <c r="ED362" s="443" t="n">
        <v>0.25</v>
      </c>
      <c r="EE362" s="443" t="n">
        <v>11.6</v>
      </c>
      <c r="EF362" s="443" t="n">
        <v>0.8</v>
      </c>
      <c r="EG362" s="444" t="n">
        <v>11</v>
      </c>
      <c r="EH362" s="441" t="n">
        <v>16</v>
      </c>
      <c r="EI362" s="430" t="n">
        <f aca="false">DY362</f>
        <v>8.09</v>
      </c>
      <c r="EJ362" s="448" t="n">
        <f aca="false">DZ362</f>
        <v>19.2</v>
      </c>
      <c r="EK362" s="449" t="n">
        <f aca="false">EA362</f>
        <v>67</v>
      </c>
      <c r="EL362" s="418" t="n">
        <f aca="false">EB362</f>
        <v>8450</v>
      </c>
      <c r="EM362" s="432" t="n">
        <f aca="false">EC362</f>
        <v>12.3</v>
      </c>
      <c r="EN362" s="432" t="n">
        <f aca="false">ED362</f>
        <v>0.25</v>
      </c>
      <c r="EO362" s="432" t="n">
        <f aca="false">EE362</f>
        <v>11.6</v>
      </c>
      <c r="EP362" s="432" t="n">
        <f aca="false">EF362</f>
        <v>0.8</v>
      </c>
      <c r="EQ362" s="431" t="n">
        <f aca="false">EG362</f>
        <v>11</v>
      </c>
      <c r="ER362" s="449" t="n">
        <f aca="false">EH362</f>
        <v>16</v>
      </c>
      <c r="ES362" s="450" t="n">
        <f aca="false">44000/(BA362+AF362)*24</f>
        <v>64.0737819307081</v>
      </c>
      <c r="ET362" s="451" t="n">
        <f aca="false">(BA362+AF362)/BA$6</f>
        <v>0.32962</v>
      </c>
      <c r="EU362" s="452" t="n">
        <f aca="false">BV362/1000/ES362*24</f>
        <v>0.0908468409090909</v>
      </c>
      <c r="EV362" s="451" t="n">
        <f aca="false">EU362/$EU$6</f>
        <v>0.168234890572391</v>
      </c>
      <c r="EW362" s="514" t="n">
        <f aca="false">1-EM362/BY362</f>
        <v>0.294754606861657</v>
      </c>
      <c r="EX362" s="515" t="n">
        <f aca="false">BY362-EM362</f>
        <v>5.14073781930708</v>
      </c>
      <c r="EY362" s="514" t="n">
        <f aca="false">1-EJ362/BU362</f>
        <v>0.703946319575167</v>
      </c>
      <c r="EZ362" s="515" t="n">
        <f aca="false">BU362-EJ362</f>
        <v>45.6531035738123</v>
      </c>
      <c r="FA362" s="451" t="n">
        <f aca="false">1-EK362/BV362</f>
        <v>0.723754090613548</v>
      </c>
      <c r="FB362" s="432" t="n">
        <f aca="false">BV362-EK362</f>
        <v>175.537528062618</v>
      </c>
      <c r="FC362" s="453" t="n">
        <f aca="false">1-EP362/CA362</f>
        <v>0.103361510265425</v>
      </c>
      <c r="FD362" s="432" t="n">
        <f aca="false">CA362-EP362</f>
        <v>0.0922213457921242</v>
      </c>
      <c r="FE362" s="453" t="n">
        <f aca="false">1-EQ362/CB362</f>
        <v>0.860759493670886</v>
      </c>
      <c r="FF362" s="431" t="n">
        <f aca="false">CB362-EQ362</f>
        <v>68</v>
      </c>
      <c r="FG362" s="406" t="n">
        <v>50400</v>
      </c>
      <c r="FH362" s="590"/>
      <c r="FI362" s="591"/>
      <c r="FJ362" s="592"/>
      <c r="FK362" s="456" t="n">
        <f aca="false">3000/BS362*24</f>
        <v>4.36866694982101</v>
      </c>
      <c r="FL362" s="531"/>
      <c r="FM362" s="456"/>
      <c r="FN362" s="531" t="n">
        <v>3501</v>
      </c>
      <c r="FO362" s="533" t="n">
        <f aca="false">FN362/11.15/1.2/1000</f>
        <v>0.261659192825112</v>
      </c>
      <c r="FP362" s="450" t="n">
        <f aca="false">FN362/BS362*1000</f>
        <v>212.426430435046</v>
      </c>
      <c r="FQ362" s="458" t="n">
        <v>21.6</v>
      </c>
      <c r="FR362" s="459" t="n">
        <f aca="false">FQ362/BS362*1000</f>
        <v>1.3106000849463</v>
      </c>
      <c r="FS362" s="577" t="n">
        <v>7.92</v>
      </c>
      <c r="FT362" s="578" t="n">
        <v>17.5</v>
      </c>
      <c r="FU362" s="579" t="n">
        <v>60</v>
      </c>
      <c r="FV362" s="580" t="n">
        <v>1</v>
      </c>
      <c r="FW362" s="581" t="n">
        <v>0.3</v>
      </c>
      <c r="FX362" s="580" t="n">
        <v>8</v>
      </c>
      <c r="FY362" s="453" t="n">
        <f aca="false">1-FV362/(EG362+DD362)</f>
        <v>0.909090909090909</v>
      </c>
      <c r="FZ362" s="453" t="n">
        <f aca="false">1-FW362/(EF362+DC362)</f>
        <v>0.625</v>
      </c>
      <c r="GA362" s="430" t="n">
        <f aca="false">EF362+DC362-FW362</f>
        <v>0.5</v>
      </c>
      <c r="GB362" s="514" t="n">
        <f aca="false">1-FT362/DZ362</f>
        <v>0.0885416666666666</v>
      </c>
      <c r="GC362" s="515" t="n">
        <f aca="false">(CW362+DZ362-FT362)</f>
        <v>1.7</v>
      </c>
      <c r="GD362" s="514" t="n">
        <f aca="false">1-FU362/EA362</f>
        <v>0.104477611940298</v>
      </c>
      <c r="GE362" s="528" t="n">
        <f aca="false">CX362+EA362-FU362</f>
        <v>7</v>
      </c>
      <c r="GF362" s="462" t="n">
        <f aca="false">4100/BS362*24</f>
        <v>5.97051149808871</v>
      </c>
      <c r="GG362" s="607" t="n">
        <v>38</v>
      </c>
      <c r="GH362" s="451" t="n">
        <f aca="false">GG362/80</f>
        <v>0.475</v>
      </c>
      <c r="GI362" s="406" t="n">
        <v>250</v>
      </c>
      <c r="GJ362" s="463" t="n">
        <f aca="false">GI362/GG362</f>
        <v>6.57894736842105</v>
      </c>
      <c r="GK362" s="464" t="n">
        <f aca="false">GG362/(BS362/24)*1000</f>
        <v>55.3364480310661</v>
      </c>
      <c r="GL362" s="465" t="n">
        <v>8.4</v>
      </c>
      <c r="GM362" s="530" t="n">
        <v>16</v>
      </c>
      <c r="GN362" s="406" t="n">
        <v>57</v>
      </c>
      <c r="GO362" s="514" t="n">
        <f aca="false">1-GM362/FT362</f>
        <v>0.0857142857142858</v>
      </c>
      <c r="GP362" s="451" t="n">
        <f aca="false">1-GN362/FU362</f>
        <v>0.05</v>
      </c>
      <c r="GQ362" s="578" t="n">
        <v>2</v>
      </c>
      <c r="GR362" s="456" t="n">
        <f aca="false">4300/BS362*24</f>
        <v>6.26175596141011</v>
      </c>
      <c r="GS362" s="532" t="n">
        <f aca="false">HC362</f>
        <v>14.8</v>
      </c>
      <c r="GT362" s="532" t="n">
        <f aca="false">HD362</f>
        <v>50.024</v>
      </c>
      <c r="GU362" s="514" t="n">
        <f aca="false">1-GS362/GM362</f>
        <v>0.075</v>
      </c>
      <c r="GV362" s="514" t="n">
        <f aca="false">1-GT362/GN362</f>
        <v>0.122385964912281</v>
      </c>
      <c r="GW362" s="514" t="n">
        <f aca="false">1-HC362/FT362</f>
        <v>0.154285714285714</v>
      </c>
      <c r="GX362" s="514" t="n">
        <f aca="false">1-HD362/FU362</f>
        <v>0.166266666666667</v>
      </c>
      <c r="GY362" s="463" t="n">
        <f aca="false">GK362/(FU362-HD362)</f>
        <v>5.54695750110927</v>
      </c>
      <c r="GZ362" s="406" t="n">
        <v>12382</v>
      </c>
      <c r="HA362" s="582" t="n">
        <v>8.53</v>
      </c>
      <c r="HB362" s="452" t="n">
        <v>8.47</v>
      </c>
      <c r="HC362" s="578" t="n">
        <v>14.8</v>
      </c>
      <c r="HD362" s="464" t="n">
        <f aca="false">HC362*3.38</f>
        <v>50.024</v>
      </c>
      <c r="HE362" s="464" t="n">
        <v>14.5</v>
      </c>
      <c r="HF362" s="464"/>
      <c r="HG362" s="583"/>
      <c r="HH362" s="576" t="n">
        <v>3</v>
      </c>
      <c r="HI362" s="584" t="n">
        <v>8650</v>
      </c>
      <c r="HJ362" s="407" t="n">
        <f aca="false">HI362*0.67</f>
        <v>5795.5</v>
      </c>
      <c r="HK362" s="407" t="n">
        <v>173</v>
      </c>
      <c r="HL362" s="550" t="n">
        <v>1694</v>
      </c>
      <c r="HM362" s="585" t="n">
        <v>13</v>
      </c>
      <c r="HN362" s="462" t="n">
        <v>12.9</v>
      </c>
      <c r="HO362" s="575" t="n">
        <v>0.13</v>
      </c>
      <c r="HP362" s="549" t="n">
        <v>0.01</v>
      </c>
      <c r="HQ362" s="586" t="n">
        <v>13</v>
      </c>
      <c r="HR362" s="587" t="n">
        <v>0.3</v>
      </c>
      <c r="HS362" s="521" t="n">
        <v>0.26</v>
      </c>
      <c r="HT362" s="588" t="n">
        <v>2</v>
      </c>
      <c r="HU362" s="523" t="n">
        <f aca="false">72500/BA362*24</f>
        <v>112.106178725598</v>
      </c>
      <c r="HV362" s="514" t="n">
        <f aca="false">1-HC362/BE362</f>
        <v>0.663636363636364</v>
      </c>
      <c r="HW362" s="514" t="n">
        <f aca="false">1-HD362/BF362</f>
        <v>0.710843930635838</v>
      </c>
      <c r="HX362" s="514" t="n">
        <f aca="false">1-HN362/BK362</f>
        <v>0.232142857142857</v>
      </c>
      <c r="HY362" s="600" t="s">
        <v>216</v>
      </c>
    </row>
    <row r="363" s="599" customFormat="true" ht="15" hidden="false" customHeight="true" outlineLevel="0" collapsed="false">
      <c r="A363" s="401" t="n">
        <v>43845</v>
      </c>
      <c r="B363" s="516" t="n">
        <v>35627</v>
      </c>
      <c r="C363" s="403" t="n">
        <f aca="false">B363/$B$6</f>
        <v>0.71254</v>
      </c>
      <c r="D363" s="572" t="n">
        <v>8.25</v>
      </c>
      <c r="E363" s="573" t="n">
        <v>35.3</v>
      </c>
      <c r="F363" s="574" t="n">
        <v>167</v>
      </c>
      <c r="G363" s="407" t="n">
        <f aca="false">F363*B363/1000</f>
        <v>5949.709</v>
      </c>
      <c r="H363" s="403" t="n">
        <f aca="false">G363/$G$6</f>
        <v>0.23798836</v>
      </c>
      <c r="I363" s="574" t="n">
        <v>3060</v>
      </c>
      <c r="J363" s="407" t="n">
        <f aca="false">I363*0.67</f>
        <v>2050.2</v>
      </c>
      <c r="K363" s="575" t="n">
        <v>21.4</v>
      </c>
      <c r="L363" s="575"/>
      <c r="M363" s="575"/>
      <c r="N363" s="576" t="n">
        <v>89</v>
      </c>
      <c r="O363" s="576"/>
      <c r="P363" s="410"/>
      <c r="Q363" s="410"/>
      <c r="R363" s="410"/>
      <c r="S363" s="410"/>
      <c r="T363" s="411"/>
      <c r="U363" s="412"/>
      <c r="V363" s="410"/>
      <c r="W363" s="410"/>
      <c r="X363" s="517"/>
      <c r="Y363" s="474" t="n">
        <v>960</v>
      </c>
      <c r="Z363" s="430" t="n">
        <v>6.59</v>
      </c>
      <c r="AA363" s="410" t="n">
        <v>1477</v>
      </c>
      <c r="AB363" s="410" t="n">
        <f aca="false">AA363*2.8</f>
        <v>4135.6</v>
      </c>
      <c r="AC363" s="410" t="n">
        <v>6190</v>
      </c>
      <c r="AD363" s="475" t="n">
        <v>4.84</v>
      </c>
      <c r="AE363" s="478" t="n">
        <f aca="false">AD363/$AD$6</f>
        <v>0.672222222222222</v>
      </c>
      <c r="AF363" s="479" t="n">
        <f aca="false">Y363</f>
        <v>960</v>
      </c>
      <c r="AG363" s="478" t="n">
        <f aca="false">AF363/$AF$6</f>
        <v>0.384</v>
      </c>
      <c r="AH363" s="479" t="n">
        <v>1477</v>
      </c>
      <c r="AI363" s="479" t="n">
        <f aca="false">AB363</f>
        <v>4135.6</v>
      </c>
      <c r="AJ363" s="474" t="n">
        <f aca="false">AB363*Y363/1000</f>
        <v>3970.176</v>
      </c>
      <c r="AK363" s="478" t="n">
        <f aca="false">AJ363/$AJ$6</f>
        <v>0.176452266666667</v>
      </c>
      <c r="AL363" s="448" t="n">
        <v>38</v>
      </c>
      <c r="AM363" s="480"/>
      <c r="AN363" s="474" t="n">
        <v>2559</v>
      </c>
      <c r="AO363" s="474" t="n">
        <v>2624</v>
      </c>
      <c r="AP363" s="480" t="n">
        <v>7.72</v>
      </c>
      <c r="AQ363" s="448" t="n">
        <v>416</v>
      </c>
      <c r="AR363" s="474" t="n">
        <f aca="false">AQ363*3.4</f>
        <v>1414.4</v>
      </c>
      <c r="AS363" s="658" t="n">
        <f aca="false">AR363/AQ363</f>
        <v>3.4</v>
      </c>
      <c r="AT363" s="474" t="n">
        <v>7250</v>
      </c>
      <c r="AU363" s="448"/>
      <c r="AV363" s="481" t="n">
        <v>0.1</v>
      </c>
      <c r="AW363" s="480" t="n">
        <v>5.43</v>
      </c>
      <c r="AX363" s="480" t="n">
        <v>44.86</v>
      </c>
      <c r="AY363" s="481" t="n">
        <v>23</v>
      </c>
      <c r="AZ363" s="481" t="n">
        <v>3.6</v>
      </c>
      <c r="BA363" s="421" t="n">
        <f aca="false">CC363+DF363</f>
        <v>35009</v>
      </c>
      <c r="BB363" s="422" t="n">
        <f aca="false">BA363/$BA$6</f>
        <v>0.70018</v>
      </c>
      <c r="BC363" s="423"/>
      <c r="BD363" s="424" t="n">
        <v>8</v>
      </c>
      <c r="BE363" s="425" t="n">
        <v>71</v>
      </c>
      <c r="BF363" s="426" t="n">
        <v>301</v>
      </c>
      <c r="BG363" s="427" t="n">
        <v>3800</v>
      </c>
      <c r="BH363" s="421" t="n">
        <f aca="false">BG363*0.67</f>
        <v>2546</v>
      </c>
      <c r="BI363" s="433"/>
      <c r="BJ363" s="422"/>
      <c r="BK363" s="428" t="n">
        <v>18.5</v>
      </c>
      <c r="BL363" s="428"/>
      <c r="BM363" s="429"/>
      <c r="BN363" s="423"/>
      <c r="BO363" s="426" t="n">
        <v>107</v>
      </c>
      <c r="BP363" s="426"/>
      <c r="BQ363" s="424" t="n">
        <v>4.52</v>
      </c>
      <c r="BR363" s="422" t="n">
        <f aca="false">BQ363/$BQ$6</f>
        <v>0.627777777777778</v>
      </c>
      <c r="BS363" s="410" t="n">
        <f aca="false">BA363+Y363</f>
        <v>35969</v>
      </c>
      <c r="BT363" s="430" t="n">
        <f aca="false">(BD363*BA363+AP363*AF363)/(AF363+BA363)</f>
        <v>7.99252689816231</v>
      </c>
      <c r="BU363" s="431" t="n">
        <f aca="false">(AQ363*Y363+BA363*BE363)/(BA363+Y363)</f>
        <v>80.2079290500153</v>
      </c>
      <c r="BV363" s="431" t="n">
        <f aca="false">(BA363*BF363+AR363*AF363)/(AF363+BA363)</f>
        <v>330.7162556646</v>
      </c>
      <c r="BW363" s="431" t="n">
        <f aca="false">(BA363*BG363+AS363*AF363)/(AF363+BA363)</f>
        <v>3698.67007701076</v>
      </c>
      <c r="BX363" s="431" t="n">
        <f aca="false">BW363*0.65</f>
        <v>2404.13555005699</v>
      </c>
      <c r="BY363" s="431" t="n">
        <f aca="false">(BK363*BA363+AY363*AF363)/BS363</f>
        <v>18.6201034223915</v>
      </c>
      <c r="BZ363" s="431"/>
      <c r="CA363" s="432"/>
      <c r="CB363" s="431" t="n">
        <f aca="false">BO363</f>
        <v>107</v>
      </c>
      <c r="CC363" s="433" t="n">
        <v>17683</v>
      </c>
      <c r="CD363" s="412" t="n">
        <f aca="false">CC363+AF363/2</f>
        <v>18163</v>
      </c>
      <c r="CE363" s="422" t="n">
        <f aca="false">CD363/25000</f>
        <v>0.72652</v>
      </c>
      <c r="CF363" s="434" t="n">
        <f aca="false">6700/CD363*24</f>
        <v>8.85316302372956</v>
      </c>
      <c r="CG363" s="435"/>
      <c r="CH363" s="428"/>
      <c r="CI363" s="447" t="n">
        <f aca="false">9500/CD363*24</f>
        <v>12.5529923470792</v>
      </c>
      <c r="CJ363" s="437" t="n">
        <v>20.5</v>
      </c>
      <c r="CK363" s="437" t="n">
        <v>2.1</v>
      </c>
      <c r="CL363" s="424"/>
      <c r="CM363" s="424" t="n">
        <v>18.5</v>
      </c>
      <c r="CN363" s="424" t="n">
        <v>73</v>
      </c>
      <c r="CO363" s="433"/>
      <c r="CP363" s="433"/>
      <c r="CQ363" s="438"/>
      <c r="CR363" s="438" t="n">
        <v>0.96</v>
      </c>
      <c r="CS363" s="425"/>
      <c r="CT363" s="433" t="n">
        <f aca="false">3500/CD363*24</f>
        <v>4.62478665418708</v>
      </c>
      <c r="CU363" s="435" t="n">
        <v>5.76</v>
      </c>
      <c r="CV363" s="439"/>
      <c r="CW363" s="440"/>
      <c r="CX363" s="441"/>
      <c r="CY363" s="442"/>
      <c r="CZ363" s="443"/>
      <c r="DA363" s="443"/>
      <c r="DB363" s="443"/>
      <c r="DC363" s="443"/>
      <c r="DD363" s="444"/>
      <c r="DE363" s="441"/>
      <c r="DF363" s="445" t="n">
        <v>17326</v>
      </c>
      <c r="DG363" s="446" t="n">
        <f aca="false">DF363+AF363/2</f>
        <v>17806</v>
      </c>
      <c r="DH363" s="422" t="n">
        <f aca="false">DG363/25000</f>
        <v>0.71224</v>
      </c>
      <c r="DI363" s="447" t="n">
        <f aca="false">6700/DG363*24</f>
        <v>9.03066382118387</v>
      </c>
      <c r="DJ363" s="435" t="n">
        <v>7.96</v>
      </c>
      <c r="DK363" s="428" t="n">
        <v>8</v>
      </c>
      <c r="DL363" s="447" t="n">
        <f aca="false">9500/DG363*24</f>
        <v>12.8046725822756</v>
      </c>
      <c r="DM363" s="423" t="n">
        <v>20.2</v>
      </c>
      <c r="DN363" s="423" t="n">
        <v>2.3</v>
      </c>
      <c r="DO363" s="424" t="n">
        <v>7.84</v>
      </c>
      <c r="DP363" s="424" t="n">
        <v>19.1</v>
      </c>
      <c r="DQ363" s="424" t="n">
        <v>75</v>
      </c>
      <c r="DR363" s="433"/>
      <c r="DS363" s="433"/>
      <c r="DT363" s="438"/>
      <c r="DU363" s="438" t="n">
        <v>0.96</v>
      </c>
      <c r="DV363" s="425"/>
      <c r="DW363" s="447" t="n">
        <f aca="false">3500/DG363*24</f>
        <v>4.71751095136471</v>
      </c>
      <c r="DX363" s="435" t="n">
        <v>5.7</v>
      </c>
      <c r="DY363" s="439" t="n">
        <v>8.17</v>
      </c>
      <c r="DZ363" s="440" t="n">
        <v>18.5</v>
      </c>
      <c r="EA363" s="441" t="n">
        <v>65</v>
      </c>
      <c r="EB363" s="442" t="n">
        <v>7950</v>
      </c>
      <c r="EC363" s="443" t="n">
        <v>11.7</v>
      </c>
      <c r="ED363" s="443"/>
      <c r="EE363" s="443"/>
      <c r="EF363" s="443"/>
      <c r="EG363" s="444" t="n">
        <v>26</v>
      </c>
      <c r="EH363" s="441"/>
      <c r="EI363" s="430" t="n">
        <f aca="false">DY363</f>
        <v>8.17</v>
      </c>
      <c r="EJ363" s="448" t="n">
        <f aca="false">DZ363</f>
        <v>18.5</v>
      </c>
      <c r="EK363" s="449" t="n">
        <f aca="false">EA363</f>
        <v>65</v>
      </c>
      <c r="EL363" s="418" t="n">
        <f aca="false">EB363</f>
        <v>7950</v>
      </c>
      <c r="EM363" s="432" t="n">
        <f aca="false">EC363</f>
        <v>11.7</v>
      </c>
      <c r="EN363" s="432"/>
      <c r="EO363" s="432"/>
      <c r="EP363" s="432"/>
      <c r="EQ363" s="431" t="n">
        <f aca="false">EG363</f>
        <v>26</v>
      </c>
      <c r="ER363" s="449"/>
      <c r="ES363" s="450" t="n">
        <f aca="false">44000/(BA363+AF363)*24</f>
        <v>29.3586143623676</v>
      </c>
      <c r="ET363" s="451" t="n">
        <f aca="false">(BA363+AF363)/BA$6</f>
        <v>0.71938</v>
      </c>
      <c r="EU363" s="452" t="n">
        <f aca="false">BV363/1000/ES363*24</f>
        <v>0.270353022727273</v>
      </c>
      <c r="EV363" s="451" t="n">
        <f aca="false">EU363/$EU$6</f>
        <v>0.500653745791246</v>
      </c>
      <c r="EW363" s="514" t="n">
        <f aca="false">1-EM363/BY363</f>
        <v>0.371646884306226</v>
      </c>
      <c r="EX363" s="515" t="n">
        <f aca="false">BY363-EM363</f>
        <v>6.92010342239151</v>
      </c>
      <c r="EY363" s="514" t="n">
        <f aca="false">1-EJ363/BU363</f>
        <v>0.769349486776252</v>
      </c>
      <c r="EZ363" s="515" t="n">
        <f aca="false">BU363-EJ363</f>
        <v>61.7079290500153</v>
      </c>
      <c r="FA363" s="451" t="n">
        <f aca="false">1-EK363/BV363</f>
        <v>0.80345689428124</v>
      </c>
      <c r="FB363" s="432" t="n">
        <f aca="false">BV363-EK363</f>
        <v>265.7162556646</v>
      </c>
      <c r="FC363" s="453"/>
      <c r="FD363" s="432"/>
      <c r="FE363" s="453" t="n">
        <f aca="false">1-EQ363/CB363</f>
        <v>0.757009345794392</v>
      </c>
      <c r="FF363" s="431" t="n">
        <f aca="false">CB363-EQ363</f>
        <v>81</v>
      </c>
      <c r="FG363" s="406" t="n">
        <v>50400</v>
      </c>
      <c r="FH363" s="590"/>
      <c r="FI363" s="591"/>
      <c r="FJ363" s="592"/>
      <c r="FK363" s="456" t="n">
        <f aca="false">3000/BS363*24</f>
        <v>2.00172370652506</v>
      </c>
      <c r="FL363" s="531"/>
      <c r="FM363" s="456"/>
      <c r="FN363" s="531" t="n">
        <v>5089</v>
      </c>
      <c r="FO363" s="533" t="n">
        <f aca="false">FN363/11.15/1.2/1000</f>
        <v>0.38034379671151</v>
      </c>
      <c r="FP363" s="450" t="n">
        <f aca="false">FN363/BS363*1000</f>
        <v>141.482943645917</v>
      </c>
      <c r="FQ363" s="458" t="n">
        <v>46.8</v>
      </c>
      <c r="FR363" s="459" t="n">
        <f aca="false">FQ363/BS363*1000</f>
        <v>1.30112040924129</v>
      </c>
      <c r="FS363" s="577" t="n">
        <v>7.86</v>
      </c>
      <c r="FT363" s="578" t="n">
        <v>17.5</v>
      </c>
      <c r="FU363" s="579" t="n">
        <v>63</v>
      </c>
      <c r="FV363" s="580" t="n">
        <v>1</v>
      </c>
      <c r="FW363" s="581"/>
      <c r="FX363" s="580"/>
      <c r="FY363" s="453" t="n">
        <f aca="false">1-FV363/(EG363+DD363)</f>
        <v>0.961538461538462</v>
      </c>
      <c r="FZ363" s="453"/>
      <c r="GA363" s="430"/>
      <c r="GB363" s="514" t="n">
        <f aca="false">1-FT363/DZ363</f>
        <v>0.0540540540540541</v>
      </c>
      <c r="GC363" s="515" t="n">
        <f aca="false">(CW363+DZ363-FT363)</f>
        <v>1</v>
      </c>
      <c r="GD363" s="514" t="n">
        <f aca="false">1-FU363/EA363</f>
        <v>0.0307692307692308</v>
      </c>
      <c r="GE363" s="528" t="n">
        <f aca="false">CX363+EA363-FU363</f>
        <v>2</v>
      </c>
      <c r="GF363" s="462" t="n">
        <f aca="false">4100/BS363*24</f>
        <v>2.73568906558425</v>
      </c>
      <c r="GG363" s="607" t="n">
        <v>38</v>
      </c>
      <c r="GH363" s="451" t="n">
        <f aca="false">GG363/80</f>
        <v>0.475</v>
      </c>
      <c r="GI363" s="406" t="n">
        <v>250</v>
      </c>
      <c r="GJ363" s="463" t="n">
        <f aca="false">GI363/GG363</f>
        <v>6.57894736842105</v>
      </c>
      <c r="GK363" s="464" t="n">
        <f aca="false">GG363/(BS363/24)*1000</f>
        <v>25.3551669493175</v>
      </c>
      <c r="GL363" s="465" t="n">
        <v>8.3</v>
      </c>
      <c r="GM363" s="530" t="n">
        <v>15.8</v>
      </c>
      <c r="GN363" s="406" t="n">
        <v>61</v>
      </c>
      <c r="GO363" s="514" t="n">
        <f aca="false">1-GM363/FT363</f>
        <v>0.0971428571428571</v>
      </c>
      <c r="GP363" s="451" t="n">
        <f aca="false">1-GN363/FU363</f>
        <v>0.0317460317460317</v>
      </c>
      <c r="GQ363" s="578" t="n">
        <v>2</v>
      </c>
      <c r="GR363" s="456" t="n">
        <f aca="false">4300/BS363*24</f>
        <v>2.86913731268592</v>
      </c>
      <c r="GS363" s="532" t="n">
        <f aca="false">HC363</f>
        <v>14.9</v>
      </c>
      <c r="GT363" s="532" t="n">
        <f aca="false">HD363</f>
        <v>50.362</v>
      </c>
      <c r="GU363" s="514" t="n">
        <f aca="false">1-GS363/GM363</f>
        <v>0.0569620253164557</v>
      </c>
      <c r="GV363" s="514" t="n">
        <f aca="false">1-GT363/GN363</f>
        <v>0.174393442622951</v>
      </c>
      <c r="GW363" s="514" t="n">
        <f aca="false">1-HC363/FT363</f>
        <v>0.148571428571429</v>
      </c>
      <c r="GX363" s="514" t="n">
        <f aca="false">1-HD363/FU363</f>
        <v>0.200603174603175</v>
      </c>
      <c r="GY363" s="463" t="n">
        <f aca="false">GK363/(FU363-HD363)</f>
        <v>2.00626419918638</v>
      </c>
      <c r="GZ363" s="406" t="n">
        <v>33744</v>
      </c>
      <c r="HA363" s="582" t="n">
        <v>8.5</v>
      </c>
      <c r="HB363" s="452" t="n">
        <v>8.46</v>
      </c>
      <c r="HC363" s="578" t="n">
        <v>14.9</v>
      </c>
      <c r="HD363" s="464" t="n">
        <f aca="false">HC363*3.38</f>
        <v>50.362</v>
      </c>
      <c r="HE363" s="464" t="n">
        <v>14</v>
      </c>
      <c r="HF363" s="464"/>
      <c r="HG363" s="583"/>
      <c r="HH363" s="576" t="n">
        <v>6</v>
      </c>
      <c r="HI363" s="584" t="n">
        <v>8440</v>
      </c>
      <c r="HJ363" s="407" t="n">
        <f aca="false">HI363*0.67</f>
        <v>5654.8</v>
      </c>
      <c r="HK363" s="407"/>
      <c r="HL363" s="550"/>
      <c r="HM363" s="585"/>
      <c r="HN363" s="462" t="n">
        <v>12.87</v>
      </c>
      <c r="HO363" s="575"/>
      <c r="HP363" s="549" t="n">
        <v>0.01</v>
      </c>
      <c r="HQ363" s="586"/>
      <c r="HR363" s="587"/>
      <c r="HS363" s="521" t="n">
        <v>0.19</v>
      </c>
      <c r="HT363" s="588" t="n">
        <v>2</v>
      </c>
      <c r="HU363" s="523" t="n">
        <f aca="false">72500/BA363*24</f>
        <v>49.7015053272016</v>
      </c>
      <c r="HV363" s="514" t="n">
        <f aca="false">1-HC363/BE363</f>
        <v>0.790140845070423</v>
      </c>
      <c r="HW363" s="514" t="n">
        <f aca="false">1-HD363/BF363</f>
        <v>0.83268438538206</v>
      </c>
      <c r="HX363" s="514" t="n">
        <f aca="false">1-HN363/BK363</f>
        <v>0.304324324324324</v>
      </c>
      <c r="HY363" s="600" t="s">
        <v>217</v>
      </c>
    </row>
    <row r="364" s="599" customFormat="true" ht="15" hidden="false" customHeight="true" outlineLevel="0" collapsed="false">
      <c r="A364" s="401" t="n">
        <v>43846</v>
      </c>
      <c r="B364" s="516" t="n">
        <v>46375</v>
      </c>
      <c r="C364" s="403" t="n">
        <f aca="false">B364/$B$6</f>
        <v>0.9275</v>
      </c>
      <c r="D364" s="572" t="n">
        <v>8.25</v>
      </c>
      <c r="E364" s="573" t="n">
        <v>54</v>
      </c>
      <c r="F364" s="574" t="n">
        <v>214</v>
      </c>
      <c r="G364" s="407" t="n">
        <f aca="false">F364*B364/1000</f>
        <v>9924.25</v>
      </c>
      <c r="H364" s="403" t="n">
        <f aca="false">G364/$G$6</f>
        <v>0.39697</v>
      </c>
      <c r="I364" s="574" t="n">
        <v>7000</v>
      </c>
      <c r="J364" s="407" t="n">
        <f aca="false">I364*0.67</f>
        <v>4690</v>
      </c>
      <c r="K364" s="575" t="n">
        <v>26.4</v>
      </c>
      <c r="L364" s="575"/>
      <c r="M364" s="575"/>
      <c r="N364" s="576" t="n">
        <v>62</v>
      </c>
      <c r="O364" s="576"/>
      <c r="P364" s="410"/>
      <c r="Q364" s="410"/>
      <c r="R364" s="410"/>
      <c r="S364" s="410"/>
      <c r="T364" s="411"/>
      <c r="U364" s="412"/>
      <c r="V364" s="410"/>
      <c r="W364" s="410"/>
      <c r="X364" s="517"/>
      <c r="Y364" s="474" t="n">
        <v>960</v>
      </c>
      <c r="Z364" s="430" t="n">
        <v>6.63</v>
      </c>
      <c r="AA364" s="410" t="n">
        <v>1431</v>
      </c>
      <c r="AB364" s="410" t="n">
        <f aca="false">AA364*2.8</f>
        <v>4006.8</v>
      </c>
      <c r="AC364" s="410" t="n">
        <v>5750</v>
      </c>
      <c r="AD364" s="475" t="n">
        <v>5.44</v>
      </c>
      <c r="AE364" s="478" t="n">
        <f aca="false">AD364/$AD$6</f>
        <v>0.755555555555556</v>
      </c>
      <c r="AF364" s="479" t="n">
        <f aca="false">Y364</f>
        <v>960</v>
      </c>
      <c r="AG364" s="478" t="n">
        <f aca="false">AF364/$AF$6</f>
        <v>0.384</v>
      </c>
      <c r="AH364" s="479" t="n">
        <v>1431</v>
      </c>
      <c r="AI364" s="479" t="n">
        <f aca="false">AB364</f>
        <v>4006.8</v>
      </c>
      <c r="AJ364" s="474" t="n">
        <f aca="false">AB364*Y364/1000</f>
        <v>3846.528</v>
      </c>
      <c r="AK364" s="478" t="n">
        <f aca="false">AJ364/$AJ$6</f>
        <v>0.1709568</v>
      </c>
      <c r="AL364" s="448" t="n">
        <v>38</v>
      </c>
      <c r="AM364" s="480"/>
      <c r="AN364" s="474" t="n">
        <v>2493</v>
      </c>
      <c r="AO364" s="474" t="n">
        <v>2543</v>
      </c>
      <c r="AP364" s="480" t="n">
        <v>7.61</v>
      </c>
      <c r="AQ364" s="448" t="n">
        <v>393</v>
      </c>
      <c r="AR364" s="474" t="n">
        <f aca="false">AQ364*3.4</f>
        <v>1336.2</v>
      </c>
      <c r="AS364" s="658" t="n">
        <f aca="false">AR364/AQ364</f>
        <v>3.4</v>
      </c>
      <c r="AT364" s="474" t="n">
        <v>7090</v>
      </c>
      <c r="AU364" s="448"/>
      <c r="AV364" s="481" t="n">
        <v>1.5</v>
      </c>
      <c r="AW364" s="480" t="n">
        <v>5.24</v>
      </c>
      <c r="AX364" s="480" t="n">
        <v>43.96</v>
      </c>
      <c r="AY364" s="481" t="n">
        <v>26.6</v>
      </c>
      <c r="AZ364" s="481" t="n">
        <v>3.6</v>
      </c>
      <c r="BA364" s="421" t="n">
        <f aca="false">CC364+DF364</f>
        <v>45918</v>
      </c>
      <c r="BB364" s="422" t="n">
        <f aca="false">BA364/$BA$6</f>
        <v>0.91836</v>
      </c>
      <c r="BC364" s="423"/>
      <c r="BD364" s="424" t="n">
        <v>8.22</v>
      </c>
      <c r="BE364" s="425" t="n">
        <v>47</v>
      </c>
      <c r="BF364" s="426" t="n">
        <v>227</v>
      </c>
      <c r="BG364" s="427" t="n">
        <v>7100</v>
      </c>
      <c r="BH364" s="421" t="n">
        <f aca="false">BG364*0.67</f>
        <v>4757</v>
      </c>
      <c r="BI364" s="433"/>
      <c r="BJ364" s="422"/>
      <c r="BK364" s="428" t="n">
        <v>21</v>
      </c>
      <c r="BL364" s="428"/>
      <c r="BM364" s="429"/>
      <c r="BN364" s="423"/>
      <c r="BO364" s="426" t="n">
        <v>103</v>
      </c>
      <c r="BP364" s="426"/>
      <c r="BQ364" s="424" t="n">
        <v>4.2</v>
      </c>
      <c r="BR364" s="422" t="n">
        <f aca="false">BQ364/$BQ$6</f>
        <v>0.583333333333333</v>
      </c>
      <c r="BS364" s="410" t="n">
        <f aca="false">BA364+Y364</f>
        <v>46878</v>
      </c>
      <c r="BT364" s="430" t="n">
        <f aca="false">(BD364*BA364+AP364*AF364)/(AF364+BA364)</f>
        <v>8.20750799948803</v>
      </c>
      <c r="BU364" s="431" t="n">
        <f aca="false">(AQ364*Y364+BA364*BE364)/(BA364+Y364)</f>
        <v>54.0856265199027</v>
      </c>
      <c r="BV364" s="431" t="n">
        <f aca="false">(BA364*BF364+AR364*AF364)/(AF364+BA364)</f>
        <v>249.714962242416</v>
      </c>
      <c r="BW364" s="431" t="n">
        <f aca="false">(BA364*BG364+AS364*AF364)/(AF364+BA364)</f>
        <v>6954.67093306028</v>
      </c>
      <c r="BX364" s="431" t="n">
        <f aca="false">BW364*0.65</f>
        <v>4520.53610648919</v>
      </c>
      <c r="BY364" s="431" t="n">
        <f aca="false">(BK364*BA364+AY364*AF364)/BS364</f>
        <v>21.1146806604377</v>
      </c>
      <c r="BZ364" s="431"/>
      <c r="CA364" s="432"/>
      <c r="CB364" s="431" t="n">
        <f aca="false">BO364</f>
        <v>103</v>
      </c>
      <c r="CC364" s="433" t="n">
        <v>23245</v>
      </c>
      <c r="CD364" s="412" t="n">
        <f aca="false">CC364+AF364/2</f>
        <v>23725</v>
      </c>
      <c r="CE364" s="422" t="n">
        <f aca="false">CD364/25000</f>
        <v>0.949</v>
      </c>
      <c r="CF364" s="434" t="n">
        <f aca="false">6700/CD364*24</f>
        <v>6.77766069546891</v>
      </c>
      <c r="CG364" s="435"/>
      <c r="CH364" s="428"/>
      <c r="CI364" s="447" t="n">
        <f aca="false">9500/CD364*24</f>
        <v>9.61011591148577</v>
      </c>
      <c r="CJ364" s="437" t="n">
        <v>21.1</v>
      </c>
      <c r="CK364" s="437" t="n">
        <v>1.44</v>
      </c>
      <c r="CL364" s="424"/>
      <c r="CM364" s="424" t="n">
        <v>20.2</v>
      </c>
      <c r="CN364" s="424" t="n">
        <v>73</v>
      </c>
      <c r="CO364" s="433"/>
      <c r="CP364" s="433"/>
      <c r="CQ364" s="438"/>
      <c r="CR364" s="438" t="n">
        <v>0.95</v>
      </c>
      <c r="CS364" s="425"/>
      <c r="CT364" s="433" t="n">
        <f aca="false">3500/CD364*24</f>
        <v>3.54056902002107</v>
      </c>
      <c r="CU364" s="435" t="n">
        <v>7.04</v>
      </c>
      <c r="CV364" s="439"/>
      <c r="CW364" s="440"/>
      <c r="CX364" s="441"/>
      <c r="CY364" s="442"/>
      <c r="CZ364" s="443"/>
      <c r="DA364" s="443"/>
      <c r="DB364" s="443"/>
      <c r="DC364" s="443"/>
      <c r="DD364" s="444"/>
      <c r="DE364" s="441"/>
      <c r="DF364" s="445" t="n">
        <v>22673</v>
      </c>
      <c r="DG364" s="446" t="n">
        <f aca="false">DF364+AF364/2</f>
        <v>23153</v>
      </c>
      <c r="DH364" s="422" t="n">
        <f aca="false">DG364/25000</f>
        <v>0.92612</v>
      </c>
      <c r="DI364" s="447" t="n">
        <f aca="false">6700/DG364*24</f>
        <v>6.94510430613743</v>
      </c>
      <c r="DJ364" s="435" t="n">
        <v>7.93</v>
      </c>
      <c r="DK364" s="428" t="n">
        <v>8</v>
      </c>
      <c r="DL364" s="447" t="n">
        <f aca="false">9500/DG364*24</f>
        <v>9.84753595646353</v>
      </c>
      <c r="DM364" s="423" t="n">
        <v>21.4</v>
      </c>
      <c r="DN364" s="423" t="n">
        <v>1.15</v>
      </c>
      <c r="DO364" s="424" t="n">
        <v>7.87</v>
      </c>
      <c r="DP364" s="424" t="n">
        <v>18.1</v>
      </c>
      <c r="DQ364" s="424" t="n">
        <v>64</v>
      </c>
      <c r="DR364" s="433"/>
      <c r="DS364" s="433"/>
      <c r="DT364" s="438"/>
      <c r="DU364" s="438" t="n">
        <v>0.95</v>
      </c>
      <c r="DV364" s="425"/>
      <c r="DW364" s="447" t="n">
        <f aca="false">3500/DG364*24</f>
        <v>3.62803956290761</v>
      </c>
      <c r="DX364" s="435" t="n">
        <v>5.84</v>
      </c>
      <c r="DY364" s="439" t="n">
        <v>8.02</v>
      </c>
      <c r="DZ364" s="440" t="n">
        <v>16.5</v>
      </c>
      <c r="EA364" s="441" t="n">
        <v>65</v>
      </c>
      <c r="EB364" s="442" t="n">
        <v>6460</v>
      </c>
      <c r="EC364" s="443" t="n">
        <v>7</v>
      </c>
      <c r="ED364" s="443"/>
      <c r="EE364" s="443"/>
      <c r="EF364" s="443"/>
      <c r="EG364" s="444" t="n">
        <v>13</v>
      </c>
      <c r="EH364" s="441"/>
      <c r="EI364" s="430" t="n">
        <f aca="false">DY364</f>
        <v>8.02</v>
      </c>
      <c r="EJ364" s="448" t="n">
        <f aca="false">DZ364</f>
        <v>16.5</v>
      </c>
      <c r="EK364" s="449" t="n">
        <f aca="false">EA364</f>
        <v>65</v>
      </c>
      <c r="EL364" s="418" t="n">
        <f aca="false">EB364</f>
        <v>6460</v>
      </c>
      <c r="EM364" s="432" t="n">
        <f aca="false">EC364</f>
        <v>7</v>
      </c>
      <c r="EN364" s="432"/>
      <c r="EO364" s="432"/>
      <c r="EP364" s="432"/>
      <c r="EQ364" s="431" t="n">
        <f aca="false">EG364</f>
        <v>13</v>
      </c>
      <c r="ER364" s="449"/>
      <c r="ES364" s="450" t="n">
        <f aca="false">44000/(BA364+AF364)*24</f>
        <v>22.5265583002688</v>
      </c>
      <c r="ET364" s="451" t="n">
        <f aca="false">(BA364+AF364)/BA$6</f>
        <v>0.93756</v>
      </c>
      <c r="EU364" s="452" t="n">
        <f aca="false">BV364/1000/ES364*24</f>
        <v>0.266048590909091</v>
      </c>
      <c r="EV364" s="451" t="n">
        <f aca="false">EU364/$EU$6</f>
        <v>0.492682575757576</v>
      </c>
      <c r="EW364" s="514" t="n">
        <f aca="false">1-EM364/BY364</f>
        <v>0.668477107820257</v>
      </c>
      <c r="EX364" s="515" t="n">
        <f aca="false">BY364-EM364</f>
        <v>14.1146806604377</v>
      </c>
      <c r="EY364" s="514" t="n">
        <f aca="false">1-EJ364/BU364</f>
        <v>0.694928189582342</v>
      </c>
      <c r="EZ364" s="515" t="n">
        <f aca="false">BU364-EJ364</f>
        <v>37.5856265199027</v>
      </c>
      <c r="FA364" s="451" t="n">
        <f aca="false">1-EK364/BV364</f>
        <v>0.739703222360782</v>
      </c>
      <c r="FB364" s="432" t="n">
        <f aca="false">BV364-EK364</f>
        <v>184.714962242416</v>
      </c>
      <c r="FC364" s="453"/>
      <c r="FD364" s="432"/>
      <c r="FE364" s="453" t="n">
        <f aca="false">1-EQ364/CB364</f>
        <v>0.87378640776699</v>
      </c>
      <c r="FF364" s="431" t="n">
        <f aca="false">CB364-EQ364</f>
        <v>90</v>
      </c>
      <c r="FG364" s="406" t="n">
        <v>50400</v>
      </c>
      <c r="FH364" s="590"/>
      <c r="FI364" s="591"/>
      <c r="FJ364" s="592"/>
      <c r="FK364" s="456" t="n">
        <f aca="false">3000/BS364*24</f>
        <v>1.53590170229105</v>
      </c>
      <c r="FL364" s="531"/>
      <c r="FM364" s="456"/>
      <c r="FN364" s="531" t="n">
        <v>4726</v>
      </c>
      <c r="FO364" s="533" t="n">
        <f aca="false">FN364/11.15/1.2/1000</f>
        <v>0.35321375186846</v>
      </c>
      <c r="FP364" s="450" t="n">
        <f aca="false">FN364/BS364*1000</f>
        <v>100.814881180938</v>
      </c>
      <c r="FQ364" s="458" t="n">
        <v>50.4</v>
      </c>
      <c r="FR364" s="459" t="n">
        <f aca="false">FQ364/BS364*1000</f>
        <v>1.07513119160374</v>
      </c>
      <c r="FS364" s="577" t="n">
        <v>7.97</v>
      </c>
      <c r="FT364" s="578" t="n">
        <v>14.7</v>
      </c>
      <c r="FU364" s="579" t="n">
        <v>54</v>
      </c>
      <c r="FV364" s="580" t="n">
        <v>1</v>
      </c>
      <c r="FW364" s="581"/>
      <c r="FX364" s="580"/>
      <c r="FY364" s="453" t="n">
        <f aca="false">1-FV364/(EG364+DD364)</f>
        <v>0.923076923076923</v>
      </c>
      <c r="FZ364" s="453"/>
      <c r="GA364" s="430"/>
      <c r="GB364" s="514" t="n">
        <f aca="false">1-FT364/DZ364</f>
        <v>0.109090909090909</v>
      </c>
      <c r="GC364" s="515" t="n">
        <f aca="false">(CW364+DZ364-FT364)</f>
        <v>1.8</v>
      </c>
      <c r="GD364" s="514" t="n">
        <f aca="false">1-FU364/EA364</f>
        <v>0.169230769230769</v>
      </c>
      <c r="GE364" s="528" t="n">
        <f aca="false">CX364+EA364-FU364</f>
        <v>11</v>
      </c>
      <c r="GF364" s="462" t="n">
        <f aca="false">4100/BS364*24</f>
        <v>2.09906565979777</v>
      </c>
      <c r="GG364" s="607" t="n">
        <v>38</v>
      </c>
      <c r="GH364" s="451" t="n">
        <f aca="false">GG364/80</f>
        <v>0.475</v>
      </c>
      <c r="GI364" s="406" t="n">
        <v>250</v>
      </c>
      <c r="GJ364" s="463" t="n">
        <f aca="false">GI364/GG364</f>
        <v>6.57894736842105</v>
      </c>
      <c r="GK364" s="464" t="n">
        <f aca="false">GG364/(BS364/24)*1000</f>
        <v>19.4547548956867</v>
      </c>
      <c r="GL364" s="465" t="n">
        <v>8.16</v>
      </c>
      <c r="GM364" s="530" t="n">
        <v>14.2</v>
      </c>
      <c r="GN364" s="406" t="n">
        <v>53</v>
      </c>
      <c r="GO364" s="514" t="n">
        <f aca="false">1-GM364/FT364</f>
        <v>0.0340136054421769</v>
      </c>
      <c r="GP364" s="451" t="n">
        <f aca="false">1-GN364/FU364</f>
        <v>0.0185185185185185</v>
      </c>
      <c r="GQ364" s="578" t="n">
        <v>2</v>
      </c>
      <c r="GR364" s="456" t="n">
        <f aca="false">4300/BS364*24</f>
        <v>2.20145910661718</v>
      </c>
      <c r="GS364" s="532" t="n">
        <f aca="false">HC364</f>
        <v>14</v>
      </c>
      <c r="GT364" s="532" t="n">
        <f aca="false">HD364</f>
        <v>47.32</v>
      </c>
      <c r="GU364" s="514" t="n">
        <f aca="false">1-GS364/GM364</f>
        <v>0.0140845070422535</v>
      </c>
      <c r="GV364" s="514" t="n">
        <f aca="false">1-GT364/GN364</f>
        <v>0.107169811320755</v>
      </c>
      <c r="GW364" s="514" t="n">
        <f aca="false">1-HC364/FT364</f>
        <v>0.0476190476190476</v>
      </c>
      <c r="GX364" s="514" t="n">
        <f aca="false">1-HD364/FU364</f>
        <v>0.123703703703704</v>
      </c>
      <c r="GY364" s="463" t="n">
        <f aca="false">GK364/(FU364-HD364)</f>
        <v>2.91238845743813</v>
      </c>
      <c r="GZ364" s="406" t="n">
        <v>45301</v>
      </c>
      <c r="HA364" s="582" t="n">
        <v>8.44</v>
      </c>
      <c r="HB364" s="452" t="n">
        <v>8.33</v>
      </c>
      <c r="HC364" s="578" t="n">
        <v>14</v>
      </c>
      <c r="HD364" s="464" t="n">
        <f aca="false">HC364*3.38</f>
        <v>47.32</v>
      </c>
      <c r="HE364" s="464" t="n">
        <v>13</v>
      </c>
      <c r="HF364" s="464"/>
      <c r="HG364" s="583"/>
      <c r="HH364" s="576" t="n">
        <v>1</v>
      </c>
      <c r="HI364" s="584" t="n">
        <v>7540</v>
      </c>
      <c r="HJ364" s="407" t="n">
        <f aca="false">HI364*0.67</f>
        <v>5051.8</v>
      </c>
      <c r="HK364" s="407"/>
      <c r="HL364" s="550"/>
      <c r="HM364" s="585"/>
      <c r="HN364" s="462" t="n">
        <v>9.35</v>
      </c>
      <c r="HO364" s="575"/>
      <c r="HP364" s="549" t="n">
        <v>0.01</v>
      </c>
      <c r="HQ364" s="586"/>
      <c r="HR364" s="587"/>
      <c r="HS364" s="521" t="n">
        <v>0.26</v>
      </c>
      <c r="HT364" s="588" t="n">
        <v>2</v>
      </c>
      <c r="HU364" s="523" t="n">
        <f aca="false">72500/BA364*24</f>
        <v>37.8936364824252</v>
      </c>
      <c r="HV364" s="514" t="n">
        <f aca="false">1-HC364/BE364</f>
        <v>0.702127659574468</v>
      </c>
      <c r="HW364" s="514" t="n">
        <f aca="false">1-HD364/BF364</f>
        <v>0.791541850220264</v>
      </c>
      <c r="HX364" s="514" t="n">
        <f aca="false">1-HN364/BK364</f>
        <v>0.554761904761905</v>
      </c>
      <c r="HY364" s="600"/>
    </row>
    <row r="365" s="599" customFormat="true" ht="15" hidden="false" customHeight="true" outlineLevel="0" collapsed="false">
      <c r="A365" s="401" t="n">
        <v>43847</v>
      </c>
      <c r="B365" s="516" t="n">
        <v>45609</v>
      </c>
      <c r="C365" s="403" t="n">
        <f aca="false">B365/$B$6</f>
        <v>0.91218</v>
      </c>
      <c r="D365" s="572" t="n">
        <v>8.27</v>
      </c>
      <c r="E365" s="573" t="n">
        <v>39</v>
      </c>
      <c r="F365" s="574" t="n">
        <v>175</v>
      </c>
      <c r="G365" s="407" t="n">
        <f aca="false">F365*B365/1000</f>
        <v>7981.575</v>
      </c>
      <c r="H365" s="403" t="n">
        <f aca="false">G365/$G$6</f>
        <v>0.319263</v>
      </c>
      <c r="I365" s="574" t="n">
        <v>7200</v>
      </c>
      <c r="J365" s="407" t="n">
        <f aca="false">I365*0.67</f>
        <v>4824</v>
      </c>
      <c r="K365" s="575" t="n">
        <v>20.4</v>
      </c>
      <c r="L365" s="575" t="n">
        <v>10.6</v>
      </c>
      <c r="M365" s="575" t="n">
        <v>1.2</v>
      </c>
      <c r="N365" s="576" t="n">
        <v>123</v>
      </c>
      <c r="O365" s="576" t="n">
        <v>32</v>
      </c>
      <c r="P365" s="410"/>
      <c r="Q365" s="410"/>
      <c r="R365" s="410"/>
      <c r="S365" s="410"/>
      <c r="T365" s="411"/>
      <c r="U365" s="412"/>
      <c r="V365" s="410"/>
      <c r="W365" s="410"/>
      <c r="X365" s="517"/>
      <c r="Y365" s="474" t="n">
        <v>960</v>
      </c>
      <c r="Z365" s="430" t="n">
        <v>6.85</v>
      </c>
      <c r="AA365" s="410" t="n">
        <v>1382</v>
      </c>
      <c r="AB365" s="410" t="n">
        <f aca="false">AA365*2.8</f>
        <v>3869.6</v>
      </c>
      <c r="AC365" s="410" t="n">
        <v>6200</v>
      </c>
      <c r="AD365" s="475" t="n">
        <v>5.54</v>
      </c>
      <c r="AE365" s="478" t="n">
        <f aca="false">AD365/$AD$6</f>
        <v>0.769444444444444</v>
      </c>
      <c r="AF365" s="479" t="n">
        <f aca="false">Y365</f>
        <v>960</v>
      </c>
      <c r="AG365" s="478" t="n">
        <f aca="false">AF365/$AF$6</f>
        <v>0.384</v>
      </c>
      <c r="AH365" s="479" t="n">
        <v>1382</v>
      </c>
      <c r="AI365" s="479" t="n">
        <f aca="false">AB365</f>
        <v>3869.6</v>
      </c>
      <c r="AJ365" s="474" t="n">
        <f aca="false">AB365*Y365/1000</f>
        <v>3714.816</v>
      </c>
      <c r="AK365" s="478" t="n">
        <f aca="false">AJ365/$AJ$6</f>
        <v>0.165102933333333</v>
      </c>
      <c r="AL365" s="448" t="n">
        <v>38</v>
      </c>
      <c r="AM365" s="480"/>
      <c r="AN365" s="474" t="n">
        <v>2460</v>
      </c>
      <c r="AO365" s="474" t="n">
        <v>2505</v>
      </c>
      <c r="AP365" s="480" t="n">
        <v>7.68</v>
      </c>
      <c r="AQ365" s="448" t="n">
        <v>383</v>
      </c>
      <c r="AR365" s="474" t="n">
        <f aca="false">AQ365*3.4</f>
        <v>1302.2</v>
      </c>
      <c r="AS365" s="658" t="n">
        <f aca="false">AR365/AQ365</f>
        <v>3.4</v>
      </c>
      <c r="AT365" s="474" t="n">
        <v>6870</v>
      </c>
      <c r="AU365" s="448"/>
      <c r="AV365" s="481" t="n">
        <v>0.5</v>
      </c>
      <c r="AW365" s="480" t="n">
        <v>4.64</v>
      </c>
      <c r="AX365" s="480" t="n">
        <v>43.8</v>
      </c>
      <c r="AY365" s="481" t="n">
        <v>17.6</v>
      </c>
      <c r="AZ365" s="481" t="n">
        <v>4</v>
      </c>
      <c r="BA365" s="421" t="n">
        <f aca="false">CC365+DF365</f>
        <v>46804</v>
      </c>
      <c r="BB365" s="422" t="n">
        <f aca="false">BA365/$BA$6</f>
        <v>0.93608</v>
      </c>
      <c r="BC365" s="423"/>
      <c r="BD365" s="424" t="n">
        <v>8.35</v>
      </c>
      <c r="BE365" s="425" t="n">
        <v>42</v>
      </c>
      <c r="BF365" s="426" t="n">
        <v>177</v>
      </c>
      <c r="BG365" s="427" t="n">
        <v>7480</v>
      </c>
      <c r="BH365" s="421" t="n">
        <f aca="false">BG365*0.67</f>
        <v>5011.6</v>
      </c>
      <c r="BI365" s="433"/>
      <c r="BJ365" s="422"/>
      <c r="BK365" s="428" t="n">
        <v>18.5</v>
      </c>
      <c r="BL365" s="428" t="n">
        <v>9.6</v>
      </c>
      <c r="BM365" s="429" t="n">
        <v>11.7</v>
      </c>
      <c r="BN365" s="423" t="n">
        <v>1</v>
      </c>
      <c r="BO365" s="426" t="n">
        <v>84</v>
      </c>
      <c r="BP365" s="426" t="n">
        <v>32</v>
      </c>
      <c r="BQ365" s="424" t="n">
        <v>5.38</v>
      </c>
      <c r="BR365" s="422" t="n">
        <f aca="false">BQ365/$BQ$6</f>
        <v>0.747222222222222</v>
      </c>
      <c r="BS365" s="410" t="n">
        <f aca="false">BA365+Y365</f>
        <v>47764</v>
      </c>
      <c r="BT365" s="430" t="n">
        <f aca="false">(BD365*BA365+AP365*AF365)/(AF365+BA365)</f>
        <v>8.33653379113977</v>
      </c>
      <c r="BU365" s="431" t="n">
        <f aca="false">(AQ365*Y365+BA365*BE365)/(BA365+Y365)</f>
        <v>48.853697345281</v>
      </c>
      <c r="BV365" s="431" t="n">
        <f aca="false">(BA365*BF365+AR365*AF365)/(AF365+BA365)</f>
        <v>199.615191357508</v>
      </c>
      <c r="BW365" s="431" t="n">
        <f aca="false">(BA365*BG365+AS365*AF365)/(AF365+BA365)</f>
        <v>7329.72916841136</v>
      </c>
      <c r="BX365" s="431" t="n">
        <f aca="false">BW365*0.65</f>
        <v>4764.32395946738</v>
      </c>
      <c r="BY365" s="431" t="n">
        <f aca="false">(BK365*BA365+AY365*AF365)/BS365</f>
        <v>18.4819110627251</v>
      </c>
      <c r="BZ365" s="431" t="n">
        <f aca="false">(BL365*BA365+AY365*AF365)/BS365</f>
        <v>9.76079055355498</v>
      </c>
      <c r="CA365" s="432" t="n">
        <f aca="false">(BN365*BA365+AZ365*AF365)/BS365</f>
        <v>1.06029645758312</v>
      </c>
      <c r="CB365" s="431" t="n">
        <f aca="false">BO365</f>
        <v>84</v>
      </c>
      <c r="CC365" s="433" t="n">
        <v>23286</v>
      </c>
      <c r="CD365" s="412" t="n">
        <f aca="false">CC365+AF365/2</f>
        <v>23766</v>
      </c>
      <c r="CE365" s="422" t="n">
        <f aca="false">CD365/25000</f>
        <v>0.95064</v>
      </c>
      <c r="CF365" s="434" t="n">
        <f aca="false">6700/CD365*24</f>
        <v>6.76596818985105</v>
      </c>
      <c r="CG365" s="435"/>
      <c r="CH365" s="428"/>
      <c r="CI365" s="447" t="n">
        <f aca="false">9500/CD365*24</f>
        <v>9.59353698560969</v>
      </c>
      <c r="CJ365" s="437" t="n">
        <v>21</v>
      </c>
      <c r="CK365" s="437" t="n">
        <v>1.67</v>
      </c>
      <c r="CL365" s="424"/>
      <c r="CM365" s="424" t="n">
        <v>20.6</v>
      </c>
      <c r="CN365" s="424" t="n">
        <v>67</v>
      </c>
      <c r="CO365" s="433"/>
      <c r="CP365" s="433"/>
      <c r="CQ365" s="438"/>
      <c r="CR365" s="438" t="n">
        <v>0.93</v>
      </c>
      <c r="CS365" s="425"/>
      <c r="CT365" s="433" t="n">
        <f aca="false">3500/CD365*24</f>
        <v>3.53446099469831</v>
      </c>
      <c r="CU365" s="435" t="n">
        <v>5.48</v>
      </c>
      <c r="CV365" s="439"/>
      <c r="CW365" s="440"/>
      <c r="CX365" s="441"/>
      <c r="CY365" s="442"/>
      <c r="CZ365" s="443"/>
      <c r="DA365" s="443"/>
      <c r="DB365" s="443"/>
      <c r="DC365" s="443"/>
      <c r="DD365" s="444"/>
      <c r="DE365" s="441"/>
      <c r="DF365" s="445" t="n">
        <v>23518</v>
      </c>
      <c r="DG365" s="446" t="n">
        <f aca="false">DF365+AF365/2</f>
        <v>23998</v>
      </c>
      <c r="DH365" s="422" t="n">
        <f aca="false">DG365/25000</f>
        <v>0.95992</v>
      </c>
      <c r="DI365" s="447" t="n">
        <f aca="false">6700/DG365*24</f>
        <v>6.70055837986499</v>
      </c>
      <c r="DJ365" s="435" t="n">
        <v>7.9</v>
      </c>
      <c r="DK365" s="428" t="n">
        <v>13.1</v>
      </c>
      <c r="DL365" s="447" t="n">
        <f aca="false">9500/DG365*24</f>
        <v>9.50079173264439</v>
      </c>
      <c r="DM365" s="423" t="n">
        <v>20.6</v>
      </c>
      <c r="DN365" s="423" t="n">
        <v>2.24</v>
      </c>
      <c r="DO365" s="424" t="n">
        <v>7.86</v>
      </c>
      <c r="DP365" s="424" t="n">
        <v>19.3</v>
      </c>
      <c r="DQ365" s="424" t="n">
        <v>69</v>
      </c>
      <c r="DR365" s="433"/>
      <c r="DS365" s="433"/>
      <c r="DT365" s="438"/>
      <c r="DU365" s="438" t="n">
        <v>0.94</v>
      </c>
      <c r="DV365" s="425"/>
      <c r="DW365" s="447" t="n">
        <f aca="false">3500/DG365*24</f>
        <v>3.50029169097425</v>
      </c>
      <c r="DX365" s="435" t="n">
        <v>6.16</v>
      </c>
      <c r="DY365" s="439" t="n">
        <v>8.08</v>
      </c>
      <c r="DZ365" s="440" t="n">
        <v>18.1</v>
      </c>
      <c r="EA365" s="441" t="n">
        <v>70</v>
      </c>
      <c r="EB365" s="442" t="n">
        <v>6500</v>
      </c>
      <c r="EC365" s="443" t="n">
        <v>12.3</v>
      </c>
      <c r="ED365" s="443" t="n">
        <v>0.23</v>
      </c>
      <c r="EE365" s="443" t="n">
        <v>9</v>
      </c>
      <c r="EF365" s="443" t="n">
        <v>0.75</v>
      </c>
      <c r="EG365" s="444" t="n">
        <v>15</v>
      </c>
      <c r="EH365" s="441" t="n">
        <v>16</v>
      </c>
      <c r="EI365" s="430" t="n">
        <f aca="false">DY365</f>
        <v>8.08</v>
      </c>
      <c r="EJ365" s="448" t="n">
        <f aca="false">DZ365</f>
        <v>18.1</v>
      </c>
      <c r="EK365" s="449" t="n">
        <f aca="false">EA365</f>
        <v>70</v>
      </c>
      <c r="EL365" s="418" t="n">
        <f aca="false">EB365</f>
        <v>6500</v>
      </c>
      <c r="EM365" s="432" t="n">
        <f aca="false">EC365</f>
        <v>12.3</v>
      </c>
      <c r="EN365" s="432" t="n">
        <f aca="false">ED365</f>
        <v>0.23</v>
      </c>
      <c r="EO365" s="432" t="n">
        <f aca="false">EE365</f>
        <v>9</v>
      </c>
      <c r="EP365" s="432" t="n">
        <f aca="false">EF365</f>
        <v>0.75</v>
      </c>
      <c r="EQ365" s="431" t="n">
        <f aca="false">EG365</f>
        <v>15</v>
      </c>
      <c r="ER365" s="449" t="n">
        <f aca="false">EH365</f>
        <v>16</v>
      </c>
      <c r="ES365" s="450" t="n">
        <f aca="false">44000/(BA365+AF365)*24</f>
        <v>22.1087011138096</v>
      </c>
      <c r="ET365" s="451" t="n">
        <f aca="false">(BA365+AF365)/BA$6</f>
        <v>0.95528</v>
      </c>
      <c r="EU365" s="452" t="n">
        <f aca="false">BV365/1000/ES365*24</f>
        <v>0.216691363636364</v>
      </c>
      <c r="EV365" s="451" t="n">
        <f aca="false">EU365/$EU$6</f>
        <v>0.401280303030303</v>
      </c>
      <c r="EW365" s="514" t="n">
        <f aca="false">1-EM365/BY365</f>
        <v>0.33448440703694</v>
      </c>
      <c r="EX365" s="515" t="n">
        <f aca="false">BY365-EM365</f>
        <v>6.18191106272506</v>
      </c>
      <c r="EY365" s="514" t="n">
        <f aca="false">1-EJ365/BU365</f>
        <v>0.629506035703388</v>
      </c>
      <c r="EZ365" s="515" t="n">
        <f aca="false">BU365-EJ365</f>
        <v>30.753697345281</v>
      </c>
      <c r="FA365" s="451" t="n">
        <f aca="false">1-EK365/BV365</f>
        <v>0.64932528669809</v>
      </c>
      <c r="FB365" s="432" t="n">
        <f aca="false">BV365-EK365</f>
        <v>129.615191357508</v>
      </c>
      <c r="FC365" s="453" t="n">
        <f aca="false">1-EP365/CA365</f>
        <v>0.292650659505568</v>
      </c>
      <c r="FD365" s="432" t="n">
        <f aca="false">CA365-EP365</f>
        <v>0.310296457583117</v>
      </c>
      <c r="FE365" s="453" t="n">
        <f aca="false">1-EQ365/CB365</f>
        <v>0.821428571428571</v>
      </c>
      <c r="FF365" s="431" t="n">
        <f aca="false">CB365-EQ365</f>
        <v>69</v>
      </c>
      <c r="FG365" s="406" t="n">
        <v>50400</v>
      </c>
      <c r="FH365" s="590"/>
      <c r="FI365" s="591"/>
      <c r="FJ365" s="592"/>
      <c r="FK365" s="456" t="n">
        <f aca="false">3000/BS365*24</f>
        <v>1.50741143957792</v>
      </c>
      <c r="FL365" s="531"/>
      <c r="FM365" s="456"/>
      <c r="FN365" s="531" t="n">
        <v>4809</v>
      </c>
      <c r="FO365" s="533" t="n">
        <f aca="false">FN365/11.15/1.2/1000</f>
        <v>0.359417040358744</v>
      </c>
      <c r="FP365" s="450" t="n">
        <f aca="false">FN365/BS365*1000</f>
        <v>100.682522401809</v>
      </c>
      <c r="FQ365" s="458" t="n">
        <v>50.4</v>
      </c>
      <c r="FR365" s="459" t="n">
        <f aca="false">FQ365/BS365*1000</f>
        <v>1.05518800770455</v>
      </c>
      <c r="FS365" s="577" t="n">
        <v>8.06</v>
      </c>
      <c r="FT365" s="578" t="n">
        <v>16.9</v>
      </c>
      <c r="FU365" s="579" t="n">
        <v>60</v>
      </c>
      <c r="FV365" s="580" t="n">
        <v>2</v>
      </c>
      <c r="FW365" s="581" t="n">
        <v>0.26</v>
      </c>
      <c r="FX365" s="580" t="n">
        <v>8</v>
      </c>
      <c r="FY365" s="453" t="n">
        <f aca="false">1-FV365/(EG365+DD365)</f>
        <v>0.866666666666667</v>
      </c>
      <c r="FZ365" s="453" t="n">
        <f aca="false">1-FW365/(EF365+DC365)</f>
        <v>0.653333333333333</v>
      </c>
      <c r="GA365" s="430" t="n">
        <f aca="false">EF365+DC365-FW365</f>
        <v>0.49</v>
      </c>
      <c r="GB365" s="514" t="n">
        <f aca="false">1-FT365/DZ365</f>
        <v>0.0662983425414366</v>
      </c>
      <c r="GC365" s="515" t="n">
        <f aca="false">(CW365+DZ365-FT365)</f>
        <v>1.2</v>
      </c>
      <c r="GD365" s="514" t="n">
        <f aca="false">1-FU365/EA365</f>
        <v>0.142857142857143</v>
      </c>
      <c r="GE365" s="528" t="n">
        <f aca="false">CX365+EA365-FU365</f>
        <v>10</v>
      </c>
      <c r="GF365" s="462" t="n">
        <f aca="false">4100/BS365*24</f>
        <v>2.06012896742316</v>
      </c>
      <c r="GG365" s="607" t="n">
        <v>38</v>
      </c>
      <c r="GH365" s="451" t="n">
        <f aca="false">GG365/80</f>
        <v>0.475</v>
      </c>
      <c r="GI365" s="406" t="n">
        <v>250</v>
      </c>
      <c r="GJ365" s="463" t="n">
        <f aca="false">GI365/GG365</f>
        <v>6.57894736842105</v>
      </c>
      <c r="GK365" s="464" t="n">
        <f aca="false">GG365/(BS365/24)*1000</f>
        <v>19.0938782346537</v>
      </c>
      <c r="GL365" s="465" t="n">
        <v>8.16</v>
      </c>
      <c r="GM365" s="530" t="n">
        <v>16.6</v>
      </c>
      <c r="GN365" s="406" t="n">
        <v>59</v>
      </c>
      <c r="GO365" s="514" t="n">
        <f aca="false">1-GM365/FT365</f>
        <v>0.0177514792899407</v>
      </c>
      <c r="GP365" s="451" t="n">
        <f aca="false">1-GN365/FU365</f>
        <v>0.0166666666666667</v>
      </c>
      <c r="GQ365" s="578" t="n">
        <v>2</v>
      </c>
      <c r="GR365" s="456" t="n">
        <f aca="false">4300/BS365*24</f>
        <v>2.16062306339503</v>
      </c>
      <c r="GS365" s="532" t="n">
        <f aca="false">HC365</f>
        <v>15</v>
      </c>
      <c r="GT365" s="532" t="n">
        <f aca="false">HD365</f>
        <v>50.7</v>
      </c>
      <c r="GU365" s="514" t="n">
        <f aca="false">1-GS365/GM365</f>
        <v>0.0963855421686748</v>
      </c>
      <c r="GV365" s="514" t="n">
        <f aca="false">1-GT365/GN365</f>
        <v>0.140677966101695</v>
      </c>
      <c r="GW365" s="514" t="n">
        <f aca="false">1-HC365/FT365</f>
        <v>0.112426035502958</v>
      </c>
      <c r="GX365" s="514" t="n">
        <f aca="false">1-HD365/FU365</f>
        <v>0.155</v>
      </c>
      <c r="GY365" s="463" t="n">
        <f aca="false">GK365/(FU365-HD365)</f>
        <v>2.0531051865219</v>
      </c>
      <c r="GZ365" s="406" t="n">
        <v>45467</v>
      </c>
      <c r="HA365" s="582" t="n">
        <v>8.32</v>
      </c>
      <c r="HB365" s="452" t="n">
        <v>8.24</v>
      </c>
      <c r="HC365" s="578" t="n">
        <v>15</v>
      </c>
      <c r="HD365" s="464" t="n">
        <f aca="false">HC365*3.38</f>
        <v>50.7</v>
      </c>
      <c r="HE365" s="464" t="n">
        <v>14.2</v>
      </c>
      <c r="HF365" s="464"/>
      <c r="HG365" s="583"/>
      <c r="HH365" s="576" t="n">
        <v>1</v>
      </c>
      <c r="HI365" s="584" t="n">
        <v>6490</v>
      </c>
      <c r="HJ365" s="407" t="n">
        <f aca="false">HI365*0.67</f>
        <v>4348.3</v>
      </c>
      <c r="HK365" s="407"/>
      <c r="HL365" s="550"/>
      <c r="HM365" s="585" t="n">
        <v>11.6</v>
      </c>
      <c r="HN365" s="462" t="n">
        <v>13.93</v>
      </c>
      <c r="HO365" s="575" t="n">
        <v>0.13</v>
      </c>
      <c r="HP365" s="549" t="n">
        <v>0.01</v>
      </c>
      <c r="HQ365" s="586" t="n">
        <v>7.4</v>
      </c>
      <c r="HR365" s="587" t="n">
        <v>0.3</v>
      </c>
      <c r="HS365" s="521" t="n">
        <v>0.23</v>
      </c>
      <c r="HT365" s="588" t="n">
        <v>2</v>
      </c>
      <c r="HU365" s="523" t="n">
        <f aca="false">72500/BA365*24</f>
        <v>37.1763097171182</v>
      </c>
      <c r="HV365" s="514" t="n">
        <f aca="false">1-HC365/BE365</f>
        <v>0.642857142857143</v>
      </c>
      <c r="HW365" s="514" t="n">
        <f aca="false">1-HD365/BF365</f>
        <v>0.713559322033898</v>
      </c>
      <c r="HX365" s="514" t="n">
        <f aca="false">1-HN365/BK365</f>
        <v>0.247027027027027</v>
      </c>
      <c r="HY365" s="600"/>
    </row>
    <row r="366" s="599" customFormat="true" ht="15" hidden="false" customHeight="true" outlineLevel="0" collapsed="false">
      <c r="A366" s="401" t="n">
        <v>43848</v>
      </c>
      <c r="B366" s="516" t="n">
        <v>41971</v>
      </c>
      <c r="C366" s="403" t="n">
        <f aca="false">B366/$B$6</f>
        <v>0.83942</v>
      </c>
      <c r="D366" s="572" t="n">
        <v>8.37</v>
      </c>
      <c r="E366" s="573" t="n">
        <v>36.8</v>
      </c>
      <c r="F366" s="574" t="n">
        <v>157</v>
      </c>
      <c r="G366" s="407" t="n">
        <f aca="false">F366*B366/1000</f>
        <v>6589.447</v>
      </c>
      <c r="H366" s="403" t="n">
        <f aca="false">G366/$G$6</f>
        <v>0.26357788</v>
      </c>
      <c r="I366" s="574" t="n">
        <v>6520</v>
      </c>
      <c r="J366" s="407" t="n">
        <f aca="false">I366*0.67</f>
        <v>4368.4</v>
      </c>
      <c r="K366" s="575" t="n">
        <v>22.5</v>
      </c>
      <c r="L366" s="575"/>
      <c r="M366" s="575"/>
      <c r="N366" s="576" t="n">
        <v>65</v>
      </c>
      <c r="O366" s="576"/>
      <c r="P366" s="410"/>
      <c r="Q366" s="410"/>
      <c r="R366" s="410"/>
      <c r="S366" s="410"/>
      <c r="T366" s="411"/>
      <c r="U366" s="412"/>
      <c r="V366" s="410"/>
      <c r="W366" s="410"/>
      <c r="X366" s="517"/>
      <c r="Y366" s="474" t="n">
        <v>960</v>
      </c>
      <c r="Z366" s="430" t="n">
        <v>6.76</v>
      </c>
      <c r="AA366" s="410" t="n">
        <v>1512</v>
      </c>
      <c r="AB366" s="410" t="n">
        <f aca="false">AA366*2.8</f>
        <v>4233.6</v>
      </c>
      <c r="AC366" s="410" t="n">
        <v>5960</v>
      </c>
      <c r="AD366" s="475" t="n">
        <v>5.49</v>
      </c>
      <c r="AE366" s="478" t="n">
        <f aca="false">AD366/$AD$6</f>
        <v>0.7625</v>
      </c>
      <c r="AF366" s="479" t="n">
        <f aca="false">Y366</f>
        <v>960</v>
      </c>
      <c r="AG366" s="478" t="n">
        <f aca="false">AF366/$AF$6</f>
        <v>0.384</v>
      </c>
      <c r="AH366" s="479" t="n">
        <v>1512</v>
      </c>
      <c r="AI366" s="479" t="n">
        <f aca="false">AB366</f>
        <v>4233.6</v>
      </c>
      <c r="AJ366" s="474" t="n">
        <f aca="false">AB366*Y366/1000</f>
        <v>4064.256</v>
      </c>
      <c r="AK366" s="478" t="n">
        <f aca="false">AJ366/$AJ$6</f>
        <v>0.1806336</v>
      </c>
      <c r="AL366" s="448" t="n">
        <v>38</v>
      </c>
      <c r="AM366" s="480"/>
      <c r="AN366" s="474" t="n">
        <v>2579</v>
      </c>
      <c r="AO366" s="474" t="n">
        <v>2696</v>
      </c>
      <c r="AP366" s="480" t="n">
        <v>7.61</v>
      </c>
      <c r="AQ366" s="448" t="n">
        <v>375</v>
      </c>
      <c r="AR366" s="474" t="n">
        <f aca="false">AQ366*3.4</f>
        <v>1275</v>
      </c>
      <c r="AS366" s="658" t="n">
        <f aca="false">AR366/AQ366</f>
        <v>3.4</v>
      </c>
      <c r="AT366" s="474" t="n">
        <v>6740</v>
      </c>
      <c r="AU366" s="448"/>
      <c r="AV366" s="481" t="n">
        <v>0.6</v>
      </c>
      <c r="AW366" s="480" t="n">
        <v>5.18</v>
      </c>
      <c r="AX366" s="480" t="n">
        <v>43.82</v>
      </c>
      <c r="AY366" s="481" t="n">
        <v>15.3</v>
      </c>
      <c r="AZ366" s="481" t="n">
        <v>3</v>
      </c>
      <c r="BA366" s="421" t="n">
        <f aca="false">CC366+DF366</f>
        <v>45901</v>
      </c>
      <c r="BB366" s="422" t="n">
        <f aca="false">BA366/$BA$6</f>
        <v>0.91802</v>
      </c>
      <c r="BC366" s="423"/>
      <c r="BD366" s="424" t="n">
        <v>8.34</v>
      </c>
      <c r="BE366" s="425" t="n">
        <v>38.5</v>
      </c>
      <c r="BF366" s="426" t="n">
        <v>162</v>
      </c>
      <c r="BG366" s="427" t="n">
        <v>8430</v>
      </c>
      <c r="BH366" s="421" t="n">
        <f aca="false">BG366*0.67</f>
        <v>5648.1</v>
      </c>
      <c r="BI366" s="433"/>
      <c r="BJ366" s="422"/>
      <c r="BK366" s="428" t="n">
        <v>16.3</v>
      </c>
      <c r="BL366" s="428"/>
      <c r="BM366" s="429"/>
      <c r="BN366" s="423"/>
      <c r="BO366" s="426" t="n">
        <v>77</v>
      </c>
      <c r="BP366" s="426"/>
      <c r="BQ366" s="424" t="n">
        <v>4.18</v>
      </c>
      <c r="BR366" s="422" t="n">
        <f aca="false">BQ366/$BQ$6</f>
        <v>0.580555555555555</v>
      </c>
      <c r="BS366" s="410" t="n">
        <f aca="false">BA366+Y366</f>
        <v>46861</v>
      </c>
      <c r="BT366" s="430" t="n">
        <f aca="false">(BD366*BA366+AP366*AF366)/(AF366+BA366)</f>
        <v>8.32504513347987</v>
      </c>
      <c r="BU366" s="431" t="n">
        <f aca="false">(AQ366*Y366+BA366*BE366)/(BA366+Y366)</f>
        <v>45.3935788822262</v>
      </c>
      <c r="BV366" s="431" t="n">
        <f aca="false">(BA366*BF366+AR366*AF366)/(AF366+BA366)</f>
        <v>184.801049913574</v>
      </c>
      <c r="BW366" s="431" t="n">
        <f aca="false">(BA366*BG366+AS366*AF366)/(AF366+BA366)</f>
        <v>8257.3716736732</v>
      </c>
      <c r="BX366" s="431" t="n">
        <f aca="false">BW366*0.65</f>
        <v>5367.29158788758</v>
      </c>
      <c r="BY366" s="431" t="n">
        <f aca="false">(BK366*BA366+AY366*AF366)/BS366</f>
        <v>16.2795138814793</v>
      </c>
      <c r="BZ366" s="431"/>
      <c r="CA366" s="432"/>
      <c r="CB366" s="431" t="n">
        <f aca="false">BO366</f>
        <v>77</v>
      </c>
      <c r="CC366" s="433" t="n">
        <v>23256</v>
      </c>
      <c r="CD366" s="412" t="n">
        <f aca="false">CC366+AF366/2</f>
        <v>23736</v>
      </c>
      <c r="CE366" s="422" t="n">
        <f aca="false">CD366/25000</f>
        <v>0.94944</v>
      </c>
      <c r="CF366" s="434" t="n">
        <f aca="false">6700/CD366*24</f>
        <v>6.77451971688574</v>
      </c>
      <c r="CG366" s="435"/>
      <c r="CH366" s="428"/>
      <c r="CI366" s="447" t="n">
        <f aca="false">9500/CD366*24</f>
        <v>9.6056622851365</v>
      </c>
      <c r="CJ366" s="437" t="n">
        <v>20.7</v>
      </c>
      <c r="CK366" s="437" t="n">
        <v>1.67</v>
      </c>
      <c r="CL366" s="424"/>
      <c r="CM366" s="424" t="n">
        <v>20.2</v>
      </c>
      <c r="CN366" s="424" t="n">
        <v>68</v>
      </c>
      <c r="CO366" s="433"/>
      <c r="CP366" s="433"/>
      <c r="CQ366" s="438"/>
      <c r="CR366" s="438" t="n">
        <v>0.94</v>
      </c>
      <c r="CS366" s="425"/>
      <c r="CT366" s="433" t="n">
        <f aca="false">3500/CD366*24</f>
        <v>3.53892821031345</v>
      </c>
      <c r="CU366" s="435" t="n">
        <v>5.71</v>
      </c>
      <c r="CV366" s="439"/>
      <c r="CW366" s="440"/>
      <c r="CX366" s="441"/>
      <c r="CY366" s="442"/>
      <c r="CZ366" s="443"/>
      <c r="DA366" s="443"/>
      <c r="DB366" s="443"/>
      <c r="DC366" s="443"/>
      <c r="DD366" s="444"/>
      <c r="DE366" s="441"/>
      <c r="DF366" s="445" t="n">
        <v>22645</v>
      </c>
      <c r="DG366" s="446" t="n">
        <f aca="false">DF366+AF366/2</f>
        <v>23125</v>
      </c>
      <c r="DH366" s="422" t="n">
        <f aca="false">DG366/25000</f>
        <v>0.925</v>
      </c>
      <c r="DI366" s="447" t="n">
        <f aca="false">6700/DG366*24</f>
        <v>6.95351351351351</v>
      </c>
      <c r="DJ366" s="435" t="n">
        <v>7.99</v>
      </c>
      <c r="DK366" s="428" t="n">
        <v>12.4</v>
      </c>
      <c r="DL366" s="447" t="n">
        <f aca="false">9500/DG366*24</f>
        <v>9.85945945945946</v>
      </c>
      <c r="DM366" s="423" t="n">
        <v>20.6</v>
      </c>
      <c r="DN366" s="423" t="n">
        <v>2.2</v>
      </c>
      <c r="DO366" s="424" t="n">
        <v>7.86</v>
      </c>
      <c r="DP366" s="424" t="n">
        <v>20</v>
      </c>
      <c r="DQ366" s="424" t="n">
        <v>65</v>
      </c>
      <c r="DR366" s="433"/>
      <c r="DS366" s="433"/>
      <c r="DT366" s="438"/>
      <c r="DU366" s="438" t="n">
        <v>0.95</v>
      </c>
      <c r="DV366" s="425"/>
      <c r="DW366" s="447" t="n">
        <f aca="false">3500/DG366*24</f>
        <v>3.63243243243243</v>
      </c>
      <c r="DX366" s="435" t="n">
        <v>6.04</v>
      </c>
      <c r="DY366" s="439" t="n">
        <v>8.05</v>
      </c>
      <c r="DZ366" s="440" t="n">
        <v>17.5</v>
      </c>
      <c r="EA366" s="441" t="n">
        <v>62</v>
      </c>
      <c r="EB366" s="442" t="n">
        <v>6940</v>
      </c>
      <c r="EC366" s="443" t="n">
        <v>13.7</v>
      </c>
      <c r="ED366" s="443"/>
      <c r="EE366" s="443"/>
      <c r="EF366" s="443"/>
      <c r="EG366" s="444" t="n">
        <v>20</v>
      </c>
      <c r="EH366" s="441"/>
      <c r="EI366" s="430" t="n">
        <f aca="false">DY366</f>
        <v>8.05</v>
      </c>
      <c r="EJ366" s="448" t="n">
        <f aca="false">DZ366</f>
        <v>17.5</v>
      </c>
      <c r="EK366" s="449" t="n">
        <f aca="false">EA366</f>
        <v>62</v>
      </c>
      <c r="EL366" s="418" t="n">
        <f aca="false">EB366</f>
        <v>6940</v>
      </c>
      <c r="EM366" s="432" t="n">
        <f aca="false">EC366</f>
        <v>13.7</v>
      </c>
      <c r="EN366" s="432"/>
      <c r="EO366" s="432"/>
      <c r="EP366" s="432"/>
      <c r="EQ366" s="431" t="n">
        <f aca="false">EG366</f>
        <v>20</v>
      </c>
      <c r="ER366" s="449"/>
      <c r="ES366" s="450" t="n">
        <f aca="false">44000/(BA366+AF366)*24</f>
        <v>22.5347303728047</v>
      </c>
      <c r="ET366" s="451" t="n">
        <f aca="false">(BA366+AF366)/BA$6</f>
        <v>0.93722</v>
      </c>
      <c r="EU366" s="452" t="n">
        <f aca="false">BV366/1000/ES366*24</f>
        <v>0.196817318181818</v>
      </c>
      <c r="EV366" s="451" t="n">
        <f aca="false">EU366/$EU$6</f>
        <v>0.364476515151515</v>
      </c>
      <c r="EW366" s="514" t="n">
        <f aca="false">1-EM366/BY366</f>
        <v>0.158451529957163</v>
      </c>
      <c r="EX366" s="515" t="n">
        <f aca="false">BY366-EM366</f>
        <v>2.57951388147927</v>
      </c>
      <c r="EY366" s="514" t="n">
        <f aca="false">1-EJ366/BU366</f>
        <v>0.614482919590812</v>
      </c>
      <c r="EZ366" s="515" t="n">
        <f aca="false">BU366-EJ366</f>
        <v>27.8935788822262</v>
      </c>
      <c r="FA366" s="451" t="n">
        <f aca="false">1-EK366/BV366</f>
        <v>0.664504070572134</v>
      </c>
      <c r="FB366" s="432" t="n">
        <f aca="false">BV366-EK366</f>
        <v>122.801049913574</v>
      </c>
      <c r="FC366" s="453"/>
      <c r="FD366" s="432"/>
      <c r="FE366" s="453" t="n">
        <f aca="false">1-EQ366/CB366</f>
        <v>0.74025974025974</v>
      </c>
      <c r="FF366" s="431" t="n">
        <f aca="false">CB366-EQ366</f>
        <v>57</v>
      </c>
      <c r="FG366" s="406" t="n">
        <v>50400</v>
      </c>
      <c r="FH366" s="590"/>
      <c r="FI366" s="591"/>
      <c r="FJ366" s="592"/>
      <c r="FK366" s="456" t="n">
        <f aca="false">3000/BS366*24</f>
        <v>1.53645888905486</v>
      </c>
      <c r="FL366" s="531"/>
      <c r="FM366" s="456"/>
      <c r="FN366" s="531" t="n">
        <v>4809</v>
      </c>
      <c r="FO366" s="533" t="n">
        <f aca="false">FN366/11.15/1.2/1000</f>
        <v>0.359417040358744</v>
      </c>
      <c r="FP366" s="450" t="n">
        <f aca="false">FN366/BS366*1000</f>
        <v>102.622649964789</v>
      </c>
      <c r="FQ366" s="458" t="n">
        <v>50.4</v>
      </c>
      <c r="FR366" s="459" t="n">
        <f aca="false">FQ366/BS366*1000</f>
        <v>1.07552122233841</v>
      </c>
      <c r="FS366" s="577" t="n">
        <v>7.95</v>
      </c>
      <c r="FT366" s="578" t="n">
        <v>16</v>
      </c>
      <c r="FU366" s="579" t="n">
        <v>56</v>
      </c>
      <c r="FV366" s="580" t="n">
        <v>2</v>
      </c>
      <c r="FW366" s="581"/>
      <c r="FX366" s="580"/>
      <c r="FY366" s="453" t="n">
        <f aca="false">1-FV366/(EG366+DD366)</f>
        <v>0.9</v>
      </c>
      <c r="FZ366" s="453"/>
      <c r="GA366" s="430"/>
      <c r="GB366" s="514" t="n">
        <f aca="false">1-FT366/DZ366</f>
        <v>0.0857142857142858</v>
      </c>
      <c r="GC366" s="515" t="n">
        <f aca="false">(CW366+DZ366-FT366)</f>
        <v>1.5</v>
      </c>
      <c r="GD366" s="514" t="n">
        <f aca="false">1-FU366/EA366</f>
        <v>0.0967741935483871</v>
      </c>
      <c r="GE366" s="528" t="n">
        <f aca="false">CX366+EA366-FU366</f>
        <v>6</v>
      </c>
      <c r="GF366" s="462" t="n">
        <f aca="false">4100/BS366*24</f>
        <v>2.09982714837498</v>
      </c>
      <c r="GG366" s="607" t="n">
        <v>38</v>
      </c>
      <c r="GH366" s="451" t="n">
        <f aca="false">GG366/80</f>
        <v>0.475</v>
      </c>
      <c r="GI366" s="406" t="n">
        <v>250</v>
      </c>
      <c r="GJ366" s="463" t="n">
        <f aca="false">GI366/GG366</f>
        <v>6.57894736842105</v>
      </c>
      <c r="GK366" s="464" t="n">
        <f aca="false">GG366/(BS366/24)*1000</f>
        <v>19.4618125946949</v>
      </c>
      <c r="GL366" s="465" t="n">
        <v>8.13</v>
      </c>
      <c r="GM366" s="530" t="n">
        <v>14.5</v>
      </c>
      <c r="GN366" s="406" t="n">
        <v>52</v>
      </c>
      <c r="GO366" s="514" t="n">
        <f aca="false">1-GM366/FT366</f>
        <v>0.09375</v>
      </c>
      <c r="GP366" s="451" t="n">
        <f aca="false">1-GN366/FU366</f>
        <v>0.0714285714285714</v>
      </c>
      <c r="GQ366" s="578" t="n">
        <v>2</v>
      </c>
      <c r="GR366" s="456" t="n">
        <f aca="false">4300/BS366*24</f>
        <v>2.20225774097864</v>
      </c>
      <c r="GS366" s="532" t="n">
        <f aca="false">HC366</f>
        <v>14</v>
      </c>
      <c r="GT366" s="532" t="n">
        <f aca="false">HD366</f>
        <v>47.32</v>
      </c>
      <c r="GU366" s="514" t="n">
        <f aca="false">1-GS366/GM366</f>
        <v>0.0344827586206896</v>
      </c>
      <c r="GV366" s="514" t="n">
        <f aca="false">1-GT366/GN366</f>
        <v>0.09</v>
      </c>
      <c r="GW366" s="514" t="n">
        <f aca="false">1-HC366/FT366</f>
        <v>0.125</v>
      </c>
      <c r="GX366" s="514" t="n">
        <f aca="false">1-HD366/FU366</f>
        <v>0.155</v>
      </c>
      <c r="GY366" s="463" t="n">
        <f aca="false">GK366/(FU366-HD366)</f>
        <v>2.24214430814458</v>
      </c>
      <c r="GZ366" s="406" t="n">
        <v>43846</v>
      </c>
      <c r="HA366" s="582" t="n">
        <v>8.34</v>
      </c>
      <c r="HB366" s="452" t="n">
        <v>8.3</v>
      </c>
      <c r="HC366" s="578" t="n">
        <v>14</v>
      </c>
      <c r="HD366" s="464" t="n">
        <f aca="false">HC366*3.38</f>
        <v>47.32</v>
      </c>
      <c r="HE366" s="464" t="n">
        <v>14</v>
      </c>
      <c r="HF366" s="464"/>
      <c r="HG366" s="583"/>
      <c r="HH366" s="576" t="n">
        <v>1</v>
      </c>
      <c r="HI366" s="584" t="n">
        <v>6730</v>
      </c>
      <c r="HJ366" s="407" t="n">
        <f aca="false">HI366*0.67</f>
        <v>4509.1</v>
      </c>
      <c r="HK366" s="407"/>
      <c r="HL366" s="550"/>
      <c r="HM366" s="585"/>
      <c r="HN366" s="462" t="n">
        <v>14.65</v>
      </c>
      <c r="HO366" s="575"/>
      <c r="HP366" s="549" t="n">
        <v>0.01</v>
      </c>
      <c r="HQ366" s="586"/>
      <c r="HR366" s="587"/>
      <c r="HS366" s="521" t="n">
        <v>0.2</v>
      </c>
      <c r="HT366" s="588" t="n">
        <v>2</v>
      </c>
      <c r="HU366" s="523" t="n">
        <f aca="false">72500/BA366*24</f>
        <v>37.9076708568441</v>
      </c>
      <c r="HV366" s="514" t="n">
        <f aca="false">1-HC366/BE366</f>
        <v>0.636363636363636</v>
      </c>
      <c r="HW366" s="514" t="n">
        <f aca="false">1-HD366/BF366</f>
        <v>0.707901234567901</v>
      </c>
      <c r="HX366" s="514" t="n">
        <f aca="false">1-HN366/BK366</f>
        <v>0.101226993865031</v>
      </c>
      <c r="HY366" s="600"/>
    </row>
    <row r="367" customFormat="false" ht="15.6" hidden="false" customHeight="false" outlineLevel="0" collapsed="false">
      <c r="A367" s="486" t="n">
        <v>43849</v>
      </c>
      <c r="B367" s="487" t="n">
        <v>39223</v>
      </c>
      <c r="C367" s="488" t="n">
        <f aca="false">B367/$B$6</f>
        <v>0.78446</v>
      </c>
      <c r="D367" s="489" t="n">
        <v>8.23</v>
      </c>
      <c r="E367" s="490" t="n">
        <v>38.4</v>
      </c>
      <c r="F367" s="491" t="n">
        <v>191</v>
      </c>
      <c r="G367" s="491" t="n">
        <f aca="false">F367*B367/1000</f>
        <v>7491.593</v>
      </c>
      <c r="H367" s="488" t="n">
        <f aca="false">G367/$G$6</f>
        <v>0.29966372</v>
      </c>
      <c r="I367" s="491" t="n">
        <v>6520</v>
      </c>
      <c r="J367" s="491" t="n">
        <f aca="false">I367*0.67</f>
        <v>4368.4</v>
      </c>
      <c r="K367" s="492" t="n">
        <v>22.5</v>
      </c>
      <c r="L367" s="492"/>
      <c r="M367" s="492"/>
      <c r="N367" s="493" t="n">
        <v>107</v>
      </c>
      <c r="O367" s="493"/>
      <c r="P367" s="410"/>
      <c r="Q367" s="410"/>
      <c r="R367" s="410"/>
      <c r="S367" s="410"/>
      <c r="T367" s="411"/>
      <c r="U367" s="412"/>
      <c r="V367" s="410"/>
      <c r="W367" s="410"/>
      <c r="X367" s="413"/>
      <c r="Y367" s="474" t="n">
        <v>960</v>
      </c>
      <c r="Z367" s="430" t="n">
        <v>6.43</v>
      </c>
      <c r="AA367" s="448" t="n">
        <v>1499</v>
      </c>
      <c r="AB367" s="410" t="n">
        <f aca="false">AA367*2.8</f>
        <v>4197.2</v>
      </c>
      <c r="AC367" s="410" t="n">
        <v>6470</v>
      </c>
      <c r="AD367" s="475" t="n">
        <v>5.23</v>
      </c>
      <c r="AE367" s="478" t="n">
        <f aca="false">AD367/$AD$6</f>
        <v>0.726388888888889</v>
      </c>
      <c r="AF367" s="479" t="n">
        <f aca="false">Y367</f>
        <v>960</v>
      </c>
      <c r="AG367" s="478" t="n">
        <f aca="false">AF367/$AF$6</f>
        <v>0.384</v>
      </c>
      <c r="AH367" s="479" t="n">
        <v>1499</v>
      </c>
      <c r="AI367" s="479" t="n">
        <f aca="false">AB367</f>
        <v>4197.2</v>
      </c>
      <c r="AJ367" s="474" t="n">
        <f aca="false">AB367*Y367/1000</f>
        <v>4029.312</v>
      </c>
      <c r="AK367" s="478" t="n">
        <f aca="false">AJ367/$AJ$6</f>
        <v>0.179080533333333</v>
      </c>
      <c r="AL367" s="448" t="n">
        <v>38</v>
      </c>
      <c r="AM367" s="480"/>
      <c r="AN367" s="474" t="n">
        <v>2471</v>
      </c>
      <c r="AO367" s="474" t="n">
        <v>2554</v>
      </c>
      <c r="AP367" s="480" t="n">
        <v>7.65</v>
      </c>
      <c r="AQ367" s="448" t="n">
        <v>366.6</v>
      </c>
      <c r="AR367" s="474" t="n">
        <f aca="false">AQ367*3.4</f>
        <v>1246.44</v>
      </c>
      <c r="AS367" s="658" t="n">
        <f aca="false">AR367/AQ367</f>
        <v>3.4</v>
      </c>
      <c r="AT367" s="474" t="n">
        <v>6710</v>
      </c>
      <c r="AU367" s="448"/>
      <c r="AV367" s="481" t="n">
        <v>0.1</v>
      </c>
      <c r="AW367" s="480" t="n">
        <v>4.75</v>
      </c>
      <c r="AX367" s="480" t="n">
        <v>44.34</v>
      </c>
      <c r="AY367" s="481" t="n">
        <v>20</v>
      </c>
      <c r="AZ367" s="481" t="n">
        <v>3.8</v>
      </c>
      <c r="BA367" s="421" t="n">
        <f aca="false">CC367+DF367</f>
        <v>37443</v>
      </c>
      <c r="BB367" s="422" t="n">
        <f aca="false">BA367/$BA$6</f>
        <v>0.74886</v>
      </c>
      <c r="BC367" s="423"/>
      <c r="BD367" s="424" t="n">
        <v>8.38</v>
      </c>
      <c r="BE367" s="425" t="n">
        <v>71.2</v>
      </c>
      <c r="BF367" s="426" t="n">
        <v>243</v>
      </c>
      <c r="BG367" s="427" t="n">
        <v>9330</v>
      </c>
      <c r="BH367" s="421" t="n">
        <f aca="false">BG367*0.67</f>
        <v>6251.1</v>
      </c>
      <c r="BI367" s="421"/>
      <c r="BJ367" s="422"/>
      <c r="BK367" s="428" t="n">
        <v>19.7</v>
      </c>
      <c r="BL367" s="428"/>
      <c r="BM367" s="429"/>
      <c r="BN367" s="423"/>
      <c r="BO367" s="426" t="n">
        <v>57</v>
      </c>
      <c r="BP367" s="426"/>
      <c r="BQ367" s="424" t="n">
        <v>4.11</v>
      </c>
      <c r="BR367" s="422" t="n">
        <f aca="false">BQ367/$BQ$6</f>
        <v>0.570833333333333</v>
      </c>
      <c r="BS367" s="410" t="n">
        <f aca="false">BA367+Y367</f>
        <v>38403</v>
      </c>
      <c r="BT367" s="430" t="n">
        <f aca="false">(BD367*BA367+AP367*AF367)/(AF367+BA367)</f>
        <v>8.36175142566987</v>
      </c>
      <c r="BU367" s="431" t="n">
        <f aca="false">(AQ367*Y367+BA367*BE367)/(BA367+Y367)</f>
        <v>78.584423091946</v>
      </c>
      <c r="BV367" s="431" t="n">
        <f aca="false">(BA367*BF367+AR367*AF367)/(AF367+BA367)</f>
        <v>268.084040309351</v>
      </c>
      <c r="BW367" s="431" t="n">
        <f aca="false">(BA367*BG367+AS367*AF367)/(AF367+BA367)</f>
        <v>9096.85321459261</v>
      </c>
      <c r="BX367" s="431" t="n">
        <f aca="false">BW367*0.65</f>
        <v>5912.9545894852</v>
      </c>
      <c r="BY367" s="431" t="n">
        <f aca="false">(BK367*BA367+AY367*AF367)/BS367</f>
        <v>19.7074994141083</v>
      </c>
      <c r="BZ367" s="431"/>
      <c r="CA367" s="432"/>
      <c r="CB367" s="431" t="n">
        <f aca="false">BO367</f>
        <v>57</v>
      </c>
      <c r="CC367" s="433" t="n">
        <v>18768</v>
      </c>
      <c r="CD367" s="412" t="n">
        <f aca="false">CC367+AF367/2</f>
        <v>19248</v>
      </c>
      <c r="CE367" s="422" t="n">
        <f aca="false">CD367/25000</f>
        <v>0.76992</v>
      </c>
      <c r="CF367" s="434" t="n">
        <f aca="false">6700/CD367*24</f>
        <v>8.35411471321696</v>
      </c>
      <c r="CG367" s="435"/>
      <c r="CH367" s="428"/>
      <c r="CI367" s="447" t="n">
        <f aca="false">9500/CD367*24</f>
        <v>11.8453865336658</v>
      </c>
      <c r="CJ367" s="437" t="n">
        <v>20.9</v>
      </c>
      <c r="CK367" s="437" t="n">
        <v>1.9</v>
      </c>
      <c r="CL367" s="424"/>
      <c r="CM367" s="424" t="n">
        <v>22.6</v>
      </c>
      <c r="CN367" s="424" t="n">
        <v>72</v>
      </c>
      <c r="CO367" s="433"/>
      <c r="CP367" s="433"/>
      <c r="CQ367" s="438"/>
      <c r="CR367" s="438" t="n">
        <v>0.94</v>
      </c>
      <c r="CS367" s="482"/>
      <c r="CT367" s="433" t="n">
        <f aca="false">3500/CD367*24</f>
        <v>4.3640897755611</v>
      </c>
      <c r="CU367" s="435" t="n">
        <v>5.65</v>
      </c>
      <c r="CV367" s="494"/>
      <c r="CW367" s="495"/>
      <c r="CX367" s="496"/>
      <c r="CY367" s="497"/>
      <c r="CZ367" s="498"/>
      <c r="DA367" s="498"/>
      <c r="DB367" s="498"/>
      <c r="DC367" s="498"/>
      <c r="DD367" s="499"/>
      <c r="DE367" s="499"/>
      <c r="DF367" s="433" t="n">
        <v>18675</v>
      </c>
      <c r="DG367" s="446" t="n">
        <f aca="false">DF367+AF367/2</f>
        <v>19155</v>
      </c>
      <c r="DH367" s="422" t="n">
        <f aca="false">DG367/25000</f>
        <v>0.7662</v>
      </c>
      <c r="DI367" s="447" t="n">
        <f aca="false">6700/DG367*24</f>
        <v>8.39467501957713</v>
      </c>
      <c r="DJ367" s="435" t="n">
        <v>7.94</v>
      </c>
      <c r="DK367" s="428" t="n">
        <v>12.3</v>
      </c>
      <c r="DL367" s="447" t="n">
        <f aca="false">9500/DG367*24</f>
        <v>11.9028974158183</v>
      </c>
      <c r="DM367" s="542" t="n">
        <v>20.9</v>
      </c>
      <c r="DN367" s="542" t="n">
        <v>1.85</v>
      </c>
      <c r="DO367" s="543" t="n">
        <v>7.91</v>
      </c>
      <c r="DP367" s="543" t="n">
        <v>22.3</v>
      </c>
      <c r="DQ367" s="543" t="n">
        <v>68</v>
      </c>
      <c r="DR367" s="433"/>
      <c r="DS367" s="433"/>
      <c r="DT367" s="438"/>
      <c r="DU367" s="438" t="n">
        <v>0.95</v>
      </c>
      <c r="DV367" s="482"/>
      <c r="DW367" s="447" t="n">
        <f aca="false">3500/DG367*24</f>
        <v>4.38527799530149</v>
      </c>
      <c r="DX367" s="435" t="n">
        <v>5.92</v>
      </c>
      <c r="DY367" s="494" t="n">
        <v>8.01</v>
      </c>
      <c r="DZ367" s="495" t="n">
        <v>18</v>
      </c>
      <c r="EA367" s="496" t="n">
        <v>64</v>
      </c>
      <c r="EB367" s="497" t="n">
        <v>7400</v>
      </c>
      <c r="EC367" s="498" t="n">
        <v>13.7</v>
      </c>
      <c r="ED367" s="498"/>
      <c r="EE367" s="498"/>
      <c r="EF367" s="498"/>
      <c r="EG367" s="499" t="n">
        <v>19</v>
      </c>
      <c r="EH367" s="496"/>
      <c r="EI367" s="430" t="n">
        <f aca="false">DY367</f>
        <v>8.01</v>
      </c>
      <c r="EJ367" s="448" t="n">
        <f aca="false">DZ367</f>
        <v>18</v>
      </c>
      <c r="EK367" s="449" t="n">
        <f aca="false">EA367</f>
        <v>64</v>
      </c>
      <c r="EL367" s="418" t="n">
        <f aca="false">EB367</f>
        <v>7400</v>
      </c>
      <c r="EM367" s="432" t="n">
        <f aca="false">EC367</f>
        <v>13.7</v>
      </c>
      <c r="EN367" s="432"/>
      <c r="EO367" s="432"/>
      <c r="EP367" s="432"/>
      <c r="EQ367" s="431" t="n">
        <f aca="false">EG367</f>
        <v>19</v>
      </c>
      <c r="ER367" s="449"/>
      <c r="ES367" s="450" t="n">
        <f aca="false">44000/(BA367+AF367)*24</f>
        <v>27.4978517303336</v>
      </c>
      <c r="ET367" s="451" t="n">
        <f aca="false">(BA367+AF367)/BA$6</f>
        <v>0.76806</v>
      </c>
      <c r="EU367" s="452" t="n">
        <f aca="false">BV367/1000/ES367*24</f>
        <v>0.233982531818182</v>
      </c>
      <c r="EV367" s="500" t="n">
        <f aca="false">EU367/$EU$6</f>
        <v>0.433300984848485</v>
      </c>
      <c r="EW367" s="514" t="n">
        <f aca="false">1-EM367/BY367</f>
        <v>0.304833164668654</v>
      </c>
      <c r="EX367" s="515" t="n">
        <f aca="false">BY367-EM367</f>
        <v>6.00749941410827</v>
      </c>
      <c r="EY367" s="514" t="n">
        <f aca="false">1-EJ367/BU367</f>
        <v>0.770946972799692</v>
      </c>
      <c r="EZ367" s="515" t="n">
        <f aca="false">BU367-EJ367</f>
        <v>60.584423091946</v>
      </c>
      <c r="FA367" s="451" t="n">
        <f aca="false">1-EK367/BV367</f>
        <v>0.761268891926023</v>
      </c>
      <c r="FB367" s="432" t="n">
        <f aca="false">BV367-EK367</f>
        <v>204.084040309351</v>
      </c>
      <c r="FC367" s="453"/>
      <c r="FD367" s="432"/>
      <c r="FE367" s="453" t="n">
        <f aca="false">1-EQ367/CB367</f>
        <v>0.666666666666667</v>
      </c>
      <c r="FF367" s="431" t="n">
        <f aca="false">CB367-EQ367</f>
        <v>38</v>
      </c>
      <c r="FG367" s="491" t="n">
        <v>50400</v>
      </c>
      <c r="FH367" s="499"/>
      <c r="FI367" s="502"/>
      <c r="FJ367" s="488"/>
      <c r="FK367" s="456" t="n">
        <f aca="false">3000/BS367*24</f>
        <v>1.8748535270682</v>
      </c>
      <c r="FL367" s="491"/>
      <c r="FM367" s="503"/>
      <c r="FN367" s="491" t="n">
        <v>5031</v>
      </c>
      <c r="FO367" s="533" t="n">
        <f aca="false">FN367/11.15/1.2/1000</f>
        <v>0.376008968609865</v>
      </c>
      <c r="FP367" s="450" t="n">
        <f aca="false">FN367/BS367*1000</f>
        <v>131.00539020389</v>
      </c>
      <c r="FQ367" s="504" t="n">
        <v>50.4</v>
      </c>
      <c r="FR367" s="459" t="n">
        <f aca="false">FQ367/BS367*1000</f>
        <v>1.31239746894774</v>
      </c>
      <c r="FS367" s="505" t="n">
        <v>7.98</v>
      </c>
      <c r="FT367" s="536" t="n">
        <v>17.7</v>
      </c>
      <c r="FU367" s="496" t="n">
        <v>61</v>
      </c>
      <c r="FV367" s="491" t="n">
        <v>2</v>
      </c>
      <c r="FW367" s="505"/>
      <c r="FX367" s="491"/>
      <c r="FY367" s="453" t="n">
        <f aca="false">1-FV367/(EG367+DD367)</f>
        <v>0.894736842105263</v>
      </c>
      <c r="FZ367" s="453"/>
      <c r="GA367" s="430"/>
      <c r="GB367" s="500" t="n">
        <f aca="false">1-FT367/DZ367</f>
        <v>0.0166666666666667</v>
      </c>
      <c r="GC367" s="515" t="n">
        <f aca="false">(CW367+DZ367-FT367)</f>
        <v>0.300000000000001</v>
      </c>
      <c r="GD367" s="500" t="n">
        <f aca="false">1-FU367/EA367</f>
        <v>0.046875</v>
      </c>
      <c r="GE367" s="528" t="n">
        <f aca="false">CX367+EA367-FU367</f>
        <v>3</v>
      </c>
      <c r="GF367" s="462" t="n">
        <f aca="false">4100/BS367*24</f>
        <v>2.56229982032654</v>
      </c>
      <c r="GG367" s="491" t="n">
        <v>38</v>
      </c>
      <c r="GH367" s="527" t="n">
        <f aca="false">GG367/80</f>
        <v>0.475</v>
      </c>
      <c r="GI367" s="491" t="n">
        <v>250</v>
      </c>
      <c r="GJ367" s="545" t="n">
        <f aca="false">GI367/GG367</f>
        <v>6.57894736842105</v>
      </c>
      <c r="GK367" s="464" t="n">
        <f aca="false">GG367/(BS367/24)*1000</f>
        <v>23.7481446761972</v>
      </c>
      <c r="GL367" s="508" t="n">
        <v>8.12</v>
      </c>
      <c r="GM367" s="536" t="n">
        <v>15.9</v>
      </c>
      <c r="GN367" s="537" t="n">
        <v>59</v>
      </c>
      <c r="GO367" s="527" t="n">
        <f aca="false">1-GM367/FT367</f>
        <v>0.101694915254237</v>
      </c>
      <c r="GP367" s="527" t="n">
        <f aca="false">1-GN367/FU367</f>
        <v>0.0327868852459017</v>
      </c>
      <c r="GQ367" s="536" t="n">
        <v>2</v>
      </c>
      <c r="GR367" s="456" t="n">
        <f aca="false">4300/BS367*24</f>
        <v>2.68729005546442</v>
      </c>
      <c r="GS367" s="537" t="n">
        <f aca="false">HC367</f>
        <v>15</v>
      </c>
      <c r="GT367" s="537" t="n">
        <f aca="false">HD367</f>
        <v>50.7</v>
      </c>
      <c r="GU367" s="527" t="n">
        <f aca="false">1-GS367/GM367</f>
        <v>0.0566037735849057</v>
      </c>
      <c r="GV367" s="527" t="n">
        <f aca="false">1-GT367/GN367</f>
        <v>0.140677966101695</v>
      </c>
      <c r="GW367" s="527" t="n">
        <f aca="false">1-HC367/FT367</f>
        <v>0.152542372881356</v>
      </c>
      <c r="GX367" s="527" t="n">
        <f aca="false">1-HD367/FU367</f>
        <v>0.168852459016394</v>
      </c>
      <c r="GY367" s="545" t="n">
        <f aca="false">GK367/(FU367-HD367)</f>
        <v>2.3056451141939</v>
      </c>
      <c r="GZ367" s="491" t="n">
        <v>35312</v>
      </c>
      <c r="HA367" s="494" t="n">
        <v>8.33</v>
      </c>
      <c r="HB367" s="494" t="n">
        <v>8.28</v>
      </c>
      <c r="HC367" s="495" t="n">
        <v>15</v>
      </c>
      <c r="HD367" s="499" t="n">
        <f aca="false">HC367*3.38</f>
        <v>50.7</v>
      </c>
      <c r="HE367" s="499" t="n">
        <v>15</v>
      </c>
      <c r="HF367" s="499"/>
      <c r="HG367" s="499"/>
      <c r="HH367" s="493" t="n">
        <v>1</v>
      </c>
      <c r="HI367" s="509" t="n">
        <v>7330</v>
      </c>
      <c r="HJ367" s="491" t="n">
        <f aca="false">HI367*0.67</f>
        <v>4911.1</v>
      </c>
      <c r="HK367" s="491"/>
      <c r="HL367" s="491"/>
      <c r="HM367" s="544"/>
      <c r="HN367" s="507" t="n">
        <v>14.07</v>
      </c>
      <c r="HO367" s="492"/>
      <c r="HP367" s="546" t="n">
        <v>0.01</v>
      </c>
      <c r="HQ367" s="524"/>
      <c r="HR367" s="525"/>
      <c r="HS367" s="525" t="n">
        <v>0.17</v>
      </c>
      <c r="HT367" s="512" t="n">
        <v>2</v>
      </c>
      <c r="HU367" s="526" t="n">
        <f aca="false">72500/BA367*24</f>
        <v>46.470635365756</v>
      </c>
      <c r="HV367" s="527" t="n">
        <f aca="false">1-HC367/BE367</f>
        <v>0.789325842696629</v>
      </c>
      <c r="HW367" s="527" t="n">
        <f aca="false">1-HD367/BF367</f>
        <v>0.791358024691358</v>
      </c>
      <c r="HX367" s="527" t="n">
        <f aca="false">1-HN367/BK367</f>
        <v>0.285786802030457</v>
      </c>
      <c r="HY367" s="513"/>
    </row>
    <row r="368" s="599" customFormat="true" ht="15" hidden="false" customHeight="true" outlineLevel="0" collapsed="false">
      <c r="A368" s="401" t="n">
        <v>43850</v>
      </c>
      <c r="B368" s="516" t="n">
        <v>40496</v>
      </c>
      <c r="C368" s="403" t="n">
        <f aca="false">B368/$B$6</f>
        <v>0.80992</v>
      </c>
      <c r="D368" s="572" t="n">
        <v>8.21</v>
      </c>
      <c r="E368" s="573" t="n">
        <v>43.4</v>
      </c>
      <c r="F368" s="574" t="n">
        <v>230</v>
      </c>
      <c r="G368" s="407" t="n">
        <f aca="false">F368*B368/1000</f>
        <v>9314.08</v>
      </c>
      <c r="H368" s="403" t="n">
        <f aca="false">G368/$G$6</f>
        <v>0.3725632</v>
      </c>
      <c r="I368" s="574" t="n">
        <v>5990</v>
      </c>
      <c r="J368" s="407" t="n">
        <f aca="false">I368*0.67</f>
        <v>4013.3</v>
      </c>
      <c r="K368" s="575" t="n">
        <v>29.6</v>
      </c>
      <c r="L368" s="575"/>
      <c r="M368" s="575"/>
      <c r="N368" s="576" t="n">
        <v>111</v>
      </c>
      <c r="O368" s="576"/>
      <c r="P368" s="410"/>
      <c r="Q368" s="410"/>
      <c r="R368" s="410"/>
      <c r="S368" s="410"/>
      <c r="T368" s="411"/>
      <c r="U368" s="412"/>
      <c r="V368" s="410"/>
      <c r="W368" s="410"/>
      <c r="X368" s="517"/>
      <c r="Y368" s="474" t="n">
        <v>960</v>
      </c>
      <c r="Z368" s="430" t="n">
        <v>7.12</v>
      </c>
      <c r="AA368" s="448" t="n">
        <v>1338</v>
      </c>
      <c r="AB368" s="410" t="n">
        <f aca="false">AA368*2.8</f>
        <v>3746.4</v>
      </c>
      <c r="AC368" s="410" t="n">
        <v>6390</v>
      </c>
      <c r="AD368" s="475" t="n">
        <v>5.25</v>
      </c>
      <c r="AE368" s="478" t="n">
        <f aca="false">AD368/$AD$6</f>
        <v>0.729166666666667</v>
      </c>
      <c r="AF368" s="479" t="n">
        <f aca="false">Y368</f>
        <v>960</v>
      </c>
      <c r="AG368" s="478" t="n">
        <f aca="false">AF368/$AF$6</f>
        <v>0.384</v>
      </c>
      <c r="AH368" s="479" t="n">
        <v>1338</v>
      </c>
      <c r="AI368" s="479" t="n">
        <f aca="false">AB368</f>
        <v>3746.4</v>
      </c>
      <c r="AJ368" s="474" t="n">
        <f aca="false">AB368*Y368/1000</f>
        <v>3596.544</v>
      </c>
      <c r="AK368" s="478" t="n">
        <f aca="false">AJ368/$AJ$6</f>
        <v>0.1598464</v>
      </c>
      <c r="AL368" s="448" t="n">
        <v>38</v>
      </c>
      <c r="AM368" s="480"/>
      <c r="AN368" s="474" t="n">
        <v>2408</v>
      </c>
      <c r="AO368" s="474" t="n">
        <v>2482</v>
      </c>
      <c r="AP368" s="480" t="n">
        <v>7.64</v>
      </c>
      <c r="AQ368" s="448" t="n">
        <v>346</v>
      </c>
      <c r="AR368" s="474" t="n">
        <f aca="false">AQ368*3.4</f>
        <v>1176.4</v>
      </c>
      <c r="AS368" s="658" t="n">
        <f aca="false">AR368/AQ368</f>
        <v>3.4</v>
      </c>
      <c r="AT368" s="474" t="n">
        <v>6660</v>
      </c>
      <c r="AU368" s="448"/>
      <c r="AV368" s="481" t="n">
        <v>0.5</v>
      </c>
      <c r="AW368" s="480" t="n">
        <v>4.25</v>
      </c>
      <c r="AX368" s="480" t="n">
        <v>44.02</v>
      </c>
      <c r="AY368" s="481" t="n">
        <v>17.4</v>
      </c>
      <c r="AZ368" s="481" t="n">
        <v>3.6</v>
      </c>
      <c r="BA368" s="421" t="n">
        <f aca="false">CC368+DF368</f>
        <v>39430</v>
      </c>
      <c r="BB368" s="422" t="n">
        <f aca="false">BA368/$BA$6</f>
        <v>0.7886</v>
      </c>
      <c r="BC368" s="423"/>
      <c r="BD368" s="424" t="n">
        <v>8.2</v>
      </c>
      <c r="BE368" s="425" t="n">
        <v>50</v>
      </c>
      <c r="BF368" s="426" t="n">
        <v>246</v>
      </c>
      <c r="BG368" s="427" t="n">
        <v>8890</v>
      </c>
      <c r="BH368" s="421" t="n">
        <f aca="false">BG368*0.67</f>
        <v>5956.3</v>
      </c>
      <c r="BI368" s="433"/>
      <c r="BJ368" s="422"/>
      <c r="BK368" s="428" t="n">
        <v>22.2</v>
      </c>
      <c r="BL368" s="428"/>
      <c r="BM368" s="429"/>
      <c r="BN368" s="423"/>
      <c r="BO368" s="426" t="n">
        <v>161</v>
      </c>
      <c r="BP368" s="426"/>
      <c r="BQ368" s="424" t="n">
        <v>4.49</v>
      </c>
      <c r="BR368" s="422" t="n">
        <f aca="false">BQ368/$BQ$6</f>
        <v>0.623611111111111</v>
      </c>
      <c r="BS368" s="410" t="n">
        <f aca="false">BA368+Y368</f>
        <v>40390</v>
      </c>
      <c r="BT368" s="430" t="n">
        <f aca="false">(BD368*BA368+AP368*AF368)/(AF368+BA368)</f>
        <v>8.18668977469671</v>
      </c>
      <c r="BU368" s="431" t="n">
        <f aca="false">(AQ368*Y368+BA368*BE368)/(BA368+Y368)</f>
        <v>57.0354048031691</v>
      </c>
      <c r="BV368" s="431" t="n">
        <f aca="false">(BA368*BF368+AR368*AF368)/(AF368+BA368)</f>
        <v>268.113988611042</v>
      </c>
      <c r="BW368" s="431" t="n">
        <f aca="false">(BA368*BG368+AS368*AF368)/(AF368+BA368)</f>
        <v>8678.78098539243</v>
      </c>
      <c r="BX368" s="431" t="n">
        <f aca="false">BW368*0.65</f>
        <v>5641.20764050508</v>
      </c>
      <c r="BY368" s="431" t="n">
        <f aca="false">(BK368*BA368+AY368*AF368)/BS368</f>
        <v>22.0859123545432</v>
      </c>
      <c r="BZ368" s="431"/>
      <c r="CA368" s="432"/>
      <c r="CB368" s="431" t="n">
        <f aca="false">BO368</f>
        <v>161</v>
      </c>
      <c r="CC368" s="433" t="n">
        <v>19686</v>
      </c>
      <c r="CD368" s="412" t="n">
        <f aca="false">CC368+AF368/2</f>
        <v>20166</v>
      </c>
      <c r="CE368" s="422" t="n">
        <f aca="false">CD368/25000</f>
        <v>0.80664</v>
      </c>
      <c r="CF368" s="434" t="n">
        <f aca="false">6700/CD368*24</f>
        <v>7.97381731627492</v>
      </c>
      <c r="CG368" s="435"/>
      <c r="CH368" s="428"/>
      <c r="CI368" s="447" t="n">
        <f aca="false">9500/CD368*24</f>
        <v>11.3061588812853</v>
      </c>
      <c r="CJ368" s="437" t="n">
        <v>20.9</v>
      </c>
      <c r="CK368" s="437" t="n">
        <v>1.53</v>
      </c>
      <c r="CL368" s="424"/>
      <c r="CM368" s="424" t="n">
        <v>20.1</v>
      </c>
      <c r="CN368" s="424" t="n">
        <v>85</v>
      </c>
      <c r="CO368" s="433"/>
      <c r="CP368" s="433"/>
      <c r="CQ368" s="438"/>
      <c r="CR368" s="438" t="n">
        <v>0.93</v>
      </c>
      <c r="CS368" s="425"/>
      <c r="CT368" s="433" t="n">
        <f aca="false">3500/CD368*24</f>
        <v>4.16542695626302</v>
      </c>
      <c r="CU368" s="435" t="n">
        <v>5.6</v>
      </c>
      <c r="CV368" s="439"/>
      <c r="CW368" s="440"/>
      <c r="CX368" s="441"/>
      <c r="CY368" s="442"/>
      <c r="CZ368" s="443"/>
      <c r="DA368" s="443"/>
      <c r="DB368" s="443"/>
      <c r="DC368" s="443"/>
      <c r="DD368" s="444"/>
      <c r="DE368" s="441"/>
      <c r="DF368" s="445" t="n">
        <v>19744</v>
      </c>
      <c r="DG368" s="446" t="n">
        <f aca="false">DF368+AF368/2</f>
        <v>20224</v>
      </c>
      <c r="DH368" s="422" t="n">
        <f aca="false">DG368/25000</f>
        <v>0.80896</v>
      </c>
      <c r="DI368" s="447" t="n">
        <f aca="false">6700/DG368*24</f>
        <v>7.95094936708861</v>
      </c>
      <c r="DJ368" s="435" t="n">
        <v>7.95</v>
      </c>
      <c r="DK368" s="428" t="n">
        <v>11.2</v>
      </c>
      <c r="DL368" s="447" t="n">
        <f aca="false">9500/DG368*24</f>
        <v>11.2737341772152</v>
      </c>
      <c r="DM368" s="423" t="n">
        <v>20.9</v>
      </c>
      <c r="DN368" s="423" t="n">
        <v>1.18</v>
      </c>
      <c r="DO368" s="424" t="n">
        <v>7.87</v>
      </c>
      <c r="DP368" s="424" t="n">
        <v>19.4</v>
      </c>
      <c r="DQ368" s="424" t="n">
        <v>76</v>
      </c>
      <c r="DR368" s="433"/>
      <c r="DS368" s="433"/>
      <c r="DT368" s="438"/>
      <c r="DU368" s="438" t="n">
        <v>0.95</v>
      </c>
      <c r="DV368" s="425"/>
      <c r="DW368" s="447" t="n">
        <f aca="false">3500/DG368*24</f>
        <v>4.15348101265823</v>
      </c>
      <c r="DX368" s="435" t="n">
        <v>5.74</v>
      </c>
      <c r="DY368" s="439" t="n">
        <v>8.05</v>
      </c>
      <c r="DZ368" s="440" t="n">
        <v>17.8</v>
      </c>
      <c r="EA368" s="441" t="n">
        <v>67</v>
      </c>
      <c r="EB368" s="442" t="n">
        <v>7560</v>
      </c>
      <c r="EC368" s="443" t="n">
        <v>10.6</v>
      </c>
      <c r="ED368" s="443"/>
      <c r="EE368" s="443"/>
      <c r="EF368" s="443"/>
      <c r="EG368" s="444" t="n">
        <v>12</v>
      </c>
      <c r="EH368" s="441"/>
      <c r="EI368" s="430" t="n">
        <f aca="false">DY368</f>
        <v>8.05</v>
      </c>
      <c r="EJ368" s="448" t="n">
        <f aca="false">DZ368</f>
        <v>17.8</v>
      </c>
      <c r="EK368" s="449" t="n">
        <f aca="false">EA368</f>
        <v>67</v>
      </c>
      <c r="EL368" s="418" t="n">
        <f aca="false">EB368</f>
        <v>7560</v>
      </c>
      <c r="EM368" s="432" t="n">
        <f aca="false">EC368</f>
        <v>10.6</v>
      </c>
      <c r="EN368" s="432"/>
      <c r="EO368" s="432"/>
      <c r="EP368" s="432"/>
      <c r="EQ368" s="431" t="n">
        <f aca="false">EG368</f>
        <v>12</v>
      </c>
      <c r="ER368" s="449"/>
      <c r="ES368" s="450" t="n">
        <f aca="false">44000/(BA368+AF368)*24</f>
        <v>26.1450854171825</v>
      </c>
      <c r="ET368" s="451" t="n">
        <f aca="false">(BA368+AF368)/BA$6</f>
        <v>0.8078</v>
      </c>
      <c r="EU368" s="452" t="n">
        <f aca="false">BV368/1000/ES368*24</f>
        <v>0.246116454545454</v>
      </c>
      <c r="EV368" s="451" t="n">
        <f aca="false">EU368/$EU$6</f>
        <v>0.455771212121212</v>
      </c>
      <c r="EW368" s="514" t="n">
        <f aca="false">1-EM368/BY368</f>
        <v>0.520056050669806</v>
      </c>
      <c r="EX368" s="515" t="n">
        <f aca="false">BY368-EM368</f>
        <v>11.4859123545432</v>
      </c>
      <c r="EY368" s="514" t="n">
        <f aca="false">1-EJ368/BU368</f>
        <v>0.687913146905359</v>
      </c>
      <c r="EZ368" s="515" t="n">
        <f aca="false">BU368-EJ368</f>
        <v>39.2354048031691</v>
      </c>
      <c r="FA368" s="451" t="n">
        <f aca="false">1-EK368/BV368</f>
        <v>0.750106287452245</v>
      </c>
      <c r="FB368" s="432" t="n">
        <f aca="false">BV368-EK368</f>
        <v>201.113988611042</v>
      </c>
      <c r="FC368" s="453"/>
      <c r="FD368" s="432"/>
      <c r="FE368" s="453" t="n">
        <f aca="false">1-EQ368/CB368</f>
        <v>0.925465838509317</v>
      </c>
      <c r="FF368" s="431" t="n">
        <f aca="false">CB368-EQ368</f>
        <v>149</v>
      </c>
      <c r="FG368" s="406" t="n">
        <v>50400</v>
      </c>
      <c r="FH368" s="590"/>
      <c r="FI368" s="591"/>
      <c r="FJ368" s="592"/>
      <c r="FK368" s="456" t="n">
        <f aca="false">3000/BS368*24</f>
        <v>1.78261946026244</v>
      </c>
      <c r="FL368" s="531"/>
      <c r="FM368" s="456"/>
      <c r="FN368" s="531" t="n">
        <v>6140</v>
      </c>
      <c r="FO368" s="533" t="n">
        <f aca="false">FN368/11.15/1.2/1000</f>
        <v>0.458893871449925</v>
      </c>
      <c r="FP368" s="450" t="n">
        <f aca="false">FN368/BS368*1000</f>
        <v>152.017826194603</v>
      </c>
      <c r="FQ368" s="458" t="n">
        <v>50.4</v>
      </c>
      <c r="FR368" s="459" t="n">
        <f aca="false">FQ368/BS368*1000</f>
        <v>1.24783362218371</v>
      </c>
      <c r="FS368" s="577" t="n">
        <v>8.01</v>
      </c>
      <c r="FT368" s="578" t="n">
        <v>16.6</v>
      </c>
      <c r="FU368" s="579" t="n">
        <v>62</v>
      </c>
      <c r="FV368" s="580" t="n">
        <v>1</v>
      </c>
      <c r="FW368" s="581"/>
      <c r="FX368" s="580"/>
      <c r="FY368" s="453" t="n">
        <f aca="false">1-FV368/(EG368+DD368)</f>
        <v>0.916666666666667</v>
      </c>
      <c r="FZ368" s="453"/>
      <c r="GA368" s="430"/>
      <c r="GB368" s="514" t="n">
        <f aca="false">1-FT368/DZ368</f>
        <v>0.0674157303370786</v>
      </c>
      <c r="GC368" s="515" t="n">
        <f aca="false">(CW368+DZ368-FT368)</f>
        <v>1.2</v>
      </c>
      <c r="GD368" s="514" t="n">
        <f aca="false">1-FU368/EA368</f>
        <v>0.0746268656716418</v>
      </c>
      <c r="GE368" s="528" t="n">
        <f aca="false">CX368+EA368-FU368</f>
        <v>5</v>
      </c>
      <c r="GF368" s="462" t="n">
        <f aca="false">4100/BS368*24</f>
        <v>2.436246595692</v>
      </c>
      <c r="GG368" s="607" t="n">
        <v>38</v>
      </c>
      <c r="GH368" s="451" t="n">
        <f aca="false">GG368/80</f>
        <v>0.475</v>
      </c>
      <c r="GI368" s="406" t="n">
        <v>250</v>
      </c>
      <c r="GJ368" s="463" t="n">
        <f aca="false">GI368/GG368</f>
        <v>6.57894736842105</v>
      </c>
      <c r="GK368" s="464" t="n">
        <f aca="false">GG368/(BS368/24)*1000</f>
        <v>22.5798464966576</v>
      </c>
      <c r="GL368" s="465" t="n">
        <v>8.3</v>
      </c>
      <c r="GM368" s="530" t="n">
        <v>15.6</v>
      </c>
      <c r="GN368" s="406" t="n">
        <v>58</v>
      </c>
      <c r="GO368" s="514" t="n">
        <f aca="false">1-GM368/FT368</f>
        <v>0.0602409638554218</v>
      </c>
      <c r="GP368" s="451" t="n">
        <f aca="false">1-GN368/FU368</f>
        <v>0.0645161290322581</v>
      </c>
      <c r="GQ368" s="578" t="n">
        <v>2</v>
      </c>
      <c r="GR368" s="456" t="n">
        <f aca="false">4300/BS368*24</f>
        <v>2.55508789304283</v>
      </c>
      <c r="GS368" s="532" t="n">
        <f aca="false">HC368</f>
        <v>14.5</v>
      </c>
      <c r="GT368" s="532" t="n">
        <f aca="false">HD368</f>
        <v>49.01</v>
      </c>
      <c r="GU368" s="514" t="n">
        <f aca="false">1-GS368/GM368</f>
        <v>0.0705128205128205</v>
      </c>
      <c r="GV368" s="514" t="n">
        <f aca="false">1-GT368/GN368</f>
        <v>0.155</v>
      </c>
      <c r="GW368" s="514" t="n">
        <f aca="false">1-HC368/FT368</f>
        <v>0.126506024096386</v>
      </c>
      <c r="GX368" s="514" t="n">
        <f aca="false">1-HD368/FU368</f>
        <v>0.209516129032258</v>
      </c>
      <c r="GY368" s="463" t="n">
        <f aca="false">GK368/(FU368-HD368)</f>
        <v>1.73824838311452</v>
      </c>
      <c r="GZ368" s="406" t="n">
        <v>38852</v>
      </c>
      <c r="HA368" s="582" t="n">
        <v>8.26</v>
      </c>
      <c r="HB368" s="452" t="n">
        <v>8.22</v>
      </c>
      <c r="HC368" s="578" t="n">
        <v>14.5</v>
      </c>
      <c r="HD368" s="464" t="n">
        <f aca="false">HC368*3.38</f>
        <v>49.01</v>
      </c>
      <c r="HE368" s="464" t="n">
        <v>14.6</v>
      </c>
      <c r="HF368" s="464"/>
      <c r="HG368" s="583"/>
      <c r="HH368" s="576" t="n">
        <v>1</v>
      </c>
      <c r="HI368" s="584" t="n">
        <v>7360</v>
      </c>
      <c r="HJ368" s="407" t="n">
        <f aca="false">HI368*0.67</f>
        <v>4931.2</v>
      </c>
      <c r="HK368" s="407"/>
      <c r="HL368" s="550"/>
      <c r="HM368" s="585"/>
      <c r="HN368" s="462" t="n">
        <v>11.93</v>
      </c>
      <c r="HO368" s="575"/>
      <c r="HP368" s="549" t="n">
        <v>0.01</v>
      </c>
      <c r="HQ368" s="586"/>
      <c r="HR368" s="587"/>
      <c r="HS368" s="521" t="n">
        <v>0.15</v>
      </c>
      <c r="HT368" s="588" t="n">
        <v>2</v>
      </c>
      <c r="HU368" s="523" t="n">
        <f aca="false">72500/BA368*24</f>
        <v>44.1288359117423</v>
      </c>
      <c r="HV368" s="514" t="n">
        <f aca="false">1-HC368/BE368</f>
        <v>0.71</v>
      </c>
      <c r="HW368" s="514" t="n">
        <f aca="false">1-HD368/BF368</f>
        <v>0.800772357723577</v>
      </c>
      <c r="HX368" s="514" t="n">
        <f aca="false">1-HN368/BK368</f>
        <v>0.462612612612613</v>
      </c>
      <c r="HY368" s="600"/>
    </row>
    <row r="369" s="599" customFormat="true" ht="15" hidden="false" customHeight="true" outlineLevel="0" collapsed="false">
      <c r="A369" s="401" t="n">
        <v>43851</v>
      </c>
      <c r="B369" s="516" t="n">
        <v>39446</v>
      </c>
      <c r="C369" s="403" t="n">
        <f aca="false">B369/$B$6</f>
        <v>0.78892</v>
      </c>
      <c r="D369" s="572" t="n">
        <v>8.12</v>
      </c>
      <c r="E369" s="573" t="n">
        <v>47</v>
      </c>
      <c r="F369" s="574" t="n">
        <v>281</v>
      </c>
      <c r="G369" s="407" t="n">
        <f aca="false">F369*B369/1000</f>
        <v>11084.326</v>
      </c>
      <c r="H369" s="403" t="n">
        <f aca="false">G369/$G$6</f>
        <v>0.44337304</v>
      </c>
      <c r="I369" s="574" t="n">
        <v>7300</v>
      </c>
      <c r="J369" s="407" t="n">
        <f aca="false">I369*0.67</f>
        <v>4891</v>
      </c>
      <c r="K369" s="575" t="n">
        <v>26.5</v>
      </c>
      <c r="L369" s="575" t="n">
        <v>20.6</v>
      </c>
      <c r="M369" s="575" t="n">
        <v>2</v>
      </c>
      <c r="N369" s="576" t="n">
        <v>98</v>
      </c>
      <c r="O369" s="576" t="n">
        <v>32</v>
      </c>
      <c r="P369" s="410"/>
      <c r="Q369" s="410"/>
      <c r="R369" s="410"/>
      <c r="S369" s="410"/>
      <c r="T369" s="411"/>
      <c r="U369" s="412"/>
      <c r="V369" s="410"/>
      <c r="W369" s="410"/>
      <c r="X369" s="517"/>
      <c r="Y369" s="474" t="n">
        <v>960</v>
      </c>
      <c r="Z369" s="430" t="n">
        <v>6.74</v>
      </c>
      <c r="AA369" s="448" t="n">
        <v>1313</v>
      </c>
      <c r="AB369" s="410" t="n">
        <f aca="false">AA369*2.8</f>
        <v>3676.4</v>
      </c>
      <c r="AC369" s="410" t="n">
        <v>6590</v>
      </c>
      <c r="AD369" s="475" t="n">
        <v>5.43</v>
      </c>
      <c r="AE369" s="478" t="n">
        <f aca="false">AD369/$AD$6</f>
        <v>0.754166666666667</v>
      </c>
      <c r="AF369" s="479" t="n">
        <f aca="false">Y369</f>
        <v>960</v>
      </c>
      <c r="AG369" s="478" t="n">
        <f aca="false">AF369/$AF$6</f>
        <v>0.384</v>
      </c>
      <c r="AH369" s="479" t="n">
        <v>1313</v>
      </c>
      <c r="AI369" s="479" t="n">
        <f aca="false">AB369</f>
        <v>3676.4</v>
      </c>
      <c r="AJ369" s="474" t="n">
        <f aca="false">AB369*Y369/1000</f>
        <v>3529.344</v>
      </c>
      <c r="AK369" s="478" t="n">
        <f aca="false">AJ369/$AJ$6</f>
        <v>0.156859733333333</v>
      </c>
      <c r="AL369" s="448" t="n">
        <v>38</v>
      </c>
      <c r="AM369" s="480"/>
      <c r="AN369" s="474" t="n">
        <v>2561</v>
      </c>
      <c r="AO369" s="474" t="n">
        <v>2632</v>
      </c>
      <c r="AP369" s="480" t="n">
        <v>7.63</v>
      </c>
      <c r="AQ369" s="448" t="n">
        <v>327</v>
      </c>
      <c r="AR369" s="474" t="n">
        <f aca="false">AQ369*3.4</f>
        <v>1111.8</v>
      </c>
      <c r="AS369" s="658" t="n">
        <f aca="false">AR369/AQ369</f>
        <v>3.4</v>
      </c>
      <c r="AT369" s="474" t="n">
        <v>6750</v>
      </c>
      <c r="AU369" s="448"/>
      <c r="AV369" s="481" t="n">
        <v>1.2</v>
      </c>
      <c r="AW369" s="480" t="n">
        <v>4.4</v>
      </c>
      <c r="AX369" s="480" t="n">
        <v>43.26</v>
      </c>
      <c r="AY369" s="481" t="n">
        <v>17.6</v>
      </c>
      <c r="AZ369" s="481" t="n">
        <v>3.5</v>
      </c>
      <c r="BA369" s="421" t="n">
        <f aca="false">CC369+DF369</f>
        <v>41685</v>
      </c>
      <c r="BB369" s="422" t="n">
        <f aca="false">BA369/$BA$6</f>
        <v>0.8337</v>
      </c>
      <c r="BC369" s="423"/>
      <c r="BD369" s="424" t="n">
        <v>8.19</v>
      </c>
      <c r="BE369" s="425" t="n">
        <v>50</v>
      </c>
      <c r="BF369" s="426" t="n">
        <v>243</v>
      </c>
      <c r="BG369" s="427" t="n">
        <v>8730</v>
      </c>
      <c r="BH369" s="421" t="n">
        <f aca="false">BG369*0.67</f>
        <v>5849.1</v>
      </c>
      <c r="BI369" s="433" t="n">
        <v>1759</v>
      </c>
      <c r="BJ369" s="422" t="n">
        <f aca="false">BI369/35.5*(23+35.5)/BH369</f>
        <v>0.495569199161735</v>
      </c>
      <c r="BK369" s="428" t="n">
        <v>23.2</v>
      </c>
      <c r="BL369" s="428" t="n">
        <v>10.6</v>
      </c>
      <c r="BM369" s="429" t="n">
        <v>17.1</v>
      </c>
      <c r="BN369" s="423" t="n">
        <v>1.5</v>
      </c>
      <c r="BO369" s="426" t="n">
        <v>142</v>
      </c>
      <c r="BP369" s="426" t="n">
        <v>32</v>
      </c>
      <c r="BQ369" s="424" t="n">
        <v>4.35</v>
      </c>
      <c r="BR369" s="422" t="n">
        <f aca="false">BQ369/$BQ$6</f>
        <v>0.604166666666667</v>
      </c>
      <c r="BS369" s="410" t="n">
        <f aca="false">BA369+Y369</f>
        <v>42645</v>
      </c>
      <c r="BT369" s="430" t="n">
        <f aca="false">(BD369*BA369+AP369*AF369)/(AF369+BA369)</f>
        <v>8.17739359831164</v>
      </c>
      <c r="BU369" s="431" t="n">
        <f aca="false">(AQ369*Y369+BA369*BE369)/(BA369+Y369)</f>
        <v>56.2356665494196</v>
      </c>
      <c r="BV369" s="431" t="n">
        <f aca="false">(BA369*BF369+AR369*AF369)/(AF369+BA369)</f>
        <v>262.557931762223</v>
      </c>
      <c r="BW369" s="431" t="n">
        <f aca="false">(BA369*BG369+AS369*AF369)/(AF369+BA369)</f>
        <v>8533.55174111854</v>
      </c>
      <c r="BX369" s="431" t="n">
        <f aca="false">BW369*0.65</f>
        <v>5546.80863172705</v>
      </c>
      <c r="BY369" s="431" t="n">
        <f aca="false">(BK369*BA369+AY369*AF369)/BS369</f>
        <v>23.0739359831164</v>
      </c>
      <c r="BZ369" s="431" t="n">
        <f aca="false">(BL369*BA369+AY369*AF369)/BS369</f>
        <v>10.7575800211045</v>
      </c>
      <c r="CA369" s="432" t="n">
        <f aca="false">(BN369*BA369+AZ369*AF369)/BS369</f>
        <v>1.54502286317271</v>
      </c>
      <c r="CB369" s="431" t="n">
        <f aca="false">BO369</f>
        <v>142</v>
      </c>
      <c r="CC369" s="433" t="n">
        <v>20971</v>
      </c>
      <c r="CD369" s="412" t="n">
        <f aca="false">CC369+AF369/2</f>
        <v>21451</v>
      </c>
      <c r="CE369" s="422" t="n">
        <f aca="false">CD369/25000</f>
        <v>0.85804</v>
      </c>
      <c r="CF369" s="434" t="n">
        <f aca="false">6700/CD369*24</f>
        <v>7.49615402545336</v>
      </c>
      <c r="CG369" s="435"/>
      <c r="CH369" s="428"/>
      <c r="CI369" s="447" t="n">
        <f aca="false">9500/CD369*24</f>
        <v>10.6288751107174</v>
      </c>
      <c r="CJ369" s="437" t="n">
        <v>20.5</v>
      </c>
      <c r="CK369" s="437" t="n">
        <v>2.17</v>
      </c>
      <c r="CL369" s="424"/>
      <c r="CM369" s="424" t="n">
        <v>21.3</v>
      </c>
      <c r="CN369" s="424" t="n">
        <v>82</v>
      </c>
      <c r="CO369" s="433"/>
      <c r="CP369" s="433"/>
      <c r="CQ369" s="438"/>
      <c r="CR369" s="438" t="n">
        <v>0.95</v>
      </c>
      <c r="CS369" s="425"/>
      <c r="CT369" s="433" t="n">
        <f aca="false">3500/CD369*24</f>
        <v>3.91590135658011</v>
      </c>
      <c r="CU369" s="435" t="n">
        <v>5.91</v>
      </c>
      <c r="CV369" s="439"/>
      <c r="CW369" s="440"/>
      <c r="CX369" s="441"/>
      <c r="CY369" s="442"/>
      <c r="CZ369" s="443"/>
      <c r="DA369" s="443"/>
      <c r="DB369" s="443"/>
      <c r="DC369" s="443"/>
      <c r="DD369" s="444"/>
      <c r="DE369" s="441"/>
      <c r="DF369" s="445" t="n">
        <v>20714</v>
      </c>
      <c r="DG369" s="446" t="n">
        <f aca="false">DF369+AF369/2</f>
        <v>21194</v>
      </c>
      <c r="DH369" s="422" t="n">
        <f aca="false">DG369/25000</f>
        <v>0.84776</v>
      </c>
      <c r="DI369" s="447" t="n">
        <f aca="false">6700/DG369*24</f>
        <v>7.58705293951118</v>
      </c>
      <c r="DJ369" s="435" t="n">
        <v>7.84</v>
      </c>
      <c r="DK369" s="428" t="n">
        <v>13.3</v>
      </c>
      <c r="DL369" s="447" t="n">
        <f aca="false">9500/DG369*24</f>
        <v>10.7577616306502</v>
      </c>
      <c r="DM369" s="423" t="n">
        <v>20</v>
      </c>
      <c r="DN369" s="423" t="n">
        <v>1.69</v>
      </c>
      <c r="DO369" s="424" t="n">
        <v>7.27</v>
      </c>
      <c r="DP369" s="424" t="n">
        <v>21.3</v>
      </c>
      <c r="DQ369" s="424" t="n">
        <v>81</v>
      </c>
      <c r="DR369" s="433" t="n">
        <v>5056</v>
      </c>
      <c r="DS369" s="433" t="n">
        <v>2638</v>
      </c>
      <c r="DT369" s="438" t="n">
        <f aca="false">DS369/DR369</f>
        <v>0.521756329113924</v>
      </c>
      <c r="DU369" s="438" t="n">
        <v>0.95</v>
      </c>
      <c r="DV369" s="425"/>
      <c r="DW369" s="447" t="n">
        <f aca="false">3500/DG369*24</f>
        <v>3.96338586392375</v>
      </c>
      <c r="DX369" s="435" t="n">
        <v>4.56</v>
      </c>
      <c r="DY369" s="439" t="n">
        <v>8</v>
      </c>
      <c r="DZ369" s="440" t="n">
        <v>19.2</v>
      </c>
      <c r="EA369" s="441" t="n">
        <v>70</v>
      </c>
      <c r="EB369" s="442" t="n">
        <v>7640</v>
      </c>
      <c r="EC369" s="443" t="n">
        <v>13.3</v>
      </c>
      <c r="ED369" s="443" t="n">
        <v>0.21</v>
      </c>
      <c r="EE369" s="443" t="n">
        <v>12.9</v>
      </c>
      <c r="EF369" s="443" t="n">
        <v>0.6</v>
      </c>
      <c r="EG369" s="444" t="n">
        <v>15</v>
      </c>
      <c r="EH369" s="441" t="n">
        <v>16</v>
      </c>
      <c r="EI369" s="430" t="n">
        <f aca="false">DY369</f>
        <v>8</v>
      </c>
      <c r="EJ369" s="448" t="n">
        <f aca="false">DZ369</f>
        <v>19.2</v>
      </c>
      <c r="EK369" s="449" t="n">
        <f aca="false">EA369</f>
        <v>70</v>
      </c>
      <c r="EL369" s="418" t="n">
        <f aca="false">EB369</f>
        <v>7640</v>
      </c>
      <c r="EM369" s="432" t="n">
        <f aca="false">EC369</f>
        <v>13.3</v>
      </c>
      <c r="EN369" s="432" t="n">
        <f aca="false">ED369</f>
        <v>0.21</v>
      </c>
      <c r="EO369" s="432" t="n">
        <f aca="false">EE369</f>
        <v>12.9</v>
      </c>
      <c r="EP369" s="432" t="n">
        <f aca="false">EF369</f>
        <v>0.6</v>
      </c>
      <c r="EQ369" s="431" t="n">
        <f aca="false">EG369</f>
        <v>15</v>
      </c>
      <c r="ER369" s="449" t="n">
        <f aca="false">EH369</f>
        <v>16</v>
      </c>
      <c r="ES369" s="450" t="n">
        <f aca="false">44000/(BA369+AF369)*24</f>
        <v>24.7625747449877</v>
      </c>
      <c r="ET369" s="451" t="n">
        <f aca="false">(BA369+AF369)/BA$6</f>
        <v>0.8529</v>
      </c>
      <c r="EU369" s="452" t="n">
        <f aca="false">BV369/1000/ES369*24</f>
        <v>0.254472340909091</v>
      </c>
      <c r="EV369" s="451" t="n">
        <f aca="false">EU369/$EU$6</f>
        <v>0.471245075757576</v>
      </c>
      <c r="EW369" s="514" t="n">
        <f aca="false">1-EM369/BY369</f>
        <v>0.423592056000683</v>
      </c>
      <c r="EX369" s="515" t="n">
        <f aca="false">BY369-EM369</f>
        <v>9.77393598311643</v>
      </c>
      <c r="EY369" s="514" t="n">
        <f aca="false">1-EJ369/BU369</f>
        <v>0.658579666996084</v>
      </c>
      <c r="EZ369" s="515" t="n">
        <f aca="false">BU369-EJ369</f>
        <v>37.0356665494196</v>
      </c>
      <c r="FA369" s="451" t="n">
        <f aca="false">1-EK369/BV369</f>
        <v>0.733392171662164</v>
      </c>
      <c r="FB369" s="432" t="n">
        <f aca="false">BV369-EK369</f>
        <v>192.557931762223</v>
      </c>
      <c r="FC369" s="453" t="n">
        <f aca="false">1-EP369/CA369</f>
        <v>0.611656232214001</v>
      </c>
      <c r="FD369" s="432" t="n">
        <f aca="false">CA369-EP369</f>
        <v>0.945022863172705</v>
      </c>
      <c r="FE369" s="453" t="n">
        <f aca="false">1-EQ369/CB369</f>
        <v>0.894366197183099</v>
      </c>
      <c r="FF369" s="431" t="n">
        <f aca="false">CB369-EQ369</f>
        <v>127</v>
      </c>
      <c r="FG369" s="406" t="n">
        <v>50400</v>
      </c>
      <c r="FH369" s="590"/>
      <c r="FI369" s="591"/>
      <c r="FJ369" s="592"/>
      <c r="FK369" s="456" t="n">
        <f aca="false">3000/BS369*24</f>
        <v>1.68835736897643</v>
      </c>
      <c r="FL369" s="531"/>
      <c r="FM369" s="456"/>
      <c r="FN369" s="531" t="n">
        <v>5087</v>
      </c>
      <c r="FO369" s="533" t="n">
        <f aca="false">FN369/11.15/1.2/1000</f>
        <v>0.380194319880419</v>
      </c>
      <c r="FP369" s="450" t="n">
        <f aca="false">FN369/BS369*1000</f>
        <v>119.287137999766</v>
      </c>
      <c r="FQ369" s="458" t="n">
        <v>50.4</v>
      </c>
      <c r="FR369" s="459" t="n">
        <f aca="false">FQ369/BS369*1000</f>
        <v>1.1818501582835</v>
      </c>
      <c r="FS369" s="577" t="n">
        <v>7.9</v>
      </c>
      <c r="FT369" s="578" t="n">
        <v>17.8</v>
      </c>
      <c r="FU369" s="579" t="n">
        <v>62</v>
      </c>
      <c r="FV369" s="580" t="n">
        <v>1</v>
      </c>
      <c r="FW369" s="581" t="n">
        <v>0.18</v>
      </c>
      <c r="FX369" s="580" t="n">
        <v>8</v>
      </c>
      <c r="FY369" s="453" t="n">
        <f aca="false">1-FV369/(EG369+DD369)</f>
        <v>0.933333333333333</v>
      </c>
      <c r="FZ369" s="453" t="n">
        <f aca="false">1-FW369/(EF369+DC369)</f>
        <v>0.7</v>
      </c>
      <c r="GA369" s="430" t="n">
        <f aca="false">EF369+DC369-FW369</f>
        <v>0.42</v>
      </c>
      <c r="GB369" s="514" t="n">
        <f aca="false">1-FT369/DZ369</f>
        <v>0.0729166666666666</v>
      </c>
      <c r="GC369" s="515" t="n">
        <f aca="false">(CW369+DZ369-FT369)</f>
        <v>1.4</v>
      </c>
      <c r="GD369" s="514" t="n">
        <f aca="false">1-FU369/EA369</f>
        <v>0.114285714285714</v>
      </c>
      <c r="GE369" s="528" t="n">
        <f aca="false">CX369+EA369-FU369</f>
        <v>8</v>
      </c>
      <c r="GF369" s="462" t="n">
        <f aca="false">4100/BS369*24</f>
        <v>2.30742173760113</v>
      </c>
      <c r="GG369" s="607" t="n">
        <v>38</v>
      </c>
      <c r="GH369" s="451" t="n">
        <f aca="false">GG369/80</f>
        <v>0.475</v>
      </c>
      <c r="GI369" s="406" t="n">
        <v>250</v>
      </c>
      <c r="GJ369" s="463" t="n">
        <f aca="false">GI369/GG369</f>
        <v>6.57894736842105</v>
      </c>
      <c r="GK369" s="464" t="n">
        <f aca="false">GG369/(BS369/24)*1000</f>
        <v>21.3858600070348</v>
      </c>
      <c r="GL369" s="465" t="n">
        <v>8.17</v>
      </c>
      <c r="GM369" s="530" t="n">
        <v>16.3</v>
      </c>
      <c r="GN369" s="406" t="n">
        <v>59</v>
      </c>
      <c r="GO369" s="514" t="n">
        <f aca="false">1-GM369/FT369</f>
        <v>0.0842696629213483</v>
      </c>
      <c r="GP369" s="451" t="n">
        <f aca="false">1-GN369/FU369</f>
        <v>0.0483870967741935</v>
      </c>
      <c r="GQ369" s="578" t="n">
        <v>2</v>
      </c>
      <c r="GR369" s="456" t="n">
        <f aca="false">4300/BS369*24</f>
        <v>2.41997889553289</v>
      </c>
      <c r="GS369" s="532" t="n">
        <f aca="false">HC369</f>
        <v>14.8</v>
      </c>
      <c r="GT369" s="532" t="n">
        <f aca="false">HD369</f>
        <v>50.024</v>
      </c>
      <c r="GU369" s="514" t="n">
        <f aca="false">1-GS369/GM369</f>
        <v>0.0920245398773006</v>
      </c>
      <c r="GV369" s="514" t="n">
        <f aca="false">1-GT369/GN369</f>
        <v>0.152135593220339</v>
      </c>
      <c r="GW369" s="514" t="n">
        <f aca="false">1-HC369/FT369</f>
        <v>0.168539325842697</v>
      </c>
      <c r="GX369" s="514" t="n">
        <f aca="false">1-HD369/FU369</f>
        <v>0.193161290322581</v>
      </c>
      <c r="GY369" s="463" t="n">
        <f aca="false">GK369/(FU369-HD369)</f>
        <v>1.78572645349322</v>
      </c>
      <c r="GZ369" s="406" t="n">
        <v>40666</v>
      </c>
      <c r="HA369" s="582" t="n">
        <v>8.29</v>
      </c>
      <c r="HB369" s="452" t="n">
        <v>8.26</v>
      </c>
      <c r="HC369" s="578" t="n">
        <v>14.8</v>
      </c>
      <c r="HD369" s="464" t="n">
        <f aca="false">HC369*3.38</f>
        <v>50.024</v>
      </c>
      <c r="HE369" s="464" t="n">
        <v>14.9</v>
      </c>
      <c r="HF369" s="464"/>
      <c r="HG369" s="583"/>
      <c r="HH369" s="576" t="n">
        <v>1</v>
      </c>
      <c r="HI369" s="584" t="n">
        <v>7740</v>
      </c>
      <c r="HJ369" s="407" t="n">
        <f aca="false">HI369*0.67</f>
        <v>5185.8</v>
      </c>
      <c r="HK369" s="407" t="n">
        <v>196</v>
      </c>
      <c r="HL369" s="550" t="n">
        <v>1524</v>
      </c>
      <c r="HM369" s="585" t="n">
        <v>12.3</v>
      </c>
      <c r="HN369" s="462" t="n">
        <v>14.04</v>
      </c>
      <c r="HO369" s="575" t="n">
        <v>0.13</v>
      </c>
      <c r="HP369" s="549" t="n">
        <v>0.01</v>
      </c>
      <c r="HQ369" s="586" t="n">
        <v>12.9</v>
      </c>
      <c r="HR369" s="587" t="n">
        <v>0.18</v>
      </c>
      <c r="HS369" s="521" t="n">
        <v>0.15</v>
      </c>
      <c r="HT369" s="588" t="n">
        <v>2</v>
      </c>
      <c r="HU369" s="523" t="n">
        <f aca="false">72500/BA369*24</f>
        <v>41.7416336811803</v>
      </c>
      <c r="HV369" s="514" t="n">
        <f aca="false">1-HC369/BE369</f>
        <v>0.704</v>
      </c>
      <c r="HW369" s="514" t="n">
        <f aca="false">1-HD369/BF369</f>
        <v>0.794139917695473</v>
      </c>
      <c r="HX369" s="514" t="n">
        <f aca="false">1-HN369/BK369</f>
        <v>0.394827586206897</v>
      </c>
      <c r="HY369" s="600"/>
    </row>
    <row r="370" s="599" customFormat="true" ht="15" hidden="false" customHeight="true" outlineLevel="0" collapsed="false">
      <c r="A370" s="401" t="n">
        <v>43852</v>
      </c>
      <c r="B370" s="516" t="n">
        <v>48832</v>
      </c>
      <c r="C370" s="403" t="n">
        <f aca="false">B370/$B$6</f>
        <v>0.97664</v>
      </c>
      <c r="D370" s="572" t="n">
        <v>8.17</v>
      </c>
      <c r="E370" s="573" t="n">
        <v>44</v>
      </c>
      <c r="F370" s="574" t="n">
        <v>162</v>
      </c>
      <c r="G370" s="407" t="n">
        <f aca="false">F370*B370/1000</f>
        <v>7910.784</v>
      </c>
      <c r="H370" s="403" t="n">
        <f aca="false">G370/$G$6</f>
        <v>0.31643136</v>
      </c>
      <c r="I370" s="574" t="n">
        <v>7000</v>
      </c>
      <c r="J370" s="407" t="n">
        <f aca="false">I370*0.67</f>
        <v>4690</v>
      </c>
      <c r="K370" s="575" t="n">
        <v>27.8</v>
      </c>
      <c r="L370" s="575"/>
      <c r="M370" s="575"/>
      <c r="N370" s="576" t="n">
        <v>198</v>
      </c>
      <c r="O370" s="576"/>
      <c r="P370" s="410"/>
      <c r="Q370" s="410"/>
      <c r="R370" s="410"/>
      <c r="S370" s="410"/>
      <c r="T370" s="411"/>
      <c r="U370" s="412"/>
      <c r="V370" s="410"/>
      <c r="W370" s="410"/>
      <c r="X370" s="517"/>
      <c r="Y370" s="474" t="n">
        <v>960</v>
      </c>
      <c r="Z370" s="430" t="n">
        <v>5.51</v>
      </c>
      <c r="AA370" s="410" t="n">
        <v>1541</v>
      </c>
      <c r="AB370" s="410" t="n">
        <f aca="false">AA370*2.8</f>
        <v>4314.8</v>
      </c>
      <c r="AC370" s="410" t="n">
        <v>5760</v>
      </c>
      <c r="AD370" s="475" t="n">
        <v>5.24</v>
      </c>
      <c r="AE370" s="478" t="n">
        <f aca="false">AD370/$AD$6</f>
        <v>0.727777777777778</v>
      </c>
      <c r="AF370" s="479" t="n">
        <f aca="false">Y370</f>
        <v>960</v>
      </c>
      <c r="AG370" s="478" t="n">
        <f aca="false">AF370/$AF$6</f>
        <v>0.384</v>
      </c>
      <c r="AH370" s="479" t="n">
        <v>1541</v>
      </c>
      <c r="AI370" s="479" t="n">
        <f aca="false">AB370</f>
        <v>4314.8</v>
      </c>
      <c r="AJ370" s="474" t="n">
        <f aca="false">AB370*Y370/1000</f>
        <v>4142.208</v>
      </c>
      <c r="AK370" s="478" t="n">
        <f aca="false">AJ370/$AJ$6</f>
        <v>0.184098133333333</v>
      </c>
      <c r="AL370" s="448" t="n">
        <v>38</v>
      </c>
      <c r="AM370" s="480"/>
      <c r="AN370" s="474" t="n">
        <v>2407</v>
      </c>
      <c r="AO370" s="474" t="n">
        <v>2519</v>
      </c>
      <c r="AP370" s="480" t="n">
        <v>7.63</v>
      </c>
      <c r="AQ370" s="448" t="n">
        <v>318</v>
      </c>
      <c r="AR370" s="474" t="n">
        <f aca="false">AQ370*3.4</f>
        <v>1081.2</v>
      </c>
      <c r="AS370" s="658" t="n">
        <f aca="false">AR370/AQ370</f>
        <v>3.4</v>
      </c>
      <c r="AT370" s="474" t="n">
        <v>6600</v>
      </c>
      <c r="AU370" s="448"/>
      <c r="AV370" s="481" t="n">
        <v>0.3</v>
      </c>
      <c r="AW370" s="480" t="n">
        <v>3.79</v>
      </c>
      <c r="AX370" s="480" t="n">
        <v>43.6</v>
      </c>
      <c r="AY370" s="481" t="n">
        <v>17.2</v>
      </c>
      <c r="AZ370" s="481" t="n">
        <v>2.7</v>
      </c>
      <c r="BA370" s="421" t="n">
        <f aca="false">CC370+DF370</f>
        <v>43262</v>
      </c>
      <c r="BB370" s="422" t="n">
        <f aca="false">BA370/$BA$6</f>
        <v>0.86524</v>
      </c>
      <c r="BC370" s="423"/>
      <c r="BD370" s="424" t="n">
        <v>8.34</v>
      </c>
      <c r="BE370" s="425" t="n">
        <v>47.6</v>
      </c>
      <c r="BF370" s="426" t="n">
        <v>205</v>
      </c>
      <c r="BG370" s="427" t="n">
        <v>8550</v>
      </c>
      <c r="BH370" s="421" t="n">
        <f aca="false">BG370*0.67</f>
        <v>5728.5</v>
      </c>
      <c r="BI370" s="433"/>
      <c r="BJ370" s="422"/>
      <c r="BK370" s="428" t="n">
        <v>23</v>
      </c>
      <c r="BL370" s="428"/>
      <c r="BM370" s="429"/>
      <c r="BN370" s="423"/>
      <c r="BO370" s="426" t="n">
        <v>111</v>
      </c>
      <c r="BP370" s="426"/>
      <c r="BQ370" s="424" t="n">
        <v>4.58</v>
      </c>
      <c r="BR370" s="422" t="n">
        <f aca="false">BQ370/$BQ$6</f>
        <v>0.636111111111111</v>
      </c>
      <c r="BS370" s="410" t="n">
        <f aca="false">BA370+Y370</f>
        <v>44222</v>
      </c>
      <c r="BT370" s="430" t="n">
        <f aca="false">(BD370*BA370+AP370*AF370)/(AF370+BA370)</f>
        <v>8.32458685722039</v>
      </c>
      <c r="BU370" s="431" t="n">
        <f aca="false">(AQ370*Y370+BA370*BE370)/(BA370+Y370)</f>
        <v>53.4700194473339</v>
      </c>
      <c r="BV370" s="431" t="n">
        <f aca="false">(BA370*BF370+AR370*AF370)/(AF370+BA370)</f>
        <v>224.021120709149</v>
      </c>
      <c r="BW370" s="431" t="n">
        <f aca="false">(BA370*BG370+AS370*AF370)/(AF370+BA370)</f>
        <v>8364.46483650672</v>
      </c>
      <c r="BX370" s="431" t="n">
        <f aca="false">BW370*0.65</f>
        <v>5436.90214372937</v>
      </c>
      <c r="BY370" s="431" t="n">
        <f aca="false">(BK370*BA370+AY370*AF370)/BS370</f>
        <v>22.8740898195468</v>
      </c>
      <c r="BZ370" s="431"/>
      <c r="CA370" s="432"/>
      <c r="CB370" s="431" t="n">
        <f aca="false">BO370</f>
        <v>111</v>
      </c>
      <c r="CC370" s="433" t="n">
        <v>21644</v>
      </c>
      <c r="CD370" s="412" t="n">
        <f aca="false">CC370+AF370/2</f>
        <v>22124</v>
      </c>
      <c r="CE370" s="422" t="n">
        <f aca="false">CD370/25000</f>
        <v>0.88496</v>
      </c>
      <c r="CF370" s="434" t="n">
        <f aca="false">6700/CD370*24</f>
        <v>7.26812511299946</v>
      </c>
      <c r="CG370" s="435"/>
      <c r="CH370" s="428"/>
      <c r="CI370" s="447" t="n">
        <f aca="false">9500/CD370*24</f>
        <v>10.3055505333574</v>
      </c>
      <c r="CJ370" s="437" t="n">
        <v>20.4</v>
      </c>
      <c r="CK370" s="437" t="n">
        <v>2.32</v>
      </c>
      <c r="CL370" s="424"/>
      <c r="CM370" s="424" t="n">
        <v>21.8</v>
      </c>
      <c r="CN370" s="424" t="n">
        <v>69</v>
      </c>
      <c r="CO370" s="433"/>
      <c r="CP370" s="433"/>
      <c r="CQ370" s="438"/>
      <c r="CR370" s="438" t="n">
        <v>0.94</v>
      </c>
      <c r="CS370" s="425"/>
      <c r="CT370" s="433" t="n">
        <f aca="false">3500/CD370*24</f>
        <v>3.79678177544748</v>
      </c>
      <c r="CU370" s="435" t="n">
        <v>5.83</v>
      </c>
      <c r="CV370" s="439"/>
      <c r="CW370" s="440"/>
      <c r="CX370" s="441"/>
      <c r="CY370" s="442"/>
      <c r="CZ370" s="443"/>
      <c r="DA370" s="443"/>
      <c r="DB370" s="443"/>
      <c r="DC370" s="443"/>
      <c r="DD370" s="444"/>
      <c r="DE370" s="441"/>
      <c r="DF370" s="445" t="n">
        <v>21618</v>
      </c>
      <c r="DG370" s="446" t="n">
        <f aca="false">DF370+AF370/2</f>
        <v>22098</v>
      </c>
      <c r="DH370" s="422" t="n">
        <f aca="false">DG370/25000</f>
        <v>0.88392</v>
      </c>
      <c r="DI370" s="447" t="n">
        <f aca="false">6700/DG370*24</f>
        <v>7.27667662231876</v>
      </c>
      <c r="DJ370" s="435" t="n">
        <v>7.89</v>
      </c>
      <c r="DK370" s="428" t="n">
        <v>15</v>
      </c>
      <c r="DL370" s="447" t="n">
        <f aca="false">9500/DG370*24</f>
        <v>10.3176758077654</v>
      </c>
      <c r="DM370" s="423" t="n">
        <v>20.1</v>
      </c>
      <c r="DN370" s="423" t="n">
        <v>1.94</v>
      </c>
      <c r="DO370" s="424" t="n">
        <v>7.87</v>
      </c>
      <c r="DP370" s="424" t="n">
        <v>21.1</v>
      </c>
      <c r="DQ370" s="424" t="n">
        <v>68</v>
      </c>
      <c r="DR370" s="433"/>
      <c r="DS370" s="433"/>
      <c r="DT370" s="438"/>
      <c r="DU370" s="438" t="n">
        <v>0.95</v>
      </c>
      <c r="DV370" s="425"/>
      <c r="DW370" s="447" t="n">
        <f aca="false">3500/DG370*24</f>
        <v>3.80124898180831</v>
      </c>
      <c r="DX370" s="435" t="n">
        <v>4.44</v>
      </c>
      <c r="DY370" s="439" t="n">
        <v>8.04</v>
      </c>
      <c r="DZ370" s="440" t="n">
        <v>18.9</v>
      </c>
      <c r="EA370" s="441" t="n">
        <v>60</v>
      </c>
      <c r="EB370" s="442" t="n">
        <v>7780</v>
      </c>
      <c r="EC370" s="443" t="n">
        <v>15.2</v>
      </c>
      <c r="ED370" s="443"/>
      <c r="EE370" s="443"/>
      <c r="EF370" s="443"/>
      <c r="EG370" s="444" t="n">
        <v>11</v>
      </c>
      <c r="EH370" s="441"/>
      <c r="EI370" s="430" t="n">
        <f aca="false">DY370</f>
        <v>8.04</v>
      </c>
      <c r="EJ370" s="448" t="n">
        <f aca="false">DZ370</f>
        <v>18.9</v>
      </c>
      <c r="EK370" s="449" t="n">
        <f aca="false">EA370</f>
        <v>60</v>
      </c>
      <c r="EL370" s="418" t="n">
        <f aca="false">EB370</f>
        <v>7780</v>
      </c>
      <c r="EM370" s="432" t="n">
        <f aca="false">EC370</f>
        <v>15.2</v>
      </c>
      <c r="EN370" s="432"/>
      <c r="EO370" s="432"/>
      <c r="EP370" s="432"/>
      <c r="EQ370" s="431" t="n">
        <f aca="false">EG370</f>
        <v>11</v>
      </c>
      <c r="ER370" s="449"/>
      <c r="ES370" s="450" t="n">
        <f aca="false">44000/(BA370+AF370)*24</f>
        <v>23.8795169824974</v>
      </c>
      <c r="ET370" s="451" t="n">
        <f aca="false">(BA370+AF370)/BA$6</f>
        <v>0.88444</v>
      </c>
      <c r="EU370" s="452" t="n">
        <f aca="false">BV370/1000/ES370*24</f>
        <v>0.225151409090909</v>
      </c>
      <c r="EV370" s="451" t="n">
        <f aca="false">EU370/$EU$6</f>
        <v>0.416947053872054</v>
      </c>
      <c r="EW370" s="514" t="n">
        <f aca="false">1-EM370/BY370</f>
        <v>0.335492685395902</v>
      </c>
      <c r="EX370" s="515" t="n">
        <f aca="false">BY370-EM370</f>
        <v>7.67408981954683</v>
      </c>
      <c r="EY370" s="514" t="n">
        <f aca="false">1-EJ370/BU370</f>
        <v>0.646530893473569</v>
      </c>
      <c r="EZ370" s="515" t="n">
        <f aca="false">BU370-EJ370</f>
        <v>34.5700194473339</v>
      </c>
      <c r="FA370" s="451" t="n">
        <f aca="false">1-EK370/BV370</f>
        <v>0.732168110711761</v>
      </c>
      <c r="FB370" s="432" t="n">
        <f aca="false">BV370-EK370</f>
        <v>164.021120709149</v>
      </c>
      <c r="FC370" s="453"/>
      <c r="FD370" s="432"/>
      <c r="FE370" s="453" t="n">
        <f aca="false">1-EQ370/CB370</f>
        <v>0.900900900900901</v>
      </c>
      <c r="FF370" s="431" t="n">
        <f aca="false">CB370-EQ370</f>
        <v>100</v>
      </c>
      <c r="FG370" s="406" t="n">
        <v>50400</v>
      </c>
      <c r="FH370" s="590"/>
      <c r="FI370" s="591"/>
      <c r="FJ370" s="592"/>
      <c r="FK370" s="456" t="n">
        <f aca="false">3000/BS370*24</f>
        <v>1.62814888517028</v>
      </c>
      <c r="FL370" s="531"/>
      <c r="FM370" s="456"/>
      <c r="FN370" s="531" t="n">
        <v>4670</v>
      </c>
      <c r="FO370" s="533" t="n">
        <f aca="false">FN370/11.15/1.2/1000</f>
        <v>0.349028400597907</v>
      </c>
      <c r="FP370" s="450" t="n">
        <f aca="false">FN370/BS370*1000</f>
        <v>105.603545746461</v>
      </c>
      <c r="FQ370" s="458" t="n">
        <v>50.4</v>
      </c>
      <c r="FR370" s="459" t="n">
        <f aca="false">FQ370/BS370*1000</f>
        <v>1.13970421961919</v>
      </c>
      <c r="FS370" s="577" t="n">
        <v>8.03</v>
      </c>
      <c r="FT370" s="578" t="n">
        <v>17.2</v>
      </c>
      <c r="FU370" s="579" t="n">
        <v>54</v>
      </c>
      <c r="FV370" s="580" t="n">
        <v>1</v>
      </c>
      <c r="FW370" s="581"/>
      <c r="FX370" s="580"/>
      <c r="FY370" s="453" t="n">
        <f aca="false">1-FV370/(EG370+DD370)</f>
        <v>0.909090909090909</v>
      </c>
      <c r="FZ370" s="453"/>
      <c r="GA370" s="430"/>
      <c r="GB370" s="514" t="n">
        <f aca="false">1-FT370/DZ370</f>
        <v>0.0899470899470899</v>
      </c>
      <c r="GC370" s="515" t="n">
        <f aca="false">(CW370+DZ370-FT370)</f>
        <v>1.7</v>
      </c>
      <c r="GD370" s="514" t="n">
        <f aca="false">1-FU370/EA370</f>
        <v>0.1</v>
      </c>
      <c r="GE370" s="528" t="n">
        <f aca="false">CX370+EA370-FU370</f>
        <v>6</v>
      </c>
      <c r="GF370" s="462" t="n">
        <f aca="false">4100/BS370*24</f>
        <v>2.22513680973271</v>
      </c>
      <c r="GG370" s="607" t="n">
        <v>38</v>
      </c>
      <c r="GH370" s="451" t="n">
        <f aca="false">GG370/80</f>
        <v>0.475</v>
      </c>
      <c r="GI370" s="406" t="n">
        <v>250</v>
      </c>
      <c r="GJ370" s="463" t="n">
        <f aca="false">GI370/GG370</f>
        <v>6.57894736842105</v>
      </c>
      <c r="GK370" s="464" t="n">
        <f aca="false">GG370/(BS370/24)*1000</f>
        <v>20.6232192121568</v>
      </c>
      <c r="GL370" s="465" t="n">
        <v>8.21</v>
      </c>
      <c r="GM370" s="530" t="n">
        <v>16.2</v>
      </c>
      <c r="GN370" s="406" t="n">
        <v>52</v>
      </c>
      <c r="GO370" s="514" t="n">
        <f aca="false">1-GM370/FT370</f>
        <v>0.0581395348837209</v>
      </c>
      <c r="GP370" s="451" t="n">
        <f aca="false">1-GN370/FU370</f>
        <v>0.0370370370370371</v>
      </c>
      <c r="GQ370" s="578" t="n">
        <v>2</v>
      </c>
      <c r="GR370" s="456" t="n">
        <f aca="false">4300/BS370*24</f>
        <v>2.33368006874406</v>
      </c>
      <c r="GS370" s="532" t="n">
        <f aca="false">HC370</f>
        <v>14.3</v>
      </c>
      <c r="GT370" s="532" t="n">
        <f aca="false">HD370</f>
        <v>48.334</v>
      </c>
      <c r="GU370" s="514" t="n">
        <f aca="false">1-GS370/GM370</f>
        <v>0.117283950617284</v>
      </c>
      <c r="GV370" s="514" t="n">
        <f aca="false">1-GT370/GN370</f>
        <v>0.0704999999999999</v>
      </c>
      <c r="GW370" s="514" t="n">
        <f aca="false">1-HC370/FT370</f>
        <v>0.168604651162791</v>
      </c>
      <c r="GX370" s="514" t="n">
        <f aca="false">1-HD370/FU370</f>
        <v>0.104925925925926</v>
      </c>
      <c r="GY370" s="463" t="n">
        <f aca="false">GK370/(FU370-HD370)</f>
        <v>3.63981983977354</v>
      </c>
      <c r="GZ370" s="406" t="n">
        <v>41296</v>
      </c>
      <c r="HA370" s="582" t="n">
        <v>8.42</v>
      </c>
      <c r="HB370" s="452" t="n">
        <v>8.36</v>
      </c>
      <c r="HC370" s="578" t="n">
        <v>14.3</v>
      </c>
      <c r="HD370" s="464" t="n">
        <f aca="false">HC370*3.38</f>
        <v>48.334</v>
      </c>
      <c r="HE370" s="464" t="n">
        <v>15</v>
      </c>
      <c r="HF370" s="464"/>
      <c r="HG370" s="583"/>
      <c r="HH370" s="576" t="n">
        <v>1</v>
      </c>
      <c r="HI370" s="584" t="n">
        <v>7800</v>
      </c>
      <c r="HJ370" s="407" t="n">
        <f aca="false">HI370*0.67</f>
        <v>5226</v>
      </c>
      <c r="HK370" s="407"/>
      <c r="HL370" s="550"/>
      <c r="HM370" s="585"/>
      <c r="HN370" s="462" t="n">
        <v>14.14</v>
      </c>
      <c r="HO370" s="575"/>
      <c r="HP370" s="549" t="n">
        <v>0.01</v>
      </c>
      <c r="HQ370" s="586"/>
      <c r="HR370" s="587"/>
      <c r="HS370" s="521" t="n">
        <v>0.2</v>
      </c>
      <c r="HT370" s="588" t="n">
        <v>2</v>
      </c>
      <c r="HU370" s="523" t="n">
        <f aca="false">72500/BA370*24</f>
        <v>40.2200545513384</v>
      </c>
      <c r="HV370" s="514" t="n">
        <f aca="false">1-HC370/BE370</f>
        <v>0.699579831932773</v>
      </c>
      <c r="HW370" s="514" t="n">
        <f aca="false">1-HD370/BF370</f>
        <v>0.764224390243902</v>
      </c>
      <c r="HX370" s="514" t="n">
        <f aca="false">1-HN370/BK370</f>
        <v>0.385217391304348</v>
      </c>
      <c r="HY370" s="600"/>
    </row>
    <row r="371" s="599" customFormat="true" ht="15" hidden="false" customHeight="true" outlineLevel="0" collapsed="false">
      <c r="A371" s="401" t="n">
        <v>43853</v>
      </c>
      <c r="B371" s="516" t="n">
        <v>51389</v>
      </c>
      <c r="C371" s="403" t="n">
        <f aca="false">B371/$B$6</f>
        <v>1.02778</v>
      </c>
      <c r="D371" s="572" t="n">
        <v>8.23</v>
      </c>
      <c r="E371" s="573" t="n">
        <v>39.2</v>
      </c>
      <c r="F371" s="574" t="n">
        <v>156</v>
      </c>
      <c r="G371" s="407" t="n">
        <f aca="false">F371*B371/1000</f>
        <v>8016.684</v>
      </c>
      <c r="H371" s="403" t="n">
        <f aca="false">G371/$G$6</f>
        <v>0.32066736</v>
      </c>
      <c r="I371" s="574" t="n">
        <v>6380</v>
      </c>
      <c r="J371" s="407" t="n">
        <f aca="false">I371*0.67</f>
        <v>4274.6</v>
      </c>
      <c r="K371" s="575" t="n">
        <v>23</v>
      </c>
      <c r="L371" s="575"/>
      <c r="M371" s="575"/>
      <c r="N371" s="576" t="n">
        <v>85</v>
      </c>
      <c r="O371" s="576"/>
      <c r="P371" s="410"/>
      <c r="Q371" s="410"/>
      <c r="R371" s="410"/>
      <c r="S371" s="410"/>
      <c r="T371" s="411"/>
      <c r="U371" s="412"/>
      <c r="V371" s="410"/>
      <c r="W371" s="410"/>
      <c r="X371" s="517"/>
      <c r="Y371" s="474" t="n">
        <v>960</v>
      </c>
      <c r="Z371" s="430" t="n">
        <v>4.87</v>
      </c>
      <c r="AA371" s="410" t="n">
        <v>2365</v>
      </c>
      <c r="AB371" s="410" t="n">
        <f aca="false">AA371*2.8</f>
        <v>6622</v>
      </c>
      <c r="AC371" s="410" t="n">
        <v>5170</v>
      </c>
      <c r="AD371" s="475" t="n">
        <v>5.25</v>
      </c>
      <c r="AE371" s="478" t="n">
        <f aca="false">AD371/$AD$6</f>
        <v>0.729166666666667</v>
      </c>
      <c r="AF371" s="479" t="n">
        <f aca="false">Y371</f>
        <v>960</v>
      </c>
      <c r="AG371" s="478" t="n">
        <f aca="false">AF371/$AF$6</f>
        <v>0.384</v>
      </c>
      <c r="AH371" s="479" t="n">
        <v>2365</v>
      </c>
      <c r="AI371" s="479" t="n">
        <f aca="false">AB371</f>
        <v>6622</v>
      </c>
      <c r="AJ371" s="474" t="n">
        <f aca="false">AB371*Y371/1000</f>
        <v>6357.12</v>
      </c>
      <c r="AK371" s="478" t="n">
        <f aca="false">AJ371/$AJ$6</f>
        <v>0.282538666666667</v>
      </c>
      <c r="AL371" s="448" t="n">
        <v>38</v>
      </c>
      <c r="AM371" s="480"/>
      <c r="AN371" s="474" t="n">
        <v>2130</v>
      </c>
      <c r="AO371" s="474" t="n">
        <v>2238</v>
      </c>
      <c r="AP371" s="480" t="n">
        <v>7.53</v>
      </c>
      <c r="AQ371" s="448" t="n">
        <v>345</v>
      </c>
      <c r="AR371" s="474" t="n">
        <f aca="false">AQ371*3.4</f>
        <v>1173</v>
      </c>
      <c r="AS371" s="658" t="n">
        <f aca="false">AR371/AQ371</f>
        <v>3.4</v>
      </c>
      <c r="AT371" s="474" t="n">
        <v>6310</v>
      </c>
      <c r="AU371" s="448"/>
      <c r="AV371" s="481" t="n">
        <v>3</v>
      </c>
      <c r="AW371" s="480" t="n">
        <v>3.78</v>
      </c>
      <c r="AX371" s="480" t="n">
        <v>43.52</v>
      </c>
      <c r="AY371" s="481" t="n">
        <v>11.8</v>
      </c>
      <c r="AZ371" s="481" t="n">
        <v>3.6</v>
      </c>
      <c r="BA371" s="421" t="n">
        <f aca="false">CC371+DF371</f>
        <v>48476</v>
      </c>
      <c r="BB371" s="422" t="n">
        <f aca="false">BA371/$BA$6</f>
        <v>0.96952</v>
      </c>
      <c r="BC371" s="423"/>
      <c r="BD371" s="424" t="n">
        <v>8.04</v>
      </c>
      <c r="BE371" s="425" t="n">
        <v>55</v>
      </c>
      <c r="BF371" s="426" t="n">
        <v>260</v>
      </c>
      <c r="BG371" s="427" t="n">
        <v>6450</v>
      </c>
      <c r="BH371" s="421" t="n">
        <f aca="false">BG371*0.67</f>
        <v>4321.5</v>
      </c>
      <c r="BI371" s="433"/>
      <c r="BJ371" s="422"/>
      <c r="BK371" s="428" t="n">
        <v>17.8</v>
      </c>
      <c r="BL371" s="428"/>
      <c r="BM371" s="429"/>
      <c r="BN371" s="423"/>
      <c r="BO371" s="426" t="n">
        <v>94</v>
      </c>
      <c r="BP371" s="426"/>
      <c r="BQ371" s="424" t="n">
        <v>6.2</v>
      </c>
      <c r="BR371" s="422" t="n">
        <f aca="false">BQ371/$BQ$6</f>
        <v>0.861111111111111</v>
      </c>
      <c r="BS371" s="410" t="n">
        <f aca="false">BA371+Y371</f>
        <v>49436</v>
      </c>
      <c r="BT371" s="430" t="n">
        <f aca="false">(BD371*BA371+AP371*AF371)/(AF371+BA371)</f>
        <v>8.03009628610729</v>
      </c>
      <c r="BU371" s="431" t="n">
        <f aca="false">(AQ371*Y371+BA371*BE371)/(BA371+Y371)</f>
        <v>60.6315235860507</v>
      </c>
      <c r="BV371" s="431" t="n">
        <f aca="false">(BA371*BF371+AR371*AF371)/(AF371+BA371)</f>
        <v>277.729589772635</v>
      </c>
      <c r="BW371" s="431" t="n">
        <f aca="false">(BA371*BG371+AS371*AF371)/(AF371+BA371)</f>
        <v>6324.81317258678</v>
      </c>
      <c r="BX371" s="431" t="n">
        <f aca="false">BW371*0.65</f>
        <v>4111.12856218141</v>
      </c>
      <c r="BY371" s="431" t="n">
        <f aca="false">(BK371*BA371+AY371*AF371)/BS371</f>
        <v>17.6834857189093</v>
      </c>
      <c r="BZ371" s="431"/>
      <c r="CA371" s="432"/>
      <c r="CB371" s="431" t="n">
        <f aca="false">BO371</f>
        <v>94</v>
      </c>
      <c r="CC371" s="433" t="n">
        <v>24371</v>
      </c>
      <c r="CD371" s="412" t="n">
        <f aca="false">CC371+AF371/2</f>
        <v>24851</v>
      </c>
      <c r="CE371" s="422" t="n">
        <f aca="false">CD371/25000</f>
        <v>0.99404</v>
      </c>
      <c r="CF371" s="434" t="n">
        <f aca="false">6700/CD371*24</f>
        <v>6.47056456480625</v>
      </c>
      <c r="CG371" s="435"/>
      <c r="CH371" s="428"/>
      <c r="CI371" s="447" t="n">
        <f aca="false">9500/CD371*24</f>
        <v>9.17468109935214</v>
      </c>
      <c r="CJ371" s="437" t="n">
        <v>20.6</v>
      </c>
      <c r="CK371" s="437" t="n">
        <v>1.67</v>
      </c>
      <c r="CL371" s="424"/>
      <c r="CM371" s="424" t="n">
        <v>21.6</v>
      </c>
      <c r="CN371" s="424" t="n">
        <v>79</v>
      </c>
      <c r="CO371" s="433"/>
      <c r="CP371" s="433"/>
      <c r="CQ371" s="438"/>
      <c r="CR371" s="438" t="n">
        <v>0.93</v>
      </c>
      <c r="CS371" s="425"/>
      <c r="CT371" s="433" t="n">
        <f aca="false">3500/CD371*24</f>
        <v>3.38014566818237</v>
      </c>
      <c r="CU371" s="435" t="n">
        <v>5.52</v>
      </c>
      <c r="CV371" s="439"/>
      <c r="CW371" s="440"/>
      <c r="CX371" s="441"/>
      <c r="CY371" s="442"/>
      <c r="CZ371" s="443"/>
      <c r="DA371" s="443"/>
      <c r="DB371" s="443"/>
      <c r="DC371" s="443"/>
      <c r="DD371" s="444"/>
      <c r="DE371" s="441"/>
      <c r="DF371" s="445" t="n">
        <v>24105</v>
      </c>
      <c r="DG371" s="446" t="n">
        <f aca="false">DF371+AF371/2</f>
        <v>24585</v>
      </c>
      <c r="DH371" s="422" t="n">
        <f aca="false">DG371/25000</f>
        <v>0.9834</v>
      </c>
      <c r="DI371" s="447" t="n">
        <f aca="false">6700/DG371*24</f>
        <v>6.54057352043929</v>
      </c>
      <c r="DJ371" s="435" t="n">
        <v>7.91</v>
      </c>
      <c r="DK371" s="428" t="n">
        <v>5.8</v>
      </c>
      <c r="DL371" s="447" t="n">
        <f aca="false">9500/DG371*24</f>
        <v>9.27394752898109</v>
      </c>
      <c r="DM371" s="423" t="n">
        <v>20.9</v>
      </c>
      <c r="DN371" s="423" t="n">
        <v>1.77</v>
      </c>
      <c r="DO371" s="424" t="n">
        <v>7.98</v>
      </c>
      <c r="DP371" s="424" t="n">
        <v>20.9</v>
      </c>
      <c r="DQ371" s="424" t="n">
        <v>73</v>
      </c>
      <c r="DR371" s="433"/>
      <c r="DS371" s="433"/>
      <c r="DT371" s="438"/>
      <c r="DU371" s="438" t="n">
        <v>0.93</v>
      </c>
      <c r="DV371" s="425"/>
      <c r="DW371" s="447" t="n">
        <f aca="false">3500/DG371*24</f>
        <v>3.41671751067724</v>
      </c>
      <c r="DX371" s="435" t="n">
        <v>4.86</v>
      </c>
      <c r="DY371" s="439" t="n">
        <v>8.06</v>
      </c>
      <c r="DZ371" s="440" t="n">
        <v>18.4</v>
      </c>
      <c r="EA371" s="441" t="n">
        <v>64</v>
      </c>
      <c r="EB371" s="442" t="n">
        <v>7390</v>
      </c>
      <c r="EC371" s="443" t="n">
        <v>9.4</v>
      </c>
      <c r="ED371" s="443"/>
      <c r="EE371" s="443"/>
      <c r="EF371" s="443"/>
      <c r="EG371" s="444" t="n">
        <v>10</v>
      </c>
      <c r="EH371" s="441"/>
      <c r="EI371" s="430" t="n">
        <f aca="false">DY371</f>
        <v>8.06</v>
      </c>
      <c r="EJ371" s="448" t="n">
        <f aca="false">DZ371</f>
        <v>18.4</v>
      </c>
      <c r="EK371" s="449" t="n">
        <f aca="false">EA371</f>
        <v>64</v>
      </c>
      <c r="EL371" s="418" t="n">
        <f aca="false">EB371</f>
        <v>7390</v>
      </c>
      <c r="EM371" s="432" t="n">
        <f aca="false">EC371</f>
        <v>9.4</v>
      </c>
      <c r="EN371" s="432"/>
      <c r="EO371" s="432"/>
      <c r="EP371" s="432"/>
      <c r="EQ371" s="431" t="n">
        <f aca="false">EG371</f>
        <v>10</v>
      </c>
      <c r="ER371" s="449"/>
      <c r="ES371" s="450" t="n">
        <f aca="false">44000/(BA371+AF371)*24</f>
        <v>21.3609515332956</v>
      </c>
      <c r="ET371" s="451" t="n">
        <f aca="false">(BA371+AF371)/BA$6</f>
        <v>0.98872</v>
      </c>
      <c r="EU371" s="452" t="n">
        <f aca="false">BV371/1000/ES371*24</f>
        <v>0.312041818181818</v>
      </c>
      <c r="EV371" s="451" t="n">
        <f aca="false">EU371/$EU$6</f>
        <v>0.577855218855219</v>
      </c>
      <c r="EW371" s="514" t="n">
        <f aca="false">1-EM371/BY371</f>
        <v>0.468430593977951</v>
      </c>
      <c r="EX371" s="515" t="n">
        <f aca="false">BY371-EM371</f>
        <v>8.2834857189093</v>
      </c>
      <c r="EY371" s="514" t="n">
        <f aca="false">1-EJ371/BU371</f>
        <v>0.696527500683931</v>
      </c>
      <c r="EZ371" s="515" t="n">
        <f aca="false">BU371-EJ371</f>
        <v>42.2315235860507</v>
      </c>
      <c r="FA371" s="451" t="n">
        <f aca="false">1-EK371/BV371</f>
        <v>0.769560024006106</v>
      </c>
      <c r="FB371" s="432" t="n">
        <f aca="false">BV371-EK371</f>
        <v>213.729589772635</v>
      </c>
      <c r="FC371" s="453"/>
      <c r="FD371" s="432"/>
      <c r="FE371" s="453" t="n">
        <f aca="false">1-EQ371/CB371</f>
        <v>0.893617021276596</v>
      </c>
      <c r="FF371" s="431" t="n">
        <f aca="false">CB371-EQ371</f>
        <v>84</v>
      </c>
      <c r="FG371" s="406" t="n">
        <v>50400</v>
      </c>
      <c r="FH371" s="590"/>
      <c r="FI371" s="591"/>
      <c r="FJ371" s="592"/>
      <c r="FK371" s="456" t="n">
        <f aca="false">3000/BS371*24</f>
        <v>1.45642851363379</v>
      </c>
      <c r="FL371" s="531"/>
      <c r="FM371" s="456"/>
      <c r="FN371" s="531" t="n">
        <v>4892</v>
      </c>
      <c r="FO371" s="533" t="n">
        <f aca="false">FN371/11.15/1.2/1000</f>
        <v>0.365620328849028</v>
      </c>
      <c r="FP371" s="450" t="n">
        <f aca="false">FN371/BS371*1000</f>
        <v>98.9562262318958</v>
      </c>
      <c r="FQ371" s="458" t="n">
        <v>50.4</v>
      </c>
      <c r="FR371" s="459" t="n">
        <f aca="false">FQ371/BS371*1000</f>
        <v>1.01949995954365</v>
      </c>
      <c r="FS371" s="577" t="n">
        <v>8.04</v>
      </c>
      <c r="FT371" s="578" t="n">
        <v>17.2</v>
      </c>
      <c r="FU371" s="579" t="n">
        <v>56</v>
      </c>
      <c r="FV371" s="580" t="n">
        <v>1</v>
      </c>
      <c r="FW371" s="581"/>
      <c r="FX371" s="580"/>
      <c r="FY371" s="453" t="n">
        <f aca="false">1-FV371/(EG371+DD371)</f>
        <v>0.9</v>
      </c>
      <c r="FZ371" s="453"/>
      <c r="GA371" s="430"/>
      <c r="GB371" s="514" t="n">
        <f aca="false">1-FT371/DZ371</f>
        <v>0.0652173913043478</v>
      </c>
      <c r="GC371" s="515" t="n">
        <f aca="false">(CW371+DZ371-FT371)</f>
        <v>1.2</v>
      </c>
      <c r="GD371" s="514" t="n">
        <f aca="false">1-FU371/EA371</f>
        <v>0.125</v>
      </c>
      <c r="GE371" s="528" t="n">
        <f aca="false">CX371+EA371-FU371</f>
        <v>8</v>
      </c>
      <c r="GF371" s="462" t="n">
        <f aca="false">4100/BS371*24</f>
        <v>1.99045230196618</v>
      </c>
      <c r="GG371" s="607" t="n">
        <v>38</v>
      </c>
      <c r="GH371" s="451" t="n">
        <f aca="false">GG371/80</f>
        <v>0.475</v>
      </c>
      <c r="GI371" s="406" t="n">
        <v>250</v>
      </c>
      <c r="GJ371" s="463" t="n">
        <f aca="false">GI371/GG371</f>
        <v>6.57894736842105</v>
      </c>
      <c r="GK371" s="464" t="n">
        <f aca="false">GG371/(BS371/24)*1000</f>
        <v>18.448094506028</v>
      </c>
      <c r="GL371" s="465" t="n">
        <v>8.1</v>
      </c>
      <c r="GM371" s="530" t="n">
        <v>15.4</v>
      </c>
      <c r="GN371" s="406" t="n">
        <v>53</v>
      </c>
      <c r="GO371" s="514" t="n">
        <f aca="false">1-GM371/FT371</f>
        <v>0.104651162790698</v>
      </c>
      <c r="GP371" s="451" t="n">
        <f aca="false">1-GN371/FU371</f>
        <v>0.0535714285714286</v>
      </c>
      <c r="GQ371" s="578" t="n">
        <v>2</v>
      </c>
      <c r="GR371" s="456" t="n">
        <f aca="false">4300/BS371*24</f>
        <v>2.08754753620843</v>
      </c>
      <c r="GS371" s="532" t="n">
        <f aca="false">HC371</f>
        <v>15.1</v>
      </c>
      <c r="GT371" s="532" t="n">
        <f aca="false">HD371</f>
        <v>51.038</v>
      </c>
      <c r="GU371" s="514" t="n">
        <f aca="false">1-GS371/GM371</f>
        <v>0.0194805194805195</v>
      </c>
      <c r="GV371" s="514" t="n">
        <f aca="false">1-GT371/GN371</f>
        <v>0.0370188679245284</v>
      </c>
      <c r="GW371" s="514" t="n">
        <f aca="false">1-HC371/FT371</f>
        <v>0.122093023255814</v>
      </c>
      <c r="GX371" s="514" t="n">
        <f aca="false">1-HD371/FU371</f>
        <v>0.0886071428571429</v>
      </c>
      <c r="GY371" s="463" t="n">
        <f aca="false">GK371/(FU371-HD371)</f>
        <v>3.71787474930028</v>
      </c>
      <c r="GZ371" s="406" t="n">
        <v>46149</v>
      </c>
      <c r="HA371" s="582" t="n">
        <v>8.27</v>
      </c>
      <c r="HB371" s="452" t="n">
        <v>8.21</v>
      </c>
      <c r="HC371" s="578" t="n">
        <v>15.1</v>
      </c>
      <c r="HD371" s="464" t="n">
        <f aca="false">HC371*3.38</f>
        <v>51.038</v>
      </c>
      <c r="HE371" s="464" t="n">
        <v>14.5</v>
      </c>
      <c r="HF371" s="464"/>
      <c r="HG371" s="583"/>
      <c r="HH371" s="576" t="n">
        <v>2</v>
      </c>
      <c r="HI371" s="584" t="n">
        <v>7700</v>
      </c>
      <c r="HJ371" s="407" t="n">
        <f aca="false">HI371*0.67</f>
        <v>5159</v>
      </c>
      <c r="HK371" s="407"/>
      <c r="HL371" s="550"/>
      <c r="HM371" s="585"/>
      <c r="HN371" s="462" t="n">
        <v>8.96</v>
      </c>
      <c r="HO371" s="575"/>
      <c r="HP371" s="549" t="n">
        <v>0.01</v>
      </c>
      <c r="HQ371" s="586"/>
      <c r="HR371" s="587"/>
      <c r="HS371" s="521" t="n">
        <v>0.2</v>
      </c>
      <c r="HT371" s="588" t="n">
        <v>2</v>
      </c>
      <c r="HU371" s="523" t="n">
        <f aca="false">72500/BA371*24</f>
        <v>35.8940506642462</v>
      </c>
      <c r="HV371" s="514" t="n">
        <f aca="false">1-HC371/BE371</f>
        <v>0.725454545454545</v>
      </c>
      <c r="HW371" s="514" t="n">
        <f aca="false">1-HD371/BF371</f>
        <v>0.8037</v>
      </c>
      <c r="HX371" s="514" t="n">
        <f aca="false">1-HN371/BK371</f>
        <v>0.496629213483146</v>
      </c>
      <c r="HY371" s="600"/>
    </row>
    <row r="372" s="599" customFormat="true" ht="15" hidden="false" customHeight="true" outlineLevel="0" collapsed="false">
      <c r="A372" s="401" t="n">
        <v>43854</v>
      </c>
      <c r="B372" s="516" t="n">
        <v>48245</v>
      </c>
      <c r="C372" s="403" t="n">
        <f aca="false">B372/$B$6</f>
        <v>0.9649</v>
      </c>
      <c r="D372" s="572" t="n">
        <v>8.18</v>
      </c>
      <c r="E372" s="573" t="n">
        <v>35.6</v>
      </c>
      <c r="F372" s="574" t="n">
        <v>139</v>
      </c>
      <c r="G372" s="407" t="n">
        <f aca="false">F372*B372/1000</f>
        <v>6706.055</v>
      </c>
      <c r="H372" s="403" t="n">
        <f aca="false">G372/$G$6</f>
        <v>0.2682422</v>
      </c>
      <c r="I372" s="574" t="n">
        <v>7060</v>
      </c>
      <c r="J372" s="407" t="n">
        <f aca="false">I372*0.67</f>
        <v>4730.2</v>
      </c>
      <c r="K372" s="575" t="n">
        <v>14.6</v>
      </c>
      <c r="L372" s="575" t="n">
        <v>8.9</v>
      </c>
      <c r="M372" s="575" t="n">
        <v>1.4</v>
      </c>
      <c r="N372" s="576" t="n">
        <v>82</v>
      </c>
      <c r="O372" s="576" t="n">
        <v>32</v>
      </c>
      <c r="P372" s="410"/>
      <c r="Q372" s="410"/>
      <c r="R372" s="410"/>
      <c r="S372" s="410"/>
      <c r="T372" s="411"/>
      <c r="U372" s="412"/>
      <c r="V372" s="410"/>
      <c r="W372" s="410"/>
      <c r="X372" s="517"/>
      <c r="Y372" s="474" t="n">
        <v>960</v>
      </c>
      <c r="Z372" s="430" t="n">
        <v>4.96</v>
      </c>
      <c r="AA372" s="410" t="n">
        <v>2292</v>
      </c>
      <c r="AB372" s="410" t="n">
        <f aca="false">AA372*2.8</f>
        <v>6417.6</v>
      </c>
      <c r="AC372" s="410" t="n">
        <v>4870</v>
      </c>
      <c r="AD372" s="475" t="n">
        <v>5.97</v>
      </c>
      <c r="AE372" s="478" t="n">
        <f aca="false">AD372/$AD$6</f>
        <v>0.829166666666667</v>
      </c>
      <c r="AF372" s="479" t="n">
        <f aca="false">Y372</f>
        <v>960</v>
      </c>
      <c r="AG372" s="478" t="n">
        <f aca="false">AF372/$AF$6</f>
        <v>0.384</v>
      </c>
      <c r="AH372" s="479" t="n">
        <v>2292</v>
      </c>
      <c r="AI372" s="479" t="n">
        <f aca="false">AB372</f>
        <v>6417.6</v>
      </c>
      <c r="AJ372" s="474" t="n">
        <f aca="false">AB372*Y372/1000</f>
        <v>6160.896</v>
      </c>
      <c r="AK372" s="478" t="n">
        <f aca="false">AJ372/$AJ$6</f>
        <v>0.2738176</v>
      </c>
      <c r="AL372" s="448" t="n">
        <v>38</v>
      </c>
      <c r="AM372" s="480"/>
      <c r="AN372" s="474" t="n">
        <v>2089</v>
      </c>
      <c r="AO372" s="474" t="n">
        <v>2092</v>
      </c>
      <c r="AP372" s="480" t="n">
        <v>7.45</v>
      </c>
      <c r="AQ372" s="448" t="n">
        <v>404</v>
      </c>
      <c r="AR372" s="474" t="n">
        <f aca="false">AQ372*3.4</f>
        <v>1373.6</v>
      </c>
      <c r="AS372" s="658" t="n">
        <f aca="false">AR372/AQ372</f>
        <v>3.4</v>
      </c>
      <c r="AT372" s="474" t="n">
        <v>6090</v>
      </c>
      <c r="AU372" s="448"/>
      <c r="AV372" s="481" t="n">
        <v>0.5</v>
      </c>
      <c r="AW372" s="480" t="n">
        <v>3.82</v>
      </c>
      <c r="AX372" s="480" t="n">
        <v>43.65</v>
      </c>
      <c r="AY372" s="481" t="n">
        <v>8</v>
      </c>
      <c r="AZ372" s="481" t="n">
        <v>2.5</v>
      </c>
      <c r="BA372" s="421" t="n">
        <f aca="false">CC372+DF372</f>
        <v>49553</v>
      </c>
      <c r="BB372" s="422" t="n">
        <f aca="false">BA372/$BA$6</f>
        <v>0.99106</v>
      </c>
      <c r="BC372" s="423"/>
      <c r="BD372" s="424" t="n">
        <v>8.14</v>
      </c>
      <c r="BE372" s="425" t="n">
        <v>44</v>
      </c>
      <c r="BF372" s="426" t="n">
        <v>189</v>
      </c>
      <c r="BG372" s="427" t="n">
        <v>6980</v>
      </c>
      <c r="BH372" s="421" t="n">
        <f aca="false">BG372*0.67</f>
        <v>4676.6</v>
      </c>
      <c r="BI372" s="433"/>
      <c r="BJ372" s="422"/>
      <c r="BK372" s="428" t="n">
        <v>13</v>
      </c>
      <c r="BL372" s="428" t="n">
        <v>10.6</v>
      </c>
      <c r="BM372" s="429" t="n">
        <v>3.8</v>
      </c>
      <c r="BN372" s="423" t="n">
        <v>1.4</v>
      </c>
      <c r="BO372" s="426" t="n">
        <v>22</v>
      </c>
      <c r="BP372" s="426" t="n">
        <v>16</v>
      </c>
      <c r="BQ372" s="424" t="n">
        <v>6.06</v>
      </c>
      <c r="BR372" s="422" t="n">
        <f aca="false">BQ372/$BQ$6</f>
        <v>0.841666666666666</v>
      </c>
      <c r="BS372" s="410" t="n">
        <f aca="false">BA372+Y372</f>
        <v>50513</v>
      </c>
      <c r="BT372" s="430" t="n">
        <f aca="false">(BD372*BA372+AP372*AF372)/(AF372+BA372)</f>
        <v>8.12688654405797</v>
      </c>
      <c r="BU372" s="431" t="n">
        <f aca="false">(AQ372*Y372+BA372*BE372)/(BA372+Y372)</f>
        <v>50.841803100192</v>
      </c>
      <c r="BV372" s="431" t="n">
        <f aca="false">(BA372*BF372+AR372*AF372)/(AF372+BA372)</f>
        <v>211.513333201354</v>
      </c>
      <c r="BW372" s="431" t="n">
        <f aca="false">(BA372*BG372+AS372*AF372)/(AF372+BA372)</f>
        <v>6847.40965692</v>
      </c>
      <c r="BX372" s="431" t="n">
        <f aca="false">BW372*0.65</f>
        <v>4450.816276998</v>
      </c>
      <c r="BY372" s="431" t="n">
        <f aca="false">(BK372*BA372+AY372*AF372)/BS372</f>
        <v>12.9049749569418</v>
      </c>
      <c r="BZ372" s="431" t="n">
        <f aca="false">(BL372*BA372+AY372*AF372)/BS372</f>
        <v>10.5505869776097</v>
      </c>
      <c r="CA372" s="432" t="n">
        <f aca="false">(BN372*BA372+AZ372*AF372)/BS372</f>
        <v>1.42090550947281</v>
      </c>
      <c r="CB372" s="431" t="n">
        <f aca="false">BO372</f>
        <v>22</v>
      </c>
      <c r="CC372" s="433" t="n">
        <v>24756</v>
      </c>
      <c r="CD372" s="412" t="n">
        <f aca="false">CC372+AF372/2</f>
        <v>25236</v>
      </c>
      <c r="CE372" s="422" t="n">
        <f aca="false">CD372/25000</f>
        <v>1.00944</v>
      </c>
      <c r="CF372" s="434" t="n">
        <f aca="false">6700/CD372*24</f>
        <v>6.37184973846886</v>
      </c>
      <c r="CG372" s="435"/>
      <c r="CH372" s="428"/>
      <c r="CI372" s="447" t="n">
        <f aca="false">9500/CD372*24</f>
        <v>9.03471231573942</v>
      </c>
      <c r="CJ372" s="437" t="n">
        <v>20.6</v>
      </c>
      <c r="CK372" s="437" t="n">
        <v>1.88</v>
      </c>
      <c r="CL372" s="424"/>
      <c r="CM372" s="424" t="n">
        <v>18.2</v>
      </c>
      <c r="CN372" s="424" t="n">
        <v>73</v>
      </c>
      <c r="CO372" s="433"/>
      <c r="CP372" s="433"/>
      <c r="CQ372" s="438"/>
      <c r="CR372" s="438" t="n">
        <v>0.95</v>
      </c>
      <c r="CS372" s="425"/>
      <c r="CT372" s="433" t="n">
        <f aca="false">3500/CD372*24</f>
        <v>3.32857822158821</v>
      </c>
      <c r="CU372" s="435" t="n">
        <v>6.15</v>
      </c>
      <c r="CV372" s="439"/>
      <c r="CW372" s="440"/>
      <c r="CX372" s="441"/>
      <c r="CY372" s="442"/>
      <c r="CZ372" s="443"/>
      <c r="DA372" s="443"/>
      <c r="DB372" s="443"/>
      <c r="DC372" s="443"/>
      <c r="DD372" s="444"/>
      <c r="DE372" s="441"/>
      <c r="DF372" s="445" t="n">
        <v>24797</v>
      </c>
      <c r="DG372" s="446" t="n">
        <f aca="false">DF372+AF372/2</f>
        <v>25277</v>
      </c>
      <c r="DH372" s="422" t="n">
        <f aca="false">DG372/25000</f>
        <v>1.01108</v>
      </c>
      <c r="DI372" s="447" t="n">
        <f aca="false">6700/DG372*24</f>
        <v>6.36151442022392</v>
      </c>
      <c r="DJ372" s="435" t="n">
        <v>7.91</v>
      </c>
      <c r="DK372" s="428" t="n">
        <v>5.2</v>
      </c>
      <c r="DL372" s="447" t="n">
        <f aca="false">9500/DG372*24</f>
        <v>9.02005776001899</v>
      </c>
      <c r="DM372" s="423" t="n">
        <v>20.5</v>
      </c>
      <c r="DN372" s="423" t="n">
        <v>1.79</v>
      </c>
      <c r="DO372" s="424" t="n">
        <v>8.04</v>
      </c>
      <c r="DP372" s="424" t="n">
        <v>18</v>
      </c>
      <c r="DQ372" s="424" t="n">
        <v>70</v>
      </c>
      <c r="DR372" s="433"/>
      <c r="DS372" s="433"/>
      <c r="DT372" s="438"/>
      <c r="DU372" s="438" t="n">
        <v>0.92</v>
      </c>
      <c r="DV372" s="425"/>
      <c r="DW372" s="447" t="n">
        <f aca="false">3500/DG372*24</f>
        <v>3.32317917474384</v>
      </c>
      <c r="DX372" s="435" t="n">
        <v>6.11</v>
      </c>
      <c r="DY372" s="439" t="n">
        <v>8.1</v>
      </c>
      <c r="DZ372" s="440" t="n">
        <v>17</v>
      </c>
      <c r="EA372" s="441" t="n">
        <v>62</v>
      </c>
      <c r="EB372" s="442" t="n">
        <v>6570</v>
      </c>
      <c r="EC372" s="443" t="n">
        <v>4.9</v>
      </c>
      <c r="ED372" s="443" t="n">
        <v>0.22</v>
      </c>
      <c r="EE372" s="443" t="n">
        <v>5.6</v>
      </c>
      <c r="EF372" s="443" t="n">
        <v>0.6</v>
      </c>
      <c r="EG372" s="444" t="n">
        <v>12</v>
      </c>
      <c r="EH372" s="441" t="n">
        <v>16</v>
      </c>
      <c r="EI372" s="430" t="n">
        <f aca="false">DY372</f>
        <v>8.1</v>
      </c>
      <c r="EJ372" s="448" t="n">
        <f aca="false">DZ372</f>
        <v>17</v>
      </c>
      <c r="EK372" s="449" t="n">
        <f aca="false">EA372</f>
        <v>62</v>
      </c>
      <c r="EL372" s="418" t="n">
        <f aca="false">EB372</f>
        <v>6570</v>
      </c>
      <c r="EM372" s="432" t="n">
        <f aca="false">EC372</f>
        <v>4.9</v>
      </c>
      <c r="EN372" s="432" t="n">
        <f aca="false">ED372</f>
        <v>0.22</v>
      </c>
      <c r="EO372" s="432" t="n">
        <f aca="false">EE372</f>
        <v>5.6</v>
      </c>
      <c r="EP372" s="432" t="n">
        <f aca="false">EF372</f>
        <v>0.6</v>
      </c>
      <c r="EQ372" s="431" t="n">
        <f aca="false">EG372</f>
        <v>12</v>
      </c>
      <c r="ER372" s="449" t="n">
        <f aca="false">EH372</f>
        <v>16</v>
      </c>
      <c r="ES372" s="450" t="n">
        <f aca="false">44000/(BA372+AF372)*24</f>
        <v>20.905509472809</v>
      </c>
      <c r="ET372" s="451" t="n">
        <f aca="false">(BA372+AF372)/BA$6</f>
        <v>1.01026</v>
      </c>
      <c r="EU372" s="452" t="n">
        <f aca="false">BV372/1000/ES372*24</f>
        <v>0.242822113636364</v>
      </c>
      <c r="EV372" s="451" t="n">
        <f aca="false">EU372/$EU$6</f>
        <v>0.449670580808081</v>
      </c>
      <c r="EW372" s="514" t="n">
        <f aca="false">1-EM372/BY372</f>
        <v>0.620301471614695</v>
      </c>
      <c r="EX372" s="515" t="n">
        <f aca="false">BY372-EM372</f>
        <v>8.00497495694178</v>
      </c>
      <c r="EY372" s="514" t="n">
        <f aca="false">1-EJ372/BU372</f>
        <v>0.665629482760501</v>
      </c>
      <c r="EZ372" s="515" t="n">
        <f aca="false">BU372-EJ372</f>
        <v>33.841803100192</v>
      </c>
      <c r="FA372" s="451" t="n">
        <f aca="false">1-EK372/BV372</f>
        <v>0.706874270942636</v>
      </c>
      <c r="FB372" s="432" t="n">
        <f aca="false">BV372-EK372</f>
        <v>149.513333201354</v>
      </c>
      <c r="FC372" s="453" t="n">
        <f aca="false">1-EP372/CA372</f>
        <v>0.577734060428399</v>
      </c>
      <c r="FD372" s="432" t="n">
        <f aca="false">CA372-EP372</f>
        <v>0.820905509472809</v>
      </c>
      <c r="FE372" s="453" t="n">
        <f aca="false">1-EQ372/CB372</f>
        <v>0.454545454545455</v>
      </c>
      <c r="FF372" s="431" t="n">
        <f aca="false">CB372-EQ372</f>
        <v>10</v>
      </c>
      <c r="FG372" s="406" t="n">
        <v>50400</v>
      </c>
      <c r="FH372" s="590"/>
      <c r="FI372" s="591"/>
      <c r="FJ372" s="592"/>
      <c r="FK372" s="456" t="n">
        <f aca="false">3000/BS372*24</f>
        <v>1.42537564587334</v>
      </c>
      <c r="FL372" s="531"/>
      <c r="FM372" s="456"/>
      <c r="FN372" s="531" t="n">
        <v>4531</v>
      </c>
      <c r="FO372" s="533" t="n">
        <f aca="false">FN372/11.15/1.2/1000</f>
        <v>0.33863976083707</v>
      </c>
      <c r="FP372" s="450" t="n">
        <f aca="false">FN372/BS372*1000</f>
        <v>89.6996812701681</v>
      </c>
      <c r="FQ372" s="458" t="n">
        <v>50.4</v>
      </c>
      <c r="FR372" s="459" t="n">
        <f aca="false">FQ372/BS372*1000</f>
        <v>0.997762952111338</v>
      </c>
      <c r="FS372" s="577" t="n">
        <v>8.06</v>
      </c>
      <c r="FT372" s="578" t="n">
        <v>16</v>
      </c>
      <c r="FU372" s="579" t="n">
        <v>56</v>
      </c>
      <c r="FV372" s="580" t="n">
        <v>1</v>
      </c>
      <c r="FW372" s="581" t="n">
        <v>0.22</v>
      </c>
      <c r="FX372" s="580" t="n">
        <v>8</v>
      </c>
      <c r="FY372" s="453" t="n">
        <f aca="false">1-FV372/(EG372+DD372)</f>
        <v>0.916666666666667</v>
      </c>
      <c r="FZ372" s="453" t="n">
        <f aca="false">1-FW372/(EF372+DC372)</f>
        <v>0.633333333333333</v>
      </c>
      <c r="GA372" s="430" t="n">
        <f aca="false">EF372+DC372-FW372</f>
        <v>0.38</v>
      </c>
      <c r="GB372" s="514" t="n">
        <f aca="false">1-FT372/DZ372</f>
        <v>0.0588235294117647</v>
      </c>
      <c r="GC372" s="515" t="n">
        <f aca="false">(CW372+DZ372-FT372)</f>
        <v>1</v>
      </c>
      <c r="GD372" s="514" t="n">
        <f aca="false">1-FU372/EA372</f>
        <v>0.0967741935483871</v>
      </c>
      <c r="GE372" s="528" t="n">
        <f aca="false">CX372+EA372-FU372</f>
        <v>6</v>
      </c>
      <c r="GF372" s="462" t="n">
        <f aca="false">4100/BS372*24</f>
        <v>1.94801338269356</v>
      </c>
      <c r="GG372" s="607" t="n">
        <v>38</v>
      </c>
      <c r="GH372" s="451" t="n">
        <f aca="false">GG372/80</f>
        <v>0.475</v>
      </c>
      <c r="GI372" s="406" t="n">
        <v>250</v>
      </c>
      <c r="GJ372" s="463" t="n">
        <f aca="false">GI372/GG372</f>
        <v>6.57894736842105</v>
      </c>
      <c r="GK372" s="464" t="n">
        <f aca="false">GG372/(BS372/24)*1000</f>
        <v>18.0547581810623</v>
      </c>
      <c r="GL372" s="465" t="n">
        <v>8.06</v>
      </c>
      <c r="GM372" s="530" t="n">
        <v>15.2</v>
      </c>
      <c r="GN372" s="406" t="n">
        <v>53</v>
      </c>
      <c r="GO372" s="514" t="n">
        <f aca="false">1-GM372/FT372</f>
        <v>0.05</v>
      </c>
      <c r="GP372" s="451" t="n">
        <f aca="false">1-GN372/FU372</f>
        <v>0.0535714285714286</v>
      </c>
      <c r="GQ372" s="578" t="n">
        <v>2</v>
      </c>
      <c r="GR372" s="456" t="n">
        <f aca="false">4300/BS372*24</f>
        <v>2.04303842575179</v>
      </c>
      <c r="GS372" s="532" t="n">
        <f aca="false">HC372</f>
        <v>14.3</v>
      </c>
      <c r="GT372" s="532" t="n">
        <f aca="false">HD372</f>
        <v>48.334</v>
      </c>
      <c r="GU372" s="514" t="n">
        <f aca="false">1-GS372/GM372</f>
        <v>0.0592105263157894</v>
      </c>
      <c r="GV372" s="514" t="n">
        <f aca="false">1-GT372/GN372</f>
        <v>0.0880377358490565</v>
      </c>
      <c r="GW372" s="514" t="n">
        <f aca="false">1-HC372/FT372</f>
        <v>0.10625</v>
      </c>
      <c r="GX372" s="514" t="n">
        <f aca="false">1-HD372/FU372</f>
        <v>0.136892857142857</v>
      </c>
      <c r="GY372" s="463" t="n">
        <f aca="false">GK372/(FU372-HD372)</f>
        <v>2.35517325607387</v>
      </c>
      <c r="GZ372" s="406" t="n">
        <v>49079</v>
      </c>
      <c r="HA372" s="582" t="n">
        <v>8.25</v>
      </c>
      <c r="HB372" s="452" t="n">
        <v>8.21</v>
      </c>
      <c r="HC372" s="578" t="n">
        <v>14.3</v>
      </c>
      <c r="HD372" s="464" t="n">
        <f aca="false">HC372*3.38</f>
        <v>48.334</v>
      </c>
      <c r="HE372" s="464" t="n">
        <v>13</v>
      </c>
      <c r="HF372" s="464"/>
      <c r="HG372" s="583"/>
      <c r="HH372" s="576" t="n">
        <v>2</v>
      </c>
      <c r="HI372" s="584" t="n">
        <v>7000</v>
      </c>
      <c r="HJ372" s="407" t="n">
        <f aca="false">HI372*0.67</f>
        <v>4690</v>
      </c>
      <c r="HK372" s="407"/>
      <c r="HL372" s="550"/>
      <c r="HM372" s="585" t="n">
        <v>5.7</v>
      </c>
      <c r="HN372" s="462" t="n">
        <v>6.02</v>
      </c>
      <c r="HO372" s="575" t="n">
        <v>0.14</v>
      </c>
      <c r="HP372" s="549" t="n">
        <v>0.01</v>
      </c>
      <c r="HQ372" s="586" t="n">
        <v>6.9</v>
      </c>
      <c r="HR372" s="587" t="n">
        <v>0.16</v>
      </c>
      <c r="HS372" s="521" t="n">
        <v>0.19</v>
      </c>
      <c r="HT372" s="588" t="n">
        <v>2</v>
      </c>
      <c r="HU372" s="523" t="n">
        <f aca="false">72500/BA372*24</f>
        <v>35.1139184307711</v>
      </c>
      <c r="HV372" s="514" t="n">
        <f aca="false">1-HC372/BE372</f>
        <v>0.675</v>
      </c>
      <c r="HW372" s="514" t="n">
        <f aca="false">1-HD372/BF372</f>
        <v>0.74426455026455</v>
      </c>
      <c r="HX372" s="514" t="n">
        <f aca="false">1-HN372/BK372</f>
        <v>0.536923076923077</v>
      </c>
      <c r="HY372" s="600"/>
    </row>
    <row r="373" s="599" customFormat="true" ht="15" hidden="false" customHeight="true" outlineLevel="0" collapsed="false">
      <c r="A373" s="401" t="n">
        <v>43855</v>
      </c>
      <c r="B373" s="516" t="n">
        <v>50632</v>
      </c>
      <c r="C373" s="403" t="n">
        <f aca="false">B373/$B$6</f>
        <v>1.01264</v>
      </c>
      <c r="D373" s="572" t="n">
        <v>8.19</v>
      </c>
      <c r="E373" s="573" t="n">
        <v>39.5</v>
      </c>
      <c r="F373" s="574" t="n">
        <v>153</v>
      </c>
      <c r="G373" s="407" t="n">
        <f aca="false">F373*B373/1000</f>
        <v>7746.696</v>
      </c>
      <c r="H373" s="403" t="n">
        <f aca="false">G373/$G$6</f>
        <v>0.30986784</v>
      </c>
      <c r="I373" s="574" t="n">
        <v>6730</v>
      </c>
      <c r="J373" s="407" t="n">
        <f aca="false">I373*0.67</f>
        <v>4509.1</v>
      </c>
      <c r="K373" s="575" t="n">
        <v>15.5</v>
      </c>
      <c r="L373" s="575"/>
      <c r="M373" s="575"/>
      <c r="N373" s="576" t="n">
        <v>40</v>
      </c>
      <c r="O373" s="576"/>
      <c r="P373" s="410"/>
      <c r="Q373" s="410"/>
      <c r="R373" s="410"/>
      <c r="S373" s="410"/>
      <c r="T373" s="411"/>
      <c r="U373" s="412"/>
      <c r="V373" s="410"/>
      <c r="W373" s="410"/>
      <c r="X373" s="517"/>
      <c r="Y373" s="474" t="n">
        <v>960</v>
      </c>
      <c r="Z373" s="430" t="n">
        <v>5.19</v>
      </c>
      <c r="AA373" s="410" t="n">
        <v>2264</v>
      </c>
      <c r="AB373" s="410" t="n">
        <f aca="false">AA373*2.8</f>
        <v>6339.2</v>
      </c>
      <c r="AC373" s="410" t="n">
        <v>4890</v>
      </c>
      <c r="AD373" s="475" t="n">
        <v>5.89</v>
      </c>
      <c r="AE373" s="478" t="n">
        <f aca="false">AD373/$AD$6</f>
        <v>0.818055555555556</v>
      </c>
      <c r="AF373" s="479" t="n">
        <f aca="false">Y373</f>
        <v>960</v>
      </c>
      <c r="AG373" s="478" t="n">
        <f aca="false">AF373/$AF$6</f>
        <v>0.384</v>
      </c>
      <c r="AH373" s="479" t="n">
        <v>2264</v>
      </c>
      <c r="AI373" s="479" t="n">
        <f aca="false">AB373</f>
        <v>6339.2</v>
      </c>
      <c r="AJ373" s="474" t="n">
        <f aca="false">AB373*Y373/1000</f>
        <v>6085.632</v>
      </c>
      <c r="AK373" s="478" t="n">
        <f aca="false">AJ373/$AJ$6</f>
        <v>0.270472533333333</v>
      </c>
      <c r="AL373" s="448" t="n">
        <v>38</v>
      </c>
      <c r="AM373" s="480"/>
      <c r="AN373" s="474" t="n">
        <v>1902</v>
      </c>
      <c r="AO373" s="474" t="n">
        <v>2161</v>
      </c>
      <c r="AP373" s="480" t="n">
        <v>7.43</v>
      </c>
      <c r="AQ373" s="448" t="n">
        <v>440</v>
      </c>
      <c r="AR373" s="474" t="n">
        <f aca="false">AQ373*3.4</f>
        <v>1496</v>
      </c>
      <c r="AS373" s="658" t="n">
        <f aca="false">AR373/AQ373</f>
        <v>3.4</v>
      </c>
      <c r="AT373" s="474" t="n">
        <v>5830</v>
      </c>
      <c r="AU373" s="448"/>
      <c r="AV373" s="481" t="n">
        <v>1.5</v>
      </c>
      <c r="AW373" s="480" t="n">
        <v>4.12</v>
      </c>
      <c r="AX373" s="480" t="n">
        <v>42.16</v>
      </c>
      <c r="AY373" s="481" t="n">
        <v>6.2</v>
      </c>
      <c r="AZ373" s="481" t="n">
        <v>2.3</v>
      </c>
      <c r="BA373" s="421" t="n">
        <f aca="false">CC373+DF373</f>
        <v>51009</v>
      </c>
      <c r="BB373" s="422" t="n">
        <f aca="false">BA373/$BA$6</f>
        <v>1.02018</v>
      </c>
      <c r="BC373" s="423"/>
      <c r="BD373" s="424" t="n">
        <v>8.16</v>
      </c>
      <c r="BE373" s="425" t="n">
        <v>39.7</v>
      </c>
      <c r="BF373" s="426" t="n">
        <v>179</v>
      </c>
      <c r="BG373" s="427" t="n">
        <v>6610</v>
      </c>
      <c r="BH373" s="421" t="n">
        <f aca="false">BG373*0.67</f>
        <v>4428.7</v>
      </c>
      <c r="BI373" s="433"/>
      <c r="BJ373" s="422"/>
      <c r="BK373" s="428" t="n">
        <v>13.5</v>
      </c>
      <c r="BL373" s="428"/>
      <c r="BM373" s="429"/>
      <c r="BN373" s="423"/>
      <c r="BO373" s="426" t="n">
        <v>63</v>
      </c>
      <c r="BP373" s="426"/>
      <c r="BQ373" s="424" t="n">
        <v>6.68</v>
      </c>
      <c r="BR373" s="422" t="n">
        <f aca="false">BQ373/$BQ$6</f>
        <v>0.927777777777778</v>
      </c>
      <c r="BS373" s="410" t="n">
        <f aca="false">BA373+Y373</f>
        <v>51969</v>
      </c>
      <c r="BT373" s="430" t="n">
        <f aca="false">(BD373*BA373+AP373*AF373)/(AF373+BA373)</f>
        <v>8.146515037811</v>
      </c>
      <c r="BU373" s="431" t="n">
        <f aca="false">(AQ373*Y373+BA373*BE373)/(BA373+Y373)</f>
        <v>47.0945621428159</v>
      </c>
      <c r="BV373" s="431" t="n">
        <f aca="false">(BA373*BF373+AR373*AF373)/(AF373+BA373)</f>
        <v>203.328349593027</v>
      </c>
      <c r="BW373" s="431" t="n">
        <f aca="false">(BA373*BG373+AS373*AF373)/(AF373+BA373)</f>
        <v>6487.95924493448</v>
      </c>
      <c r="BX373" s="431" t="n">
        <f aca="false">BW373*0.65</f>
        <v>4217.17350920741</v>
      </c>
      <c r="BY373" s="431" t="n">
        <f aca="false">(BK373*BA373+AY373*AF373)/BS373</f>
        <v>13.36515037811</v>
      </c>
      <c r="BZ373" s="431"/>
      <c r="CA373" s="432"/>
      <c r="CB373" s="431" t="n">
        <f aca="false">BO373</f>
        <v>63</v>
      </c>
      <c r="CC373" s="433" t="n">
        <v>25614</v>
      </c>
      <c r="CD373" s="412" t="n">
        <f aca="false">CC373+AF373/2</f>
        <v>26094</v>
      </c>
      <c r="CE373" s="422" t="n">
        <f aca="false">CD373/25000</f>
        <v>1.04376</v>
      </c>
      <c r="CF373" s="434" t="n">
        <f aca="false">6700/CD373*24</f>
        <v>6.16233616923431</v>
      </c>
      <c r="CG373" s="435"/>
      <c r="CH373" s="428"/>
      <c r="CI373" s="447" t="n">
        <f aca="false">9500/CD373*24</f>
        <v>8.73764083697402</v>
      </c>
      <c r="CJ373" s="437" t="n">
        <v>20.4</v>
      </c>
      <c r="CK373" s="437" t="n">
        <v>1.79</v>
      </c>
      <c r="CL373" s="424"/>
      <c r="CM373" s="424" t="n">
        <v>17.01</v>
      </c>
      <c r="CN373" s="424" t="n">
        <v>70</v>
      </c>
      <c r="CO373" s="433"/>
      <c r="CP373" s="433"/>
      <c r="CQ373" s="438"/>
      <c r="CR373" s="438" t="n">
        <v>0.95</v>
      </c>
      <c r="CS373" s="425"/>
      <c r="CT373" s="433" t="n">
        <f aca="false">3500/CD373*24</f>
        <v>3.21913083467464</v>
      </c>
      <c r="CU373" s="435" t="n">
        <v>6.49</v>
      </c>
      <c r="CV373" s="439"/>
      <c r="CW373" s="440"/>
      <c r="CX373" s="441"/>
      <c r="CY373" s="442"/>
      <c r="CZ373" s="443"/>
      <c r="DA373" s="443"/>
      <c r="DB373" s="443"/>
      <c r="DC373" s="443"/>
      <c r="DD373" s="444"/>
      <c r="DE373" s="441"/>
      <c r="DF373" s="445" t="n">
        <v>25395</v>
      </c>
      <c r="DG373" s="446" t="n">
        <f aca="false">DF373+AF373/2</f>
        <v>25875</v>
      </c>
      <c r="DH373" s="422" t="n">
        <f aca="false">DG373/25000</f>
        <v>1.035</v>
      </c>
      <c r="DI373" s="447" t="n">
        <f aca="false">6700/DG373*24</f>
        <v>6.21449275362319</v>
      </c>
      <c r="DJ373" s="435" t="n">
        <v>7.9</v>
      </c>
      <c r="DK373" s="428" t="n">
        <v>4.9</v>
      </c>
      <c r="DL373" s="447" t="n">
        <f aca="false">9500/DG373*24</f>
        <v>8.81159420289855</v>
      </c>
      <c r="DM373" s="423" t="n">
        <v>20.3</v>
      </c>
      <c r="DN373" s="423" t="n">
        <v>1.85</v>
      </c>
      <c r="DO373" s="424" t="n">
        <v>8.09</v>
      </c>
      <c r="DP373" s="424" t="n">
        <v>17.8</v>
      </c>
      <c r="DQ373" s="424" t="n">
        <v>72</v>
      </c>
      <c r="DR373" s="433"/>
      <c r="DS373" s="433"/>
      <c r="DT373" s="438"/>
      <c r="DU373" s="438" t="n">
        <v>0.94</v>
      </c>
      <c r="DV373" s="425"/>
      <c r="DW373" s="447" t="n">
        <f aca="false">3500/DG373*24</f>
        <v>3.2463768115942</v>
      </c>
      <c r="DX373" s="435" t="n">
        <v>6.18</v>
      </c>
      <c r="DY373" s="439" t="n">
        <v>8.14</v>
      </c>
      <c r="DZ373" s="440" t="n">
        <v>15.7</v>
      </c>
      <c r="EA373" s="441" t="n">
        <v>57</v>
      </c>
      <c r="EB373" s="442" t="n">
        <v>6430</v>
      </c>
      <c r="EC373" s="443" t="n">
        <v>5.7</v>
      </c>
      <c r="ED373" s="443"/>
      <c r="EE373" s="443"/>
      <c r="EF373" s="443"/>
      <c r="EG373" s="444" t="n">
        <v>14</v>
      </c>
      <c r="EH373" s="441"/>
      <c r="EI373" s="430" t="n">
        <f aca="false">DY373</f>
        <v>8.14</v>
      </c>
      <c r="EJ373" s="448" t="n">
        <f aca="false">DZ373</f>
        <v>15.7</v>
      </c>
      <c r="EK373" s="449" t="n">
        <f aca="false">EA373</f>
        <v>57</v>
      </c>
      <c r="EL373" s="418" t="n">
        <f aca="false">EB373</f>
        <v>6430</v>
      </c>
      <c r="EM373" s="432" t="n">
        <f aca="false">EC373</f>
        <v>5.7</v>
      </c>
      <c r="EN373" s="432"/>
      <c r="EO373" s="432"/>
      <c r="EP373" s="432"/>
      <c r="EQ373" s="431" t="n">
        <f aca="false">EG373</f>
        <v>14</v>
      </c>
      <c r="ER373" s="449"/>
      <c r="ES373" s="450" t="n">
        <f aca="false">44000/(BA373+AF373)*24</f>
        <v>20.3198060382151</v>
      </c>
      <c r="ET373" s="451" t="n">
        <f aca="false">(BA373+AF373)/BA$6</f>
        <v>1.03938</v>
      </c>
      <c r="EU373" s="452" t="n">
        <f aca="false">BV373/1000/ES373*24</f>
        <v>0.240153886363636</v>
      </c>
      <c r="EV373" s="451" t="n">
        <f aca="false">EU373/$EU$6</f>
        <v>0.444729419191919</v>
      </c>
      <c r="EW373" s="514" t="n">
        <f aca="false">1-EM373/BY373</f>
        <v>0.573517705469615</v>
      </c>
      <c r="EX373" s="515" t="n">
        <f aca="false">BY373-EM373</f>
        <v>7.66515037811003</v>
      </c>
      <c r="EY373" s="514" t="n">
        <f aca="false">1-EJ373/BU373</f>
        <v>0.666628177741855</v>
      </c>
      <c r="EZ373" s="515" t="n">
        <f aca="false">BU373-EJ373</f>
        <v>31.3945621428159</v>
      </c>
      <c r="FA373" s="451" t="n">
        <f aca="false">1-EK373/BV373</f>
        <v>0.719665260087495</v>
      </c>
      <c r="FB373" s="432" t="n">
        <f aca="false">BV373-EK373</f>
        <v>146.328349593027</v>
      </c>
      <c r="FC373" s="453"/>
      <c r="FD373" s="432"/>
      <c r="FE373" s="453" t="n">
        <f aca="false">1-EQ373/CB373</f>
        <v>0.777777777777778</v>
      </c>
      <c r="FF373" s="431" t="n">
        <f aca="false">CB373-EQ373</f>
        <v>49</v>
      </c>
      <c r="FG373" s="406" t="n">
        <v>50400</v>
      </c>
      <c r="FH373" s="590"/>
      <c r="FI373" s="591"/>
      <c r="FJ373" s="592"/>
      <c r="FK373" s="456" t="n">
        <f aca="false">3000/BS373*24</f>
        <v>1.38544132078739</v>
      </c>
      <c r="FL373" s="531"/>
      <c r="FM373" s="456"/>
      <c r="FN373" s="531" t="n">
        <v>4614</v>
      </c>
      <c r="FO373" s="533" t="n">
        <f aca="false">FN373/11.15/1.2/1000</f>
        <v>0.344843049327354</v>
      </c>
      <c r="FP373" s="450" t="n">
        <f aca="false">FN373/BS373*1000</f>
        <v>88.7836979737921</v>
      </c>
      <c r="FQ373" s="458" t="n">
        <v>50.4</v>
      </c>
      <c r="FR373" s="459" t="n">
        <f aca="false">FQ373/BS373*1000</f>
        <v>0.969808924551175</v>
      </c>
      <c r="FS373" s="577" t="n">
        <v>8.17</v>
      </c>
      <c r="FT373" s="578" t="n">
        <v>15.4</v>
      </c>
      <c r="FU373" s="579" t="n">
        <v>55</v>
      </c>
      <c r="FV373" s="580" t="n">
        <v>1</v>
      </c>
      <c r="FW373" s="581"/>
      <c r="FX373" s="580"/>
      <c r="FY373" s="453" t="n">
        <f aca="false">1-FV373/(EG373+DD373)</f>
        <v>0.928571428571429</v>
      </c>
      <c r="FZ373" s="453"/>
      <c r="GA373" s="430"/>
      <c r="GB373" s="514" t="n">
        <f aca="false">1-FT373/DZ373</f>
        <v>0.019108280254777</v>
      </c>
      <c r="GC373" s="515" t="n">
        <f aca="false">(CW373+DZ373-FT373)</f>
        <v>0.299999999999999</v>
      </c>
      <c r="GD373" s="514" t="n">
        <f aca="false">1-FU373/EA373</f>
        <v>0.0350877192982456</v>
      </c>
      <c r="GE373" s="528" t="n">
        <f aca="false">CX373+EA373-FU373</f>
        <v>2</v>
      </c>
      <c r="GF373" s="462" t="n">
        <f aca="false">4100/BS373*24</f>
        <v>1.89343647174277</v>
      </c>
      <c r="GG373" s="607" t="n">
        <v>38</v>
      </c>
      <c r="GH373" s="451" t="n">
        <f aca="false">GG373/80</f>
        <v>0.475</v>
      </c>
      <c r="GI373" s="406" t="n">
        <v>250</v>
      </c>
      <c r="GJ373" s="463" t="n">
        <f aca="false">GI373/GG373</f>
        <v>6.57894736842105</v>
      </c>
      <c r="GK373" s="464" t="n">
        <f aca="false">GG373/(BS373/24)*1000</f>
        <v>17.5489233966403</v>
      </c>
      <c r="GL373" s="465" t="n">
        <v>8.24</v>
      </c>
      <c r="GM373" s="530" t="n">
        <v>15</v>
      </c>
      <c r="GN373" s="406" t="n">
        <v>52</v>
      </c>
      <c r="GO373" s="514" t="n">
        <f aca="false">1-GM373/FT373</f>
        <v>0.025974025974026</v>
      </c>
      <c r="GP373" s="451" t="n">
        <f aca="false">1-GN373/FU373</f>
        <v>0.0545454545454546</v>
      </c>
      <c r="GQ373" s="578" t="n">
        <v>2</v>
      </c>
      <c r="GR373" s="456" t="n">
        <f aca="false">4300/BS373*24</f>
        <v>1.98579922646193</v>
      </c>
      <c r="GS373" s="532" t="n">
        <f aca="false">HC373</f>
        <v>12.8</v>
      </c>
      <c r="GT373" s="532" t="n">
        <f aca="false">HD373</f>
        <v>43.264</v>
      </c>
      <c r="GU373" s="514" t="n">
        <f aca="false">1-GS373/GM373</f>
        <v>0.146666666666667</v>
      </c>
      <c r="GV373" s="514" t="n">
        <f aca="false">1-GT373/GN373</f>
        <v>0.168</v>
      </c>
      <c r="GW373" s="514" t="n">
        <f aca="false">1-HC373/FT373</f>
        <v>0.168831168831169</v>
      </c>
      <c r="GX373" s="514" t="n">
        <f aca="false">1-HD373/FU373</f>
        <v>0.213381818181818</v>
      </c>
      <c r="GY373" s="463" t="n">
        <f aca="false">GK373/(FU373-HD373)</f>
        <v>1.49530703788687</v>
      </c>
      <c r="GZ373" s="406" t="n">
        <v>49025</v>
      </c>
      <c r="HA373" s="582" t="n">
        <v>8.34</v>
      </c>
      <c r="HB373" s="452" t="n">
        <v>8.26</v>
      </c>
      <c r="HC373" s="578" t="n">
        <v>12.8</v>
      </c>
      <c r="HD373" s="464" t="n">
        <f aca="false">HC373*3.38</f>
        <v>43.264</v>
      </c>
      <c r="HE373" s="464" t="n">
        <v>13</v>
      </c>
      <c r="HF373" s="464"/>
      <c r="HG373" s="583"/>
      <c r="HH373" s="576" t="n">
        <v>2</v>
      </c>
      <c r="HI373" s="584" t="n">
        <v>6590</v>
      </c>
      <c r="HJ373" s="407" t="n">
        <f aca="false">HI373*0.67</f>
        <v>4415.3</v>
      </c>
      <c r="HK373" s="407"/>
      <c r="HL373" s="550"/>
      <c r="HM373" s="585"/>
      <c r="HN373" s="462" t="n">
        <v>7.31</v>
      </c>
      <c r="HO373" s="575"/>
      <c r="HP373" s="549" t="n">
        <v>0.01</v>
      </c>
      <c r="HQ373" s="586"/>
      <c r="HR373" s="587"/>
      <c r="HS373" s="521" t="n">
        <v>0.19</v>
      </c>
      <c r="HT373" s="588" t="n">
        <v>2</v>
      </c>
      <c r="HU373" s="523" t="n">
        <f aca="false">72500/BA373*24</f>
        <v>34.1116273598777</v>
      </c>
      <c r="HV373" s="514" t="n">
        <f aca="false">1-HC373/BE373</f>
        <v>0.677581863979849</v>
      </c>
      <c r="HW373" s="514" t="n">
        <f aca="false">1-HD373/BF373</f>
        <v>0.758301675977654</v>
      </c>
      <c r="HX373" s="514" t="n">
        <f aca="false">1-HN373/BK373</f>
        <v>0.458518518518519</v>
      </c>
      <c r="HY373" s="600"/>
    </row>
    <row r="374" customFormat="false" ht="15.6" hidden="false" customHeight="false" outlineLevel="0" collapsed="false">
      <c r="A374" s="486" t="n">
        <v>43856</v>
      </c>
      <c r="B374" s="487" t="n">
        <v>50808</v>
      </c>
      <c r="C374" s="488" t="n">
        <f aca="false">B374/$B$6</f>
        <v>1.01616</v>
      </c>
      <c r="D374" s="489" t="n">
        <v>8.26</v>
      </c>
      <c r="E374" s="490" t="n">
        <v>36</v>
      </c>
      <c r="F374" s="491" t="n">
        <v>151</v>
      </c>
      <c r="G374" s="491" t="n">
        <f aca="false">F374*B374/1000</f>
        <v>7672.008</v>
      </c>
      <c r="H374" s="488" t="n">
        <f aca="false">G374/$G$6</f>
        <v>0.30688032</v>
      </c>
      <c r="I374" s="491" t="n">
        <v>6940</v>
      </c>
      <c r="J374" s="491" t="n">
        <f aca="false">I374*0.67</f>
        <v>4649.8</v>
      </c>
      <c r="K374" s="492" t="n">
        <v>14.4</v>
      </c>
      <c r="L374" s="492"/>
      <c r="M374" s="492"/>
      <c r="N374" s="493" t="n">
        <v>40</v>
      </c>
      <c r="O374" s="493"/>
      <c r="P374" s="410"/>
      <c r="Q374" s="410"/>
      <c r="R374" s="410"/>
      <c r="S374" s="410"/>
      <c r="T374" s="411"/>
      <c r="U374" s="412"/>
      <c r="V374" s="410"/>
      <c r="W374" s="410"/>
      <c r="X374" s="413"/>
      <c r="Y374" s="474" t="n">
        <v>960</v>
      </c>
      <c r="Z374" s="430" t="n">
        <v>5.09</v>
      </c>
      <c r="AA374" s="448" t="n">
        <v>2162</v>
      </c>
      <c r="AB374" s="410" t="n">
        <f aca="false">AA374*2.8</f>
        <v>6053.6</v>
      </c>
      <c r="AC374" s="410" t="n">
        <v>3400</v>
      </c>
      <c r="AD374" s="475" t="n">
        <v>5.48</v>
      </c>
      <c r="AE374" s="478" t="n">
        <f aca="false">AD374/$AD$6</f>
        <v>0.761111111111111</v>
      </c>
      <c r="AF374" s="479" t="n">
        <f aca="false">Y374</f>
        <v>960</v>
      </c>
      <c r="AG374" s="478" t="n">
        <f aca="false">AF374/$AF$6</f>
        <v>0.384</v>
      </c>
      <c r="AH374" s="479" t="n">
        <v>2162</v>
      </c>
      <c r="AI374" s="479" t="n">
        <f aca="false">AB374</f>
        <v>6053.6</v>
      </c>
      <c r="AJ374" s="474" t="n">
        <f aca="false">AB374*Y374/1000</f>
        <v>5811.456</v>
      </c>
      <c r="AK374" s="478" t="n">
        <f aca="false">AJ374/$AJ$6</f>
        <v>0.258286933333333</v>
      </c>
      <c r="AL374" s="448" t="n">
        <v>38</v>
      </c>
      <c r="AM374" s="480"/>
      <c r="AN374" s="474" t="n">
        <v>1979</v>
      </c>
      <c r="AO374" s="474" t="n">
        <v>2117</v>
      </c>
      <c r="AP374" s="480" t="n">
        <v>7.5</v>
      </c>
      <c r="AQ374" s="448" t="n">
        <v>475</v>
      </c>
      <c r="AR374" s="474" t="n">
        <f aca="false">AQ374*3.4</f>
        <v>1615</v>
      </c>
      <c r="AS374" s="658" t="n">
        <f aca="false">AR374/AQ374</f>
        <v>3.4</v>
      </c>
      <c r="AT374" s="474" t="n">
        <v>5780</v>
      </c>
      <c r="AU374" s="448"/>
      <c r="AV374" s="481" t="n">
        <v>0.5</v>
      </c>
      <c r="AW374" s="480" t="n">
        <v>3.98</v>
      </c>
      <c r="AX374" s="480" t="n">
        <v>42.88</v>
      </c>
      <c r="AY374" s="481" t="n">
        <v>10.2</v>
      </c>
      <c r="AZ374" s="481" t="n">
        <v>2.3</v>
      </c>
      <c r="BA374" s="421" t="n">
        <f aca="false">CC374+DF374</f>
        <v>51044</v>
      </c>
      <c r="BB374" s="422" t="n">
        <f aca="false">BA374/$BA$6</f>
        <v>1.02088</v>
      </c>
      <c r="BC374" s="423"/>
      <c r="BD374" s="424" t="n">
        <v>8.15</v>
      </c>
      <c r="BE374" s="425" t="n">
        <v>45</v>
      </c>
      <c r="BF374" s="426" t="n">
        <v>193</v>
      </c>
      <c r="BG374" s="427" t="n">
        <v>6370</v>
      </c>
      <c r="BH374" s="421" t="n">
        <f aca="false">BG374*0.67</f>
        <v>4267.9</v>
      </c>
      <c r="BI374" s="421"/>
      <c r="BJ374" s="422"/>
      <c r="BK374" s="428" t="n">
        <v>12.1</v>
      </c>
      <c r="BL374" s="428"/>
      <c r="BM374" s="429"/>
      <c r="BN374" s="423"/>
      <c r="BO374" s="426" t="n">
        <v>55</v>
      </c>
      <c r="BP374" s="426"/>
      <c r="BQ374" s="424" t="n">
        <v>6.54</v>
      </c>
      <c r="BR374" s="422" t="n">
        <f aca="false">BQ374/$BQ$6</f>
        <v>0.908333333333333</v>
      </c>
      <c r="BS374" s="410" t="n">
        <f aca="false">BA374+Y374</f>
        <v>52004</v>
      </c>
      <c r="BT374" s="430" t="n">
        <f aca="false">(BD374*BA374+AP374*AF374)/(AF374+BA374)</f>
        <v>8.13800092300592</v>
      </c>
      <c r="BU374" s="431" t="n">
        <f aca="false">(AQ374*Y374+BA374*BE374)/(BA374+Y374)</f>
        <v>52.9378509345435</v>
      </c>
      <c r="BV374" s="431" t="n">
        <f aca="false">(BA374*BF374+AR374*AF374)/(AF374+BA374)</f>
        <v>219.250288439351</v>
      </c>
      <c r="BW374" s="431" t="n">
        <f aca="false">(BA374*BG374+AS374*AF374)/(AF374+BA374)</f>
        <v>6252.47180986078</v>
      </c>
      <c r="BX374" s="431" t="n">
        <f aca="false">BW374*0.65</f>
        <v>4064.10667640951</v>
      </c>
      <c r="BY374" s="431" t="n">
        <f aca="false">(BK374*BA374+AY374*AF374)/BS374</f>
        <v>12.0649257749404</v>
      </c>
      <c r="BZ374" s="431"/>
      <c r="CA374" s="432"/>
      <c r="CB374" s="431" t="n">
        <f aca="false">BO374</f>
        <v>55</v>
      </c>
      <c r="CC374" s="433" t="n">
        <v>25523</v>
      </c>
      <c r="CD374" s="412" t="n">
        <f aca="false">CC374+AF374/2</f>
        <v>26003</v>
      </c>
      <c r="CE374" s="422" t="n">
        <f aca="false">CD374/25000</f>
        <v>1.04012</v>
      </c>
      <c r="CF374" s="434" t="n">
        <f aca="false">6700/CD374*24</f>
        <v>6.18390185747798</v>
      </c>
      <c r="CG374" s="435"/>
      <c r="CH374" s="428"/>
      <c r="CI374" s="447" t="n">
        <f aca="false">9500/CD374*24</f>
        <v>8.76821905164789</v>
      </c>
      <c r="CJ374" s="437" t="n">
        <v>20.3</v>
      </c>
      <c r="CK374" s="437" t="n">
        <v>1.75</v>
      </c>
      <c r="CL374" s="424"/>
      <c r="CM374" s="424" t="n">
        <v>18.9</v>
      </c>
      <c r="CN374" s="424" t="n">
        <v>62</v>
      </c>
      <c r="CO374" s="433"/>
      <c r="CP374" s="433"/>
      <c r="CQ374" s="438"/>
      <c r="CR374" s="438" t="n">
        <v>0.95</v>
      </c>
      <c r="CS374" s="482"/>
      <c r="CT374" s="433" t="n">
        <f aca="false">3500/CD374*24</f>
        <v>3.23039649271238</v>
      </c>
      <c r="CU374" s="435" t="n">
        <v>6.36</v>
      </c>
      <c r="CV374" s="494"/>
      <c r="CW374" s="495"/>
      <c r="CX374" s="496"/>
      <c r="CY374" s="497"/>
      <c r="CZ374" s="498"/>
      <c r="DA374" s="498"/>
      <c r="DB374" s="498"/>
      <c r="DC374" s="498"/>
      <c r="DD374" s="499"/>
      <c r="DE374" s="499"/>
      <c r="DF374" s="433" t="n">
        <v>25521</v>
      </c>
      <c r="DG374" s="446" t="n">
        <f aca="false">DF374+AF374/2</f>
        <v>26001</v>
      </c>
      <c r="DH374" s="422" t="n">
        <f aca="false">DG374/25000</f>
        <v>1.04004</v>
      </c>
      <c r="DI374" s="447" t="n">
        <f aca="false">6700/DG374*24</f>
        <v>6.18437752394139</v>
      </c>
      <c r="DJ374" s="435" t="n">
        <v>8.04</v>
      </c>
      <c r="DK374" s="428" t="n">
        <v>3.6</v>
      </c>
      <c r="DL374" s="447" t="n">
        <f aca="false">9500/DG374*24</f>
        <v>8.768893504096</v>
      </c>
      <c r="DM374" s="542" t="n">
        <v>20.1</v>
      </c>
      <c r="DN374" s="542" t="n">
        <v>1.82</v>
      </c>
      <c r="DO374" s="543" t="n">
        <v>8.07</v>
      </c>
      <c r="DP374" s="543" t="n">
        <v>18.3</v>
      </c>
      <c r="DQ374" s="543" t="n">
        <v>62</v>
      </c>
      <c r="DR374" s="433"/>
      <c r="DS374" s="433"/>
      <c r="DT374" s="438"/>
      <c r="DU374" s="438" t="n">
        <v>0.94</v>
      </c>
      <c r="DV374" s="482"/>
      <c r="DW374" s="447" t="n">
        <f aca="false">3500/DG374*24</f>
        <v>3.23064497519326</v>
      </c>
      <c r="DX374" s="435" t="n">
        <v>6.21</v>
      </c>
      <c r="DY374" s="494" t="n">
        <v>8.25</v>
      </c>
      <c r="DZ374" s="495" t="n">
        <v>15.4</v>
      </c>
      <c r="EA374" s="496" t="n">
        <v>55</v>
      </c>
      <c r="EB374" s="497" t="n">
        <v>6460</v>
      </c>
      <c r="EC374" s="498" t="n">
        <v>4.7</v>
      </c>
      <c r="ED374" s="498"/>
      <c r="EE374" s="498"/>
      <c r="EF374" s="498"/>
      <c r="EG374" s="499" t="n">
        <v>14</v>
      </c>
      <c r="EH374" s="496"/>
      <c r="EI374" s="430" t="n">
        <f aca="false">DY374</f>
        <v>8.25</v>
      </c>
      <c r="EJ374" s="448" t="n">
        <f aca="false">DZ374</f>
        <v>15.4</v>
      </c>
      <c r="EK374" s="449" t="n">
        <f aca="false">EA374</f>
        <v>55</v>
      </c>
      <c r="EL374" s="418" t="n">
        <f aca="false">EB374</f>
        <v>6460</v>
      </c>
      <c r="EM374" s="432" t="n">
        <f aca="false">EC374</f>
        <v>4.7</v>
      </c>
      <c r="EN374" s="432"/>
      <c r="EO374" s="432"/>
      <c r="EP374" s="432"/>
      <c r="EQ374" s="431" t="n">
        <f aca="false">EG374</f>
        <v>14</v>
      </c>
      <c r="ER374" s="449"/>
      <c r="ES374" s="450" t="n">
        <f aca="false">44000/(BA374+AF374)*24</f>
        <v>20.3061302976694</v>
      </c>
      <c r="ET374" s="451" t="n">
        <f aca="false">(BA374+AF374)/BA$6</f>
        <v>1.04008</v>
      </c>
      <c r="EU374" s="452" t="n">
        <f aca="false">BV374/1000/ES374*24</f>
        <v>0.259133909090909</v>
      </c>
      <c r="EV374" s="500" t="n">
        <f aca="false">EU374/$EU$6</f>
        <v>0.479877609427609</v>
      </c>
      <c r="EW374" s="514" t="n">
        <f aca="false">1-EM374/BY374</f>
        <v>0.610441034808337</v>
      </c>
      <c r="EX374" s="515" t="n">
        <f aca="false">BY374-EM374</f>
        <v>7.36492577494039</v>
      </c>
      <c r="EY374" s="514" t="n">
        <f aca="false">1-EJ374/BU374</f>
        <v>0.709092837579641</v>
      </c>
      <c r="EZ374" s="515" t="n">
        <f aca="false">BU374-EJ374</f>
        <v>37.5378509345435</v>
      </c>
      <c r="FA374" s="451" t="n">
        <f aca="false">1-EK374/BV374</f>
        <v>0.749145141876453</v>
      </c>
      <c r="FB374" s="432" t="n">
        <f aca="false">BV374-EK374</f>
        <v>164.250288439351</v>
      </c>
      <c r="FC374" s="453"/>
      <c r="FD374" s="432"/>
      <c r="FE374" s="453" t="n">
        <f aca="false">1-EQ374/CB374</f>
        <v>0.745454545454545</v>
      </c>
      <c r="FF374" s="431" t="n">
        <f aca="false">CB374-EQ374</f>
        <v>41</v>
      </c>
      <c r="FG374" s="491" t="n">
        <v>50400</v>
      </c>
      <c r="FH374" s="499"/>
      <c r="FI374" s="502"/>
      <c r="FJ374" s="488"/>
      <c r="FK374" s="456" t="n">
        <f aca="false">3000/BS374*24</f>
        <v>1.38450888393201</v>
      </c>
      <c r="FL374" s="491"/>
      <c r="FM374" s="503"/>
      <c r="FN374" s="491" t="n">
        <v>4670</v>
      </c>
      <c r="FO374" s="533" t="n">
        <f aca="false">FN374/11.15/1.2/1000</f>
        <v>0.349028400597907</v>
      </c>
      <c r="FP374" s="450" t="n">
        <f aca="false">FN374/BS374*1000</f>
        <v>89.8007845550342</v>
      </c>
      <c r="FQ374" s="504" t="n">
        <v>50.4</v>
      </c>
      <c r="FR374" s="459" t="n">
        <f aca="false">FQ374/BS374*1000</f>
        <v>0.969156218752404</v>
      </c>
      <c r="FS374" s="505" t="n">
        <v>8.09</v>
      </c>
      <c r="FT374" s="536" t="n">
        <v>14.8</v>
      </c>
      <c r="FU374" s="496" t="n">
        <v>52</v>
      </c>
      <c r="FV374" s="491" t="n">
        <v>1</v>
      </c>
      <c r="FW374" s="505"/>
      <c r="FX374" s="491"/>
      <c r="FY374" s="453" t="n">
        <f aca="false">1-FV374/(EG374+DD374)</f>
        <v>0.928571428571429</v>
      </c>
      <c r="FZ374" s="453"/>
      <c r="GA374" s="430"/>
      <c r="GB374" s="500" t="n">
        <f aca="false">1-FT374/DZ374</f>
        <v>0.038961038961039</v>
      </c>
      <c r="GC374" s="515" t="n">
        <f aca="false">(CW374+DZ374-FT374)</f>
        <v>0.6</v>
      </c>
      <c r="GD374" s="500" t="n">
        <f aca="false">1-FU374/EA374</f>
        <v>0.0545454545454546</v>
      </c>
      <c r="GE374" s="528" t="n">
        <f aca="false">CX374+EA374-FU374</f>
        <v>3</v>
      </c>
      <c r="GF374" s="462" t="n">
        <f aca="false">4100/BS374*24</f>
        <v>1.89216214137374</v>
      </c>
      <c r="GG374" s="491" t="n">
        <v>38</v>
      </c>
      <c r="GH374" s="527" t="n">
        <f aca="false">GG374/80</f>
        <v>0.475</v>
      </c>
      <c r="GI374" s="491" t="n">
        <v>250</v>
      </c>
      <c r="GJ374" s="545" t="n">
        <f aca="false">GI374/GG374</f>
        <v>6.57894736842105</v>
      </c>
      <c r="GK374" s="464" t="n">
        <f aca="false">GG374/(BS374/24)*1000</f>
        <v>17.5371125298054</v>
      </c>
      <c r="GL374" s="508" t="n">
        <v>8.17</v>
      </c>
      <c r="GM374" s="536" t="n">
        <v>14.5</v>
      </c>
      <c r="GN374" s="537" t="n">
        <v>51</v>
      </c>
      <c r="GO374" s="527" t="n">
        <f aca="false">1-GM374/FT374</f>
        <v>0.0202702702702703</v>
      </c>
      <c r="GP374" s="527" t="n">
        <f aca="false">1-GN374/FU374</f>
        <v>0.0192307692307693</v>
      </c>
      <c r="GQ374" s="536" t="n">
        <v>2</v>
      </c>
      <c r="GR374" s="456" t="n">
        <f aca="false">4300/BS374*24</f>
        <v>1.98446273363587</v>
      </c>
      <c r="GS374" s="537" t="n">
        <f aca="false">HC374</f>
        <v>12.2</v>
      </c>
      <c r="GT374" s="537" t="n">
        <f aca="false">HD374</f>
        <v>41.236</v>
      </c>
      <c r="GU374" s="527" t="n">
        <f aca="false">1-GS374/GM374</f>
        <v>0.158620689655173</v>
      </c>
      <c r="GV374" s="527" t="n">
        <f aca="false">1-GT374/GN374</f>
        <v>0.191450980392157</v>
      </c>
      <c r="GW374" s="527" t="n">
        <f aca="false">1-HC374/FT374</f>
        <v>0.175675675675676</v>
      </c>
      <c r="GX374" s="527" t="n">
        <f aca="false">1-HD374/FU374</f>
        <v>0.207</v>
      </c>
      <c r="GY374" s="545" t="n">
        <f aca="false">GK374/(FU374-HD374)</f>
        <v>1.6292375074141</v>
      </c>
      <c r="GZ374" s="491" t="n">
        <v>52914</v>
      </c>
      <c r="HA374" s="494" t="n">
        <v>8.4</v>
      </c>
      <c r="HB374" s="494" t="n">
        <v>8.33</v>
      </c>
      <c r="HC374" s="495" t="n">
        <v>12.2</v>
      </c>
      <c r="HD374" s="499" t="n">
        <f aca="false">HC374*3.38</f>
        <v>41.236</v>
      </c>
      <c r="HE374" s="499" t="n">
        <v>13</v>
      </c>
      <c r="HF374" s="499"/>
      <c r="HG374" s="499"/>
      <c r="HH374" s="493" t="n">
        <v>2</v>
      </c>
      <c r="HI374" s="509" t="n">
        <v>6370</v>
      </c>
      <c r="HJ374" s="491" t="n">
        <f aca="false">HI374*0.67</f>
        <v>4267.9</v>
      </c>
      <c r="HK374" s="491"/>
      <c r="HL374" s="491"/>
      <c r="HM374" s="544"/>
      <c r="HN374" s="507" t="n">
        <v>5.88</v>
      </c>
      <c r="HO374" s="492"/>
      <c r="HP374" s="546" t="n">
        <v>0.01</v>
      </c>
      <c r="HQ374" s="524"/>
      <c r="HR374" s="525"/>
      <c r="HS374" s="525" t="n">
        <v>0.17</v>
      </c>
      <c r="HT374" s="512" t="n">
        <v>2</v>
      </c>
      <c r="HU374" s="526" t="n">
        <f aca="false">72500/BA374*24</f>
        <v>34.0882375989343</v>
      </c>
      <c r="HV374" s="527" t="n">
        <f aca="false">1-HC374/BE374</f>
        <v>0.728888888888889</v>
      </c>
      <c r="HW374" s="527" t="n">
        <f aca="false">1-HD374/BF374</f>
        <v>0.786341968911917</v>
      </c>
      <c r="HX374" s="527" t="n">
        <f aca="false">1-HN374/BK374</f>
        <v>0.51404958677686</v>
      </c>
      <c r="HY374" s="513"/>
    </row>
    <row r="375" s="599" customFormat="true" ht="15" hidden="false" customHeight="true" outlineLevel="0" collapsed="false">
      <c r="A375" s="401" t="n">
        <v>43857</v>
      </c>
      <c r="B375" s="516" t="n">
        <v>51828</v>
      </c>
      <c r="C375" s="403" t="n">
        <f aca="false">B375/$B$6</f>
        <v>1.03656</v>
      </c>
      <c r="D375" s="572" t="n">
        <v>8.26</v>
      </c>
      <c r="E375" s="573" t="n">
        <v>36</v>
      </c>
      <c r="F375" s="574" t="n">
        <v>131</v>
      </c>
      <c r="G375" s="407" t="n">
        <f aca="false">F375*B375/1000</f>
        <v>6789.468</v>
      </c>
      <c r="H375" s="403" t="n">
        <f aca="false">G375/$G$6</f>
        <v>0.27157872</v>
      </c>
      <c r="I375" s="574" t="n">
        <v>6900</v>
      </c>
      <c r="J375" s="407" t="n">
        <f aca="false">I375*0.67</f>
        <v>4623</v>
      </c>
      <c r="K375" s="575" t="n">
        <v>14.6</v>
      </c>
      <c r="L375" s="575"/>
      <c r="M375" s="575"/>
      <c r="N375" s="576" t="n">
        <v>28</v>
      </c>
      <c r="O375" s="576"/>
      <c r="P375" s="410"/>
      <c r="Q375" s="410"/>
      <c r="R375" s="410"/>
      <c r="S375" s="410"/>
      <c r="T375" s="411"/>
      <c r="U375" s="412"/>
      <c r="V375" s="410"/>
      <c r="W375" s="410"/>
      <c r="X375" s="517"/>
      <c r="Y375" s="474" t="n">
        <v>960</v>
      </c>
      <c r="Z375" s="430" t="n">
        <v>5.05</v>
      </c>
      <c r="AA375" s="448" t="n">
        <v>2443</v>
      </c>
      <c r="AB375" s="410" t="n">
        <f aca="false">AA375*2.8</f>
        <v>6840.4</v>
      </c>
      <c r="AC375" s="410" t="n">
        <v>4790</v>
      </c>
      <c r="AD375" s="475" t="n">
        <v>6</v>
      </c>
      <c r="AE375" s="478" t="n">
        <f aca="false">AD375/$AD$6</f>
        <v>0.833333333333333</v>
      </c>
      <c r="AF375" s="479" t="n">
        <f aca="false">Y375</f>
        <v>960</v>
      </c>
      <c r="AG375" s="478" t="n">
        <f aca="false">AF375/$AF$6</f>
        <v>0.384</v>
      </c>
      <c r="AH375" s="479" t="n">
        <v>2443</v>
      </c>
      <c r="AI375" s="479" t="n">
        <f aca="false">AB375</f>
        <v>6840.4</v>
      </c>
      <c r="AJ375" s="474" t="n">
        <f aca="false">AB375*Y375/1000</f>
        <v>6566.784</v>
      </c>
      <c r="AK375" s="478" t="n">
        <f aca="false">AJ375/$AJ$6</f>
        <v>0.291857066666667</v>
      </c>
      <c r="AL375" s="448" t="n">
        <v>38</v>
      </c>
      <c r="AM375" s="480"/>
      <c r="AN375" s="474" t="n">
        <v>1791</v>
      </c>
      <c r="AO375" s="474" t="n">
        <v>1797</v>
      </c>
      <c r="AP375" s="480" t="n">
        <v>7.65</v>
      </c>
      <c r="AQ375" s="448" t="n">
        <v>518</v>
      </c>
      <c r="AR375" s="474" t="n">
        <f aca="false">AQ375*3.4</f>
        <v>1761.2</v>
      </c>
      <c r="AS375" s="658" t="n">
        <f aca="false">AR375/AQ375</f>
        <v>3.4</v>
      </c>
      <c r="AT375" s="474" t="n">
        <v>5500</v>
      </c>
      <c r="AU375" s="448"/>
      <c r="AV375" s="481" t="n">
        <v>0.1</v>
      </c>
      <c r="AW375" s="480" t="n">
        <v>5.82</v>
      </c>
      <c r="AX375" s="480" t="n">
        <v>42.42</v>
      </c>
      <c r="AY375" s="481" t="n">
        <v>7</v>
      </c>
      <c r="AZ375" s="481" t="n">
        <v>3.2</v>
      </c>
      <c r="BA375" s="421" t="n">
        <f aca="false">CC375+DF375</f>
        <v>51641</v>
      </c>
      <c r="BB375" s="422" t="n">
        <f aca="false">BA375/$BA$6</f>
        <v>1.03282</v>
      </c>
      <c r="BC375" s="423"/>
      <c r="BD375" s="424" t="n">
        <v>8.13</v>
      </c>
      <c r="BE375" s="425" t="n">
        <v>51.9</v>
      </c>
      <c r="BF375" s="426" t="n">
        <v>166</v>
      </c>
      <c r="BG375" s="427" t="n">
        <v>6220</v>
      </c>
      <c r="BH375" s="421" t="n">
        <f aca="false">BG375*0.67</f>
        <v>4167.4</v>
      </c>
      <c r="BI375" s="433"/>
      <c r="BJ375" s="422"/>
      <c r="BK375" s="428" t="n">
        <v>11.8</v>
      </c>
      <c r="BL375" s="428"/>
      <c r="BM375" s="429"/>
      <c r="BN375" s="423"/>
      <c r="BO375" s="426" t="n">
        <v>56</v>
      </c>
      <c r="BP375" s="426"/>
      <c r="BQ375" s="424" t="n">
        <v>5.98</v>
      </c>
      <c r="BR375" s="422" t="n">
        <f aca="false">BQ375/$BQ$6</f>
        <v>0.830555555555556</v>
      </c>
      <c r="BS375" s="410" t="n">
        <f aca="false">BA375+Y375</f>
        <v>52601</v>
      </c>
      <c r="BT375" s="430" t="n">
        <f aca="false">(BD375*BA375+AP375*AF375)/(AF375+BA375)</f>
        <v>8.12123971027167</v>
      </c>
      <c r="BU375" s="431" t="n">
        <f aca="false">(AQ375*Y375+BA375*BE375)/(BA375+Y375)</f>
        <v>60.4066063382826</v>
      </c>
      <c r="BV375" s="431" t="n">
        <f aca="false">(BA375*BF375+AR375*AF375)/(AF375+BA375)</f>
        <v>195.113362863824</v>
      </c>
      <c r="BW375" s="431" t="n">
        <f aca="false">(BA375*BG375+AS375*AF375)/(AF375+BA375)</f>
        <v>6106.54329765594</v>
      </c>
      <c r="BX375" s="431" t="n">
        <f aca="false">BW375*0.65</f>
        <v>3969.25314347636</v>
      </c>
      <c r="BY375" s="431" t="n">
        <f aca="false">(BK375*BA375+AY375*AF375)/BS375</f>
        <v>11.7123971027167</v>
      </c>
      <c r="BZ375" s="431"/>
      <c r="CA375" s="432"/>
      <c r="CB375" s="431" t="n">
        <f aca="false">BO375</f>
        <v>56</v>
      </c>
      <c r="CC375" s="433" t="n">
        <v>26322</v>
      </c>
      <c r="CD375" s="412" t="n">
        <f aca="false">CC375+AF375/2</f>
        <v>26802</v>
      </c>
      <c r="CE375" s="422" t="n">
        <f aca="false">CD375/25000</f>
        <v>1.07208</v>
      </c>
      <c r="CF375" s="434" t="n">
        <f aca="false">6700/CD375*24</f>
        <v>5.99955227221849</v>
      </c>
      <c r="CG375" s="435"/>
      <c r="CH375" s="428"/>
      <c r="CI375" s="447" t="n">
        <f aca="false">9500/CD375*24</f>
        <v>8.50682784866801</v>
      </c>
      <c r="CJ375" s="437" t="n">
        <v>20.3</v>
      </c>
      <c r="CK375" s="437" t="n">
        <v>1.98</v>
      </c>
      <c r="CL375" s="424"/>
      <c r="CM375" s="424" t="n">
        <v>19.2</v>
      </c>
      <c r="CN375" s="424" t="n">
        <v>62</v>
      </c>
      <c r="CO375" s="433"/>
      <c r="CP375" s="433"/>
      <c r="CQ375" s="438"/>
      <c r="CR375" s="438" t="n">
        <v>0.95</v>
      </c>
      <c r="CS375" s="425"/>
      <c r="CT375" s="433" t="n">
        <f aca="false">3500/CD375*24</f>
        <v>3.1340944705619</v>
      </c>
      <c r="CU375" s="435" t="n">
        <v>6.52</v>
      </c>
      <c r="CV375" s="439"/>
      <c r="CW375" s="440"/>
      <c r="CX375" s="441"/>
      <c r="CY375" s="442"/>
      <c r="CZ375" s="443"/>
      <c r="DA375" s="443"/>
      <c r="DB375" s="443"/>
      <c r="DC375" s="443"/>
      <c r="DD375" s="444"/>
      <c r="DE375" s="441"/>
      <c r="DF375" s="445" t="n">
        <v>25319</v>
      </c>
      <c r="DG375" s="446" t="n">
        <f aca="false">DF375+AF375/2</f>
        <v>25799</v>
      </c>
      <c r="DH375" s="422" t="n">
        <f aca="false">DG375/25000</f>
        <v>1.03196</v>
      </c>
      <c r="DI375" s="447" t="n">
        <f aca="false">6700/DG375*24</f>
        <v>6.23279972091942</v>
      </c>
      <c r="DJ375" s="435" t="n">
        <v>8.01</v>
      </c>
      <c r="DK375" s="428" t="n">
        <v>4</v>
      </c>
      <c r="DL375" s="447" t="n">
        <f aca="false">9500/DG375*24</f>
        <v>8.83755184309469</v>
      </c>
      <c r="DM375" s="423" t="n">
        <v>20.2</v>
      </c>
      <c r="DN375" s="423" t="n">
        <v>1.75</v>
      </c>
      <c r="DO375" s="424" t="n">
        <v>8.13</v>
      </c>
      <c r="DP375" s="424" t="n">
        <v>16.8</v>
      </c>
      <c r="DQ375" s="424" t="n">
        <v>58</v>
      </c>
      <c r="DR375" s="433"/>
      <c r="DS375" s="433"/>
      <c r="DT375" s="438"/>
      <c r="DU375" s="438" t="n">
        <v>0.94</v>
      </c>
      <c r="DV375" s="425"/>
      <c r="DW375" s="447" t="n">
        <f aca="false">3500/DG375*24</f>
        <v>3.2559401527191</v>
      </c>
      <c r="DX375" s="435" t="n">
        <v>6.09</v>
      </c>
      <c r="DY375" s="439" t="n">
        <v>8.18</v>
      </c>
      <c r="DZ375" s="440" t="n">
        <v>15.4</v>
      </c>
      <c r="EA375" s="441" t="n">
        <v>56</v>
      </c>
      <c r="EB375" s="442" t="n">
        <v>6210</v>
      </c>
      <c r="EC375" s="443" t="n">
        <v>4.4</v>
      </c>
      <c r="ED375" s="443"/>
      <c r="EE375" s="443"/>
      <c r="EF375" s="443"/>
      <c r="EG375" s="444" t="n">
        <v>11</v>
      </c>
      <c r="EH375" s="441"/>
      <c r="EI375" s="430" t="n">
        <f aca="false">DY375</f>
        <v>8.18</v>
      </c>
      <c r="EJ375" s="448" t="n">
        <f aca="false">DZ375</f>
        <v>15.4</v>
      </c>
      <c r="EK375" s="449" t="n">
        <f aca="false">EA375</f>
        <v>56</v>
      </c>
      <c r="EL375" s="418" t="n">
        <f aca="false">EB375</f>
        <v>6210</v>
      </c>
      <c r="EM375" s="432" t="n">
        <f aca="false">EC375</f>
        <v>4.4</v>
      </c>
      <c r="EN375" s="432"/>
      <c r="EO375" s="432"/>
      <c r="EP375" s="432"/>
      <c r="EQ375" s="431" t="n">
        <f aca="false">EG375</f>
        <v>11</v>
      </c>
      <c r="ER375" s="449"/>
      <c r="ES375" s="450" t="n">
        <f aca="false">44000/(BA375+AF375)*24</f>
        <v>20.0756639607612</v>
      </c>
      <c r="ET375" s="451" t="n">
        <f aca="false">(BA375+AF375)/BA$6</f>
        <v>1.05202</v>
      </c>
      <c r="EU375" s="452" t="n">
        <f aca="false">BV375/1000/ES375*24</f>
        <v>0.233253590909091</v>
      </c>
      <c r="EV375" s="451" t="n">
        <f aca="false">EU375/$EU$6</f>
        <v>0.431951094276094</v>
      </c>
      <c r="EW375" s="514" t="n">
        <f aca="false">1-EM375/BY375</f>
        <v>0.624329677228974</v>
      </c>
      <c r="EX375" s="515" t="n">
        <f aca="false">BY375-EM375</f>
        <v>7.31239710271668</v>
      </c>
      <c r="EY375" s="514" t="n">
        <f aca="false">1-EJ375/BU375</f>
        <v>0.745060996908871</v>
      </c>
      <c r="EZ375" s="515" t="n">
        <f aca="false">BU375-EJ375</f>
        <v>45.0066063382825</v>
      </c>
      <c r="FA375" s="451" t="n">
        <f aca="false">1-EK375/BV375</f>
        <v>0.712987367046283</v>
      </c>
      <c r="FB375" s="432" t="n">
        <f aca="false">BV375-EK375</f>
        <v>139.113362863824</v>
      </c>
      <c r="FC375" s="453"/>
      <c r="FD375" s="432"/>
      <c r="FE375" s="453" t="n">
        <f aca="false">1-EQ375/CB375</f>
        <v>0.803571428571429</v>
      </c>
      <c r="FF375" s="431" t="n">
        <f aca="false">CB375-EQ375</f>
        <v>45</v>
      </c>
      <c r="FG375" s="406" t="n">
        <v>50400</v>
      </c>
      <c r="FH375" s="590"/>
      <c r="FI375" s="591"/>
      <c r="FJ375" s="592"/>
      <c r="FK375" s="456" t="n">
        <f aca="false">3000/BS375*24</f>
        <v>1.3687952700519</v>
      </c>
      <c r="FL375" s="531"/>
      <c r="FM375" s="456"/>
      <c r="FN375" s="531" t="n">
        <v>4614</v>
      </c>
      <c r="FO375" s="533" t="n">
        <f aca="false">FN375/11.15/1.2/1000</f>
        <v>0.344843049327354</v>
      </c>
      <c r="FP375" s="450" t="n">
        <f aca="false">FN375/BS375*1000</f>
        <v>87.716963555826</v>
      </c>
      <c r="FQ375" s="458" t="n">
        <v>50.4</v>
      </c>
      <c r="FR375" s="459" t="n">
        <f aca="false">FQ375/BS375*1000</f>
        <v>0.95815668903633</v>
      </c>
      <c r="FS375" s="577" t="n">
        <v>8.14</v>
      </c>
      <c r="FT375" s="578" t="n">
        <v>14.9</v>
      </c>
      <c r="FU375" s="579" t="n">
        <v>49</v>
      </c>
      <c r="FV375" s="580" t="n">
        <v>2</v>
      </c>
      <c r="FW375" s="581"/>
      <c r="FX375" s="580"/>
      <c r="FY375" s="453" t="n">
        <f aca="false">1-FV375/(EG375+DD375)</f>
        <v>0.818181818181818</v>
      </c>
      <c r="FZ375" s="453"/>
      <c r="GA375" s="430"/>
      <c r="GB375" s="514" t="n">
        <f aca="false">1-FT375/DZ375</f>
        <v>0.0324675324675324</v>
      </c>
      <c r="GC375" s="515" t="n">
        <f aca="false">(CW375+DZ375-FT375)</f>
        <v>0.5</v>
      </c>
      <c r="GD375" s="514" t="n">
        <f aca="false">1-FU375/EA375</f>
        <v>0.125</v>
      </c>
      <c r="GE375" s="528" t="n">
        <f aca="false">CX375+EA375-FU375</f>
        <v>7</v>
      </c>
      <c r="GF375" s="462" t="n">
        <f aca="false">4100/BS375*24</f>
        <v>1.87068686907093</v>
      </c>
      <c r="GG375" s="607" t="n">
        <v>38</v>
      </c>
      <c r="GH375" s="451" t="n">
        <f aca="false">GG375/80</f>
        <v>0.475</v>
      </c>
      <c r="GI375" s="406" t="n">
        <v>250</v>
      </c>
      <c r="GJ375" s="463" t="n">
        <f aca="false">GI375/GG375</f>
        <v>6.57894736842105</v>
      </c>
      <c r="GK375" s="464" t="n">
        <f aca="false">GG375/(BS375/24)*1000</f>
        <v>17.3380734206574</v>
      </c>
      <c r="GL375" s="465" t="n">
        <v>8.22</v>
      </c>
      <c r="GM375" s="530" t="n">
        <v>13.8</v>
      </c>
      <c r="GN375" s="406" t="n">
        <v>48</v>
      </c>
      <c r="GO375" s="514" t="n">
        <f aca="false">1-GM375/FT375</f>
        <v>0.0738255033557047</v>
      </c>
      <c r="GP375" s="451" t="n">
        <f aca="false">1-GN375/FU375</f>
        <v>0.0204081632653061</v>
      </c>
      <c r="GQ375" s="578" t="n">
        <v>2</v>
      </c>
      <c r="GR375" s="456" t="n">
        <f aca="false">4300/BS375*24</f>
        <v>1.96193988707439</v>
      </c>
      <c r="GS375" s="532" t="n">
        <f aca="false">HC375</f>
        <v>12</v>
      </c>
      <c r="GT375" s="532" t="n">
        <f aca="false">HD375</f>
        <v>40.56</v>
      </c>
      <c r="GU375" s="514" t="n">
        <f aca="false">1-GS375/GM375</f>
        <v>0.130434782608696</v>
      </c>
      <c r="GV375" s="514" t="n">
        <f aca="false">1-GT375/GN375</f>
        <v>0.155</v>
      </c>
      <c r="GW375" s="514" t="n">
        <f aca="false">1-HC375/FT375</f>
        <v>0.194630872483222</v>
      </c>
      <c r="GX375" s="514" t="n">
        <f aca="false">1-HD375/FU375</f>
        <v>0.172244897959184</v>
      </c>
      <c r="GY375" s="463" t="n">
        <f aca="false">GK375/(FU375-HD375)</f>
        <v>2.05427410197363</v>
      </c>
      <c r="GZ375" s="406" t="n">
        <v>49312</v>
      </c>
      <c r="HA375" s="582" t="n">
        <v>8.41</v>
      </c>
      <c r="HB375" s="452" t="n">
        <v>8.32</v>
      </c>
      <c r="HC375" s="578" t="n">
        <v>12</v>
      </c>
      <c r="HD375" s="464" t="n">
        <f aca="false">HC375*3.38</f>
        <v>40.56</v>
      </c>
      <c r="HE375" s="464" t="n">
        <v>12</v>
      </c>
      <c r="HF375" s="464"/>
      <c r="HG375" s="583"/>
      <c r="HH375" s="576" t="n">
        <v>4</v>
      </c>
      <c r="HI375" s="584" t="n">
        <v>6300</v>
      </c>
      <c r="HJ375" s="407" t="n">
        <f aca="false">HI375*0.67</f>
        <v>4221</v>
      </c>
      <c r="HK375" s="407"/>
      <c r="HL375" s="550"/>
      <c r="HM375" s="585"/>
      <c r="HN375" s="462" t="n">
        <v>4.95</v>
      </c>
      <c r="HO375" s="575"/>
      <c r="HP375" s="549" t="n">
        <v>0.01</v>
      </c>
      <c r="HQ375" s="586"/>
      <c r="HR375" s="587"/>
      <c r="HS375" s="521" t="n">
        <v>0.15</v>
      </c>
      <c r="HT375" s="588" t="n">
        <v>2</v>
      </c>
      <c r="HU375" s="523" t="n">
        <f aca="false">72500/BA375*24</f>
        <v>33.6941577428787</v>
      </c>
      <c r="HV375" s="514" t="n">
        <f aca="false">1-HC375/BE375</f>
        <v>0.76878612716763</v>
      </c>
      <c r="HW375" s="514" t="n">
        <f aca="false">1-HD375/BF375</f>
        <v>0.75566265060241</v>
      </c>
      <c r="HX375" s="514" t="n">
        <f aca="false">1-HN375/BK375</f>
        <v>0.580508474576271</v>
      </c>
      <c r="HY375" s="600"/>
    </row>
    <row r="376" s="599" customFormat="true" ht="15" hidden="false" customHeight="true" outlineLevel="0" collapsed="false">
      <c r="A376" s="401" t="n">
        <v>43858</v>
      </c>
      <c r="B376" s="516" t="n">
        <v>47223</v>
      </c>
      <c r="C376" s="403" t="n">
        <f aca="false">B376/$B$6</f>
        <v>0.94446</v>
      </c>
      <c r="D376" s="572" t="n">
        <v>8.2</v>
      </c>
      <c r="E376" s="573" t="n">
        <v>32</v>
      </c>
      <c r="F376" s="574" t="n">
        <v>118</v>
      </c>
      <c r="G376" s="407" t="n">
        <f aca="false">F376*B376/1000</f>
        <v>5572.314</v>
      </c>
      <c r="H376" s="403" t="n">
        <f aca="false">G376/$G$6</f>
        <v>0.22289256</v>
      </c>
      <c r="I376" s="574" t="n">
        <v>5910</v>
      </c>
      <c r="J376" s="407" t="n">
        <f aca="false">I376*0.67</f>
        <v>3959.7</v>
      </c>
      <c r="K376" s="575" t="n">
        <v>16</v>
      </c>
      <c r="L376" s="575" t="n">
        <v>12.2</v>
      </c>
      <c r="M376" s="575" t="n">
        <v>0.8</v>
      </c>
      <c r="N376" s="576" t="n">
        <v>63</v>
      </c>
      <c r="O376" s="576" t="n">
        <v>16</v>
      </c>
      <c r="P376" s="410"/>
      <c r="Q376" s="410"/>
      <c r="R376" s="410"/>
      <c r="S376" s="410"/>
      <c r="T376" s="411"/>
      <c r="U376" s="412"/>
      <c r="V376" s="410"/>
      <c r="W376" s="410"/>
      <c r="X376" s="517"/>
      <c r="Y376" s="474" t="n">
        <v>960</v>
      </c>
      <c r="Z376" s="430" t="n">
        <v>5.06</v>
      </c>
      <c r="AA376" s="448" t="n">
        <v>2567</v>
      </c>
      <c r="AB376" s="410" t="n">
        <f aca="false">AA376*2.8</f>
        <v>7187.6</v>
      </c>
      <c r="AC376" s="410" t="n">
        <v>6940</v>
      </c>
      <c r="AD376" s="475" t="n">
        <v>5.95</v>
      </c>
      <c r="AE376" s="478" t="n">
        <f aca="false">AD376/$AD$6</f>
        <v>0.826388888888889</v>
      </c>
      <c r="AF376" s="479" t="n">
        <f aca="false">Y376</f>
        <v>960</v>
      </c>
      <c r="AG376" s="478" t="n">
        <f aca="false">AF376/$AF$6</f>
        <v>0.384</v>
      </c>
      <c r="AH376" s="479" t="n">
        <v>2567</v>
      </c>
      <c r="AI376" s="479" t="n">
        <f aca="false">AB376</f>
        <v>7187.6</v>
      </c>
      <c r="AJ376" s="474" t="n">
        <f aca="false">AB376*Y376/1000</f>
        <v>6900.096</v>
      </c>
      <c r="AK376" s="478" t="n">
        <f aca="false">AJ376/$AJ$6</f>
        <v>0.306670933333333</v>
      </c>
      <c r="AL376" s="448" t="n">
        <v>38</v>
      </c>
      <c r="AM376" s="480"/>
      <c r="AN376" s="474" t="n">
        <v>1552</v>
      </c>
      <c r="AO376" s="474" t="n">
        <v>1543</v>
      </c>
      <c r="AP376" s="480" t="n">
        <v>7.89</v>
      </c>
      <c r="AQ376" s="448" t="n">
        <v>546</v>
      </c>
      <c r="AR376" s="474" t="n">
        <f aca="false">AQ376*3.4</f>
        <v>1856.4</v>
      </c>
      <c r="AS376" s="658" t="n">
        <f aca="false">AR376/AQ376</f>
        <v>3.4</v>
      </c>
      <c r="AT376" s="474" t="n">
        <v>5550</v>
      </c>
      <c r="AU376" s="448"/>
      <c r="AV376" s="481" t="n">
        <v>0.8</v>
      </c>
      <c r="AW376" s="480" t="n">
        <v>6.21</v>
      </c>
      <c r="AX376" s="480" t="n">
        <v>43.6</v>
      </c>
      <c r="AY376" s="481" t="n">
        <v>11</v>
      </c>
      <c r="AZ376" s="481" t="n">
        <v>3</v>
      </c>
      <c r="BA376" s="421" t="n">
        <f aca="false">CC376+DF376</f>
        <v>48384</v>
      </c>
      <c r="BB376" s="422" t="n">
        <f aca="false">BA376/$BA$6</f>
        <v>0.96768</v>
      </c>
      <c r="BC376" s="423"/>
      <c r="BD376" s="424" t="n">
        <v>8.08</v>
      </c>
      <c r="BE376" s="425" t="n">
        <v>51</v>
      </c>
      <c r="BF376" s="426" t="n">
        <v>181</v>
      </c>
      <c r="BG376" s="427" t="n">
        <v>5840</v>
      </c>
      <c r="BH376" s="421" t="n">
        <f aca="false">BG376*0.67</f>
        <v>3912.8</v>
      </c>
      <c r="BI376" s="433"/>
      <c r="BJ376" s="422"/>
      <c r="BK376" s="428" t="n">
        <v>12.4</v>
      </c>
      <c r="BL376" s="428" t="n">
        <v>7.6</v>
      </c>
      <c r="BM376" s="429" t="n">
        <v>11.3</v>
      </c>
      <c r="BN376" s="423" t="n">
        <v>0.8</v>
      </c>
      <c r="BO376" s="426" t="n">
        <v>63</v>
      </c>
      <c r="BP376" s="426" t="n">
        <v>16</v>
      </c>
      <c r="BQ376" s="424" t="n">
        <v>5.43</v>
      </c>
      <c r="BR376" s="422" t="n">
        <f aca="false">BQ376/$BQ$6</f>
        <v>0.754166666666667</v>
      </c>
      <c r="BS376" s="410" t="n">
        <f aca="false">BA376+Y376</f>
        <v>49344</v>
      </c>
      <c r="BT376" s="430" t="n">
        <f aca="false">(BD376*BA376+AP376*AF376)/(AF376+BA376)</f>
        <v>8.07630350194553</v>
      </c>
      <c r="BU376" s="431" t="n">
        <f aca="false">(AQ376*Y376+BA376*BE376)/(BA376+Y376)</f>
        <v>60.6303501945525</v>
      </c>
      <c r="BV376" s="431" t="n">
        <f aca="false">(BA376*BF376+AR376*AF376)/(AF376+BA376)</f>
        <v>213.5953307393</v>
      </c>
      <c r="BW376" s="431" t="n">
        <f aca="false">(BA376*BG376+AS376*AF376)/(AF376+BA376)</f>
        <v>5726.44747081712</v>
      </c>
      <c r="BX376" s="431" t="n">
        <f aca="false">BW376*0.65</f>
        <v>3722.19085603113</v>
      </c>
      <c r="BY376" s="431" t="n">
        <f aca="false">(BK376*BA376+AY376*AF376)/BS376</f>
        <v>12.3727626459144</v>
      </c>
      <c r="BZ376" s="431" t="n">
        <f aca="false">(BL376*BA376+AY376*AF376)/BS376</f>
        <v>7.66614785992218</v>
      </c>
      <c r="CA376" s="432" t="n">
        <f aca="false">(BN376*BA376+AZ376*AF376)/BS376</f>
        <v>0.842801556420234</v>
      </c>
      <c r="CB376" s="431" t="n">
        <f aca="false">BO376</f>
        <v>63</v>
      </c>
      <c r="CC376" s="433" t="n">
        <v>24353</v>
      </c>
      <c r="CD376" s="412" t="n">
        <f aca="false">CC376+AF376/2</f>
        <v>24833</v>
      </c>
      <c r="CE376" s="422" t="n">
        <f aca="false">CD376/25000</f>
        <v>0.99332</v>
      </c>
      <c r="CF376" s="434" t="n">
        <f aca="false">6700/CD376*24</f>
        <v>6.47525470140539</v>
      </c>
      <c r="CG376" s="435"/>
      <c r="CH376" s="428"/>
      <c r="CI376" s="447" t="n">
        <f aca="false">9500/CD376*24</f>
        <v>9.18133129303749</v>
      </c>
      <c r="CJ376" s="437" t="n">
        <v>19.8</v>
      </c>
      <c r="CK376" s="437" t="n">
        <v>1.97</v>
      </c>
      <c r="CL376" s="424"/>
      <c r="CM376" s="424" t="n">
        <v>16.3</v>
      </c>
      <c r="CN376" s="424" t="n">
        <v>54</v>
      </c>
      <c r="CO376" s="433"/>
      <c r="CP376" s="433"/>
      <c r="CQ376" s="438"/>
      <c r="CR376" s="438" t="n">
        <v>0.94</v>
      </c>
      <c r="CS376" s="425"/>
      <c r="CT376" s="433" t="n">
        <f aca="false">3500/CD376*24</f>
        <v>3.38259573954013</v>
      </c>
      <c r="CU376" s="435" t="n">
        <v>5.78</v>
      </c>
      <c r="CV376" s="439"/>
      <c r="CW376" s="440"/>
      <c r="CX376" s="441"/>
      <c r="CY376" s="442"/>
      <c r="CZ376" s="443"/>
      <c r="DA376" s="443"/>
      <c r="DB376" s="443"/>
      <c r="DC376" s="443"/>
      <c r="DD376" s="444"/>
      <c r="DE376" s="441"/>
      <c r="DF376" s="445" t="n">
        <v>24031</v>
      </c>
      <c r="DG376" s="446" t="n">
        <f aca="false">DF376+AF376/2</f>
        <v>24511</v>
      </c>
      <c r="DH376" s="422" t="n">
        <f aca="false">DG376/25000</f>
        <v>0.98044</v>
      </c>
      <c r="DI376" s="447" t="n">
        <f aca="false">6700/DG376*24</f>
        <v>6.56031985639101</v>
      </c>
      <c r="DJ376" s="435" t="n">
        <v>7.96</v>
      </c>
      <c r="DK376" s="428" t="n">
        <v>2.7</v>
      </c>
      <c r="DL376" s="447" t="n">
        <f aca="false">9500/DG376*24</f>
        <v>9.30194606503203</v>
      </c>
      <c r="DM376" s="423" t="n">
        <v>20.2</v>
      </c>
      <c r="DN376" s="423" t="n">
        <v>1.43</v>
      </c>
      <c r="DO376" s="424" t="n">
        <v>7.96</v>
      </c>
      <c r="DP376" s="424" t="n">
        <v>16</v>
      </c>
      <c r="DQ376" s="424" t="n">
        <v>56</v>
      </c>
      <c r="DR376" s="433"/>
      <c r="DS376" s="433"/>
      <c r="DT376" s="438"/>
      <c r="DU376" s="438" t="n">
        <v>0.94</v>
      </c>
      <c r="DV376" s="425"/>
      <c r="DW376" s="447" t="n">
        <f aca="false">3500/DG376*24</f>
        <v>3.42703276080127</v>
      </c>
      <c r="DX376" s="435" t="n">
        <v>6.1</v>
      </c>
      <c r="DY376" s="439" t="n">
        <v>8.27</v>
      </c>
      <c r="DZ376" s="440" t="n">
        <v>16.1</v>
      </c>
      <c r="EA376" s="441" t="n">
        <v>58</v>
      </c>
      <c r="EB376" s="442" t="n">
        <v>5970</v>
      </c>
      <c r="EC376" s="443" t="n">
        <v>3.4</v>
      </c>
      <c r="ED376" s="443" t="n">
        <v>0.24</v>
      </c>
      <c r="EE376" s="443" t="n">
        <v>2.7</v>
      </c>
      <c r="EF376" s="443" t="n">
        <v>0.4</v>
      </c>
      <c r="EG376" s="444" t="n">
        <v>9</v>
      </c>
      <c r="EH376" s="441" t="n">
        <v>16</v>
      </c>
      <c r="EI376" s="430" t="n">
        <f aca="false">DY376</f>
        <v>8.27</v>
      </c>
      <c r="EJ376" s="448" t="n">
        <f aca="false">DZ376</f>
        <v>16.1</v>
      </c>
      <c r="EK376" s="449" t="n">
        <f aca="false">EA376</f>
        <v>58</v>
      </c>
      <c r="EL376" s="418" t="n">
        <f aca="false">EB376</f>
        <v>5970</v>
      </c>
      <c r="EM376" s="432" t="n">
        <f aca="false">EC376</f>
        <v>3.4</v>
      </c>
      <c r="EN376" s="432" t="n">
        <f aca="false">ED376</f>
        <v>0.24</v>
      </c>
      <c r="EO376" s="432" t="n">
        <f aca="false">EE376</f>
        <v>2.7</v>
      </c>
      <c r="EP376" s="432" t="n">
        <f aca="false">EF376</f>
        <v>0.4</v>
      </c>
      <c r="EQ376" s="431" t="n">
        <f aca="false">EG376</f>
        <v>9</v>
      </c>
      <c r="ER376" s="449" t="n">
        <f aca="false">EH376</f>
        <v>16</v>
      </c>
      <c r="ES376" s="450" t="n">
        <f aca="false">44000/(BA376+AF376)*24</f>
        <v>21.4007782101167</v>
      </c>
      <c r="ET376" s="451" t="n">
        <f aca="false">(BA376+AF376)/BA$6</f>
        <v>0.98688</v>
      </c>
      <c r="EU376" s="452" t="n">
        <f aca="false">BV376/1000/ES376*24</f>
        <v>0.239537454545455</v>
      </c>
      <c r="EV376" s="451" t="n">
        <f aca="false">EU376/$EU$6</f>
        <v>0.443587878787879</v>
      </c>
      <c r="EW376" s="514" t="n">
        <f aca="false">1-EM376/BY376</f>
        <v>0.725202842946097</v>
      </c>
      <c r="EX376" s="515" t="n">
        <f aca="false">BY376-EM376</f>
        <v>8.9727626459144</v>
      </c>
      <c r="EY376" s="514" t="n">
        <f aca="false">1-EJ376/BU376</f>
        <v>0.734456424079066</v>
      </c>
      <c r="EZ376" s="515" t="n">
        <f aca="false">BU376-EJ376</f>
        <v>44.5303501945525</v>
      </c>
      <c r="FA376" s="451" t="n">
        <f aca="false">1-EK376/BV376</f>
        <v>0.728458483622982</v>
      </c>
      <c r="FB376" s="432" t="n">
        <f aca="false">BV376-EK376</f>
        <v>155.5953307393</v>
      </c>
      <c r="FC376" s="453" t="n">
        <f aca="false">1-EP376/CA376</f>
        <v>0.52539242843952</v>
      </c>
      <c r="FD376" s="432" t="n">
        <f aca="false">CA376-EP376</f>
        <v>0.442801556420234</v>
      </c>
      <c r="FE376" s="453" t="n">
        <f aca="false">1-EQ376/CB376</f>
        <v>0.857142857142857</v>
      </c>
      <c r="FF376" s="431" t="n">
        <f aca="false">CB376-EQ376</f>
        <v>54</v>
      </c>
      <c r="FG376" s="406" t="n">
        <v>50400</v>
      </c>
      <c r="FH376" s="590"/>
      <c r="FI376" s="591"/>
      <c r="FJ376" s="592"/>
      <c r="FK376" s="456" t="n">
        <f aca="false">3000/BS376*24</f>
        <v>1.4591439688716</v>
      </c>
      <c r="FL376" s="531"/>
      <c r="FM376" s="456"/>
      <c r="FN376" s="531" t="n">
        <v>3753</v>
      </c>
      <c r="FO376" s="533" t="n">
        <f aca="false">FN376/11.15/1.2/1000</f>
        <v>0.280493273542601</v>
      </c>
      <c r="FP376" s="450" t="n">
        <f aca="false">FN376/BS376*1000</f>
        <v>76.0578793774319</v>
      </c>
      <c r="FQ376" s="458" t="n">
        <v>50.4</v>
      </c>
      <c r="FR376" s="459" t="n">
        <f aca="false">FQ376/BS376*1000</f>
        <v>1.02140077821012</v>
      </c>
      <c r="FS376" s="577" t="n">
        <v>8.18</v>
      </c>
      <c r="FT376" s="578" t="n">
        <v>14.7</v>
      </c>
      <c r="FU376" s="579" t="n">
        <v>51</v>
      </c>
      <c r="FV376" s="580" t="n">
        <v>1</v>
      </c>
      <c r="FW376" s="581" t="n">
        <v>0.14</v>
      </c>
      <c r="FX376" s="580" t="n">
        <v>8</v>
      </c>
      <c r="FY376" s="453" t="n">
        <f aca="false">1-FV376/(EG376+DD376)</f>
        <v>0.888888888888889</v>
      </c>
      <c r="FZ376" s="453" t="n">
        <f aca="false">1-FW376/(EF376+DC376)</f>
        <v>0.65</v>
      </c>
      <c r="GA376" s="430" t="n">
        <f aca="false">EF376+DC376-FW376</f>
        <v>0.26</v>
      </c>
      <c r="GB376" s="514" t="n">
        <f aca="false">1-FT376/DZ376</f>
        <v>0.0869565217391306</v>
      </c>
      <c r="GC376" s="515" t="n">
        <f aca="false">(CW376+DZ376-FT376)</f>
        <v>1.4</v>
      </c>
      <c r="GD376" s="514" t="n">
        <f aca="false">1-FU376/EA376</f>
        <v>0.120689655172414</v>
      </c>
      <c r="GE376" s="528" t="n">
        <f aca="false">CX376+EA376-FU376</f>
        <v>7</v>
      </c>
      <c r="GF376" s="462" t="n">
        <f aca="false">4100/BS376*24</f>
        <v>1.99416342412451</v>
      </c>
      <c r="GG376" s="607" t="n">
        <v>30</v>
      </c>
      <c r="GH376" s="451" t="n">
        <f aca="false">GG376/80</f>
        <v>0.375</v>
      </c>
      <c r="GI376" s="406" t="n">
        <v>200</v>
      </c>
      <c r="GJ376" s="463" t="n">
        <f aca="false">GI376/GG376</f>
        <v>6.66666666666667</v>
      </c>
      <c r="GK376" s="464" t="n">
        <f aca="false">GG376/(BS376/24)*1000</f>
        <v>14.591439688716</v>
      </c>
      <c r="GL376" s="465" t="n">
        <v>8.31</v>
      </c>
      <c r="GM376" s="530" t="n">
        <v>14</v>
      </c>
      <c r="GN376" s="406" t="n">
        <v>48</v>
      </c>
      <c r="GO376" s="514" t="n">
        <f aca="false">1-GM376/FT376</f>
        <v>0.0476190476190476</v>
      </c>
      <c r="GP376" s="451" t="n">
        <f aca="false">1-GN376/FU376</f>
        <v>0.0588235294117647</v>
      </c>
      <c r="GQ376" s="578" t="n">
        <v>2</v>
      </c>
      <c r="GR376" s="456" t="n">
        <f aca="false">4300/BS376*24</f>
        <v>2.09143968871595</v>
      </c>
      <c r="GS376" s="532" t="n">
        <f aca="false">HC376</f>
        <v>11.9</v>
      </c>
      <c r="GT376" s="532" t="n">
        <f aca="false">HD376</f>
        <v>40.222</v>
      </c>
      <c r="GU376" s="514" t="n">
        <f aca="false">1-GS376/GM376</f>
        <v>0.15</v>
      </c>
      <c r="GV376" s="514" t="n">
        <f aca="false">1-GT376/GN376</f>
        <v>0.162041666666667</v>
      </c>
      <c r="GW376" s="514" t="n">
        <f aca="false">1-HC376/FT376</f>
        <v>0.19047619047619</v>
      </c>
      <c r="GX376" s="514" t="n">
        <f aca="false">1-HD376/FU376</f>
        <v>0.211333333333333</v>
      </c>
      <c r="GY376" s="463" t="n">
        <f aca="false">GK376/(FU376-HD376)</f>
        <v>1.35381700581889</v>
      </c>
      <c r="GZ376" s="406" t="n">
        <v>47822</v>
      </c>
      <c r="HA376" s="582" t="n">
        <v>8.51</v>
      </c>
      <c r="HB376" s="452" t="n">
        <v>8.46</v>
      </c>
      <c r="HC376" s="578" t="n">
        <v>11.9</v>
      </c>
      <c r="HD376" s="464" t="n">
        <f aca="false">HC376*3.38</f>
        <v>40.222</v>
      </c>
      <c r="HE376" s="464" t="n">
        <v>12</v>
      </c>
      <c r="HF376" s="464"/>
      <c r="HG376" s="583"/>
      <c r="HH376" s="576" t="n">
        <v>2</v>
      </c>
      <c r="HI376" s="584" t="n">
        <v>5960</v>
      </c>
      <c r="HJ376" s="407" t="n">
        <f aca="false">HI376*0.67</f>
        <v>3993.2</v>
      </c>
      <c r="HK376" s="407"/>
      <c r="HL376" s="550"/>
      <c r="HM376" s="585" t="n">
        <v>2.8</v>
      </c>
      <c r="HN376" s="462" t="n">
        <v>2.97</v>
      </c>
      <c r="HO376" s="575" t="n">
        <v>0.19</v>
      </c>
      <c r="HP376" s="549" t="n">
        <v>0.01</v>
      </c>
      <c r="HQ376" s="586" t="n">
        <v>4</v>
      </c>
      <c r="HR376" s="587" t="n">
        <v>0.14</v>
      </c>
      <c r="HS376" s="521" t="n">
        <v>0.13</v>
      </c>
      <c r="HT376" s="588" t="n">
        <v>2</v>
      </c>
      <c r="HU376" s="523" t="n">
        <f aca="false">72500/BA376*24</f>
        <v>35.9623015873016</v>
      </c>
      <c r="HV376" s="514" t="n">
        <f aca="false">1-HC376/BE376</f>
        <v>0.766666666666667</v>
      </c>
      <c r="HW376" s="514" t="n">
        <f aca="false">1-HD376/BF376</f>
        <v>0.777779005524862</v>
      </c>
      <c r="HX376" s="514" t="n">
        <f aca="false">1-HN376/BK376</f>
        <v>0.760483870967742</v>
      </c>
      <c r="HY376" s="600"/>
    </row>
    <row r="377" s="599" customFormat="true" ht="15" hidden="false" customHeight="true" outlineLevel="0" collapsed="false">
      <c r="A377" s="401" t="n">
        <v>43859</v>
      </c>
      <c r="B377" s="516" t="n">
        <v>44610</v>
      </c>
      <c r="C377" s="403" t="n">
        <f aca="false">B377/$B$6</f>
        <v>0.8922</v>
      </c>
      <c r="D377" s="572" t="n">
        <v>8.2</v>
      </c>
      <c r="E377" s="573" t="n">
        <v>37.1</v>
      </c>
      <c r="F377" s="574" t="n">
        <v>154</v>
      </c>
      <c r="G377" s="407" t="n">
        <f aca="false">F377*B377/1000</f>
        <v>6869.94</v>
      </c>
      <c r="H377" s="403" t="n">
        <f aca="false">G377/$G$6</f>
        <v>0.2747976</v>
      </c>
      <c r="I377" s="574" t="n">
        <v>7020</v>
      </c>
      <c r="J377" s="407" t="n">
        <f aca="false">I377*0.67</f>
        <v>4703.4</v>
      </c>
      <c r="K377" s="575" t="n">
        <v>20.6</v>
      </c>
      <c r="L377" s="575"/>
      <c r="M377" s="575"/>
      <c r="N377" s="576" t="n">
        <v>70</v>
      </c>
      <c r="O377" s="576"/>
      <c r="P377" s="410"/>
      <c r="Q377" s="410"/>
      <c r="R377" s="410"/>
      <c r="S377" s="410"/>
      <c r="T377" s="411"/>
      <c r="U377" s="412"/>
      <c r="V377" s="410"/>
      <c r="W377" s="410"/>
      <c r="X377" s="517"/>
      <c r="Y377" s="474" t="n">
        <v>960</v>
      </c>
      <c r="Z377" s="430" t="n">
        <v>5.14</v>
      </c>
      <c r="AA377" s="410" t="n">
        <v>2615</v>
      </c>
      <c r="AB377" s="410" t="n">
        <f aca="false">AA377*2.8</f>
        <v>7322</v>
      </c>
      <c r="AC377" s="410" t="n">
        <v>5060</v>
      </c>
      <c r="AD377" s="475" t="n">
        <v>5.74</v>
      </c>
      <c r="AE377" s="478" t="n">
        <f aca="false">AD377/$AD$6</f>
        <v>0.797222222222222</v>
      </c>
      <c r="AF377" s="479" t="n">
        <f aca="false">Y377</f>
        <v>960</v>
      </c>
      <c r="AG377" s="478" t="n">
        <f aca="false">AF377/$AF$6</f>
        <v>0.384</v>
      </c>
      <c r="AH377" s="479" t="n">
        <v>2615</v>
      </c>
      <c r="AI377" s="479" t="n">
        <f aca="false">AB377</f>
        <v>7322</v>
      </c>
      <c r="AJ377" s="474" t="n">
        <f aca="false">AB377*Y377/1000</f>
        <v>7029.12</v>
      </c>
      <c r="AK377" s="478" t="n">
        <f aca="false">AJ377/$AJ$6</f>
        <v>0.312405333333333</v>
      </c>
      <c r="AL377" s="448" t="n">
        <v>38</v>
      </c>
      <c r="AM377" s="480"/>
      <c r="AN377" s="474" t="n">
        <v>1709</v>
      </c>
      <c r="AO377" s="474" t="n">
        <v>1682</v>
      </c>
      <c r="AP377" s="480" t="n">
        <v>7.49</v>
      </c>
      <c r="AQ377" s="448" t="n">
        <v>580</v>
      </c>
      <c r="AR377" s="474" t="n">
        <f aca="false">AQ377*3.4</f>
        <v>1972</v>
      </c>
      <c r="AS377" s="658" t="n">
        <f aca="false">AR377/AQ377</f>
        <v>3.4</v>
      </c>
      <c r="AT377" s="474" t="n">
        <v>5490</v>
      </c>
      <c r="AU377" s="448"/>
      <c r="AV377" s="481" t="n">
        <v>0.2</v>
      </c>
      <c r="AW377" s="480" t="n">
        <v>4.61</v>
      </c>
      <c r="AX377" s="480" t="n">
        <v>44</v>
      </c>
      <c r="AY377" s="481" t="n">
        <v>10</v>
      </c>
      <c r="AZ377" s="481" t="n">
        <v>3.4</v>
      </c>
      <c r="BA377" s="421" t="n">
        <f aca="false">CC377+DF377</f>
        <v>48963</v>
      </c>
      <c r="BB377" s="422" t="n">
        <f aca="false">BA377/$BA$6</f>
        <v>0.97926</v>
      </c>
      <c r="BC377" s="423"/>
      <c r="BD377" s="424" t="n">
        <v>8.15</v>
      </c>
      <c r="BE377" s="425" t="n">
        <v>43.3</v>
      </c>
      <c r="BF377" s="426" t="n">
        <v>183</v>
      </c>
      <c r="BG377" s="427" t="n">
        <v>6410</v>
      </c>
      <c r="BH377" s="421" t="n">
        <f aca="false">BG377*0.67</f>
        <v>4294.7</v>
      </c>
      <c r="BI377" s="433"/>
      <c r="BJ377" s="422"/>
      <c r="BK377" s="428" t="n">
        <v>14.3</v>
      </c>
      <c r="BL377" s="428"/>
      <c r="BM377" s="429"/>
      <c r="BN377" s="423"/>
      <c r="BO377" s="426" t="n">
        <v>115</v>
      </c>
      <c r="BP377" s="426"/>
      <c r="BQ377" s="424" t="n">
        <v>5.34</v>
      </c>
      <c r="BR377" s="422" t="n">
        <f aca="false">BQ377/$BQ$6</f>
        <v>0.741666666666667</v>
      </c>
      <c r="BS377" s="410" t="n">
        <f aca="false">BA377+Y377</f>
        <v>49923</v>
      </c>
      <c r="BT377" s="430" t="n">
        <f aca="false">(BD377*BA377+AP377*AF377)/(AF377+BA377)</f>
        <v>8.13730845502073</v>
      </c>
      <c r="BU377" s="431" t="n">
        <f aca="false">(AQ377*Y377+BA377*BE377)/(BA377+Y377)</f>
        <v>53.6205336217775</v>
      </c>
      <c r="BV377" s="431" t="n">
        <f aca="false">(BA377*BF377+AR377*AF377)/(AF377+BA377)</f>
        <v>217.401778739258</v>
      </c>
      <c r="BW377" s="431" t="n">
        <f aca="false">(BA377*BG377+AS377*AF377)/(AF377+BA377)</f>
        <v>6286.80355747852</v>
      </c>
      <c r="BX377" s="431" t="n">
        <f aca="false">BW377*0.65</f>
        <v>4086.42231236104</v>
      </c>
      <c r="BY377" s="431" t="n">
        <f aca="false">(BK377*BA377+AY377*AF377)/BS377</f>
        <v>14.2173126614987</v>
      </c>
      <c r="BZ377" s="431"/>
      <c r="CA377" s="432"/>
      <c r="CB377" s="431" t="n">
        <f aca="false">BO377</f>
        <v>115</v>
      </c>
      <c r="CC377" s="433" t="n">
        <v>24427</v>
      </c>
      <c r="CD377" s="412" t="n">
        <f aca="false">CC377+AF377/2</f>
        <v>24907</v>
      </c>
      <c r="CE377" s="422" t="n">
        <f aca="false">CD377/25000</f>
        <v>0.99628</v>
      </c>
      <c r="CF377" s="434" t="n">
        <f aca="false">6700/CD377*24</f>
        <v>6.45601638093709</v>
      </c>
      <c r="CG377" s="435"/>
      <c r="CH377" s="428"/>
      <c r="CI377" s="447" t="n">
        <f aca="false">9500/CD377*24</f>
        <v>9.15405307744811</v>
      </c>
      <c r="CJ377" s="437" t="n">
        <v>20.3</v>
      </c>
      <c r="CK377" s="437" t="n">
        <v>2.01</v>
      </c>
      <c r="CL377" s="424"/>
      <c r="CM377" s="424" t="n">
        <v>16.5</v>
      </c>
      <c r="CN377" s="424" t="n">
        <v>62</v>
      </c>
      <c r="CO377" s="433"/>
      <c r="CP377" s="433"/>
      <c r="CQ377" s="438"/>
      <c r="CR377" s="438" t="n">
        <v>0.94</v>
      </c>
      <c r="CS377" s="425"/>
      <c r="CT377" s="433" t="n">
        <f aca="false">3500/CD377*24</f>
        <v>3.37254587063878</v>
      </c>
      <c r="CU377" s="435" t="n">
        <v>4.38</v>
      </c>
      <c r="CV377" s="439"/>
      <c r="CW377" s="440"/>
      <c r="CX377" s="441"/>
      <c r="CY377" s="442"/>
      <c r="CZ377" s="443"/>
      <c r="DA377" s="443"/>
      <c r="DB377" s="443"/>
      <c r="DC377" s="443"/>
      <c r="DD377" s="444"/>
      <c r="DE377" s="441"/>
      <c r="DF377" s="445" t="n">
        <v>24536</v>
      </c>
      <c r="DG377" s="446" t="n">
        <f aca="false">DF377+AF377/2</f>
        <v>25016</v>
      </c>
      <c r="DH377" s="422" t="n">
        <f aca="false">DG377/25000</f>
        <v>1.00064</v>
      </c>
      <c r="DI377" s="447" t="n">
        <f aca="false">6700/DG377*24</f>
        <v>6.42788615286217</v>
      </c>
      <c r="DJ377" s="435" t="n">
        <v>7.88</v>
      </c>
      <c r="DK377" s="428" t="n">
        <v>3.7</v>
      </c>
      <c r="DL377" s="447" t="n">
        <f aca="false">9500/DG377*24</f>
        <v>9.11416693316278</v>
      </c>
      <c r="DM377" s="423" t="n">
        <v>20.3</v>
      </c>
      <c r="DN377" s="423" t="n">
        <v>1.55</v>
      </c>
      <c r="DO377" s="424" t="n">
        <v>7.84</v>
      </c>
      <c r="DP377" s="424" t="n">
        <v>15.5</v>
      </c>
      <c r="DQ377" s="424" t="n">
        <v>60</v>
      </c>
      <c r="DR377" s="433"/>
      <c r="DS377" s="433"/>
      <c r="DT377" s="438"/>
      <c r="DU377" s="438" t="n">
        <v>0.95</v>
      </c>
      <c r="DV377" s="425"/>
      <c r="DW377" s="447" t="n">
        <f aca="false">3500/DG377*24</f>
        <v>3.35785097537576</v>
      </c>
      <c r="DX377" s="435" t="n">
        <v>5.67</v>
      </c>
      <c r="DY377" s="439" t="n">
        <v>8.02</v>
      </c>
      <c r="DZ377" s="440" t="n">
        <v>14.4</v>
      </c>
      <c r="EA377" s="441" t="n">
        <v>53</v>
      </c>
      <c r="EB377" s="442" t="n">
        <v>5910</v>
      </c>
      <c r="EC377" s="443" t="n">
        <v>3.6</v>
      </c>
      <c r="ED377" s="443"/>
      <c r="EE377" s="443"/>
      <c r="EF377" s="443"/>
      <c r="EG377" s="444" t="n">
        <v>5</v>
      </c>
      <c r="EH377" s="441"/>
      <c r="EI377" s="430" t="n">
        <f aca="false">DY377</f>
        <v>8.02</v>
      </c>
      <c r="EJ377" s="448" t="n">
        <f aca="false">DZ377</f>
        <v>14.4</v>
      </c>
      <c r="EK377" s="449" t="n">
        <f aca="false">EA377</f>
        <v>53</v>
      </c>
      <c r="EL377" s="418" t="n">
        <f aca="false">EB377</f>
        <v>5910</v>
      </c>
      <c r="EM377" s="432" t="n">
        <f aca="false">EC377</f>
        <v>3.6</v>
      </c>
      <c r="EN377" s="432"/>
      <c r="EO377" s="432"/>
      <c r="EP377" s="432"/>
      <c r="EQ377" s="431" t="n">
        <f aca="false">EG377</f>
        <v>5</v>
      </c>
      <c r="ER377" s="449"/>
      <c r="ES377" s="450" t="n">
        <f aca="false">44000/(BA377+AF377)*24</f>
        <v>21.1525749654468</v>
      </c>
      <c r="ET377" s="451" t="n">
        <f aca="false">(BA377+AF377)/BA$6</f>
        <v>0.99846</v>
      </c>
      <c r="EU377" s="452" t="n">
        <f aca="false">BV377/1000/ES377*24</f>
        <v>0.246667022727273</v>
      </c>
      <c r="EV377" s="451" t="n">
        <f aca="false">EU377/$EU$6</f>
        <v>0.456790782828283</v>
      </c>
      <c r="EW377" s="514" t="n">
        <f aca="false">1-EM377/BY377</f>
        <v>0.746787590192835</v>
      </c>
      <c r="EX377" s="515" t="n">
        <f aca="false">BY377-EM377</f>
        <v>10.6173126614987</v>
      </c>
      <c r="EY377" s="514" t="n">
        <f aca="false">1-EJ377/BU377</f>
        <v>0.731446163860041</v>
      </c>
      <c r="EZ377" s="515" t="n">
        <f aca="false">BU377-EJ377</f>
        <v>39.2205336217775</v>
      </c>
      <c r="FA377" s="451" t="n">
        <f aca="false">1-EK377/BV377</f>
        <v>0.756211746254543</v>
      </c>
      <c r="FB377" s="432" t="n">
        <f aca="false">BV377-EK377</f>
        <v>164.401778739258</v>
      </c>
      <c r="FC377" s="453"/>
      <c r="FD377" s="432"/>
      <c r="FE377" s="453" t="n">
        <f aca="false">1-EQ377/CB377</f>
        <v>0.956521739130435</v>
      </c>
      <c r="FF377" s="431" t="n">
        <f aca="false">CB377-EQ377</f>
        <v>110</v>
      </c>
      <c r="FG377" s="406" t="n">
        <v>50400</v>
      </c>
      <c r="FH377" s="590"/>
      <c r="FI377" s="591"/>
      <c r="FJ377" s="592"/>
      <c r="FK377" s="456" t="n">
        <f aca="false">3000/BS377*24</f>
        <v>1.44222102037137</v>
      </c>
      <c r="FL377" s="531"/>
      <c r="FM377" s="456"/>
      <c r="FN377" s="531" t="n">
        <v>3753</v>
      </c>
      <c r="FO377" s="533" t="n">
        <f aca="false">FN377/11.15/1.2/1000</f>
        <v>0.280493273542601</v>
      </c>
      <c r="FP377" s="450" t="n">
        <f aca="false">FN377/BS377*1000</f>
        <v>75.1757706868578</v>
      </c>
      <c r="FQ377" s="458" t="n">
        <v>50.4</v>
      </c>
      <c r="FR377" s="459" t="n">
        <f aca="false">FQ377/BS377*1000</f>
        <v>1.00955471425996</v>
      </c>
      <c r="FS377" s="577" t="n">
        <v>8.02</v>
      </c>
      <c r="FT377" s="578" t="n">
        <v>13.8</v>
      </c>
      <c r="FU377" s="579" t="n">
        <v>50</v>
      </c>
      <c r="FV377" s="580" t="n">
        <v>1</v>
      </c>
      <c r="FW377" s="581"/>
      <c r="FX377" s="580"/>
      <c r="FY377" s="453" t="n">
        <f aca="false">1-FV377/(EG377+DD377)</f>
        <v>0.8</v>
      </c>
      <c r="FZ377" s="453"/>
      <c r="GA377" s="430"/>
      <c r="GB377" s="514" t="n">
        <f aca="false">1-FT377/DZ377</f>
        <v>0.0416666666666666</v>
      </c>
      <c r="GC377" s="515" t="n">
        <f aca="false">(CW377+DZ377-FT377)</f>
        <v>0.6</v>
      </c>
      <c r="GD377" s="514" t="n">
        <f aca="false">1-FU377/EA377</f>
        <v>0.0566037735849057</v>
      </c>
      <c r="GE377" s="528" t="n">
        <f aca="false">CX377+EA377-FU377</f>
        <v>3</v>
      </c>
      <c r="GF377" s="462" t="n">
        <f aca="false">4100/BS377*24</f>
        <v>1.97103539450754</v>
      </c>
      <c r="GG377" s="607" t="n">
        <v>20</v>
      </c>
      <c r="GH377" s="451" t="n">
        <f aca="false">GG377/80</f>
        <v>0.25</v>
      </c>
      <c r="GI377" s="406" t="n">
        <v>140</v>
      </c>
      <c r="GJ377" s="463" t="n">
        <f aca="false">GI377/GG377</f>
        <v>7</v>
      </c>
      <c r="GK377" s="464" t="n">
        <f aca="false">GG377/(BS377/24)*1000</f>
        <v>9.61480680247581</v>
      </c>
      <c r="GL377" s="465" t="n">
        <v>8.14</v>
      </c>
      <c r="GM377" s="530" t="n">
        <v>13</v>
      </c>
      <c r="GN377" s="406" t="n">
        <v>49</v>
      </c>
      <c r="GO377" s="514" t="n">
        <f aca="false">1-GM377/FT377</f>
        <v>0.0579710144927537</v>
      </c>
      <c r="GP377" s="451" t="n">
        <f aca="false">1-GN377/FU377</f>
        <v>0.02</v>
      </c>
      <c r="GQ377" s="578" t="n">
        <v>2</v>
      </c>
      <c r="GR377" s="456" t="n">
        <f aca="false">4300/BS377*24</f>
        <v>2.0671834625323</v>
      </c>
      <c r="GS377" s="532" t="n">
        <f aca="false">HC377</f>
        <v>12.1</v>
      </c>
      <c r="GT377" s="532" t="n">
        <f aca="false">HD377</f>
        <v>40.898</v>
      </c>
      <c r="GU377" s="514" t="n">
        <f aca="false">1-GS377/GM377</f>
        <v>0.0692307692307692</v>
      </c>
      <c r="GV377" s="514" t="n">
        <f aca="false">1-GT377/GN377</f>
        <v>0.16534693877551</v>
      </c>
      <c r="GW377" s="514" t="n">
        <f aca="false">1-HC377/FT377</f>
        <v>0.123188405797102</v>
      </c>
      <c r="GX377" s="514" t="n">
        <f aca="false">1-HD377/FU377</f>
        <v>0.18204</v>
      </c>
      <c r="GY377" s="463" t="n">
        <f aca="false">GK377/(FU377-HD377)</f>
        <v>1.05634001345592</v>
      </c>
      <c r="GZ377" s="406" t="n">
        <v>47597</v>
      </c>
      <c r="HA377" s="582" t="n">
        <v>8.33</v>
      </c>
      <c r="HB377" s="452" t="n">
        <v>8.23</v>
      </c>
      <c r="HC377" s="578" t="n">
        <v>12.1</v>
      </c>
      <c r="HD377" s="464" t="n">
        <f aca="false">HC377*3.38</f>
        <v>40.898</v>
      </c>
      <c r="HE377" s="464" t="n">
        <v>11</v>
      </c>
      <c r="HF377" s="464"/>
      <c r="HG377" s="583"/>
      <c r="HH377" s="576" t="n">
        <v>2</v>
      </c>
      <c r="HI377" s="584" t="n">
        <v>5840</v>
      </c>
      <c r="HJ377" s="407" t="n">
        <f aca="false">HI377*0.67</f>
        <v>3912.8</v>
      </c>
      <c r="HK377" s="407"/>
      <c r="HL377" s="550"/>
      <c r="HM377" s="585"/>
      <c r="HN377" s="462" t="n">
        <v>4.37</v>
      </c>
      <c r="HO377" s="575"/>
      <c r="HP377" s="549" t="n">
        <v>0.01</v>
      </c>
      <c r="HQ377" s="586"/>
      <c r="HR377" s="587"/>
      <c r="HS377" s="521" t="n">
        <v>0.12</v>
      </c>
      <c r="HT377" s="588" t="n">
        <v>2</v>
      </c>
      <c r="HU377" s="523" t="n">
        <f aca="false">72500/BA377*24</f>
        <v>35.5370381716807</v>
      </c>
      <c r="HV377" s="514" t="n">
        <f aca="false">1-HC377/BE377</f>
        <v>0.720554272517321</v>
      </c>
      <c r="HW377" s="514" t="n">
        <f aca="false">1-HD377/BF377</f>
        <v>0.776513661202186</v>
      </c>
      <c r="HX377" s="514" t="n">
        <f aca="false">1-HN377/BK377</f>
        <v>0.694405594405594</v>
      </c>
      <c r="HY377" s="600"/>
    </row>
    <row r="378" s="599" customFormat="true" ht="15" hidden="false" customHeight="true" outlineLevel="0" collapsed="false">
      <c r="A378" s="401" t="n">
        <v>43860</v>
      </c>
      <c r="B378" s="516" t="n">
        <v>40504</v>
      </c>
      <c r="C378" s="403" t="n">
        <f aca="false">B378/$B$6</f>
        <v>0.81008</v>
      </c>
      <c r="D378" s="572" t="n">
        <v>8.3</v>
      </c>
      <c r="E378" s="573" t="n">
        <v>36</v>
      </c>
      <c r="F378" s="574" t="n">
        <v>145</v>
      </c>
      <c r="G378" s="407" t="n">
        <f aca="false">F378*B378/1000</f>
        <v>5873.08</v>
      </c>
      <c r="H378" s="403" t="n">
        <f aca="false">G378/$G$6</f>
        <v>0.2349232</v>
      </c>
      <c r="I378" s="574" t="n">
        <v>5800</v>
      </c>
      <c r="J378" s="407" t="n">
        <f aca="false">I378*0.67</f>
        <v>3886</v>
      </c>
      <c r="K378" s="575" t="n">
        <v>21.3</v>
      </c>
      <c r="L378" s="575"/>
      <c r="M378" s="575"/>
      <c r="N378" s="576" t="n">
        <v>63</v>
      </c>
      <c r="O378" s="576"/>
      <c r="P378" s="410"/>
      <c r="Q378" s="410"/>
      <c r="R378" s="410"/>
      <c r="S378" s="410"/>
      <c r="T378" s="411"/>
      <c r="U378" s="412"/>
      <c r="V378" s="410"/>
      <c r="W378" s="410"/>
      <c r="X378" s="517"/>
      <c r="Y378" s="474" t="n">
        <v>960</v>
      </c>
      <c r="Z378" s="430" t="n">
        <v>5.18</v>
      </c>
      <c r="AA378" s="410" t="n">
        <v>2404</v>
      </c>
      <c r="AB378" s="410" t="n">
        <f aca="false">AA378*2.8</f>
        <v>6731.2</v>
      </c>
      <c r="AC378" s="410" t="n">
        <v>5080</v>
      </c>
      <c r="AD378" s="475" t="n">
        <v>6.53</v>
      </c>
      <c r="AE378" s="478" t="n">
        <f aca="false">AD378/$AD$6</f>
        <v>0.906944444444444</v>
      </c>
      <c r="AF378" s="479" t="n">
        <f aca="false">Y378</f>
        <v>960</v>
      </c>
      <c r="AG378" s="478" t="n">
        <f aca="false">AF378/$AF$6</f>
        <v>0.384</v>
      </c>
      <c r="AH378" s="479" t="n">
        <v>2404</v>
      </c>
      <c r="AI378" s="479" t="n">
        <f aca="false">AB378</f>
        <v>6731.2</v>
      </c>
      <c r="AJ378" s="474" t="n">
        <f aca="false">AB378*Y378/1000</f>
        <v>6461.952</v>
      </c>
      <c r="AK378" s="478" t="n">
        <f aca="false">AJ378/$AJ$6</f>
        <v>0.287197866666667</v>
      </c>
      <c r="AL378" s="448" t="n">
        <v>38</v>
      </c>
      <c r="AM378" s="480"/>
      <c r="AN378" s="474" t="n">
        <v>1639</v>
      </c>
      <c r="AO378" s="474" t="n">
        <v>1623</v>
      </c>
      <c r="AP378" s="480" t="n">
        <v>7.5</v>
      </c>
      <c r="AQ378" s="448" t="n">
        <v>540</v>
      </c>
      <c r="AR378" s="474" t="n">
        <f aca="false">AQ378*3.4</f>
        <v>1836</v>
      </c>
      <c r="AS378" s="658" t="n">
        <f aca="false">AR378/AQ378</f>
        <v>3.4</v>
      </c>
      <c r="AT378" s="474" t="n">
        <v>5610</v>
      </c>
      <c r="AU378" s="448"/>
      <c r="AV378" s="481" t="n">
        <v>0.6</v>
      </c>
      <c r="AW378" s="480" t="n">
        <v>4.88</v>
      </c>
      <c r="AX378" s="480" t="n">
        <v>43.71</v>
      </c>
      <c r="AY378" s="481" t="n">
        <v>8.1</v>
      </c>
      <c r="AZ378" s="481" t="n">
        <v>1.9</v>
      </c>
      <c r="BA378" s="421" t="n">
        <f aca="false">CC378+DF378</f>
        <v>42337</v>
      </c>
      <c r="BB378" s="422" t="n">
        <f aca="false">BA378/$BA$6</f>
        <v>0.84674</v>
      </c>
      <c r="BC378" s="423"/>
      <c r="BD378" s="424" t="n">
        <v>8.13</v>
      </c>
      <c r="BE378" s="425" t="n">
        <v>51.5</v>
      </c>
      <c r="BF378" s="426" t="n">
        <v>189</v>
      </c>
      <c r="BG378" s="427" t="n">
        <v>7710</v>
      </c>
      <c r="BH378" s="421" t="n">
        <f aca="false">BG378*0.67</f>
        <v>5165.7</v>
      </c>
      <c r="BI378" s="433"/>
      <c r="BJ378" s="422"/>
      <c r="BK378" s="428" t="n">
        <v>18</v>
      </c>
      <c r="BL378" s="428"/>
      <c r="BM378" s="429"/>
      <c r="BN378" s="423"/>
      <c r="BO378" s="426" t="n">
        <v>86</v>
      </c>
      <c r="BP378" s="426"/>
      <c r="BQ378" s="424" t="n">
        <v>3.7</v>
      </c>
      <c r="BR378" s="422" t="n">
        <f aca="false">BQ378/$BQ$6</f>
        <v>0.513888888888889</v>
      </c>
      <c r="BS378" s="410" t="n">
        <f aca="false">BA378+Y378</f>
        <v>43297</v>
      </c>
      <c r="BT378" s="430" t="n">
        <f aca="false">(BD378*BA378+AP378*AF378)/(AF378+BA378)</f>
        <v>8.11603136475969</v>
      </c>
      <c r="BU378" s="431" t="n">
        <f aca="false">(AQ378*Y378+BA378*BE378)/(BA378+Y378)</f>
        <v>62.3312354204679</v>
      </c>
      <c r="BV378" s="431" t="n">
        <f aca="false">(BA378*BF378+AR378*AF378)/(AF378+BA378)</f>
        <v>225.518003556828</v>
      </c>
      <c r="BW378" s="431" t="n">
        <f aca="false">(BA378*BG378+AS378*AF378)/(AF378+BA378)</f>
        <v>7539.12589786821</v>
      </c>
      <c r="BX378" s="431" t="n">
        <f aca="false">BW378*0.65</f>
        <v>4900.43183361434</v>
      </c>
      <c r="BY378" s="431" t="n">
        <f aca="false">(BK378*BA378+AY378*AF378)/BS378</f>
        <v>17.780492874795</v>
      </c>
      <c r="BZ378" s="431"/>
      <c r="CA378" s="432"/>
      <c r="CB378" s="431" t="n">
        <f aca="false">BO378</f>
        <v>86</v>
      </c>
      <c r="CC378" s="433" t="n">
        <v>21236</v>
      </c>
      <c r="CD378" s="412" t="n">
        <f aca="false">CC378+AF378/2</f>
        <v>21716</v>
      </c>
      <c r="CE378" s="422" t="n">
        <f aca="false">CD378/25000</f>
        <v>0.86864</v>
      </c>
      <c r="CF378" s="434" t="n">
        <f aca="false">6700/CD378*24</f>
        <v>7.404678578007</v>
      </c>
      <c r="CG378" s="435"/>
      <c r="CH378" s="428"/>
      <c r="CI378" s="447" t="n">
        <f aca="false">9500/CD378*24</f>
        <v>10.4991711180696</v>
      </c>
      <c r="CJ378" s="437" t="n">
        <v>18.9</v>
      </c>
      <c r="CK378" s="437" t="n">
        <v>1.66</v>
      </c>
      <c r="CL378" s="424"/>
      <c r="CM378" s="424" t="n">
        <v>18</v>
      </c>
      <c r="CN378" s="424" t="n">
        <v>68</v>
      </c>
      <c r="CO378" s="433"/>
      <c r="CP378" s="433"/>
      <c r="CQ378" s="438"/>
      <c r="CR378" s="438" t="n">
        <v>0.93</v>
      </c>
      <c r="CS378" s="425"/>
      <c r="CT378" s="433" t="n">
        <f aca="false">3500/CD378*24</f>
        <v>3.86811567507828</v>
      </c>
      <c r="CU378" s="435" t="n">
        <v>5.58</v>
      </c>
      <c r="CV378" s="439"/>
      <c r="CW378" s="440"/>
      <c r="CX378" s="441"/>
      <c r="CY378" s="442"/>
      <c r="CZ378" s="443"/>
      <c r="DA378" s="443"/>
      <c r="DB378" s="443"/>
      <c r="DC378" s="443"/>
      <c r="DD378" s="444"/>
      <c r="DE378" s="441"/>
      <c r="DF378" s="445" t="n">
        <v>21101</v>
      </c>
      <c r="DG378" s="446" t="n">
        <f aca="false">DF378+AF378/2</f>
        <v>21581</v>
      </c>
      <c r="DH378" s="422" t="n">
        <f aca="false">DG378/25000</f>
        <v>0.86324</v>
      </c>
      <c r="DI378" s="447" t="n">
        <f aca="false">6700/DG378*24</f>
        <v>7.45099856355127</v>
      </c>
      <c r="DJ378" s="435" t="n">
        <v>7.82</v>
      </c>
      <c r="DK378" s="428" t="n">
        <v>3.2</v>
      </c>
      <c r="DL378" s="447" t="n">
        <f aca="false">9500/DG378*24</f>
        <v>10.564848709513</v>
      </c>
      <c r="DM378" s="423" t="n">
        <v>19.1</v>
      </c>
      <c r="DN378" s="423" t="n">
        <v>1.56</v>
      </c>
      <c r="DO378" s="424" t="n">
        <v>7.78</v>
      </c>
      <c r="DP378" s="424" t="n">
        <v>17</v>
      </c>
      <c r="DQ378" s="424" t="n">
        <v>65</v>
      </c>
      <c r="DR378" s="433"/>
      <c r="DS378" s="433"/>
      <c r="DT378" s="438"/>
      <c r="DU378" s="438" t="n">
        <v>0.95</v>
      </c>
      <c r="DV378" s="425"/>
      <c r="DW378" s="447" t="n">
        <f aca="false">3500/DG378*24</f>
        <v>3.89231268245216</v>
      </c>
      <c r="DX378" s="435" t="n">
        <v>5.49</v>
      </c>
      <c r="DY378" s="439" t="n">
        <v>7.89</v>
      </c>
      <c r="DZ378" s="440" t="n">
        <v>14.1</v>
      </c>
      <c r="EA378" s="441" t="n">
        <v>54</v>
      </c>
      <c r="EB378" s="442" t="n">
        <v>6310</v>
      </c>
      <c r="EC378" s="443" t="n">
        <v>4.8</v>
      </c>
      <c r="ED378" s="443"/>
      <c r="EE378" s="443"/>
      <c r="EF378" s="443"/>
      <c r="EG378" s="444" t="n">
        <v>12</v>
      </c>
      <c r="EH378" s="441"/>
      <c r="EI378" s="430" t="n">
        <f aca="false">DY378</f>
        <v>7.89</v>
      </c>
      <c r="EJ378" s="448" t="n">
        <f aca="false">DZ378</f>
        <v>14.1</v>
      </c>
      <c r="EK378" s="449" t="n">
        <f aca="false">EA378</f>
        <v>54</v>
      </c>
      <c r="EL378" s="418" t="n">
        <f aca="false">EB378</f>
        <v>6310</v>
      </c>
      <c r="EM378" s="432" t="n">
        <f aca="false">EC378</f>
        <v>4.8</v>
      </c>
      <c r="EN378" s="432"/>
      <c r="EO378" s="432"/>
      <c r="EP378" s="432"/>
      <c r="EQ378" s="431" t="n">
        <f aca="false">EG378</f>
        <v>12</v>
      </c>
      <c r="ER378" s="449"/>
      <c r="ES378" s="450" t="n">
        <f aca="false">44000/(BA378+AF378)*24</f>
        <v>24.3896805783311</v>
      </c>
      <c r="ET378" s="451" t="n">
        <f aca="false">(BA378+AF378)/BA$6</f>
        <v>0.86594</v>
      </c>
      <c r="EU378" s="452" t="n">
        <f aca="false">BV378/1000/ES378*24</f>
        <v>0.221914840909091</v>
      </c>
      <c r="EV378" s="451" t="n">
        <f aca="false">EU378/$EU$6</f>
        <v>0.410953409090909</v>
      </c>
      <c r="EW378" s="514" t="n">
        <f aca="false">1-EM378/BY378</f>
        <v>0.730041229239246</v>
      </c>
      <c r="EX378" s="515" t="n">
        <f aca="false">BY378-EM378</f>
        <v>12.980492874795</v>
      </c>
      <c r="EY378" s="514" t="n">
        <f aca="false">1-EJ378/BU378</f>
        <v>0.773789178011865</v>
      </c>
      <c r="EZ378" s="515" t="n">
        <f aca="false">BU378-EJ378</f>
        <v>48.2312354204679</v>
      </c>
      <c r="FA378" s="451" t="n">
        <f aca="false">1-EK378/BV378</f>
        <v>0.760551267977182</v>
      </c>
      <c r="FB378" s="432" t="n">
        <f aca="false">BV378-EK378</f>
        <v>171.518003556828</v>
      </c>
      <c r="FC378" s="453"/>
      <c r="FD378" s="432"/>
      <c r="FE378" s="453" t="n">
        <f aca="false">1-EQ378/CB378</f>
        <v>0.86046511627907</v>
      </c>
      <c r="FF378" s="431" t="n">
        <f aca="false">CB378-EQ378</f>
        <v>74</v>
      </c>
      <c r="FG378" s="406" t="n">
        <v>50400</v>
      </c>
      <c r="FH378" s="590"/>
      <c r="FI378" s="591"/>
      <c r="FJ378" s="592"/>
      <c r="FK378" s="456" t="n">
        <f aca="false">3000/BS378*24</f>
        <v>1.66293276670439</v>
      </c>
      <c r="FL378" s="531"/>
      <c r="FM378" s="456"/>
      <c r="FN378" s="531" t="n">
        <v>5099</v>
      </c>
      <c r="FO378" s="533" t="n">
        <f aca="false">FN378/11.15/1.2/1000</f>
        <v>0.381091180866966</v>
      </c>
      <c r="FP378" s="450" t="n">
        <f aca="false">FN378/BS378*1000</f>
        <v>117.767974686468</v>
      </c>
      <c r="FQ378" s="458" t="n">
        <v>50.4</v>
      </c>
      <c r="FR378" s="459" t="n">
        <f aca="false">FQ378/BS378*1000</f>
        <v>1.16405293669307</v>
      </c>
      <c r="FS378" s="577" t="n">
        <v>7.97</v>
      </c>
      <c r="FT378" s="578" t="n">
        <v>13.6</v>
      </c>
      <c r="FU378" s="579" t="n">
        <v>49</v>
      </c>
      <c r="FV378" s="580" t="n">
        <v>1</v>
      </c>
      <c r="FW378" s="581"/>
      <c r="FX378" s="580"/>
      <c r="FY378" s="453" t="n">
        <f aca="false">1-FV378/(EG378+DD378)</f>
        <v>0.916666666666667</v>
      </c>
      <c r="FZ378" s="453"/>
      <c r="GA378" s="430"/>
      <c r="GB378" s="514" t="n">
        <f aca="false">1-FT378/DZ378</f>
        <v>0.0354609929078015</v>
      </c>
      <c r="GC378" s="515" t="n">
        <f aca="false">(CW378+DZ378-FT378)</f>
        <v>0.5</v>
      </c>
      <c r="GD378" s="514" t="n">
        <f aca="false">1-FU378/EA378</f>
        <v>0.0925925925925926</v>
      </c>
      <c r="GE378" s="528" t="n">
        <f aca="false">CX378+EA378-FU378</f>
        <v>5</v>
      </c>
      <c r="GF378" s="462" t="n">
        <f aca="false">4100/BS378*24</f>
        <v>2.27267478116267</v>
      </c>
      <c r="GG378" s="607" t="n">
        <v>20</v>
      </c>
      <c r="GH378" s="451" t="n">
        <f aca="false">GG378/80</f>
        <v>0.25</v>
      </c>
      <c r="GI378" s="406" t="n">
        <v>140</v>
      </c>
      <c r="GJ378" s="463" t="n">
        <f aca="false">GI378/GG378</f>
        <v>7</v>
      </c>
      <c r="GK378" s="464" t="n">
        <f aca="false">GG378/(BS378/24)*1000</f>
        <v>11.0862184446959</v>
      </c>
      <c r="GL378" s="465" t="n">
        <v>8.1</v>
      </c>
      <c r="GM378" s="530" t="n">
        <v>12.4</v>
      </c>
      <c r="GN378" s="406" t="n">
        <v>44</v>
      </c>
      <c r="GO378" s="514" t="n">
        <f aca="false">1-GM378/FT378</f>
        <v>0.088235294117647</v>
      </c>
      <c r="GP378" s="451" t="n">
        <f aca="false">1-GN378/FU378</f>
        <v>0.102040816326531</v>
      </c>
      <c r="GQ378" s="578" t="n">
        <v>2</v>
      </c>
      <c r="GR378" s="456" t="n">
        <f aca="false">4300/BS378*24</f>
        <v>2.38353696560963</v>
      </c>
      <c r="GS378" s="532" t="n">
        <f aca="false">HC378</f>
        <v>11.8</v>
      </c>
      <c r="GT378" s="532" t="n">
        <f aca="false">HD378</f>
        <v>39.884</v>
      </c>
      <c r="GU378" s="514" t="n">
        <f aca="false">1-GS378/GM378</f>
        <v>0.0483870967741935</v>
      </c>
      <c r="GV378" s="514" t="n">
        <f aca="false">1-GT378/GN378</f>
        <v>0.0935454545454545</v>
      </c>
      <c r="GW378" s="514" t="n">
        <f aca="false">1-HC378/FT378</f>
        <v>0.132352941176471</v>
      </c>
      <c r="GX378" s="514" t="n">
        <f aca="false">1-HD378/FU378</f>
        <v>0.186040816326531</v>
      </c>
      <c r="GY378" s="463" t="n">
        <f aca="false">GK378/(FU378-HD378)</f>
        <v>1.21612751696972</v>
      </c>
      <c r="GZ378" s="406" t="n">
        <v>42859</v>
      </c>
      <c r="HA378" s="582" t="n">
        <v>8.33</v>
      </c>
      <c r="HB378" s="452" t="n">
        <v>8.13</v>
      </c>
      <c r="HC378" s="578" t="n">
        <v>11.8</v>
      </c>
      <c r="HD378" s="464" t="n">
        <f aca="false">HC378*3.38</f>
        <v>39.884</v>
      </c>
      <c r="HE378" s="464" t="n">
        <v>12.8</v>
      </c>
      <c r="HF378" s="464"/>
      <c r="HG378" s="583"/>
      <c r="HH378" s="576" t="n">
        <v>2</v>
      </c>
      <c r="HI378" s="584" t="n">
        <v>6160</v>
      </c>
      <c r="HJ378" s="407" t="n">
        <f aca="false">HI378*0.67</f>
        <v>4127.2</v>
      </c>
      <c r="HK378" s="407"/>
      <c r="HL378" s="550"/>
      <c r="HM378" s="585"/>
      <c r="HN378" s="462" t="n">
        <v>6.03</v>
      </c>
      <c r="HO378" s="575"/>
      <c r="HP378" s="549" t="n">
        <v>0.01</v>
      </c>
      <c r="HQ378" s="586"/>
      <c r="HR378" s="587"/>
      <c r="HS378" s="521" t="n">
        <v>0.12</v>
      </c>
      <c r="HT378" s="588" t="n">
        <v>2</v>
      </c>
      <c r="HU378" s="523" t="n">
        <f aca="false">72500/BA378*24</f>
        <v>41.0988024659282</v>
      </c>
      <c r="HV378" s="514" t="n">
        <f aca="false">1-HC378/BE378</f>
        <v>0.770873786407767</v>
      </c>
      <c r="HW378" s="514" t="n">
        <f aca="false">1-HD378/BF378</f>
        <v>0.788973544973545</v>
      </c>
      <c r="HX378" s="514" t="n">
        <f aca="false">1-HN378/BK378</f>
        <v>0.665</v>
      </c>
      <c r="HY378" s="600"/>
    </row>
    <row r="379" s="599" customFormat="true" ht="15" hidden="false" customHeight="true" outlineLevel="0" collapsed="false">
      <c r="A379" s="401" t="n">
        <v>43861</v>
      </c>
      <c r="B379" s="516" t="n">
        <v>43015</v>
      </c>
      <c r="C379" s="403" t="n">
        <f aca="false">B379/$B$6</f>
        <v>0.8603</v>
      </c>
      <c r="D379" s="572" t="n">
        <v>8.21</v>
      </c>
      <c r="E379" s="573" t="n">
        <v>40.2</v>
      </c>
      <c r="F379" s="574" t="n">
        <v>159</v>
      </c>
      <c r="G379" s="407" t="n">
        <f aca="false">F379*B379/1000</f>
        <v>6839.385</v>
      </c>
      <c r="H379" s="403" t="n">
        <f aca="false">G379/$G$6</f>
        <v>0.2735754</v>
      </c>
      <c r="I379" s="574" t="n">
        <v>6680</v>
      </c>
      <c r="J379" s="407" t="n">
        <f aca="false">I379*0.67</f>
        <v>4475.6</v>
      </c>
      <c r="K379" s="575" t="n">
        <v>21.5</v>
      </c>
      <c r="L379" s="575" t="n">
        <v>22.1</v>
      </c>
      <c r="M379" s="575" t="n">
        <v>1.4</v>
      </c>
      <c r="N379" s="576" t="n">
        <v>75</v>
      </c>
      <c r="O379" s="576" t="n">
        <v>16</v>
      </c>
      <c r="P379" s="410"/>
      <c r="Q379" s="410"/>
      <c r="R379" s="410"/>
      <c r="S379" s="410"/>
      <c r="T379" s="411"/>
      <c r="U379" s="412"/>
      <c r="V379" s="410"/>
      <c r="W379" s="410"/>
      <c r="X379" s="517"/>
      <c r="Y379" s="474" t="n">
        <v>960</v>
      </c>
      <c r="Z379" s="430" t="n">
        <v>5.05</v>
      </c>
      <c r="AA379" s="410" t="n">
        <v>2461</v>
      </c>
      <c r="AB379" s="410" t="n">
        <f aca="false">AA379*2.8</f>
        <v>6890.8</v>
      </c>
      <c r="AC379" s="410" t="n">
        <v>5190</v>
      </c>
      <c r="AD379" s="475" t="n">
        <v>5.87</v>
      </c>
      <c r="AE379" s="478" t="n">
        <f aca="false">AD379/$AD$6</f>
        <v>0.815277777777778</v>
      </c>
      <c r="AF379" s="479" t="n">
        <f aca="false">Y379</f>
        <v>960</v>
      </c>
      <c r="AG379" s="478" t="n">
        <f aca="false">AF379/$AF$6</f>
        <v>0.384</v>
      </c>
      <c r="AH379" s="479" t="n">
        <v>2461</v>
      </c>
      <c r="AI379" s="479" t="n">
        <f aca="false">AB379</f>
        <v>6890.8</v>
      </c>
      <c r="AJ379" s="474" t="n">
        <f aca="false">AB379*Y379/1000</f>
        <v>6615.168</v>
      </c>
      <c r="AK379" s="478" t="n">
        <f aca="false">AJ379/$AJ$6</f>
        <v>0.294007466666667</v>
      </c>
      <c r="AL379" s="448" t="n">
        <v>38</v>
      </c>
      <c r="AM379" s="480"/>
      <c r="AN379" s="474" t="n">
        <v>1522</v>
      </c>
      <c r="AO379" s="474" t="n">
        <v>1539</v>
      </c>
      <c r="AP379" s="480" t="n">
        <v>7.36</v>
      </c>
      <c r="AQ379" s="448" t="n">
        <v>576</v>
      </c>
      <c r="AR379" s="474" t="n">
        <f aca="false">AQ379*3.4</f>
        <v>1958.4</v>
      </c>
      <c r="AS379" s="658" t="n">
        <f aca="false">AR379/AQ379</f>
        <v>3.4</v>
      </c>
      <c r="AT379" s="474" t="n">
        <v>5950</v>
      </c>
      <c r="AU379" s="448"/>
      <c r="AV379" s="481" t="n">
        <v>0.6</v>
      </c>
      <c r="AW379" s="480" t="n">
        <v>4.58</v>
      </c>
      <c r="AX379" s="480" t="n">
        <v>43.38</v>
      </c>
      <c r="AY379" s="481" t="n">
        <v>8.8</v>
      </c>
      <c r="AZ379" s="481" t="n">
        <v>1.5</v>
      </c>
      <c r="BA379" s="421" t="n">
        <f aca="false">CC379+DF379</f>
        <v>44411</v>
      </c>
      <c r="BB379" s="422" t="n">
        <f aca="false">BA379/$BA$6</f>
        <v>0.88822</v>
      </c>
      <c r="BC379" s="423"/>
      <c r="BD379" s="424" t="n">
        <v>8.03</v>
      </c>
      <c r="BE379" s="425" t="n">
        <v>66.6</v>
      </c>
      <c r="BF379" s="426" t="n">
        <v>247</v>
      </c>
      <c r="BG379" s="427" t="n">
        <v>7600</v>
      </c>
      <c r="BH379" s="421" t="n">
        <f aca="false">BG379*0.67</f>
        <v>5092</v>
      </c>
      <c r="BI379" s="433"/>
      <c r="BJ379" s="422"/>
      <c r="BK379" s="428" t="n">
        <v>18.3</v>
      </c>
      <c r="BL379" s="428" t="n">
        <v>15.6</v>
      </c>
      <c r="BM379" s="429" t="n">
        <v>4.6</v>
      </c>
      <c r="BN379" s="423" t="n">
        <v>0.6</v>
      </c>
      <c r="BO379" s="426" t="n">
        <v>47</v>
      </c>
      <c r="BP379" s="426" t="n">
        <v>16</v>
      </c>
      <c r="BQ379" s="424" t="n">
        <v>3.86</v>
      </c>
      <c r="BR379" s="422" t="n">
        <f aca="false">BQ379/$BQ$6</f>
        <v>0.536111111111111</v>
      </c>
      <c r="BS379" s="410" t="n">
        <f aca="false">BA379+Y379</f>
        <v>45371</v>
      </c>
      <c r="BT379" s="430" t="n">
        <f aca="false">(BD379*BA379+AP379*AF379)/(AF379+BA379)</f>
        <v>8.01582354367327</v>
      </c>
      <c r="BU379" s="431" t="n">
        <f aca="false">(AQ379*Y379+BA379*BE379)/(BA379+Y379)</f>
        <v>77.3783385863216</v>
      </c>
      <c r="BV379" s="431" t="n">
        <f aca="false">(BA379*BF379+AR379*AF379)/(AF379+BA379)</f>
        <v>283.211324414273</v>
      </c>
      <c r="BW379" s="431" t="n">
        <f aca="false">(BA379*BG379+AS379*AF379)/(AF379+BA379)</f>
        <v>7439.26437592295</v>
      </c>
      <c r="BX379" s="431" t="n">
        <f aca="false">BW379*0.65</f>
        <v>4835.52184434992</v>
      </c>
      <c r="BY379" s="431" t="n">
        <f aca="false">(BK379*BA379+AY379*AF379)/BS379</f>
        <v>18.098990544621</v>
      </c>
      <c r="BZ379" s="431" t="n">
        <f aca="false">(BL379*BA379+AY379*AF379)/BS379</f>
        <v>15.4561195477287</v>
      </c>
      <c r="CA379" s="432" t="n">
        <f aca="false">(BN379*BA379+AZ379*AF379)/BS379</f>
        <v>0.619043001035904</v>
      </c>
      <c r="CB379" s="431" t="n">
        <f aca="false">BO379</f>
        <v>47</v>
      </c>
      <c r="CC379" s="433" t="n">
        <v>22292</v>
      </c>
      <c r="CD379" s="412" t="n">
        <f aca="false">CC379+AF379/2</f>
        <v>22772</v>
      </c>
      <c r="CE379" s="422" t="n">
        <f aca="false">CD379/25000</f>
        <v>0.91088</v>
      </c>
      <c r="CF379" s="434" t="n">
        <f aca="false">6700/CD379*24</f>
        <v>7.06130335499737</v>
      </c>
      <c r="CG379" s="435"/>
      <c r="CH379" s="428"/>
      <c r="CI379" s="447" t="n">
        <f aca="false">9500/CD379*24</f>
        <v>10.0122958018619</v>
      </c>
      <c r="CJ379" s="437" t="n">
        <v>19.7</v>
      </c>
      <c r="CK379" s="437" t="n">
        <v>1.52</v>
      </c>
      <c r="CL379" s="424"/>
      <c r="CM379" s="424" t="n">
        <v>18.2</v>
      </c>
      <c r="CN379" s="424" t="n">
        <v>64</v>
      </c>
      <c r="CO379" s="433"/>
      <c r="CP379" s="433"/>
      <c r="CQ379" s="438"/>
      <c r="CR379" s="438" t="n">
        <v>0.94</v>
      </c>
      <c r="CS379" s="425"/>
      <c r="CT379" s="433" t="n">
        <f aca="false">3500/CD379*24</f>
        <v>3.68874055858071</v>
      </c>
      <c r="CU379" s="435" t="n">
        <v>5.72</v>
      </c>
      <c r="CV379" s="439"/>
      <c r="CW379" s="440"/>
      <c r="CX379" s="441"/>
      <c r="CY379" s="442"/>
      <c r="CZ379" s="443"/>
      <c r="DA379" s="443"/>
      <c r="DB379" s="443"/>
      <c r="DC379" s="443"/>
      <c r="DD379" s="444"/>
      <c r="DE379" s="441"/>
      <c r="DF379" s="445" t="n">
        <v>22119</v>
      </c>
      <c r="DG379" s="446" t="n">
        <f aca="false">DF379+AF379/2</f>
        <v>22599</v>
      </c>
      <c r="DH379" s="422" t="n">
        <f aca="false">DG379/25000</f>
        <v>0.90396</v>
      </c>
      <c r="DI379" s="447" t="n">
        <f aca="false">6700/DG379*24</f>
        <v>7.11535908668525</v>
      </c>
      <c r="DJ379" s="435" t="n">
        <v>7.84</v>
      </c>
      <c r="DK379" s="428" t="n">
        <v>1.6</v>
      </c>
      <c r="DL379" s="447" t="n">
        <f aca="false">9500/DG379*24</f>
        <v>10.0889419885836</v>
      </c>
      <c r="DM379" s="423" t="n">
        <v>19.3</v>
      </c>
      <c r="DN379" s="423" t="n">
        <v>1.86</v>
      </c>
      <c r="DO379" s="424" t="n">
        <v>7.85</v>
      </c>
      <c r="DP379" s="424" t="n">
        <v>18.5</v>
      </c>
      <c r="DQ379" s="424" t="n">
        <v>64</v>
      </c>
      <c r="DR379" s="433"/>
      <c r="DS379" s="433"/>
      <c r="DT379" s="438"/>
      <c r="DU379" s="438" t="n">
        <v>0.96</v>
      </c>
      <c r="DV379" s="425"/>
      <c r="DW379" s="447" t="n">
        <f aca="false">3500/DG379*24</f>
        <v>3.71697862737289</v>
      </c>
      <c r="DX379" s="435" t="n">
        <v>5.21</v>
      </c>
      <c r="DY379" s="439" t="n">
        <v>7.85</v>
      </c>
      <c r="DZ379" s="440" t="n">
        <v>16.4</v>
      </c>
      <c r="EA379" s="441" t="n">
        <v>58</v>
      </c>
      <c r="EB379" s="442" t="n">
        <v>6520</v>
      </c>
      <c r="EC379" s="443" t="n">
        <v>4.6</v>
      </c>
      <c r="ED379" s="443" t="n">
        <v>0.22</v>
      </c>
      <c r="EE379" s="443" t="n">
        <v>4.6</v>
      </c>
      <c r="EF379" s="443" t="n">
        <v>0.4</v>
      </c>
      <c r="EG379" s="444" t="n">
        <v>16</v>
      </c>
      <c r="EH379" s="441" t="n">
        <v>16</v>
      </c>
      <c r="EI379" s="430" t="n">
        <f aca="false">DY379</f>
        <v>7.85</v>
      </c>
      <c r="EJ379" s="448" t="n">
        <f aca="false">DZ379</f>
        <v>16.4</v>
      </c>
      <c r="EK379" s="449" t="n">
        <f aca="false">EA379</f>
        <v>58</v>
      </c>
      <c r="EL379" s="418" t="n">
        <f aca="false">EB379</f>
        <v>6520</v>
      </c>
      <c r="EM379" s="432" t="n">
        <f aca="false">EC379</f>
        <v>4.6</v>
      </c>
      <c r="EN379" s="432" t="n">
        <f aca="false">ED379</f>
        <v>0.22</v>
      </c>
      <c r="EO379" s="432" t="n">
        <f aca="false">EE379</f>
        <v>4.6</v>
      </c>
      <c r="EP379" s="432" t="n">
        <f aca="false">EF379</f>
        <v>0.4</v>
      </c>
      <c r="EQ379" s="431" t="n">
        <f aca="false">EG379</f>
        <v>16</v>
      </c>
      <c r="ER379" s="449" t="n">
        <f aca="false">EH379</f>
        <v>16</v>
      </c>
      <c r="ES379" s="450" t="n">
        <f aca="false">44000/(BA379+AF379)*24</f>
        <v>23.2747790438827</v>
      </c>
      <c r="ET379" s="451" t="n">
        <f aca="false">(BA379+AF379)/BA$6</f>
        <v>0.90742</v>
      </c>
      <c r="EU379" s="452" t="n">
        <f aca="false">BV379/1000/ES379*24</f>
        <v>0.292035931818182</v>
      </c>
      <c r="EV379" s="451" t="n">
        <f aca="false">EU379/$EU$6</f>
        <v>0.540807281144781</v>
      </c>
      <c r="EW379" s="514" t="n">
        <f aca="false">1-EM379/BY379</f>
        <v>0.745842178951405</v>
      </c>
      <c r="EX379" s="515" t="n">
        <f aca="false">BY379-EM379</f>
        <v>13.498990544621</v>
      </c>
      <c r="EY379" s="514" t="n">
        <f aca="false">1-EJ379/BU379</f>
        <v>0.788054379305334</v>
      </c>
      <c r="EZ379" s="515" t="n">
        <f aca="false">BU379-EJ379</f>
        <v>60.9783385863217</v>
      </c>
      <c r="FA379" s="451" t="n">
        <f aca="false">1-EK379/BV379</f>
        <v>0.79520592928283</v>
      </c>
      <c r="FB379" s="432" t="n">
        <f aca="false">BV379-EK379</f>
        <v>225.211324414273</v>
      </c>
      <c r="FC379" s="453" t="n">
        <f aca="false">1-EP379/CA379</f>
        <v>0.353841333589683</v>
      </c>
      <c r="FD379" s="432" t="n">
        <f aca="false">CA379-EP379</f>
        <v>0.219043001035904</v>
      </c>
      <c r="FE379" s="453" t="n">
        <f aca="false">1-EQ379/CB379</f>
        <v>0.659574468085106</v>
      </c>
      <c r="FF379" s="431" t="n">
        <f aca="false">CB379-EQ379</f>
        <v>31</v>
      </c>
      <c r="FG379" s="406" t="n">
        <v>50400</v>
      </c>
      <c r="FH379" s="590"/>
      <c r="FI379" s="591"/>
      <c r="FJ379" s="592"/>
      <c r="FK379" s="456" t="n">
        <f aca="false">3000/BS379*24</f>
        <v>1.586916752992</v>
      </c>
      <c r="FL379" s="531"/>
      <c r="FM379" s="456"/>
      <c r="FN379" s="531" t="n">
        <v>4309</v>
      </c>
      <c r="FO379" s="533" t="n">
        <f aca="false">FN379/11.15/1.2/1000</f>
        <v>0.322047832585949</v>
      </c>
      <c r="FP379" s="450" t="n">
        <f aca="false">FN379/BS379*1000</f>
        <v>94.9725595644795</v>
      </c>
      <c r="FQ379" s="458" t="n">
        <v>50.4</v>
      </c>
      <c r="FR379" s="459" t="n">
        <f aca="false">FQ379/BS379*1000</f>
        <v>1.1108417270944</v>
      </c>
      <c r="FS379" s="577" t="n">
        <v>7.86</v>
      </c>
      <c r="FT379" s="578" t="n">
        <v>15</v>
      </c>
      <c r="FU379" s="579" t="n">
        <v>54</v>
      </c>
      <c r="FV379" s="580" t="n">
        <v>1</v>
      </c>
      <c r="FW379" s="581" t="n">
        <v>0.12</v>
      </c>
      <c r="FX379" s="580" t="n">
        <v>8</v>
      </c>
      <c r="FY379" s="453" t="n">
        <f aca="false">1-FV379/(EG379+DD379)</f>
        <v>0.9375</v>
      </c>
      <c r="FZ379" s="453" t="n">
        <f aca="false">1-FW379/(EF379+DC379)</f>
        <v>0.7</v>
      </c>
      <c r="GA379" s="430" t="n">
        <f aca="false">EF379+DC379-FW379</f>
        <v>0.28</v>
      </c>
      <c r="GB379" s="514" t="n">
        <f aca="false">1-FT379/DZ379</f>
        <v>0.0853658536585366</v>
      </c>
      <c r="GC379" s="515" t="n">
        <f aca="false">(CW379+DZ379-FT379)</f>
        <v>1.4</v>
      </c>
      <c r="GD379" s="514" t="n">
        <f aca="false">1-FU379/EA379</f>
        <v>0.0689655172413793</v>
      </c>
      <c r="GE379" s="528" t="n">
        <f aca="false">CX379+EA379-FU379</f>
        <v>4</v>
      </c>
      <c r="GF379" s="462" t="n">
        <f aca="false">4100/BS379*24</f>
        <v>2.16878622908907</v>
      </c>
      <c r="GG379" s="607" t="n">
        <v>20</v>
      </c>
      <c r="GH379" s="451" t="n">
        <f aca="false">GG379/80</f>
        <v>0.25</v>
      </c>
      <c r="GI379" s="406" t="n">
        <v>140</v>
      </c>
      <c r="GJ379" s="463" t="n">
        <f aca="false">GI379/GG379</f>
        <v>7</v>
      </c>
      <c r="GK379" s="464" t="n">
        <f aca="false">GG379/(BS379/24)*1000</f>
        <v>10.5794450199467</v>
      </c>
      <c r="GL379" s="465" t="n">
        <v>7.91</v>
      </c>
      <c r="GM379" s="530" t="n">
        <v>13.9</v>
      </c>
      <c r="GN379" s="406" t="n">
        <v>49</v>
      </c>
      <c r="GO379" s="514" t="n">
        <f aca="false">1-GM379/FT379</f>
        <v>0.0733333333333334</v>
      </c>
      <c r="GP379" s="451" t="n">
        <f aca="false">1-GN379/FU379</f>
        <v>0.0925925925925926</v>
      </c>
      <c r="GQ379" s="578" t="n">
        <v>2</v>
      </c>
      <c r="GR379" s="456" t="n">
        <f aca="false">4300/BS379*24</f>
        <v>2.27458067928853</v>
      </c>
      <c r="GS379" s="532" t="n">
        <f aca="false">HC379</f>
        <v>13.4</v>
      </c>
      <c r="GT379" s="532" t="n">
        <f aca="false">HD379</f>
        <v>45.292</v>
      </c>
      <c r="GU379" s="514" t="n">
        <f aca="false">1-GS379/GM379</f>
        <v>0.0359712230215827</v>
      </c>
      <c r="GV379" s="514" t="n">
        <f aca="false">1-GT379/GN379</f>
        <v>0.0756734693877551</v>
      </c>
      <c r="GW379" s="514" t="n">
        <f aca="false">1-HC379/FT379</f>
        <v>0.106666666666667</v>
      </c>
      <c r="GX379" s="514" t="n">
        <f aca="false">1-HD379/FU379</f>
        <v>0.161259259259259</v>
      </c>
      <c r="GY379" s="463" t="n">
        <f aca="false">GK379/(FU379-HD379)</f>
        <v>1.21491100366866</v>
      </c>
      <c r="GZ379" s="406" t="n">
        <v>41564</v>
      </c>
      <c r="HA379" s="582" t="n">
        <v>8.09</v>
      </c>
      <c r="HB379" s="452" t="n">
        <v>8.03</v>
      </c>
      <c r="HC379" s="578" t="n">
        <v>13.4</v>
      </c>
      <c r="HD379" s="464" t="n">
        <f aca="false">HC379*3.38</f>
        <v>45.292</v>
      </c>
      <c r="HE379" s="464" t="n">
        <v>13.7</v>
      </c>
      <c r="HF379" s="464"/>
      <c r="HG379" s="583"/>
      <c r="HH379" s="576" t="n">
        <v>3</v>
      </c>
      <c r="HI379" s="584" t="n">
        <v>6100</v>
      </c>
      <c r="HJ379" s="407" t="n">
        <f aca="false">HI379*0.67</f>
        <v>4087</v>
      </c>
      <c r="HK379" s="407"/>
      <c r="HL379" s="550"/>
      <c r="HM379" s="585" t="n">
        <v>5.3</v>
      </c>
      <c r="HN379" s="462" t="n">
        <v>5.49</v>
      </c>
      <c r="HO379" s="575" t="n">
        <v>0.13</v>
      </c>
      <c r="HP379" s="549" t="n">
        <v>0.01</v>
      </c>
      <c r="HQ379" s="586" t="n">
        <v>4.8</v>
      </c>
      <c r="HR379" s="587" t="n">
        <v>0.12</v>
      </c>
      <c r="HS379" s="521" t="n">
        <v>0.11</v>
      </c>
      <c r="HT379" s="588" t="n">
        <v>2</v>
      </c>
      <c r="HU379" s="523" t="n">
        <f aca="false">72500/BA379*24</f>
        <v>39.1794825606269</v>
      </c>
      <c r="HV379" s="514" t="n">
        <f aca="false">1-HC379/BE379</f>
        <v>0.798798798798799</v>
      </c>
      <c r="HW379" s="514" t="n">
        <f aca="false">1-HD379/BF379</f>
        <v>0.816631578947368</v>
      </c>
      <c r="HX379" s="514" t="n">
        <f aca="false">1-HN379/BK379</f>
        <v>0.7</v>
      </c>
      <c r="HY379" s="600"/>
    </row>
    <row r="380" s="599" customFormat="true" ht="15" hidden="false" customHeight="true" outlineLevel="0" collapsed="false">
      <c r="A380" s="401" t="n">
        <v>43862</v>
      </c>
      <c r="B380" s="516" t="n">
        <v>39143</v>
      </c>
      <c r="C380" s="403" t="n">
        <f aca="false">B380/$B$6</f>
        <v>0.78286</v>
      </c>
      <c r="D380" s="572" t="n">
        <v>8.15</v>
      </c>
      <c r="E380" s="573" t="n">
        <v>36.6</v>
      </c>
      <c r="F380" s="574" t="n">
        <v>146</v>
      </c>
      <c r="G380" s="407" t="n">
        <f aca="false">F380*B380/1000</f>
        <v>5714.878</v>
      </c>
      <c r="H380" s="403" t="n">
        <f aca="false">G380/$G$6</f>
        <v>0.22859512</v>
      </c>
      <c r="I380" s="574" t="n">
        <v>5760</v>
      </c>
      <c r="J380" s="407" t="n">
        <f aca="false">I380*0.67</f>
        <v>3859.2</v>
      </c>
      <c r="K380" s="575" t="n">
        <v>19.5</v>
      </c>
      <c r="L380" s="575"/>
      <c r="M380" s="575"/>
      <c r="N380" s="576" t="n">
        <v>109</v>
      </c>
      <c r="O380" s="576"/>
      <c r="P380" s="410"/>
      <c r="Q380" s="410"/>
      <c r="R380" s="410"/>
      <c r="S380" s="410"/>
      <c r="T380" s="411"/>
      <c r="U380" s="412"/>
      <c r="V380" s="410"/>
      <c r="W380" s="410"/>
      <c r="X380" s="517"/>
      <c r="Y380" s="474" t="n">
        <v>960</v>
      </c>
      <c r="Z380" s="430" t="n">
        <v>4.91</v>
      </c>
      <c r="AA380" s="410" t="n">
        <v>2453</v>
      </c>
      <c r="AB380" s="410" t="n">
        <f aca="false">AA380*2.8</f>
        <v>6868.4</v>
      </c>
      <c r="AC380" s="410" t="n">
        <v>4970</v>
      </c>
      <c r="AD380" s="475" t="n">
        <v>5.85</v>
      </c>
      <c r="AE380" s="478" t="n">
        <f aca="false">AD380/$AD$6</f>
        <v>0.8125</v>
      </c>
      <c r="AF380" s="479" t="n">
        <f aca="false">Y380</f>
        <v>960</v>
      </c>
      <c r="AG380" s="478" t="n">
        <f aca="false">AF380/$AF$6</f>
        <v>0.384</v>
      </c>
      <c r="AH380" s="479" t="n">
        <v>2453</v>
      </c>
      <c r="AI380" s="479" t="n">
        <f aca="false">AB380</f>
        <v>6868.4</v>
      </c>
      <c r="AJ380" s="474" t="n">
        <f aca="false">AB380*Y380/1000</f>
        <v>6593.664</v>
      </c>
      <c r="AK380" s="478" t="n">
        <f aca="false">AJ380/$AJ$6</f>
        <v>0.293051733333333</v>
      </c>
      <c r="AL380" s="448" t="n">
        <v>38</v>
      </c>
      <c r="AM380" s="480"/>
      <c r="AN380" s="474" t="n">
        <v>1435</v>
      </c>
      <c r="AO380" s="474" t="n">
        <v>1356</v>
      </c>
      <c r="AP380" s="480" t="n">
        <v>7.27</v>
      </c>
      <c r="AQ380" s="448" t="n">
        <v>583</v>
      </c>
      <c r="AR380" s="474" t="n">
        <f aca="false">AQ380*3.4</f>
        <v>1982.2</v>
      </c>
      <c r="AS380" s="658" t="n">
        <f aca="false">AR380/AQ380</f>
        <v>3.4</v>
      </c>
      <c r="AT380" s="474" t="n">
        <v>5610</v>
      </c>
      <c r="AU380" s="448"/>
      <c r="AV380" s="481" t="n">
        <v>0.1</v>
      </c>
      <c r="AW380" s="480" t="n">
        <v>4.2</v>
      </c>
      <c r="AX380" s="480" t="n">
        <v>39.6</v>
      </c>
      <c r="AY380" s="481" t="n">
        <v>8.3</v>
      </c>
      <c r="AZ380" s="481" t="n">
        <v>0.9</v>
      </c>
      <c r="BA380" s="421" t="n">
        <f aca="false">CC380+DF380</f>
        <v>40286</v>
      </c>
      <c r="BB380" s="422" t="n">
        <f aca="false">BA380/$BA$6</f>
        <v>0.80572</v>
      </c>
      <c r="BC380" s="423"/>
      <c r="BD380" s="424" t="n">
        <v>7.9</v>
      </c>
      <c r="BE380" s="425" t="n">
        <v>56</v>
      </c>
      <c r="BF380" s="426" t="n">
        <v>224</v>
      </c>
      <c r="BG380" s="427" t="n">
        <v>6080</v>
      </c>
      <c r="BH380" s="421" t="n">
        <f aca="false">BG380*0.67</f>
        <v>4073.6</v>
      </c>
      <c r="BI380" s="433"/>
      <c r="BJ380" s="422"/>
      <c r="BK380" s="428" t="n">
        <v>22.6</v>
      </c>
      <c r="BL380" s="428"/>
      <c r="BM380" s="429"/>
      <c r="BN380" s="423"/>
      <c r="BO380" s="426" t="n">
        <v>117</v>
      </c>
      <c r="BP380" s="426"/>
      <c r="BQ380" s="424" t="n">
        <v>3.75</v>
      </c>
      <c r="BR380" s="422" t="n">
        <f aca="false">BQ380/$BQ$6</f>
        <v>0.520833333333333</v>
      </c>
      <c r="BS380" s="410" t="n">
        <f aca="false">BA380+Y380</f>
        <v>41246</v>
      </c>
      <c r="BT380" s="430" t="n">
        <f aca="false">(BD380*BA380+AP380*AF380)/(AF380+BA380)</f>
        <v>7.88533675992824</v>
      </c>
      <c r="BU380" s="431" t="n">
        <f aca="false">(AQ380*Y380+BA380*BE380)/(BA380+Y380)</f>
        <v>68.2659166949522</v>
      </c>
      <c r="BV380" s="431" t="n">
        <f aca="false">(BA380*BF380+AR380*AF380)/(AF380+BA380)</f>
        <v>264.922077292343</v>
      </c>
      <c r="BW380" s="431" t="n">
        <f aca="false">(BA380*BG380+AS380*AF380)/(AF380+BA380)</f>
        <v>5938.56723076177</v>
      </c>
      <c r="BX380" s="431" t="n">
        <f aca="false">BW380*0.65</f>
        <v>3860.06869999515</v>
      </c>
      <c r="BY380" s="431" t="n">
        <f aca="false">(BK380*BA380+AY380*AF380)/BS380</f>
        <v>22.2671677253552</v>
      </c>
      <c r="BZ380" s="431"/>
      <c r="CA380" s="432"/>
      <c r="CB380" s="431" t="n">
        <f aca="false">BO380</f>
        <v>117</v>
      </c>
      <c r="CC380" s="433" t="n">
        <v>20047</v>
      </c>
      <c r="CD380" s="412" t="n">
        <f aca="false">CC380+AF380/2</f>
        <v>20527</v>
      </c>
      <c r="CE380" s="422" t="n">
        <f aca="false">CD380/25000</f>
        <v>0.82108</v>
      </c>
      <c r="CF380" s="434" t="n">
        <f aca="false">6700/CD380*24</f>
        <v>7.83358503434501</v>
      </c>
      <c r="CG380" s="435"/>
      <c r="CH380" s="428"/>
      <c r="CI380" s="447" t="n">
        <f aca="false">9500/CD380*24</f>
        <v>11.1073220636235</v>
      </c>
      <c r="CJ380" s="437" t="n">
        <v>20.2</v>
      </c>
      <c r="CK380" s="437" t="n">
        <v>1.12</v>
      </c>
      <c r="CL380" s="424"/>
      <c r="CM380" s="424" t="n">
        <v>20.6</v>
      </c>
      <c r="CN380" s="424" t="n">
        <v>72</v>
      </c>
      <c r="CO380" s="433"/>
      <c r="CP380" s="433"/>
      <c r="CQ380" s="438"/>
      <c r="CR380" s="438" t="n">
        <v>0.93</v>
      </c>
      <c r="CS380" s="425"/>
      <c r="CT380" s="433" t="n">
        <f aca="false">3500/CD380*24</f>
        <v>4.09217128659814</v>
      </c>
      <c r="CU380" s="435" t="n">
        <v>5.18</v>
      </c>
      <c r="CV380" s="439"/>
      <c r="CW380" s="440"/>
      <c r="CX380" s="441"/>
      <c r="CY380" s="442"/>
      <c r="CZ380" s="443"/>
      <c r="DA380" s="443"/>
      <c r="DB380" s="443"/>
      <c r="DC380" s="443"/>
      <c r="DD380" s="444"/>
      <c r="DE380" s="441"/>
      <c r="DF380" s="445" t="n">
        <v>20239</v>
      </c>
      <c r="DG380" s="446" t="n">
        <f aca="false">DF380+AF380/2</f>
        <v>20719</v>
      </c>
      <c r="DH380" s="422" t="n">
        <f aca="false">DG380/25000</f>
        <v>0.82876</v>
      </c>
      <c r="DI380" s="447" t="n">
        <f aca="false">6700/DG380*24</f>
        <v>7.76099232588445</v>
      </c>
      <c r="DJ380" s="435" t="n">
        <v>7.68</v>
      </c>
      <c r="DK380" s="428" t="n">
        <v>4.1</v>
      </c>
      <c r="DL380" s="447" t="n">
        <f aca="false">9500/DG380*24</f>
        <v>11.004392103866</v>
      </c>
      <c r="DM380" s="423" t="n">
        <v>20.3</v>
      </c>
      <c r="DN380" s="423" t="n">
        <v>1.17</v>
      </c>
      <c r="DO380" s="424" t="n">
        <v>7.67</v>
      </c>
      <c r="DP380" s="424" t="n">
        <v>21.1</v>
      </c>
      <c r="DQ380" s="424" t="n">
        <v>74</v>
      </c>
      <c r="DR380" s="433"/>
      <c r="DS380" s="433"/>
      <c r="DT380" s="438"/>
      <c r="DU380" s="438" t="n">
        <v>0.94</v>
      </c>
      <c r="DV380" s="425"/>
      <c r="DW380" s="447" t="n">
        <f aca="false">3500/DG380*24</f>
        <v>4.05424972247695</v>
      </c>
      <c r="DX380" s="435" t="n">
        <v>5.46</v>
      </c>
      <c r="DY380" s="439" t="n">
        <v>7.83</v>
      </c>
      <c r="DZ380" s="440" t="n">
        <v>17.7</v>
      </c>
      <c r="EA380" s="441" t="n">
        <v>62</v>
      </c>
      <c r="EB380" s="442" t="n">
        <v>6520</v>
      </c>
      <c r="EC380" s="443" t="n">
        <v>4.3</v>
      </c>
      <c r="ED380" s="443"/>
      <c r="EE380" s="443"/>
      <c r="EF380" s="443"/>
      <c r="EG380" s="444" t="n">
        <v>8</v>
      </c>
      <c r="EH380" s="441"/>
      <c r="EI380" s="430" t="n">
        <f aca="false">DY380</f>
        <v>7.83</v>
      </c>
      <c r="EJ380" s="448" t="n">
        <f aca="false">DZ380</f>
        <v>17.7</v>
      </c>
      <c r="EK380" s="449" t="n">
        <f aca="false">EA380</f>
        <v>62</v>
      </c>
      <c r="EL380" s="418" t="n">
        <f aca="false">EB380</f>
        <v>6520</v>
      </c>
      <c r="EM380" s="432" t="n">
        <f aca="false">EC380</f>
        <v>4.3</v>
      </c>
      <c r="EN380" s="432"/>
      <c r="EO380" s="432"/>
      <c r="EP380" s="432"/>
      <c r="EQ380" s="431" t="n">
        <f aca="false">EG380</f>
        <v>8</v>
      </c>
      <c r="ER380" s="449"/>
      <c r="ES380" s="450" t="n">
        <f aca="false">44000/(BA380+AF380)*24</f>
        <v>25.6024826649857</v>
      </c>
      <c r="ET380" s="451" t="n">
        <f aca="false">(BA380+AF380)/BA$6</f>
        <v>0.82492</v>
      </c>
      <c r="EU380" s="452" t="n">
        <f aca="false">BV380/1000/ES380*24</f>
        <v>0.248340363636364</v>
      </c>
      <c r="EV380" s="451" t="n">
        <f aca="false">EU380/$EU$6</f>
        <v>0.459889562289562</v>
      </c>
      <c r="EW380" s="514" t="n">
        <f aca="false">1-EM380/BY380</f>
        <v>0.806890573015998</v>
      </c>
      <c r="EX380" s="515" t="n">
        <f aca="false">BY380-EM380</f>
        <v>17.9671677253552</v>
      </c>
      <c r="EY380" s="514" t="n">
        <f aca="false">1-EJ380/BU380</f>
        <v>0.740719807820162</v>
      </c>
      <c r="EZ380" s="515" t="n">
        <f aca="false">BU380-EJ380</f>
        <v>50.5659166949522</v>
      </c>
      <c r="FA380" s="451" t="n">
        <f aca="false">1-EK380/BV380</f>
        <v>0.765968919488795</v>
      </c>
      <c r="FB380" s="432" t="n">
        <f aca="false">BV380-EK380</f>
        <v>202.922077292343</v>
      </c>
      <c r="FC380" s="453"/>
      <c r="FD380" s="432"/>
      <c r="FE380" s="453" t="n">
        <f aca="false">1-EQ380/CB380</f>
        <v>0.931623931623932</v>
      </c>
      <c r="FF380" s="431" t="n">
        <f aca="false">CB380-EQ380</f>
        <v>109</v>
      </c>
      <c r="FG380" s="406" t="n">
        <v>50400</v>
      </c>
      <c r="FH380" s="590"/>
      <c r="FI380" s="591"/>
      <c r="FJ380" s="592"/>
      <c r="FK380" s="456" t="n">
        <f aca="false">3000/BS380*24</f>
        <v>1.74562381806721</v>
      </c>
      <c r="FL380" s="531"/>
      <c r="FM380" s="456"/>
      <c r="FN380" s="531" t="n">
        <v>4531</v>
      </c>
      <c r="FO380" s="533" t="n">
        <f aca="false">FN380/11.15/1.2/1000</f>
        <v>0.33863976083707</v>
      </c>
      <c r="FP380" s="450" t="n">
        <f aca="false">FN380/BS380*1000</f>
        <v>109.853076661979</v>
      </c>
      <c r="FQ380" s="458" t="n">
        <v>50.4</v>
      </c>
      <c r="FR380" s="459" t="n">
        <f aca="false">FQ380/BS380*1000</f>
        <v>1.22193667264704</v>
      </c>
      <c r="FS380" s="577" t="n">
        <v>7.79</v>
      </c>
      <c r="FT380" s="578" t="n">
        <v>17.2</v>
      </c>
      <c r="FU380" s="579" t="n">
        <v>57</v>
      </c>
      <c r="FV380" s="580" t="n">
        <v>1</v>
      </c>
      <c r="FW380" s="581"/>
      <c r="FX380" s="580"/>
      <c r="FY380" s="453" t="n">
        <f aca="false">1-FV380/(EG380+DD380)</f>
        <v>0.875</v>
      </c>
      <c r="FZ380" s="453"/>
      <c r="GA380" s="430"/>
      <c r="GB380" s="514" t="n">
        <f aca="false">1-FT380/DZ380</f>
        <v>0.0282485875706214</v>
      </c>
      <c r="GC380" s="515" t="n">
        <f aca="false">(CW380+DZ380-FT380)</f>
        <v>0.5</v>
      </c>
      <c r="GD380" s="514" t="n">
        <f aca="false">1-FU380/EA380</f>
        <v>0.0806451612903226</v>
      </c>
      <c r="GE380" s="528" t="n">
        <f aca="false">CX380+EA380-FU380</f>
        <v>5</v>
      </c>
      <c r="GF380" s="462" t="n">
        <f aca="false">4100/BS380*24</f>
        <v>2.38568588469185</v>
      </c>
      <c r="GG380" s="607" t="n">
        <v>20</v>
      </c>
      <c r="GH380" s="451" t="n">
        <f aca="false">GG380/80</f>
        <v>0.25</v>
      </c>
      <c r="GI380" s="406" t="n">
        <v>140</v>
      </c>
      <c r="GJ380" s="463" t="n">
        <f aca="false">GI380/GG380</f>
        <v>7</v>
      </c>
      <c r="GK380" s="464" t="n">
        <f aca="false">GG380/(BS380/24)*1000</f>
        <v>11.637492120448</v>
      </c>
      <c r="GL380" s="465" t="n">
        <v>7.85</v>
      </c>
      <c r="GM380" s="530" t="n">
        <v>16.2</v>
      </c>
      <c r="GN380" s="406" t="n">
        <v>54</v>
      </c>
      <c r="GO380" s="514" t="n">
        <f aca="false">1-GM380/FT380</f>
        <v>0.0581395348837209</v>
      </c>
      <c r="GP380" s="451" t="n">
        <f aca="false">1-GN380/FU380</f>
        <v>0.0526315789473685</v>
      </c>
      <c r="GQ380" s="578" t="n">
        <v>2</v>
      </c>
      <c r="GR380" s="456" t="n">
        <f aca="false">4300/BS380*24</f>
        <v>2.50206080589633</v>
      </c>
      <c r="GS380" s="532" t="n">
        <f aca="false">HC380</f>
        <v>14.6</v>
      </c>
      <c r="GT380" s="532" t="n">
        <f aca="false">HD380</f>
        <v>49.348</v>
      </c>
      <c r="GU380" s="514" t="n">
        <f aca="false">1-GS380/GM380</f>
        <v>0.0987654320987654</v>
      </c>
      <c r="GV380" s="514" t="n">
        <f aca="false">1-GT380/GN380</f>
        <v>0.0861481481481482</v>
      </c>
      <c r="GW380" s="514" t="n">
        <f aca="false">1-HC380/FT380</f>
        <v>0.151162790697674</v>
      </c>
      <c r="GX380" s="514" t="n">
        <f aca="false">1-HD380/FU380</f>
        <v>0.134245614035088</v>
      </c>
      <c r="GY380" s="463" t="n">
        <f aca="false">GK380/(FU380-HD380)</f>
        <v>1.52084319399478</v>
      </c>
      <c r="GZ380" s="406" t="n">
        <v>40398</v>
      </c>
      <c r="HA380" s="582" t="n">
        <v>8.05</v>
      </c>
      <c r="HB380" s="452" t="n">
        <v>7.99</v>
      </c>
      <c r="HC380" s="578" t="n">
        <v>14.6</v>
      </c>
      <c r="HD380" s="464" t="n">
        <f aca="false">HC380*3.38</f>
        <v>49.348</v>
      </c>
      <c r="HE380" s="464" t="n">
        <v>15</v>
      </c>
      <c r="HF380" s="464"/>
      <c r="HG380" s="583"/>
      <c r="HH380" s="576" t="n">
        <v>2</v>
      </c>
      <c r="HI380" s="584" t="n">
        <v>6360</v>
      </c>
      <c r="HJ380" s="407" t="n">
        <f aca="false">HI380*0.67</f>
        <v>4261.2</v>
      </c>
      <c r="HK380" s="407"/>
      <c r="HL380" s="550"/>
      <c r="HM380" s="585"/>
      <c r="HN380" s="462" t="n">
        <v>5.97</v>
      </c>
      <c r="HO380" s="575"/>
      <c r="HP380" s="549" t="n">
        <v>0.01</v>
      </c>
      <c r="HQ380" s="586"/>
      <c r="HR380" s="587"/>
      <c r="HS380" s="521" t="n">
        <v>0.11</v>
      </c>
      <c r="HT380" s="588" t="n">
        <v>2</v>
      </c>
      <c r="HU380" s="523" t="n">
        <f aca="false">72500/BA380*24</f>
        <v>43.191183041255</v>
      </c>
      <c r="HV380" s="514" t="n">
        <f aca="false">1-HC380/BE380</f>
        <v>0.739285714285714</v>
      </c>
      <c r="HW380" s="514" t="n">
        <f aca="false">1-HD380/BF380</f>
        <v>0.779696428571429</v>
      </c>
      <c r="HX380" s="514" t="n">
        <f aca="false">1-HN380/BK380</f>
        <v>0.735840707964602</v>
      </c>
      <c r="HY380" s="600"/>
    </row>
    <row r="381" customFormat="false" ht="15.6" hidden="false" customHeight="false" outlineLevel="0" collapsed="false">
      <c r="A381" s="486" t="n">
        <v>43863</v>
      </c>
      <c r="B381" s="487" t="n">
        <v>36263</v>
      </c>
      <c r="C381" s="488" t="n">
        <f aca="false">B381/$B$6</f>
        <v>0.72526</v>
      </c>
      <c r="D381" s="489" t="n">
        <v>8.1</v>
      </c>
      <c r="E381" s="490" t="n">
        <v>38.9</v>
      </c>
      <c r="F381" s="491" t="n">
        <v>208</v>
      </c>
      <c r="G381" s="491" t="n">
        <f aca="false">F381*B381/1000</f>
        <v>7542.704</v>
      </c>
      <c r="H381" s="488" t="n">
        <f aca="false">G381/$G$6</f>
        <v>0.30170816</v>
      </c>
      <c r="I381" s="491" t="n">
        <v>5500</v>
      </c>
      <c r="J381" s="491" t="n">
        <f aca="false">I381*0.67</f>
        <v>3685</v>
      </c>
      <c r="K381" s="492" t="n">
        <v>23.6</v>
      </c>
      <c r="L381" s="492"/>
      <c r="M381" s="492"/>
      <c r="N381" s="493" t="n">
        <v>100</v>
      </c>
      <c r="O381" s="493"/>
      <c r="P381" s="410"/>
      <c r="Q381" s="410"/>
      <c r="R381" s="410"/>
      <c r="S381" s="410"/>
      <c r="T381" s="411"/>
      <c r="U381" s="412"/>
      <c r="V381" s="410"/>
      <c r="W381" s="410"/>
      <c r="X381" s="413"/>
      <c r="Y381" s="474" t="n">
        <v>960</v>
      </c>
      <c r="Z381" s="430" t="n">
        <v>4.71</v>
      </c>
      <c r="AA381" s="448" t="n">
        <v>2569</v>
      </c>
      <c r="AB381" s="410" t="n">
        <f aca="false">AA381*2.8</f>
        <v>7193.2</v>
      </c>
      <c r="AC381" s="410" t="n">
        <v>4720</v>
      </c>
      <c r="AD381" s="475" t="n">
        <v>5.61</v>
      </c>
      <c r="AE381" s="478" t="n">
        <f aca="false">AD381/$AD$6</f>
        <v>0.779166666666667</v>
      </c>
      <c r="AF381" s="479" t="n">
        <f aca="false">Y381</f>
        <v>960</v>
      </c>
      <c r="AG381" s="478" t="n">
        <f aca="false">AF381/$AF$6</f>
        <v>0.384</v>
      </c>
      <c r="AH381" s="479" t="n">
        <v>2569</v>
      </c>
      <c r="AI381" s="479" t="n">
        <f aca="false">AB381</f>
        <v>7193.2</v>
      </c>
      <c r="AJ381" s="474" t="n">
        <f aca="false">AB381*Y381/1000</f>
        <v>6905.472</v>
      </c>
      <c r="AK381" s="478" t="n">
        <f aca="false">AJ381/$AJ$6</f>
        <v>0.306909866666667</v>
      </c>
      <c r="AL381" s="448" t="n">
        <v>38</v>
      </c>
      <c r="AM381" s="480"/>
      <c r="AN381" s="474" t="n">
        <v>1508</v>
      </c>
      <c r="AO381" s="474" t="n">
        <v>1433</v>
      </c>
      <c r="AP381" s="480" t="n">
        <v>7.2</v>
      </c>
      <c r="AQ381" s="448" t="n">
        <v>605</v>
      </c>
      <c r="AR381" s="474" t="n">
        <f aca="false">AQ381*3.4</f>
        <v>2057</v>
      </c>
      <c r="AS381" s="658" t="n">
        <f aca="false">AR381/AQ381</f>
        <v>3.4</v>
      </c>
      <c r="AT381" s="474" t="n">
        <v>5250</v>
      </c>
      <c r="AU381" s="448"/>
      <c r="AV381" s="481" t="n">
        <v>0.1</v>
      </c>
      <c r="AW381" s="480" t="n">
        <v>3.94</v>
      </c>
      <c r="AX381" s="480" t="n">
        <v>49.02</v>
      </c>
      <c r="AY381" s="481" t="n">
        <v>8.4</v>
      </c>
      <c r="AZ381" s="481" t="n">
        <v>1.8</v>
      </c>
      <c r="BA381" s="421" t="n">
        <f aca="false">CC381+DF381</f>
        <v>34487</v>
      </c>
      <c r="BB381" s="422" t="n">
        <f aca="false">BA381/$BA$6</f>
        <v>0.68974</v>
      </c>
      <c r="BC381" s="423"/>
      <c r="BD381" s="424" t="n">
        <v>7.95</v>
      </c>
      <c r="BE381" s="425" t="n">
        <v>68</v>
      </c>
      <c r="BF381" s="426" t="n">
        <v>316</v>
      </c>
      <c r="BG381" s="427" t="n">
        <v>6940</v>
      </c>
      <c r="BH381" s="421" t="n">
        <f aca="false">BG381*0.67</f>
        <v>4649.8</v>
      </c>
      <c r="BI381" s="421"/>
      <c r="BJ381" s="422"/>
      <c r="BK381" s="428" t="n">
        <v>20.6</v>
      </c>
      <c r="BL381" s="428"/>
      <c r="BM381" s="429"/>
      <c r="BN381" s="423"/>
      <c r="BO381" s="426" t="n">
        <v>110</v>
      </c>
      <c r="BP381" s="426"/>
      <c r="BQ381" s="424" t="n">
        <v>3.95</v>
      </c>
      <c r="BR381" s="422" t="n">
        <f aca="false">BQ381/$BQ$6</f>
        <v>0.548611111111111</v>
      </c>
      <c r="BS381" s="410" t="n">
        <f aca="false">BA381+Y381</f>
        <v>35447</v>
      </c>
      <c r="BT381" s="430" t="n">
        <f aca="false">(BD381*BA381+AP381*AF381)/(AF381+BA381)</f>
        <v>7.92968798487883</v>
      </c>
      <c r="BU381" s="431" t="n">
        <f aca="false">(AQ381*Y381+BA381*BE381)/(BA381+Y381)</f>
        <v>82.5434028267554</v>
      </c>
      <c r="BV381" s="431" t="n">
        <f aca="false">(BA381*BF381+AR381*AF381)/(AF381+BA381)</f>
        <v>363.150957767935</v>
      </c>
      <c r="BW381" s="431" t="n">
        <f aca="false">(BA381*BG381+AS381*AF381)/(AF381+BA381)</f>
        <v>6752.13823454735</v>
      </c>
      <c r="BX381" s="431" t="n">
        <f aca="false">BW381*0.65</f>
        <v>4388.88985245578</v>
      </c>
      <c r="BY381" s="431" t="n">
        <f aca="false">(BK381*BA381+AY381*AF381)/BS381</f>
        <v>20.2695912206957</v>
      </c>
      <c r="BZ381" s="431"/>
      <c r="CA381" s="432"/>
      <c r="CB381" s="431" t="n">
        <f aca="false">BO381</f>
        <v>110</v>
      </c>
      <c r="CC381" s="433" t="n">
        <v>17146</v>
      </c>
      <c r="CD381" s="412" t="n">
        <f aca="false">CC381+AF381/2</f>
        <v>17626</v>
      </c>
      <c r="CE381" s="422" t="n">
        <f aca="false">CD381/25000</f>
        <v>0.70504</v>
      </c>
      <c r="CF381" s="434" t="n">
        <f aca="false">6700/CD381*24</f>
        <v>9.12288664472938</v>
      </c>
      <c r="CG381" s="435"/>
      <c r="CH381" s="428"/>
      <c r="CI381" s="447" t="n">
        <f aca="false">9500/CD381*24</f>
        <v>12.9354362873028</v>
      </c>
      <c r="CJ381" s="437" t="n">
        <v>20.5</v>
      </c>
      <c r="CK381" s="437" t="n">
        <v>2.12</v>
      </c>
      <c r="CL381" s="424"/>
      <c r="CM381" s="424" t="n">
        <v>21.6</v>
      </c>
      <c r="CN381" s="424" t="n">
        <v>74</v>
      </c>
      <c r="CO381" s="433"/>
      <c r="CP381" s="433"/>
      <c r="CQ381" s="438"/>
      <c r="CR381" s="438" t="n">
        <v>0.94</v>
      </c>
      <c r="CS381" s="482"/>
      <c r="CT381" s="433" t="n">
        <f aca="false">3500/CD381*24</f>
        <v>4.76568705321684</v>
      </c>
      <c r="CU381" s="435" t="n">
        <v>5.25</v>
      </c>
      <c r="CV381" s="494"/>
      <c r="CW381" s="495"/>
      <c r="CX381" s="496"/>
      <c r="CY381" s="497"/>
      <c r="CZ381" s="498"/>
      <c r="DA381" s="498"/>
      <c r="DB381" s="498"/>
      <c r="DC381" s="498"/>
      <c r="DD381" s="499"/>
      <c r="DE381" s="499"/>
      <c r="DF381" s="433" t="n">
        <v>17341</v>
      </c>
      <c r="DG381" s="446" t="n">
        <f aca="false">DF381+AF381/2</f>
        <v>17821</v>
      </c>
      <c r="DH381" s="422" t="n">
        <f aca="false">DG381/25000</f>
        <v>0.71284</v>
      </c>
      <c r="DI381" s="447" t="n">
        <f aca="false">6700/DG381*24</f>
        <v>9.02306267886202</v>
      </c>
      <c r="DJ381" s="435" t="n">
        <v>7.6</v>
      </c>
      <c r="DK381" s="428" t="n">
        <v>3.1</v>
      </c>
      <c r="DL381" s="447" t="n">
        <f aca="false">9500/DG381*24</f>
        <v>12.7938948431626</v>
      </c>
      <c r="DM381" s="542" t="n">
        <v>20.5</v>
      </c>
      <c r="DN381" s="542" t="n">
        <v>1.97</v>
      </c>
      <c r="DO381" s="543" t="n">
        <v>7.68</v>
      </c>
      <c r="DP381" s="543" t="n">
        <v>20.1</v>
      </c>
      <c r="DQ381" s="543" t="n">
        <v>70</v>
      </c>
      <c r="DR381" s="433"/>
      <c r="DS381" s="433"/>
      <c r="DT381" s="438"/>
      <c r="DU381" s="438" t="n">
        <v>0.95</v>
      </c>
      <c r="DV381" s="482"/>
      <c r="DW381" s="447" t="n">
        <f aca="false">3500/DG381*24</f>
        <v>4.71354020537568</v>
      </c>
      <c r="DX381" s="435" t="n">
        <v>5.13</v>
      </c>
      <c r="DY381" s="494" t="n">
        <v>7.7</v>
      </c>
      <c r="DZ381" s="495" t="n">
        <v>18</v>
      </c>
      <c r="EA381" s="496" t="n">
        <v>66</v>
      </c>
      <c r="EB381" s="497" t="n">
        <v>6380</v>
      </c>
      <c r="EC381" s="498" t="n">
        <v>6.8</v>
      </c>
      <c r="ED381" s="498"/>
      <c r="EE381" s="498"/>
      <c r="EF381" s="498"/>
      <c r="EG381" s="499" t="n">
        <v>9</v>
      </c>
      <c r="EH381" s="496"/>
      <c r="EI381" s="430" t="n">
        <f aca="false">DY381</f>
        <v>7.7</v>
      </c>
      <c r="EJ381" s="448" t="n">
        <f aca="false">DZ381</f>
        <v>18</v>
      </c>
      <c r="EK381" s="449" t="n">
        <f aca="false">EA381</f>
        <v>66</v>
      </c>
      <c r="EL381" s="418" t="n">
        <f aca="false">EB381</f>
        <v>6380</v>
      </c>
      <c r="EM381" s="432" t="n">
        <f aca="false">EC381</f>
        <v>6.8</v>
      </c>
      <c r="EN381" s="432"/>
      <c r="EO381" s="432"/>
      <c r="EP381" s="432"/>
      <c r="EQ381" s="431" t="n">
        <f aca="false">EG381</f>
        <v>9</v>
      </c>
      <c r="ER381" s="449"/>
      <c r="ES381" s="450" t="n">
        <f aca="false">44000/(BA381+AF381)*24</f>
        <v>29.7909555110447</v>
      </c>
      <c r="ET381" s="451" t="n">
        <f aca="false">(BA381+AF381)/BA$6</f>
        <v>0.70894</v>
      </c>
      <c r="EU381" s="452" t="n">
        <f aca="false">BV381/1000/ES381*24</f>
        <v>0.292559363636364</v>
      </c>
      <c r="EV381" s="500" t="n">
        <f aca="false">EU381/$EU$6</f>
        <v>0.541776599326599</v>
      </c>
      <c r="EW381" s="514" t="n">
        <f aca="false">1-EM381/BY381</f>
        <v>0.664522094897649</v>
      </c>
      <c r="EX381" s="515" t="n">
        <f aca="false">BY381-EM381</f>
        <v>13.4695912206957</v>
      </c>
      <c r="EY381" s="514" t="n">
        <f aca="false">1-EJ381/BU381</f>
        <v>0.781932905797706</v>
      </c>
      <c r="EZ381" s="515" t="n">
        <f aca="false">BU381-EJ381</f>
        <v>64.5434028267554</v>
      </c>
      <c r="FA381" s="451" t="n">
        <f aca="false">1-EK381/BV381</f>
        <v>0.818257397954665</v>
      </c>
      <c r="FB381" s="432" t="n">
        <f aca="false">BV381-EK381</f>
        <v>297.150957767935</v>
      </c>
      <c r="FC381" s="453"/>
      <c r="FD381" s="432"/>
      <c r="FE381" s="453" t="n">
        <f aca="false">1-EQ381/CB381</f>
        <v>0.918181818181818</v>
      </c>
      <c r="FF381" s="431" t="n">
        <f aca="false">CB381-EQ381</f>
        <v>101</v>
      </c>
      <c r="FG381" s="491" t="n">
        <v>50400</v>
      </c>
      <c r="FH381" s="499"/>
      <c r="FI381" s="502"/>
      <c r="FJ381" s="488"/>
      <c r="FK381" s="456" t="n">
        <f aca="false">3000/BS381*24</f>
        <v>2.03120151211668</v>
      </c>
      <c r="FL381" s="491"/>
      <c r="FM381" s="503"/>
      <c r="FN381" s="491" t="n">
        <v>4170</v>
      </c>
      <c r="FO381" s="533" t="n">
        <f aca="false">FN381/11.15/1.2/1000</f>
        <v>0.311659192825112</v>
      </c>
      <c r="FP381" s="450" t="n">
        <f aca="false">FN381/BS381*1000</f>
        <v>117.640420910091</v>
      </c>
      <c r="FQ381" s="504" t="n">
        <v>50.4</v>
      </c>
      <c r="FR381" s="459" t="n">
        <f aca="false">FQ381/BS381*1000</f>
        <v>1.42184105848168</v>
      </c>
      <c r="FS381" s="505" t="n">
        <v>7.67</v>
      </c>
      <c r="FT381" s="536" t="n">
        <v>15.9</v>
      </c>
      <c r="FU381" s="496" t="n">
        <v>56</v>
      </c>
      <c r="FV381" s="491" t="n">
        <v>1</v>
      </c>
      <c r="FW381" s="505"/>
      <c r="FX381" s="491"/>
      <c r="FY381" s="453" t="n">
        <f aca="false">1-FV381/(EG381+DD381)</f>
        <v>0.888888888888889</v>
      </c>
      <c r="FZ381" s="453"/>
      <c r="GA381" s="430"/>
      <c r="GB381" s="500" t="n">
        <f aca="false">1-FT381/DZ381</f>
        <v>0.116666666666667</v>
      </c>
      <c r="GC381" s="515" t="n">
        <f aca="false">(CW381+DZ381-FT381)</f>
        <v>2.1</v>
      </c>
      <c r="GD381" s="500" t="n">
        <f aca="false">1-FU381/EA381</f>
        <v>0.151515151515152</v>
      </c>
      <c r="GE381" s="528" t="n">
        <f aca="false">CX381+EA381-FU381</f>
        <v>10</v>
      </c>
      <c r="GF381" s="462" t="n">
        <f aca="false">4100/BS381*24</f>
        <v>2.7759753998928</v>
      </c>
      <c r="GG381" s="491" t="n">
        <v>20</v>
      </c>
      <c r="GH381" s="527" t="n">
        <f aca="false">GG381/80</f>
        <v>0.25</v>
      </c>
      <c r="GI381" s="491" t="n">
        <v>140</v>
      </c>
      <c r="GJ381" s="545" t="n">
        <f aca="false">GI381/GG381</f>
        <v>7</v>
      </c>
      <c r="GK381" s="464" t="n">
        <f aca="false">GG381/(BS381/24)*1000</f>
        <v>13.5413434141112</v>
      </c>
      <c r="GL381" s="508" t="n">
        <v>7.84</v>
      </c>
      <c r="GM381" s="536" t="n">
        <v>15.8</v>
      </c>
      <c r="GN381" s="537" t="n">
        <v>55</v>
      </c>
      <c r="GO381" s="527" t="n">
        <f aca="false">1-GM381/FT381</f>
        <v>0.00628930817610063</v>
      </c>
      <c r="GP381" s="527" t="n">
        <f aca="false">1-GN381/FU381</f>
        <v>0.0178571428571429</v>
      </c>
      <c r="GQ381" s="536" t="n">
        <v>2</v>
      </c>
      <c r="GR381" s="456" t="n">
        <f aca="false">4300/BS381*24</f>
        <v>2.91138883403391</v>
      </c>
      <c r="GS381" s="537" t="n">
        <f aca="false">HC381</f>
        <v>14.5</v>
      </c>
      <c r="GT381" s="537" t="n">
        <f aca="false">HD381</f>
        <v>49.01</v>
      </c>
      <c r="GU381" s="527" t="n">
        <f aca="false">1-GS381/GM381</f>
        <v>0.0822784810126582</v>
      </c>
      <c r="GV381" s="527" t="n">
        <f aca="false">1-GT381/GN381</f>
        <v>0.108909090909091</v>
      </c>
      <c r="GW381" s="527" t="n">
        <f aca="false">1-HC381/FT381</f>
        <v>0.0880503144654088</v>
      </c>
      <c r="GX381" s="527" t="n">
        <f aca="false">1-HD381/FU381</f>
        <v>0.124821428571429</v>
      </c>
      <c r="GY381" s="545" t="n">
        <f aca="false">GK381/(FU381-HD381)</f>
        <v>1.93724512362106</v>
      </c>
      <c r="GZ381" s="491" t="n">
        <v>33329</v>
      </c>
      <c r="HA381" s="494" t="n">
        <v>8.09</v>
      </c>
      <c r="HB381" s="494" t="n">
        <v>8.01</v>
      </c>
      <c r="HC381" s="495" t="n">
        <v>14.5</v>
      </c>
      <c r="HD381" s="499" t="n">
        <f aca="false">HC381*3.38</f>
        <v>49.01</v>
      </c>
      <c r="HE381" s="499" t="n">
        <v>15</v>
      </c>
      <c r="HF381" s="499"/>
      <c r="HG381" s="499"/>
      <c r="HH381" s="493" t="n">
        <v>4</v>
      </c>
      <c r="HI381" s="509" t="n">
        <v>6230</v>
      </c>
      <c r="HJ381" s="491" t="n">
        <f aca="false">HI381*0.67</f>
        <v>4174.1</v>
      </c>
      <c r="HK381" s="491"/>
      <c r="HL381" s="491"/>
      <c r="HM381" s="544"/>
      <c r="HN381" s="507" t="n">
        <v>5.83</v>
      </c>
      <c r="HO381" s="492"/>
      <c r="HP381" s="546" t="n">
        <v>0.01</v>
      </c>
      <c r="HQ381" s="524"/>
      <c r="HR381" s="525"/>
      <c r="HS381" s="525" t="n">
        <v>0.12</v>
      </c>
      <c r="HT381" s="512" t="n">
        <v>2</v>
      </c>
      <c r="HU381" s="526" t="n">
        <f aca="false">72500/BA381*24</f>
        <v>50.4537941833155</v>
      </c>
      <c r="HV381" s="527" t="n">
        <f aca="false">1-HC381/BE381</f>
        <v>0.786764705882353</v>
      </c>
      <c r="HW381" s="527" t="n">
        <f aca="false">1-HD381/BF381</f>
        <v>0.844905063291139</v>
      </c>
      <c r="HX381" s="527" t="n">
        <f aca="false">1-HN381/BK381</f>
        <v>0.716990291262136</v>
      </c>
      <c r="HY381" s="513"/>
    </row>
    <row r="382" s="599" customFormat="true" ht="15" hidden="false" customHeight="true" outlineLevel="0" collapsed="false">
      <c r="A382" s="401" t="n">
        <v>43864</v>
      </c>
      <c r="B382" s="516" t="n">
        <v>35359</v>
      </c>
      <c r="C382" s="403" t="n">
        <f aca="false">B382/$B$6</f>
        <v>0.70718</v>
      </c>
      <c r="D382" s="572" t="n">
        <v>8.04</v>
      </c>
      <c r="E382" s="573" t="n">
        <v>43</v>
      </c>
      <c r="F382" s="574" t="n">
        <v>227</v>
      </c>
      <c r="G382" s="407" t="n">
        <f aca="false">F382*B382/1000</f>
        <v>8026.493</v>
      </c>
      <c r="H382" s="403" t="n">
        <f aca="false">G382/$G$6</f>
        <v>0.32105972</v>
      </c>
      <c r="I382" s="574" t="n">
        <v>7150</v>
      </c>
      <c r="J382" s="407" t="n">
        <f aca="false">I382*0.67</f>
        <v>4790.5</v>
      </c>
      <c r="K382" s="575" t="n">
        <v>26</v>
      </c>
      <c r="L382" s="575"/>
      <c r="M382" s="575"/>
      <c r="N382" s="576" t="n">
        <v>91</v>
      </c>
      <c r="O382" s="576"/>
      <c r="P382" s="410"/>
      <c r="Q382" s="410"/>
      <c r="R382" s="410"/>
      <c r="S382" s="410"/>
      <c r="T382" s="411"/>
      <c r="U382" s="412"/>
      <c r="V382" s="410"/>
      <c r="W382" s="410"/>
      <c r="X382" s="517"/>
      <c r="Y382" s="474" t="n">
        <v>960</v>
      </c>
      <c r="Z382" s="430" t="n">
        <v>4.83</v>
      </c>
      <c r="AA382" s="448" t="n">
        <v>2505</v>
      </c>
      <c r="AB382" s="410" t="n">
        <f aca="false">AA382*2.8</f>
        <v>7014</v>
      </c>
      <c r="AC382" s="410" t="n">
        <v>4780</v>
      </c>
      <c r="AD382" s="475" t="n">
        <v>5.38</v>
      </c>
      <c r="AE382" s="478" t="n">
        <f aca="false">AD382/$AD$6</f>
        <v>0.747222222222222</v>
      </c>
      <c r="AF382" s="479" t="n">
        <f aca="false">Y382</f>
        <v>960</v>
      </c>
      <c r="AG382" s="478" t="n">
        <f aca="false">AF382/$AF$6</f>
        <v>0.384</v>
      </c>
      <c r="AH382" s="479" t="n">
        <v>2505</v>
      </c>
      <c r="AI382" s="479" t="n">
        <f aca="false">AB382</f>
        <v>7014</v>
      </c>
      <c r="AJ382" s="474" t="n">
        <f aca="false">AB382*Y382/1000</f>
        <v>6733.44</v>
      </c>
      <c r="AK382" s="478" t="n">
        <f aca="false">AJ382/$AJ$6</f>
        <v>0.299264</v>
      </c>
      <c r="AL382" s="448" t="n">
        <v>38</v>
      </c>
      <c r="AM382" s="480"/>
      <c r="AN382" s="474" t="n">
        <v>1387</v>
      </c>
      <c r="AO382" s="474" t="n">
        <v>1308</v>
      </c>
      <c r="AP382" s="480" t="n">
        <v>7.36</v>
      </c>
      <c r="AQ382" s="448" t="n">
        <v>612</v>
      </c>
      <c r="AR382" s="474" t="n">
        <f aca="false">AQ382*3.4</f>
        <v>2080.8</v>
      </c>
      <c r="AS382" s="658" t="n">
        <f aca="false">AR382/AQ382</f>
        <v>3.4</v>
      </c>
      <c r="AT382" s="474" t="n">
        <v>5670</v>
      </c>
      <c r="AU382" s="448"/>
      <c r="AV382" s="481" t="n">
        <v>0.2</v>
      </c>
      <c r="AW382" s="480" t="n">
        <v>3.44</v>
      </c>
      <c r="AX382" s="480" t="n">
        <v>49.12</v>
      </c>
      <c r="AY382" s="481" t="n">
        <v>10</v>
      </c>
      <c r="AZ382" s="481" t="n">
        <v>2.2</v>
      </c>
      <c r="BA382" s="421" t="n">
        <f aca="false">CC382+DF382</f>
        <v>39128</v>
      </c>
      <c r="BB382" s="422" t="n">
        <f aca="false">BA382/$BA$6</f>
        <v>0.78256</v>
      </c>
      <c r="BC382" s="423"/>
      <c r="BD382" s="424" t="n">
        <v>7.94</v>
      </c>
      <c r="BE382" s="425" t="n">
        <v>75.4</v>
      </c>
      <c r="BF382" s="426" t="n">
        <v>376</v>
      </c>
      <c r="BG382" s="427" t="n">
        <v>9000</v>
      </c>
      <c r="BH382" s="421" t="n">
        <f aca="false">BG382*0.67</f>
        <v>6030</v>
      </c>
      <c r="BI382" s="433"/>
      <c r="BJ382" s="422"/>
      <c r="BK382" s="428" t="n">
        <v>20</v>
      </c>
      <c r="BL382" s="428"/>
      <c r="BM382" s="429"/>
      <c r="BN382" s="423"/>
      <c r="BO382" s="426" t="n">
        <v>106</v>
      </c>
      <c r="BP382" s="426"/>
      <c r="BQ382" s="424" t="n">
        <v>4</v>
      </c>
      <c r="BR382" s="422" t="n">
        <f aca="false">BQ382/$BQ$6</f>
        <v>0.555555555555556</v>
      </c>
      <c r="BS382" s="410" t="n">
        <f aca="false">BA382+Y382</f>
        <v>40088</v>
      </c>
      <c r="BT382" s="430" t="n">
        <f aca="false">(BD382*BA382+AP382*AF382)/(AF382+BA382)</f>
        <v>7.92611055677509</v>
      </c>
      <c r="BU382" s="431" t="n">
        <f aca="false">(AQ382*Y382+BA382*BE382)/(BA382+Y382)</f>
        <v>88.2501297146278</v>
      </c>
      <c r="BV382" s="431" t="n">
        <f aca="false">(BA382*BF382+AR382*AF382)/(AF382+BA382)</f>
        <v>416.825384154859</v>
      </c>
      <c r="BW382" s="431" t="n">
        <f aca="false">(BA382*BG382+AS382*AF382)/(AF382+BA382)</f>
        <v>8784.555577729</v>
      </c>
      <c r="BX382" s="431" t="n">
        <f aca="false">BW382*0.65</f>
        <v>5709.96112552385</v>
      </c>
      <c r="BY382" s="431" t="n">
        <f aca="false">(BK382*BA382+AY382*AF382)/BS382</f>
        <v>19.7605268409499</v>
      </c>
      <c r="BZ382" s="431"/>
      <c r="CA382" s="432"/>
      <c r="CB382" s="431" t="n">
        <f aca="false">BO382</f>
        <v>106</v>
      </c>
      <c r="CC382" s="433" t="n">
        <v>19560</v>
      </c>
      <c r="CD382" s="412" t="n">
        <f aca="false">CC382+AF382/2</f>
        <v>20040</v>
      </c>
      <c r="CE382" s="422" t="n">
        <f aca="false">CD382/25000</f>
        <v>0.8016</v>
      </c>
      <c r="CF382" s="434" t="n">
        <f aca="false">6700/CD382*24</f>
        <v>8.02395209580838</v>
      </c>
      <c r="CG382" s="435"/>
      <c r="CH382" s="428"/>
      <c r="CI382" s="447" t="n">
        <f aca="false">9500/CD382*24</f>
        <v>11.377245508982</v>
      </c>
      <c r="CJ382" s="437" t="n">
        <v>21.2</v>
      </c>
      <c r="CK382" s="437" t="n">
        <v>1.5</v>
      </c>
      <c r="CL382" s="424"/>
      <c r="CM382" s="424" t="n">
        <v>21</v>
      </c>
      <c r="CN382" s="424" t="n">
        <v>80</v>
      </c>
      <c r="CO382" s="433"/>
      <c r="CP382" s="433"/>
      <c r="CQ382" s="438"/>
      <c r="CR382" s="438" t="n">
        <v>0.97</v>
      </c>
      <c r="CS382" s="425"/>
      <c r="CT382" s="433" t="n">
        <f aca="false">3500/CD382*24</f>
        <v>4.19161676646707</v>
      </c>
      <c r="CU382" s="435" t="n">
        <v>4.83</v>
      </c>
      <c r="CV382" s="439"/>
      <c r="CW382" s="440"/>
      <c r="CX382" s="441"/>
      <c r="CY382" s="442"/>
      <c r="CZ382" s="443"/>
      <c r="DA382" s="443"/>
      <c r="DB382" s="443"/>
      <c r="DC382" s="443"/>
      <c r="DD382" s="444"/>
      <c r="DE382" s="441"/>
      <c r="DF382" s="445" t="n">
        <v>19568</v>
      </c>
      <c r="DG382" s="446" t="n">
        <f aca="false">DF382+AF382/2</f>
        <v>20048</v>
      </c>
      <c r="DH382" s="422" t="n">
        <f aca="false">DG382/25000</f>
        <v>0.80192</v>
      </c>
      <c r="DI382" s="447" t="n">
        <f aca="false">6700/DG382*24</f>
        <v>8.02075019952115</v>
      </c>
      <c r="DJ382" s="435" t="n">
        <v>7.67</v>
      </c>
      <c r="DK382" s="428" t="n">
        <v>3</v>
      </c>
      <c r="DL382" s="447" t="n">
        <f aca="false">9500/DG382*24</f>
        <v>11.3727055067837</v>
      </c>
      <c r="DM382" s="423" t="n">
        <v>21.2</v>
      </c>
      <c r="DN382" s="423" t="n">
        <v>1.2</v>
      </c>
      <c r="DO382" s="424" t="n">
        <v>7.64</v>
      </c>
      <c r="DP382" s="424" t="n">
        <v>21.8</v>
      </c>
      <c r="DQ382" s="424" t="n">
        <v>82</v>
      </c>
      <c r="DR382" s="433"/>
      <c r="DS382" s="433"/>
      <c r="DT382" s="438"/>
      <c r="DU382" s="438" t="n">
        <v>0.96</v>
      </c>
      <c r="DV382" s="425"/>
      <c r="DW382" s="447" t="n">
        <f aca="false">3500/DG382*24</f>
        <v>4.18994413407821</v>
      </c>
      <c r="DX382" s="435" t="n">
        <v>5.39</v>
      </c>
      <c r="DY382" s="439" t="n">
        <v>7.84</v>
      </c>
      <c r="DZ382" s="440" t="n">
        <v>18.4</v>
      </c>
      <c r="EA382" s="441" t="n">
        <v>68</v>
      </c>
      <c r="EB382" s="442" t="n">
        <v>6660</v>
      </c>
      <c r="EC382" s="443" t="n">
        <v>3.7</v>
      </c>
      <c r="ED382" s="443"/>
      <c r="EE382" s="443"/>
      <c r="EF382" s="443"/>
      <c r="EG382" s="444" t="n">
        <v>12</v>
      </c>
      <c r="EH382" s="441"/>
      <c r="EI382" s="430" t="n">
        <f aca="false">DY382</f>
        <v>7.84</v>
      </c>
      <c r="EJ382" s="448" t="n">
        <f aca="false">DZ382</f>
        <v>18.4</v>
      </c>
      <c r="EK382" s="449" t="n">
        <f aca="false">EA382</f>
        <v>68</v>
      </c>
      <c r="EL382" s="418" t="n">
        <f aca="false">EB382</f>
        <v>6660</v>
      </c>
      <c r="EM382" s="432" t="n">
        <f aca="false">EC382</f>
        <v>3.7</v>
      </c>
      <c r="EN382" s="432"/>
      <c r="EO382" s="432"/>
      <c r="EP382" s="432"/>
      <c r="EQ382" s="431" t="n">
        <f aca="false">EG382</f>
        <v>12</v>
      </c>
      <c r="ER382" s="449"/>
      <c r="ES382" s="450" t="n">
        <f aca="false">44000/(BA382+AF382)*24</f>
        <v>26.3420474955099</v>
      </c>
      <c r="ET382" s="451" t="n">
        <f aca="false">(BA382+AF382)/BA$6</f>
        <v>0.80176</v>
      </c>
      <c r="EU382" s="452" t="n">
        <f aca="false">BV382/1000/ES382*24</f>
        <v>0.379765818181818</v>
      </c>
      <c r="EV382" s="451" t="n">
        <f aca="false">EU382/$EU$6</f>
        <v>0.703270033670034</v>
      </c>
      <c r="EW382" s="514" t="n">
        <f aca="false">1-EM382/BY382</f>
        <v>0.812758028681074</v>
      </c>
      <c r="EX382" s="515" t="n">
        <f aca="false">BY382-EM382</f>
        <v>16.0605268409499</v>
      </c>
      <c r="EY382" s="514" t="n">
        <f aca="false">1-EJ382/BU382</f>
        <v>0.791501722892651</v>
      </c>
      <c r="EZ382" s="515" t="n">
        <f aca="false">BU382-EJ382</f>
        <v>69.8501297146278</v>
      </c>
      <c r="FA382" s="451" t="n">
        <f aca="false">1-EK382/BV382</f>
        <v>0.836862142794219</v>
      </c>
      <c r="FB382" s="432" t="n">
        <f aca="false">BV382-EK382</f>
        <v>348.825384154859</v>
      </c>
      <c r="FC382" s="453"/>
      <c r="FD382" s="432"/>
      <c r="FE382" s="453" t="n">
        <f aca="false">1-EQ382/CB382</f>
        <v>0.886792452830189</v>
      </c>
      <c r="FF382" s="431" t="n">
        <f aca="false">CB382-EQ382</f>
        <v>94</v>
      </c>
      <c r="FG382" s="406" t="n">
        <v>50400</v>
      </c>
      <c r="FH382" s="590"/>
      <c r="FI382" s="591"/>
      <c r="FJ382" s="592"/>
      <c r="FK382" s="456" t="n">
        <f aca="false">3000/BS382*24</f>
        <v>1.79604869287567</v>
      </c>
      <c r="FL382" s="531"/>
      <c r="FM382" s="456"/>
      <c r="FN382" s="531" t="n">
        <v>4392</v>
      </c>
      <c r="FO382" s="533" t="n">
        <f aca="false">FN382/11.15/1.2/1000</f>
        <v>0.328251121076233</v>
      </c>
      <c r="FP382" s="450" t="n">
        <f aca="false">FN382/BS382*1000</f>
        <v>109.558970265416</v>
      </c>
      <c r="FQ382" s="458" t="n">
        <v>50.4</v>
      </c>
      <c r="FR382" s="459" t="n">
        <f aca="false">FQ382/BS382*1000</f>
        <v>1.25723408501297</v>
      </c>
      <c r="FS382" s="577" t="n">
        <v>7.76</v>
      </c>
      <c r="FT382" s="578" t="n">
        <v>16.6</v>
      </c>
      <c r="FU382" s="579" t="n">
        <v>59</v>
      </c>
      <c r="FV382" s="580" t="n">
        <v>1</v>
      </c>
      <c r="FW382" s="581"/>
      <c r="FX382" s="580"/>
      <c r="FY382" s="453" t="n">
        <f aca="false">1-FV382/(EG382+DD382)</f>
        <v>0.916666666666667</v>
      </c>
      <c r="FZ382" s="453"/>
      <c r="GA382" s="430"/>
      <c r="GB382" s="514" t="n">
        <f aca="false">1-FT382/DZ382</f>
        <v>0.0978260869565216</v>
      </c>
      <c r="GC382" s="515" t="n">
        <f aca="false">(CW382+DZ382-FT382)</f>
        <v>1.8</v>
      </c>
      <c r="GD382" s="514" t="n">
        <f aca="false">1-FU382/EA382</f>
        <v>0.132352941176471</v>
      </c>
      <c r="GE382" s="528" t="n">
        <f aca="false">CX382+EA382-FU382</f>
        <v>9</v>
      </c>
      <c r="GF382" s="462" t="n">
        <f aca="false">4100/BS382*24</f>
        <v>2.45459988026342</v>
      </c>
      <c r="GG382" s="607" t="n">
        <v>20</v>
      </c>
      <c r="GH382" s="451" t="n">
        <f aca="false">GG382/80</f>
        <v>0.25</v>
      </c>
      <c r="GI382" s="406" t="n">
        <v>140</v>
      </c>
      <c r="GJ382" s="463" t="n">
        <f aca="false">GI382/GG382</f>
        <v>7</v>
      </c>
      <c r="GK382" s="464" t="n">
        <f aca="false">GG382/(BS382/24)*1000</f>
        <v>11.9736579525045</v>
      </c>
      <c r="GL382" s="465" t="n">
        <v>7.95</v>
      </c>
      <c r="GM382" s="530" t="n">
        <v>15.1</v>
      </c>
      <c r="GN382" s="406" t="n">
        <v>56</v>
      </c>
      <c r="GO382" s="514" t="n">
        <f aca="false">1-GM382/FT382</f>
        <v>0.0903614457831327</v>
      </c>
      <c r="GP382" s="451" t="n">
        <f aca="false">1-GN382/FU382</f>
        <v>0.0508474576271186</v>
      </c>
      <c r="GQ382" s="578" t="n">
        <v>2</v>
      </c>
      <c r="GR382" s="456" t="n">
        <f aca="false">4300/BS382*24</f>
        <v>2.57433645978847</v>
      </c>
      <c r="GS382" s="532" t="n">
        <f aca="false">HC382</f>
        <v>15</v>
      </c>
      <c r="GT382" s="532" t="n">
        <f aca="false">HD382</f>
        <v>50.7</v>
      </c>
      <c r="GU382" s="514" t="n">
        <f aca="false">1-GS382/GM382</f>
        <v>0.00662251655629131</v>
      </c>
      <c r="GV382" s="514" t="n">
        <f aca="false">1-GT382/GN382</f>
        <v>0.0946428571428572</v>
      </c>
      <c r="GW382" s="514" t="n">
        <f aca="false">1-HC382/FT382</f>
        <v>0.0963855421686748</v>
      </c>
      <c r="GX382" s="514" t="n">
        <f aca="false">1-HD382/FU382</f>
        <v>0.140677966101695</v>
      </c>
      <c r="GY382" s="463" t="n">
        <f aca="false">GK382/(FU382-HD382)</f>
        <v>1.44260939186801</v>
      </c>
      <c r="GZ382" s="406" t="n">
        <v>36360</v>
      </c>
      <c r="HA382" s="582" t="n">
        <v>8.16</v>
      </c>
      <c r="HB382" s="452" t="n">
        <v>8.1</v>
      </c>
      <c r="HC382" s="578" t="n">
        <v>15</v>
      </c>
      <c r="HD382" s="464" t="n">
        <f aca="false">HC382*3.38</f>
        <v>50.7</v>
      </c>
      <c r="HE382" s="464" t="n">
        <v>15</v>
      </c>
      <c r="HF382" s="464"/>
      <c r="HG382" s="583"/>
      <c r="HH382" s="576" t="n">
        <v>4</v>
      </c>
      <c r="HI382" s="584" t="n">
        <v>6460</v>
      </c>
      <c r="HJ382" s="407" t="n">
        <f aca="false">HI382*0.67</f>
        <v>4328.2</v>
      </c>
      <c r="HK382" s="407"/>
      <c r="HL382" s="550"/>
      <c r="HM382" s="585"/>
      <c r="HN382" s="462" t="n">
        <v>5.22</v>
      </c>
      <c r="HO382" s="575"/>
      <c r="HP382" s="549" t="n">
        <v>0.01</v>
      </c>
      <c r="HQ382" s="586"/>
      <c r="HR382" s="587"/>
      <c r="HS382" s="521" t="n">
        <v>0.13</v>
      </c>
      <c r="HT382" s="588" t="n">
        <v>2</v>
      </c>
      <c r="HU382" s="523" t="n">
        <f aca="false">72500/BA382*24</f>
        <v>44.4694336536496</v>
      </c>
      <c r="HV382" s="514" t="n">
        <f aca="false">1-HC382/BE382</f>
        <v>0.80106100795756</v>
      </c>
      <c r="HW382" s="514" t="n">
        <f aca="false">1-HD382/BF382</f>
        <v>0.865159574468085</v>
      </c>
      <c r="HX382" s="514" t="n">
        <f aca="false">1-HN382/BK382</f>
        <v>0.739</v>
      </c>
      <c r="HY382" s="600"/>
    </row>
    <row r="383" s="599" customFormat="true" ht="15" hidden="false" customHeight="true" outlineLevel="0" collapsed="false">
      <c r="A383" s="401" t="n">
        <v>43865</v>
      </c>
      <c r="B383" s="516" t="n">
        <v>33430</v>
      </c>
      <c r="C383" s="403" t="n">
        <f aca="false">B383/$B$6</f>
        <v>0.6686</v>
      </c>
      <c r="D383" s="572" t="n">
        <v>8.1</v>
      </c>
      <c r="E383" s="573" t="n">
        <v>39</v>
      </c>
      <c r="F383" s="574" t="n">
        <v>159</v>
      </c>
      <c r="G383" s="407" t="n">
        <f aca="false">F383*B383/1000</f>
        <v>5315.37</v>
      </c>
      <c r="H383" s="403" t="n">
        <f aca="false">G383/$G$6</f>
        <v>0.2126148</v>
      </c>
      <c r="I383" s="574" t="n">
        <v>5320</v>
      </c>
      <c r="J383" s="407" t="n">
        <f aca="false">I383*0.67</f>
        <v>3564.4</v>
      </c>
      <c r="K383" s="575" t="n">
        <v>28.1</v>
      </c>
      <c r="L383" s="575" t="n">
        <v>28.6</v>
      </c>
      <c r="M383" s="575" t="n">
        <v>2.2</v>
      </c>
      <c r="N383" s="576" t="n">
        <v>89</v>
      </c>
      <c r="O383" s="576" t="n">
        <v>16</v>
      </c>
      <c r="P383" s="410"/>
      <c r="Q383" s="410"/>
      <c r="R383" s="410"/>
      <c r="S383" s="410"/>
      <c r="T383" s="411"/>
      <c r="U383" s="412"/>
      <c r="V383" s="410"/>
      <c r="W383" s="410"/>
      <c r="X383" s="517"/>
      <c r="Y383" s="474" t="n">
        <v>960</v>
      </c>
      <c r="Z383" s="430" t="n">
        <v>4.81</v>
      </c>
      <c r="AA383" s="448" t="n">
        <v>2900</v>
      </c>
      <c r="AB383" s="410" t="n">
        <f aca="false">AA383*2.8</f>
        <v>8120</v>
      </c>
      <c r="AC383" s="410" t="n">
        <v>5070</v>
      </c>
      <c r="AD383" s="475" t="n">
        <v>5.71</v>
      </c>
      <c r="AE383" s="478" t="n">
        <f aca="false">AD383/$AD$6</f>
        <v>0.793055555555555</v>
      </c>
      <c r="AF383" s="479" t="n">
        <f aca="false">Y383</f>
        <v>960</v>
      </c>
      <c r="AG383" s="478" t="n">
        <f aca="false">AF383/$AF$6</f>
        <v>0.384</v>
      </c>
      <c r="AH383" s="479" t="n">
        <v>2900</v>
      </c>
      <c r="AI383" s="479" t="n">
        <f aca="false">AB383</f>
        <v>8120</v>
      </c>
      <c r="AJ383" s="474" t="n">
        <f aca="false">AB383*Y383/1000</f>
        <v>7795.2</v>
      </c>
      <c r="AK383" s="478" t="n">
        <f aca="false">AJ383/$AJ$6</f>
        <v>0.346453333333333</v>
      </c>
      <c r="AL383" s="448" t="n">
        <v>38</v>
      </c>
      <c r="AM383" s="480"/>
      <c r="AN383" s="474" t="n">
        <v>1421</v>
      </c>
      <c r="AO383" s="474" t="n">
        <v>1356</v>
      </c>
      <c r="AP383" s="480" t="n">
        <v>7.28</v>
      </c>
      <c r="AQ383" s="448" t="n">
        <v>653</v>
      </c>
      <c r="AR383" s="474" t="n">
        <f aca="false">AQ383*3.4</f>
        <v>2220.2</v>
      </c>
      <c r="AS383" s="658" t="n">
        <f aca="false">AR383/AQ383</f>
        <v>3.4</v>
      </c>
      <c r="AT383" s="474" t="n">
        <v>5580</v>
      </c>
      <c r="AU383" s="448"/>
      <c r="AV383" s="481" t="n">
        <v>0.1</v>
      </c>
      <c r="AW383" s="480" t="n">
        <v>3.52</v>
      </c>
      <c r="AX383" s="480" t="n">
        <v>48.76</v>
      </c>
      <c r="AY383" s="481" t="n">
        <v>8.2</v>
      </c>
      <c r="AZ383" s="481" t="n">
        <v>0.7</v>
      </c>
      <c r="BA383" s="421" t="n">
        <f aca="false">CC383+DF383</f>
        <v>30677</v>
      </c>
      <c r="BB383" s="422" t="n">
        <f aca="false">BA383/$BA$6</f>
        <v>0.61354</v>
      </c>
      <c r="BC383" s="423"/>
      <c r="BD383" s="424" t="n">
        <v>8.08</v>
      </c>
      <c r="BE383" s="425" t="n">
        <v>68</v>
      </c>
      <c r="BF383" s="426" t="n">
        <v>316</v>
      </c>
      <c r="BG383" s="427" t="n">
        <v>7760</v>
      </c>
      <c r="BH383" s="421" t="n">
        <f aca="false">BG383*0.67</f>
        <v>5199.2</v>
      </c>
      <c r="BI383" s="433"/>
      <c r="BJ383" s="422"/>
      <c r="BK383" s="428" t="n">
        <v>21.6</v>
      </c>
      <c r="BL383" s="428" t="n">
        <v>14.5</v>
      </c>
      <c r="BM383" s="429" t="n">
        <v>8.1</v>
      </c>
      <c r="BN383" s="423" t="n">
        <v>1</v>
      </c>
      <c r="BO383" s="426" t="n">
        <v>116</v>
      </c>
      <c r="BP383" s="426" t="n">
        <v>16</v>
      </c>
      <c r="BQ383" s="424" t="n">
        <v>3.46</v>
      </c>
      <c r="BR383" s="422" t="n">
        <f aca="false">BQ383/$BQ$6</f>
        <v>0.480555555555555</v>
      </c>
      <c r="BS383" s="410" t="n">
        <f aca="false">BA383+Y383</f>
        <v>31637</v>
      </c>
      <c r="BT383" s="430" t="n">
        <f aca="false">(BD383*BA383+AP383*AF383)/(AF383+BA383)</f>
        <v>8.05572462622878</v>
      </c>
      <c r="BU383" s="431" t="n">
        <f aca="false">(AQ383*Y383+BA383*BE383)/(BA383+Y383)</f>
        <v>85.7513670702026</v>
      </c>
      <c r="BV383" s="431" t="n">
        <f aca="false">(BA383*BF383+AR383*AF383)/(AF383+BA383)</f>
        <v>373.78145841894</v>
      </c>
      <c r="BW383" s="431" t="n">
        <f aca="false">(BA383*BG383+AS383*AF383)/(AF383+BA383)</f>
        <v>7524.63204475772</v>
      </c>
      <c r="BX383" s="431" t="n">
        <f aca="false">BW383*0.65</f>
        <v>4891.01082909252</v>
      </c>
      <c r="BY383" s="431" t="n">
        <f aca="false">(BK383*BA383+AY383*AF383)/BS383</f>
        <v>21.1933874893321</v>
      </c>
      <c r="BZ383" s="431" t="n">
        <f aca="false">(BL383*BA383+AY383*AF383)/BS383</f>
        <v>14.3088314315517</v>
      </c>
      <c r="CA383" s="432" t="n">
        <f aca="false">(BN383*BA383+AZ383*AF383)/BS383</f>
        <v>0.990896734835794</v>
      </c>
      <c r="CB383" s="431" t="n">
        <f aca="false">BO383</f>
        <v>116</v>
      </c>
      <c r="CC383" s="433" t="n">
        <v>15245</v>
      </c>
      <c r="CD383" s="412" t="n">
        <f aca="false">CC383+AF383/2</f>
        <v>15725</v>
      </c>
      <c r="CE383" s="422" t="n">
        <f aca="false">CD383/25000</f>
        <v>0.629</v>
      </c>
      <c r="CF383" s="434" t="n">
        <f aca="false">6700/CD383*24</f>
        <v>10.2257551669316</v>
      </c>
      <c r="CG383" s="435"/>
      <c r="CH383" s="428"/>
      <c r="CI383" s="447" t="n">
        <f aca="false">9500/CD383*24</f>
        <v>14.4992050874404</v>
      </c>
      <c r="CJ383" s="437" t="n">
        <v>21.5</v>
      </c>
      <c r="CK383" s="437" t="n">
        <v>1.43</v>
      </c>
      <c r="CL383" s="424"/>
      <c r="CM383" s="424" t="n">
        <v>24.9</v>
      </c>
      <c r="CN383" s="424" t="n">
        <v>86</v>
      </c>
      <c r="CO383" s="433"/>
      <c r="CP383" s="433"/>
      <c r="CQ383" s="438"/>
      <c r="CR383" s="438" t="n">
        <v>0.96</v>
      </c>
      <c r="CS383" s="425"/>
      <c r="CT383" s="433" t="n">
        <f aca="false">3500/CD383*24</f>
        <v>5.34181240063593</v>
      </c>
      <c r="CU383" s="435" t="n">
        <v>4.56</v>
      </c>
      <c r="CV383" s="439"/>
      <c r="CW383" s="440"/>
      <c r="CX383" s="441"/>
      <c r="CY383" s="442"/>
      <c r="CZ383" s="443"/>
      <c r="DA383" s="443"/>
      <c r="DB383" s="443"/>
      <c r="DC383" s="443"/>
      <c r="DD383" s="444"/>
      <c r="DE383" s="441"/>
      <c r="DF383" s="445" t="n">
        <v>15432</v>
      </c>
      <c r="DG383" s="446" t="n">
        <f aca="false">DF383+AF383/2</f>
        <v>15912</v>
      </c>
      <c r="DH383" s="422" t="n">
        <f aca="false">DG383/25000</f>
        <v>0.63648</v>
      </c>
      <c r="DI383" s="447" t="n">
        <f aca="false">6700/DG383*24</f>
        <v>10.105580693816</v>
      </c>
      <c r="DJ383" s="435" t="n">
        <v>7.8</v>
      </c>
      <c r="DK383" s="428" t="n">
        <v>2.6</v>
      </c>
      <c r="DL383" s="447" t="n">
        <f aca="false">9500/DG383*24</f>
        <v>14.3288084464555</v>
      </c>
      <c r="DM383" s="423" t="n">
        <v>21.4</v>
      </c>
      <c r="DN383" s="423" t="n">
        <v>1.89</v>
      </c>
      <c r="DO383" s="424" t="n">
        <v>7.75</v>
      </c>
      <c r="DP383" s="424" t="n">
        <v>24.2</v>
      </c>
      <c r="DQ383" s="424" t="n">
        <v>85</v>
      </c>
      <c r="DR383" s="433"/>
      <c r="DS383" s="433"/>
      <c r="DT383" s="438"/>
      <c r="DU383" s="438" t="n">
        <v>0.97</v>
      </c>
      <c r="DV383" s="425"/>
      <c r="DW383" s="447" t="n">
        <f aca="false">3500/DG383*24</f>
        <v>5.2790346907994</v>
      </c>
      <c r="DX383" s="435" t="n">
        <v>5.02</v>
      </c>
      <c r="DY383" s="439" t="n">
        <v>7.78</v>
      </c>
      <c r="DZ383" s="440" t="n">
        <v>21.8</v>
      </c>
      <c r="EA383" s="441" t="n">
        <v>72</v>
      </c>
      <c r="EB383" s="442" t="n">
        <v>7000</v>
      </c>
      <c r="EC383" s="443" t="n">
        <v>4.6</v>
      </c>
      <c r="ED383" s="443" t="n">
        <v>0.24</v>
      </c>
      <c r="EE383" s="443" t="n">
        <v>4.6</v>
      </c>
      <c r="EF383" s="443" t="n">
        <v>0.55</v>
      </c>
      <c r="EG383" s="444" t="n">
        <v>18</v>
      </c>
      <c r="EH383" s="441" t="n">
        <v>16</v>
      </c>
      <c r="EI383" s="430" t="n">
        <f aca="false">DY383</f>
        <v>7.78</v>
      </c>
      <c r="EJ383" s="448" t="n">
        <f aca="false">DZ383</f>
        <v>21.8</v>
      </c>
      <c r="EK383" s="449" t="n">
        <f aca="false">EA383</f>
        <v>72</v>
      </c>
      <c r="EL383" s="418" t="n">
        <f aca="false">EB383</f>
        <v>7000</v>
      </c>
      <c r="EM383" s="432" t="n">
        <f aca="false">EC383</f>
        <v>4.6</v>
      </c>
      <c r="EN383" s="432" t="n">
        <f aca="false">ED383</f>
        <v>0.24</v>
      </c>
      <c r="EO383" s="432" t="n">
        <f aca="false">EE383</f>
        <v>4.6</v>
      </c>
      <c r="EP383" s="432" t="n">
        <f aca="false">EF383</f>
        <v>0.55</v>
      </c>
      <c r="EQ383" s="431" t="n">
        <f aca="false">EG383</f>
        <v>18</v>
      </c>
      <c r="ER383" s="449" t="n">
        <f aca="false">EH383</f>
        <v>16</v>
      </c>
      <c r="ES383" s="450" t="n">
        <f aca="false">44000/(BA383+AF383)*24</f>
        <v>33.3786389354237</v>
      </c>
      <c r="ET383" s="451" t="n">
        <f aca="false">(BA383+AF383)/BA$6</f>
        <v>0.63274</v>
      </c>
      <c r="EU383" s="452" t="n">
        <f aca="false">BV383/1000/ES383*24</f>
        <v>0.268757363636364</v>
      </c>
      <c r="EV383" s="451" t="n">
        <f aca="false">EU383/$EU$6</f>
        <v>0.497698821548821</v>
      </c>
      <c r="EW383" s="514" t="n">
        <f aca="false">1-EM383/BY383</f>
        <v>0.782951168032225</v>
      </c>
      <c r="EX383" s="515" t="n">
        <f aca="false">BY383-EM383</f>
        <v>16.5933874893321</v>
      </c>
      <c r="EY383" s="514" t="n">
        <f aca="false">1-EJ383/BU383</f>
        <v>0.745776647710434</v>
      </c>
      <c r="EZ383" s="515" t="n">
        <f aca="false">BU383-EJ383</f>
        <v>63.9513670702026</v>
      </c>
      <c r="FA383" s="451" t="n">
        <f aca="false">1-EK383/BV383</f>
        <v>0.807374072794961</v>
      </c>
      <c r="FB383" s="432" t="n">
        <f aca="false">BV383-EK383</f>
        <v>301.78145841894</v>
      </c>
      <c r="FC383" s="453" t="n">
        <f aca="false">1-EP383/CA383</f>
        <v>0.44494720724744</v>
      </c>
      <c r="FD383" s="432" t="n">
        <f aca="false">CA383-EP383</f>
        <v>0.440896734835794</v>
      </c>
      <c r="FE383" s="453" t="n">
        <f aca="false">1-EQ383/CB383</f>
        <v>0.844827586206896</v>
      </c>
      <c r="FF383" s="431" t="n">
        <f aca="false">CB383-EQ383</f>
        <v>98</v>
      </c>
      <c r="FG383" s="406" t="n">
        <v>50400</v>
      </c>
      <c r="FH383" s="590"/>
      <c r="FI383" s="591"/>
      <c r="FJ383" s="592"/>
      <c r="FK383" s="456" t="n">
        <f aca="false">3000/BS383*24</f>
        <v>2.27581629105162</v>
      </c>
      <c r="FL383" s="531"/>
      <c r="FM383" s="456"/>
      <c r="FN383" s="531" t="n">
        <v>4931</v>
      </c>
      <c r="FO383" s="533" t="n">
        <f aca="false">FN383/11.15/1.2/1000</f>
        <v>0.368535127055306</v>
      </c>
      <c r="FP383" s="450" t="n">
        <f aca="false">FN383/BS383*1000</f>
        <v>155.861807377438</v>
      </c>
      <c r="FQ383" s="458" t="n">
        <v>50.4</v>
      </c>
      <c r="FR383" s="459" t="n">
        <f aca="false">FQ383/BS383*1000</f>
        <v>1.59307140373613</v>
      </c>
      <c r="FS383" s="577" t="n">
        <v>7.78</v>
      </c>
      <c r="FT383" s="578" t="n">
        <v>19.9</v>
      </c>
      <c r="FU383" s="579" t="n">
        <v>65</v>
      </c>
      <c r="FV383" s="580" t="n">
        <v>1</v>
      </c>
      <c r="FW383" s="581" t="n">
        <v>0.14</v>
      </c>
      <c r="FX383" s="580" t="n">
        <v>8</v>
      </c>
      <c r="FY383" s="453" t="n">
        <f aca="false">1-FV383/(EG383+DD383)</f>
        <v>0.944444444444444</v>
      </c>
      <c r="FZ383" s="453" t="n">
        <f aca="false">1-FW383/(EF383+DC383)</f>
        <v>0.745454545454545</v>
      </c>
      <c r="GA383" s="430" t="n">
        <f aca="false">EF383+DC383-FW383</f>
        <v>0.41</v>
      </c>
      <c r="GB383" s="514" t="n">
        <f aca="false">1-FT383/DZ383</f>
        <v>0.0871559633027524</v>
      </c>
      <c r="GC383" s="515" t="n">
        <f aca="false">(CW383+DZ383-FT383)</f>
        <v>1.9</v>
      </c>
      <c r="GD383" s="514" t="n">
        <f aca="false">1-FU383/EA383</f>
        <v>0.0972222222222222</v>
      </c>
      <c r="GE383" s="528" t="n">
        <f aca="false">CX383+EA383-FU383</f>
        <v>7</v>
      </c>
      <c r="GF383" s="462" t="n">
        <f aca="false">4100/BS383*24</f>
        <v>3.11028226443721</v>
      </c>
      <c r="GG383" s="607" t="n">
        <v>20</v>
      </c>
      <c r="GH383" s="451" t="n">
        <f aca="false">GG383/80</f>
        <v>0.25</v>
      </c>
      <c r="GI383" s="406" t="n">
        <v>140</v>
      </c>
      <c r="GJ383" s="463" t="n">
        <f aca="false">GI383/GG383</f>
        <v>7</v>
      </c>
      <c r="GK383" s="464" t="n">
        <f aca="false">GG383/(BS383/24)*1000</f>
        <v>15.1721086070108</v>
      </c>
      <c r="GL383" s="465" t="n">
        <v>7.78</v>
      </c>
      <c r="GM383" s="530" t="n">
        <v>18.9</v>
      </c>
      <c r="GN383" s="406" t="n">
        <v>64</v>
      </c>
      <c r="GO383" s="514" t="n">
        <f aca="false">1-GM383/FT383</f>
        <v>0.050251256281407</v>
      </c>
      <c r="GP383" s="451" t="n">
        <f aca="false">1-GN383/FU383</f>
        <v>0.0153846153846153</v>
      </c>
      <c r="GQ383" s="578" t="n">
        <v>4</v>
      </c>
      <c r="GR383" s="456" t="n">
        <f aca="false">4300/BS383*24</f>
        <v>3.26200335050732</v>
      </c>
      <c r="GS383" s="532" t="n">
        <f aca="false">HC383</f>
        <v>17</v>
      </c>
      <c r="GT383" s="532" t="n">
        <f aca="false">HD383</f>
        <v>57.46</v>
      </c>
      <c r="GU383" s="514" t="n">
        <f aca="false">1-GS383/GM383</f>
        <v>0.1005291005291</v>
      </c>
      <c r="GV383" s="514" t="n">
        <f aca="false">1-GT383/GN383</f>
        <v>0.1021875</v>
      </c>
      <c r="GW383" s="514" t="n">
        <f aca="false">1-HC383/FT383</f>
        <v>0.14572864321608</v>
      </c>
      <c r="GX383" s="514" t="n">
        <f aca="false">1-HD383/FU383</f>
        <v>0.116</v>
      </c>
      <c r="GY383" s="463" t="n">
        <f aca="false">GK383/(FU383-HD383)</f>
        <v>2.01221599562477</v>
      </c>
      <c r="GZ383" s="406" t="n">
        <v>29914</v>
      </c>
      <c r="HA383" s="582" t="n">
        <v>8.07</v>
      </c>
      <c r="HB383" s="452" t="n">
        <v>8</v>
      </c>
      <c r="HC383" s="578" t="n">
        <v>17</v>
      </c>
      <c r="HD383" s="464" t="n">
        <f aca="false">HC383*3.38</f>
        <v>57.46</v>
      </c>
      <c r="HE383" s="464" t="n">
        <v>17</v>
      </c>
      <c r="HF383" s="464"/>
      <c r="HG383" s="583"/>
      <c r="HH383" s="576" t="n">
        <v>2</v>
      </c>
      <c r="HI383" s="584" t="n">
        <v>6550</v>
      </c>
      <c r="HJ383" s="407" t="n">
        <f aca="false">HI383*0.67</f>
        <v>4388.5</v>
      </c>
      <c r="HK383" s="407"/>
      <c r="HL383" s="550"/>
      <c r="HM383" s="585" t="n">
        <v>3.9</v>
      </c>
      <c r="HN383" s="462" t="n">
        <v>5.06</v>
      </c>
      <c r="HO383" s="575" t="n">
        <v>0.13</v>
      </c>
      <c r="HP383" s="549" t="n">
        <v>0.01</v>
      </c>
      <c r="HQ383" s="586" t="n">
        <v>3.5</v>
      </c>
      <c r="HR383" s="587" t="n">
        <v>0.14</v>
      </c>
      <c r="HS383" s="521" t="n">
        <v>0.13</v>
      </c>
      <c r="HT383" s="588" t="n">
        <v>4</v>
      </c>
      <c r="HU383" s="523" t="n">
        <f aca="false">72500/BA383*24</f>
        <v>56.7200182547185</v>
      </c>
      <c r="HV383" s="514" t="n">
        <f aca="false">1-HC383/BE383</f>
        <v>0.75</v>
      </c>
      <c r="HW383" s="514" t="n">
        <f aca="false">1-HD383/BF383</f>
        <v>0.818164556962025</v>
      </c>
      <c r="HX383" s="514" t="n">
        <f aca="false">1-HN383/BK383</f>
        <v>0.765740740740741</v>
      </c>
      <c r="HY383" s="600"/>
    </row>
    <row r="384" s="599" customFormat="true" ht="15" hidden="false" customHeight="true" outlineLevel="0" collapsed="false">
      <c r="A384" s="401" t="n">
        <v>43866</v>
      </c>
      <c r="B384" s="516" t="n">
        <v>32236</v>
      </c>
      <c r="C384" s="403" t="n">
        <f aca="false">B384/$B$6</f>
        <v>0.64472</v>
      </c>
      <c r="D384" s="572" t="n">
        <v>8</v>
      </c>
      <c r="E384" s="573" t="n">
        <v>39.7</v>
      </c>
      <c r="F384" s="574" t="n">
        <v>165</v>
      </c>
      <c r="G384" s="407" t="n">
        <f aca="false">F384*B384/1000</f>
        <v>5318.94</v>
      </c>
      <c r="H384" s="403" t="n">
        <f aca="false">G384/$G$6</f>
        <v>0.2127576</v>
      </c>
      <c r="I384" s="574" t="n">
        <v>5110</v>
      </c>
      <c r="J384" s="407" t="n">
        <f aca="false">I384*0.67</f>
        <v>3423.7</v>
      </c>
      <c r="K384" s="575" t="n">
        <v>28.6</v>
      </c>
      <c r="L384" s="575"/>
      <c r="M384" s="575"/>
      <c r="N384" s="576" t="n">
        <v>91</v>
      </c>
      <c r="O384" s="576"/>
      <c r="P384" s="410"/>
      <c r="Q384" s="410"/>
      <c r="R384" s="410"/>
      <c r="S384" s="410"/>
      <c r="T384" s="411"/>
      <c r="U384" s="412"/>
      <c r="V384" s="410"/>
      <c r="W384" s="410"/>
      <c r="X384" s="517"/>
      <c r="Y384" s="474" t="n">
        <v>960</v>
      </c>
      <c r="Z384" s="430" t="n">
        <v>4.71</v>
      </c>
      <c r="AA384" s="410" t="n">
        <v>3153</v>
      </c>
      <c r="AB384" s="410" t="n">
        <f aca="false">AA384*2.8</f>
        <v>8828.4</v>
      </c>
      <c r="AC384" s="410" t="n">
        <v>4990</v>
      </c>
      <c r="AD384" s="475" t="n">
        <v>5.63</v>
      </c>
      <c r="AE384" s="478" t="n">
        <f aca="false">AD384/$AD$6</f>
        <v>0.781944444444444</v>
      </c>
      <c r="AF384" s="479" t="n">
        <f aca="false">Y384</f>
        <v>960</v>
      </c>
      <c r="AG384" s="478" t="n">
        <f aca="false">AF384/$AF$6</f>
        <v>0.384</v>
      </c>
      <c r="AH384" s="479" t="n">
        <v>3153</v>
      </c>
      <c r="AI384" s="479" t="n">
        <f aca="false">AB384</f>
        <v>8828.4</v>
      </c>
      <c r="AJ384" s="474" t="n">
        <f aca="false">AB384*Y384/1000</f>
        <v>8475.264</v>
      </c>
      <c r="AK384" s="478" t="n">
        <f aca="false">AJ384/$AJ$6</f>
        <v>0.3766784</v>
      </c>
      <c r="AL384" s="448" t="n">
        <v>38</v>
      </c>
      <c r="AM384" s="480"/>
      <c r="AN384" s="474" t="n">
        <v>1303</v>
      </c>
      <c r="AO384" s="474" t="n">
        <v>1097</v>
      </c>
      <c r="AP384" s="480" t="n">
        <v>7.41</v>
      </c>
      <c r="AQ384" s="448" t="n">
        <v>680</v>
      </c>
      <c r="AR384" s="474" t="n">
        <f aca="false">AQ384*3.4</f>
        <v>2312</v>
      </c>
      <c r="AS384" s="658" t="n">
        <f aca="false">AR384/AQ384</f>
        <v>3.4</v>
      </c>
      <c r="AT384" s="474" t="n">
        <v>5670</v>
      </c>
      <c r="AU384" s="448"/>
      <c r="AV384" s="481" t="n">
        <v>0.6</v>
      </c>
      <c r="AW384" s="480" t="n">
        <v>4.02</v>
      </c>
      <c r="AX384" s="480" t="n">
        <v>45.66</v>
      </c>
      <c r="AY384" s="481" t="n">
        <v>14.1</v>
      </c>
      <c r="AZ384" s="481" t="n">
        <v>0.7</v>
      </c>
      <c r="BA384" s="421" t="n">
        <f aca="false">CC384+DF384</f>
        <v>32328</v>
      </c>
      <c r="BB384" s="422" t="n">
        <f aca="false">BA384/$BA$6</f>
        <v>0.64656</v>
      </c>
      <c r="BC384" s="423"/>
      <c r="BD384" s="424" t="n">
        <v>8.17</v>
      </c>
      <c r="BE384" s="425" t="n">
        <v>56.4</v>
      </c>
      <c r="BF384" s="426" t="n">
        <v>232</v>
      </c>
      <c r="BG384" s="427" t="n">
        <v>8470</v>
      </c>
      <c r="BH384" s="421" t="n">
        <f aca="false">BG384*0.67</f>
        <v>5674.9</v>
      </c>
      <c r="BI384" s="433"/>
      <c r="BJ384" s="422"/>
      <c r="BK384" s="428" t="n">
        <v>24</v>
      </c>
      <c r="BL384" s="428"/>
      <c r="BM384" s="429"/>
      <c r="BN384" s="423"/>
      <c r="BO384" s="426" t="n">
        <v>69</v>
      </c>
      <c r="BP384" s="426"/>
      <c r="BQ384" s="424" t="n">
        <v>3.32</v>
      </c>
      <c r="BR384" s="422" t="n">
        <f aca="false">BQ384/$BQ$6</f>
        <v>0.461111111111111</v>
      </c>
      <c r="BS384" s="410" t="n">
        <f aca="false">BA384+Y384</f>
        <v>33288</v>
      </c>
      <c r="BT384" s="430" t="n">
        <f aca="false">(BD384*BA384+AP384*AF384)/(AF384+BA384)</f>
        <v>8.14808219178082</v>
      </c>
      <c r="BU384" s="431" t="n">
        <f aca="false">(AQ384*Y384+BA384*BE384)/(BA384+Y384)</f>
        <v>74.3841384282625</v>
      </c>
      <c r="BV384" s="431" t="n">
        <f aca="false">(BA384*BF384+AR384*AF384)/(AF384+BA384)</f>
        <v>291.985580389329</v>
      </c>
      <c r="BW384" s="431" t="n">
        <f aca="false">(BA384*BG384+AS384*AF384)/(AF384+BA384)</f>
        <v>8225.82984859409</v>
      </c>
      <c r="BX384" s="431" t="n">
        <f aca="false">BW384*0.65</f>
        <v>5346.78940158616</v>
      </c>
      <c r="BY384" s="431" t="n">
        <f aca="false">(BK384*BA384+AY384*AF384)/BS384</f>
        <v>23.7144917087239</v>
      </c>
      <c r="BZ384" s="431"/>
      <c r="CA384" s="432"/>
      <c r="CB384" s="431" t="n">
        <f aca="false">BO384</f>
        <v>69</v>
      </c>
      <c r="CC384" s="433" t="n">
        <v>16235</v>
      </c>
      <c r="CD384" s="412" t="n">
        <f aca="false">CC384+AF384/2</f>
        <v>16715</v>
      </c>
      <c r="CE384" s="422" t="n">
        <f aca="false">CD384/25000</f>
        <v>0.6686</v>
      </c>
      <c r="CF384" s="434" t="n">
        <f aca="false">6700/CD384*24</f>
        <v>9.62010170505534</v>
      </c>
      <c r="CG384" s="435"/>
      <c r="CH384" s="428"/>
      <c r="CI384" s="447" t="n">
        <f aca="false">9500/CD384*24</f>
        <v>13.6404427161232</v>
      </c>
      <c r="CJ384" s="437" t="n">
        <v>21.2</v>
      </c>
      <c r="CK384" s="437" t="n">
        <v>1.15</v>
      </c>
      <c r="CL384" s="424"/>
      <c r="CM384" s="424" t="n">
        <v>26.4</v>
      </c>
      <c r="CN384" s="424" t="n">
        <v>92</v>
      </c>
      <c r="CO384" s="433"/>
      <c r="CP384" s="433"/>
      <c r="CQ384" s="438"/>
      <c r="CR384" s="438" t="n">
        <v>0.96</v>
      </c>
      <c r="CS384" s="425"/>
      <c r="CT384" s="433" t="n">
        <f aca="false">3500/CD384*24</f>
        <v>5.02542626383488</v>
      </c>
      <c r="CU384" s="435" t="n">
        <v>4.55</v>
      </c>
      <c r="CV384" s="439"/>
      <c r="CW384" s="440"/>
      <c r="CX384" s="441"/>
      <c r="CY384" s="442"/>
      <c r="CZ384" s="443"/>
      <c r="DA384" s="443"/>
      <c r="DB384" s="443"/>
      <c r="DC384" s="443"/>
      <c r="DD384" s="444"/>
      <c r="DE384" s="441"/>
      <c r="DF384" s="445" t="n">
        <v>16093</v>
      </c>
      <c r="DG384" s="446" t="n">
        <f aca="false">DF384+AF384/2</f>
        <v>16573</v>
      </c>
      <c r="DH384" s="422" t="n">
        <f aca="false">DG384/25000</f>
        <v>0.66292</v>
      </c>
      <c r="DI384" s="447" t="n">
        <f aca="false">6700/DG384*24</f>
        <v>9.70252820853195</v>
      </c>
      <c r="DJ384" s="435" t="n">
        <v>7.73</v>
      </c>
      <c r="DK384" s="428" t="n">
        <v>2.2</v>
      </c>
      <c r="DL384" s="447" t="n">
        <f aca="false">9500/DG384*24</f>
        <v>13.7573161165752</v>
      </c>
      <c r="DM384" s="423" t="n">
        <v>21.1</v>
      </c>
      <c r="DN384" s="423" t="n">
        <v>1.45</v>
      </c>
      <c r="DO384" s="424" t="n">
        <v>7.78</v>
      </c>
      <c r="DP384" s="424" t="n">
        <v>25.3</v>
      </c>
      <c r="DQ384" s="424" t="n">
        <v>88</v>
      </c>
      <c r="DR384" s="433"/>
      <c r="DS384" s="433"/>
      <c r="DT384" s="438"/>
      <c r="DU384" s="438" t="n">
        <v>0.97</v>
      </c>
      <c r="DV384" s="425"/>
      <c r="DW384" s="447" t="n">
        <f aca="false">3500/DG384*24</f>
        <v>5.068484885054</v>
      </c>
      <c r="DX384" s="435" t="n">
        <v>4.61</v>
      </c>
      <c r="DY384" s="439" t="n">
        <v>7.78</v>
      </c>
      <c r="DZ384" s="440" t="n">
        <v>22</v>
      </c>
      <c r="EA384" s="441" t="n">
        <v>70</v>
      </c>
      <c r="EB384" s="442" t="n">
        <v>7240</v>
      </c>
      <c r="EC384" s="443" t="n">
        <v>6.3</v>
      </c>
      <c r="ED384" s="443"/>
      <c r="EE384" s="443"/>
      <c r="EF384" s="443"/>
      <c r="EG384" s="444" t="n">
        <v>15</v>
      </c>
      <c r="EH384" s="441"/>
      <c r="EI384" s="430" t="n">
        <f aca="false">DY384</f>
        <v>7.78</v>
      </c>
      <c r="EJ384" s="448" t="n">
        <f aca="false">DZ384</f>
        <v>22</v>
      </c>
      <c r="EK384" s="449" t="n">
        <f aca="false">EA384</f>
        <v>70</v>
      </c>
      <c r="EL384" s="418" t="n">
        <f aca="false">EB384</f>
        <v>7240</v>
      </c>
      <c r="EM384" s="432" t="n">
        <f aca="false">EC384</f>
        <v>6.3</v>
      </c>
      <c r="EN384" s="432"/>
      <c r="EO384" s="432"/>
      <c r="EP384" s="432"/>
      <c r="EQ384" s="431" t="n">
        <f aca="false">EG384</f>
        <v>15</v>
      </c>
      <c r="ER384" s="449"/>
      <c r="ES384" s="450" t="n">
        <f aca="false">44000/(BA384+AF384)*24</f>
        <v>31.7231434751262</v>
      </c>
      <c r="ET384" s="451" t="n">
        <f aca="false">(BA384+AF384)/BA$6</f>
        <v>0.66576</v>
      </c>
      <c r="EU384" s="452" t="n">
        <f aca="false">BV384/1000/ES384*24</f>
        <v>0.220900363636364</v>
      </c>
      <c r="EV384" s="451" t="n">
        <f aca="false">EU384/$EU$6</f>
        <v>0.409074747474747</v>
      </c>
      <c r="EW384" s="514" t="n">
        <f aca="false">1-EM384/BY384</f>
        <v>0.734339657059467</v>
      </c>
      <c r="EX384" s="515" t="n">
        <f aca="false">BY384-EM384</f>
        <v>17.4144917087239</v>
      </c>
      <c r="EY384" s="514" t="n">
        <f aca="false">1-EJ384/BU384</f>
        <v>0.704238020835353</v>
      </c>
      <c r="EZ384" s="515" t="n">
        <f aca="false">BU384-EJ384</f>
        <v>52.3841384282625</v>
      </c>
      <c r="FA384" s="451" t="n">
        <f aca="false">1-EK384/BV384</f>
        <v>0.760262133812694</v>
      </c>
      <c r="FB384" s="432" t="n">
        <f aca="false">BV384-EK384</f>
        <v>221.985580389329</v>
      </c>
      <c r="FC384" s="453"/>
      <c r="FD384" s="432"/>
      <c r="FE384" s="453" t="n">
        <f aca="false">1-EQ384/CB384</f>
        <v>0.782608695652174</v>
      </c>
      <c r="FF384" s="431" t="n">
        <f aca="false">CB384-EQ384</f>
        <v>54</v>
      </c>
      <c r="FG384" s="406" t="n">
        <v>50400</v>
      </c>
      <c r="FH384" s="590"/>
      <c r="FI384" s="591"/>
      <c r="FJ384" s="592"/>
      <c r="FK384" s="456" t="n">
        <f aca="false">3000/BS384*24</f>
        <v>2.16294160057678</v>
      </c>
      <c r="FL384" s="531"/>
      <c r="FM384" s="456"/>
      <c r="FN384" s="531" t="n">
        <v>5006</v>
      </c>
      <c r="FO384" s="533" t="n">
        <f aca="false">FN384/11.15/1.2/1000</f>
        <v>0.374140508221226</v>
      </c>
      <c r="FP384" s="450" t="n">
        <f aca="false">FN384/BS384*1000</f>
        <v>150.384522951214</v>
      </c>
      <c r="FQ384" s="458" t="n">
        <v>50.4</v>
      </c>
      <c r="FR384" s="459" t="n">
        <f aca="false">FQ384/BS384*1000</f>
        <v>1.51405912040375</v>
      </c>
      <c r="FS384" s="577" t="n">
        <v>7.72</v>
      </c>
      <c r="FT384" s="578" t="n">
        <v>20</v>
      </c>
      <c r="FU384" s="579" t="n">
        <v>66</v>
      </c>
      <c r="FV384" s="580" t="n">
        <v>1</v>
      </c>
      <c r="FW384" s="581"/>
      <c r="FX384" s="580"/>
      <c r="FY384" s="453" t="n">
        <f aca="false">1-FV384/(EG384+DD384)</f>
        <v>0.933333333333333</v>
      </c>
      <c r="FZ384" s="453"/>
      <c r="GA384" s="430"/>
      <c r="GB384" s="514" t="n">
        <f aca="false">1-FT384/DZ384</f>
        <v>0.0909090909090909</v>
      </c>
      <c r="GC384" s="515" t="n">
        <f aca="false">(CW384+DZ384-FT384)</f>
        <v>2</v>
      </c>
      <c r="GD384" s="514" t="n">
        <f aca="false">1-FU384/EA384</f>
        <v>0.0571428571428572</v>
      </c>
      <c r="GE384" s="528" t="n">
        <f aca="false">CX384+EA384-FU384</f>
        <v>4</v>
      </c>
      <c r="GF384" s="462" t="n">
        <f aca="false">4100/BS384*24</f>
        <v>2.95602018745494</v>
      </c>
      <c r="GG384" s="607" t="n">
        <v>20</v>
      </c>
      <c r="GH384" s="451" t="n">
        <f aca="false">GG384/80</f>
        <v>0.25</v>
      </c>
      <c r="GI384" s="406" t="n">
        <v>140</v>
      </c>
      <c r="GJ384" s="463" t="n">
        <f aca="false">GI384/GG384</f>
        <v>7</v>
      </c>
      <c r="GK384" s="464" t="n">
        <f aca="false">GG384/(BS384/24)*1000</f>
        <v>14.4196106705119</v>
      </c>
      <c r="GL384" s="465" t="n">
        <v>7.94</v>
      </c>
      <c r="GM384" s="530" t="n">
        <v>19.5</v>
      </c>
      <c r="GN384" s="406" t="n">
        <v>63</v>
      </c>
      <c r="GO384" s="514" t="n">
        <f aca="false">1-GM384/FT384</f>
        <v>0.025</v>
      </c>
      <c r="GP384" s="451" t="n">
        <f aca="false">1-GN384/FU384</f>
        <v>0.0454545454545454</v>
      </c>
      <c r="GQ384" s="578" t="n">
        <v>4</v>
      </c>
      <c r="GR384" s="456" t="n">
        <f aca="false">4300/BS384*24</f>
        <v>3.10021629416006</v>
      </c>
      <c r="GS384" s="532" t="n">
        <f aca="false">HC384</f>
        <v>17.6</v>
      </c>
      <c r="GT384" s="532" t="n">
        <f aca="false">HD384</f>
        <v>59.488</v>
      </c>
      <c r="GU384" s="514" t="n">
        <f aca="false">1-GS384/GM384</f>
        <v>0.0974358974358973</v>
      </c>
      <c r="GV384" s="514" t="n">
        <f aca="false">1-GT384/GN384</f>
        <v>0.0557460317460318</v>
      </c>
      <c r="GW384" s="514" t="n">
        <f aca="false">1-HC384/FT384</f>
        <v>0.12</v>
      </c>
      <c r="GX384" s="514" t="n">
        <f aca="false">1-HD384/FU384</f>
        <v>0.0986666666666667</v>
      </c>
      <c r="GY384" s="463" t="n">
        <f aca="false">GK384/(FU384-HD384)</f>
        <v>2.21431367790416</v>
      </c>
      <c r="GZ384" s="406" t="n">
        <v>30995</v>
      </c>
      <c r="HA384" s="582" t="n">
        <v>8.21</v>
      </c>
      <c r="HB384" s="452" t="n">
        <v>8.12</v>
      </c>
      <c r="HC384" s="578" t="n">
        <v>17.6</v>
      </c>
      <c r="HD384" s="464" t="n">
        <f aca="false">HC384*3.38</f>
        <v>59.488</v>
      </c>
      <c r="HE384" s="464" t="n">
        <v>18</v>
      </c>
      <c r="HF384" s="464"/>
      <c r="HG384" s="583"/>
      <c r="HH384" s="576" t="n">
        <v>6</v>
      </c>
      <c r="HI384" s="584" t="n">
        <v>6800</v>
      </c>
      <c r="HJ384" s="407" t="n">
        <f aca="false">HI384*0.67</f>
        <v>4556</v>
      </c>
      <c r="HK384" s="407"/>
      <c r="HL384" s="550"/>
      <c r="HM384" s="585"/>
      <c r="HN384" s="462" t="n">
        <v>6.28</v>
      </c>
      <c r="HO384" s="575"/>
      <c r="HP384" s="549" t="n">
        <v>0.01</v>
      </c>
      <c r="HQ384" s="586"/>
      <c r="HR384" s="587"/>
      <c r="HS384" s="521" t="n">
        <v>0.14</v>
      </c>
      <c r="HT384" s="588" t="n">
        <v>4</v>
      </c>
      <c r="HU384" s="523" t="n">
        <f aca="false">72500/BA384*24</f>
        <v>53.8233110616184</v>
      </c>
      <c r="HV384" s="514" t="n">
        <f aca="false">1-HC384/BE384</f>
        <v>0.687943262411348</v>
      </c>
      <c r="HW384" s="514" t="n">
        <f aca="false">1-HD384/BF384</f>
        <v>0.743586206896552</v>
      </c>
      <c r="HX384" s="514" t="n">
        <f aca="false">1-HN384/BK384</f>
        <v>0.738333333333333</v>
      </c>
      <c r="HY384" s="600"/>
    </row>
    <row r="385" s="599" customFormat="true" ht="15" hidden="false" customHeight="true" outlineLevel="0" collapsed="false">
      <c r="A385" s="401" t="n">
        <v>43867</v>
      </c>
      <c r="B385" s="516" t="n">
        <v>37269</v>
      </c>
      <c r="C385" s="403" t="n">
        <f aca="false">B385/$B$6</f>
        <v>0.74538</v>
      </c>
      <c r="D385" s="572" t="n">
        <v>8.15</v>
      </c>
      <c r="E385" s="573" t="n">
        <v>50.2</v>
      </c>
      <c r="F385" s="574" t="n">
        <v>215</v>
      </c>
      <c r="G385" s="407" t="n">
        <f aca="false">F385*B385/1000</f>
        <v>8012.835</v>
      </c>
      <c r="H385" s="403" t="n">
        <f aca="false">G385/$G$6</f>
        <v>0.3205134</v>
      </c>
      <c r="I385" s="574" t="n">
        <v>7650</v>
      </c>
      <c r="J385" s="407" t="n">
        <f aca="false">I385*0.67</f>
        <v>5125.5</v>
      </c>
      <c r="K385" s="575" t="n">
        <v>31</v>
      </c>
      <c r="L385" s="575"/>
      <c r="M385" s="575"/>
      <c r="N385" s="576" t="n">
        <v>76</v>
      </c>
      <c r="O385" s="576"/>
      <c r="P385" s="410"/>
      <c r="Q385" s="410"/>
      <c r="R385" s="410"/>
      <c r="S385" s="410"/>
      <c r="T385" s="411"/>
      <c r="U385" s="412"/>
      <c r="V385" s="410"/>
      <c r="W385" s="410"/>
      <c r="X385" s="517"/>
      <c r="Y385" s="474" t="n">
        <v>960</v>
      </c>
      <c r="Z385" s="430" t="n">
        <v>4.75</v>
      </c>
      <c r="AA385" s="410" t="n">
        <v>3128</v>
      </c>
      <c r="AB385" s="410" t="n">
        <f aca="false">AA385*2.8</f>
        <v>8758.4</v>
      </c>
      <c r="AC385" s="410" t="n">
        <v>5000</v>
      </c>
      <c r="AD385" s="475" t="n">
        <v>5.31</v>
      </c>
      <c r="AE385" s="478" t="n">
        <f aca="false">AD385/$AD$6</f>
        <v>0.7375</v>
      </c>
      <c r="AF385" s="479" t="n">
        <f aca="false">Y385</f>
        <v>960</v>
      </c>
      <c r="AG385" s="478" t="n">
        <f aca="false">AF385/$AF$6</f>
        <v>0.384</v>
      </c>
      <c r="AH385" s="479" t="n">
        <v>3128</v>
      </c>
      <c r="AI385" s="479" t="n">
        <f aca="false">AB385</f>
        <v>8758.4</v>
      </c>
      <c r="AJ385" s="474" t="n">
        <f aca="false">AB385*Y385/1000</f>
        <v>8408.064</v>
      </c>
      <c r="AK385" s="478" t="n">
        <f aca="false">AJ385/$AJ$6</f>
        <v>0.373691733333333</v>
      </c>
      <c r="AL385" s="448" t="n">
        <v>37</v>
      </c>
      <c r="AM385" s="480"/>
      <c r="AN385" s="474" t="n">
        <v>1365</v>
      </c>
      <c r="AO385" s="474" t="n">
        <v>1104</v>
      </c>
      <c r="AP385" s="480" t="n">
        <v>7.32</v>
      </c>
      <c r="AQ385" s="448" t="n">
        <v>728</v>
      </c>
      <c r="AR385" s="474" t="n">
        <f aca="false">AQ385*3.4</f>
        <v>2475.2</v>
      </c>
      <c r="AS385" s="658" t="n">
        <f aca="false">AR385/AQ385</f>
        <v>3.4</v>
      </c>
      <c r="AT385" s="474" t="n">
        <v>5360</v>
      </c>
      <c r="AU385" s="448"/>
      <c r="AV385" s="481" t="n">
        <v>1.5</v>
      </c>
      <c r="AW385" s="480" t="n">
        <v>3.48</v>
      </c>
      <c r="AX385" s="480" t="n">
        <v>54.2</v>
      </c>
      <c r="AY385" s="481" t="n">
        <v>11</v>
      </c>
      <c r="AZ385" s="481" t="n">
        <v>2.8</v>
      </c>
      <c r="BA385" s="421" t="n">
        <f aca="false">CC385+DF385</f>
        <v>36238</v>
      </c>
      <c r="BB385" s="422" t="n">
        <f aca="false">BA385/$BA$6</f>
        <v>0.72476</v>
      </c>
      <c r="BC385" s="423"/>
      <c r="BD385" s="424" t="n">
        <v>8.11</v>
      </c>
      <c r="BE385" s="425" t="n">
        <v>55.7</v>
      </c>
      <c r="BF385" s="426" t="n">
        <v>262</v>
      </c>
      <c r="BG385" s="427" t="n">
        <v>9000</v>
      </c>
      <c r="BH385" s="421" t="n">
        <f aca="false">BG385*0.67</f>
        <v>6030</v>
      </c>
      <c r="BI385" s="433"/>
      <c r="BJ385" s="422"/>
      <c r="BK385" s="428" t="n">
        <v>21.2</v>
      </c>
      <c r="BL385" s="428"/>
      <c r="BM385" s="429"/>
      <c r="BN385" s="423"/>
      <c r="BO385" s="426" t="n">
        <v>158</v>
      </c>
      <c r="BP385" s="426"/>
      <c r="BQ385" s="424" t="n">
        <v>3.94</v>
      </c>
      <c r="BR385" s="422" t="n">
        <f aca="false">BQ385/$BQ$6</f>
        <v>0.547222222222222</v>
      </c>
      <c r="BS385" s="410" t="n">
        <f aca="false">BA385+Y385</f>
        <v>37198</v>
      </c>
      <c r="BT385" s="430" t="n">
        <f aca="false">(BD385*BA385+AP385*AF385)/(AF385+BA385)</f>
        <v>8.0896118070864</v>
      </c>
      <c r="BU385" s="431" t="n">
        <f aca="false">(AQ385*Y385+BA385*BE385)/(BA385+Y385)</f>
        <v>73.0506102478628</v>
      </c>
      <c r="BV385" s="431" t="n">
        <f aca="false">(BA385*BF385+AR385*AF385)/(AF385+BA385)</f>
        <v>319.11790956503</v>
      </c>
      <c r="BW385" s="431" t="n">
        <f aca="false">(BA385*BG385+AS385*AF385)/(AF385+BA385)</f>
        <v>8767.81719447282</v>
      </c>
      <c r="BX385" s="431" t="n">
        <f aca="false">BW385*0.65</f>
        <v>5699.08117640733</v>
      </c>
      <c r="BY385" s="431" t="n">
        <f aca="false">(BK385*BA385+AY385*AF385)/BS385</f>
        <v>20.9367600408624</v>
      </c>
      <c r="BZ385" s="431"/>
      <c r="CA385" s="432"/>
      <c r="CB385" s="431" t="n">
        <f aca="false">BO385</f>
        <v>158</v>
      </c>
      <c r="CC385" s="433" t="n">
        <v>18090</v>
      </c>
      <c r="CD385" s="412" t="n">
        <f aca="false">CC385+AF385/2</f>
        <v>18570</v>
      </c>
      <c r="CE385" s="422" t="n">
        <f aca="false">CD385/25000</f>
        <v>0.7428</v>
      </c>
      <c r="CF385" s="434" t="n">
        <f aca="false">6700/CD385*24</f>
        <v>8.65912762520194</v>
      </c>
      <c r="CG385" s="435"/>
      <c r="CH385" s="428"/>
      <c r="CI385" s="447" t="n">
        <f aca="false">9500/CD385*24</f>
        <v>12.2778675282714</v>
      </c>
      <c r="CJ385" s="437" t="n">
        <v>20.7</v>
      </c>
      <c r="CK385" s="437" t="n">
        <v>1.32</v>
      </c>
      <c r="CL385" s="424"/>
      <c r="CM385" s="424" t="n">
        <v>23.2</v>
      </c>
      <c r="CN385" s="424" t="n">
        <v>89</v>
      </c>
      <c r="CO385" s="433"/>
      <c r="CP385" s="433"/>
      <c r="CQ385" s="438"/>
      <c r="CR385" s="438" t="n">
        <v>0.94</v>
      </c>
      <c r="CS385" s="425"/>
      <c r="CT385" s="433" t="n">
        <f aca="false">3500/CD385*24</f>
        <v>4.52342487883683</v>
      </c>
      <c r="CU385" s="435" t="n">
        <v>6.25</v>
      </c>
      <c r="CV385" s="439"/>
      <c r="CW385" s="440"/>
      <c r="CX385" s="441"/>
      <c r="CY385" s="442"/>
      <c r="CZ385" s="443"/>
      <c r="DA385" s="443"/>
      <c r="DB385" s="443"/>
      <c r="DC385" s="443"/>
      <c r="DD385" s="444"/>
      <c r="DE385" s="441"/>
      <c r="DF385" s="445" t="n">
        <v>18148</v>
      </c>
      <c r="DG385" s="446" t="n">
        <f aca="false">DF385+AF385/2</f>
        <v>18628</v>
      </c>
      <c r="DH385" s="422" t="n">
        <f aca="false">DG385/25000</f>
        <v>0.74512</v>
      </c>
      <c r="DI385" s="447" t="n">
        <f aca="false">6700/DG385*24</f>
        <v>8.63216663087825</v>
      </c>
      <c r="DJ385" s="435" t="n">
        <v>7.74</v>
      </c>
      <c r="DK385" s="428" t="n">
        <v>8.3</v>
      </c>
      <c r="DL385" s="447" t="n">
        <f aca="false">9500/DG385*24</f>
        <v>12.2396392527378</v>
      </c>
      <c r="DM385" s="423" t="n">
        <v>20.4</v>
      </c>
      <c r="DN385" s="423" t="n">
        <v>1.5</v>
      </c>
      <c r="DO385" s="424" t="n">
        <v>7.67</v>
      </c>
      <c r="DP385" s="424" t="n">
        <v>24.1</v>
      </c>
      <c r="DQ385" s="424" t="n">
        <v>92</v>
      </c>
      <c r="DR385" s="433"/>
      <c r="DS385" s="433"/>
      <c r="DT385" s="438"/>
      <c r="DU385" s="438" t="n">
        <v>0.95</v>
      </c>
      <c r="DV385" s="425"/>
      <c r="DW385" s="447" t="n">
        <f aca="false">3500/DG385*24</f>
        <v>4.50934077732446</v>
      </c>
      <c r="DX385" s="435" t="n">
        <v>5.43</v>
      </c>
      <c r="DY385" s="439" t="n">
        <v>7.85</v>
      </c>
      <c r="DZ385" s="440" t="n">
        <v>21.5</v>
      </c>
      <c r="EA385" s="441" t="n">
        <v>75</v>
      </c>
      <c r="EB385" s="442" t="n">
        <v>7250</v>
      </c>
      <c r="EC385" s="443" t="n">
        <v>10.1</v>
      </c>
      <c r="ED385" s="443"/>
      <c r="EE385" s="443"/>
      <c r="EF385" s="443"/>
      <c r="EG385" s="444" t="n">
        <v>15</v>
      </c>
      <c r="EH385" s="441"/>
      <c r="EI385" s="430" t="n">
        <f aca="false">DY385</f>
        <v>7.85</v>
      </c>
      <c r="EJ385" s="448" t="n">
        <f aca="false">DZ385</f>
        <v>21.5</v>
      </c>
      <c r="EK385" s="449" t="n">
        <f aca="false">EA385</f>
        <v>75</v>
      </c>
      <c r="EL385" s="418" t="n">
        <f aca="false">EB385</f>
        <v>7250</v>
      </c>
      <c r="EM385" s="432" t="n">
        <f aca="false">EC385</f>
        <v>10.1</v>
      </c>
      <c r="EN385" s="432"/>
      <c r="EO385" s="432"/>
      <c r="EP385" s="432"/>
      <c r="EQ385" s="431" t="n">
        <f aca="false">EG385</f>
        <v>15</v>
      </c>
      <c r="ER385" s="449"/>
      <c r="ES385" s="450" t="n">
        <f aca="false">44000/(BA385+AF385)*24</f>
        <v>28.3886230442497</v>
      </c>
      <c r="ET385" s="451" t="n">
        <f aca="false">(BA385+AF385)/BA$6</f>
        <v>0.74396</v>
      </c>
      <c r="EU385" s="452" t="n">
        <f aca="false">BV385/1000/ES385*24</f>
        <v>0.269785181818182</v>
      </c>
      <c r="EV385" s="451" t="n">
        <f aca="false">EU385/$EU$6</f>
        <v>0.499602188552189</v>
      </c>
      <c r="EW385" s="514" t="n">
        <f aca="false">1-EM385/BY385</f>
        <v>0.517594891459435</v>
      </c>
      <c r="EX385" s="515" t="n">
        <f aca="false">BY385-EM385</f>
        <v>10.8367600408624</v>
      </c>
      <c r="EY385" s="514" t="n">
        <f aca="false">1-EJ385/BU385</f>
        <v>0.705683499055656</v>
      </c>
      <c r="EZ385" s="515" t="n">
        <f aca="false">BU385-EJ385</f>
        <v>51.5506102478628</v>
      </c>
      <c r="FA385" s="451" t="n">
        <f aca="false">1-EK385/BV385</f>
        <v>0.764977151855163</v>
      </c>
      <c r="FB385" s="432" t="n">
        <f aca="false">BV385-EK385</f>
        <v>244.11790956503</v>
      </c>
      <c r="FC385" s="453"/>
      <c r="FD385" s="432"/>
      <c r="FE385" s="453" t="n">
        <f aca="false">1-EQ385/CB385</f>
        <v>0.90506329113924</v>
      </c>
      <c r="FF385" s="431" t="n">
        <f aca="false">CB385-EQ385</f>
        <v>143</v>
      </c>
      <c r="FG385" s="406" t="n">
        <v>50400</v>
      </c>
      <c r="FH385" s="590"/>
      <c r="FI385" s="591"/>
      <c r="FJ385" s="592"/>
      <c r="FK385" s="456" t="n">
        <f aca="false">3000/BS385*24</f>
        <v>1.93558793483521</v>
      </c>
      <c r="FL385" s="531"/>
      <c r="FM385" s="456"/>
      <c r="FN385" s="531" t="n">
        <v>4726</v>
      </c>
      <c r="FO385" s="533" t="n">
        <f aca="false">FN385/11.15/1.2/1000</f>
        <v>0.35321375186846</v>
      </c>
      <c r="FP385" s="450" t="n">
        <f aca="false">FN385/BS385*1000</f>
        <v>127.049841389322</v>
      </c>
      <c r="FQ385" s="458" t="n">
        <v>43.2</v>
      </c>
      <c r="FR385" s="459" t="n">
        <f aca="false">FQ385/BS385*1000</f>
        <v>1.16135276090112</v>
      </c>
      <c r="FS385" s="577" t="n">
        <v>7.73</v>
      </c>
      <c r="FT385" s="578" t="n">
        <v>20.2</v>
      </c>
      <c r="FU385" s="579" t="n">
        <v>69</v>
      </c>
      <c r="FV385" s="580" t="n">
        <v>1</v>
      </c>
      <c r="FW385" s="581"/>
      <c r="FX385" s="580"/>
      <c r="FY385" s="453" t="n">
        <f aca="false">1-FV385/(EG385+DD385)</f>
        <v>0.933333333333333</v>
      </c>
      <c r="FZ385" s="453"/>
      <c r="GA385" s="430"/>
      <c r="GB385" s="514" t="n">
        <f aca="false">1-FT385/DZ385</f>
        <v>0.0604651162790698</v>
      </c>
      <c r="GC385" s="515" t="n">
        <f aca="false">(CW385+DZ385-FT385)</f>
        <v>1.3</v>
      </c>
      <c r="GD385" s="514" t="n">
        <f aca="false">1-FU385/EA385</f>
        <v>0.08</v>
      </c>
      <c r="GE385" s="528" t="n">
        <f aca="false">CX385+EA385-FU385</f>
        <v>6</v>
      </c>
      <c r="GF385" s="462" t="n">
        <f aca="false">4100/BS385*24</f>
        <v>2.64530351094145</v>
      </c>
      <c r="GG385" s="607" t="n">
        <v>20</v>
      </c>
      <c r="GH385" s="451" t="n">
        <f aca="false">GG385/80</f>
        <v>0.25</v>
      </c>
      <c r="GI385" s="406" t="n">
        <v>140</v>
      </c>
      <c r="GJ385" s="463" t="n">
        <f aca="false">GI385/GG385</f>
        <v>7</v>
      </c>
      <c r="GK385" s="464" t="n">
        <f aca="false">GG385/(BS385/24)*1000</f>
        <v>12.903919565568</v>
      </c>
      <c r="GL385" s="465" t="n">
        <v>7.89</v>
      </c>
      <c r="GM385" s="530" t="n">
        <v>19.3</v>
      </c>
      <c r="GN385" s="406" t="n">
        <v>68</v>
      </c>
      <c r="GO385" s="514" t="n">
        <f aca="false">1-GM385/FT385</f>
        <v>0.0445544554455445</v>
      </c>
      <c r="GP385" s="451" t="n">
        <f aca="false">1-GN385/FU385</f>
        <v>0.0144927536231884</v>
      </c>
      <c r="GQ385" s="578" t="n">
        <v>4</v>
      </c>
      <c r="GR385" s="456" t="n">
        <f aca="false">4300/BS385*24</f>
        <v>2.77434270659713</v>
      </c>
      <c r="GS385" s="532" t="n">
        <f aca="false">HC385</f>
        <v>17.7</v>
      </c>
      <c r="GT385" s="532" t="n">
        <f aca="false">HD385</f>
        <v>59.826</v>
      </c>
      <c r="GU385" s="514" t="n">
        <f aca="false">1-GS385/GM385</f>
        <v>0.0829015544041451</v>
      </c>
      <c r="GV385" s="514" t="n">
        <f aca="false">1-GT385/GN385</f>
        <v>0.120205882352941</v>
      </c>
      <c r="GW385" s="514" t="n">
        <f aca="false">1-HC385/FT385</f>
        <v>0.123762376237624</v>
      </c>
      <c r="GX385" s="514" t="n">
        <f aca="false">1-HD385/FU385</f>
        <v>0.132956521739131</v>
      </c>
      <c r="GY385" s="463" t="n">
        <f aca="false">GK385/(FU385-HD385)</f>
        <v>1.40657505619883</v>
      </c>
      <c r="GZ385" s="406" t="n">
        <v>35369</v>
      </c>
      <c r="HA385" s="582" t="n">
        <v>8.16</v>
      </c>
      <c r="HB385" s="452" t="n">
        <v>8.09</v>
      </c>
      <c r="HC385" s="578" t="n">
        <v>17.7</v>
      </c>
      <c r="HD385" s="464" t="n">
        <f aca="false">HC385*3.38</f>
        <v>59.826</v>
      </c>
      <c r="HE385" s="464" t="n">
        <v>18</v>
      </c>
      <c r="HF385" s="464"/>
      <c r="HG385" s="583"/>
      <c r="HH385" s="576" t="n">
        <v>5</v>
      </c>
      <c r="HI385" s="584" t="n">
        <v>7330</v>
      </c>
      <c r="HJ385" s="407" t="n">
        <f aca="false">HI385*0.67</f>
        <v>4911.1</v>
      </c>
      <c r="HK385" s="407"/>
      <c r="HL385" s="550"/>
      <c r="HM385" s="585"/>
      <c r="HN385" s="462" t="n">
        <v>9.89</v>
      </c>
      <c r="HO385" s="575"/>
      <c r="HP385" s="549" t="n">
        <v>0.01</v>
      </c>
      <c r="HQ385" s="586"/>
      <c r="HR385" s="587"/>
      <c r="HS385" s="521" t="n">
        <v>0.15</v>
      </c>
      <c r="HT385" s="588" t="n">
        <v>4</v>
      </c>
      <c r="HU385" s="523" t="n">
        <f aca="false">72500/BA385*24</f>
        <v>48.015894916938</v>
      </c>
      <c r="HV385" s="514" t="n">
        <f aca="false">1-HC385/BE385</f>
        <v>0.682226211849192</v>
      </c>
      <c r="HW385" s="514" t="n">
        <f aca="false">1-HD385/BF385</f>
        <v>0.771656488549618</v>
      </c>
      <c r="HX385" s="514" t="n">
        <f aca="false">1-HN385/BK385</f>
        <v>0.533490566037736</v>
      </c>
      <c r="HY385" s="600"/>
    </row>
    <row r="386" s="599" customFormat="true" ht="15" hidden="false" customHeight="true" outlineLevel="0" collapsed="false">
      <c r="A386" s="401" t="n">
        <v>43868</v>
      </c>
      <c r="B386" s="516" t="n">
        <v>34518</v>
      </c>
      <c r="C386" s="403" t="n">
        <f aca="false">B386/$B$6</f>
        <v>0.69036</v>
      </c>
      <c r="D386" s="572" t="n">
        <v>7.99</v>
      </c>
      <c r="E386" s="573" t="n">
        <v>36</v>
      </c>
      <c r="F386" s="574" t="n">
        <v>155</v>
      </c>
      <c r="G386" s="407" t="n">
        <f aca="false">F386*B386/1000</f>
        <v>5350.29</v>
      </c>
      <c r="H386" s="403" t="n">
        <f aca="false">G386/$G$6</f>
        <v>0.2140116</v>
      </c>
      <c r="I386" s="574" t="n">
        <v>5670</v>
      </c>
      <c r="J386" s="407" t="n">
        <f aca="false">I386*0.67</f>
        <v>3798.9</v>
      </c>
      <c r="K386" s="575" t="n">
        <v>25.8</v>
      </c>
      <c r="L386" s="575" t="n">
        <v>18</v>
      </c>
      <c r="M386" s="575" t="n">
        <v>1.8</v>
      </c>
      <c r="N386" s="576" t="n">
        <v>64</v>
      </c>
      <c r="O386" s="576" t="n">
        <v>16</v>
      </c>
      <c r="P386" s="410"/>
      <c r="Q386" s="410"/>
      <c r="R386" s="410"/>
      <c r="S386" s="410"/>
      <c r="T386" s="411"/>
      <c r="U386" s="412"/>
      <c r="V386" s="410"/>
      <c r="W386" s="410"/>
      <c r="X386" s="517"/>
      <c r="Y386" s="474" t="n">
        <v>960</v>
      </c>
      <c r="Z386" s="430" t="n">
        <v>4.76</v>
      </c>
      <c r="AA386" s="410" t="n">
        <v>3182</v>
      </c>
      <c r="AB386" s="410" t="n">
        <f aca="false">AA386*2.8</f>
        <v>8909.6</v>
      </c>
      <c r="AC386" s="410" t="n">
        <v>4970</v>
      </c>
      <c r="AD386" s="475" t="n">
        <v>5.51</v>
      </c>
      <c r="AE386" s="478" t="n">
        <f aca="false">AD386/$AD$6</f>
        <v>0.765277777777778</v>
      </c>
      <c r="AF386" s="479" t="n">
        <f aca="false">Y386</f>
        <v>960</v>
      </c>
      <c r="AG386" s="478" t="n">
        <f aca="false">AF386/$AF$6</f>
        <v>0.384</v>
      </c>
      <c r="AH386" s="479" t="n">
        <v>3182</v>
      </c>
      <c r="AI386" s="479" t="n">
        <f aca="false">AB386</f>
        <v>8909.6</v>
      </c>
      <c r="AJ386" s="474" t="n">
        <f aca="false">AB386*Y386/1000</f>
        <v>8553.216</v>
      </c>
      <c r="AK386" s="478" t="n">
        <f aca="false">AJ386/$AJ$6</f>
        <v>0.380142933333333</v>
      </c>
      <c r="AL386" s="448" t="n">
        <v>38</v>
      </c>
      <c r="AM386" s="480"/>
      <c r="AN386" s="474" t="n">
        <v>1062</v>
      </c>
      <c r="AO386" s="474" t="n">
        <v>1072</v>
      </c>
      <c r="AP386" s="480" t="n">
        <v>7.35</v>
      </c>
      <c r="AQ386" s="448" t="n">
        <v>751</v>
      </c>
      <c r="AR386" s="474" t="n">
        <f aca="false">AQ386*3.4</f>
        <v>2553.4</v>
      </c>
      <c r="AS386" s="658" t="n">
        <f aca="false">AR386/AQ386</f>
        <v>3.4</v>
      </c>
      <c r="AT386" s="474" t="n">
        <v>5260</v>
      </c>
      <c r="AU386" s="448"/>
      <c r="AV386" s="481" t="n">
        <v>1.2</v>
      </c>
      <c r="AW386" s="480" t="n">
        <v>5.07</v>
      </c>
      <c r="AX386" s="480" t="n">
        <v>47.55</v>
      </c>
      <c r="AY386" s="481" t="n">
        <v>12</v>
      </c>
      <c r="AZ386" s="481" t="n">
        <v>2.6</v>
      </c>
      <c r="BA386" s="421" t="n">
        <f aca="false">CC386+DF386</f>
        <v>34919</v>
      </c>
      <c r="BB386" s="422" t="n">
        <f aca="false">BA386/$BA$6</f>
        <v>0.69838</v>
      </c>
      <c r="BC386" s="423"/>
      <c r="BD386" s="424" t="n">
        <v>8.12</v>
      </c>
      <c r="BE386" s="425" t="n">
        <v>47.4</v>
      </c>
      <c r="BF386" s="426" t="n">
        <v>174</v>
      </c>
      <c r="BG386" s="427" t="n">
        <v>8150</v>
      </c>
      <c r="BH386" s="421" t="n">
        <f aca="false">BG386*0.67</f>
        <v>5460.5</v>
      </c>
      <c r="BI386" s="433"/>
      <c r="BJ386" s="422"/>
      <c r="BK386" s="428" t="n">
        <v>22.7</v>
      </c>
      <c r="BL386" s="428" t="n">
        <v>9.4</v>
      </c>
      <c r="BM386" s="429" t="n">
        <v>19.6</v>
      </c>
      <c r="BN386" s="423" t="n">
        <v>0.8</v>
      </c>
      <c r="BO386" s="426" t="n">
        <v>79</v>
      </c>
      <c r="BP386" s="426" t="n">
        <v>16</v>
      </c>
      <c r="BQ386" s="424" t="n">
        <v>4.44</v>
      </c>
      <c r="BR386" s="422" t="n">
        <f aca="false">BQ386/$BQ$6</f>
        <v>0.616666666666667</v>
      </c>
      <c r="BS386" s="410" t="n">
        <f aca="false">BA386+Y386</f>
        <v>35879</v>
      </c>
      <c r="BT386" s="430" t="n">
        <f aca="false">(BD386*BA386+AP386*AF386)/(AF386+BA386)</f>
        <v>8.0993974191031</v>
      </c>
      <c r="BU386" s="431" t="n">
        <f aca="false">(AQ386*Y386+BA386*BE386)/(BA386+Y386)</f>
        <v>66.2259427520276</v>
      </c>
      <c r="BV386" s="431" t="n">
        <f aca="false">(BA386*BF386+AR386*AF386)/(AF386+BA386)</f>
        <v>237.664650631288</v>
      </c>
      <c r="BW386" s="431" t="n">
        <f aca="false">(BA386*BG386+AS386*AF386)/(AF386+BA386)</f>
        <v>7932.02469411076</v>
      </c>
      <c r="BX386" s="431" t="n">
        <f aca="false">BW386*0.65</f>
        <v>5155.81605117199</v>
      </c>
      <c r="BY386" s="431" t="n">
        <f aca="false">(BK386*BA386+AY386*AF386)/BS386</f>
        <v>22.4137043953287</v>
      </c>
      <c r="BZ386" s="431" t="n">
        <f aca="false">(BL386*BA386+AY386*AF386)/BS386</f>
        <v>9.46956715627526</v>
      </c>
      <c r="CA386" s="432" t="n">
        <f aca="false">(BN386*BA386+AZ386*AF386)/BS386</f>
        <v>0.848161877421333</v>
      </c>
      <c r="CB386" s="431" t="n">
        <f aca="false">BO386</f>
        <v>79</v>
      </c>
      <c r="CC386" s="433" t="n">
        <v>17568</v>
      </c>
      <c r="CD386" s="412" t="n">
        <f aca="false">CC386+AF386/2</f>
        <v>18048</v>
      </c>
      <c r="CE386" s="422" t="n">
        <f aca="false">CD386/25000</f>
        <v>0.72192</v>
      </c>
      <c r="CF386" s="434" t="n">
        <f aca="false">6700/CD386*24</f>
        <v>8.90957446808511</v>
      </c>
      <c r="CG386" s="435"/>
      <c r="CH386" s="428"/>
      <c r="CI386" s="447" t="n">
        <f aca="false">9500/CD386*24</f>
        <v>12.6329787234043</v>
      </c>
      <c r="CJ386" s="437" t="n">
        <v>20.5</v>
      </c>
      <c r="CK386" s="437" t="n">
        <v>1.46</v>
      </c>
      <c r="CL386" s="424"/>
      <c r="CM386" s="424" t="n">
        <v>24.1</v>
      </c>
      <c r="CN386" s="424" t="n">
        <v>94</v>
      </c>
      <c r="CO386" s="433"/>
      <c r="CP386" s="433"/>
      <c r="CQ386" s="438"/>
      <c r="CR386" s="438" t="n">
        <v>0.94</v>
      </c>
      <c r="CS386" s="425"/>
      <c r="CT386" s="433" t="n">
        <f aca="false">3500/CD386*24</f>
        <v>4.65425531914894</v>
      </c>
      <c r="CU386" s="435" t="n">
        <v>6.36</v>
      </c>
      <c r="CV386" s="439"/>
      <c r="CW386" s="440"/>
      <c r="CX386" s="441"/>
      <c r="CY386" s="442"/>
      <c r="CZ386" s="443"/>
      <c r="DA386" s="443"/>
      <c r="DB386" s="443"/>
      <c r="DC386" s="443"/>
      <c r="DD386" s="444"/>
      <c r="DE386" s="441"/>
      <c r="DF386" s="445" t="n">
        <v>17351</v>
      </c>
      <c r="DG386" s="446" t="n">
        <f aca="false">DF386+AF386/2</f>
        <v>17831</v>
      </c>
      <c r="DH386" s="422" t="n">
        <f aca="false">DG386/25000</f>
        <v>0.71324</v>
      </c>
      <c r="DI386" s="447" t="n">
        <f aca="false">6700/DG386*24</f>
        <v>9.01800235544838</v>
      </c>
      <c r="DJ386" s="435" t="n">
        <v>7.73</v>
      </c>
      <c r="DK386" s="428" t="n">
        <v>11.6</v>
      </c>
      <c r="DL386" s="447" t="n">
        <f aca="false">9500/DG386*24</f>
        <v>12.7867197577253</v>
      </c>
      <c r="DM386" s="423" t="n">
        <v>20.5</v>
      </c>
      <c r="DN386" s="423" t="n">
        <v>1.46</v>
      </c>
      <c r="DO386" s="424" t="n">
        <v>7.64</v>
      </c>
      <c r="DP386" s="424" t="n">
        <v>25</v>
      </c>
      <c r="DQ386" s="424" t="n">
        <v>95</v>
      </c>
      <c r="DR386" s="433"/>
      <c r="DS386" s="433"/>
      <c r="DT386" s="438"/>
      <c r="DU386" s="438" t="n">
        <v>0.95</v>
      </c>
      <c r="DV386" s="425"/>
      <c r="DW386" s="447" t="n">
        <f aca="false">3500/DG386*24</f>
        <v>4.71089675284617</v>
      </c>
      <c r="DX386" s="435" t="n">
        <v>5.58</v>
      </c>
      <c r="DY386" s="439" t="n">
        <v>7.87</v>
      </c>
      <c r="DZ386" s="440" t="n">
        <v>21.6</v>
      </c>
      <c r="EA386" s="441" t="n">
        <v>72</v>
      </c>
      <c r="EB386" s="442" t="n">
        <v>7590</v>
      </c>
      <c r="EC386" s="443" t="n">
        <v>11.5</v>
      </c>
      <c r="ED386" s="443" t="n">
        <v>0.28</v>
      </c>
      <c r="EE386" s="443" t="n">
        <v>11.6</v>
      </c>
      <c r="EF386" s="443" t="n">
        <v>0.75</v>
      </c>
      <c r="EG386" s="444" t="n">
        <v>13</v>
      </c>
      <c r="EH386" s="441" t="n">
        <v>16</v>
      </c>
      <c r="EI386" s="430" t="n">
        <f aca="false">DY386</f>
        <v>7.87</v>
      </c>
      <c r="EJ386" s="448" t="n">
        <f aca="false">DZ386</f>
        <v>21.6</v>
      </c>
      <c r="EK386" s="449" t="n">
        <f aca="false">EA386</f>
        <v>72</v>
      </c>
      <c r="EL386" s="418" t="n">
        <f aca="false">EB386</f>
        <v>7590</v>
      </c>
      <c r="EM386" s="432" t="n">
        <f aca="false">EC386</f>
        <v>11.5</v>
      </c>
      <c r="EN386" s="432" t="n">
        <f aca="false">ED386</f>
        <v>0.28</v>
      </c>
      <c r="EO386" s="432" t="n">
        <f aca="false">EE386</f>
        <v>11.6</v>
      </c>
      <c r="EP386" s="432" t="n">
        <f aca="false">EF386</f>
        <v>0.75</v>
      </c>
      <c r="EQ386" s="431" t="n">
        <f aca="false">EG386</f>
        <v>13</v>
      </c>
      <c r="ER386" s="449" t="n">
        <f aca="false">EH386</f>
        <v>16</v>
      </c>
      <c r="ES386" s="450" t="n">
        <f aca="false">44000/(BA386+AF386)*24</f>
        <v>29.4322584241478</v>
      </c>
      <c r="ET386" s="451" t="n">
        <f aca="false">(BA386+AF386)/BA$6</f>
        <v>0.71758</v>
      </c>
      <c r="EU386" s="452" t="n">
        <f aca="false">BV386/1000/ES386*24</f>
        <v>0.193799318181818</v>
      </c>
      <c r="EV386" s="451" t="n">
        <f aca="false">EU386/$EU$6</f>
        <v>0.358887626262626</v>
      </c>
      <c r="EW386" s="514" t="n">
        <f aca="false">1-EM386/BY386</f>
        <v>0.486921046286453</v>
      </c>
      <c r="EX386" s="515" t="n">
        <f aca="false">BY386-EM386</f>
        <v>10.9137043953287</v>
      </c>
      <c r="EY386" s="514" t="n">
        <f aca="false">1-EJ386/BU386</f>
        <v>0.673843827623901</v>
      </c>
      <c r="EZ386" s="515" t="n">
        <f aca="false">BU386-EJ386</f>
        <v>44.6259427520276</v>
      </c>
      <c r="FA386" s="451" t="n">
        <f aca="false">1-EK386/BV386</f>
        <v>0.697052128666369</v>
      </c>
      <c r="FB386" s="432" t="n">
        <f aca="false">BV386-EK386</f>
        <v>165.664650631289</v>
      </c>
      <c r="FC386" s="453" t="n">
        <f aca="false">1-EP386/CA386</f>
        <v>0.115734837929493</v>
      </c>
      <c r="FD386" s="432" t="n">
        <f aca="false">CA386-EP386</f>
        <v>0.0981618774213329</v>
      </c>
      <c r="FE386" s="453" t="n">
        <f aca="false">1-EQ386/CB386</f>
        <v>0.835443037974684</v>
      </c>
      <c r="FF386" s="431" t="n">
        <f aca="false">CB386-EQ386</f>
        <v>66</v>
      </c>
      <c r="FG386" s="406" t="n">
        <v>50400</v>
      </c>
      <c r="FH386" s="590"/>
      <c r="FI386" s="591"/>
      <c r="FJ386" s="592"/>
      <c r="FK386" s="456" t="n">
        <f aca="false">3000/BS386*24</f>
        <v>2.00674489255553</v>
      </c>
      <c r="FL386" s="531"/>
      <c r="FM386" s="456"/>
      <c r="FN386" s="531" t="n">
        <v>5560</v>
      </c>
      <c r="FO386" s="533" t="n">
        <f aca="false">FN386/11.15/1.2/1000</f>
        <v>0.415545590433483</v>
      </c>
      <c r="FP386" s="450" t="n">
        <f aca="false">FN386/BS386*1000</f>
        <v>154.965300036233</v>
      </c>
      <c r="FQ386" s="458" t="n">
        <v>43.2</v>
      </c>
      <c r="FR386" s="459" t="n">
        <f aca="false">FQ386/BS386*1000</f>
        <v>1.20404693553332</v>
      </c>
      <c r="FS386" s="577" t="n">
        <v>7.8</v>
      </c>
      <c r="FT386" s="578" t="n">
        <v>20.3</v>
      </c>
      <c r="FU386" s="579" t="n">
        <v>70</v>
      </c>
      <c r="FV386" s="580" t="n">
        <v>2</v>
      </c>
      <c r="FW386" s="581" t="n">
        <v>0.18</v>
      </c>
      <c r="FX386" s="580" t="n">
        <v>8</v>
      </c>
      <c r="FY386" s="453" t="n">
        <f aca="false">1-FV386/(EG386+DD386)</f>
        <v>0.846153846153846</v>
      </c>
      <c r="FZ386" s="453" t="n">
        <f aca="false">1-FW386/(EF386+DC386)</f>
        <v>0.76</v>
      </c>
      <c r="GA386" s="430" t="n">
        <f aca="false">EF386+DC386-FW386</f>
        <v>0.57</v>
      </c>
      <c r="GB386" s="514" t="n">
        <f aca="false">1-FT386/DZ386</f>
        <v>0.0601851851851852</v>
      </c>
      <c r="GC386" s="515" t="n">
        <f aca="false">(CW386+DZ386-FT386)</f>
        <v>1.3</v>
      </c>
      <c r="GD386" s="514" t="n">
        <f aca="false">1-FU386/EA386</f>
        <v>0.0277777777777778</v>
      </c>
      <c r="GE386" s="528" t="n">
        <f aca="false">CX386+EA386-FU386</f>
        <v>2</v>
      </c>
      <c r="GF386" s="462" t="n">
        <f aca="false">4100/BS386*24</f>
        <v>2.74255135315923</v>
      </c>
      <c r="GG386" s="607" t="n">
        <v>20</v>
      </c>
      <c r="GH386" s="451" t="n">
        <f aca="false">GG386/80</f>
        <v>0.25</v>
      </c>
      <c r="GI386" s="406" t="n">
        <v>140</v>
      </c>
      <c r="GJ386" s="463" t="n">
        <f aca="false">GI386/GG386</f>
        <v>7</v>
      </c>
      <c r="GK386" s="464" t="n">
        <f aca="false">GG386/(BS386/24)*1000</f>
        <v>13.3782992837036</v>
      </c>
      <c r="GL386" s="465" t="n">
        <v>7.88</v>
      </c>
      <c r="GM386" s="530" t="n">
        <v>19.3</v>
      </c>
      <c r="GN386" s="406" t="n">
        <v>68</v>
      </c>
      <c r="GO386" s="514" t="n">
        <f aca="false">1-GM386/FT386</f>
        <v>0.0492610837438424</v>
      </c>
      <c r="GP386" s="451" t="n">
        <f aca="false">1-GN386/FU386</f>
        <v>0.0285714285714286</v>
      </c>
      <c r="GQ386" s="578" t="n">
        <v>4</v>
      </c>
      <c r="GR386" s="456" t="n">
        <f aca="false">4300/BS386*24</f>
        <v>2.87633434599627</v>
      </c>
      <c r="GS386" s="532" t="n">
        <f aca="false">HC386</f>
        <v>16.8</v>
      </c>
      <c r="GT386" s="532" t="n">
        <f aca="false">HD386</f>
        <v>56.784</v>
      </c>
      <c r="GU386" s="514" t="n">
        <f aca="false">1-GS386/GM386</f>
        <v>0.129533678756477</v>
      </c>
      <c r="GV386" s="514" t="n">
        <f aca="false">1-GT386/GN386</f>
        <v>0.164941176470588</v>
      </c>
      <c r="GW386" s="514" t="n">
        <f aca="false">1-HC386/FT386</f>
        <v>0.172413793103448</v>
      </c>
      <c r="GX386" s="514" t="n">
        <f aca="false">1-HD386/FU386</f>
        <v>0.1888</v>
      </c>
      <c r="GY386" s="463" t="n">
        <f aca="false">GK386/(FU386-HD386)</f>
        <v>1.01228051480808</v>
      </c>
      <c r="GZ386" s="406" t="n">
        <v>33516</v>
      </c>
      <c r="HA386" s="582" t="n">
        <v>8.12</v>
      </c>
      <c r="HB386" s="452" t="n">
        <v>8.04</v>
      </c>
      <c r="HC386" s="578" t="n">
        <v>16.8</v>
      </c>
      <c r="HD386" s="464" t="n">
        <f aca="false">HC386*3.38</f>
        <v>56.784</v>
      </c>
      <c r="HE386" s="464" t="n">
        <v>18</v>
      </c>
      <c r="HF386" s="464"/>
      <c r="HG386" s="583"/>
      <c r="HH386" s="576" t="n">
        <v>5</v>
      </c>
      <c r="HI386" s="584" t="n">
        <v>7180</v>
      </c>
      <c r="HJ386" s="407" t="n">
        <f aca="false">HI386*0.67</f>
        <v>4810.6</v>
      </c>
      <c r="HK386" s="407"/>
      <c r="HL386" s="550"/>
      <c r="HM386" s="585" t="n">
        <v>8.4</v>
      </c>
      <c r="HN386" s="462" t="n">
        <v>14.1</v>
      </c>
      <c r="HO386" s="575" t="n">
        <v>0.12</v>
      </c>
      <c r="HP386" s="549" t="n">
        <v>0.01</v>
      </c>
      <c r="HQ386" s="586" t="n">
        <v>7.4</v>
      </c>
      <c r="HR386" s="587" t="n">
        <v>0.16</v>
      </c>
      <c r="HS386" s="521" t="n">
        <v>0.31</v>
      </c>
      <c r="HT386" s="588" t="n">
        <v>4</v>
      </c>
      <c r="HU386" s="523" t="n">
        <f aca="false">72500/BA386*24</f>
        <v>49.8296056588104</v>
      </c>
      <c r="HV386" s="514" t="n">
        <f aca="false">1-HC386/BE386</f>
        <v>0.645569620253165</v>
      </c>
      <c r="HW386" s="514" t="n">
        <f aca="false">1-HD386/BF386</f>
        <v>0.673655172413793</v>
      </c>
      <c r="HX386" s="514" t="n">
        <f aca="false">1-HN386/BK386</f>
        <v>0.378854625550661</v>
      </c>
      <c r="HY386" s="600"/>
    </row>
    <row r="387" s="599" customFormat="true" ht="15" hidden="false" customHeight="true" outlineLevel="0" collapsed="false">
      <c r="A387" s="401" t="n">
        <v>43869</v>
      </c>
      <c r="B387" s="516" t="n">
        <v>32173</v>
      </c>
      <c r="C387" s="403" t="n">
        <f aca="false">B387/$B$6</f>
        <v>0.64346</v>
      </c>
      <c r="D387" s="572" t="n">
        <v>8</v>
      </c>
      <c r="E387" s="573" t="n">
        <v>40.7</v>
      </c>
      <c r="F387" s="574" t="n">
        <v>160</v>
      </c>
      <c r="G387" s="407" t="n">
        <f aca="false">F387*B387/1000</f>
        <v>5147.68</v>
      </c>
      <c r="H387" s="403" t="n">
        <f aca="false">G387/$G$6</f>
        <v>0.2059072</v>
      </c>
      <c r="I387" s="574" t="n">
        <v>6660</v>
      </c>
      <c r="J387" s="407" t="n">
        <f aca="false">I387*0.67</f>
        <v>4462.2</v>
      </c>
      <c r="K387" s="575" t="n">
        <v>21</v>
      </c>
      <c r="L387" s="575"/>
      <c r="M387" s="575"/>
      <c r="N387" s="576" t="n">
        <v>77</v>
      </c>
      <c r="O387" s="576"/>
      <c r="P387" s="410"/>
      <c r="Q387" s="410"/>
      <c r="R387" s="410"/>
      <c r="S387" s="410"/>
      <c r="T387" s="411"/>
      <c r="U387" s="412"/>
      <c r="V387" s="410"/>
      <c r="W387" s="410"/>
      <c r="X387" s="517"/>
      <c r="Y387" s="474" t="n">
        <v>960</v>
      </c>
      <c r="Z387" s="430" t="n">
        <v>4.72</v>
      </c>
      <c r="AA387" s="410" t="n">
        <v>3360</v>
      </c>
      <c r="AB387" s="410" t="n">
        <f aca="false">AA387*2.8</f>
        <v>9408</v>
      </c>
      <c r="AC387" s="410" t="n">
        <v>4620</v>
      </c>
      <c r="AD387" s="475" t="n">
        <v>5.48</v>
      </c>
      <c r="AE387" s="478" t="n">
        <f aca="false">AD387/$AD$6</f>
        <v>0.761111111111111</v>
      </c>
      <c r="AF387" s="479" t="n">
        <f aca="false">Y387</f>
        <v>960</v>
      </c>
      <c r="AG387" s="478" t="n">
        <f aca="false">AF387/$AF$6</f>
        <v>0.384</v>
      </c>
      <c r="AH387" s="479" t="n">
        <v>3360</v>
      </c>
      <c r="AI387" s="479" t="n">
        <f aca="false">AB387</f>
        <v>9408</v>
      </c>
      <c r="AJ387" s="474" t="n">
        <f aca="false">AB387*Y387/1000</f>
        <v>9031.68</v>
      </c>
      <c r="AK387" s="478" t="n">
        <f aca="false">AJ387/$AJ$6</f>
        <v>0.401408</v>
      </c>
      <c r="AL387" s="448" t="n">
        <v>37</v>
      </c>
      <c r="AM387" s="480"/>
      <c r="AN387" s="474" t="n">
        <v>1048</v>
      </c>
      <c r="AO387" s="474" t="n">
        <v>1027</v>
      </c>
      <c r="AP387" s="480" t="n">
        <v>7.2</v>
      </c>
      <c r="AQ387" s="448" t="n">
        <v>782</v>
      </c>
      <c r="AR387" s="474" t="n">
        <f aca="false">AQ387*3.2</f>
        <v>2502.4</v>
      </c>
      <c r="AS387" s="658" t="n">
        <f aca="false">AR387/AQ387</f>
        <v>3.2</v>
      </c>
      <c r="AT387" s="474" t="n">
        <v>5480</v>
      </c>
      <c r="AU387" s="448"/>
      <c r="AV387" s="481" t="n">
        <v>1.8</v>
      </c>
      <c r="AW387" s="480" t="n">
        <v>4.68</v>
      </c>
      <c r="AX387" s="480" t="n">
        <v>46.33</v>
      </c>
      <c r="AY387" s="481" t="n">
        <v>14.2</v>
      </c>
      <c r="AZ387" s="481" t="n">
        <v>1.5</v>
      </c>
      <c r="BA387" s="421" t="n">
        <f aca="false">CC387+DF387</f>
        <v>33419</v>
      </c>
      <c r="BB387" s="422" t="n">
        <f aca="false">BA387/$BA$6</f>
        <v>0.66838</v>
      </c>
      <c r="BC387" s="423"/>
      <c r="BD387" s="424" t="n">
        <v>7.97</v>
      </c>
      <c r="BE387" s="425" t="n">
        <v>60.5</v>
      </c>
      <c r="BF387" s="426" t="n">
        <v>222</v>
      </c>
      <c r="BG387" s="427" t="n">
        <v>7630</v>
      </c>
      <c r="BH387" s="421" t="n">
        <f aca="false">BG387*0.67</f>
        <v>5112.1</v>
      </c>
      <c r="BI387" s="433"/>
      <c r="BJ387" s="422"/>
      <c r="BK387" s="428" t="n">
        <v>23.6</v>
      </c>
      <c r="BL387" s="428"/>
      <c r="BM387" s="429"/>
      <c r="BN387" s="423"/>
      <c r="BO387" s="426" t="n">
        <v>46</v>
      </c>
      <c r="BP387" s="426"/>
      <c r="BQ387" s="424" t="n">
        <v>3.98</v>
      </c>
      <c r="BR387" s="422" t="n">
        <f aca="false">BQ387/$BQ$6</f>
        <v>0.552777777777778</v>
      </c>
      <c r="BS387" s="410" t="n">
        <f aca="false">BA387+Y387</f>
        <v>34379</v>
      </c>
      <c r="BT387" s="430" t="n">
        <f aca="false">(BD387*BA387+AP387*AF387)/(AF387+BA387)</f>
        <v>7.9484985019925</v>
      </c>
      <c r="BU387" s="431" t="n">
        <f aca="false">(AQ387*Y387+BA387*BE387)/(BA387+Y387)</f>
        <v>80.6471828732657</v>
      </c>
      <c r="BV387" s="431" t="n">
        <f aca="false">(BA387*BF387+AR387*AF387)/(AF387+BA387)</f>
        <v>285.677942930277</v>
      </c>
      <c r="BW387" s="431" t="n">
        <f aca="false">(BA387*BG387+AS387*AF387)/(AF387+BA387)</f>
        <v>7417.02905843684</v>
      </c>
      <c r="BX387" s="431" t="n">
        <f aca="false">BW387*0.65</f>
        <v>4821.06888798394</v>
      </c>
      <c r="BY387" s="431" t="n">
        <f aca="false">(BK387*BA387+AY387*AF387)/BS387</f>
        <v>23.3375141801681</v>
      </c>
      <c r="BZ387" s="431"/>
      <c r="CA387" s="432"/>
      <c r="CB387" s="431" t="n">
        <f aca="false">BO387</f>
        <v>46</v>
      </c>
      <c r="CC387" s="433" t="n">
        <v>16528</v>
      </c>
      <c r="CD387" s="412" t="n">
        <f aca="false">CC387+AF387/2</f>
        <v>17008</v>
      </c>
      <c r="CE387" s="422" t="n">
        <f aca="false">CD387/25000</f>
        <v>0.68032</v>
      </c>
      <c r="CF387" s="434" t="n">
        <f aca="false">6700/CD387*24</f>
        <v>9.45437441204139</v>
      </c>
      <c r="CG387" s="435"/>
      <c r="CH387" s="428"/>
      <c r="CI387" s="447" t="n">
        <f aca="false">9500/CD387*24</f>
        <v>13.4054562558796</v>
      </c>
      <c r="CJ387" s="437" t="n">
        <v>21.5</v>
      </c>
      <c r="CK387" s="437" t="n">
        <v>1.42</v>
      </c>
      <c r="CL387" s="424"/>
      <c r="CM387" s="424" t="n">
        <v>21.7</v>
      </c>
      <c r="CN387" s="424" t="n">
        <v>88</v>
      </c>
      <c r="CO387" s="433"/>
      <c r="CP387" s="433"/>
      <c r="CQ387" s="438"/>
      <c r="CR387" s="438" t="n">
        <v>0.96</v>
      </c>
      <c r="CS387" s="425"/>
      <c r="CT387" s="433" t="n">
        <f aca="false">3500/CD387*24</f>
        <v>4.93885230479774</v>
      </c>
      <c r="CU387" s="435" t="n">
        <v>5.94</v>
      </c>
      <c r="CV387" s="439"/>
      <c r="CW387" s="440"/>
      <c r="CX387" s="441"/>
      <c r="CY387" s="442"/>
      <c r="CZ387" s="443"/>
      <c r="DA387" s="443"/>
      <c r="DB387" s="443"/>
      <c r="DC387" s="443"/>
      <c r="DD387" s="444"/>
      <c r="DE387" s="441"/>
      <c r="DF387" s="445" t="n">
        <v>16891</v>
      </c>
      <c r="DG387" s="446" t="n">
        <f aca="false">DF387+AF387/2</f>
        <v>17371</v>
      </c>
      <c r="DH387" s="422" t="n">
        <f aca="false">DG387/25000</f>
        <v>0.69484</v>
      </c>
      <c r="DI387" s="447" t="n">
        <f aca="false">6700/DG387*24</f>
        <v>9.25680732254908</v>
      </c>
      <c r="DJ387" s="435" t="n">
        <v>7.67</v>
      </c>
      <c r="DK387" s="428" t="n">
        <v>7.8</v>
      </c>
      <c r="DL387" s="447" t="n">
        <f aca="false">9500/DG387*24</f>
        <v>13.1253238155547</v>
      </c>
      <c r="DM387" s="423" t="n">
        <v>21.4</v>
      </c>
      <c r="DN387" s="423" t="n">
        <v>1.76</v>
      </c>
      <c r="DO387" s="424" t="n">
        <v>7.7</v>
      </c>
      <c r="DP387" s="424" t="n">
        <v>23</v>
      </c>
      <c r="DQ387" s="424" t="n">
        <v>86</v>
      </c>
      <c r="DR387" s="433"/>
      <c r="DS387" s="433"/>
      <c r="DT387" s="438"/>
      <c r="DU387" s="438" t="n">
        <v>0.96</v>
      </c>
      <c r="DV387" s="425"/>
      <c r="DW387" s="447" t="n">
        <f aca="false">3500/DG387*24</f>
        <v>4.83564561625698</v>
      </c>
      <c r="DX387" s="435" t="n">
        <v>5.25</v>
      </c>
      <c r="DY387" s="439" t="n">
        <v>7.87</v>
      </c>
      <c r="DZ387" s="440" t="n">
        <v>20.3</v>
      </c>
      <c r="EA387" s="441" t="n">
        <v>70</v>
      </c>
      <c r="EB387" s="442" t="n">
        <v>7310</v>
      </c>
      <c r="EC387" s="443" t="n">
        <v>13.4</v>
      </c>
      <c r="ED387" s="443"/>
      <c r="EE387" s="443"/>
      <c r="EF387" s="443"/>
      <c r="EG387" s="444" t="n">
        <v>18</v>
      </c>
      <c r="EH387" s="441"/>
      <c r="EI387" s="430" t="n">
        <f aca="false">DY387</f>
        <v>7.87</v>
      </c>
      <c r="EJ387" s="448" t="n">
        <f aca="false">DZ387</f>
        <v>20.3</v>
      </c>
      <c r="EK387" s="449" t="n">
        <f aca="false">EA387</f>
        <v>70</v>
      </c>
      <c r="EL387" s="418" t="n">
        <f aca="false">EB387</f>
        <v>7310</v>
      </c>
      <c r="EM387" s="432" t="n">
        <f aca="false">EC387</f>
        <v>13.4</v>
      </c>
      <c r="EN387" s="432"/>
      <c r="EO387" s="432"/>
      <c r="EP387" s="432"/>
      <c r="EQ387" s="431" t="n">
        <f aca="false">EG387</f>
        <v>18</v>
      </c>
      <c r="ER387" s="449"/>
      <c r="ES387" s="450" t="n">
        <f aca="false">44000/(BA387+AF387)*24</f>
        <v>30.7164257250065</v>
      </c>
      <c r="ET387" s="451" t="n">
        <f aca="false">(BA387+AF387)/BA$6</f>
        <v>0.68758</v>
      </c>
      <c r="EU387" s="452" t="n">
        <f aca="false">BV387/1000/ES387*24</f>
        <v>0.223211863636364</v>
      </c>
      <c r="EV387" s="451" t="n">
        <f aca="false">EU387/$EU$6</f>
        <v>0.413355303030303</v>
      </c>
      <c r="EW387" s="514" t="n">
        <f aca="false">1-EM387/BY387</f>
        <v>0.425817167306228</v>
      </c>
      <c r="EX387" s="515" t="n">
        <f aca="false">BY387-EM387</f>
        <v>9.93751418016813</v>
      </c>
      <c r="EY387" s="514" t="n">
        <f aca="false">1-EJ387/BU387</f>
        <v>0.748286309865271</v>
      </c>
      <c r="EZ387" s="515" t="n">
        <f aca="false">BU387-EJ387</f>
        <v>60.3471828732657</v>
      </c>
      <c r="FA387" s="451" t="n">
        <f aca="false">1-EK387/BV387</f>
        <v>0.754968832098164</v>
      </c>
      <c r="FB387" s="432" t="n">
        <f aca="false">BV387-EK387</f>
        <v>215.677942930277</v>
      </c>
      <c r="FC387" s="453"/>
      <c r="FD387" s="432"/>
      <c r="FE387" s="453" t="n">
        <f aca="false">1-EQ387/CB387</f>
        <v>0.608695652173913</v>
      </c>
      <c r="FF387" s="431" t="n">
        <f aca="false">CB387-EQ387</f>
        <v>28</v>
      </c>
      <c r="FG387" s="406" t="n">
        <v>50400</v>
      </c>
      <c r="FH387" s="590"/>
      <c r="FI387" s="591"/>
      <c r="FJ387" s="592"/>
      <c r="FK387" s="456" t="n">
        <f aca="false">3000/BS387*24</f>
        <v>2.09430175397772</v>
      </c>
      <c r="FL387" s="531"/>
      <c r="FM387" s="456"/>
      <c r="FN387" s="531" t="n">
        <v>6116</v>
      </c>
      <c r="FO387" s="533" t="n">
        <f aca="false">FN387/11.15/1.2/1000</f>
        <v>0.457100149476831</v>
      </c>
      <c r="FP387" s="450" t="n">
        <f aca="false">FN387/BS387*1000</f>
        <v>177.899298990663</v>
      </c>
      <c r="FQ387" s="458" t="n">
        <v>43.2</v>
      </c>
      <c r="FR387" s="459" t="n">
        <f aca="false">FQ387/BS387*1000</f>
        <v>1.25658105238663</v>
      </c>
      <c r="FS387" s="577" t="n">
        <v>7.65</v>
      </c>
      <c r="FT387" s="578" t="n">
        <v>19.7</v>
      </c>
      <c r="FU387" s="579" t="n">
        <v>69</v>
      </c>
      <c r="FV387" s="580" t="n">
        <v>1</v>
      </c>
      <c r="FW387" s="581"/>
      <c r="FX387" s="580"/>
      <c r="FY387" s="453" t="n">
        <f aca="false">1-FV387/(EG387+DD387)</f>
        <v>0.944444444444444</v>
      </c>
      <c r="FZ387" s="453"/>
      <c r="GA387" s="430"/>
      <c r="GB387" s="514" t="n">
        <f aca="false">1-FT387/DZ387</f>
        <v>0.0295566502463055</v>
      </c>
      <c r="GC387" s="515" t="n">
        <f aca="false">(CW387+DZ387-FT387)</f>
        <v>0.600000000000001</v>
      </c>
      <c r="GD387" s="514" t="n">
        <f aca="false">1-FU387/EA387</f>
        <v>0.0142857142857142</v>
      </c>
      <c r="GE387" s="528" t="n">
        <f aca="false">CX387+EA387-FU387</f>
        <v>1</v>
      </c>
      <c r="GF387" s="462" t="n">
        <f aca="false">4100/BS387*24</f>
        <v>2.86221239710288</v>
      </c>
      <c r="GG387" s="607" t="n">
        <v>20</v>
      </c>
      <c r="GH387" s="451" t="n">
        <f aca="false">GG387/80</f>
        <v>0.25</v>
      </c>
      <c r="GI387" s="406" t="n">
        <v>140</v>
      </c>
      <c r="GJ387" s="463" t="n">
        <f aca="false">GI387/GG387</f>
        <v>7</v>
      </c>
      <c r="GK387" s="464" t="n">
        <f aca="false">GG387/(BS387/24)*1000</f>
        <v>13.9620116931848</v>
      </c>
      <c r="GL387" s="465" t="n">
        <v>8.03</v>
      </c>
      <c r="GM387" s="530" t="n">
        <v>18.6</v>
      </c>
      <c r="GN387" s="406" t="n">
        <v>65</v>
      </c>
      <c r="GO387" s="514" t="n">
        <f aca="false">1-GM387/FT387</f>
        <v>0.0558375634517766</v>
      </c>
      <c r="GP387" s="451" t="n">
        <f aca="false">1-GN387/FU387</f>
        <v>0.0579710144927537</v>
      </c>
      <c r="GQ387" s="578" t="n">
        <v>4</v>
      </c>
      <c r="GR387" s="456" t="n">
        <f aca="false">4300/BS387*24</f>
        <v>3.00183251403473</v>
      </c>
      <c r="GS387" s="532" t="n">
        <f aca="false">HC387</f>
        <v>17.1</v>
      </c>
      <c r="GT387" s="532" t="n">
        <f aca="false">HD387</f>
        <v>57.798</v>
      </c>
      <c r="GU387" s="514" t="n">
        <f aca="false">1-GS387/GM387</f>
        <v>0.0806451612903226</v>
      </c>
      <c r="GV387" s="514" t="n">
        <f aca="false">1-GT387/GN387</f>
        <v>0.1108</v>
      </c>
      <c r="GW387" s="514" t="n">
        <f aca="false">1-HC387/FT387</f>
        <v>0.131979695431472</v>
      </c>
      <c r="GX387" s="514" t="n">
        <f aca="false">1-HD387/FU387</f>
        <v>0.162347826086957</v>
      </c>
      <c r="GY387" s="463" t="n">
        <f aca="false">GK387/(FU387-HD387)</f>
        <v>1.24638561803114</v>
      </c>
      <c r="GZ387" s="406" t="n">
        <v>32046</v>
      </c>
      <c r="HA387" s="582" t="n">
        <v>8.11</v>
      </c>
      <c r="HB387" s="452" t="n">
        <v>8.01</v>
      </c>
      <c r="HC387" s="578" t="n">
        <v>17.1</v>
      </c>
      <c r="HD387" s="464" t="n">
        <f aca="false">HC387*3.38</f>
        <v>57.798</v>
      </c>
      <c r="HE387" s="464" t="n">
        <v>17</v>
      </c>
      <c r="HF387" s="464"/>
      <c r="HG387" s="583"/>
      <c r="HH387" s="576" t="n">
        <v>6</v>
      </c>
      <c r="HI387" s="584" t="n">
        <v>7480</v>
      </c>
      <c r="HJ387" s="407" t="n">
        <f aca="false">HI387*0.67</f>
        <v>5011.6</v>
      </c>
      <c r="HK387" s="407"/>
      <c r="HL387" s="550"/>
      <c r="HM387" s="585"/>
      <c r="HN387" s="462" t="n">
        <v>14</v>
      </c>
      <c r="HO387" s="575"/>
      <c r="HP387" s="549" t="n">
        <v>0.01</v>
      </c>
      <c r="HQ387" s="586"/>
      <c r="HR387" s="587"/>
      <c r="HS387" s="521" t="n">
        <v>0.15</v>
      </c>
      <c r="HT387" s="588" t="n">
        <v>4</v>
      </c>
      <c r="HU387" s="523" t="n">
        <f aca="false">72500/BA387*24</f>
        <v>52.0661898919776</v>
      </c>
      <c r="HV387" s="514" t="n">
        <f aca="false">1-HC387/BE387</f>
        <v>0.717355371900826</v>
      </c>
      <c r="HW387" s="514" t="n">
        <f aca="false">1-HD387/BF387</f>
        <v>0.739648648648649</v>
      </c>
      <c r="HX387" s="514" t="n">
        <f aca="false">1-HN387/BK387</f>
        <v>0.406779661016949</v>
      </c>
      <c r="HY387" s="600"/>
    </row>
    <row r="388" customFormat="false" ht="15.6" hidden="false" customHeight="false" outlineLevel="0" collapsed="false">
      <c r="A388" s="486" t="n">
        <v>43870</v>
      </c>
      <c r="B388" s="487" t="n">
        <v>34430</v>
      </c>
      <c r="C388" s="488" t="n">
        <f aca="false">B388/$B$6</f>
        <v>0.6886</v>
      </c>
      <c r="D388" s="489" t="n">
        <v>7.76</v>
      </c>
      <c r="E388" s="490" t="n">
        <v>40.1</v>
      </c>
      <c r="F388" s="491" t="n">
        <v>155</v>
      </c>
      <c r="G388" s="491" t="n">
        <f aca="false">F388*B388/1000</f>
        <v>5336.65</v>
      </c>
      <c r="H388" s="488" t="n">
        <f aca="false">G388/$G$6</f>
        <v>0.213466</v>
      </c>
      <c r="I388" s="491" t="n">
        <v>4410</v>
      </c>
      <c r="J388" s="491" t="n">
        <f aca="false">I388*0.67</f>
        <v>2954.7</v>
      </c>
      <c r="K388" s="492" t="n">
        <v>25.9</v>
      </c>
      <c r="L388" s="492"/>
      <c r="M388" s="492"/>
      <c r="N388" s="493" t="n">
        <v>110</v>
      </c>
      <c r="O388" s="493"/>
      <c r="P388" s="410"/>
      <c r="Q388" s="410"/>
      <c r="R388" s="410"/>
      <c r="S388" s="410"/>
      <c r="T388" s="411"/>
      <c r="U388" s="412"/>
      <c r="V388" s="410"/>
      <c r="W388" s="410"/>
      <c r="X388" s="413"/>
      <c r="Y388" s="474" t="n">
        <v>1200</v>
      </c>
      <c r="Z388" s="430" t="n">
        <v>4.77</v>
      </c>
      <c r="AA388" s="448" t="n">
        <v>2759</v>
      </c>
      <c r="AB388" s="410" t="n">
        <f aca="false">AA388*2.8</f>
        <v>7725.2</v>
      </c>
      <c r="AC388" s="410" t="n">
        <v>5050</v>
      </c>
      <c r="AD388" s="475" t="n">
        <v>4.97</v>
      </c>
      <c r="AE388" s="478" t="n">
        <f aca="false">AD388/$AD$6</f>
        <v>0.690277777777778</v>
      </c>
      <c r="AF388" s="479" t="n">
        <f aca="false">Y388</f>
        <v>1200</v>
      </c>
      <c r="AG388" s="478" t="n">
        <f aca="false">AF388/$AF$6</f>
        <v>0.48</v>
      </c>
      <c r="AH388" s="479" t="n">
        <v>2759</v>
      </c>
      <c r="AI388" s="479" t="n">
        <f aca="false">AB388</f>
        <v>7725.2</v>
      </c>
      <c r="AJ388" s="474" t="n">
        <f aca="false">AB388*Y388/1000</f>
        <v>9270.24</v>
      </c>
      <c r="AK388" s="478" t="n">
        <f aca="false">AJ388/$AJ$6</f>
        <v>0.412010666666667</v>
      </c>
      <c r="AL388" s="448" t="n">
        <v>38</v>
      </c>
      <c r="AM388" s="480"/>
      <c r="AN388" s="474" t="n">
        <v>1018</v>
      </c>
      <c r="AO388" s="474" t="n">
        <v>1088</v>
      </c>
      <c r="AP388" s="480" t="n">
        <v>7.21</v>
      </c>
      <c r="AQ388" s="448" t="n">
        <v>698</v>
      </c>
      <c r="AR388" s="474" t="n">
        <f aca="false">AQ388*3.2</f>
        <v>2233.6</v>
      </c>
      <c r="AS388" s="658" t="n">
        <f aca="false">AR388/AQ388</f>
        <v>3.2</v>
      </c>
      <c r="AT388" s="474" t="n">
        <v>5250</v>
      </c>
      <c r="AU388" s="448"/>
      <c r="AV388" s="481" t="n">
        <v>0.5</v>
      </c>
      <c r="AW388" s="480" t="n">
        <v>4.12</v>
      </c>
      <c r="AX388" s="480" t="n">
        <v>43.28</v>
      </c>
      <c r="AY388" s="481" t="n">
        <v>9.6</v>
      </c>
      <c r="AZ388" s="481" t="n">
        <v>1.9</v>
      </c>
      <c r="BA388" s="421" t="n">
        <f aca="false">CC388+DF388</f>
        <v>36241</v>
      </c>
      <c r="BB388" s="422" t="n">
        <f aca="false">BA388/$BA$6</f>
        <v>0.72482</v>
      </c>
      <c r="BC388" s="423"/>
      <c r="BD388" s="424" t="n">
        <v>7.93</v>
      </c>
      <c r="BE388" s="425" t="n">
        <v>62.3</v>
      </c>
      <c r="BF388" s="426" t="n">
        <v>249</v>
      </c>
      <c r="BG388" s="427" t="n">
        <v>7770</v>
      </c>
      <c r="BH388" s="421" t="n">
        <f aca="false">BG388*0.67</f>
        <v>5205.9</v>
      </c>
      <c r="BI388" s="421"/>
      <c r="BJ388" s="422"/>
      <c r="BK388" s="428" t="n">
        <v>16.6</v>
      </c>
      <c r="BL388" s="428"/>
      <c r="BM388" s="429"/>
      <c r="BN388" s="423"/>
      <c r="BO388" s="426" t="n">
        <v>72</v>
      </c>
      <c r="BP388" s="426"/>
      <c r="BQ388" s="424" t="n">
        <v>3.45</v>
      </c>
      <c r="BR388" s="422" t="n">
        <f aca="false">BQ388/$BQ$6</f>
        <v>0.479166666666667</v>
      </c>
      <c r="BS388" s="410" t="n">
        <f aca="false">BA388+Y388</f>
        <v>37441</v>
      </c>
      <c r="BT388" s="430" t="n">
        <f aca="false">(BD388*BA388+AP388*AF388)/(AF388+BA388)</f>
        <v>7.90692369327742</v>
      </c>
      <c r="BU388" s="431" t="n">
        <f aca="false">(AQ388*Y388+BA388*BE388)/(BA388+Y388)</f>
        <v>82.6744558104751</v>
      </c>
      <c r="BV388" s="431" t="n">
        <f aca="false">(BA388*BF388+AR388*AF388)/(AF388+BA388)</f>
        <v>312.607275446703</v>
      </c>
      <c r="BW388" s="431" t="n">
        <f aca="false">(BA388*BG388+AS388*AF388)/(AF388+BA388)</f>
        <v>7521.0707513154</v>
      </c>
      <c r="BX388" s="431" t="n">
        <f aca="false">BW388*0.65</f>
        <v>4888.69598835501</v>
      </c>
      <c r="BY388" s="431" t="n">
        <f aca="false">(BK388*BA388+AY388*AF388)/BS388</f>
        <v>16.3756470179749</v>
      </c>
      <c r="BZ388" s="431"/>
      <c r="CA388" s="432"/>
      <c r="CB388" s="431" t="n">
        <f aca="false">BO388</f>
        <v>72</v>
      </c>
      <c r="CC388" s="433" t="n">
        <v>18123</v>
      </c>
      <c r="CD388" s="412" t="n">
        <f aca="false">CC388+AF388/2</f>
        <v>18723</v>
      </c>
      <c r="CE388" s="422" t="n">
        <f aca="false">CD388/25000</f>
        <v>0.74892</v>
      </c>
      <c r="CF388" s="434" t="n">
        <f aca="false">6700/CD388*24</f>
        <v>8.58836724883833</v>
      </c>
      <c r="CG388" s="435"/>
      <c r="CH388" s="428"/>
      <c r="CI388" s="447" t="n">
        <f aca="false">9500/CD388*24</f>
        <v>12.1775356513379</v>
      </c>
      <c r="CJ388" s="437" t="n">
        <v>19.7</v>
      </c>
      <c r="CK388" s="437" t="n">
        <v>1.69</v>
      </c>
      <c r="CL388" s="424"/>
      <c r="CM388" s="424" t="n">
        <v>20.4</v>
      </c>
      <c r="CN388" s="424" t="n">
        <v>85</v>
      </c>
      <c r="CO388" s="433"/>
      <c r="CP388" s="433"/>
      <c r="CQ388" s="438"/>
      <c r="CR388" s="438" t="n">
        <v>0.97</v>
      </c>
      <c r="CS388" s="482"/>
      <c r="CT388" s="433" t="n">
        <f aca="false">3500/CD388*24</f>
        <v>4.4864605031245</v>
      </c>
      <c r="CU388" s="435" t="n">
        <v>5.72</v>
      </c>
      <c r="CV388" s="494"/>
      <c r="CW388" s="495"/>
      <c r="CX388" s="496"/>
      <c r="CY388" s="497"/>
      <c r="CZ388" s="498"/>
      <c r="DA388" s="498"/>
      <c r="DB388" s="498"/>
      <c r="DC388" s="498"/>
      <c r="DD388" s="499"/>
      <c r="DE388" s="499"/>
      <c r="DF388" s="433" t="n">
        <v>18118</v>
      </c>
      <c r="DG388" s="446" t="n">
        <f aca="false">DF388+AF388/2</f>
        <v>18718</v>
      </c>
      <c r="DH388" s="422" t="n">
        <f aca="false">DG388/25000</f>
        <v>0.74872</v>
      </c>
      <c r="DI388" s="447" t="n">
        <f aca="false">6700/DG388*24</f>
        <v>8.59066139544823</v>
      </c>
      <c r="DJ388" s="435" t="n">
        <v>7.66</v>
      </c>
      <c r="DK388" s="428" t="n">
        <v>3.5</v>
      </c>
      <c r="DL388" s="447" t="n">
        <f aca="false">9500/DG388*24</f>
        <v>12.1807885457848</v>
      </c>
      <c r="DM388" s="542" t="n">
        <v>19.6</v>
      </c>
      <c r="DN388" s="542" t="n">
        <v>1.34</v>
      </c>
      <c r="DO388" s="543" t="n">
        <v>7.63</v>
      </c>
      <c r="DP388" s="543" t="n">
        <v>21.2</v>
      </c>
      <c r="DQ388" s="543" t="n">
        <v>88</v>
      </c>
      <c r="DR388" s="433"/>
      <c r="DS388" s="433"/>
      <c r="DT388" s="438"/>
      <c r="DU388" s="438" t="n">
        <v>0.97</v>
      </c>
      <c r="DV388" s="482"/>
      <c r="DW388" s="447" t="n">
        <f aca="false">3500/DG388*24</f>
        <v>4.48765893792072</v>
      </c>
      <c r="DX388" s="435" t="n">
        <v>5.23</v>
      </c>
      <c r="DY388" s="494" t="n">
        <v>7.8</v>
      </c>
      <c r="DZ388" s="495" t="n">
        <v>20.2</v>
      </c>
      <c r="EA388" s="496" t="n">
        <v>73</v>
      </c>
      <c r="EB388" s="497" t="n">
        <v>7050</v>
      </c>
      <c r="EC388" s="498" t="n">
        <v>11.6</v>
      </c>
      <c r="ED388" s="498"/>
      <c r="EE388" s="498"/>
      <c r="EF388" s="498"/>
      <c r="EG388" s="499" t="n">
        <v>13</v>
      </c>
      <c r="EH388" s="496"/>
      <c r="EI388" s="430" t="n">
        <f aca="false">DY388</f>
        <v>7.8</v>
      </c>
      <c r="EJ388" s="448" t="n">
        <f aca="false">DZ388</f>
        <v>20.2</v>
      </c>
      <c r="EK388" s="449" t="n">
        <f aca="false">EA388</f>
        <v>73</v>
      </c>
      <c r="EL388" s="418" t="n">
        <f aca="false">EB388</f>
        <v>7050</v>
      </c>
      <c r="EM388" s="432" t="n">
        <f aca="false">EC388</f>
        <v>11.6</v>
      </c>
      <c r="EN388" s="432"/>
      <c r="EO388" s="432"/>
      <c r="EP388" s="432"/>
      <c r="EQ388" s="431" t="n">
        <f aca="false">EG388</f>
        <v>13</v>
      </c>
      <c r="ER388" s="449"/>
      <c r="ES388" s="450" t="n">
        <f aca="false">44000/(BA388+AF388)*24</f>
        <v>28.2043748831495</v>
      </c>
      <c r="ET388" s="451" t="n">
        <f aca="false">(BA388+AF388)/BA$6</f>
        <v>0.74882</v>
      </c>
      <c r="EU388" s="452" t="n">
        <f aca="false">BV388/1000/ES388*24</f>
        <v>0.266007477272727</v>
      </c>
      <c r="EV388" s="500" t="n">
        <f aca="false">EU388/$EU$6</f>
        <v>0.492606439393939</v>
      </c>
      <c r="EW388" s="514" t="n">
        <f aca="false">1-EM388/BY388</f>
        <v>0.291631042897596</v>
      </c>
      <c r="EX388" s="515" t="n">
        <f aca="false">BY388-EM388</f>
        <v>4.77564701797495</v>
      </c>
      <c r="EY388" s="514" t="n">
        <f aca="false">1-EJ388/BU388</f>
        <v>0.755668183092648</v>
      </c>
      <c r="EZ388" s="515" t="n">
        <f aca="false">BU388-EJ388</f>
        <v>62.4744558104751</v>
      </c>
      <c r="FA388" s="451" t="n">
        <f aca="false">1-EK388/BV388</f>
        <v>0.766480163023442</v>
      </c>
      <c r="FB388" s="432" t="n">
        <f aca="false">BV388-EK388</f>
        <v>239.607275446703</v>
      </c>
      <c r="FC388" s="453"/>
      <c r="FD388" s="432"/>
      <c r="FE388" s="453" t="n">
        <f aca="false">1-EQ388/CB388</f>
        <v>0.819444444444444</v>
      </c>
      <c r="FF388" s="431" t="n">
        <f aca="false">CB388-EQ388</f>
        <v>59</v>
      </c>
      <c r="FG388" s="491" t="n">
        <v>50400</v>
      </c>
      <c r="FH388" s="499"/>
      <c r="FI388" s="502"/>
      <c r="FJ388" s="488"/>
      <c r="FK388" s="456" t="n">
        <f aca="false">3000/BS388*24</f>
        <v>1.92302556021474</v>
      </c>
      <c r="FL388" s="491"/>
      <c r="FM388" s="503"/>
      <c r="FN388" s="491" t="n">
        <v>4170</v>
      </c>
      <c r="FO388" s="533" t="n">
        <f aca="false">FN388/11.15/1.2/1000</f>
        <v>0.311659192825112</v>
      </c>
      <c r="FP388" s="450" t="n">
        <f aca="false">FN388/BS388*1000</f>
        <v>111.375230362437</v>
      </c>
      <c r="FQ388" s="504" t="n">
        <v>43.2</v>
      </c>
      <c r="FR388" s="459" t="n">
        <f aca="false">FQ388/BS388*1000</f>
        <v>1.15381533612884</v>
      </c>
      <c r="FS388" s="505" t="n">
        <v>7.6</v>
      </c>
      <c r="FT388" s="536" t="n">
        <v>19</v>
      </c>
      <c r="FU388" s="496" t="n">
        <v>70</v>
      </c>
      <c r="FV388" s="491" t="n">
        <v>1</v>
      </c>
      <c r="FW388" s="505"/>
      <c r="FX388" s="491"/>
      <c r="FY388" s="453" t="n">
        <f aca="false">1-FV388/(EG388+DD388)</f>
        <v>0.923076923076923</v>
      </c>
      <c r="FZ388" s="453"/>
      <c r="GA388" s="430"/>
      <c r="GB388" s="500" t="n">
        <f aca="false">1-FT388/DZ388</f>
        <v>0.0594059405940593</v>
      </c>
      <c r="GC388" s="515" t="n">
        <f aca="false">(CW388+DZ388-FT388)</f>
        <v>1.2</v>
      </c>
      <c r="GD388" s="500" t="n">
        <f aca="false">1-FU388/EA388</f>
        <v>0.041095890410959</v>
      </c>
      <c r="GE388" s="528" t="n">
        <f aca="false">CX388+EA388-FU388</f>
        <v>3</v>
      </c>
      <c r="GF388" s="462" t="n">
        <f aca="false">4100/BS388*24</f>
        <v>2.62813493229347</v>
      </c>
      <c r="GG388" s="491" t="n">
        <v>20</v>
      </c>
      <c r="GH388" s="527" t="n">
        <f aca="false">GG388/80</f>
        <v>0.25</v>
      </c>
      <c r="GI388" s="491" t="n">
        <v>140</v>
      </c>
      <c r="GJ388" s="545" t="n">
        <f aca="false">GI388/GG388</f>
        <v>7</v>
      </c>
      <c r="GK388" s="464" t="n">
        <f aca="false">GG388/(BS388/24)*1000</f>
        <v>12.8201704014316</v>
      </c>
      <c r="GL388" s="508" t="n">
        <v>8.06</v>
      </c>
      <c r="GM388" s="536" t="n">
        <v>18.1</v>
      </c>
      <c r="GN388" s="537" t="n">
        <v>67</v>
      </c>
      <c r="GO388" s="527" t="n">
        <f aca="false">1-GM388/FT388</f>
        <v>0.0473684210526315</v>
      </c>
      <c r="GP388" s="527" t="n">
        <f aca="false">1-GN388/FU388</f>
        <v>0.0428571428571428</v>
      </c>
      <c r="GQ388" s="536" t="n">
        <v>4</v>
      </c>
      <c r="GR388" s="456" t="n">
        <f aca="false">4300/BS388*24</f>
        <v>2.75633663630779</v>
      </c>
      <c r="GS388" s="537" t="n">
        <f aca="false">HC388</f>
        <v>16.7</v>
      </c>
      <c r="GT388" s="537" t="n">
        <f aca="false">HD388</f>
        <v>56.446</v>
      </c>
      <c r="GU388" s="527" t="n">
        <f aca="false">1-GS388/GM388</f>
        <v>0.0773480662983427</v>
      </c>
      <c r="GV388" s="527" t="n">
        <f aca="false">1-GT388/GN388</f>
        <v>0.157522388059702</v>
      </c>
      <c r="GW388" s="527" t="n">
        <f aca="false">1-HC388/FT388</f>
        <v>0.121052631578947</v>
      </c>
      <c r="GX388" s="527" t="n">
        <f aca="false">1-HD388/FU388</f>
        <v>0.193628571428571</v>
      </c>
      <c r="GY388" s="545" t="n">
        <f aca="false">GK388/(FU388-HD388)</f>
        <v>0.945858816691131</v>
      </c>
      <c r="GZ388" s="491" t="n">
        <v>36708</v>
      </c>
      <c r="HA388" s="494" t="n">
        <v>8.17</v>
      </c>
      <c r="HB388" s="494" t="n">
        <v>8.06</v>
      </c>
      <c r="HC388" s="495" t="n">
        <v>16.7</v>
      </c>
      <c r="HD388" s="499" t="n">
        <f aca="false">HC388*3.38</f>
        <v>56.446</v>
      </c>
      <c r="HE388" s="499" t="n">
        <v>17</v>
      </c>
      <c r="HF388" s="499"/>
      <c r="HG388" s="499"/>
      <c r="HH388" s="493" t="n">
        <v>5</v>
      </c>
      <c r="HI388" s="509" t="n">
        <v>7140</v>
      </c>
      <c r="HJ388" s="491" t="n">
        <f aca="false">HI388*0.67</f>
        <v>4783.8</v>
      </c>
      <c r="HK388" s="491"/>
      <c r="HL388" s="491"/>
      <c r="HM388" s="544"/>
      <c r="HN388" s="507" t="n">
        <v>12.39</v>
      </c>
      <c r="HO388" s="492"/>
      <c r="HP388" s="546" t="n">
        <v>0.01</v>
      </c>
      <c r="HQ388" s="524"/>
      <c r="HR388" s="525"/>
      <c r="HS388" s="525" t="n">
        <v>0.13</v>
      </c>
      <c r="HT388" s="512" t="n">
        <v>4</v>
      </c>
      <c r="HU388" s="526" t="n">
        <f aca="false">72500/BA388*24</f>
        <v>48.0119202008775</v>
      </c>
      <c r="HV388" s="527" t="n">
        <f aca="false">1-HC388/BE388</f>
        <v>0.731942215088283</v>
      </c>
      <c r="HW388" s="527" t="n">
        <f aca="false">1-HD388/BF388</f>
        <v>0.773309236947791</v>
      </c>
      <c r="HX388" s="527" t="n">
        <f aca="false">1-HN388/BK388</f>
        <v>0.253614457831325</v>
      </c>
      <c r="HY388" s="513"/>
    </row>
    <row r="389" s="599" customFormat="true" ht="15" hidden="false" customHeight="true" outlineLevel="0" collapsed="false">
      <c r="A389" s="401" t="n">
        <v>43871</v>
      </c>
      <c r="B389" s="516" t="n">
        <v>30651</v>
      </c>
      <c r="C389" s="403" t="n">
        <f aca="false">B389/$B$6</f>
        <v>0.61302</v>
      </c>
      <c r="D389" s="572" t="n">
        <v>7.9</v>
      </c>
      <c r="E389" s="573" t="n">
        <v>40</v>
      </c>
      <c r="F389" s="574" t="n">
        <v>155</v>
      </c>
      <c r="G389" s="407" t="n">
        <f aca="false">F389*B389/1000</f>
        <v>4750.905</v>
      </c>
      <c r="H389" s="403" t="n">
        <f aca="false">G389/$G$6</f>
        <v>0.1900362</v>
      </c>
      <c r="I389" s="574" t="n">
        <v>6200</v>
      </c>
      <c r="J389" s="407" t="n">
        <f aca="false">I389*0.67</f>
        <v>4154</v>
      </c>
      <c r="K389" s="575" t="n">
        <v>22</v>
      </c>
      <c r="L389" s="575"/>
      <c r="M389" s="575"/>
      <c r="N389" s="576" t="n">
        <v>132</v>
      </c>
      <c r="O389" s="576"/>
      <c r="P389" s="410"/>
      <c r="Q389" s="410"/>
      <c r="R389" s="410"/>
      <c r="S389" s="410"/>
      <c r="T389" s="411"/>
      <c r="U389" s="412"/>
      <c r="V389" s="410"/>
      <c r="W389" s="410"/>
      <c r="X389" s="517"/>
      <c r="Y389" s="474" t="n">
        <v>1440</v>
      </c>
      <c r="Z389" s="430" t="n">
        <v>4.87</v>
      </c>
      <c r="AA389" s="448" t="n">
        <v>2474</v>
      </c>
      <c r="AB389" s="410" t="n">
        <f aca="false">AA389*2.8</f>
        <v>6927.2</v>
      </c>
      <c r="AC389" s="410" t="n">
        <v>4700</v>
      </c>
      <c r="AD389" s="475" t="n">
        <v>4.94</v>
      </c>
      <c r="AE389" s="478" t="n">
        <f aca="false">AD389/$AD$6</f>
        <v>0.686111111111111</v>
      </c>
      <c r="AF389" s="479" t="n">
        <f aca="false">Y389</f>
        <v>1440</v>
      </c>
      <c r="AG389" s="478" t="n">
        <f aca="false">AF389/$AF$6</f>
        <v>0.576</v>
      </c>
      <c r="AH389" s="479" t="n">
        <v>2474</v>
      </c>
      <c r="AI389" s="479" t="n">
        <f aca="false">AB389</f>
        <v>6927.2</v>
      </c>
      <c r="AJ389" s="474" t="n">
        <f aca="false">AB389*Y389/1000</f>
        <v>9975.168</v>
      </c>
      <c r="AK389" s="478" t="n">
        <f aca="false">AJ389/$AJ$6</f>
        <v>0.4433408</v>
      </c>
      <c r="AL389" s="448" t="n">
        <v>38</v>
      </c>
      <c r="AM389" s="480"/>
      <c r="AN389" s="474" t="n">
        <v>1036</v>
      </c>
      <c r="AO389" s="474" t="n">
        <v>1047</v>
      </c>
      <c r="AP389" s="480" t="n">
        <v>7.17</v>
      </c>
      <c r="AQ389" s="448" t="n">
        <v>636</v>
      </c>
      <c r="AR389" s="474" t="n">
        <f aca="false">AQ389*3.2</f>
        <v>2035.2</v>
      </c>
      <c r="AS389" s="658" t="n">
        <f aca="false">AR389/AQ389</f>
        <v>3.2</v>
      </c>
      <c r="AT389" s="474" t="n">
        <v>4750</v>
      </c>
      <c r="AU389" s="448"/>
      <c r="AV389" s="481" t="n">
        <v>2.5</v>
      </c>
      <c r="AW389" s="480" t="n">
        <v>4.22</v>
      </c>
      <c r="AX389" s="480" t="n">
        <v>39.37</v>
      </c>
      <c r="AY389" s="481" t="n">
        <v>14.1</v>
      </c>
      <c r="AZ389" s="481" t="n">
        <v>1.9</v>
      </c>
      <c r="BA389" s="421" t="n">
        <f aca="false">CC389+DF389</f>
        <v>29803</v>
      </c>
      <c r="BB389" s="422" t="n">
        <f aca="false">BA389/$BA$6</f>
        <v>0.59606</v>
      </c>
      <c r="BC389" s="423"/>
      <c r="BD389" s="424" t="n">
        <v>7.98</v>
      </c>
      <c r="BE389" s="425" t="n">
        <v>54</v>
      </c>
      <c r="BF389" s="426" t="n">
        <v>192</v>
      </c>
      <c r="BG389" s="427" t="n">
        <v>7700</v>
      </c>
      <c r="BH389" s="421" t="n">
        <f aca="false">BG389*0.67</f>
        <v>5159</v>
      </c>
      <c r="BI389" s="433"/>
      <c r="BJ389" s="422"/>
      <c r="BK389" s="428" t="n">
        <v>23.4</v>
      </c>
      <c r="BL389" s="428"/>
      <c r="BM389" s="429"/>
      <c r="BN389" s="423"/>
      <c r="BO389" s="426" t="n">
        <v>87</v>
      </c>
      <c r="BP389" s="426"/>
      <c r="BQ389" s="424" t="n">
        <v>2.93</v>
      </c>
      <c r="BR389" s="422" t="n">
        <f aca="false">BQ389/$BQ$6</f>
        <v>0.406944444444444</v>
      </c>
      <c r="BS389" s="410" t="n">
        <f aca="false">BA389+Y389</f>
        <v>31243</v>
      </c>
      <c r="BT389" s="430" t="n">
        <f aca="false">(BD389*BA389+AP389*AF389)/(AF389+BA389)</f>
        <v>7.94266683737157</v>
      </c>
      <c r="BU389" s="431" t="n">
        <f aca="false">(AQ389*Y389+BA389*BE389)/(BA389+Y389)</f>
        <v>80.8245687033896</v>
      </c>
      <c r="BV389" s="431" t="n">
        <f aca="false">(BA389*BF389+AR389*AF389)/(AF389+BA389)</f>
        <v>276.95368562558</v>
      </c>
      <c r="BW389" s="431" t="n">
        <f aca="false">(BA389*BG389+AS389*AF389)/(AF389+BA389)</f>
        <v>7345.25199244631</v>
      </c>
      <c r="BX389" s="431" t="n">
        <f aca="false">BW389*0.65</f>
        <v>4774.4137950901</v>
      </c>
      <c r="BY389" s="431" t="n">
        <f aca="false">(BK389*BA389+AY389*AF389)/BS389</f>
        <v>22.9713599846366</v>
      </c>
      <c r="BZ389" s="431"/>
      <c r="CA389" s="432"/>
      <c r="CB389" s="431" t="n">
        <f aca="false">BO389</f>
        <v>87</v>
      </c>
      <c r="CC389" s="433" t="n">
        <v>14904</v>
      </c>
      <c r="CD389" s="412" t="n">
        <f aca="false">CC389+AF389/2</f>
        <v>15624</v>
      </c>
      <c r="CE389" s="422" t="n">
        <f aca="false">CD389/25000</f>
        <v>0.62496</v>
      </c>
      <c r="CF389" s="434" t="n">
        <f aca="false">6700/CD389*24</f>
        <v>10.2918586789555</v>
      </c>
      <c r="CG389" s="435"/>
      <c r="CH389" s="428"/>
      <c r="CI389" s="447" t="n">
        <f aca="false">9500/CD389*24</f>
        <v>14.5929339477727</v>
      </c>
      <c r="CJ389" s="437" t="n">
        <v>19.8</v>
      </c>
      <c r="CK389" s="437" t="n">
        <v>3.39</v>
      </c>
      <c r="CL389" s="424"/>
      <c r="CM389" s="424" t="n">
        <v>18.9</v>
      </c>
      <c r="CN389" s="424" t="n">
        <v>82</v>
      </c>
      <c r="CO389" s="433"/>
      <c r="CP389" s="433"/>
      <c r="CQ389" s="438"/>
      <c r="CR389" s="438" t="n">
        <v>0.97</v>
      </c>
      <c r="CS389" s="425"/>
      <c r="CT389" s="433" t="n">
        <f aca="false">3500/CD389*24</f>
        <v>5.37634408602151</v>
      </c>
      <c r="CU389" s="435" t="n">
        <v>5.72</v>
      </c>
      <c r="CV389" s="439"/>
      <c r="CW389" s="440"/>
      <c r="CX389" s="441"/>
      <c r="CY389" s="442"/>
      <c r="CZ389" s="443"/>
      <c r="DA389" s="443"/>
      <c r="DB389" s="443"/>
      <c r="DC389" s="443"/>
      <c r="DD389" s="444"/>
      <c r="DE389" s="441"/>
      <c r="DF389" s="445" t="n">
        <v>14899</v>
      </c>
      <c r="DG389" s="446" t="n">
        <f aca="false">DF389+AF389/2</f>
        <v>15619</v>
      </c>
      <c r="DH389" s="422" t="n">
        <f aca="false">DG389/25000</f>
        <v>0.62476</v>
      </c>
      <c r="DI389" s="447" t="n">
        <f aca="false">6700/DG389*24</f>
        <v>10.2951533388821</v>
      </c>
      <c r="DJ389" s="435" t="n">
        <v>7.6</v>
      </c>
      <c r="DK389" s="428" t="n">
        <v>5.8</v>
      </c>
      <c r="DL389" s="447" t="n">
        <f aca="false">9500/DG389*24</f>
        <v>14.5976054805045</v>
      </c>
      <c r="DM389" s="423" t="n">
        <v>19.7</v>
      </c>
      <c r="DN389" s="423" t="n">
        <v>3.16</v>
      </c>
      <c r="DO389" s="424" t="n">
        <v>7.67</v>
      </c>
      <c r="DP389" s="424" t="n">
        <v>19.3</v>
      </c>
      <c r="DQ389" s="424" t="n">
        <v>88</v>
      </c>
      <c r="DR389" s="433"/>
      <c r="DS389" s="433"/>
      <c r="DT389" s="438"/>
      <c r="DU389" s="438" t="n">
        <v>0.97</v>
      </c>
      <c r="DV389" s="425"/>
      <c r="DW389" s="447" t="n">
        <f aca="false">3500/DG389*24</f>
        <v>5.37806517702798</v>
      </c>
      <c r="DX389" s="435" t="n">
        <v>5.17</v>
      </c>
      <c r="DY389" s="439" t="n">
        <v>7.72</v>
      </c>
      <c r="DZ389" s="440" t="n">
        <v>17.8</v>
      </c>
      <c r="EA389" s="441" t="n">
        <v>63</v>
      </c>
      <c r="EB389" s="442" t="n">
        <v>6740</v>
      </c>
      <c r="EC389" s="443" t="n">
        <v>10.7</v>
      </c>
      <c r="ED389" s="443"/>
      <c r="EE389" s="443"/>
      <c r="EF389" s="443"/>
      <c r="EG389" s="444" t="n">
        <v>14</v>
      </c>
      <c r="EH389" s="441"/>
      <c r="EI389" s="430" t="n">
        <f aca="false">DY389</f>
        <v>7.72</v>
      </c>
      <c r="EJ389" s="448" t="n">
        <f aca="false">DZ389</f>
        <v>17.8</v>
      </c>
      <c r="EK389" s="449" t="n">
        <f aca="false">EA389</f>
        <v>63</v>
      </c>
      <c r="EL389" s="418" t="n">
        <f aca="false">EB389</f>
        <v>6740</v>
      </c>
      <c r="EM389" s="432" t="n">
        <f aca="false">EC389</f>
        <v>10.7</v>
      </c>
      <c r="EN389" s="432"/>
      <c r="EO389" s="432"/>
      <c r="EP389" s="432"/>
      <c r="EQ389" s="431" t="n">
        <f aca="false">EG389</f>
        <v>14</v>
      </c>
      <c r="ER389" s="449"/>
      <c r="ES389" s="450" t="n">
        <f aca="false">44000/(BA389+AF389)*24</f>
        <v>33.7995711039273</v>
      </c>
      <c r="ET389" s="451" t="n">
        <f aca="false">(BA389+AF389)/BA$6</f>
        <v>0.62486</v>
      </c>
      <c r="EU389" s="452" t="n">
        <f aca="false">BV389/1000/ES389*24</f>
        <v>0.196656</v>
      </c>
      <c r="EV389" s="451" t="n">
        <f aca="false">EU389/$EU$6</f>
        <v>0.364177777777778</v>
      </c>
      <c r="EW389" s="514" t="n">
        <f aca="false">1-EM389/BY389</f>
        <v>0.534202589347942</v>
      </c>
      <c r="EX389" s="515" t="n">
        <f aca="false">BY389-EM389</f>
        <v>12.2713599846366</v>
      </c>
      <c r="EY389" s="514" t="n">
        <f aca="false">1-EJ389/BU389</f>
        <v>0.779769935236864</v>
      </c>
      <c r="EZ389" s="515" t="n">
        <f aca="false">BU389-EJ389</f>
        <v>63.0245687033896</v>
      </c>
      <c r="FA389" s="451" t="n">
        <f aca="false">1-EK389/BV389</f>
        <v>0.772525143120243</v>
      </c>
      <c r="FB389" s="432" t="n">
        <f aca="false">BV389-EK389</f>
        <v>213.95368562558</v>
      </c>
      <c r="FC389" s="453"/>
      <c r="FD389" s="432"/>
      <c r="FE389" s="453" t="n">
        <f aca="false">1-EQ389/CB389</f>
        <v>0.839080459770115</v>
      </c>
      <c r="FF389" s="431" t="n">
        <f aca="false">CB389-EQ389</f>
        <v>73</v>
      </c>
      <c r="FG389" s="406" t="n">
        <v>50400</v>
      </c>
      <c r="FH389" s="590"/>
      <c r="FI389" s="591"/>
      <c r="FJ389" s="592"/>
      <c r="FK389" s="456" t="n">
        <f aca="false">3000/BS389*24</f>
        <v>2.30451621163141</v>
      </c>
      <c r="FL389" s="531"/>
      <c r="FM389" s="456"/>
      <c r="FN389" s="531" t="n">
        <v>3892</v>
      </c>
      <c r="FO389" s="533" t="n">
        <f aca="false">FN389/11.15/1.2/1000</f>
        <v>0.290881913303438</v>
      </c>
      <c r="FP389" s="450" t="n">
        <f aca="false">FN389/BS389*1000</f>
        <v>124.57190410652</v>
      </c>
      <c r="FQ389" s="458" t="n">
        <v>43.2</v>
      </c>
      <c r="FR389" s="459" t="n">
        <f aca="false">FQ389/BS389*1000</f>
        <v>1.38270972697884</v>
      </c>
      <c r="FS389" s="577" t="n">
        <v>7.86</v>
      </c>
      <c r="FT389" s="578" t="n">
        <v>16.8</v>
      </c>
      <c r="FU389" s="579" t="n">
        <v>62</v>
      </c>
      <c r="FV389" s="580" t="n">
        <v>1</v>
      </c>
      <c r="FW389" s="581"/>
      <c r="FX389" s="580"/>
      <c r="FY389" s="453" t="n">
        <f aca="false">1-FV389/(EG389+DD389)</f>
        <v>0.928571428571429</v>
      </c>
      <c r="FZ389" s="453"/>
      <c r="GA389" s="430"/>
      <c r="GB389" s="514" t="n">
        <f aca="false">1-FT389/DZ389</f>
        <v>0.0561797752808989</v>
      </c>
      <c r="GC389" s="515" t="n">
        <f aca="false">(CW389+DZ389-FT389)</f>
        <v>1</v>
      </c>
      <c r="GD389" s="514" t="n">
        <f aca="false">1-FU389/EA389</f>
        <v>0.0158730158730159</v>
      </c>
      <c r="GE389" s="528" t="n">
        <f aca="false">CX389+EA389-FU389</f>
        <v>1</v>
      </c>
      <c r="GF389" s="462" t="n">
        <f aca="false">4100/BS389*24</f>
        <v>3.14950548922959</v>
      </c>
      <c r="GG389" s="607"/>
      <c r="GH389" s="451"/>
      <c r="GI389" s="406"/>
      <c r="GJ389" s="463"/>
      <c r="GK389" s="464"/>
      <c r="GL389" s="465"/>
      <c r="GM389" s="530"/>
      <c r="GN389" s="406"/>
      <c r="GO389" s="514"/>
      <c r="GP389" s="451"/>
      <c r="GQ389" s="578"/>
      <c r="GR389" s="456" t="n">
        <f aca="false">4300/BS389*24</f>
        <v>3.30313990333835</v>
      </c>
      <c r="GS389" s="532"/>
      <c r="GT389" s="532"/>
      <c r="GU389" s="514"/>
      <c r="GV389" s="514"/>
      <c r="GW389" s="514"/>
      <c r="GX389" s="514"/>
      <c r="GY389" s="463"/>
      <c r="GZ389" s="406" t="n">
        <v>30266</v>
      </c>
      <c r="HA389" s="582" t="n">
        <v>8.06</v>
      </c>
      <c r="HB389" s="452" t="n">
        <v>7.99</v>
      </c>
      <c r="HC389" s="578" t="n">
        <v>16.2</v>
      </c>
      <c r="HD389" s="464" t="n">
        <f aca="false">HC389*3.38</f>
        <v>54.756</v>
      </c>
      <c r="HE389" s="464" t="n">
        <v>16</v>
      </c>
      <c r="HF389" s="464"/>
      <c r="HG389" s="583"/>
      <c r="HH389" s="576" t="n">
        <v>3</v>
      </c>
      <c r="HI389" s="584" t="n">
        <v>7220</v>
      </c>
      <c r="HJ389" s="407" t="n">
        <f aca="false">HI389*0.67</f>
        <v>4837.4</v>
      </c>
      <c r="HK389" s="407"/>
      <c r="HL389" s="550"/>
      <c r="HM389" s="585"/>
      <c r="HN389" s="462" t="n">
        <v>11.6</v>
      </c>
      <c r="HO389" s="575"/>
      <c r="HP389" s="549" t="n">
        <v>0.01</v>
      </c>
      <c r="HQ389" s="586"/>
      <c r="HR389" s="587"/>
      <c r="HS389" s="521" t="n">
        <v>0.16</v>
      </c>
      <c r="HT389" s="588" t="n">
        <v>4</v>
      </c>
      <c r="HU389" s="523" t="n">
        <f aca="false">72500/BA389*24</f>
        <v>58.3833842230648</v>
      </c>
      <c r="HV389" s="514" t="n">
        <f aca="false">1-HC389/BE389</f>
        <v>0.7</v>
      </c>
      <c r="HW389" s="514" t="n">
        <f aca="false">1-HD389/BF389</f>
        <v>0.7148125</v>
      </c>
      <c r="HX389" s="514" t="n">
        <f aca="false">1-HN389/BK389</f>
        <v>0.504273504273504</v>
      </c>
      <c r="HY389" s="600"/>
    </row>
    <row r="390" s="599" customFormat="true" ht="15" hidden="false" customHeight="true" outlineLevel="0" collapsed="false">
      <c r="A390" s="401" t="n">
        <v>43872</v>
      </c>
      <c r="B390" s="516" t="n">
        <v>44152</v>
      </c>
      <c r="C390" s="403" t="n">
        <f aca="false">B390/$B$6</f>
        <v>0.88304</v>
      </c>
      <c r="D390" s="572" t="n">
        <v>7.74</v>
      </c>
      <c r="E390" s="573" t="n">
        <v>38</v>
      </c>
      <c r="F390" s="574" t="n">
        <v>150</v>
      </c>
      <c r="G390" s="407" t="n">
        <f aca="false">F390*B390/1000</f>
        <v>6622.8</v>
      </c>
      <c r="H390" s="403" t="n">
        <f aca="false">G390/$G$6</f>
        <v>0.264912</v>
      </c>
      <c r="I390" s="574" t="n">
        <v>5400</v>
      </c>
      <c r="J390" s="407" t="n">
        <f aca="false">I390*0.67</f>
        <v>3618</v>
      </c>
      <c r="K390" s="575" t="n">
        <v>24</v>
      </c>
      <c r="L390" s="575" t="n">
        <v>18.4</v>
      </c>
      <c r="M390" s="575" t="n">
        <v>1.8</v>
      </c>
      <c r="N390" s="576" t="n">
        <v>85</v>
      </c>
      <c r="O390" s="576" t="n">
        <v>16</v>
      </c>
      <c r="P390" s="410"/>
      <c r="Q390" s="410"/>
      <c r="R390" s="410"/>
      <c r="S390" s="410"/>
      <c r="T390" s="411"/>
      <c r="U390" s="412"/>
      <c r="V390" s="410"/>
      <c r="W390" s="410"/>
      <c r="X390" s="517"/>
      <c r="Y390" s="474" t="n">
        <v>1680</v>
      </c>
      <c r="Z390" s="430" t="n">
        <v>5.23</v>
      </c>
      <c r="AA390" s="448" t="n">
        <v>1975</v>
      </c>
      <c r="AB390" s="410" t="n">
        <f aca="false">AA390*2.8</f>
        <v>5530</v>
      </c>
      <c r="AC390" s="410" t="n">
        <v>4820</v>
      </c>
      <c r="AD390" s="475" t="n">
        <v>5.36</v>
      </c>
      <c r="AE390" s="478" t="n">
        <f aca="false">AD390/$AD$6</f>
        <v>0.744444444444444</v>
      </c>
      <c r="AF390" s="479" t="n">
        <f aca="false">Y390</f>
        <v>1680</v>
      </c>
      <c r="AG390" s="478" t="n">
        <f aca="false">AF390/$AF$6</f>
        <v>0.672</v>
      </c>
      <c r="AH390" s="479" t="n">
        <v>1975</v>
      </c>
      <c r="AI390" s="479" t="n">
        <f aca="false">AB390</f>
        <v>5530</v>
      </c>
      <c r="AJ390" s="474" t="n">
        <f aca="false">AB390*Y390/1000</f>
        <v>9290.4</v>
      </c>
      <c r="AK390" s="478" t="n">
        <f aca="false">AJ390/$AJ$6</f>
        <v>0.412906666666667</v>
      </c>
      <c r="AL390" s="448" t="n">
        <v>38</v>
      </c>
      <c r="AM390" s="480"/>
      <c r="AN390" s="474" t="n">
        <v>1177</v>
      </c>
      <c r="AO390" s="474" t="n">
        <v>1489</v>
      </c>
      <c r="AP390" s="480" t="n">
        <v>7.38</v>
      </c>
      <c r="AQ390" s="448" t="n">
        <v>519</v>
      </c>
      <c r="AR390" s="474" t="n">
        <f aca="false">AQ390*3.2</f>
        <v>1660.8</v>
      </c>
      <c r="AS390" s="658" t="n">
        <f aca="false">AR390/AQ390</f>
        <v>3.2</v>
      </c>
      <c r="AT390" s="474" t="n">
        <v>3460</v>
      </c>
      <c r="AU390" s="448"/>
      <c r="AV390" s="481" t="n">
        <v>4</v>
      </c>
      <c r="AW390" s="480" t="n">
        <v>4.87</v>
      </c>
      <c r="AX390" s="480" t="n">
        <v>42.6</v>
      </c>
      <c r="AY390" s="481" t="n">
        <v>21.6</v>
      </c>
      <c r="AZ390" s="481" t="n">
        <v>2.1</v>
      </c>
      <c r="BA390" s="421" t="n">
        <f aca="false">CC390+DF390</f>
        <v>42623</v>
      </c>
      <c r="BB390" s="422" t="n">
        <f aca="false">BA390/$BA$6</f>
        <v>0.85246</v>
      </c>
      <c r="BC390" s="423"/>
      <c r="BD390" s="424" t="n">
        <v>8.03</v>
      </c>
      <c r="BE390" s="425" t="n">
        <v>48.2</v>
      </c>
      <c r="BF390" s="426" t="n">
        <v>206</v>
      </c>
      <c r="BG390" s="427" t="n">
        <v>7240</v>
      </c>
      <c r="BH390" s="421" t="n">
        <f aca="false">BG390*0.67</f>
        <v>4850.8</v>
      </c>
      <c r="BI390" s="433"/>
      <c r="BJ390" s="422"/>
      <c r="BK390" s="428" t="n">
        <v>19.8</v>
      </c>
      <c r="BL390" s="428" t="n">
        <v>14.6</v>
      </c>
      <c r="BM390" s="429" t="n">
        <v>6.7</v>
      </c>
      <c r="BN390" s="423" t="n">
        <v>0.9</v>
      </c>
      <c r="BO390" s="426" t="n">
        <v>69</v>
      </c>
      <c r="BP390" s="426" t="n">
        <v>16</v>
      </c>
      <c r="BQ390" s="424" t="n">
        <v>4.63</v>
      </c>
      <c r="BR390" s="422" t="n">
        <f aca="false">BQ390/$BQ$6</f>
        <v>0.643055555555555</v>
      </c>
      <c r="BS390" s="410" t="n">
        <f aca="false">BA390+Y390</f>
        <v>44303</v>
      </c>
      <c r="BT390" s="430" t="n">
        <f aca="false">(BD390*BA390+AP390*AF390)/(AF390+BA390)</f>
        <v>8.00535155632801</v>
      </c>
      <c r="BU390" s="431" t="n">
        <f aca="false">(AQ390*Y390+BA390*BE390)/(BA390+Y390)</f>
        <v>66.0530573550324</v>
      </c>
      <c r="BV390" s="431" t="n">
        <f aca="false">(BA390*BF390+AR390*AF390)/(AF390+BA390)</f>
        <v>261.167009006162</v>
      </c>
      <c r="BW390" s="431" t="n">
        <f aca="false">(BA390*BG390+AS390*AF390)/(AF390+BA390)</f>
        <v>6965.57560436088</v>
      </c>
      <c r="BX390" s="431" t="n">
        <f aca="false">BW390*0.65</f>
        <v>4527.62414283457</v>
      </c>
      <c r="BY390" s="431" t="n">
        <f aca="false">(BK390*BA390+AY390*AF390)/BS390</f>
        <v>19.8682572286301</v>
      </c>
      <c r="BZ390" s="431" t="n">
        <f aca="false">(BL390*BA390+AY390*AF390)/BS390</f>
        <v>14.865444778006</v>
      </c>
      <c r="CA390" s="432" t="n">
        <f aca="false">(BN390*BA390+AZ390*AF390)/BS390</f>
        <v>0.945504819086744</v>
      </c>
      <c r="CB390" s="431" t="n">
        <f aca="false">BO390</f>
        <v>69</v>
      </c>
      <c r="CC390" s="433" t="n">
        <v>21111</v>
      </c>
      <c r="CD390" s="412" t="n">
        <f aca="false">CC390+AF390/2</f>
        <v>21951</v>
      </c>
      <c r="CE390" s="422" t="n">
        <f aca="false">CD390/25000</f>
        <v>0.87804</v>
      </c>
      <c r="CF390" s="434" t="n">
        <f aca="false">6700/CD390*24</f>
        <v>7.32540658739921</v>
      </c>
      <c r="CG390" s="435"/>
      <c r="CH390" s="428"/>
      <c r="CI390" s="447" t="n">
        <f aca="false">9500/CD390*24</f>
        <v>10.386770534372</v>
      </c>
      <c r="CJ390" s="437" t="n">
        <v>19.9</v>
      </c>
      <c r="CK390" s="437" t="n">
        <v>3.3</v>
      </c>
      <c r="CL390" s="424"/>
      <c r="CM390" s="424" t="n">
        <v>19.1</v>
      </c>
      <c r="CN390" s="424" t="n">
        <v>73</v>
      </c>
      <c r="CO390" s="433"/>
      <c r="CP390" s="433"/>
      <c r="CQ390" s="438"/>
      <c r="CR390" s="438" t="n">
        <v>0.97</v>
      </c>
      <c r="CS390" s="425"/>
      <c r="CT390" s="433" t="n">
        <f aca="false">3500/CD390*24</f>
        <v>3.826704933716</v>
      </c>
      <c r="CU390" s="435" t="n">
        <v>5.81</v>
      </c>
      <c r="CV390" s="439"/>
      <c r="CW390" s="440"/>
      <c r="CX390" s="441"/>
      <c r="CY390" s="442"/>
      <c r="CZ390" s="443"/>
      <c r="DA390" s="443"/>
      <c r="DB390" s="443"/>
      <c r="DC390" s="443"/>
      <c r="DD390" s="444"/>
      <c r="DE390" s="441"/>
      <c r="DF390" s="445" t="n">
        <v>21512</v>
      </c>
      <c r="DG390" s="446" t="n">
        <f aca="false">DF390+AF390/2</f>
        <v>22352</v>
      </c>
      <c r="DH390" s="422" t="n">
        <f aca="false">DG390/25000</f>
        <v>0.89408</v>
      </c>
      <c r="DI390" s="447" t="n">
        <f aca="false">6700/DG390*24</f>
        <v>7.19398711524696</v>
      </c>
      <c r="DJ390" s="435" t="n">
        <v>7.67</v>
      </c>
      <c r="DK390" s="428" t="n">
        <v>7.2</v>
      </c>
      <c r="DL390" s="447" t="n">
        <f aca="false">9500/DG390*24</f>
        <v>10.2004294917681</v>
      </c>
      <c r="DM390" s="423" t="n">
        <v>19.7</v>
      </c>
      <c r="DN390" s="423" t="n">
        <v>3.2</v>
      </c>
      <c r="DO390" s="424" t="n">
        <v>7.75</v>
      </c>
      <c r="DP390" s="424" t="n">
        <v>19.3</v>
      </c>
      <c r="DQ390" s="424" t="n">
        <v>74</v>
      </c>
      <c r="DR390" s="433"/>
      <c r="DS390" s="433"/>
      <c r="DT390" s="438"/>
      <c r="DU390" s="438" t="n">
        <v>0.96</v>
      </c>
      <c r="DV390" s="425"/>
      <c r="DW390" s="447" t="n">
        <f aca="false">3500/DG390*24</f>
        <v>3.7580529706514</v>
      </c>
      <c r="DX390" s="435" t="n">
        <v>5.03</v>
      </c>
      <c r="DY390" s="439" t="n">
        <v>7.88</v>
      </c>
      <c r="DZ390" s="440" t="n">
        <v>19</v>
      </c>
      <c r="EA390" s="441" t="n">
        <v>65</v>
      </c>
      <c r="EB390" s="442" t="n">
        <v>6720</v>
      </c>
      <c r="EC390" s="443" t="n">
        <v>10.5</v>
      </c>
      <c r="ED390" s="443" t="n">
        <v>0.25</v>
      </c>
      <c r="EE390" s="443" t="n">
        <v>11.6</v>
      </c>
      <c r="EF390" s="443" t="n">
        <v>0.75</v>
      </c>
      <c r="EG390" s="444" t="n">
        <v>21</v>
      </c>
      <c r="EH390" s="441" t="n">
        <v>16</v>
      </c>
      <c r="EI390" s="430" t="n">
        <f aca="false">DY390</f>
        <v>7.88</v>
      </c>
      <c r="EJ390" s="448" t="n">
        <f aca="false">DZ390</f>
        <v>19</v>
      </c>
      <c r="EK390" s="449" t="n">
        <f aca="false">EA390</f>
        <v>65</v>
      </c>
      <c r="EL390" s="418" t="n">
        <f aca="false">EB390</f>
        <v>6720</v>
      </c>
      <c r="EM390" s="432" t="n">
        <f aca="false">EC390</f>
        <v>10.5</v>
      </c>
      <c r="EN390" s="432" t="n">
        <f aca="false">ED390</f>
        <v>0.25</v>
      </c>
      <c r="EO390" s="432" t="n">
        <f aca="false">EE390</f>
        <v>11.6</v>
      </c>
      <c r="EP390" s="432" t="n">
        <f aca="false">EF390</f>
        <v>0.75</v>
      </c>
      <c r="EQ390" s="431" t="n">
        <f aca="false">EG390</f>
        <v>21</v>
      </c>
      <c r="ER390" s="449" t="n">
        <f aca="false">EH390</f>
        <v>16</v>
      </c>
      <c r="ES390" s="450" t="n">
        <f aca="false">44000/(BA390+AF390)*24</f>
        <v>23.8358576168657</v>
      </c>
      <c r="ET390" s="451" t="n">
        <f aca="false">(BA390+AF390)/BA$6</f>
        <v>0.88606</v>
      </c>
      <c r="EU390" s="452" t="n">
        <f aca="false">BV390/1000/ES390*24</f>
        <v>0.2629655</v>
      </c>
      <c r="EV390" s="451" t="n">
        <f aca="false">EU390/$EU$6</f>
        <v>0.486973148148148</v>
      </c>
      <c r="EW390" s="514" t="n">
        <f aca="false">1-EM390/BY390</f>
        <v>0.471518821244698</v>
      </c>
      <c r="EX390" s="515" t="n">
        <f aca="false">BY390-EM390</f>
        <v>9.36825722863012</v>
      </c>
      <c r="EY390" s="514" t="n">
        <f aca="false">1-EJ390/BU390</f>
        <v>0.712352451789237</v>
      </c>
      <c r="EZ390" s="515" t="n">
        <f aca="false">BU390-EJ390</f>
        <v>47.0530573550324</v>
      </c>
      <c r="FA390" s="451" t="n">
        <f aca="false">1-EK390/BV390</f>
        <v>0.751117109900867</v>
      </c>
      <c r="FB390" s="432" t="n">
        <f aca="false">BV390-EK390</f>
        <v>196.167009006162</v>
      </c>
      <c r="FC390" s="453" t="n">
        <f aca="false">1-EP390/CA390</f>
        <v>0.20677294831303</v>
      </c>
      <c r="FD390" s="432" t="n">
        <f aca="false">CA390-EP390</f>
        <v>0.195504819086744</v>
      </c>
      <c r="FE390" s="453" t="n">
        <f aca="false">1-EQ390/CB390</f>
        <v>0.695652173913043</v>
      </c>
      <c r="FF390" s="431" t="n">
        <f aca="false">CB390-EQ390</f>
        <v>48</v>
      </c>
      <c r="FG390" s="406" t="n">
        <v>50400</v>
      </c>
      <c r="FH390" s="590"/>
      <c r="FI390" s="591"/>
      <c r="FJ390" s="592"/>
      <c r="FK390" s="456" t="n">
        <f aca="false">3000/BS390*24</f>
        <v>1.62517211024084</v>
      </c>
      <c r="FL390" s="531"/>
      <c r="FM390" s="456"/>
      <c r="FN390" s="531" t="n">
        <v>4170</v>
      </c>
      <c r="FO390" s="533" t="n">
        <f aca="false">FN390/11.15/1.2/1000</f>
        <v>0.311659192825112</v>
      </c>
      <c r="FP390" s="450" t="n">
        <f aca="false">FN390/BS390*1000</f>
        <v>94.1245513847821</v>
      </c>
      <c r="FQ390" s="458" t="n">
        <v>50.4</v>
      </c>
      <c r="FR390" s="459" t="n">
        <f aca="false">FQ390/BS390*1000</f>
        <v>1.13762047716859</v>
      </c>
      <c r="FS390" s="577" t="n">
        <v>7.76</v>
      </c>
      <c r="FT390" s="578" t="n">
        <v>17.5</v>
      </c>
      <c r="FU390" s="579" t="n">
        <v>62</v>
      </c>
      <c r="FV390" s="580" t="n">
        <v>1</v>
      </c>
      <c r="FW390" s="581" t="n">
        <v>0.16</v>
      </c>
      <c r="FX390" s="580" t="n">
        <v>8</v>
      </c>
      <c r="FY390" s="453" t="n">
        <f aca="false">1-FV390/(EG390+DD390)</f>
        <v>0.952380952380952</v>
      </c>
      <c r="FZ390" s="453" t="n">
        <f aca="false">1-FW390/(EF390+DC390)</f>
        <v>0.786666666666667</v>
      </c>
      <c r="GA390" s="430" t="n">
        <f aca="false">EF390+DC390-FW390</f>
        <v>0.59</v>
      </c>
      <c r="GB390" s="514" t="n">
        <f aca="false">1-FT390/DZ390</f>
        <v>0.0789473684210527</v>
      </c>
      <c r="GC390" s="515" t="n">
        <f aca="false">(CW390+DZ390-FT390)</f>
        <v>1.5</v>
      </c>
      <c r="GD390" s="514" t="n">
        <f aca="false">1-FU390/EA390</f>
        <v>0.0461538461538461</v>
      </c>
      <c r="GE390" s="528" t="n">
        <f aca="false">CX390+EA390-FU390</f>
        <v>3</v>
      </c>
      <c r="GF390" s="462" t="n">
        <f aca="false">4100/BS390*24</f>
        <v>2.22106855066248</v>
      </c>
      <c r="GG390" s="607"/>
      <c r="GH390" s="451"/>
      <c r="GI390" s="406"/>
      <c r="GJ390" s="463"/>
      <c r="GK390" s="464"/>
      <c r="GL390" s="465"/>
      <c r="GM390" s="530"/>
      <c r="GN390" s="406"/>
      <c r="GO390" s="514"/>
      <c r="GP390" s="451"/>
      <c r="GQ390" s="578"/>
      <c r="GR390" s="456" t="n">
        <f aca="false">4300/BS390*24</f>
        <v>2.32941335801187</v>
      </c>
      <c r="GS390" s="532"/>
      <c r="GT390" s="532"/>
      <c r="GU390" s="514"/>
      <c r="GV390" s="514"/>
      <c r="GW390" s="514"/>
      <c r="GX390" s="514"/>
      <c r="GY390" s="463"/>
      <c r="GZ390" s="406" t="n">
        <v>42546</v>
      </c>
      <c r="HA390" s="582" t="n">
        <v>7.96</v>
      </c>
      <c r="HB390" s="452" t="n">
        <v>7.86</v>
      </c>
      <c r="HC390" s="578" t="n">
        <v>16.7</v>
      </c>
      <c r="HD390" s="464" t="n">
        <f aca="false">HC390*3.38</f>
        <v>56.446</v>
      </c>
      <c r="HE390" s="464" t="n">
        <v>17</v>
      </c>
      <c r="HF390" s="464"/>
      <c r="HG390" s="583"/>
      <c r="HH390" s="576" t="n">
        <v>2</v>
      </c>
      <c r="HI390" s="584" t="n">
        <v>6700</v>
      </c>
      <c r="HJ390" s="407" t="n">
        <f aca="false">HI390*0.67</f>
        <v>4489</v>
      </c>
      <c r="HK390" s="407"/>
      <c r="HL390" s="550"/>
      <c r="HM390" s="585" t="n">
        <v>10.3</v>
      </c>
      <c r="HN390" s="462" t="n">
        <v>10.56</v>
      </c>
      <c r="HO390" s="575" t="n">
        <v>0.17</v>
      </c>
      <c r="HP390" s="549" t="n">
        <v>0.01</v>
      </c>
      <c r="HQ390" s="586" t="n">
        <v>11</v>
      </c>
      <c r="HR390" s="587" t="n">
        <v>0.16</v>
      </c>
      <c r="HS390" s="521" t="n">
        <v>0.15</v>
      </c>
      <c r="HT390" s="588" t="n">
        <v>4</v>
      </c>
      <c r="HU390" s="523" t="n">
        <f aca="false">72500/BA390*24</f>
        <v>40.823029819581</v>
      </c>
      <c r="HV390" s="514" t="n">
        <f aca="false">1-HC390/BE390</f>
        <v>0.653526970954357</v>
      </c>
      <c r="HW390" s="514" t="n">
        <f aca="false">1-HD390/BF390</f>
        <v>0.725990291262136</v>
      </c>
      <c r="HX390" s="514" t="n">
        <f aca="false">1-HN390/BK390</f>
        <v>0.466666666666667</v>
      </c>
      <c r="HY390" s="600"/>
    </row>
    <row r="391" s="599" customFormat="true" ht="15" hidden="false" customHeight="true" outlineLevel="0" collapsed="false">
      <c r="A391" s="401" t="n">
        <v>43873</v>
      </c>
      <c r="B391" s="516" t="n">
        <v>44143</v>
      </c>
      <c r="C391" s="403" t="n">
        <f aca="false">B391/$B$6</f>
        <v>0.88286</v>
      </c>
      <c r="D391" s="572" t="n">
        <v>7.93</v>
      </c>
      <c r="E391" s="573" t="n">
        <v>34.5</v>
      </c>
      <c r="F391" s="574" t="n">
        <v>145</v>
      </c>
      <c r="G391" s="407" t="n">
        <f aca="false">F391*B391/1000</f>
        <v>6400.735</v>
      </c>
      <c r="H391" s="403" t="n">
        <f aca="false">G391/$G$6</f>
        <v>0.2560294</v>
      </c>
      <c r="I391" s="574" t="n">
        <v>5650</v>
      </c>
      <c r="J391" s="407" t="n">
        <f aca="false">I391*0.67</f>
        <v>3785.5</v>
      </c>
      <c r="K391" s="575" t="n">
        <v>19</v>
      </c>
      <c r="L391" s="575"/>
      <c r="M391" s="575"/>
      <c r="N391" s="576" t="n">
        <v>48</v>
      </c>
      <c r="O391" s="576"/>
      <c r="P391" s="410"/>
      <c r="Q391" s="410"/>
      <c r="R391" s="410"/>
      <c r="S391" s="410"/>
      <c r="T391" s="411"/>
      <c r="U391" s="412"/>
      <c r="V391" s="410"/>
      <c r="W391" s="410"/>
      <c r="X391" s="517"/>
      <c r="Y391" s="474" t="n">
        <v>1680</v>
      </c>
      <c r="Z391" s="430" t="n">
        <v>5.21</v>
      </c>
      <c r="AA391" s="410" t="n">
        <v>1986</v>
      </c>
      <c r="AB391" s="410" t="n">
        <f aca="false">AA391*2.8</f>
        <v>5560.8</v>
      </c>
      <c r="AC391" s="410" t="n">
        <v>4840</v>
      </c>
      <c r="AD391" s="475" t="n">
        <v>5.12</v>
      </c>
      <c r="AE391" s="478" t="n">
        <f aca="false">AD391/$AD$6</f>
        <v>0.711111111111111</v>
      </c>
      <c r="AF391" s="479" t="n">
        <f aca="false">Y391</f>
        <v>1680</v>
      </c>
      <c r="AG391" s="478" t="n">
        <f aca="false">AF391/$AF$6</f>
        <v>0.672</v>
      </c>
      <c r="AH391" s="479" t="n">
        <v>1986</v>
      </c>
      <c r="AI391" s="479" t="n">
        <f aca="false">AB391</f>
        <v>5560.8</v>
      </c>
      <c r="AJ391" s="474" t="n">
        <f aca="false">AB391*Y391/1000</f>
        <v>9342.144</v>
      </c>
      <c r="AK391" s="478" t="n">
        <f aca="false">AJ391/$AJ$6</f>
        <v>0.4152064</v>
      </c>
      <c r="AL391" s="448" t="n">
        <v>38</v>
      </c>
      <c r="AM391" s="480"/>
      <c r="AN391" s="474" t="n">
        <v>1300</v>
      </c>
      <c r="AO391" s="474" t="n">
        <v>1619</v>
      </c>
      <c r="AP391" s="480" t="n">
        <v>7.29</v>
      </c>
      <c r="AQ391" s="448" t="n">
        <v>503</v>
      </c>
      <c r="AR391" s="474" t="n">
        <f aca="false">AQ391*3.2</f>
        <v>1609.6</v>
      </c>
      <c r="AS391" s="658" t="n">
        <f aca="false">AR391/AQ391</f>
        <v>3.2</v>
      </c>
      <c r="AT391" s="474" t="n">
        <v>4840</v>
      </c>
      <c r="AU391" s="448"/>
      <c r="AV391" s="481" t="n">
        <v>0.6</v>
      </c>
      <c r="AW391" s="480" t="n">
        <v>3.06</v>
      </c>
      <c r="AX391" s="480" t="n">
        <v>35.1</v>
      </c>
      <c r="AY391" s="481" t="n">
        <v>18.6</v>
      </c>
      <c r="AZ391" s="481" t="n">
        <v>3.3</v>
      </c>
      <c r="BA391" s="421" t="n">
        <f aca="false">CC391+DF391</f>
        <v>45194</v>
      </c>
      <c r="BB391" s="422" t="n">
        <f aca="false">BA391/$BA$6</f>
        <v>0.90388</v>
      </c>
      <c r="BC391" s="423"/>
      <c r="BD391" s="424" t="n">
        <v>7.94</v>
      </c>
      <c r="BE391" s="425" t="n">
        <v>39.2</v>
      </c>
      <c r="BF391" s="426" t="n">
        <v>165</v>
      </c>
      <c r="BG391" s="427" t="n">
        <v>5390</v>
      </c>
      <c r="BH391" s="421" t="n">
        <f aca="false">BG391*0.67</f>
        <v>3611.3</v>
      </c>
      <c r="BI391" s="433"/>
      <c r="BJ391" s="422"/>
      <c r="BK391" s="428" t="n">
        <v>18.4</v>
      </c>
      <c r="BL391" s="428"/>
      <c r="BM391" s="429"/>
      <c r="BN391" s="423"/>
      <c r="BO391" s="426" t="n">
        <v>56</v>
      </c>
      <c r="BP391" s="426"/>
      <c r="BQ391" s="424" t="n">
        <v>3.68</v>
      </c>
      <c r="BR391" s="422" t="n">
        <f aca="false">BQ391/$BQ$6</f>
        <v>0.511111111111111</v>
      </c>
      <c r="BS391" s="410" t="n">
        <f aca="false">BA391+Y391</f>
        <v>46874</v>
      </c>
      <c r="BT391" s="430" t="n">
        <f aca="false">(BD391*BA391+AP391*AF391)/(AF391+BA391)</f>
        <v>7.91670350300807</v>
      </c>
      <c r="BU391" s="431" t="n">
        <f aca="false">(AQ391*Y391+BA391*BE391)/(BA391+Y391)</f>
        <v>55.8229466228613</v>
      </c>
      <c r="BV391" s="431" t="n">
        <f aca="false">(BA391*BF391+AR391*AF391)/(AF391+BA391)</f>
        <v>216.775568545462</v>
      </c>
      <c r="BW391" s="431" t="n">
        <f aca="false">(BA391*BG391+AS391*AF391)/(AF391+BA391)</f>
        <v>5196.93296923668</v>
      </c>
      <c r="BX391" s="431" t="n">
        <f aca="false">BW391*0.65</f>
        <v>3378.00643000384</v>
      </c>
      <c r="BY391" s="431" t="n">
        <f aca="false">(BK391*BA391+AY391*AF391)/BS391</f>
        <v>18.4071681529206</v>
      </c>
      <c r="BZ391" s="431"/>
      <c r="CA391" s="432"/>
      <c r="CB391" s="431" t="n">
        <f aca="false">BO391</f>
        <v>56</v>
      </c>
      <c r="CC391" s="433" t="n">
        <v>22572</v>
      </c>
      <c r="CD391" s="412" t="n">
        <f aca="false">CC391+AF391/2</f>
        <v>23412</v>
      </c>
      <c r="CE391" s="422" t="n">
        <f aca="false">CD391/25000</f>
        <v>0.93648</v>
      </c>
      <c r="CF391" s="434" t="n">
        <f aca="false">6700/CD391*24</f>
        <v>6.86827268067658</v>
      </c>
      <c r="CG391" s="435"/>
      <c r="CH391" s="428"/>
      <c r="CI391" s="447" t="n">
        <f aca="false">9500/CD391*24</f>
        <v>9.7385955920041</v>
      </c>
      <c r="CJ391" s="437" t="n">
        <v>19.5</v>
      </c>
      <c r="CK391" s="437" t="n">
        <v>1.4</v>
      </c>
      <c r="CL391" s="424"/>
      <c r="CM391" s="424" t="n">
        <v>18.3</v>
      </c>
      <c r="CN391" s="424" t="n">
        <v>65</v>
      </c>
      <c r="CO391" s="433"/>
      <c r="CP391" s="433"/>
      <c r="CQ391" s="438"/>
      <c r="CR391" s="438" t="n">
        <v>0.95</v>
      </c>
      <c r="CS391" s="425"/>
      <c r="CT391" s="433" t="n">
        <f aca="false">3500/CD391*24</f>
        <v>3.58790363915941</v>
      </c>
      <c r="CU391" s="435" t="n">
        <v>4.5</v>
      </c>
      <c r="CV391" s="439"/>
      <c r="CW391" s="440"/>
      <c r="CX391" s="441"/>
      <c r="CY391" s="442"/>
      <c r="CZ391" s="443"/>
      <c r="DA391" s="443"/>
      <c r="DB391" s="443"/>
      <c r="DC391" s="443"/>
      <c r="DD391" s="444"/>
      <c r="DE391" s="441"/>
      <c r="DF391" s="445" t="n">
        <v>22622</v>
      </c>
      <c r="DG391" s="446" t="n">
        <f aca="false">DF391+AF391/2</f>
        <v>23462</v>
      </c>
      <c r="DH391" s="422" t="n">
        <f aca="false">DG391/25000</f>
        <v>0.93848</v>
      </c>
      <c r="DI391" s="447" t="n">
        <f aca="false">6700/DG391*24</f>
        <v>6.85363566618362</v>
      </c>
      <c r="DJ391" s="435" t="n">
        <v>7.61</v>
      </c>
      <c r="DK391" s="428" t="n">
        <v>8.2</v>
      </c>
      <c r="DL391" s="447" t="n">
        <f aca="false">9500/DG391*24</f>
        <v>9.7178416162305</v>
      </c>
      <c r="DM391" s="423" t="n">
        <v>19.5</v>
      </c>
      <c r="DN391" s="423" t="n">
        <v>1.24</v>
      </c>
      <c r="DO391" s="424" t="n">
        <v>7.6</v>
      </c>
      <c r="DP391" s="424" t="n">
        <v>18.9</v>
      </c>
      <c r="DQ391" s="424" t="n">
        <v>67</v>
      </c>
      <c r="DR391" s="433"/>
      <c r="DS391" s="433"/>
      <c r="DT391" s="438"/>
      <c r="DU391" s="438" t="n">
        <v>0.94</v>
      </c>
      <c r="DV391" s="425"/>
      <c r="DW391" s="447" t="n">
        <f aca="false">3500/DG391*24</f>
        <v>3.58025743755861</v>
      </c>
      <c r="DX391" s="435" t="n">
        <v>4.23</v>
      </c>
      <c r="DY391" s="439" t="n">
        <v>7.76</v>
      </c>
      <c r="DZ391" s="440" t="n">
        <v>17.8</v>
      </c>
      <c r="EA391" s="441" t="n">
        <v>68</v>
      </c>
      <c r="EB391" s="442" t="n">
        <v>6310</v>
      </c>
      <c r="EC391" s="443" t="n">
        <v>12</v>
      </c>
      <c r="ED391" s="443"/>
      <c r="EE391" s="443"/>
      <c r="EF391" s="443"/>
      <c r="EG391" s="444" t="n">
        <v>13</v>
      </c>
      <c r="EH391" s="441"/>
      <c r="EI391" s="430" t="n">
        <f aca="false">DY391</f>
        <v>7.76</v>
      </c>
      <c r="EJ391" s="448" t="n">
        <f aca="false">DZ391</f>
        <v>17.8</v>
      </c>
      <c r="EK391" s="449" t="n">
        <f aca="false">EA391</f>
        <v>68</v>
      </c>
      <c r="EL391" s="418" t="n">
        <f aca="false">EB391</f>
        <v>6310</v>
      </c>
      <c r="EM391" s="432" t="n">
        <f aca="false">EC391</f>
        <v>12</v>
      </c>
      <c r="EN391" s="432"/>
      <c r="EO391" s="432"/>
      <c r="EP391" s="432"/>
      <c r="EQ391" s="431" t="n">
        <f aca="false">EG391</f>
        <v>13</v>
      </c>
      <c r="ER391" s="449"/>
      <c r="ES391" s="450" t="n">
        <f aca="false">44000/(BA391+AF391)*24</f>
        <v>22.5284806075863</v>
      </c>
      <c r="ET391" s="451" t="n">
        <f aca="false">(BA391+AF391)/BA$6</f>
        <v>0.93748</v>
      </c>
      <c r="EU391" s="452" t="n">
        <f aca="false">BV391/1000/ES391*24</f>
        <v>0.230934954545455</v>
      </c>
      <c r="EV391" s="451" t="n">
        <f aca="false">EU391/$EU$6</f>
        <v>0.427657323232323</v>
      </c>
      <c r="EW391" s="514" t="n">
        <f aca="false">1-EM391/BY391</f>
        <v>0.348080057708605</v>
      </c>
      <c r="EX391" s="515" t="n">
        <f aca="false">BY391-EM391</f>
        <v>6.40716815292059</v>
      </c>
      <c r="EY391" s="514" t="n">
        <f aca="false">1-EJ391/BU391</f>
        <v>0.681134711138478</v>
      </c>
      <c r="EZ391" s="515" t="n">
        <f aca="false">BU391-EJ391</f>
        <v>38.0229466228613</v>
      </c>
      <c r="FA391" s="451" t="n">
        <f aca="false">1-EK391/BV391</f>
        <v>0.686311513533228</v>
      </c>
      <c r="FB391" s="432" t="n">
        <f aca="false">BV391-EK391</f>
        <v>148.775568545462</v>
      </c>
      <c r="FC391" s="453"/>
      <c r="FD391" s="432"/>
      <c r="FE391" s="453" t="n">
        <f aca="false">1-EQ391/CB391</f>
        <v>0.767857142857143</v>
      </c>
      <c r="FF391" s="431" t="n">
        <f aca="false">CB391-EQ391</f>
        <v>43</v>
      </c>
      <c r="FG391" s="406" t="n">
        <v>50400</v>
      </c>
      <c r="FH391" s="590"/>
      <c r="FI391" s="591"/>
      <c r="FJ391" s="592"/>
      <c r="FK391" s="456" t="n">
        <f aca="false">3000/BS391*24</f>
        <v>1.53603276869907</v>
      </c>
      <c r="FL391" s="531"/>
      <c r="FM391" s="456"/>
      <c r="FN391" s="531" t="n">
        <v>4031</v>
      </c>
      <c r="FO391" s="533" t="n">
        <f aca="false">FN391/11.15/1.2/1000</f>
        <v>0.301270553064275</v>
      </c>
      <c r="FP391" s="450" t="n">
        <f aca="false">FN391/BS391*1000</f>
        <v>85.9965012586935</v>
      </c>
      <c r="FQ391" s="458" t="n">
        <v>50.4</v>
      </c>
      <c r="FR391" s="459" t="n">
        <f aca="false">FQ391/BS391*1000</f>
        <v>1.07522293808935</v>
      </c>
      <c r="FS391" s="577" t="n">
        <v>7.77</v>
      </c>
      <c r="FT391" s="578" t="n">
        <v>15.6</v>
      </c>
      <c r="FU391" s="579" t="n">
        <v>60</v>
      </c>
      <c r="FV391" s="580" t="n">
        <v>1</v>
      </c>
      <c r="FW391" s="581"/>
      <c r="FX391" s="580"/>
      <c r="FY391" s="453" t="n">
        <f aca="false">1-FV391/(EG391+DD391)</f>
        <v>0.923076923076923</v>
      </c>
      <c r="FZ391" s="453"/>
      <c r="GA391" s="430"/>
      <c r="GB391" s="514" t="n">
        <f aca="false">1-FT391/DZ391</f>
        <v>0.123595505617978</v>
      </c>
      <c r="GC391" s="515" t="n">
        <f aca="false">(CW391+DZ391-FT391)</f>
        <v>2.2</v>
      </c>
      <c r="GD391" s="514" t="n">
        <f aca="false">1-FU391/EA391</f>
        <v>0.117647058823529</v>
      </c>
      <c r="GE391" s="528" t="n">
        <f aca="false">CX391+EA391-FU391</f>
        <v>8</v>
      </c>
      <c r="GF391" s="462" t="n">
        <f aca="false">4100/BS391*24</f>
        <v>2.09924478388872</v>
      </c>
      <c r="GG391" s="607"/>
      <c r="GH391" s="451"/>
      <c r="GI391" s="406"/>
      <c r="GJ391" s="463"/>
      <c r="GK391" s="464"/>
      <c r="GL391" s="465"/>
      <c r="GM391" s="530"/>
      <c r="GN391" s="406"/>
      <c r="GO391" s="514"/>
      <c r="GP391" s="451"/>
      <c r="GQ391" s="578"/>
      <c r="GR391" s="456" t="n">
        <f aca="false">4300/BS391*24</f>
        <v>2.20164696846866</v>
      </c>
      <c r="GS391" s="532"/>
      <c r="GT391" s="532"/>
      <c r="GU391" s="514"/>
      <c r="GV391" s="514"/>
      <c r="GW391" s="514"/>
      <c r="GX391" s="514"/>
      <c r="GY391" s="463"/>
      <c r="GZ391" s="406" t="n">
        <v>44686</v>
      </c>
      <c r="HA391" s="582" t="n">
        <v>7.95</v>
      </c>
      <c r="HB391" s="452" t="n">
        <v>7.89</v>
      </c>
      <c r="HC391" s="578" t="n">
        <v>15.6</v>
      </c>
      <c r="HD391" s="464" t="n">
        <f aca="false">HC391*3.38</f>
        <v>52.728</v>
      </c>
      <c r="HE391" s="464" t="n">
        <v>16</v>
      </c>
      <c r="HF391" s="464"/>
      <c r="HG391" s="583"/>
      <c r="HH391" s="576" t="n">
        <v>2</v>
      </c>
      <c r="HI391" s="584" t="n">
        <v>6450</v>
      </c>
      <c r="HJ391" s="407" t="n">
        <f aca="false">HI391*0.67</f>
        <v>4321.5</v>
      </c>
      <c r="HK391" s="407"/>
      <c r="HL391" s="550"/>
      <c r="HM391" s="585"/>
      <c r="HN391" s="462" t="n">
        <v>11.8</v>
      </c>
      <c r="HO391" s="575"/>
      <c r="HP391" s="549" t="n">
        <v>0.01</v>
      </c>
      <c r="HQ391" s="586"/>
      <c r="HR391" s="587"/>
      <c r="HS391" s="521" t="n">
        <v>0.22</v>
      </c>
      <c r="HT391" s="588" t="n">
        <v>4</v>
      </c>
      <c r="HU391" s="523" t="n">
        <f aca="false">72500/BA391*24</f>
        <v>38.5006859317609</v>
      </c>
      <c r="HV391" s="514" t="n">
        <f aca="false">1-HC391/BE391</f>
        <v>0.602040816326531</v>
      </c>
      <c r="HW391" s="514" t="n">
        <f aca="false">1-HD391/BF391</f>
        <v>0.680436363636364</v>
      </c>
      <c r="HX391" s="514" t="n">
        <f aca="false">1-HN391/BK391</f>
        <v>0.358695652173913</v>
      </c>
      <c r="HY391" s="600"/>
    </row>
    <row r="392" s="599" customFormat="true" ht="15" hidden="false" customHeight="true" outlineLevel="0" collapsed="false">
      <c r="A392" s="401" t="n">
        <v>43874</v>
      </c>
      <c r="B392" s="516" t="n">
        <v>39186</v>
      </c>
      <c r="C392" s="403" t="n">
        <f aca="false">B392/$B$6</f>
        <v>0.78372</v>
      </c>
      <c r="D392" s="572" t="n">
        <v>7.86</v>
      </c>
      <c r="E392" s="573" t="n">
        <v>32</v>
      </c>
      <c r="F392" s="574" t="n">
        <v>145</v>
      </c>
      <c r="G392" s="407" t="n">
        <f aca="false">F392*B392/1000</f>
        <v>5681.97</v>
      </c>
      <c r="H392" s="403" t="n">
        <f aca="false">G392/$G$6</f>
        <v>0.2272788</v>
      </c>
      <c r="I392" s="574" t="n">
        <v>4080</v>
      </c>
      <c r="J392" s="407" t="n">
        <f aca="false">I392*0.67</f>
        <v>2733.6</v>
      </c>
      <c r="K392" s="575" t="n">
        <v>20.7</v>
      </c>
      <c r="L392" s="575"/>
      <c r="M392" s="575"/>
      <c r="N392" s="576" t="n">
        <v>66</v>
      </c>
      <c r="O392" s="576"/>
      <c r="P392" s="410"/>
      <c r="Q392" s="410"/>
      <c r="R392" s="410"/>
      <c r="S392" s="410"/>
      <c r="T392" s="411"/>
      <c r="U392" s="412"/>
      <c r="V392" s="410"/>
      <c r="W392" s="410"/>
      <c r="X392" s="517"/>
      <c r="Y392" s="474" t="n">
        <v>1680</v>
      </c>
      <c r="Z392" s="430" t="n">
        <v>5.16</v>
      </c>
      <c r="AA392" s="410" t="n">
        <v>2020</v>
      </c>
      <c r="AB392" s="410" t="n">
        <f aca="false">AA392*2.8</f>
        <v>5656</v>
      </c>
      <c r="AC392" s="410" t="n">
        <v>5100</v>
      </c>
      <c r="AD392" s="475" t="n">
        <v>5.03</v>
      </c>
      <c r="AE392" s="478" t="n">
        <f aca="false">AD392/$AD$6</f>
        <v>0.698611111111111</v>
      </c>
      <c r="AF392" s="479" t="n">
        <f aca="false">Y392</f>
        <v>1680</v>
      </c>
      <c r="AG392" s="478" t="n">
        <f aca="false">AF392/$AF$6</f>
        <v>0.672</v>
      </c>
      <c r="AH392" s="479" t="n">
        <v>2020</v>
      </c>
      <c r="AI392" s="479" t="n">
        <f aca="false">AB392</f>
        <v>5656</v>
      </c>
      <c r="AJ392" s="474" t="n">
        <f aca="false">AB392*Y392/1000</f>
        <v>9502.08</v>
      </c>
      <c r="AK392" s="478" t="n">
        <f aca="false">AJ392/$AJ$6</f>
        <v>0.422314666666667</v>
      </c>
      <c r="AL392" s="448" t="n">
        <v>38</v>
      </c>
      <c r="AM392" s="480"/>
      <c r="AN392" s="474" t="n">
        <v>1227</v>
      </c>
      <c r="AO392" s="474" t="n">
        <v>1331</v>
      </c>
      <c r="AP392" s="480" t="n">
        <v>7.13</v>
      </c>
      <c r="AQ392" s="448" t="n">
        <v>515</v>
      </c>
      <c r="AR392" s="474" t="n">
        <f aca="false">AQ392*3.2</f>
        <v>1648</v>
      </c>
      <c r="AS392" s="658" t="n">
        <f aca="false">AR392/AQ392</f>
        <v>3.2</v>
      </c>
      <c r="AT392" s="474" t="n">
        <v>4750</v>
      </c>
      <c r="AU392" s="448"/>
      <c r="AV392" s="481" t="n">
        <v>0.5</v>
      </c>
      <c r="AW392" s="480" t="n">
        <v>2.71</v>
      </c>
      <c r="AX392" s="480" t="n">
        <v>35.22</v>
      </c>
      <c r="AY392" s="481" t="n">
        <v>20.2</v>
      </c>
      <c r="AZ392" s="481" t="n">
        <v>3.5</v>
      </c>
      <c r="BA392" s="421" t="n">
        <f aca="false">CC392+DF392</f>
        <v>38573</v>
      </c>
      <c r="BB392" s="422" t="n">
        <f aca="false">BA392/$BA$6</f>
        <v>0.77146</v>
      </c>
      <c r="BC392" s="423"/>
      <c r="BD392" s="424" t="n">
        <v>7.95</v>
      </c>
      <c r="BE392" s="425" t="n">
        <v>40.7</v>
      </c>
      <c r="BF392" s="426" t="n">
        <v>152</v>
      </c>
      <c r="BG392" s="427" t="n">
        <v>5870</v>
      </c>
      <c r="BH392" s="421" t="n">
        <f aca="false">BG392*0.67</f>
        <v>3932.9</v>
      </c>
      <c r="BI392" s="433"/>
      <c r="BJ392" s="422"/>
      <c r="BK392" s="428" t="n">
        <v>18.4</v>
      </c>
      <c r="BL392" s="428"/>
      <c r="BM392" s="429"/>
      <c r="BN392" s="423"/>
      <c r="BO392" s="426" t="n">
        <v>70</v>
      </c>
      <c r="BP392" s="426"/>
      <c r="BQ392" s="424" t="n">
        <v>4.66</v>
      </c>
      <c r="BR392" s="422" t="n">
        <f aca="false">BQ392/$BQ$6</f>
        <v>0.647222222222222</v>
      </c>
      <c r="BS392" s="410" t="n">
        <f aca="false">BA392+Y392</f>
        <v>40253</v>
      </c>
      <c r="BT392" s="430" t="n">
        <f aca="false">(BD392*BA392+AP392*AF392)/(AF392+BA392)</f>
        <v>7.91577646386605</v>
      </c>
      <c r="BU392" s="431" t="n">
        <f aca="false">(AQ392*Y392+BA392*BE392)/(BA392+Y392)</f>
        <v>60.4953941321144</v>
      </c>
      <c r="BV392" s="431" t="n">
        <f aca="false">(BA392*BF392+AR392*AF392)/(AF392+BA392)</f>
        <v>214.437085434626</v>
      </c>
      <c r="BW392" s="431" t="n">
        <f aca="false">(BA392*BG392+AS392*AF392)/(AF392+BA392)</f>
        <v>5625.14311976747</v>
      </c>
      <c r="BX392" s="431" t="n">
        <f aca="false">BW392*0.65</f>
        <v>3656.34302784886</v>
      </c>
      <c r="BY392" s="431" t="n">
        <f aca="false">(BK392*BA392+AY392*AF392)/BS392</f>
        <v>18.475124835416</v>
      </c>
      <c r="BZ392" s="431"/>
      <c r="CA392" s="432"/>
      <c r="CB392" s="431" t="n">
        <f aca="false">BO392</f>
        <v>70</v>
      </c>
      <c r="CC392" s="433" t="n">
        <v>19207</v>
      </c>
      <c r="CD392" s="412" t="n">
        <f aca="false">CC392+AF392/2</f>
        <v>20047</v>
      </c>
      <c r="CE392" s="422" t="n">
        <f aca="false">CD392/25000</f>
        <v>0.80188</v>
      </c>
      <c r="CF392" s="434" t="n">
        <f aca="false">6700/CD392*24</f>
        <v>8.02115029680251</v>
      </c>
      <c r="CG392" s="435"/>
      <c r="CH392" s="428"/>
      <c r="CI392" s="447" t="n">
        <f aca="false">9500/CD392*24</f>
        <v>11.3732728088991</v>
      </c>
      <c r="CJ392" s="437" t="n">
        <v>19.9</v>
      </c>
      <c r="CK392" s="437" t="n">
        <v>2.2</v>
      </c>
      <c r="CL392" s="424"/>
      <c r="CM392" s="424" t="n">
        <v>17.6</v>
      </c>
      <c r="CN392" s="424" t="n">
        <v>66</v>
      </c>
      <c r="CO392" s="433"/>
      <c r="CP392" s="433"/>
      <c r="CQ392" s="438"/>
      <c r="CR392" s="438" t="n">
        <v>0.95</v>
      </c>
      <c r="CS392" s="425"/>
      <c r="CT392" s="433" t="n">
        <f aca="false">3500/CD392*24</f>
        <v>4.19015314012072</v>
      </c>
      <c r="CU392" s="435" t="n">
        <v>5.33</v>
      </c>
      <c r="CV392" s="439"/>
      <c r="CW392" s="440"/>
      <c r="CX392" s="441"/>
      <c r="CY392" s="442"/>
      <c r="CZ392" s="443"/>
      <c r="DA392" s="443"/>
      <c r="DB392" s="443"/>
      <c r="DC392" s="443"/>
      <c r="DD392" s="444"/>
      <c r="DE392" s="441"/>
      <c r="DF392" s="445" t="n">
        <v>19366</v>
      </c>
      <c r="DG392" s="446" t="n">
        <f aca="false">DF392+AF392/2</f>
        <v>20206</v>
      </c>
      <c r="DH392" s="422" t="n">
        <f aca="false">DG392/25000</f>
        <v>0.80824</v>
      </c>
      <c r="DI392" s="447" t="n">
        <f aca="false">6700/DG392*24</f>
        <v>7.95803226764328</v>
      </c>
      <c r="DJ392" s="435" t="n">
        <v>7.59</v>
      </c>
      <c r="DK392" s="428" t="n">
        <v>7.6</v>
      </c>
      <c r="DL392" s="447" t="n">
        <f aca="false">9500/DG392*24</f>
        <v>11.2837770959121</v>
      </c>
      <c r="DM392" s="423" t="n">
        <v>20.1</v>
      </c>
      <c r="DN392" s="423" t="n">
        <v>1.89</v>
      </c>
      <c r="DO392" s="424" t="n">
        <v>7.6</v>
      </c>
      <c r="DP392" s="424" t="n">
        <v>18.8</v>
      </c>
      <c r="DQ392" s="424" t="n">
        <v>36</v>
      </c>
      <c r="DR392" s="433"/>
      <c r="DS392" s="433"/>
      <c r="DT392" s="438"/>
      <c r="DU392" s="438" t="n">
        <v>0.95</v>
      </c>
      <c r="DV392" s="425"/>
      <c r="DW392" s="447" t="n">
        <f aca="false">3500/DG392*24</f>
        <v>4.15718103533604</v>
      </c>
      <c r="DX392" s="435" t="n">
        <v>5.22</v>
      </c>
      <c r="DY392" s="439" t="n">
        <v>7.84</v>
      </c>
      <c r="DZ392" s="440" t="n">
        <v>16</v>
      </c>
      <c r="EA392" s="441" t="n">
        <v>59</v>
      </c>
      <c r="EB392" s="442" t="n">
        <v>5810</v>
      </c>
      <c r="EC392" s="443" t="n">
        <v>12</v>
      </c>
      <c r="ED392" s="443"/>
      <c r="EE392" s="443"/>
      <c r="EF392" s="443"/>
      <c r="EG392" s="444" t="n">
        <v>10</v>
      </c>
      <c r="EH392" s="441"/>
      <c r="EI392" s="430" t="n">
        <f aca="false">DY392</f>
        <v>7.84</v>
      </c>
      <c r="EJ392" s="448" t="n">
        <f aca="false">DZ392</f>
        <v>16</v>
      </c>
      <c r="EK392" s="449" t="n">
        <f aca="false">EA392</f>
        <v>59</v>
      </c>
      <c r="EL392" s="418" t="n">
        <f aca="false">EB392</f>
        <v>5810</v>
      </c>
      <c r="EM392" s="432" t="n">
        <f aca="false">EC392</f>
        <v>12</v>
      </c>
      <c r="EN392" s="432"/>
      <c r="EO392" s="432"/>
      <c r="EP392" s="432"/>
      <c r="EQ392" s="431" t="n">
        <f aca="false">EG392</f>
        <v>10</v>
      </c>
      <c r="ER392" s="449"/>
      <c r="ES392" s="450" t="n">
        <f aca="false">44000/(BA392+AF392)*24</f>
        <v>26.2340695103471</v>
      </c>
      <c r="ET392" s="451" t="n">
        <f aca="false">(BA392+AF392)/BA$6</f>
        <v>0.80506</v>
      </c>
      <c r="EU392" s="452" t="n">
        <f aca="false">BV392/1000/ES392*24</f>
        <v>0.196175818181818</v>
      </c>
      <c r="EV392" s="451" t="n">
        <f aca="false">EU392/$EU$6</f>
        <v>0.363288552188552</v>
      </c>
      <c r="EW392" s="514" t="n">
        <f aca="false">1-EM392/BY392</f>
        <v>0.350478001805079</v>
      </c>
      <c r="EX392" s="515" t="n">
        <f aca="false">BY392-EM392</f>
        <v>6.47512483541599</v>
      </c>
      <c r="EY392" s="514" t="n">
        <f aca="false">1-EJ392/BU392</f>
        <v>0.735517054983426</v>
      </c>
      <c r="EZ392" s="515" t="n">
        <f aca="false">BU392-EJ392</f>
        <v>44.4953941321144</v>
      </c>
      <c r="FA392" s="451" t="n">
        <f aca="false">1-EK392/BV392</f>
        <v>0.724861024479896</v>
      </c>
      <c r="FB392" s="432" t="n">
        <f aca="false">BV392-EK392</f>
        <v>155.437085434626</v>
      </c>
      <c r="FC392" s="453"/>
      <c r="FD392" s="432"/>
      <c r="FE392" s="453" t="n">
        <f aca="false">1-EQ392/CB392</f>
        <v>0.857142857142857</v>
      </c>
      <c r="FF392" s="431" t="n">
        <f aca="false">CB392-EQ392</f>
        <v>60</v>
      </c>
      <c r="FG392" s="406" t="n">
        <v>50400</v>
      </c>
      <c r="FH392" s="590"/>
      <c r="FI392" s="591"/>
      <c r="FJ392" s="592"/>
      <c r="FK392" s="456" t="n">
        <f aca="false">3000/BS392*24</f>
        <v>1.78868655752366</v>
      </c>
      <c r="FL392" s="531"/>
      <c r="FM392" s="456"/>
      <c r="FN392" s="531" t="n">
        <v>4031</v>
      </c>
      <c r="FO392" s="533" t="n">
        <f aca="false">FN392/11.15/1.2/1000</f>
        <v>0.301270553064275</v>
      </c>
      <c r="FP392" s="450" t="n">
        <f aca="false">FN392/BS392*1000</f>
        <v>100.141604352471</v>
      </c>
      <c r="FQ392" s="458" t="n">
        <v>50.4</v>
      </c>
      <c r="FR392" s="459" t="n">
        <f aca="false">FQ392/BS392*1000</f>
        <v>1.25208059026656</v>
      </c>
      <c r="FS392" s="577" t="n">
        <v>7.72</v>
      </c>
      <c r="FT392" s="578" t="n">
        <v>14</v>
      </c>
      <c r="FU392" s="579" t="n">
        <v>51</v>
      </c>
      <c r="FV392" s="580" t="n">
        <v>1</v>
      </c>
      <c r="FW392" s="581"/>
      <c r="FX392" s="580"/>
      <c r="FY392" s="453" t="n">
        <f aca="false">1-FV392/(EG392+DD392)</f>
        <v>0.9</v>
      </c>
      <c r="FZ392" s="453"/>
      <c r="GA392" s="430"/>
      <c r="GB392" s="514" t="n">
        <f aca="false">1-FT392/DZ392</f>
        <v>0.125</v>
      </c>
      <c r="GC392" s="515" t="n">
        <f aca="false">(CW392+DZ392-FT392)</f>
        <v>2</v>
      </c>
      <c r="GD392" s="514" t="n">
        <f aca="false">1-FU392/EA392</f>
        <v>0.135593220338983</v>
      </c>
      <c r="GE392" s="528" t="n">
        <f aca="false">CX392+EA392-FU392</f>
        <v>8</v>
      </c>
      <c r="GF392" s="462" t="n">
        <f aca="false">4100/BS392*24</f>
        <v>2.44453829528234</v>
      </c>
      <c r="GG392" s="607"/>
      <c r="GH392" s="451"/>
      <c r="GI392" s="406"/>
      <c r="GJ392" s="463"/>
      <c r="GK392" s="464"/>
      <c r="GL392" s="465"/>
      <c r="GM392" s="530"/>
      <c r="GN392" s="406"/>
      <c r="GO392" s="514"/>
      <c r="GP392" s="451"/>
      <c r="GQ392" s="578"/>
      <c r="GR392" s="456" t="n">
        <f aca="false">4300/BS392*24</f>
        <v>2.56378406578392</v>
      </c>
      <c r="GS392" s="532"/>
      <c r="GT392" s="532"/>
      <c r="GU392" s="514"/>
      <c r="GV392" s="514"/>
      <c r="GW392" s="514"/>
      <c r="GX392" s="514"/>
      <c r="GY392" s="463"/>
      <c r="GZ392" s="406" t="n">
        <v>39641</v>
      </c>
      <c r="HA392" s="582" t="n">
        <v>7.9</v>
      </c>
      <c r="HB392" s="452" t="n">
        <v>7.86</v>
      </c>
      <c r="HC392" s="578" t="n">
        <v>13.6</v>
      </c>
      <c r="HD392" s="464" t="n">
        <f aca="false">HC392*3.38</f>
        <v>45.968</v>
      </c>
      <c r="HE392" s="464" t="n">
        <v>15</v>
      </c>
      <c r="HF392" s="464"/>
      <c r="HG392" s="583"/>
      <c r="HH392" s="576" t="n">
        <v>1</v>
      </c>
      <c r="HI392" s="584" t="n">
        <v>5820</v>
      </c>
      <c r="HJ392" s="407" t="n">
        <f aca="false">HI392*0.67</f>
        <v>3899.4</v>
      </c>
      <c r="HK392" s="407"/>
      <c r="HL392" s="550"/>
      <c r="HM392" s="585"/>
      <c r="HN392" s="462" t="n">
        <v>11.5</v>
      </c>
      <c r="HO392" s="575"/>
      <c r="HP392" s="549" t="n">
        <v>0.01</v>
      </c>
      <c r="HQ392" s="586"/>
      <c r="HR392" s="587"/>
      <c r="HS392" s="521" t="n">
        <v>0.2</v>
      </c>
      <c r="HT392" s="588" t="n">
        <v>4</v>
      </c>
      <c r="HU392" s="523" t="n">
        <f aca="false">72500/BA392*24</f>
        <v>45.1092733259015</v>
      </c>
      <c r="HV392" s="514" t="n">
        <f aca="false">1-HC392/BE392</f>
        <v>0.665847665847666</v>
      </c>
      <c r="HW392" s="514" t="n">
        <f aca="false">1-HD392/BF392</f>
        <v>0.697578947368421</v>
      </c>
      <c r="HX392" s="514" t="n">
        <f aca="false">1-HN392/BK392</f>
        <v>0.375</v>
      </c>
      <c r="HY392" s="600"/>
    </row>
    <row r="393" s="599" customFormat="true" ht="15" hidden="false" customHeight="true" outlineLevel="0" collapsed="false">
      <c r="A393" s="401" t="n">
        <v>43875</v>
      </c>
      <c r="B393" s="516" t="n">
        <v>35945</v>
      </c>
      <c r="C393" s="403" t="n">
        <f aca="false">B393/$B$6</f>
        <v>0.7189</v>
      </c>
      <c r="D393" s="572" t="n">
        <v>8</v>
      </c>
      <c r="E393" s="573" t="n">
        <v>40.5</v>
      </c>
      <c r="F393" s="574" t="n">
        <v>185</v>
      </c>
      <c r="G393" s="407" t="n">
        <f aca="false">F393*B393/1000</f>
        <v>6649.825</v>
      </c>
      <c r="H393" s="403" t="n">
        <f aca="false">G393/$G$6</f>
        <v>0.265993</v>
      </c>
      <c r="I393" s="574" t="n">
        <v>5240</v>
      </c>
      <c r="J393" s="407" t="n">
        <f aca="false">I393*0.67</f>
        <v>3510.8</v>
      </c>
      <c r="K393" s="575" t="n">
        <v>23.3</v>
      </c>
      <c r="L393" s="575" t="n">
        <v>17.4</v>
      </c>
      <c r="M393" s="575" t="n">
        <v>2</v>
      </c>
      <c r="N393" s="576" t="n">
        <v>66</v>
      </c>
      <c r="O393" s="576" t="n">
        <v>16</v>
      </c>
      <c r="P393" s="410"/>
      <c r="Q393" s="410"/>
      <c r="R393" s="410"/>
      <c r="S393" s="410"/>
      <c r="T393" s="411"/>
      <c r="U393" s="412"/>
      <c r="V393" s="410"/>
      <c r="W393" s="410"/>
      <c r="X393" s="517"/>
      <c r="Y393" s="474" t="n">
        <v>1900</v>
      </c>
      <c r="Z393" s="430" t="n">
        <v>5.57</v>
      </c>
      <c r="AA393" s="410" t="n">
        <v>1924</v>
      </c>
      <c r="AB393" s="410" t="n">
        <f aca="false">AA393*2.8</f>
        <v>5387.2</v>
      </c>
      <c r="AC393" s="410" t="n">
        <v>5420</v>
      </c>
      <c r="AD393" s="475" t="n">
        <v>5.54</v>
      </c>
      <c r="AE393" s="478" t="n">
        <f aca="false">AD393/$AD$6</f>
        <v>0.769444444444444</v>
      </c>
      <c r="AF393" s="479" t="n">
        <f aca="false">Y393</f>
        <v>1900</v>
      </c>
      <c r="AG393" s="478" t="n">
        <f aca="false">AF393/$AF$6</f>
        <v>0.76</v>
      </c>
      <c r="AH393" s="479" t="n">
        <v>1924</v>
      </c>
      <c r="AI393" s="479" t="n">
        <f aca="false">AB393</f>
        <v>5387.2</v>
      </c>
      <c r="AJ393" s="474" t="n">
        <f aca="false">AB393*Y393/1000</f>
        <v>10235.68</v>
      </c>
      <c r="AK393" s="478" t="n">
        <f aca="false">AJ393/$AJ$6</f>
        <v>0.454919111111111</v>
      </c>
      <c r="AL393" s="448" t="n">
        <v>38</v>
      </c>
      <c r="AM393" s="480"/>
      <c r="AN393" s="474" t="n">
        <v>1594</v>
      </c>
      <c r="AO393" s="474" t="n">
        <v>1641</v>
      </c>
      <c r="AP393" s="480" t="n">
        <v>7.25</v>
      </c>
      <c r="AQ393" s="448" t="n">
        <v>510</v>
      </c>
      <c r="AR393" s="474" t="n">
        <f aca="false">AQ393*3.2</f>
        <v>1632</v>
      </c>
      <c r="AS393" s="658" t="n">
        <f aca="false">AR393/AQ393</f>
        <v>3.2</v>
      </c>
      <c r="AT393" s="474" t="n">
        <v>4790</v>
      </c>
      <c r="AU393" s="448"/>
      <c r="AV393" s="481" t="n">
        <v>0.2</v>
      </c>
      <c r="AW393" s="480" t="n">
        <v>2.86</v>
      </c>
      <c r="AX393" s="480" t="n">
        <v>35.96</v>
      </c>
      <c r="AY393" s="481" t="n">
        <v>26</v>
      </c>
      <c r="AZ393" s="481" t="n">
        <v>3.6</v>
      </c>
      <c r="BA393" s="421" t="n">
        <f aca="false">CC393+DF393</f>
        <v>36170</v>
      </c>
      <c r="BB393" s="422" t="n">
        <f aca="false">BA393/$BA$6</f>
        <v>0.7234</v>
      </c>
      <c r="BC393" s="423"/>
      <c r="BD393" s="424" t="n">
        <v>7.92</v>
      </c>
      <c r="BE393" s="425" t="n">
        <v>39.6</v>
      </c>
      <c r="BF393" s="426" t="n">
        <v>187</v>
      </c>
      <c r="BG393" s="427" t="n">
        <v>6020</v>
      </c>
      <c r="BH393" s="421" t="n">
        <f aca="false">BG393*0.67</f>
        <v>4033.4</v>
      </c>
      <c r="BI393" s="433"/>
      <c r="BJ393" s="422"/>
      <c r="BK393" s="428" t="n">
        <v>20.2</v>
      </c>
      <c r="BL393" s="428" t="n">
        <v>9.6</v>
      </c>
      <c r="BM393" s="429" t="n">
        <v>9.9</v>
      </c>
      <c r="BN393" s="423" t="n">
        <v>1.8</v>
      </c>
      <c r="BO393" s="426" t="n">
        <v>111</v>
      </c>
      <c r="BP393" s="426" t="n">
        <v>16</v>
      </c>
      <c r="BQ393" s="424" t="n">
        <v>3.15</v>
      </c>
      <c r="BR393" s="422" t="n">
        <f aca="false">BQ393/$BQ$6</f>
        <v>0.4375</v>
      </c>
      <c r="BS393" s="410" t="n">
        <f aca="false">BA393+Y393</f>
        <v>38070</v>
      </c>
      <c r="BT393" s="430" t="n">
        <f aca="false">(BD393*BA393+AP393*AF393)/(AF393+BA393)</f>
        <v>7.88656159705805</v>
      </c>
      <c r="BU393" s="431" t="n">
        <f aca="false">(AQ393*Y393+BA393*BE393)/(BA393+Y393)</f>
        <v>63.0767533490938</v>
      </c>
      <c r="BV393" s="431" t="n">
        <f aca="false">(BA393*BF393+AR393*AF393)/(AF393+BA393)</f>
        <v>259.117152613606</v>
      </c>
      <c r="BW393" s="431" t="n">
        <f aca="false">(BA393*BG393+AS393*AF393)/(AF393+BA393)</f>
        <v>5719.71315996848</v>
      </c>
      <c r="BX393" s="431" t="n">
        <f aca="false">BW393*0.65</f>
        <v>3717.81355397951</v>
      </c>
      <c r="BY393" s="431" t="n">
        <f aca="false">(BK393*BA393+AY393*AF393)/BS393</f>
        <v>20.4894667717363</v>
      </c>
      <c r="BZ393" s="431" t="n">
        <f aca="false">(BL393*BA393+AY393*AF393)/BS393</f>
        <v>10.4184922511164</v>
      </c>
      <c r="CA393" s="432" t="n">
        <f aca="false">(BN393*BA393+AZ393*AF393)/BS393</f>
        <v>1.88983451536643</v>
      </c>
      <c r="CB393" s="431" t="n">
        <f aca="false">BO393</f>
        <v>111</v>
      </c>
      <c r="CC393" s="433" t="n">
        <v>18070</v>
      </c>
      <c r="CD393" s="412" t="n">
        <f aca="false">CC393+AF393/2</f>
        <v>19020</v>
      </c>
      <c r="CE393" s="422" t="n">
        <f aca="false">CD393/25000</f>
        <v>0.7608</v>
      </c>
      <c r="CF393" s="434" t="n">
        <f aca="false">6700/CD393*24</f>
        <v>8.45425867507886</v>
      </c>
      <c r="CG393" s="435"/>
      <c r="CH393" s="428"/>
      <c r="CI393" s="447" t="n">
        <f aca="false">9500/CD393*24</f>
        <v>11.98738170347</v>
      </c>
      <c r="CJ393" s="437" t="n">
        <v>19.7</v>
      </c>
      <c r="CK393" s="437" t="n">
        <v>2.42</v>
      </c>
      <c r="CL393" s="424"/>
      <c r="CM393" s="424" t="n">
        <v>18</v>
      </c>
      <c r="CN393" s="424" t="n">
        <v>73</v>
      </c>
      <c r="CO393" s="433"/>
      <c r="CP393" s="433"/>
      <c r="CQ393" s="438"/>
      <c r="CR393" s="438" t="n">
        <v>0.95</v>
      </c>
      <c r="CS393" s="425"/>
      <c r="CT393" s="433" t="n">
        <f aca="false">3500/CD393*24</f>
        <v>4.41640378548896</v>
      </c>
      <c r="CU393" s="435" t="n">
        <v>5.46</v>
      </c>
      <c r="CV393" s="439"/>
      <c r="CW393" s="440"/>
      <c r="CX393" s="441"/>
      <c r="CY393" s="442"/>
      <c r="CZ393" s="443"/>
      <c r="DA393" s="443"/>
      <c r="DB393" s="443"/>
      <c r="DC393" s="443"/>
      <c r="DD393" s="444"/>
      <c r="DE393" s="441"/>
      <c r="DF393" s="445" t="n">
        <v>18100</v>
      </c>
      <c r="DG393" s="446" t="n">
        <f aca="false">DF393+AF393/2</f>
        <v>19050</v>
      </c>
      <c r="DH393" s="422" t="n">
        <f aca="false">DG393/25000</f>
        <v>0.762</v>
      </c>
      <c r="DI393" s="447" t="n">
        <f aca="false">6700/DG393*24</f>
        <v>8.44094488188977</v>
      </c>
      <c r="DJ393" s="435" t="n">
        <v>7.6</v>
      </c>
      <c r="DK393" s="428" t="n">
        <v>7.8</v>
      </c>
      <c r="DL393" s="447" t="n">
        <f aca="false">9500/DG393*24</f>
        <v>11.9685039370079</v>
      </c>
      <c r="DM393" s="423" t="n">
        <v>20</v>
      </c>
      <c r="DN393" s="423" t="n">
        <v>2.42</v>
      </c>
      <c r="DO393" s="424" t="n">
        <v>7.67</v>
      </c>
      <c r="DP393" s="424" t="n">
        <v>19.2</v>
      </c>
      <c r="DQ393" s="424" t="n">
        <v>77</v>
      </c>
      <c r="DR393" s="433"/>
      <c r="DS393" s="433"/>
      <c r="DT393" s="438"/>
      <c r="DU393" s="438" t="n">
        <v>0.96</v>
      </c>
      <c r="DV393" s="425"/>
      <c r="DW393" s="447" t="n">
        <f aca="false">3500/DG393*24</f>
        <v>4.40944881889764</v>
      </c>
      <c r="DX393" s="435" t="n">
        <v>6.4</v>
      </c>
      <c r="DY393" s="439" t="n">
        <v>7.91</v>
      </c>
      <c r="DZ393" s="440" t="n">
        <v>15.6</v>
      </c>
      <c r="EA393" s="441" t="n">
        <v>60</v>
      </c>
      <c r="EB393" s="442" t="n">
        <v>5620</v>
      </c>
      <c r="EC393" s="443" t="n">
        <v>12.1</v>
      </c>
      <c r="ED393" s="443" t="n">
        <v>0.17</v>
      </c>
      <c r="EE393" s="443" t="n">
        <v>10.4</v>
      </c>
      <c r="EF393" s="443" t="n">
        <v>0.7</v>
      </c>
      <c r="EG393" s="444" t="n">
        <v>2</v>
      </c>
      <c r="EH393" s="441" t="n">
        <v>16</v>
      </c>
      <c r="EI393" s="430" t="n">
        <f aca="false">DY393</f>
        <v>7.91</v>
      </c>
      <c r="EJ393" s="448" t="n">
        <f aca="false">DZ393</f>
        <v>15.6</v>
      </c>
      <c r="EK393" s="449" t="n">
        <f aca="false">EA393</f>
        <v>60</v>
      </c>
      <c r="EL393" s="418" t="n">
        <f aca="false">EB393</f>
        <v>5620</v>
      </c>
      <c r="EM393" s="432" t="n">
        <f aca="false">EC393</f>
        <v>12.1</v>
      </c>
      <c r="EN393" s="432" t="n">
        <f aca="false">ED393</f>
        <v>0.17</v>
      </c>
      <c r="EO393" s="432" t="n">
        <f aca="false">EE393</f>
        <v>10.4</v>
      </c>
      <c r="EP393" s="432" t="n">
        <f aca="false">EF393</f>
        <v>0.7</v>
      </c>
      <c r="EQ393" s="431" t="n">
        <f aca="false">EG393</f>
        <v>2</v>
      </c>
      <c r="ER393" s="449" t="n">
        <f aca="false">EH393</f>
        <v>16</v>
      </c>
      <c r="ES393" s="450" t="n">
        <f aca="false">44000/(BA393+AF393)*24</f>
        <v>27.7383766745469</v>
      </c>
      <c r="ET393" s="451" t="n">
        <f aca="false">(BA393+AF393)/BA$6</f>
        <v>0.7614</v>
      </c>
      <c r="EU393" s="452" t="n">
        <f aca="false">BV393/1000/ES393*24</f>
        <v>0.224195227272727</v>
      </c>
      <c r="EV393" s="451" t="n">
        <f aca="false">EU393/$EU$6</f>
        <v>0.415176346801347</v>
      </c>
      <c r="EW393" s="514" t="n">
        <f aca="false">1-EM393/BY393</f>
        <v>0.409452664883838</v>
      </c>
      <c r="EX393" s="515" t="n">
        <f aca="false">BY393-EM393</f>
        <v>8.38946677173628</v>
      </c>
      <c r="EY393" s="514" t="n">
        <f aca="false">1-EJ393/BU393</f>
        <v>0.752682261344954</v>
      </c>
      <c r="EZ393" s="515" t="n">
        <f aca="false">BU393-EJ393</f>
        <v>47.4767533490938</v>
      </c>
      <c r="FA393" s="451" t="n">
        <f aca="false">1-EK393/BV393</f>
        <v>0.768444507070238</v>
      </c>
      <c r="FB393" s="432" t="n">
        <f aca="false">BV393-EK393</f>
        <v>199.117152613607</v>
      </c>
      <c r="FC393" s="453" t="n">
        <f aca="false">1-EP393/CA393</f>
        <v>0.629597197898424</v>
      </c>
      <c r="FD393" s="432" t="n">
        <f aca="false">CA393-EP393</f>
        <v>1.18983451536643</v>
      </c>
      <c r="FE393" s="453" t="n">
        <f aca="false">1-EQ393/CB393</f>
        <v>0.981981981981982</v>
      </c>
      <c r="FF393" s="431" t="n">
        <f aca="false">CB393-EQ393</f>
        <v>109</v>
      </c>
      <c r="FG393" s="406" t="n">
        <v>50400</v>
      </c>
      <c r="FH393" s="590"/>
      <c r="FI393" s="591"/>
      <c r="FJ393" s="592"/>
      <c r="FK393" s="456" t="n">
        <f aca="false">3000/BS393*24</f>
        <v>1.89125295508274</v>
      </c>
      <c r="FL393" s="531"/>
      <c r="FM393" s="456"/>
      <c r="FN393" s="531" t="n">
        <v>3753</v>
      </c>
      <c r="FO393" s="533" t="n">
        <f aca="false">FN393/11.15/1.2/1000</f>
        <v>0.280493273542601</v>
      </c>
      <c r="FP393" s="450" t="n">
        <f aca="false">FN393/BS393*1000</f>
        <v>98.5815602836879</v>
      </c>
      <c r="FQ393" s="458" t="n">
        <v>50.4</v>
      </c>
      <c r="FR393" s="459" t="n">
        <f aca="false">FQ393/BS393*1000</f>
        <v>1.32387706855792</v>
      </c>
      <c r="FS393" s="577" t="n">
        <v>7.73</v>
      </c>
      <c r="FT393" s="578" t="n">
        <v>15.3</v>
      </c>
      <c r="FU393" s="579" t="n">
        <v>59</v>
      </c>
      <c r="FV393" s="580" t="n">
        <v>2</v>
      </c>
      <c r="FW393" s="581" t="n">
        <v>0.2</v>
      </c>
      <c r="FX393" s="580" t="n">
        <v>8</v>
      </c>
      <c r="FY393" s="453" t="n">
        <f aca="false">1-FV393/(EG393+DD393)</f>
        <v>0</v>
      </c>
      <c r="FZ393" s="453" t="n">
        <f aca="false">1-FW393/(EF393+DC393)</f>
        <v>0.714285714285714</v>
      </c>
      <c r="GA393" s="430" t="n">
        <f aca="false">EF393+DC393-FW393</f>
        <v>0.5</v>
      </c>
      <c r="GB393" s="514" t="n">
        <f aca="false">1-FT393/DZ393</f>
        <v>0.0192307692307692</v>
      </c>
      <c r="GC393" s="515" t="n">
        <f aca="false">(CW393+DZ393-FT393)</f>
        <v>0.299999999999999</v>
      </c>
      <c r="GD393" s="514" t="n">
        <f aca="false">1-FU393/EA393</f>
        <v>0.0166666666666667</v>
      </c>
      <c r="GE393" s="528" t="n">
        <f aca="false">CX393+EA393-FU393</f>
        <v>1</v>
      </c>
      <c r="GF393" s="462" t="n">
        <f aca="false">4100/BS393*24</f>
        <v>2.58471237194641</v>
      </c>
      <c r="GG393" s="607"/>
      <c r="GH393" s="451"/>
      <c r="GI393" s="406"/>
      <c r="GJ393" s="463"/>
      <c r="GK393" s="464"/>
      <c r="GL393" s="465"/>
      <c r="GM393" s="530"/>
      <c r="GN393" s="406"/>
      <c r="GO393" s="514"/>
      <c r="GP393" s="451"/>
      <c r="GQ393" s="578"/>
      <c r="GR393" s="456" t="n">
        <f aca="false">4300/BS393*24</f>
        <v>2.71079590228526</v>
      </c>
      <c r="GS393" s="532"/>
      <c r="GT393" s="532"/>
      <c r="GU393" s="514"/>
      <c r="GV393" s="514"/>
      <c r="GW393" s="514"/>
      <c r="GX393" s="514"/>
      <c r="GY393" s="463"/>
      <c r="GZ393" s="406" t="n">
        <v>35626</v>
      </c>
      <c r="HA393" s="582" t="n">
        <v>7.88</v>
      </c>
      <c r="HB393" s="452" t="n">
        <v>7.78</v>
      </c>
      <c r="HC393" s="578" t="n">
        <v>15</v>
      </c>
      <c r="HD393" s="464" t="n">
        <f aca="false">HC393*3.38</f>
        <v>50.7</v>
      </c>
      <c r="HE393" s="464" t="n">
        <v>15</v>
      </c>
      <c r="HF393" s="464"/>
      <c r="HG393" s="583"/>
      <c r="HH393" s="576" t="n">
        <v>3</v>
      </c>
      <c r="HI393" s="584" t="n">
        <v>5610</v>
      </c>
      <c r="HJ393" s="407" t="n">
        <f aca="false">HI393*0.67</f>
        <v>3758.7</v>
      </c>
      <c r="HK393" s="407"/>
      <c r="HL393" s="550"/>
      <c r="HM393" s="585" t="n">
        <v>10</v>
      </c>
      <c r="HN393" s="462" t="n">
        <v>11.65</v>
      </c>
      <c r="HO393" s="575" t="n">
        <v>0.29</v>
      </c>
      <c r="HP393" s="549" t="n">
        <v>0.01</v>
      </c>
      <c r="HQ393" s="586" t="n">
        <v>9.5</v>
      </c>
      <c r="HR393" s="587" t="n">
        <v>0.18</v>
      </c>
      <c r="HS393" s="521" t="n">
        <v>0.15</v>
      </c>
      <c r="HT393" s="588" t="n">
        <v>4</v>
      </c>
      <c r="HU393" s="523" t="n">
        <f aca="false">72500/BA393*24</f>
        <v>48.1061653303843</v>
      </c>
      <c r="HV393" s="514" t="n">
        <f aca="false">1-HC393/BE393</f>
        <v>0.621212121212121</v>
      </c>
      <c r="HW393" s="514" t="n">
        <f aca="false">1-HD393/BF393</f>
        <v>0.728877005347594</v>
      </c>
      <c r="HX393" s="514" t="n">
        <f aca="false">1-HN393/BK393</f>
        <v>0.423267326732673</v>
      </c>
      <c r="HY393" s="600"/>
    </row>
    <row r="394" s="599" customFormat="true" ht="15" hidden="false" customHeight="true" outlineLevel="0" collapsed="false">
      <c r="A394" s="401" t="n">
        <v>43876</v>
      </c>
      <c r="B394" s="516" t="n">
        <v>42083</v>
      </c>
      <c r="C394" s="403" t="n">
        <f aca="false">B394/$B$6</f>
        <v>0.84166</v>
      </c>
      <c r="D394" s="572" t="n">
        <v>8.03</v>
      </c>
      <c r="E394" s="573" t="n">
        <v>34.3</v>
      </c>
      <c r="F394" s="574" t="n">
        <v>175</v>
      </c>
      <c r="G394" s="407" t="n">
        <f aca="false">F394*B394/1000</f>
        <v>7364.525</v>
      </c>
      <c r="H394" s="403" t="n">
        <f aca="false">G394/$G$6</f>
        <v>0.294581</v>
      </c>
      <c r="I394" s="574" t="n">
        <v>4840</v>
      </c>
      <c r="J394" s="407" t="n">
        <f aca="false">I394*0.67</f>
        <v>3242.8</v>
      </c>
      <c r="K394" s="575" t="n">
        <v>24.1</v>
      </c>
      <c r="L394" s="575"/>
      <c r="M394" s="575"/>
      <c r="N394" s="576" t="n">
        <v>56</v>
      </c>
      <c r="O394" s="576"/>
      <c r="P394" s="410"/>
      <c r="Q394" s="410"/>
      <c r="R394" s="410"/>
      <c r="S394" s="410"/>
      <c r="T394" s="411"/>
      <c r="U394" s="412"/>
      <c r="V394" s="410"/>
      <c r="W394" s="410"/>
      <c r="X394" s="517"/>
      <c r="Y394" s="474" t="n">
        <v>1800</v>
      </c>
      <c r="Z394" s="430" t="n">
        <v>6.21</v>
      </c>
      <c r="AA394" s="410" t="n">
        <v>2084</v>
      </c>
      <c r="AB394" s="410" t="n">
        <f aca="false">AA394*2.8</f>
        <v>5835.2</v>
      </c>
      <c r="AC394" s="410" t="n">
        <v>5860</v>
      </c>
      <c r="AD394" s="475" t="n">
        <v>5.72</v>
      </c>
      <c r="AE394" s="478" t="n">
        <f aca="false">AD394/$AD$6</f>
        <v>0.794444444444444</v>
      </c>
      <c r="AF394" s="479" t="n">
        <f aca="false">Y394</f>
        <v>1800</v>
      </c>
      <c r="AG394" s="478" t="n">
        <f aca="false">AF394/$AF$6</f>
        <v>0.72</v>
      </c>
      <c r="AH394" s="479" t="n">
        <v>2084</v>
      </c>
      <c r="AI394" s="479" t="n">
        <f aca="false">AB394</f>
        <v>5835.2</v>
      </c>
      <c r="AJ394" s="474" t="n">
        <f aca="false">AB394*Y394/1000</f>
        <v>10503.36</v>
      </c>
      <c r="AK394" s="478" t="n">
        <f aca="false">AJ394/$AJ$6</f>
        <v>0.466816</v>
      </c>
      <c r="AL394" s="448" t="n">
        <v>36</v>
      </c>
      <c r="AM394" s="480"/>
      <c r="AN394" s="474" t="n">
        <v>1570</v>
      </c>
      <c r="AO394" s="474" t="n">
        <v>1566</v>
      </c>
      <c r="AP394" s="480" t="n">
        <v>7.32</v>
      </c>
      <c r="AQ394" s="448" t="n">
        <v>515</v>
      </c>
      <c r="AR394" s="474" t="n">
        <f aca="false">AQ394*3.2</f>
        <v>1648</v>
      </c>
      <c r="AS394" s="658" t="n">
        <f aca="false">AR394/AQ394</f>
        <v>3.2</v>
      </c>
      <c r="AT394" s="474" t="n">
        <v>5280</v>
      </c>
      <c r="AU394" s="448"/>
      <c r="AV394" s="481" t="n">
        <v>2</v>
      </c>
      <c r="AW394" s="480" t="n">
        <v>2.79</v>
      </c>
      <c r="AX394" s="480" t="n">
        <v>37.6</v>
      </c>
      <c r="AY394" s="481" t="n">
        <v>18.6</v>
      </c>
      <c r="AZ394" s="481" t="n">
        <v>1.7</v>
      </c>
      <c r="BA394" s="421" t="n">
        <f aca="false">CC394+DF394</f>
        <v>42529</v>
      </c>
      <c r="BB394" s="422" t="n">
        <f aca="false">BA394/$BA$6</f>
        <v>0.85058</v>
      </c>
      <c r="BC394" s="423"/>
      <c r="BD394" s="424" t="n">
        <v>7.93</v>
      </c>
      <c r="BE394" s="425" t="n">
        <v>35.5</v>
      </c>
      <c r="BF394" s="426" t="n">
        <v>169</v>
      </c>
      <c r="BG394" s="427" t="n">
        <v>6040</v>
      </c>
      <c r="BH394" s="421" t="n">
        <f aca="false">BG394*0.67</f>
        <v>4046.8</v>
      </c>
      <c r="BI394" s="433"/>
      <c r="BJ394" s="422"/>
      <c r="BK394" s="428" t="n">
        <v>17.5</v>
      </c>
      <c r="BL394" s="428"/>
      <c r="BM394" s="429"/>
      <c r="BN394" s="423"/>
      <c r="BO394" s="426" t="n">
        <v>92</v>
      </c>
      <c r="BP394" s="426"/>
      <c r="BQ394" s="424" t="n">
        <v>4.09</v>
      </c>
      <c r="BR394" s="422" t="n">
        <f aca="false">BQ394/$BQ$6</f>
        <v>0.568055555555556</v>
      </c>
      <c r="BS394" s="410" t="n">
        <f aca="false">BA394+Y394</f>
        <v>44329</v>
      </c>
      <c r="BT394" s="430" t="n">
        <f aca="false">(BD394*BA394+AP394*AF394)/(AF394+BA394)</f>
        <v>7.90523066164362</v>
      </c>
      <c r="BU394" s="431" t="n">
        <f aca="false">(AQ394*Y394+BA394*BE394)/(BA394+Y394)</f>
        <v>54.9703241670238</v>
      </c>
      <c r="BV394" s="431" t="n">
        <f aca="false">(BA394*BF394+AR394*AF394)/(AF394+BA394)</f>
        <v>229.055494146044</v>
      </c>
      <c r="BW394" s="431" t="n">
        <f aca="false">(BA394*BG394+AS394*AF394)/(AF394+BA394)</f>
        <v>5794.87288231181</v>
      </c>
      <c r="BX394" s="431" t="n">
        <f aca="false">BW394*0.65</f>
        <v>3766.66737350267</v>
      </c>
      <c r="BY394" s="431" t="n">
        <f aca="false">(BK394*BA394+AY394*AF394)/BS394</f>
        <v>17.5446660199869</v>
      </c>
      <c r="BZ394" s="431"/>
      <c r="CA394" s="432"/>
      <c r="CB394" s="431" t="n">
        <f aca="false">BO394</f>
        <v>92</v>
      </c>
      <c r="CC394" s="433" t="n">
        <v>21017</v>
      </c>
      <c r="CD394" s="412" t="n">
        <f aca="false">CC394+AF394/2</f>
        <v>21917</v>
      </c>
      <c r="CE394" s="422" t="n">
        <f aca="false">CD394/25000</f>
        <v>0.87668</v>
      </c>
      <c r="CF394" s="434" t="n">
        <f aca="false">6700/CD394*24</f>
        <v>7.33677054341379</v>
      </c>
      <c r="CG394" s="435"/>
      <c r="CH394" s="428"/>
      <c r="CI394" s="447" t="n">
        <f aca="false">9500/CD394*24</f>
        <v>10.402883606333</v>
      </c>
      <c r="CJ394" s="437" t="n">
        <v>19.9</v>
      </c>
      <c r="CK394" s="437" t="n">
        <v>2.6</v>
      </c>
      <c r="CL394" s="424"/>
      <c r="CM394" s="424" t="n">
        <v>17.8</v>
      </c>
      <c r="CN394" s="424" t="n">
        <v>74</v>
      </c>
      <c r="CO394" s="433"/>
      <c r="CP394" s="433"/>
      <c r="CQ394" s="438"/>
      <c r="CR394" s="438" t="n">
        <v>0.97</v>
      </c>
      <c r="CS394" s="425"/>
      <c r="CT394" s="433" t="n">
        <f aca="false">3500/CD394*24</f>
        <v>3.83264132864899</v>
      </c>
      <c r="CU394" s="435" t="n">
        <v>5.46</v>
      </c>
      <c r="CV394" s="439"/>
      <c r="CW394" s="440"/>
      <c r="CX394" s="441"/>
      <c r="CY394" s="442"/>
      <c r="CZ394" s="443"/>
      <c r="DA394" s="443"/>
      <c r="DB394" s="443"/>
      <c r="DC394" s="443"/>
      <c r="DD394" s="444"/>
      <c r="DE394" s="441"/>
      <c r="DF394" s="445" t="n">
        <v>21512</v>
      </c>
      <c r="DG394" s="446" t="n">
        <f aca="false">DF394+AF394/2</f>
        <v>22412</v>
      </c>
      <c r="DH394" s="422" t="n">
        <f aca="false">DG394/25000</f>
        <v>0.89648</v>
      </c>
      <c r="DI394" s="447" t="n">
        <f aca="false">6700/DG394*24</f>
        <v>7.1747278243798</v>
      </c>
      <c r="DJ394" s="435" t="n">
        <v>7.62</v>
      </c>
      <c r="DK394" s="428" t="n">
        <v>7.4</v>
      </c>
      <c r="DL394" s="447" t="n">
        <f aca="false">9500/DG394*24</f>
        <v>10.1731215420311</v>
      </c>
      <c r="DM394" s="423" t="n">
        <v>19.8</v>
      </c>
      <c r="DN394" s="423" t="n">
        <v>2.1</v>
      </c>
      <c r="DO394" s="424" t="n">
        <v>7.67</v>
      </c>
      <c r="DP394" s="424" t="n">
        <v>17.7</v>
      </c>
      <c r="DQ394" s="424" t="n">
        <v>70</v>
      </c>
      <c r="DR394" s="433"/>
      <c r="DS394" s="433"/>
      <c r="DT394" s="438"/>
      <c r="DU394" s="438" t="n">
        <v>0.97</v>
      </c>
      <c r="DV394" s="425"/>
      <c r="DW394" s="447" t="n">
        <f aca="false">3500/DG394*24</f>
        <v>3.74799214706407</v>
      </c>
      <c r="DX394" s="435" t="n">
        <v>5.84</v>
      </c>
      <c r="DY394" s="439" t="n">
        <v>7.93</v>
      </c>
      <c r="DZ394" s="440" t="n">
        <v>17.5</v>
      </c>
      <c r="EA394" s="441" t="n">
        <v>57</v>
      </c>
      <c r="EB394" s="442" t="n">
        <v>5730</v>
      </c>
      <c r="EC394" s="443" t="n">
        <v>10.8</v>
      </c>
      <c r="ED394" s="443"/>
      <c r="EE394" s="443"/>
      <c r="EF394" s="443"/>
      <c r="EG394" s="444" t="n">
        <v>7</v>
      </c>
      <c r="EH394" s="441"/>
      <c r="EI394" s="430" t="n">
        <f aca="false">DY394</f>
        <v>7.93</v>
      </c>
      <c r="EJ394" s="448" t="n">
        <f aca="false">DZ394</f>
        <v>17.5</v>
      </c>
      <c r="EK394" s="449" t="n">
        <f aca="false">EA394</f>
        <v>57</v>
      </c>
      <c r="EL394" s="418" t="n">
        <f aca="false">EB394</f>
        <v>5730</v>
      </c>
      <c r="EM394" s="432" t="n">
        <f aca="false">EC394</f>
        <v>10.8</v>
      </c>
      <c r="EN394" s="432"/>
      <c r="EO394" s="432"/>
      <c r="EP394" s="432"/>
      <c r="EQ394" s="431" t="n">
        <f aca="false">EG394</f>
        <v>7</v>
      </c>
      <c r="ER394" s="449"/>
      <c r="ES394" s="450" t="n">
        <f aca="false">44000/(BA394+AF394)*24</f>
        <v>23.8218773263552</v>
      </c>
      <c r="ET394" s="451" t="n">
        <f aca="false">(BA394+AF394)/BA$6</f>
        <v>0.88658</v>
      </c>
      <c r="EU394" s="452" t="n">
        <f aca="false">BV394/1000/ES394*24</f>
        <v>0.230768204545455</v>
      </c>
      <c r="EV394" s="451" t="n">
        <f aca="false">EU394/$EU$6</f>
        <v>0.427348526936027</v>
      </c>
      <c r="EW394" s="514" t="n">
        <f aca="false">1-EM394/BY394</f>
        <v>0.384428293608062</v>
      </c>
      <c r="EX394" s="515" t="n">
        <f aca="false">BY394-EM394</f>
        <v>6.74466601998692</v>
      </c>
      <c r="EY394" s="514" t="n">
        <f aca="false">1-EJ394/BU394</f>
        <v>0.6816464107647</v>
      </c>
      <c r="EZ394" s="515" t="n">
        <f aca="false">BU394-EJ394</f>
        <v>37.4703241670238</v>
      </c>
      <c r="FA394" s="451" t="n">
        <f aca="false">1-EK394/BV394</f>
        <v>0.75115200701688</v>
      </c>
      <c r="FB394" s="432" t="n">
        <f aca="false">BV394-EK394</f>
        <v>172.055494146044</v>
      </c>
      <c r="FC394" s="453"/>
      <c r="FD394" s="432"/>
      <c r="FE394" s="453" t="n">
        <f aca="false">1-EQ394/CB394</f>
        <v>0.923913043478261</v>
      </c>
      <c r="FF394" s="431" t="n">
        <f aca="false">CB394-EQ394</f>
        <v>85</v>
      </c>
      <c r="FG394" s="406" t="n">
        <v>50400</v>
      </c>
      <c r="FH394" s="590"/>
      <c r="FI394" s="591"/>
      <c r="FJ394" s="592"/>
      <c r="FK394" s="456" t="n">
        <f aca="false">3000/BS394*24</f>
        <v>1.62421890861513</v>
      </c>
      <c r="FL394" s="531"/>
      <c r="FM394" s="456"/>
      <c r="FN394" s="531" t="n">
        <v>3892</v>
      </c>
      <c r="FO394" s="533" t="n">
        <f aca="false">FN394/11.15/1.2/1000</f>
        <v>0.290881913303438</v>
      </c>
      <c r="FP394" s="450" t="n">
        <f aca="false">FN394/BS394*1000</f>
        <v>87.7980554490289</v>
      </c>
      <c r="FQ394" s="458" t="n">
        <v>50.4</v>
      </c>
      <c r="FR394" s="459" t="n">
        <f aca="false">FQ394/BS394*1000</f>
        <v>1.13695323603059</v>
      </c>
      <c r="FS394" s="577" t="n">
        <v>7.79</v>
      </c>
      <c r="FT394" s="578" t="n">
        <v>14.9</v>
      </c>
      <c r="FU394" s="579" t="n">
        <v>52</v>
      </c>
      <c r="FV394" s="580" t="n">
        <v>1</v>
      </c>
      <c r="FW394" s="581"/>
      <c r="FX394" s="580"/>
      <c r="FY394" s="453" t="n">
        <f aca="false">1-FV394/(EG394+DD394)</f>
        <v>0.857142857142857</v>
      </c>
      <c r="FZ394" s="453"/>
      <c r="GA394" s="430"/>
      <c r="GB394" s="514" t="n">
        <f aca="false">1-FT394/DZ394</f>
        <v>0.148571428571429</v>
      </c>
      <c r="GC394" s="515" t="n">
        <f aca="false">(CW394+DZ394-FT394)</f>
        <v>2.6</v>
      </c>
      <c r="GD394" s="514" t="n">
        <f aca="false">1-FU394/EA394</f>
        <v>0.0877192982456141</v>
      </c>
      <c r="GE394" s="528" t="n">
        <f aca="false">CX394+EA394-FU394</f>
        <v>5</v>
      </c>
      <c r="GF394" s="462" t="n">
        <f aca="false">4100/BS394*24</f>
        <v>2.21976584177401</v>
      </c>
      <c r="GG394" s="607"/>
      <c r="GH394" s="451"/>
      <c r="GI394" s="406"/>
      <c r="GJ394" s="463"/>
      <c r="GK394" s="464"/>
      <c r="GL394" s="465"/>
      <c r="GM394" s="530"/>
      <c r="GN394" s="406"/>
      <c r="GO394" s="514"/>
      <c r="GP394" s="451"/>
      <c r="GQ394" s="578"/>
      <c r="GR394" s="456" t="n">
        <f aca="false">4300/BS394*24</f>
        <v>2.32804710234835</v>
      </c>
      <c r="GS394" s="532"/>
      <c r="GT394" s="532"/>
      <c r="GU394" s="514"/>
      <c r="GV394" s="514"/>
      <c r="GW394" s="514"/>
      <c r="GX394" s="514"/>
      <c r="GY394" s="463"/>
      <c r="GZ394" s="406" t="n">
        <v>42098</v>
      </c>
      <c r="HA394" s="582" t="n">
        <v>8.02</v>
      </c>
      <c r="HB394" s="452" t="n">
        <v>7.8</v>
      </c>
      <c r="HC394" s="578" t="n">
        <v>13.5</v>
      </c>
      <c r="HD394" s="464" t="n">
        <f aca="false">HC394*3.38</f>
        <v>45.63</v>
      </c>
      <c r="HE394" s="464" t="n">
        <v>14</v>
      </c>
      <c r="HF394" s="464"/>
      <c r="HG394" s="583"/>
      <c r="HH394" s="576" t="n">
        <v>2</v>
      </c>
      <c r="HI394" s="584" t="n">
        <v>5640</v>
      </c>
      <c r="HJ394" s="407" t="n">
        <f aca="false">HI394*0.67</f>
        <v>3778.8</v>
      </c>
      <c r="HK394" s="407"/>
      <c r="HL394" s="550"/>
      <c r="HM394" s="585"/>
      <c r="HN394" s="462" t="n">
        <v>10.8</v>
      </c>
      <c r="HO394" s="575"/>
      <c r="HP394" s="549" t="n">
        <v>0.01</v>
      </c>
      <c r="HQ394" s="586"/>
      <c r="HR394" s="587"/>
      <c r="HS394" s="521" t="n">
        <v>0.19</v>
      </c>
      <c r="HT394" s="588" t="n">
        <v>4</v>
      </c>
      <c r="HU394" s="523" t="n">
        <f aca="false">72500/BA394*24</f>
        <v>40.9132591878483</v>
      </c>
      <c r="HV394" s="514" t="n">
        <f aca="false">1-HC394/BE394</f>
        <v>0.619718309859155</v>
      </c>
      <c r="HW394" s="514" t="n">
        <f aca="false">1-HD394/BF394</f>
        <v>0.73</v>
      </c>
      <c r="HX394" s="514" t="n">
        <f aca="false">1-HN394/BK394</f>
        <v>0.382857142857143</v>
      </c>
      <c r="HY394" s="600"/>
    </row>
    <row r="395" customFormat="false" ht="15.6" hidden="false" customHeight="false" outlineLevel="0" collapsed="false">
      <c r="A395" s="486" t="n">
        <v>43877</v>
      </c>
      <c r="B395" s="487" t="n">
        <v>49390</v>
      </c>
      <c r="C395" s="488" t="n">
        <f aca="false">B395/$B$6</f>
        <v>0.9878</v>
      </c>
      <c r="D395" s="489" t="n">
        <v>8.09</v>
      </c>
      <c r="E395" s="490" t="n">
        <v>33.2</v>
      </c>
      <c r="F395" s="491" t="n">
        <v>160</v>
      </c>
      <c r="G395" s="491" t="n">
        <f aca="false">F395*B395/1000</f>
        <v>7902.4</v>
      </c>
      <c r="H395" s="488" t="n">
        <f aca="false">G395/$G$6</f>
        <v>0.316096</v>
      </c>
      <c r="I395" s="491" t="n">
        <v>4700</v>
      </c>
      <c r="J395" s="491" t="n">
        <f aca="false">I395*0.67</f>
        <v>3149</v>
      </c>
      <c r="K395" s="492" t="n">
        <v>17.8</v>
      </c>
      <c r="L395" s="492"/>
      <c r="M395" s="492"/>
      <c r="N395" s="493" t="n">
        <v>68</v>
      </c>
      <c r="O395" s="493"/>
      <c r="P395" s="410"/>
      <c r="Q395" s="410"/>
      <c r="R395" s="410"/>
      <c r="S395" s="410"/>
      <c r="T395" s="411"/>
      <c r="U395" s="412"/>
      <c r="V395" s="410"/>
      <c r="W395" s="410"/>
      <c r="X395" s="413"/>
      <c r="Y395" s="474" t="n">
        <v>1800</v>
      </c>
      <c r="Z395" s="430" t="n">
        <v>6.2</v>
      </c>
      <c r="AA395" s="448" t="n">
        <v>2145</v>
      </c>
      <c r="AB395" s="410" t="n">
        <f aca="false">AA395*2.8</f>
        <v>6006</v>
      </c>
      <c r="AC395" s="410" t="n">
        <v>5600</v>
      </c>
      <c r="AD395" s="475" t="n">
        <v>5.73</v>
      </c>
      <c r="AE395" s="478" t="n">
        <f aca="false">AD395/$AD$6</f>
        <v>0.795833333333333</v>
      </c>
      <c r="AF395" s="479" t="n">
        <f aca="false">Y395</f>
        <v>1800</v>
      </c>
      <c r="AG395" s="478" t="n">
        <f aca="false">AF395/$AF$6</f>
        <v>0.72</v>
      </c>
      <c r="AH395" s="479" t="n">
        <v>2145</v>
      </c>
      <c r="AI395" s="479" t="n">
        <f aca="false">AB395</f>
        <v>6006</v>
      </c>
      <c r="AJ395" s="474" t="n">
        <f aca="false">AB395*Y395/1000</f>
        <v>10810.8</v>
      </c>
      <c r="AK395" s="478" t="n">
        <f aca="false">AJ395/$AJ$6</f>
        <v>0.48048</v>
      </c>
      <c r="AL395" s="448" t="n">
        <v>38</v>
      </c>
      <c r="AM395" s="480"/>
      <c r="AN395" s="474" t="n">
        <v>1557</v>
      </c>
      <c r="AO395" s="474" t="n">
        <v>1529</v>
      </c>
      <c r="AP395" s="480" t="n">
        <v>7.32</v>
      </c>
      <c r="AQ395" s="448" t="n">
        <v>507</v>
      </c>
      <c r="AR395" s="474" t="n">
        <f aca="false">AQ395*3.2</f>
        <v>1622.4</v>
      </c>
      <c r="AS395" s="658" t="n">
        <f aca="false">AR395/AQ395</f>
        <v>3.2</v>
      </c>
      <c r="AT395" s="474" t="n">
        <v>5390</v>
      </c>
      <c r="AU395" s="448"/>
      <c r="AV395" s="481" t="n">
        <v>2</v>
      </c>
      <c r="AW395" s="480" t="n">
        <v>3.13</v>
      </c>
      <c r="AX395" s="480" t="n">
        <v>41.27</v>
      </c>
      <c r="AY395" s="481" t="n">
        <v>17.8</v>
      </c>
      <c r="AZ395" s="481" t="n">
        <v>1</v>
      </c>
      <c r="BA395" s="421" t="n">
        <f aca="false">CC395+DF395</f>
        <v>45927</v>
      </c>
      <c r="BB395" s="422" t="n">
        <f aca="false">BA395/$BA$6</f>
        <v>0.91854</v>
      </c>
      <c r="BC395" s="423"/>
      <c r="BD395" s="424" t="n">
        <v>7.96</v>
      </c>
      <c r="BE395" s="425" t="n">
        <v>36.4</v>
      </c>
      <c r="BF395" s="426" t="n">
        <v>168</v>
      </c>
      <c r="BG395" s="427" t="n">
        <v>5550</v>
      </c>
      <c r="BH395" s="421" t="n">
        <f aca="false">BG395*0.67</f>
        <v>3718.5</v>
      </c>
      <c r="BI395" s="421"/>
      <c r="BJ395" s="422"/>
      <c r="BK395" s="428" t="n">
        <v>15.4</v>
      </c>
      <c r="BL395" s="428"/>
      <c r="BM395" s="429"/>
      <c r="BN395" s="423"/>
      <c r="BO395" s="426" t="n">
        <v>51</v>
      </c>
      <c r="BP395" s="426"/>
      <c r="BQ395" s="424" t="n">
        <v>5.23</v>
      </c>
      <c r="BR395" s="422" t="n">
        <f aca="false">BQ395/$BQ$6</f>
        <v>0.726388888888889</v>
      </c>
      <c r="BS395" s="410" t="n">
        <f aca="false">BA395+Y395</f>
        <v>47727</v>
      </c>
      <c r="BT395" s="430" t="n">
        <f aca="false">(BD395*BA395+AP395*AF395)/(AF395+BA395)</f>
        <v>7.93586271921554</v>
      </c>
      <c r="BU395" s="431" t="n">
        <f aca="false">(AQ395*Y395+BA395*BE395)/(BA395+Y395)</f>
        <v>54.1484442768244</v>
      </c>
      <c r="BV395" s="431" t="n">
        <f aca="false">(BA395*BF395+AR395*AF395)/(AF395+BA395)</f>
        <v>222.851970582689</v>
      </c>
      <c r="BW395" s="431" t="n">
        <f aca="false">(BA395*BG395+AS395*AF395)/(AF395+BA395)</f>
        <v>5340.80520460117</v>
      </c>
      <c r="BX395" s="431" t="n">
        <f aca="false">BW395*0.65</f>
        <v>3471.52338299076</v>
      </c>
      <c r="BY395" s="431" t="n">
        <f aca="false">(BK395*BA395+AY395*AF395)/BS395</f>
        <v>15.4905148029417</v>
      </c>
      <c r="BZ395" s="431"/>
      <c r="CA395" s="432"/>
      <c r="CB395" s="431" t="n">
        <f aca="false">BO395</f>
        <v>51</v>
      </c>
      <c r="CC395" s="433" t="n">
        <v>23002</v>
      </c>
      <c r="CD395" s="412" t="n">
        <f aca="false">CC395+AF395/2</f>
        <v>23902</v>
      </c>
      <c r="CE395" s="422" t="n">
        <f aca="false">CD395/25000</f>
        <v>0.95608</v>
      </c>
      <c r="CF395" s="434" t="n">
        <f aca="false">6700/CD395*24</f>
        <v>6.72747050456029</v>
      </c>
      <c r="CG395" s="435"/>
      <c r="CH395" s="428"/>
      <c r="CI395" s="447" t="n">
        <f aca="false">9500/CD395*24</f>
        <v>9.5389507154213</v>
      </c>
      <c r="CJ395" s="437" t="n">
        <v>18.9</v>
      </c>
      <c r="CK395" s="437" t="n">
        <v>3.41</v>
      </c>
      <c r="CL395" s="424"/>
      <c r="CM395" s="424" t="n">
        <v>16</v>
      </c>
      <c r="CN395" s="424" t="n">
        <v>61</v>
      </c>
      <c r="CO395" s="433"/>
      <c r="CP395" s="433"/>
      <c r="CQ395" s="438"/>
      <c r="CR395" s="438" t="n">
        <v>0.96</v>
      </c>
      <c r="CS395" s="482"/>
      <c r="CT395" s="433" t="n">
        <f aca="false">3500/CD395*24</f>
        <v>3.51435026357627</v>
      </c>
      <c r="CU395" s="435" t="n">
        <v>5.32</v>
      </c>
      <c r="CV395" s="494"/>
      <c r="CW395" s="495"/>
      <c r="CX395" s="496"/>
      <c r="CY395" s="497"/>
      <c r="CZ395" s="498"/>
      <c r="DA395" s="498"/>
      <c r="DB395" s="498"/>
      <c r="DC395" s="498"/>
      <c r="DD395" s="499"/>
      <c r="DE395" s="499"/>
      <c r="DF395" s="433" t="n">
        <v>22925</v>
      </c>
      <c r="DG395" s="446" t="n">
        <f aca="false">DF395+AF395/2</f>
        <v>23825</v>
      </c>
      <c r="DH395" s="422" t="n">
        <f aca="false">DG395/25000</f>
        <v>0.953</v>
      </c>
      <c r="DI395" s="447" t="n">
        <f aca="false">6700/DG395*24</f>
        <v>6.7492130115425</v>
      </c>
      <c r="DJ395" s="435" t="n">
        <v>7.69</v>
      </c>
      <c r="DK395" s="428" t="n">
        <v>10</v>
      </c>
      <c r="DL395" s="447" t="n">
        <f aca="false">9500/DG395*24</f>
        <v>9.5697796432319</v>
      </c>
      <c r="DM395" s="542" t="n">
        <v>18.8</v>
      </c>
      <c r="DN395" s="542" t="n">
        <v>3.3</v>
      </c>
      <c r="DO395" s="543" t="n">
        <v>7.74</v>
      </c>
      <c r="DP395" s="543" t="n">
        <v>16.3</v>
      </c>
      <c r="DQ395" s="543" t="n">
        <v>63</v>
      </c>
      <c r="DR395" s="433"/>
      <c r="DS395" s="433"/>
      <c r="DT395" s="438"/>
      <c r="DU395" s="438" t="n">
        <v>0.95</v>
      </c>
      <c r="DV395" s="482"/>
      <c r="DW395" s="447" t="n">
        <f aca="false">3500/DG395*24</f>
        <v>3.52570828961175</v>
      </c>
      <c r="DX395" s="435" t="n">
        <v>5.52</v>
      </c>
      <c r="DY395" s="494" t="n">
        <v>7.82</v>
      </c>
      <c r="DZ395" s="495" t="n">
        <v>15.9</v>
      </c>
      <c r="EA395" s="496" t="n">
        <v>56</v>
      </c>
      <c r="EB395" s="497" t="n">
        <v>5500</v>
      </c>
      <c r="EC395" s="498" t="n">
        <v>10.9</v>
      </c>
      <c r="ED395" s="498"/>
      <c r="EE395" s="498"/>
      <c r="EF395" s="498"/>
      <c r="EG395" s="499" t="n">
        <v>18</v>
      </c>
      <c r="EH395" s="496"/>
      <c r="EI395" s="430" t="n">
        <f aca="false">DY395</f>
        <v>7.82</v>
      </c>
      <c r="EJ395" s="448" t="n">
        <f aca="false">DZ395</f>
        <v>15.9</v>
      </c>
      <c r="EK395" s="449" t="n">
        <f aca="false">EA395</f>
        <v>56</v>
      </c>
      <c r="EL395" s="418" t="n">
        <f aca="false">EB395</f>
        <v>5500</v>
      </c>
      <c r="EM395" s="432" t="n">
        <f aca="false">EC395</f>
        <v>10.9</v>
      </c>
      <c r="EN395" s="432"/>
      <c r="EO395" s="432"/>
      <c r="EP395" s="432"/>
      <c r="EQ395" s="431" t="n">
        <f aca="false">EG395</f>
        <v>18</v>
      </c>
      <c r="ER395" s="449"/>
      <c r="ES395" s="450" t="n">
        <f aca="false">44000/(BA395+AF395)*24</f>
        <v>22.1258407190898</v>
      </c>
      <c r="ET395" s="451" t="n">
        <f aca="false">(BA395+AF395)/BA$6</f>
        <v>0.95454</v>
      </c>
      <c r="EU395" s="452" t="n">
        <f aca="false">BV395/1000/ES395*24</f>
        <v>0.241728545454545</v>
      </c>
      <c r="EV395" s="500" t="n">
        <f aca="false">EU395/$EU$6</f>
        <v>0.447645454545455</v>
      </c>
      <c r="EW395" s="514" t="n">
        <f aca="false">1-EM395/BY395</f>
        <v>0.296343592278158</v>
      </c>
      <c r="EX395" s="515" t="n">
        <f aca="false">BY395-EM395</f>
        <v>4.59051480294173</v>
      </c>
      <c r="EY395" s="514" t="n">
        <f aca="false">1-EJ395/BU395</f>
        <v>0.70636275497198</v>
      </c>
      <c r="EZ395" s="515" t="n">
        <f aca="false">BU395-EJ395</f>
        <v>38.2484442768244</v>
      </c>
      <c r="FA395" s="451" t="n">
        <f aca="false">1-EK395/BV395</f>
        <v>0.748712116596603</v>
      </c>
      <c r="FB395" s="432" t="n">
        <f aca="false">BV395-EK395</f>
        <v>166.851970582689</v>
      </c>
      <c r="FC395" s="453"/>
      <c r="FD395" s="432"/>
      <c r="FE395" s="453" t="n">
        <f aca="false">1-EQ395/CB395</f>
        <v>0.647058823529412</v>
      </c>
      <c r="FF395" s="431" t="n">
        <f aca="false">CB395-EQ395</f>
        <v>33</v>
      </c>
      <c r="FG395" s="491" t="n">
        <v>50400</v>
      </c>
      <c r="FH395" s="499"/>
      <c r="FI395" s="502"/>
      <c r="FJ395" s="488"/>
      <c r="FK395" s="456" t="n">
        <f aca="false">3000/BS395*24</f>
        <v>1.50858004902885</v>
      </c>
      <c r="FL395" s="491"/>
      <c r="FM395" s="503"/>
      <c r="FN395" s="491" t="n">
        <v>3892</v>
      </c>
      <c r="FO395" s="533" t="n">
        <f aca="false">FN395/11.15/1.2/1000</f>
        <v>0.290881913303438</v>
      </c>
      <c r="FP395" s="450" t="n">
        <f aca="false">FN395/BS395*1000</f>
        <v>81.5471326502818</v>
      </c>
      <c r="FQ395" s="504" t="n">
        <v>50.4</v>
      </c>
      <c r="FR395" s="459" t="n">
        <f aca="false">FQ395/BS395*1000</f>
        <v>1.0560060343202</v>
      </c>
      <c r="FS395" s="505" t="n">
        <v>7.81</v>
      </c>
      <c r="FT395" s="536" t="n">
        <v>15.1</v>
      </c>
      <c r="FU395" s="496" t="n">
        <v>52</v>
      </c>
      <c r="FV395" s="491" t="n">
        <v>1</v>
      </c>
      <c r="FW395" s="505"/>
      <c r="FX395" s="491"/>
      <c r="FY395" s="453" t="n">
        <f aca="false">1-FV395/(EG395+DD395)</f>
        <v>0.944444444444444</v>
      </c>
      <c r="FZ395" s="453"/>
      <c r="GA395" s="430"/>
      <c r="GB395" s="500" t="n">
        <f aca="false">1-FT395/DZ395</f>
        <v>0.050314465408805</v>
      </c>
      <c r="GC395" s="515" t="n">
        <f aca="false">(CW395+DZ395-FT395)</f>
        <v>0.800000000000001</v>
      </c>
      <c r="GD395" s="500" t="n">
        <f aca="false">1-FU395/EA395</f>
        <v>0.0714285714285714</v>
      </c>
      <c r="GE395" s="528" t="n">
        <f aca="false">CX395+EA395-FU395</f>
        <v>4</v>
      </c>
      <c r="GF395" s="462" t="n">
        <f aca="false">4100/BS395*24</f>
        <v>2.0617260670061</v>
      </c>
      <c r="GG395" s="491"/>
      <c r="GH395" s="527"/>
      <c r="GI395" s="491"/>
      <c r="GJ395" s="545"/>
      <c r="GK395" s="464"/>
      <c r="GL395" s="508"/>
      <c r="GM395" s="536"/>
      <c r="GN395" s="537"/>
      <c r="GO395" s="527"/>
      <c r="GP395" s="527"/>
      <c r="GQ395" s="536"/>
      <c r="GR395" s="456" t="n">
        <f aca="false">4300/BS395*24</f>
        <v>2.16229807027469</v>
      </c>
      <c r="GS395" s="537"/>
      <c r="GT395" s="537"/>
      <c r="GU395" s="527"/>
      <c r="GV395" s="527"/>
      <c r="GW395" s="527"/>
      <c r="GX395" s="527"/>
      <c r="GY395" s="545"/>
      <c r="GZ395" s="491" t="n">
        <v>47569</v>
      </c>
      <c r="HA395" s="494" t="n">
        <v>7.98</v>
      </c>
      <c r="HB395" s="494" t="n">
        <v>7.88</v>
      </c>
      <c r="HC395" s="495" t="n">
        <v>13.4</v>
      </c>
      <c r="HD395" s="499" t="n">
        <f aca="false">HC395*3.38</f>
        <v>45.292</v>
      </c>
      <c r="HE395" s="499" t="n">
        <v>14</v>
      </c>
      <c r="HF395" s="499"/>
      <c r="HG395" s="499"/>
      <c r="HH395" s="493" t="n">
        <v>1</v>
      </c>
      <c r="HI395" s="509" t="n">
        <v>5470</v>
      </c>
      <c r="HJ395" s="491" t="n">
        <f aca="false">HI395*0.67</f>
        <v>3664.9</v>
      </c>
      <c r="HK395" s="491"/>
      <c r="HL395" s="491"/>
      <c r="HM395" s="544"/>
      <c r="HN395" s="507" t="n">
        <v>10.45</v>
      </c>
      <c r="HO395" s="492"/>
      <c r="HP395" s="546" t="n">
        <v>0.01</v>
      </c>
      <c r="HQ395" s="524"/>
      <c r="HR395" s="525"/>
      <c r="HS395" s="525" t="n">
        <v>0.19</v>
      </c>
      <c r="HT395" s="512" t="n">
        <v>4</v>
      </c>
      <c r="HU395" s="526" t="n">
        <f aca="false">72500/BA395*24</f>
        <v>37.8862107257169</v>
      </c>
      <c r="HV395" s="527" t="n">
        <f aca="false">1-HC395/BE395</f>
        <v>0.631868131868132</v>
      </c>
      <c r="HW395" s="527" t="n">
        <f aca="false">1-HD395/BF395</f>
        <v>0.730404761904762</v>
      </c>
      <c r="HX395" s="527" t="n">
        <f aca="false">1-HN395/BK395</f>
        <v>0.321428571428571</v>
      </c>
      <c r="HY395" s="513"/>
    </row>
    <row r="396" s="599" customFormat="true" ht="15" hidden="false" customHeight="true" outlineLevel="0" collapsed="false">
      <c r="A396" s="401" t="n">
        <v>43878</v>
      </c>
      <c r="B396" s="516" t="n">
        <v>35504</v>
      </c>
      <c r="C396" s="403" t="n">
        <f aca="false">B396/$B$6</f>
        <v>0.71008</v>
      </c>
      <c r="D396" s="572" t="n">
        <v>7.88</v>
      </c>
      <c r="E396" s="573" t="n">
        <v>35.5</v>
      </c>
      <c r="F396" s="574" t="n">
        <v>145</v>
      </c>
      <c r="G396" s="407" t="n">
        <f aca="false">F396*B396/1000</f>
        <v>5148.08</v>
      </c>
      <c r="H396" s="403" t="n">
        <f aca="false">G396/$G$6</f>
        <v>0.2059232</v>
      </c>
      <c r="I396" s="574" t="n">
        <v>4850</v>
      </c>
      <c r="J396" s="407" t="n">
        <f aca="false">I396*0.67</f>
        <v>3249.5</v>
      </c>
      <c r="K396" s="575" t="n">
        <v>16.6</v>
      </c>
      <c r="L396" s="575"/>
      <c r="M396" s="575"/>
      <c r="N396" s="576" t="n">
        <v>46</v>
      </c>
      <c r="O396" s="576"/>
      <c r="P396" s="410"/>
      <c r="Q396" s="410"/>
      <c r="R396" s="410"/>
      <c r="S396" s="410"/>
      <c r="T396" s="411"/>
      <c r="U396" s="410"/>
      <c r="V396" s="410"/>
      <c r="W396" s="410"/>
      <c r="X396" s="517"/>
      <c r="Y396" s="474" t="n">
        <v>1800</v>
      </c>
      <c r="Z396" s="430" t="n">
        <v>5.41</v>
      </c>
      <c r="AA396" s="448" t="n">
        <v>2043</v>
      </c>
      <c r="AB396" s="410" t="n">
        <f aca="false">AA396*2.9</f>
        <v>5924.7</v>
      </c>
      <c r="AC396" s="410" t="n">
        <v>5310</v>
      </c>
      <c r="AD396" s="475" t="n">
        <v>5.42</v>
      </c>
      <c r="AE396" s="478" t="n">
        <f aca="false">AD396/$AD$6</f>
        <v>0.752777777777778</v>
      </c>
      <c r="AF396" s="479" t="n">
        <f aca="false">Y396</f>
        <v>1800</v>
      </c>
      <c r="AG396" s="478" t="n">
        <f aca="false">AF396/$AF$6</f>
        <v>0.72</v>
      </c>
      <c r="AH396" s="479" t="n">
        <v>2043</v>
      </c>
      <c r="AI396" s="479" t="n">
        <f aca="false">AB396</f>
        <v>5924.7</v>
      </c>
      <c r="AJ396" s="474" t="n">
        <f aca="false">AB396*Y396/1000</f>
        <v>10664.46</v>
      </c>
      <c r="AK396" s="478" t="n">
        <f aca="false">AJ396/$AJ$6</f>
        <v>0.473976</v>
      </c>
      <c r="AL396" s="448" t="n">
        <v>38</v>
      </c>
      <c r="AM396" s="480"/>
      <c r="AN396" s="474" t="n">
        <v>1480</v>
      </c>
      <c r="AO396" s="474" t="n">
        <v>1426</v>
      </c>
      <c r="AP396" s="480" t="n">
        <v>7.27</v>
      </c>
      <c r="AQ396" s="448" t="n">
        <v>512</v>
      </c>
      <c r="AR396" s="474" t="n">
        <f aca="false">AQ396*3.2</f>
        <v>1638.4</v>
      </c>
      <c r="AS396" s="658" t="n">
        <f aca="false">AR396/AQ396</f>
        <v>3.2</v>
      </c>
      <c r="AT396" s="474" t="n">
        <v>5440</v>
      </c>
      <c r="AU396" s="448"/>
      <c r="AV396" s="481" t="n">
        <v>3</v>
      </c>
      <c r="AW396" s="480" t="n">
        <v>3.02</v>
      </c>
      <c r="AX396" s="480" t="n">
        <v>40.22</v>
      </c>
      <c r="AY396" s="481" t="n">
        <v>15.3</v>
      </c>
      <c r="AZ396" s="481" t="n">
        <v>0.7</v>
      </c>
      <c r="BA396" s="421" t="n">
        <f aca="false">CC396+DF396</f>
        <v>41626</v>
      </c>
      <c r="BB396" s="422" t="n">
        <f aca="false">BA396/$BA$6</f>
        <v>0.83252</v>
      </c>
      <c r="BC396" s="423"/>
      <c r="BD396" s="424" t="n">
        <v>7.79</v>
      </c>
      <c r="BE396" s="425" t="n">
        <v>38.1</v>
      </c>
      <c r="BF396" s="426" t="n">
        <v>156</v>
      </c>
      <c r="BG396" s="427" t="n">
        <v>5380</v>
      </c>
      <c r="BH396" s="421" t="n">
        <f aca="false">BG396*0.67</f>
        <v>3604.6</v>
      </c>
      <c r="BI396" s="433"/>
      <c r="BJ396" s="422"/>
      <c r="BK396" s="428" t="n">
        <v>15.6</v>
      </c>
      <c r="BL396" s="428"/>
      <c r="BM396" s="429"/>
      <c r="BN396" s="423"/>
      <c r="BO396" s="426" t="n">
        <v>98</v>
      </c>
      <c r="BP396" s="426"/>
      <c r="BQ396" s="424" t="n">
        <v>4.03</v>
      </c>
      <c r="BR396" s="422" t="n">
        <f aca="false">BQ396/$BQ$6</f>
        <v>0.559722222222222</v>
      </c>
      <c r="BS396" s="410" t="n">
        <f aca="false">BA396+Y396</f>
        <v>43426</v>
      </c>
      <c r="BT396" s="430" t="n">
        <f aca="false">(BD396*BA396+AP396*AF396)/(AF396+BA396)</f>
        <v>7.76844609220283</v>
      </c>
      <c r="BU396" s="431" t="n">
        <f aca="false">(AQ396*Y396+BA396*BE396)/(BA396+Y396)</f>
        <v>57.7430709713075</v>
      </c>
      <c r="BV396" s="431" t="n">
        <f aca="false">(BA396*BF396+AR396*AF396)/(AF396+BA396)</f>
        <v>217.445217151016</v>
      </c>
      <c r="BW396" s="431" t="n">
        <f aca="false">(BA396*BG396+AS396*AF396)/(AF396+BA396)</f>
        <v>5157.13259337724</v>
      </c>
      <c r="BX396" s="431" t="n">
        <f aca="false">BW396*0.65</f>
        <v>3352.13618569521</v>
      </c>
      <c r="BY396" s="431" t="n">
        <f aca="false">(BK396*BA396+AY396*AF396)/BS396</f>
        <v>15.5875650531939</v>
      </c>
      <c r="BZ396" s="431"/>
      <c r="CA396" s="432"/>
      <c r="CB396" s="431" t="n">
        <f aca="false">BO396</f>
        <v>98</v>
      </c>
      <c r="CC396" s="433" t="n">
        <v>20845</v>
      </c>
      <c r="CD396" s="412" t="n">
        <f aca="false">CC396+AF396/2</f>
        <v>21745</v>
      </c>
      <c r="CE396" s="422" t="n">
        <f aca="false">CD396/25000</f>
        <v>0.8698</v>
      </c>
      <c r="CF396" s="434" t="n">
        <f aca="false">6700/CD396*24</f>
        <v>7.39480340308117</v>
      </c>
      <c r="CG396" s="435"/>
      <c r="CH396" s="428"/>
      <c r="CI396" s="447" t="n">
        <f aca="false">9500/CD396*24</f>
        <v>10.4851690043688</v>
      </c>
      <c r="CJ396" s="437" t="n">
        <v>18.3</v>
      </c>
      <c r="CK396" s="437" t="n">
        <v>2.53</v>
      </c>
      <c r="CL396" s="424"/>
      <c r="CM396" s="424" t="n">
        <v>15.1</v>
      </c>
      <c r="CN396" s="424" t="n">
        <v>57</v>
      </c>
      <c r="CO396" s="433"/>
      <c r="CP396" s="433"/>
      <c r="CQ396" s="438"/>
      <c r="CR396" s="438" t="n">
        <v>0.96</v>
      </c>
      <c r="CS396" s="425"/>
      <c r="CT396" s="433" t="n">
        <f aca="false">3500/CD396*24</f>
        <v>3.86295700160957</v>
      </c>
      <c r="CU396" s="435" t="n">
        <v>5.57</v>
      </c>
      <c r="CV396" s="439"/>
      <c r="CW396" s="440"/>
      <c r="CX396" s="441"/>
      <c r="CY396" s="442"/>
      <c r="CZ396" s="443"/>
      <c r="DA396" s="443"/>
      <c r="DB396" s="443"/>
      <c r="DC396" s="443"/>
      <c r="DD396" s="444"/>
      <c r="DE396" s="441"/>
      <c r="DF396" s="445" t="n">
        <v>20781</v>
      </c>
      <c r="DG396" s="446" t="n">
        <f aca="false">DF396+AF396/2</f>
        <v>21681</v>
      </c>
      <c r="DH396" s="422" t="n">
        <f aca="false">DG396/25000</f>
        <v>0.86724</v>
      </c>
      <c r="DI396" s="447" t="n">
        <f aca="false">6700/DG396*24</f>
        <v>7.41663207416632</v>
      </c>
      <c r="DJ396" s="435" t="n">
        <v>7.59</v>
      </c>
      <c r="DK396" s="428" t="n">
        <v>4.8</v>
      </c>
      <c r="DL396" s="447" t="n">
        <f aca="false">9500/DG396*24</f>
        <v>10.5161201051612</v>
      </c>
      <c r="DM396" s="423" t="n">
        <v>18.5</v>
      </c>
      <c r="DN396" s="423" t="n">
        <v>2.35</v>
      </c>
      <c r="DO396" s="424" t="n">
        <v>7.7</v>
      </c>
      <c r="DP396" s="424" t="n">
        <v>15.2</v>
      </c>
      <c r="DQ396" s="424" t="n">
        <v>57</v>
      </c>
      <c r="DR396" s="433"/>
      <c r="DS396" s="433"/>
      <c r="DT396" s="438"/>
      <c r="DU396" s="438" t="n">
        <v>0.96</v>
      </c>
      <c r="DV396" s="425"/>
      <c r="DW396" s="447" t="n">
        <f aca="false">3500/DG396*24</f>
        <v>3.8743600387436</v>
      </c>
      <c r="DX396" s="435" t="n">
        <v>5.26</v>
      </c>
      <c r="DY396" s="439" t="n">
        <v>7.82</v>
      </c>
      <c r="DZ396" s="440" t="n">
        <v>14.2</v>
      </c>
      <c r="EA396" s="441" t="n">
        <v>52</v>
      </c>
      <c r="EB396" s="442" t="n">
        <v>4870</v>
      </c>
      <c r="EC396" s="443" t="n">
        <v>9.6</v>
      </c>
      <c r="ED396" s="443"/>
      <c r="EE396" s="443"/>
      <c r="EF396" s="443"/>
      <c r="EG396" s="444" t="n">
        <v>8</v>
      </c>
      <c r="EH396" s="441"/>
      <c r="EI396" s="430" t="n">
        <f aca="false">DY396</f>
        <v>7.82</v>
      </c>
      <c r="EJ396" s="448" t="n">
        <f aca="false">DZ396</f>
        <v>14.2</v>
      </c>
      <c r="EK396" s="449" t="n">
        <f aca="false">EA396</f>
        <v>52</v>
      </c>
      <c r="EL396" s="418" t="n">
        <f aca="false">EB396</f>
        <v>4870</v>
      </c>
      <c r="EM396" s="432" t="n">
        <f aca="false">EC396</f>
        <v>9.6</v>
      </c>
      <c r="EN396" s="432"/>
      <c r="EO396" s="432"/>
      <c r="EP396" s="432"/>
      <c r="EQ396" s="431" t="n">
        <f aca="false">EG396</f>
        <v>8</v>
      </c>
      <c r="ER396" s="449"/>
      <c r="ES396" s="450" t="n">
        <f aca="false">44000/(BA396+AF396)*24</f>
        <v>24.3172293096302</v>
      </c>
      <c r="ET396" s="451" t="n">
        <f aca="false">(BA396+AF396)/BA$6</f>
        <v>0.86852</v>
      </c>
      <c r="EU396" s="452" t="n">
        <f aca="false">BV396/1000/ES396*24</f>
        <v>0.214608545454545</v>
      </c>
      <c r="EV396" s="451" t="n">
        <f aca="false">EU396/$EU$6</f>
        <v>0.397423232323232</v>
      </c>
      <c r="EW396" s="514" t="n">
        <f aca="false">1-EM396/BY396</f>
        <v>0.384124462849768</v>
      </c>
      <c r="EX396" s="515" t="n">
        <f aca="false">BY396-EM396</f>
        <v>5.98756505319394</v>
      </c>
      <c r="EY396" s="514" t="n">
        <f aca="false">1-EJ396/BU396</f>
        <v>0.754083048214461</v>
      </c>
      <c r="EZ396" s="515" t="n">
        <f aca="false">BU396-EJ396</f>
        <v>43.5430709713075</v>
      </c>
      <c r="FA396" s="451" t="n">
        <f aca="false">1-EK396/BV396</f>
        <v>0.760859306627627</v>
      </c>
      <c r="FB396" s="432" t="n">
        <f aca="false">BV396-EK396</f>
        <v>165.445217151016</v>
      </c>
      <c r="FC396" s="453"/>
      <c r="FD396" s="432"/>
      <c r="FE396" s="453" t="n">
        <f aca="false">1-EQ396/CB396</f>
        <v>0.918367346938775</v>
      </c>
      <c r="FF396" s="431" t="n">
        <f aca="false">CB396-EQ396</f>
        <v>90</v>
      </c>
      <c r="FG396" s="406" t="n">
        <v>50400</v>
      </c>
      <c r="FH396" s="590"/>
      <c r="FI396" s="591"/>
      <c r="FJ396" s="592"/>
      <c r="FK396" s="456" t="n">
        <f aca="false">3000/BS396*24</f>
        <v>1.65799290747478</v>
      </c>
      <c r="FL396" s="531"/>
      <c r="FM396" s="456"/>
      <c r="FN396" s="531" t="n">
        <v>5553.99999999999</v>
      </c>
      <c r="FO396" s="533" t="n">
        <f aca="false">FN396/11.15/1.2/1000</f>
        <v>0.415097159940208</v>
      </c>
      <c r="FP396" s="450" t="n">
        <f aca="false">FN396/BS396*1000</f>
        <v>127.895730668263</v>
      </c>
      <c r="FQ396" s="458" t="n">
        <v>50.4</v>
      </c>
      <c r="FR396" s="459" t="n">
        <f aca="false">FQ396/BS396*1000</f>
        <v>1.16059503523235</v>
      </c>
      <c r="FS396" s="577" t="n">
        <v>7.89</v>
      </c>
      <c r="FT396" s="578" t="n">
        <v>14</v>
      </c>
      <c r="FU396" s="579" t="n">
        <v>50</v>
      </c>
      <c r="FV396" s="580" t="n">
        <v>1</v>
      </c>
      <c r="FW396" s="581"/>
      <c r="FX396" s="580"/>
      <c r="FY396" s="453" t="n">
        <f aca="false">1-FV396/(EG396+DD396)</f>
        <v>0.875</v>
      </c>
      <c r="FZ396" s="453"/>
      <c r="GA396" s="430"/>
      <c r="GB396" s="514" t="n">
        <f aca="false">1-FT396/DZ396</f>
        <v>0.0140845070422535</v>
      </c>
      <c r="GC396" s="515" t="n">
        <f aca="false">(CW396+DZ396-FT396)</f>
        <v>0.199999999999999</v>
      </c>
      <c r="GD396" s="514" t="n">
        <f aca="false">1-FU396/EA396</f>
        <v>0.0384615384615384</v>
      </c>
      <c r="GE396" s="528" t="n">
        <f aca="false">CX396+EA396-FU396</f>
        <v>2</v>
      </c>
      <c r="GF396" s="462" t="n">
        <f aca="false">4100/BS396*24</f>
        <v>2.26592364021554</v>
      </c>
      <c r="GG396" s="607"/>
      <c r="GH396" s="451"/>
      <c r="GI396" s="406"/>
      <c r="GJ396" s="463"/>
      <c r="GK396" s="464"/>
      <c r="GL396" s="465"/>
      <c r="GM396" s="530"/>
      <c r="GN396" s="406"/>
      <c r="GO396" s="514"/>
      <c r="GP396" s="451"/>
      <c r="GQ396" s="578"/>
      <c r="GR396" s="456" t="n">
        <f aca="false">4300/BS396*24</f>
        <v>2.37645650071386</v>
      </c>
      <c r="GS396" s="532"/>
      <c r="GT396" s="532"/>
      <c r="GU396" s="514"/>
      <c r="GV396" s="514"/>
      <c r="GW396" s="514"/>
      <c r="GX396" s="514"/>
      <c r="GY396" s="463"/>
      <c r="GZ396" s="406" t="n">
        <v>41150</v>
      </c>
      <c r="HA396" s="582" t="n">
        <v>7.93</v>
      </c>
      <c r="HB396" s="452" t="n">
        <v>7.8</v>
      </c>
      <c r="HC396" s="578" t="n">
        <v>13.7</v>
      </c>
      <c r="HD396" s="464" t="n">
        <f aca="false">HC396*3.38</f>
        <v>46.306</v>
      </c>
      <c r="HE396" s="464" t="n">
        <v>13.5</v>
      </c>
      <c r="HF396" s="464"/>
      <c r="HG396" s="583"/>
      <c r="HH396" s="576" t="n">
        <v>1</v>
      </c>
      <c r="HI396" s="584" t="n">
        <v>4830</v>
      </c>
      <c r="HJ396" s="407" t="n">
        <f aca="false">HI396*0.67</f>
        <v>3236.1</v>
      </c>
      <c r="HK396" s="407"/>
      <c r="HL396" s="550"/>
      <c r="HM396" s="585"/>
      <c r="HN396" s="462" t="n">
        <v>9.87</v>
      </c>
      <c r="HO396" s="575"/>
      <c r="HP396" s="549" t="n">
        <v>0.01</v>
      </c>
      <c r="HQ396" s="586"/>
      <c r="HR396" s="587"/>
      <c r="HS396" s="521" t="n">
        <v>0.13</v>
      </c>
      <c r="HT396" s="588" t="n">
        <v>8</v>
      </c>
      <c r="HU396" s="523" t="n">
        <f aca="false">72500/BA396*24</f>
        <v>41.8007975784366</v>
      </c>
      <c r="HV396" s="514" t="n">
        <f aca="false">1-HC396/BE396</f>
        <v>0.640419947506562</v>
      </c>
      <c r="HW396" s="514" t="n">
        <f aca="false">1-HD396/BF396</f>
        <v>0.703166666666667</v>
      </c>
      <c r="HX396" s="514" t="n">
        <f aca="false">1-HN396/BK396</f>
        <v>0.367307692307692</v>
      </c>
      <c r="HY396" s="600"/>
    </row>
    <row r="397" s="599" customFormat="true" ht="15" hidden="false" customHeight="true" outlineLevel="0" collapsed="false">
      <c r="A397" s="401" t="n">
        <v>43879</v>
      </c>
      <c r="B397" s="516" t="n">
        <v>35843</v>
      </c>
      <c r="C397" s="403" t="n">
        <f aca="false">B397/$B$6</f>
        <v>0.71686</v>
      </c>
      <c r="D397" s="572" t="n">
        <v>7.7</v>
      </c>
      <c r="E397" s="573" t="n">
        <v>39</v>
      </c>
      <c r="F397" s="574" t="n">
        <v>167</v>
      </c>
      <c r="G397" s="407" t="n">
        <f aca="false">F397*B397/1000</f>
        <v>5985.781</v>
      </c>
      <c r="H397" s="403" t="n">
        <f aca="false">G397/$G$6</f>
        <v>0.23943124</v>
      </c>
      <c r="I397" s="574" t="n">
        <v>3500</v>
      </c>
      <c r="J397" s="407" t="n">
        <f aca="false">I397*0.67</f>
        <v>2345</v>
      </c>
      <c r="K397" s="575" t="n">
        <v>27.1</v>
      </c>
      <c r="L397" s="575" t="n">
        <v>15.4</v>
      </c>
      <c r="M397" s="575" t="n">
        <v>2.1</v>
      </c>
      <c r="N397" s="576" t="n">
        <v>111</v>
      </c>
      <c r="O397" s="576" t="n">
        <v>16</v>
      </c>
      <c r="P397" s="410"/>
      <c r="Q397" s="410"/>
      <c r="R397" s="410"/>
      <c r="S397" s="410"/>
      <c r="T397" s="411"/>
      <c r="U397" s="410"/>
      <c r="V397" s="410"/>
      <c r="W397" s="410"/>
      <c r="X397" s="517"/>
      <c r="Y397" s="474" t="n">
        <v>1800</v>
      </c>
      <c r="Z397" s="430" t="n">
        <v>5.11</v>
      </c>
      <c r="AA397" s="448" t="n">
        <v>2078</v>
      </c>
      <c r="AB397" s="410" t="n">
        <f aca="false">AA397*2.9</f>
        <v>6026.2</v>
      </c>
      <c r="AC397" s="410" t="n">
        <v>5150</v>
      </c>
      <c r="AD397" s="475" t="n">
        <v>5.1</v>
      </c>
      <c r="AE397" s="478" t="n">
        <f aca="false">AD397/$AD$6</f>
        <v>0.708333333333333</v>
      </c>
      <c r="AF397" s="479" t="n">
        <f aca="false">Y397</f>
        <v>1800</v>
      </c>
      <c r="AG397" s="478" t="n">
        <f aca="false">AF397/$AF$6</f>
        <v>0.72</v>
      </c>
      <c r="AH397" s="479" t="n">
        <v>2078</v>
      </c>
      <c r="AI397" s="479" t="n">
        <f aca="false">AB397</f>
        <v>6026.2</v>
      </c>
      <c r="AJ397" s="474" t="n">
        <f aca="false">AB397*Y397/1000</f>
        <v>10847.16</v>
      </c>
      <c r="AK397" s="478" t="n">
        <f aca="false">AJ397/$AJ$6</f>
        <v>0.482096</v>
      </c>
      <c r="AL397" s="448" t="n">
        <v>38</v>
      </c>
      <c r="AM397" s="480"/>
      <c r="AN397" s="474" t="n">
        <v>1509</v>
      </c>
      <c r="AO397" s="474" t="n">
        <v>1423</v>
      </c>
      <c r="AP397" s="480" t="n">
        <v>7.6</v>
      </c>
      <c r="AQ397" s="448" t="n">
        <v>504</v>
      </c>
      <c r="AR397" s="474" t="n">
        <f aca="false">AQ397*3.2</f>
        <v>1612.8</v>
      </c>
      <c r="AS397" s="658" t="n">
        <f aca="false">AR397/AQ397</f>
        <v>3.2</v>
      </c>
      <c r="AT397" s="474" t="n">
        <v>5350</v>
      </c>
      <c r="AU397" s="448"/>
      <c r="AV397" s="481" t="n">
        <v>3</v>
      </c>
      <c r="AW397" s="480" t="n">
        <v>2.95</v>
      </c>
      <c r="AX397" s="480" t="n">
        <v>39.82</v>
      </c>
      <c r="AY397" s="481" t="n">
        <v>15.2</v>
      </c>
      <c r="AZ397" s="481" t="n">
        <v>1.2</v>
      </c>
      <c r="BA397" s="421" t="n">
        <f aca="false">CC397+DF397</f>
        <v>34930</v>
      </c>
      <c r="BB397" s="422" t="n">
        <f aca="false">BA397/$BA$6</f>
        <v>0.6986</v>
      </c>
      <c r="BC397" s="423"/>
      <c r="BD397" s="424" t="n">
        <v>7.89</v>
      </c>
      <c r="BE397" s="425" t="n">
        <v>43.7</v>
      </c>
      <c r="BF397" s="426" t="n">
        <v>180</v>
      </c>
      <c r="BG397" s="427" t="n">
        <v>5690</v>
      </c>
      <c r="BH397" s="421" t="n">
        <f aca="false">BG397*0.67</f>
        <v>3812.3</v>
      </c>
      <c r="BI397" s="433"/>
      <c r="BJ397" s="422"/>
      <c r="BK397" s="428" t="n">
        <v>19.1</v>
      </c>
      <c r="BL397" s="428" t="n">
        <v>12.3</v>
      </c>
      <c r="BM397" s="429" t="n">
        <v>6.2</v>
      </c>
      <c r="BN397" s="423" t="n">
        <v>0.8</v>
      </c>
      <c r="BO397" s="426" t="n">
        <v>171</v>
      </c>
      <c r="BP397" s="426" t="n">
        <v>16</v>
      </c>
      <c r="BQ397" s="424" t="n">
        <v>3.32</v>
      </c>
      <c r="BR397" s="422" t="n">
        <f aca="false">BQ397/$BQ$6</f>
        <v>0.461111111111111</v>
      </c>
      <c r="BS397" s="410" t="n">
        <f aca="false">BA397+Y397</f>
        <v>36730</v>
      </c>
      <c r="BT397" s="430" t="n">
        <f aca="false">(BD397*BA397+AP397*AF397)/(AF397+BA397)</f>
        <v>7.87578818404574</v>
      </c>
      <c r="BU397" s="431" t="n">
        <f aca="false">(AQ397*Y397+BA397*BE397)/(BA397+Y397)</f>
        <v>66.2575823577457</v>
      </c>
      <c r="BV397" s="431" t="n">
        <f aca="false">(BA397*BF397+AR397*AF397)/(AF397+BA397)</f>
        <v>250.216172066431</v>
      </c>
      <c r="BW397" s="431" t="n">
        <f aca="false">(BA397*BG397+AS397*AF397)/(AF397+BA397)</f>
        <v>5411.31118976314</v>
      </c>
      <c r="BX397" s="431" t="n">
        <f aca="false">BW397*0.65</f>
        <v>3517.35227334604</v>
      </c>
      <c r="BY397" s="431" t="n">
        <f aca="false">(BK397*BA397+AY397*AF397)/BS397</f>
        <v>18.9088755785461</v>
      </c>
      <c r="BZ397" s="431" t="n">
        <f aca="false">(BL397*BA397+AY397*AF397)/BS397</f>
        <v>12.4421181595426</v>
      </c>
      <c r="CA397" s="432" t="n">
        <f aca="false">(BN397*BA397+AZ397*AF397)/BS397</f>
        <v>0.819602504764498</v>
      </c>
      <c r="CB397" s="431" t="n">
        <f aca="false">BO397</f>
        <v>171</v>
      </c>
      <c r="CC397" s="433" t="n">
        <v>17432</v>
      </c>
      <c r="CD397" s="412" t="n">
        <f aca="false">CC397+AF397/2</f>
        <v>18332</v>
      </c>
      <c r="CE397" s="422" t="n">
        <f aca="false">CD397/25000</f>
        <v>0.73328</v>
      </c>
      <c r="CF397" s="434" t="n">
        <f aca="false">6700/CD397*24</f>
        <v>8.77154702160157</v>
      </c>
      <c r="CG397" s="435"/>
      <c r="CH397" s="428"/>
      <c r="CI397" s="447" t="n">
        <f aca="false">9500/CD397*24</f>
        <v>12.4372681649575</v>
      </c>
      <c r="CJ397" s="437" t="n">
        <v>18.9</v>
      </c>
      <c r="CK397" s="437" t="n">
        <v>2.92</v>
      </c>
      <c r="CL397" s="424"/>
      <c r="CM397" s="424" t="n">
        <v>16.5</v>
      </c>
      <c r="CN397" s="424" t="n">
        <v>60</v>
      </c>
      <c r="CO397" s="433"/>
      <c r="CP397" s="433"/>
      <c r="CQ397" s="438"/>
      <c r="CR397" s="438" t="n">
        <v>0.96</v>
      </c>
      <c r="CS397" s="425"/>
      <c r="CT397" s="433" t="n">
        <f aca="false">3500/CD397*24</f>
        <v>4.58215142919485</v>
      </c>
      <c r="CU397" s="435" t="n">
        <v>5.97</v>
      </c>
      <c r="CV397" s="439"/>
      <c r="CW397" s="440"/>
      <c r="CX397" s="441"/>
      <c r="CY397" s="442"/>
      <c r="CZ397" s="443"/>
      <c r="DA397" s="443"/>
      <c r="DB397" s="443"/>
      <c r="DC397" s="443"/>
      <c r="DD397" s="444"/>
      <c r="DE397" s="441"/>
      <c r="DF397" s="445" t="n">
        <v>17498</v>
      </c>
      <c r="DG397" s="446" t="n">
        <f aca="false">DF397+AF397/2</f>
        <v>18398</v>
      </c>
      <c r="DH397" s="422" t="n">
        <f aca="false">DG397/25000</f>
        <v>0.73592</v>
      </c>
      <c r="DI397" s="447" t="n">
        <f aca="false">6700/DG397*24</f>
        <v>8.74008044352647</v>
      </c>
      <c r="DJ397" s="435" t="n">
        <v>7.6</v>
      </c>
      <c r="DK397" s="428" t="n">
        <v>6.8</v>
      </c>
      <c r="DL397" s="447" t="n">
        <f aca="false">9500/DG397*24</f>
        <v>12.3926513751495</v>
      </c>
      <c r="DM397" s="423" t="n">
        <v>18.8</v>
      </c>
      <c r="DN397" s="423" t="n">
        <v>2.34</v>
      </c>
      <c r="DO397" s="424" t="n">
        <v>7.7</v>
      </c>
      <c r="DP397" s="424" t="n">
        <v>16.2</v>
      </c>
      <c r="DQ397" s="424" t="n">
        <v>60</v>
      </c>
      <c r="DR397" s="433"/>
      <c r="DS397" s="433"/>
      <c r="DT397" s="438"/>
      <c r="DU397" s="438" t="n">
        <v>0.94</v>
      </c>
      <c r="DV397" s="425"/>
      <c r="DW397" s="447" t="n">
        <f aca="false">3500/DG397*24</f>
        <v>4.56571366452875</v>
      </c>
      <c r="DX397" s="435" t="n">
        <v>4.69</v>
      </c>
      <c r="DY397" s="439" t="n">
        <v>7.79</v>
      </c>
      <c r="DZ397" s="440" t="n">
        <v>14.2</v>
      </c>
      <c r="EA397" s="441" t="n">
        <v>53</v>
      </c>
      <c r="EB397" s="442" t="n">
        <v>4930</v>
      </c>
      <c r="EC397" s="443" t="n">
        <v>10</v>
      </c>
      <c r="ED397" s="443" t="n">
        <v>0.18</v>
      </c>
      <c r="EE397" s="443" t="n">
        <v>9.2</v>
      </c>
      <c r="EF397" s="443" t="n">
        <v>0.45</v>
      </c>
      <c r="EG397" s="444" t="n">
        <v>11</v>
      </c>
      <c r="EH397" s="441" t="n">
        <v>16</v>
      </c>
      <c r="EI397" s="430" t="n">
        <f aca="false">DY397</f>
        <v>7.79</v>
      </c>
      <c r="EJ397" s="448" t="n">
        <f aca="false">DZ397</f>
        <v>14.2</v>
      </c>
      <c r="EK397" s="449" t="n">
        <f aca="false">EA397</f>
        <v>53</v>
      </c>
      <c r="EL397" s="418" t="n">
        <f aca="false">EB397</f>
        <v>4930</v>
      </c>
      <c r="EM397" s="432" t="n">
        <f aca="false">EC397</f>
        <v>10</v>
      </c>
      <c r="EN397" s="432" t="n">
        <f aca="false">ED397</f>
        <v>0.18</v>
      </c>
      <c r="EO397" s="432" t="n">
        <f aca="false">EE397</f>
        <v>9.2</v>
      </c>
      <c r="EP397" s="432" t="n">
        <f aca="false">EF397</f>
        <v>0.45</v>
      </c>
      <c r="EQ397" s="431" t="n">
        <f aca="false">EG397</f>
        <v>11</v>
      </c>
      <c r="ER397" s="449" t="n">
        <f aca="false">EH397</f>
        <v>16</v>
      </c>
      <c r="ES397" s="450" t="n">
        <f aca="false">44000/(BA397+AF397)*24</f>
        <v>28.7503403212633</v>
      </c>
      <c r="ET397" s="451" t="n">
        <f aca="false">(BA397+AF397)/BA$6</f>
        <v>0.7346</v>
      </c>
      <c r="EU397" s="452" t="n">
        <f aca="false">BV397/1000/ES397*24</f>
        <v>0.208873636363636</v>
      </c>
      <c r="EV397" s="451" t="n">
        <f aca="false">EU397/$EU$6</f>
        <v>0.38680303030303</v>
      </c>
      <c r="EW397" s="514" t="n">
        <f aca="false">1-EM397/BY397</f>
        <v>0.471147823758176</v>
      </c>
      <c r="EX397" s="515" t="n">
        <f aca="false">BY397-EM397</f>
        <v>8.90887557854615</v>
      </c>
      <c r="EY397" s="514" t="n">
        <f aca="false">1-EJ397/BU397</f>
        <v>0.785684905867381</v>
      </c>
      <c r="EZ397" s="515" t="n">
        <f aca="false">BU397-EJ397</f>
        <v>52.0575823577457</v>
      </c>
      <c r="FA397" s="451" t="n">
        <f aca="false">1-EK397/BV397</f>
        <v>0.788183155539887</v>
      </c>
      <c r="FB397" s="432" t="n">
        <f aca="false">BV397-EK397</f>
        <v>197.216172066431</v>
      </c>
      <c r="FC397" s="453" t="n">
        <f aca="false">1-EP397/CA397</f>
        <v>0.450953361679511</v>
      </c>
      <c r="FD397" s="432" t="n">
        <f aca="false">CA397-EP397</f>
        <v>0.369602504764498</v>
      </c>
      <c r="FE397" s="453" t="n">
        <f aca="false">1-EQ397/CB397</f>
        <v>0.935672514619883</v>
      </c>
      <c r="FF397" s="431" t="n">
        <f aca="false">CB397-EQ397</f>
        <v>160</v>
      </c>
      <c r="FG397" s="406" t="n">
        <v>50400</v>
      </c>
      <c r="FH397" s="590"/>
      <c r="FI397" s="591"/>
      <c r="FJ397" s="592"/>
      <c r="FK397" s="456" t="n">
        <f aca="false">3000/BS397*24</f>
        <v>1.96025047644977</v>
      </c>
      <c r="FL397" s="531"/>
      <c r="FM397" s="456"/>
      <c r="FN397" s="531" t="n">
        <v>4448</v>
      </c>
      <c r="FO397" s="533" t="n">
        <f aca="false">FN397/11.15/1.2/1000</f>
        <v>0.332436472346786</v>
      </c>
      <c r="FP397" s="450" t="n">
        <f aca="false">FN397/BS397*1000</f>
        <v>121.099918322897</v>
      </c>
      <c r="FQ397" s="458" t="n">
        <v>50.4</v>
      </c>
      <c r="FR397" s="459" t="n">
        <f aca="false">FQ397/BS397*1000</f>
        <v>1.37217533351484</v>
      </c>
      <c r="FS397" s="577" t="n">
        <v>7.72</v>
      </c>
      <c r="FT397" s="578" t="n">
        <v>13.5</v>
      </c>
      <c r="FU397" s="579" t="n">
        <v>48</v>
      </c>
      <c r="FV397" s="580" t="n">
        <v>1</v>
      </c>
      <c r="FW397" s="581" t="n">
        <v>0.12</v>
      </c>
      <c r="FX397" s="580" t="n">
        <v>8</v>
      </c>
      <c r="FY397" s="453" t="n">
        <f aca="false">1-FV397/(EG397+DD397)</f>
        <v>0.909090909090909</v>
      </c>
      <c r="FZ397" s="453" t="n">
        <f aca="false">1-FW397/(EF397+DC397)</f>
        <v>0.733333333333334</v>
      </c>
      <c r="GA397" s="430" t="n">
        <f aca="false">EF397+DC397-FW397</f>
        <v>0.33</v>
      </c>
      <c r="GB397" s="514" t="n">
        <f aca="false">1-FT397/DZ397</f>
        <v>0.0492957746478873</v>
      </c>
      <c r="GC397" s="515" t="n">
        <f aca="false">(CW397+DZ397-FT397)</f>
        <v>0.699999999999999</v>
      </c>
      <c r="GD397" s="514" t="n">
        <f aca="false">1-FU397/EA397</f>
        <v>0.0943396226415094</v>
      </c>
      <c r="GE397" s="528" t="n">
        <f aca="false">CX397+EA397-FU397</f>
        <v>5</v>
      </c>
      <c r="GF397" s="462" t="n">
        <f aca="false">4100/BS397*24</f>
        <v>2.67900898448135</v>
      </c>
      <c r="GG397" s="607"/>
      <c r="GH397" s="451"/>
      <c r="GI397" s="406"/>
      <c r="GJ397" s="463"/>
      <c r="GK397" s="464"/>
      <c r="GL397" s="465"/>
      <c r="GM397" s="530"/>
      <c r="GN397" s="406"/>
      <c r="GO397" s="514"/>
      <c r="GP397" s="451"/>
      <c r="GQ397" s="578"/>
      <c r="GR397" s="456" t="n">
        <f aca="false">4300/BS397*24</f>
        <v>2.809692349578</v>
      </c>
      <c r="GS397" s="532"/>
      <c r="GT397" s="532"/>
      <c r="GU397" s="514"/>
      <c r="GV397" s="514"/>
      <c r="GW397" s="514"/>
      <c r="GX397" s="514"/>
      <c r="GY397" s="463"/>
      <c r="GZ397" s="406" t="n">
        <v>34730</v>
      </c>
      <c r="HA397" s="582" t="n">
        <v>7.93</v>
      </c>
      <c r="HB397" s="452" t="n">
        <v>7.88</v>
      </c>
      <c r="HC397" s="578" t="n">
        <v>13.4</v>
      </c>
      <c r="HD397" s="464" t="n">
        <f aca="false">HC397*3.38</f>
        <v>45.292</v>
      </c>
      <c r="HE397" s="464" t="n">
        <v>15</v>
      </c>
      <c r="HF397" s="464"/>
      <c r="HG397" s="583"/>
      <c r="HH397" s="576" t="n">
        <v>2</v>
      </c>
      <c r="HI397" s="584" t="n">
        <v>4850</v>
      </c>
      <c r="HJ397" s="407" t="n">
        <f aca="false">HI397*0.67</f>
        <v>3249.5</v>
      </c>
      <c r="HK397" s="407"/>
      <c r="HL397" s="550"/>
      <c r="HM397" s="585" t="n">
        <v>7.7</v>
      </c>
      <c r="HN397" s="462" t="n">
        <v>8.45</v>
      </c>
      <c r="HO397" s="575" t="n">
        <v>0.13</v>
      </c>
      <c r="HP397" s="549" t="n">
        <v>0.01</v>
      </c>
      <c r="HQ397" s="586" t="n">
        <v>6.9</v>
      </c>
      <c r="HR397" s="587" t="n">
        <v>0.1</v>
      </c>
      <c r="HS397" s="521" t="n">
        <v>0.12</v>
      </c>
      <c r="HT397" s="588" t="n">
        <v>8</v>
      </c>
      <c r="HU397" s="523" t="n">
        <f aca="false">72500/BA397*24</f>
        <v>49.8139135413684</v>
      </c>
      <c r="HV397" s="514" t="n">
        <f aca="false">1-HC397/BE397</f>
        <v>0.693363844393593</v>
      </c>
      <c r="HW397" s="514" t="n">
        <f aca="false">1-HD397/BF397</f>
        <v>0.748377777777778</v>
      </c>
      <c r="HX397" s="514" t="n">
        <f aca="false">1-HN397/BK397</f>
        <v>0.557591623036649</v>
      </c>
      <c r="HY397" s="600"/>
    </row>
    <row r="398" s="599" customFormat="true" ht="15" hidden="false" customHeight="true" outlineLevel="0" collapsed="false">
      <c r="A398" s="401" t="n">
        <v>43880</v>
      </c>
      <c r="B398" s="516" t="n">
        <v>33024</v>
      </c>
      <c r="C398" s="403" t="n">
        <f aca="false">B398/$B$6</f>
        <v>0.66048</v>
      </c>
      <c r="D398" s="572" t="n">
        <v>8.05</v>
      </c>
      <c r="E398" s="573" t="n">
        <v>34.3</v>
      </c>
      <c r="F398" s="574" t="n">
        <v>170</v>
      </c>
      <c r="G398" s="407" t="n">
        <f aca="false">F398*B398/1000</f>
        <v>5614.08</v>
      </c>
      <c r="H398" s="403" t="n">
        <f aca="false">G398/$G$6</f>
        <v>0.2245632</v>
      </c>
      <c r="I398" s="574" t="n">
        <v>4140</v>
      </c>
      <c r="J398" s="407" t="n">
        <f aca="false">I398*0.67</f>
        <v>2773.8</v>
      </c>
      <c r="K398" s="575" t="n">
        <v>18.8</v>
      </c>
      <c r="L398" s="575"/>
      <c r="M398" s="575"/>
      <c r="N398" s="576" t="n">
        <v>65</v>
      </c>
      <c r="O398" s="576"/>
      <c r="P398" s="410"/>
      <c r="Q398" s="410" t="n">
        <v>1000</v>
      </c>
      <c r="R398" s="410"/>
      <c r="S398" s="410"/>
      <c r="T398" s="411" t="n">
        <v>5.06</v>
      </c>
      <c r="U398" s="410" t="n">
        <f aca="false">V398/2.9</f>
        <v>4006.20689655172</v>
      </c>
      <c r="V398" s="410" t="n">
        <v>11618</v>
      </c>
      <c r="W398" s="410" t="n">
        <v>3388</v>
      </c>
      <c r="X398" s="517" t="n">
        <v>1000</v>
      </c>
      <c r="Y398" s="474"/>
      <c r="Z398" s="430"/>
      <c r="AA398" s="410"/>
      <c r="AB398" s="410"/>
      <c r="AC398" s="410"/>
      <c r="AD398" s="475"/>
      <c r="AE398" s="478"/>
      <c r="AF398" s="479" t="n">
        <f aca="false">X398+Q398</f>
        <v>2000</v>
      </c>
      <c r="AG398" s="478" t="n">
        <f aca="false">AF398/$AF$6</f>
        <v>0.8</v>
      </c>
      <c r="AH398" s="479" t="n">
        <f aca="false">AI398/2.9</f>
        <v>2032.41379310345</v>
      </c>
      <c r="AI398" s="479" t="n">
        <f aca="false">(V398*Q398+F398*X398)/AF398</f>
        <v>5894</v>
      </c>
      <c r="AJ398" s="474" t="n">
        <f aca="false">(V398*Q398+X398*F398)/1000</f>
        <v>11788</v>
      </c>
      <c r="AK398" s="478" t="n">
        <f aca="false">AJ398/$AJ$6</f>
        <v>0.523911111111111</v>
      </c>
      <c r="AL398" s="448" t="n">
        <v>38</v>
      </c>
      <c r="AM398" s="480"/>
      <c r="AN398" s="474" t="n">
        <v>1477</v>
      </c>
      <c r="AO398" s="474" t="n">
        <v>1385</v>
      </c>
      <c r="AP398" s="480" t="n">
        <v>7.59</v>
      </c>
      <c r="AQ398" s="448" t="n">
        <v>526</v>
      </c>
      <c r="AR398" s="474" t="n">
        <f aca="false">AQ398*3.2</f>
        <v>1683.2</v>
      </c>
      <c r="AS398" s="658" t="n">
        <f aca="false">AR398/AQ398</f>
        <v>3.2</v>
      </c>
      <c r="AT398" s="474" t="n">
        <v>5220</v>
      </c>
      <c r="AU398" s="448"/>
      <c r="AV398" s="481" t="n">
        <v>4</v>
      </c>
      <c r="AW398" s="480" t="n">
        <v>3.47</v>
      </c>
      <c r="AX398" s="480" t="n">
        <v>47.1</v>
      </c>
      <c r="AY398" s="481" t="n">
        <v>15.2</v>
      </c>
      <c r="AZ398" s="481" t="n">
        <v>1.8</v>
      </c>
      <c r="BA398" s="421" t="n">
        <f aca="false">CC398+DF398</f>
        <v>33249</v>
      </c>
      <c r="BB398" s="422" t="n">
        <f aca="false">BA398/$BA$6</f>
        <v>0.66498</v>
      </c>
      <c r="BC398" s="423"/>
      <c r="BD398" s="424" t="n">
        <v>8.13</v>
      </c>
      <c r="BE398" s="425" t="n">
        <v>54</v>
      </c>
      <c r="BF398" s="426" t="n">
        <v>229</v>
      </c>
      <c r="BG398" s="427" t="n">
        <v>6380</v>
      </c>
      <c r="BH398" s="421" t="n">
        <f aca="false">BG398*0.67</f>
        <v>4274.6</v>
      </c>
      <c r="BI398" s="433"/>
      <c r="BJ398" s="422"/>
      <c r="BK398" s="428" t="n">
        <v>17.7</v>
      </c>
      <c r="BL398" s="428"/>
      <c r="BM398" s="429"/>
      <c r="BN398" s="423"/>
      <c r="BO398" s="426" t="n">
        <v>56</v>
      </c>
      <c r="BP398" s="426"/>
      <c r="BQ398" s="424" t="n">
        <v>3.75</v>
      </c>
      <c r="BR398" s="422" t="n">
        <f aca="false">BQ398/$BQ$6</f>
        <v>0.520833333333333</v>
      </c>
      <c r="BS398" s="410" t="n">
        <f aca="false">BA398+AF398</f>
        <v>35249</v>
      </c>
      <c r="BT398" s="430" t="n">
        <f aca="false">(BD398*BA398+AP398*AF398)/(AF398+BA398)</f>
        <v>8.09936083293143</v>
      </c>
      <c r="BU398" s="431" t="n">
        <f aca="false">(AQ398*Y398+BA398*BE398)/(BA398+Y398)</f>
        <v>54</v>
      </c>
      <c r="BV398" s="431" t="n">
        <f aca="false">(BA398*BF398+AR398*AF398)/(AF398+BA398)</f>
        <v>311.510142131692</v>
      </c>
      <c r="BW398" s="431" t="n">
        <f aca="false">(BA398*BG398+AS398*AF398)/(AF398+BA398)</f>
        <v>6018.18548043916</v>
      </c>
      <c r="BX398" s="431" t="n">
        <f aca="false">BW398*0.65</f>
        <v>3911.82056228545</v>
      </c>
      <c r="BY398" s="431" t="n">
        <f aca="false">(BK398*BA398+AY398*AF398)/BS398</f>
        <v>17.5581520043122</v>
      </c>
      <c r="BZ398" s="431"/>
      <c r="CA398" s="432"/>
      <c r="CB398" s="431" t="n">
        <f aca="false">BO398</f>
        <v>56</v>
      </c>
      <c r="CC398" s="433" t="n">
        <v>16608</v>
      </c>
      <c r="CD398" s="412" t="n">
        <f aca="false">CC398+AF398/2</f>
        <v>17608</v>
      </c>
      <c r="CE398" s="422" t="n">
        <f aca="false">CD398/25000</f>
        <v>0.70432</v>
      </c>
      <c r="CF398" s="434" t="n">
        <f aca="false">6700/CD398*24</f>
        <v>9.13221263062244</v>
      </c>
      <c r="CG398" s="435"/>
      <c r="CH398" s="428"/>
      <c r="CI398" s="447" t="n">
        <f aca="false">9500/CD398*24</f>
        <v>12.9486597001363</v>
      </c>
      <c r="CJ398" s="437" t="n">
        <v>18.9</v>
      </c>
      <c r="CK398" s="437" t="n">
        <v>3.6</v>
      </c>
      <c r="CL398" s="424"/>
      <c r="CM398" s="424" t="n">
        <v>15.9</v>
      </c>
      <c r="CN398" s="424" t="n">
        <v>60</v>
      </c>
      <c r="CO398" s="433"/>
      <c r="CP398" s="433"/>
      <c r="CQ398" s="438"/>
      <c r="CR398" s="438" t="n">
        <v>0.94</v>
      </c>
      <c r="CS398" s="425"/>
      <c r="CT398" s="433" t="n">
        <f aca="false">3500/CD398*24</f>
        <v>4.77055883689232</v>
      </c>
      <c r="CU398" s="435" t="n">
        <v>6.96</v>
      </c>
      <c r="CV398" s="439"/>
      <c r="CW398" s="440"/>
      <c r="CX398" s="441"/>
      <c r="CY398" s="442"/>
      <c r="CZ398" s="443"/>
      <c r="DA398" s="443"/>
      <c r="DB398" s="443"/>
      <c r="DC398" s="443"/>
      <c r="DD398" s="444"/>
      <c r="DE398" s="441"/>
      <c r="DF398" s="445" t="n">
        <v>16641</v>
      </c>
      <c r="DG398" s="446" t="n">
        <f aca="false">DF398+AF398/2</f>
        <v>17641</v>
      </c>
      <c r="DH398" s="422" t="n">
        <f aca="false">DG398/25000</f>
        <v>0.70564</v>
      </c>
      <c r="DI398" s="447" t="n">
        <f aca="false">6700/DG398*24</f>
        <v>9.11512952780455</v>
      </c>
      <c r="DJ398" s="435" t="n">
        <v>7.69</v>
      </c>
      <c r="DK398" s="428" t="n">
        <v>5.9</v>
      </c>
      <c r="DL398" s="447" t="n">
        <f aca="false">9500/DG398*24</f>
        <v>12.9244373901706</v>
      </c>
      <c r="DM398" s="423" t="n">
        <v>18.7</v>
      </c>
      <c r="DN398" s="423" t="n">
        <v>3.17</v>
      </c>
      <c r="DO398" s="424" t="n">
        <v>7.73</v>
      </c>
      <c r="DP398" s="424" t="n">
        <v>16.2</v>
      </c>
      <c r="DQ398" s="424" t="n">
        <v>62</v>
      </c>
      <c r="DR398" s="433"/>
      <c r="DS398" s="433"/>
      <c r="DT398" s="438"/>
      <c r="DU398" s="438" t="n">
        <v>0.96</v>
      </c>
      <c r="DV398" s="425"/>
      <c r="DW398" s="447" t="n">
        <f aca="false">3500/DG398*24</f>
        <v>4.7616348279576</v>
      </c>
      <c r="DX398" s="435" t="n">
        <v>7.39</v>
      </c>
      <c r="DY398" s="439" t="n">
        <v>7.84</v>
      </c>
      <c r="DZ398" s="440" t="n">
        <v>14.9</v>
      </c>
      <c r="EA398" s="441" t="n">
        <v>55</v>
      </c>
      <c r="EB398" s="442" t="n">
        <v>5140</v>
      </c>
      <c r="EC398" s="443" t="n">
        <v>11</v>
      </c>
      <c r="ED398" s="443"/>
      <c r="EE398" s="443"/>
      <c r="EF398" s="443"/>
      <c r="EG398" s="444" t="n">
        <v>13</v>
      </c>
      <c r="EH398" s="441"/>
      <c r="EI398" s="430" t="n">
        <f aca="false">DY398</f>
        <v>7.84</v>
      </c>
      <c r="EJ398" s="448" t="n">
        <f aca="false">DZ398</f>
        <v>14.9</v>
      </c>
      <c r="EK398" s="449" t="n">
        <f aca="false">EA398</f>
        <v>55</v>
      </c>
      <c r="EL398" s="418" t="n">
        <f aca="false">EB398</f>
        <v>5140</v>
      </c>
      <c r="EM398" s="432" t="n">
        <f aca="false">EC398</f>
        <v>11</v>
      </c>
      <c r="EN398" s="432"/>
      <c r="EO398" s="432"/>
      <c r="EP398" s="432"/>
      <c r="EQ398" s="431" t="n">
        <f aca="false">EG398</f>
        <v>13</v>
      </c>
      <c r="ER398" s="449"/>
      <c r="ES398" s="450" t="n">
        <f aca="false">44000/(BA398+AF398)*24</f>
        <v>29.9582966892678</v>
      </c>
      <c r="ET398" s="451" t="n">
        <f aca="false">(BA398+AF398)/BA$6</f>
        <v>0.70498</v>
      </c>
      <c r="EU398" s="452" t="n">
        <f aca="false">BV398/1000/ES398*24</f>
        <v>0.249555022727273</v>
      </c>
      <c r="EV398" s="451" t="n">
        <f aca="false">EU398/$EU$6</f>
        <v>0.462138930976431</v>
      </c>
      <c r="EW398" s="514" t="n">
        <f aca="false">1-EM398/BY398</f>
        <v>0.373510378694838</v>
      </c>
      <c r="EX398" s="515" t="n">
        <f aca="false">BY398-EM398</f>
        <v>6.55815200431218</v>
      </c>
      <c r="EY398" s="514" t="n">
        <f aca="false">1-EJ398/BU398</f>
        <v>0.724074074074074</v>
      </c>
      <c r="EZ398" s="515" t="n">
        <f aca="false">BU398-EJ398</f>
        <v>39.1</v>
      </c>
      <c r="FA398" s="451" t="n">
        <f aca="false">1-EK398/BV398</f>
        <v>0.823440740569055</v>
      </c>
      <c r="FB398" s="432" t="n">
        <f aca="false">BV398-EK398</f>
        <v>256.510142131692</v>
      </c>
      <c r="FC398" s="453"/>
      <c r="FD398" s="432"/>
      <c r="FE398" s="453" t="n">
        <f aca="false">1-EQ398/CB398</f>
        <v>0.767857142857143</v>
      </c>
      <c r="FF398" s="431" t="n">
        <f aca="false">CB398-EQ398</f>
        <v>43</v>
      </c>
      <c r="FG398" s="406" t="n">
        <v>50400</v>
      </c>
      <c r="FH398" s="590"/>
      <c r="FI398" s="591"/>
      <c r="FJ398" s="592"/>
      <c r="FK398" s="456" t="n">
        <f aca="false">3000/BS398*24</f>
        <v>2.04261113790462</v>
      </c>
      <c r="FL398" s="531"/>
      <c r="FM398" s="456"/>
      <c r="FN398" s="531" t="n">
        <v>4170</v>
      </c>
      <c r="FO398" s="533" t="n">
        <f aca="false">FN398/11.15/1.2/1000</f>
        <v>0.311659192825112</v>
      </c>
      <c r="FP398" s="450" t="n">
        <f aca="false">FN398/BS398*1000</f>
        <v>118.301228403643</v>
      </c>
      <c r="FQ398" s="458" t="n">
        <v>50.4</v>
      </c>
      <c r="FR398" s="459" t="n">
        <f aca="false">FQ398/BS398*1000</f>
        <v>1.42982779653324</v>
      </c>
      <c r="FS398" s="577" t="n">
        <v>7.74</v>
      </c>
      <c r="FT398" s="578" t="n">
        <v>14</v>
      </c>
      <c r="FU398" s="579" t="n">
        <v>53</v>
      </c>
      <c r="FV398" s="580" t="n">
        <v>1</v>
      </c>
      <c r="FW398" s="581"/>
      <c r="FX398" s="580"/>
      <c r="FY398" s="453" t="n">
        <f aca="false">1-FV398/(EG398+DD398)</f>
        <v>0.923076923076923</v>
      </c>
      <c r="FZ398" s="453"/>
      <c r="GA398" s="430"/>
      <c r="GB398" s="514" t="n">
        <f aca="false">1-FT398/DZ398</f>
        <v>0.0604026845637584</v>
      </c>
      <c r="GC398" s="515" t="n">
        <f aca="false">(CW398+DZ398-FT398)</f>
        <v>0.9</v>
      </c>
      <c r="GD398" s="514" t="n">
        <f aca="false">1-FU398/EA398</f>
        <v>0.0363636363636364</v>
      </c>
      <c r="GE398" s="528" t="n">
        <f aca="false">CX398+EA398-FU398</f>
        <v>2</v>
      </c>
      <c r="GF398" s="462" t="n">
        <f aca="false">4100/BS398*24</f>
        <v>2.79156855513632</v>
      </c>
      <c r="GG398" s="607"/>
      <c r="GH398" s="451"/>
      <c r="GI398" s="406"/>
      <c r="GJ398" s="463"/>
      <c r="GK398" s="464"/>
      <c r="GL398" s="465"/>
      <c r="GM398" s="530"/>
      <c r="GN398" s="406"/>
      <c r="GO398" s="514"/>
      <c r="GP398" s="451"/>
      <c r="GQ398" s="578"/>
      <c r="GR398" s="456" t="n">
        <f aca="false">4300/BS398*24</f>
        <v>2.92774263099662</v>
      </c>
      <c r="GS398" s="532"/>
      <c r="GT398" s="532"/>
      <c r="GU398" s="514"/>
      <c r="GV398" s="514"/>
      <c r="GW398" s="514"/>
      <c r="GX398" s="514"/>
      <c r="GY398" s="463"/>
      <c r="GZ398" s="406" t="n">
        <v>32195</v>
      </c>
      <c r="HA398" s="582" t="n">
        <v>7.96</v>
      </c>
      <c r="HB398" s="452" t="n">
        <v>7.89</v>
      </c>
      <c r="HC398" s="578" t="n">
        <v>13.7</v>
      </c>
      <c r="HD398" s="464" t="n">
        <f aca="false">HC398*3.38</f>
        <v>46.306</v>
      </c>
      <c r="HE398" s="464" t="n">
        <v>14</v>
      </c>
      <c r="HF398" s="464"/>
      <c r="HG398" s="583"/>
      <c r="HH398" s="576" t="n">
        <v>2</v>
      </c>
      <c r="HI398" s="584" t="n">
        <v>5090</v>
      </c>
      <c r="HJ398" s="407" t="n">
        <f aca="false">HI398*0.67</f>
        <v>3410.3</v>
      </c>
      <c r="HK398" s="407"/>
      <c r="HL398" s="550"/>
      <c r="HM398" s="585"/>
      <c r="HN398" s="462" t="n">
        <v>8.47</v>
      </c>
      <c r="HO398" s="575"/>
      <c r="HP398" s="549" t="n">
        <v>0.01</v>
      </c>
      <c r="HQ398" s="586"/>
      <c r="HR398" s="587"/>
      <c r="HS398" s="521" t="n">
        <v>0.13</v>
      </c>
      <c r="HT398" s="588" t="n">
        <v>4</v>
      </c>
      <c r="HU398" s="523" t="n">
        <f aca="false">72500/BA398*24</f>
        <v>52.3324009744654</v>
      </c>
      <c r="HV398" s="514" t="n">
        <f aca="false">1-HC398/BE398</f>
        <v>0.746296296296296</v>
      </c>
      <c r="HW398" s="514" t="n">
        <f aca="false">1-HD398/BF398</f>
        <v>0.7977903930131</v>
      </c>
      <c r="HX398" s="514" t="n">
        <f aca="false">1-HN398/BK398</f>
        <v>0.521468926553672</v>
      </c>
      <c r="HY398" s="600"/>
    </row>
    <row r="399" s="599" customFormat="true" ht="15" hidden="false" customHeight="true" outlineLevel="0" collapsed="false">
      <c r="A399" s="401" t="n">
        <v>43881</v>
      </c>
      <c r="B399" s="516" t="n">
        <v>33162</v>
      </c>
      <c r="C399" s="403" t="n">
        <f aca="false">B399/$B$6</f>
        <v>0.66324</v>
      </c>
      <c r="D399" s="572" t="n">
        <v>7.96</v>
      </c>
      <c r="E399" s="573" t="n">
        <v>39</v>
      </c>
      <c r="F399" s="574" t="n">
        <v>190</v>
      </c>
      <c r="G399" s="407" t="n">
        <f aca="false">F399*B399/1000</f>
        <v>6300.78</v>
      </c>
      <c r="H399" s="403" t="n">
        <f aca="false">G399/$G$6</f>
        <v>0.2520312</v>
      </c>
      <c r="I399" s="574" t="n">
        <v>4750</v>
      </c>
      <c r="J399" s="407" t="n">
        <f aca="false">I399*0.67</f>
        <v>3182.5</v>
      </c>
      <c r="K399" s="575" t="n">
        <v>24.6</v>
      </c>
      <c r="L399" s="575"/>
      <c r="M399" s="575"/>
      <c r="N399" s="576" t="n">
        <v>80</v>
      </c>
      <c r="O399" s="576"/>
      <c r="P399" s="410"/>
      <c r="Q399" s="410" t="n">
        <v>1100</v>
      </c>
      <c r="R399" s="410"/>
      <c r="S399" s="410"/>
      <c r="T399" s="411" t="n">
        <v>5.04</v>
      </c>
      <c r="U399" s="410" t="n">
        <f aca="false">V399/2.9</f>
        <v>3771.72413793103</v>
      </c>
      <c r="V399" s="410" t="n">
        <v>10938</v>
      </c>
      <c r="W399" s="410" t="n">
        <v>3315</v>
      </c>
      <c r="X399" s="517" t="n">
        <v>1100</v>
      </c>
      <c r="Y399" s="474"/>
      <c r="Z399" s="430"/>
      <c r="AA399" s="410"/>
      <c r="AB399" s="410"/>
      <c r="AC399" s="410"/>
      <c r="AD399" s="475"/>
      <c r="AE399" s="478"/>
      <c r="AF399" s="479" t="n">
        <f aca="false">X399+Q399</f>
        <v>2200</v>
      </c>
      <c r="AG399" s="478" t="n">
        <f aca="false">AF399/$AF$6</f>
        <v>0.88</v>
      </c>
      <c r="AH399" s="479" t="n">
        <f aca="false">AI399/2.9</f>
        <v>1918.62068965517</v>
      </c>
      <c r="AI399" s="479" t="n">
        <f aca="false">(V399*Q399+F399*X399)/AF399</f>
        <v>5564</v>
      </c>
      <c r="AJ399" s="474" t="n">
        <f aca="false">(V399*Q399+X399*F399)/1000</f>
        <v>12240.8</v>
      </c>
      <c r="AK399" s="478" t="n">
        <f aca="false">AJ399/$AJ$6</f>
        <v>0.544035555555556</v>
      </c>
      <c r="AL399" s="448" t="n">
        <v>38</v>
      </c>
      <c r="AM399" s="480"/>
      <c r="AN399" s="474" t="n">
        <v>1554</v>
      </c>
      <c r="AO399" s="474" t="n">
        <v>1494</v>
      </c>
      <c r="AP399" s="480" t="n">
        <v>7.47</v>
      </c>
      <c r="AQ399" s="448" t="n">
        <v>514</v>
      </c>
      <c r="AR399" s="474" t="n">
        <f aca="false">AQ399*3.2</f>
        <v>1644.8</v>
      </c>
      <c r="AS399" s="658" t="n">
        <f aca="false">AR399/AQ399</f>
        <v>3.2</v>
      </c>
      <c r="AT399" s="474" t="n">
        <v>5010</v>
      </c>
      <c r="AU399" s="448"/>
      <c r="AV399" s="481" t="n">
        <v>5</v>
      </c>
      <c r="AW399" s="480" t="n">
        <v>4.39</v>
      </c>
      <c r="AX399" s="480" t="n">
        <v>44.2</v>
      </c>
      <c r="AY399" s="481" t="n">
        <v>18.8</v>
      </c>
      <c r="AZ399" s="481" t="n">
        <v>2.5</v>
      </c>
      <c r="BA399" s="421" t="n">
        <f aca="false">CC399+DF399</f>
        <v>30723</v>
      </c>
      <c r="BB399" s="422" t="n">
        <f aca="false">BA399/$BA$6</f>
        <v>0.61446</v>
      </c>
      <c r="BC399" s="423"/>
      <c r="BD399" s="424" t="n">
        <v>7.92</v>
      </c>
      <c r="BE399" s="425" t="n">
        <v>54</v>
      </c>
      <c r="BF399" s="426" t="n">
        <v>224</v>
      </c>
      <c r="BG399" s="427" t="n">
        <v>7470</v>
      </c>
      <c r="BH399" s="421" t="n">
        <f aca="false">BG399*0.67</f>
        <v>5004.9</v>
      </c>
      <c r="BI399" s="433"/>
      <c r="BJ399" s="422"/>
      <c r="BK399" s="428" t="n">
        <v>21.7</v>
      </c>
      <c r="BL399" s="428"/>
      <c r="BM399" s="429"/>
      <c r="BN399" s="423"/>
      <c r="BO399" s="426" t="n">
        <v>74</v>
      </c>
      <c r="BP399" s="426"/>
      <c r="BQ399" s="424" t="n">
        <v>3.45</v>
      </c>
      <c r="BR399" s="422" t="n">
        <f aca="false">BQ399/$BQ$6</f>
        <v>0.479166666666667</v>
      </c>
      <c r="BS399" s="410" t="n">
        <f aca="false">BA399+AF399</f>
        <v>32923</v>
      </c>
      <c r="BT399" s="430" t="n">
        <f aca="false">(BD399*BA399+AP399*AF399)/(AF399+BA399)</f>
        <v>7.88992983628466</v>
      </c>
      <c r="BU399" s="431" t="n">
        <f aca="false">(AQ399*Y399+BA399*BE399)/(BA399+Y399)</f>
        <v>54</v>
      </c>
      <c r="BV399" s="431" t="n">
        <f aca="false">(BA399*BF399+AR399*AF399)/(AF399+BA399)</f>
        <v>318.94153023722</v>
      </c>
      <c r="BW399" s="431" t="n">
        <f aca="false">(BA399*BG399+AS399*AF399)/(AF399+BA399)</f>
        <v>6971.04911460074</v>
      </c>
      <c r="BX399" s="431" t="n">
        <f aca="false">BW399*0.65</f>
        <v>4531.18192449048</v>
      </c>
      <c r="BY399" s="431" t="n">
        <f aca="false">(BK399*BA399+AY399*AF399)/BS399</f>
        <v>21.5062145005012</v>
      </c>
      <c r="BZ399" s="431"/>
      <c r="CA399" s="432"/>
      <c r="CB399" s="431" t="n">
        <f aca="false">BO399</f>
        <v>74</v>
      </c>
      <c r="CC399" s="433" t="n">
        <v>15461</v>
      </c>
      <c r="CD399" s="412" t="n">
        <f aca="false">CC399+AF399/2</f>
        <v>16561</v>
      </c>
      <c r="CE399" s="422" t="n">
        <f aca="false">CD399/25000</f>
        <v>0.66244</v>
      </c>
      <c r="CF399" s="434" t="n">
        <f aca="false">6700/CD399*24</f>
        <v>9.70955860153372</v>
      </c>
      <c r="CG399" s="435"/>
      <c r="CH399" s="428"/>
      <c r="CI399" s="447" t="n">
        <f aca="false">9500/CD399*24</f>
        <v>13.7672845842642</v>
      </c>
      <c r="CJ399" s="437" t="n">
        <v>18.9</v>
      </c>
      <c r="CK399" s="437" t="n">
        <v>2.77</v>
      </c>
      <c r="CL399" s="424"/>
      <c r="CM399" s="424" t="n">
        <v>16.5</v>
      </c>
      <c r="CN399" s="424" t="n">
        <v>62</v>
      </c>
      <c r="CO399" s="433"/>
      <c r="CP399" s="433"/>
      <c r="CQ399" s="438"/>
      <c r="CR399" s="438" t="n">
        <v>0.95</v>
      </c>
      <c r="CS399" s="425"/>
      <c r="CT399" s="433" t="n">
        <f aca="false">3500/CD399*24</f>
        <v>5.07215747841314</v>
      </c>
      <c r="CU399" s="435" t="n">
        <v>6.21</v>
      </c>
      <c r="CV399" s="439"/>
      <c r="CW399" s="440"/>
      <c r="CX399" s="441"/>
      <c r="CY399" s="442"/>
      <c r="CZ399" s="443"/>
      <c r="DA399" s="443"/>
      <c r="DB399" s="443"/>
      <c r="DC399" s="443"/>
      <c r="DD399" s="444"/>
      <c r="DE399" s="441"/>
      <c r="DF399" s="445" t="n">
        <v>15262</v>
      </c>
      <c r="DG399" s="446" t="n">
        <f aca="false">DF399+AF399/2</f>
        <v>16362</v>
      </c>
      <c r="DH399" s="422" t="n">
        <f aca="false">DG399/25000</f>
        <v>0.65448</v>
      </c>
      <c r="DI399" s="447" t="n">
        <f aca="false">6700/DG399*24</f>
        <v>9.82764943160983</v>
      </c>
      <c r="DJ399" s="435" t="n">
        <v>7.61</v>
      </c>
      <c r="DK399" s="428" t="n">
        <v>4.8</v>
      </c>
      <c r="DL399" s="447" t="n">
        <f aca="false">9500/DG399*24</f>
        <v>13.9347268060139</v>
      </c>
      <c r="DM399" s="423" t="n">
        <v>18.8</v>
      </c>
      <c r="DN399" s="423" t="n">
        <v>2.86</v>
      </c>
      <c r="DO399" s="424" t="n">
        <v>7.59</v>
      </c>
      <c r="DP399" s="424" t="n">
        <v>16.9</v>
      </c>
      <c r="DQ399" s="424" t="n">
        <v>65</v>
      </c>
      <c r="DR399" s="433"/>
      <c r="DS399" s="433"/>
      <c r="DT399" s="438"/>
      <c r="DU399" s="438" t="n">
        <v>0.96</v>
      </c>
      <c r="DV399" s="425"/>
      <c r="DW399" s="447" t="n">
        <f aca="false">3500/DG399*24</f>
        <v>5.13384671800513</v>
      </c>
      <c r="DX399" s="435" t="n">
        <v>6.67</v>
      </c>
      <c r="DY399" s="439" t="n">
        <v>7.78</v>
      </c>
      <c r="DZ399" s="440" t="n">
        <v>15.9</v>
      </c>
      <c r="EA399" s="441" t="n">
        <v>58</v>
      </c>
      <c r="EB399" s="442" t="n">
        <v>5410</v>
      </c>
      <c r="EC399" s="443" t="n">
        <v>9.8</v>
      </c>
      <c r="ED399" s="443"/>
      <c r="EE399" s="443"/>
      <c r="EF399" s="443"/>
      <c r="EG399" s="444" t="n">
        <v>14</v>
      </c>
      <c r="EH399" s="441"/>
      <c r="EI399" s="430" t="n">
        <f aca="false">DY399</f>
        <v>7.78</v>
      </c>
      <c r="EJ399" s="448" t="n">
        <f aca="false">DZ399</f>
        <v>15.9</v>
      </c>
      <c r="EK399" s="449" t="n">
        <f aca="false">EA399</f>
        <v>58</v>
      </c>
      <c r="EL399" s="418" t="n">
        <f aca="false">EB399</f>
        <v>5410</v>
      </c>
      <c r="EM399" s="432" t="n">
        <f aca="false">EC399</f>
        <v>9.8</v>
      </c>
      <c r="EN399" s="432"/>
      <c r="EO399" s="432"/>
      <c r="EP399" s="432"/>
      <c r="EQ399" s="431" t="n">
        <f aca="false">EG399</f>
        <v>14</v>
      </c>
      <c r="ER399" s="449"/>
      <c r="ES399" s="450" t="n">
        <f aca="false">44000/(BA399+AF399)*24</f>
        <v>32.0748412963582</v>
      </c>
      <c r="ET399" s="451" t="n">
        <f aca="false">(BA399+AF399)/BA$6</f>
        <v>0.65846</v>
      </c>
      <c r="EU399" s="452" t="n">
        <f aca="false">BV399/1000/ES399*24</f>
        <v>0.238648</v>
      </c>
      <c r="EV399" s="451" t="n">
        <f aca="false">EU399/$EU$6</f>
        <v>0.441940740740741</v>
      </c>
      <c r="EW399" s="514" t="n">
        <f aca="false">1-EM399/BY399</f>
        <v>0.544317759884166</v>
      </c>
      <c r="EX399" s="515" t="n">
        <f aca="false">BY399-EM399</f>
        <v>11.7062145005012</v>
      </c>
      <c r="EY399" s="514" t="n">
        <f aca="false">1-EJ399/BU399</f>
        <v>0.705555555555555</v>
      </c>
      <c r="EZ399" s="515" t="n">
        <f aca="false">BU399-EJ399</f>
        <v>38.1</v>
      </c>
      <c r="FA399" s="451" t="n">
        <f aca="false">1-EK399/BV399</f>
        <v>0.818148486473802</v>
      </c>
      <c r="FB399" s="432" t="n">
        <f aca="false">BV399-EK399</f>
        <v>260.94153023722</v>
      </c>
      <c r="FC399" s="453"/>
      <c r="FD399" s="432"/>
      <c r="FE399" s="453" t="n">
        <f aca="false">1-EQ399/CB399</f>
        <v>0.810810810810811</v>
      </c>
      <c r="FF399" s="431" t="n">
        <f aca="false">CB399-EQ399</f>
        <v>60</v>
      </c>
      <c r="FG399" s="406" t="n">
        <v>50400</v>
      </c>
      <c r="FH399" s="590"/>
      <c r="FI399" s="591"/>
      <c r="FJ399" s="592"/>
      <c r="FK399" s="456" t="n">
        <f aca="false">3000/BS399*24</f>
        <v>2.18692099747897</v>
      </c>
      <c r="FL399" s="531"/>
      <c r="FM399" s="456"/>
      <c r="FN399" s="531" t="n">
        <v>5143</v>
      </c>
      <c r="FO399" s="533" t="n">
        <f aca="false">FN399/11.15/1.2/1000</f>
        <v>0.384379671150972</v>
      </c>
      <c r="FP399" s="450" t="n">
        <f aca="false">FN399/BS399*1000</f>
        <v>156.212981806032</v>
      </c>
      <c r="FQ399" s="458" t="n">
        <v>50.4</v>
      </c>
      <c r="FR399" s="459" t="n">
        <f aca="false">FQ399/BS399*1000</f>
        <v>1.53084469823528</v>
      </c>
      <c r="FS399" s="577" t="n">
        <v>7.7</v>
      </c>
      <c r="FT399" s="578" t="n">
        <v>15.7</v>
      </c>
      <c r="FU399" s="579" t="n">
        <v>57</v>
      </c>
      <c r="FV399" s="580" t="n">
        <v>1</v>
      </c>
      <c r="FW399" s="581"/>
      <c r="FX399" s="580"/>
      <c r="FY399" s="453" t="n">
        <f aca="false">1-FV399/(EG399+DD399)</f>
        <v>0.928571428571429</v>
      </c>
      <c r="FZ399" s="453"/>
      <c r="GA399" s="430"/>
      <c r="GB399" s="514" t="n">
        <f aca="false">1-FT399/DZ399</f>
        <v>0.0125786163522014</v>
      </c>
      <c r="GC399" s="515" t="n">
        <f aca="false">(CW399+DZ399-FT399)</f>
        <v>0.200000000000001</v>
      </c>
      <c r="GD399" s="514" t="n">
        <f aca="false">1-FU399/EA399</f>
        <v>0.0172413793103449</v>
      </c>
      <c r="GE399" s="528" t="n">
        <f aca="false">CX399+EA399-FU399</f>
        <v>1</v>
      </c>
      <c r="GF399" s="462" t="n">
        <f aca="false">4100/BS399*24</f>
        <v>2.98879202988792</v>
      </c>
      <c r="GG399" s="607" t="n">
        <v>20</v>
      </c>
      <c r="GH399" s="451" t="n">
        <f aca="false">GG399/80</f>
        <v>0.25</v>
      </c>
      <c r="GI399" s="406" t="n">
        <v>140</v>
      </c>
      <c r="GJ399" s="463" t="n">
        <f aca="false">GI399/GG399</f>
        <v>7</v>
      </c>
      <c r="GK399" s="464" t="n">
        <f aca="false">GG399/(BS399/24)*1000</f>
        <v>14.5794733165264</v>
      </c>
      <c r="GL399" s="465" t="n">
        <v>7.88</v>
      </c>
      <c r="GM399" s="530" t="n">
        <v>15.5</v>
      </c>
      <c r="GN399" s="406" t="n">
        <v>56</v>
      </c>
      <c r="GO399" s="514" t="n">
        <f aca="false">1-GM399/FT399</f>
        <v>0.0127388535031847</v>
      </c>
      <c r="GP399" s="451" t="n">
        <f aca="false">1-GN399/FU399</f>
        <v>0.0175438596491229</v>
      </c>
      <c r="GQ399" s="578" t="n">
        <v>4</v>
      </c>
      <c r="GR399" s="456" t="n">
        <f aca="false">4300/BS399*24</f>
        <v>3.13458676305318</v>
      </c>
      <c r="GS399" s="532" t="n">
        <f aca="false">HC399</f>
        <v>14.3</v>
      </c>
      <c r="GT399" s="532" t="n">
        <f aca="false">HD399</f>
        <v>48.334</v>
      </c>
      <c r="GU399" s="514" t="n">
        <f aca="false">1-GS399/GM399</f>
        <v>0.0774193548387097</v>
      </c>
      <c r="GV399" s="514" t="n">
        <f aca="false">1-GT399/GN399</f>
        <v>0.136892857142857</v>
      </c>
      <c r="GW399" s="514" t="n">
        <f aca="false">1-HC399/FT399</f>
        <v>0.0891719745222929</v>
      </c>
      <c r="GX399" s="514" t="n">
        <f aca="false">1-HD399/FU399</f>
        <v>0.152035087719298</v>
      </c>
      <c r="GY399" s="463" t="n">
        <f aca="false">GK399/(FU399-HD399)</f>
        <v>1.68237633470187</v>
      </c>
      <c r="GZ399" s="406" t="n">
        <v>29651</v>
      </c>
      <c r="HA399" s="582" t="n">
        <v>8.14</v>
      </c>
      <c r="HB399" s="452" t="n">
        <v>8.08</v>
      </c>
      <c r="HC399" s="578" t="n">
        <v>14.3</v>
      </c>
      <c r="HD399" s="464" t="n">
        <f aca="false">HC399*3.38</f>
        <v>48.334</v>
      </c>
      <c r="HE399" s="464" t="n">
        <v>14.6</v>
      </c>
      <c r="HF399" s="464"/>
      <c r="HG399" s="583"/>
      <c r="HH399" s="576" t="n">
        <v>4</v>
      </c>
      <c r="HI399" s="584" t="n">
        <v>5550</v>
      </c>
      <c r="HJ399" s="407" t="n">
        <f aca="false">HI399*0.67</f>
        <v>3718.5</v>
      </c>
      <c r="HK399" s="407"/>
      <c r="HL399" s="550"/>
      <c r="HM399" s="585"/>
      <c r="HN399" s="462" t="n">
        <v>8.82</v>
      </c>
      <c r="HO399" s="575"/>
      <c r="HP399" s="549" t="n">
        <v>0.01</v>
      </c>
      <c r="HQ399" s="586"/>
      <c r="HR399" s="587"/>
      <c r="HS399" s="521" t="n">
        <v>0.1</v>
      </c>
      <c r="HT399" s="588" t="n">
        <v>4</v>
      </c>
      <c r="HU399" s="523" t="n">
        <f aca="false">72500/BA399*24</f>
        <v>56.6350942290792</v>
      </c>
      <c r="HV399" s="514" t="n">
        <f aca="false">1-HC399/BE399</f>
        <v>0.735185185185185</v>
      </c>
      <c r="HW399" s="514" t="n">
        <f aca="false">1-HD399/BF399</f>
        <v>0.784223214285714</v>
      </c>
      <c r="HX399" s="514" t="n">
        <f aca="false">1-HN399/BK399</f>
        <v>0.593548387096774</v>
      </c>
      <c r="HY399" s="600"/>
    </row>
    <row r="400" s="599" customFormat="true" ht="15" hidden="false" customHeight="true" outlineLevel="0" collapsed="false">
      <c r="A400" s="401" t="n">
        <v>43882</v>
      </c>
      <c r="B400" s="516" t="n">
        <v>31473</v>
      </c>
      <c r="C400" s="403" t="n">
        <f aca="false">B400/$B$6</f>
        <v>0.62946</v>
      </c>
      <c r="D400" s="572" t="n">
        <v>7.84</v>
      </c>
      <c r="E400" s="573" t="n">
        <v>45</v>
      </c>
      <c r="F400" s="574" t="n">
        <v>235</v>
      </c>
      <c r="G400" s="407" t="n">
        <f aca="false">F400*B400/1000</f>
        <v>7396.155</v>
      </c>
      <c r="H400" s="403" t="n">
        <f aca="false">G400/$G$6</f>
        <v>0.2958462</v>
      </c>
      <c r="I400" s="574" t="n">
        <v>6050</v>
      </c>
      <c r="J400" s="407" t="n">
        <f aca="false">I400*0.67</f>
        <v>4053.5</v>
      </c>
      <c r="K400" s="575" t="n">
        <v>26.8</v>
      </c>
      <c r="L400" s="575" t="n">
        <v>19.4</v>
      </c>
      <c r="M400" s="575" t="n">
        <v>1.9</v>
      </c>
      <c r="N400" s="576" t="n">
        <v>83</v>
      </c>
      <c r="O400" s="576" t="n">
        <v>16</v>
      </c>
      <c r="P400" s="410"/>
      <c r="Q400" s="410" t="n">
        <v>1300</v>
      </c>
      <c r="R400" s="410"/>
      <c r="S400" s="410"/>
      <c r="T400" s="411" t="n">
        <v>5.18</v>
      </c>
      <c r="U400" s="410" t="n">
        <f aca="false">V400/2.9</f>
        <v>3620</v>
      </c>
      <c r="V400" s="410" t="n">
        <v>10498</v>
      </c>
      <c r="W400" s="410" t="n">
        <v>3817</v>
      </c>
      <c r="X400" s="517" t="n">
        <v>1300</v>
      </c>
      <c r="Y400" s="474"/>
      <c r="Z400" s="430"/>
      <c r="AA400" s="410"/>
      <c r="AB400" s="410"/>
      <c r="AC400" s="410"/>
      <c r="AD400" s="475"/>
      <c r="AE400" s="478"/>
      <c r="AF400" s="479" t="n">
        <f aca="false">X400+Q400</f>
        <v>2600</v>
      </c>
      <c r="AG400" s="478" t="n">
        <f aca="false">AF400/$AF$6</f>
        <v>1.04</v>
      </c>
      <c r="AH400" s="479" t="n">
        <f aca="false">AI400/2.9</f>
        <v>1850.51724137931</v>
      </c>
      <c r="AI400" s="479" t="n">
        <f aca="false">(V400*Q400+F400*X400)/AF400</f>
        <v>5366.5</v>
      </c>
      <c r="AJ400" s="474" t="n">
        <f aca="false">(V400*Q400+X400*F400)/1000</f>
        <v>13952.9</v>
      </c>
      <c r="AK400" s="478" t="n">
        <f aca="false">AJ400/$AJ$6</f>
        <v>0.620128888888889</v>
      </c>
      <c r="AL400" s="448" t="n">
        <v>38</v>
      </c>
      <c r="AM400" s="480"/>
      <c r="AN400" s="474" t="n">
        <v>1489</v>
      </c>
      <c r="AO400" s="474" t="n">
        <v>1429</v>
      </c>
      <c r="AP400" s="480" t="n">
        <v>7.63</v>
      </c>
      <c r="AQ400" s="448" t="n">
        <v>532</v>
      </c>
      <c r="AR400" s="474" t="n">
        <f aca="false">AQ400*3.2</f>
        <v>1702.4</v>
      </c>
      <c r="AS400" s="658" t="n">
        <f aca="false">AR400/AQ400</f>
        <v>3.2</v>
      </c>
      <c r="AT400" s="474" t="n">
        <v>4990</v>
      </c>
      <c r="AU400" s="448"/>
      <c r="AV400" s="481" t="n">
        <v>15</v>
      </c>
      <c r="AW400" s="480" t="n">
        <v>4.24</v>
      </c>
      <c r="AX400" s="480" t="n">
        <v>35.26</v>
      </c>
      <c r="AY400" s="481" t="n">
        <v>16.4</v>
      </c>
      <c r="AZ400" s="481" t="n">
        <v>1.4</v>
      </c>
      <c r="BA400" s="421" t="n">
        <f aca="false">CC400+DF400</f>
        <v>31840</v>
      </c>
      <c r="BB400" s="422" t="n">
        <f aca="false">BA400/$BA$6</f>
        <v>0.6368</v>
      </c>
      <c r="BC400" s="423"/>
      <c r="BD400" s="424" t="n">
        <v>7.86</v>
      </c>
      <c r="BE400" s="425" t="n">
        <v>44</v>
      </c>
      <c r="BF400" s="426" t="n">
        <v>189</v>
      </c>
      <c r="BG400" s="427" t="n">
        <v>6610</v>
      </c>
      <c r="BH400" s="421" t="n">
        <f aca="false">BG400*0.67</f>
        <v>4428.7</v>
      </c>
      <c r="BI400" s="433"/>
      <c r="BJ400" s="422"/>
      <c r="BK400" s="428" t="n">
        <v>21.3</v>
      </c>
      <c r="BL400" s="428" t="n">
        <v>11</v>
      </c>
      <c r="BM400" s="429" t="n">
        <v>14.3</v>
      </c>
      <c r="BN400" s="423" t="n">
        <v>1.3</v>
      </c>
      <c r="BO400" s="426" t="n">
        <v>118</v>
      </c>
      <c r="BP400" s="426" t="n">
        <v>16</v>
      </c>
      <c r="BQ400" s="424" t="n">
        <v>3.45</v>
      </c>
      <c r="BR400" s="422" t="n">
        <f aca="false">BQ400/$BQ$6</f>
        <v>0.479166666666667</v>
      </c>
      <c r="BS400" s="410" t="n">
        <f aca="false">BA400+AF400</f>
        <v>34440</v>
      </c>
      <c r="BT400" s="430" t="n">
        <f aca="false">(BD400*BA400+AP400*AF400)/(AF400+BA400)</f>
        <v>7.84263646922184</v>
      </c>
      <c r="BU400" s="431" t="n">
        <f aca="false">(AQ400*Y400+BA400*BE400)/(BA400+Y400)</f>
        <v>44</v>
      </c>
      <c r="BV400" s="431" t="n">
        <f aca="false">(BA400*BF400+AR400*AF400)/(AF400+BA400)</f>
        <v>303.252032520325</v>
      </c>
      <c r="BW400" s="431" t="n">
        <f aca="false">(BA400*BG400+AS400*AF400)/(AF400+BA400)</f>
        <v>6111.22880371661</v>
      </c>
      <c r="BX400" s="431" t="n">
        <f aca="false">BW400*0.65</f>
        <v>3972.2987224158</v>
      </c>
      <c r="BY400" s="431" t="n">
        <f aca="false">(BK400*BA400+AY400*AF400)/BS400</f>
        <v>20.930081300813</v>
      </c>
      <c r="BZ400" s="431" t="n">
        <f aca="false">(BL400*BA400+AY400*AF400)/BS400</f>
        <v>11.4076655052265</v>
      </c>
      <c r="CA400" s="432" t="n">
        <f aca="false">(BN400*BA400+AZ400*AF400)/BS400</f>
        <v>1.3075493612079</v>
      </c>
      <c r="CB400" s="431" t="n">
        <f aca="false">BO400</f>
        <v>118</v>
      </c>
      <c r="CC400" s="433" t="n">
        <v>15956</v>
      </c>
      <c r="CD400" s="412" t="n">
        <f aca="false">CC400+AF400/2</f>
        <v>17256</v>
      </c>
      <c r="CE400" s="422" t="n">
        <f aca="false">CD400/25000</f>
        <v>0.69024</v>
      </c>
      <c r="CF400" s="434" t="n">
        <f aca="false">6700/CD400*24</f>
        <v>9.31849791376913</v>
      </c>
      <c r="CG400" s="435"/>
      <c r="CH400" s="428"/>
      <c r="CI400" s="447" t="n">
        <f aca="false">9500/CD400*24</f>
        <v>13.2127955493741</v>
      </c>
      <c r="CJ400" s="437" t="n">
        <v>19.8</v>
      </c>
      <c r="CK400" s="437" t="n">
        <v>1.95</v>
      </c>
      <c r="CL400" s="424"/>
      <c r="CM400" s="424" t="n">
        <v>17.3</v>
      </c>
      <c r="CN400" s="424" t="n">
        <v>73</v>
      </c>
      <c r="CO400" s="433"/>
      <c r="CP400" s="433"/>
      <c r="CQ400" s="438"/>
      <c r="CR400" s="438" t="n">
        <v>0.96</v>
      </c>
      <c r="CS400" s="425"/>
      <c r="CT400" s="433" t="n">
        <f aca="false">3500/CD400*24</f>
        <v>4.86787204450626</v>
      </c>
      <c r="CU400" s="435" t="n">
        <v>5.5</v>
      </c>
      <c r="CV400" s="439"/>
      <c r="CW400" s="440"/>
      <c r="CX400" s="441"/>
      <c r="CY400" s="442"/>
      <c r="CZ400" s="443"/>
      <c r="DA400" s="443"/>
      <c r="DB400" s="443"/>
      <c r="DC400" s="443"/>
      <c r="DD400" s="444"/>
      <c r="DE400" s="441"/>
      <c r="DF400" s="445" t="n">
        <v>15884</v>
      </c>
      <c r="DG400" s="446" t="n">
        <f aca="false">DF400+AF400/2</f>
        <v>17184</v>
      </c>
      <c r="DH400" s="422" t="n">
        <f aca="false">DG400/25000</f>
        <v>0.68736</v>
      </c>
      <c r="DI400" s="447" t="n">
        <f aca="false">6700/DG400*24</f>
        <v>9.35754189944134</v>
      </c>
      <c r="DJ400" s="435" t="n">
        <v>7.56</v>
      </c>
      <c r="DK400" s="428" t="n">
        <v>9.6</v>
      </c>
      <c r="DL400" s="447" t="n">
        <f aca="false">9500/DG400*24</f>
        <v>13.268156424581</v>
      </c>
      <c r="DM400" s="423" t="n">
        <v>20.4</v>
      </c>
      <c r="DN400" s="423" t="n">
        <v>1.78</v>
      </c>
      <c r="DO400" s="424" t="n">
        <v>7.51</v>
      </c>
      <c r="DP400" s="424" t="n">
        <v>20.9</v>
      </c>
      <c r="DQ400" s="424" t="n">
        <v>91</v>
      </c>
      <c r="DR400" s="433"/>
      <c r="DS400" s="433"/>
      <c r="DT400" s="438"/>
      <c r="DU400" s="438" t="n">
        <v>0.97</v>
      </c>
      <c r="DV400" s="425"/>
      <c r="DW400" s="447" t="n">
        <f aca="false">3500/DG400*24</f>
        <v>4.88826815642458</v>
      </c>
      <c r="DX400" s="435" t="n">
        <v>5.67</v>
      </c>
      <c r="DY400" s="439" t="n">
        <v>7.73</v>
      </c>
      <c r="DZ400" s="440" t="n">
        <v>16.2</v>
      </c>
      <c r="EA400" s="441" t="n">
        <v>65</v>
      </c>
      <c r="EB400" s="442" t="n">
        <v>5870</v>
      </c>
      <c r="EC400" s="443" t="n">
        <v>7.9</v>
      </c>
      <c r="ED400" s="443" t="n">
        <v>0.19</v>
      </c>
      <c r="EE400" s="443" t="n">
        <v>7.7</v>
      </c>
      <c r="EF400" s="443" t="n">
        <v>0.6</v>
      </c>
      <c r="EG400" s="444" t="n">
        <v>12</v>
      </c>
      <c r="EH400" s="441" t="n">
        <v>16</v>
      </c>
      <c r="EI400" s="430" t="n">
        <f aca="false">DY400</f>
        <v>7.73</v>
      </c>
      <c r="EJ400" s="448" t="n">
        <f aca="false">DZ400</f>
        <v>16.2</v>
      </c>
      <c r="EK400" s="449" t="n">
        <f aca="false">EA400</f>
        <v>65</v>
      </c>
      <c r="EL400" s="418" t="n">
        <f aca="false">EB400</f>
        <v>5870</v>
      </c>
      <c r="EM400" s="432" t="n">
        <f aca="false">EC400</f>
        <v>7.9</v>
      </c>
      <c r="EN400" s="432" t="n">
        <f aca="false">ED400</f>
        <v>0.19</v>
      </c>
      <c r="EO400" s="432" t="n">
        <f aca="false">EE400</f>
        <v>7.7</v>
      </c>
      <c r="EP400" s="432" t="n">
        <f aca="false">EF400</f>
        <v>0.6</v>
      </c>
      <c r="EQ400" s="431" t="n">
        <f aca="false">EG400</f>
        <v>12</v>
      </c>
      <c r="ER400" s="449" t="n">
        <f aca="false">EH400</f>
        <v>16</v>
      </c>
      <c r="ES400" s="450" t="n">
        <f aca="false">44000/(BA400+AF400)*24</f>
        <v>30.6620209059233</v>
      </c>
      <c r="ET400" s="451" t="n">
        <f aca="false">(BA400+AF400)/BA$6</f>
        <v>0.6888</v>
      </c>
      <c r="EU400" s="452" t="n">
        <f aca="false">BV400/1000/ES400*24</f>
        <v>0.237363636363636</v>
      </c>
      <c r="EV400" s="451" t="n">
        <f aca="false">EU400/$EU$6</f>
        <v>0.43956228956229</v>
      </c>
      <c r="EW400" s="514" t="n">
        <f aca="false">1-EM400/BY400</f>
        <v>0.622552827843381</v>
      </c>
      <c r="EX400" s="515" t="n">
        <f aca="false">BY400-EM400</f>
        <v>13.030081300813</v>
      </c>
      <c r="EY400" s="514" t="n">
        <f aca="false">1-EJ400/BU400</f>
        <v>0.631818181818182</v>
      </c>
      <c r="EZ400" s="515" t="n">
        <f aca="false">BU400-EJ400</f>
        <v>27.8</v>
      </c>
      <c r="FA400" s="451" t="n">
        <f aca="false">1-EK400/BV400</f>
        <v>0.785656836461126</v>
      </c>
      <c r="FB400" s="432" t="n">
        <f aca="false">BV400-EK400</f>
        <v>238.252032520325</v>
      </c>
      <c r="FC400" s="453" t="n">
        <f aca="false">1-EP400/CA400</f>
        <v>0.541126310179428</v>
      </c>
      <c r="FD400" s="432" t="n">
        <f aca="false">CA400-EP400</f>
        <v>0.707549361207898</v>
      </c>
      <c r="FE400" s="453" t="n">
        <f aca="false">1-EQ400/CB400</f>
        <v>0.898305084745763</v>
      </c>
      <c r="FF400" s="431" t="n">
        <f aca="false">CB400-EQ400</f>
        <v>106</v>
      </c>
      <c r="FG400" s="406" t="n">
        <v>50400</v>
      </c>
      <c r="FH400" s="590"/>
      <c r="FI400" s="591"/>
      <c r="FJ400" s="592"/>
      <c r="FK400" s="456" t="n">
        <f aca="false">3000/BS400*24</f>
        <v>2.09059233449477</v>
      </c>
      <c r="FL400" s="531"/>
      <c r="FM400" s="456"/>
      <c r="FN400" s="531" t="n">
        <v>3614</v>
      </c>
      <c r="FO400" s="533" t="n">
        <f aca="false">FN400/11.15/1.2/1000</f>
        <v>0.270104633781764</v>
      </c>
      <c r="FP400" s="450" t="n">
        <f aca="false">FN400/BS400*1000</f>
        <v>104.936120789779</v>
      </c>
      <c r="FQ400" s="458" t="n">
        <v>50.4</v>
      </c>
      <c r="FR400" s="459" t="n">
        <f aca="false">FQ400/BS400*1000</f>
        <v>1.46341463414634</v>
      </c>
      <c r="FS400" s="577" t="n">
        <v>7.7</v>
      </c>
      <c r="FT400" s="578" t="n">
        <v>16.1</v>
      </c>
      <c r="FU400" s="579" t="n">
        <v>62</v>
      </c>
      <c r="FV400" s="580" t="n">
        <v>5</v>
      </c>
      <c r="FW400" s="581" t="n">
        <v>0.12</v>
      </c>
      <c r="FX400" s="580" t="n">
        <v>8</v>
      </c>
      <c r="FY400" s="453" t="n">
        <f aca="false">1-FV400/(EG400+DD400)</f>
        <v>0.583333333333333</v>
      </c>
      <c r="FZ400" s="453" t="n">
        <f aca="false">1-FW400/(EF400+DC400)</f>
        <v>0.8</v>
      </c>
      <c r="GA400" s="430" t="n">
        <f aca="false">EF400+DC400-FW400</f>
        <v>0.48</v>
      </c>
      <c r="GB400" s="514" t="n">
        <f aca="false">1-FT400/DZ400</f>
        <v>0.00617283950617276</v>
      </c>
      <c r="GC400" s="515" t="n">
        <f aca="false">(CW400+DZ400-FT400)</f>
        <v>0.0999999999999979</v>
      </c>
      <c r="GD400" s="514" t="n">
        <f aca="false">1-FU400/EA400</f>
        <v>0.0461538461538461</v>
      </c>
      <c r="GE400" s="528" t="n">
        <f aca="false">CX400+EA400-FU400</f>
        <v>3</v>
      </c>
      <c r="GF400" s="462" t="n">
        <f aca="false">4100/BS400*24</f>
        <v>2.85714285714286</v>
      </c>
      <c r="GG400" s="607" t="n">
        <v>20</v>
      </c>
      <c r="GH400" s="451" t="n">
        <f aca="false">GG400/80</f>
        <v>0.25</v>
      </c>
      <c r="GI400" s="406" t="n">
        <v>140</v>
      </c>
      <c r="GJ400" s="463" t="n">
        <f aca="false">GI400/GG400</f>
        <v>7</v>
      </c>
      <c r="GK400" s="464" t="n">
        <f aca="false">GG400/(BS400/24)*1000</f>
        <v>13.9372822299652</v>
      </c>
      <c r="GL400" s="465" t="n">
        <v>7.85</v>
      </c>
      <c r="GM400" s="530" t="n">
        <v>15.1</v>
      </c>
      <c r="GN400" s="406" t="n">
        <v>55</v>
      </c>
      <c r="GO400" s="514" t="n">
        <f aca="false">1-GM400/FT400</f>
        <v>0.0621118012422361</v>
      </c>
      <c r="GP400" s="451" t="n">
        <f aca="false">1-GN400/FU400</f>
        <v>0.112903225806452</v>
      </c>
      <c r="GQ400" s="578" t="n">
        <v>4</v>
      </c>
      <c r="GR400" s="456" t="n">
        <f aca="false">4300/BS400*24</f>
        <v>2.99651567944251</v>
      </c>
      <c r="GS400" s="532" t="n">
        <f aca="false">HC400</f>
        <v>14.1</v>
      </c>
      <c r="GT400" s="532" t="n">
        <f aca="false">HD400</f>
        <v>47.658</v>
      </c>
      <c r="GU400" s="514" t="n">
        <f aca="false">1-GS400/GM400</f>
        <v>0.0662251655629139</v>
      </c>
      <c r="GV400" s="514" t="n">
        <f aca="false">1-GT400/GN400</f>
        <v>0.133490909090909</v>
      </c>
      <c r="GW400" s="514" t="n">
        <f aca="false">1-HC400/FT400</f>
        <v>0.124223602484472</v>
      </c>
      <c r="GX400" s="514" t="n">
        <f aca="false">1-HD400/FU400</f>
        <v>0.231322580645161</v>
      </c>
      <c r="GY400" s="463" t="n">
        <f aca="false">GK400/(FU400-HD400)</f>
        <v>0.971780939197124</v>
      </c>
      <c r="GZ400" s="406" t="n">
        <v>32222</v>
      </c>
      <c r="HA400" s="582" t="n">
        <v>8.22</v>
      </c>
      <c r="HB400" s="452" t="n">
        <v>8.12</v>
      </c>
      <c r="HC400" s="578" t="n">
        <v>14.1</v>
      </c>
      <c r="HD400" s="464" t="n">
        <f aca="false">HC400*3.38</f>
        <v>47.658</v>
      </c>
      <c r="HE400" s="464" t="n">
        <v>17</v>
      </c>
      <c r="HF400" s="464"/>
      <c r="HG400" s="583"/>
      <c r="HH400" s="576" t="n">
        <v>4</v>
      </c>
      <c r="HI400" s="584" t="n">
        <v>5800</v>
      </c>
      <c r="HJ400" s="407" t="n">
        <f aca="false">HI400*0.67</f>
        <v>3886</v>
      </c>
      <c r="HK400" s="407"/>
      <c r="HL400" s="550"/>
      <c r="HM400" s="585" t="n">
        <v>7</v>
      </c>
      <c r="HN400" s="462" t="n">
        <v>8.16</v>
      </c>
      <c r="HO400" s="575" t="n">
        <v>0.21</v>
      </c>
      <c r="HP400" s="549" t="n">
        <v>0.01</v>
      </c>
      <c r="HQ400" s="586" t="n">
        <v>7.9</v>
      </c>
      <c r="HR400" s="587" t="n">
        <v>0.16</v>
      </c>
      <c r="HS400" s="521" t="n">
        <v>0.13</v>
      </c>
      <c r="HT400" s="588" t="n">
        <v>4</v>
      </c>
      <c r="HU400" s="523" t="n">
        <f aca="false">72500/BA400*24</f>
        <v>54.6482412060302</v>
      </c>
      <c r="HV400" s="514" t="n">
        <f aca="false">1-HC400/BE400</f>
        <v>0.679545454545455</v>
      </c>
      <c r="HW400" s="514" t="n">
        <f aca="false">1-HD400/BF400</f>
        <v>0.74784126984127</v>
      </c>
      <c r="HX400" s="514" t="n">
        <f aca="false">1-HN400/BK400</f>
        <v>0.616901408450704</v>
      </c>
      <c r="HY400" s="600"/>
    </row>
    <row r="401" s="599" customFormat="true" ht="15" hidden="false" customHeight="true" outlineLevel="0" collapsed="false">
      <c r="A401" s="401" t="n">
        <v>43883</v>
      </c>
      <c r="B401" s="516" t="n">
        <v>28831</v>
      </c>
      <c r="C401" s="403" t="n">
        <f aca="false">B401/$B$6</f>
        <v>0.57662</v>
      </c>
      <c r="D401" s="572" t="n">
        <v>7.81</v>
      </c>
      <c r="E401" s="573" t="n">
        <v>42</v>
      </c>
      <c r="F401" s="574" t="n">
        <v>239</v>
      </c>
      <c r="G401" s="407" t="n">
        <f aca="false">F401*B401/1000</f>
        <v>6890.609</v>
      </c>
      <c r="H401" s="403" t="n">
        <f aca="false">G401/$G$6</f>
        <v>0.27562436</v>
      </c>
      <c r="I401" s="574" t="n">
        <v>5890</v>
      </c>
      <c r="J401" s="407" t="n">
        <f aca="false">I401*0.67</f>
        <v>3946.3</v>
      </c>
      <c r="K401" s="575" t="n">
        <v>27.7</v>
      </c>
      <c r="L401" s="575"/>
      <c r="M401" s="575"/>
      <c r="N401" s="576" t="n">
        <v>107</v>
      </c>
      <c r="O401" s="576"/>
      <c r="P401" s="410"/>
      <c r="Q401" s="410" t="n">
        <v>1300</v>
      </c>
      <c r="R401" s="410"/>
      <c r="S401" s="410"/>
      <c r="T401" s="411" t="n">
        <v>6.19</v>
      </c>
      <c r="U401" s="410" t="n">
        <f aca="false">V401/2.9</f>
        <v>3526.20689655172</v>
      </c>
      <c r="V401" s="410" t="n">
        <v>10226</v>
      </c>
      <c r="W401" s="410" t="n">
        <v>4692</v>
      </c>
      <c r="X401" s="517" t="n">
        <v>1300</v>
      </c>
      <c r="Y401" s="474"/>
      <c r="Z401" s="430"/>
      <c r="AA401" s="410"/>
      <c r="AB401" s="410"/>
      <c r="AC401" s="410"/>
      <c r="AD401" s="475"/>
      <c r="AE401" s="478"/>
      <c r="AF401" s="479" t="n">
        <f aca="false">X401+Q401</f>
        <v>2600</v>
      </c>
      <c r="AG401" s="478" t="n">
        <f aca="false">AF401/$AF$6</f>
        <v>1.04</v>
      </c>
      <c r="AH401" s="479" t="n">
        <f aca="false">AI401/2.9</f>
        <v>1804.31034482759</v>
      </c>
      <c r="AI401" s="479" t="n">
        <f aca="false">(V401*Q401+F401*X401)/AF401</f>
        <v>5232.5</v>
      </c>
      <c r="AJ401" s="474" t="n">
        <f aca="false">(V401*Q401+X401*F401)/1000</f>
        <v>13604.5</v>
      </c>
      <c r="AK401" s="478" t="n">
        <f aca="false">AJ401/$AJ$6</f>
        <v>0.604644444444444</v>
      </c>
      <c r="AL401" s="448" t="n">
        <v>38</v>
      </c>
      <c r="AM401" s="480"/>
      <c r="AN401" s="474" t="n">
        <v>1675</v>
      </c>
      <c r="AO401" s="474" t="n">
        <v>1576</v>
      </c>
      <c r="AP401" s="480" t="n">
        <v>7.77</v>
      </c>
      <c r="AQ401" s="448" t="n">
        <v>530</v>
      </c>
      <c r="AR401" s="474" t="n">
        <f aca="false">AQ401*3.2</f>
        <v>1696</v>
      </c>
      <c r="AS401" s="658" t="n">
        <f aca="false">AR401/AQ401</f>
        <v>3.2</v>
      </c>
      <c r="AT401" s="474" t="n">
        <v>4750</v>
      </c>
      <c r="AU401" s="448"/>
      <c r="AV401" s="481" t="n">
        <v>15</v>
      </c>
      <c r="AW401" s="480" t="n">
        <v>4.43</v>
      </c>
      <c r="AX401" s="480" t="n">
        <v>32</v>
      </c>
      <c r="AY401" s="481" t="n">
        <v>19.6</v>
      </c>
      <c r="AZ401" s="481" t="n">
        <v>1.1</v>
      </c>
      <c r="BA401" s="421" t="n">
        <f aca="false">CC401+DF401</f>
        <v>31077</v>
      </c>
      <c r="BB401" s="422" t="n">
        <f aca="false">BA401/$BA$6</f>
        <v>0.62154</v>
      </c>
      <c r="BC401" s="423"/>
      <c r="BD401" s="424" t="n">
        <v>7.79</v>
      </c>
      <c r="BE401" s="425" t="n">
        <v>67</v>
      </c>
      <c r="BF401" s="426" t="n">
        <v>291</v>
      </c>
      <c r="BG401" s="427" t="n">
        <v>7490</v>
      </c>
      <c r="BH401" s="421" t="n">
        <f aca="false">BG401*0.67</f>
        <v>5018.3</v>
      </c>
      <c r="BI401" s="433"/>
      <c r="BJ401" s="422"/>
      <c r="BK401" s="428" t="n">
        <v>20.7</v>
      </c>
      <c r="BL401" s="428"/>
      <c r="BM401" s="429"/>
      <c r="BN401" s="423"/>
      <c r="BO401" s="426" t="n">
        <v>95</v>
      </c>
      <c r="BP401" s="426"/>
      <c r="BQ401" s="424" t="n">
        <v>4.25</v>
      </c>
      <c r="BR401" s="422" t="n">
        <f aca="false">BQ401/$BQ$6</f>
        <v>0.590277777777778</v>
      </c>
      <c r="BS401" s="410" t="n">
        <f aca="false">BA401+AF401</f>
        <v>33677</v>
      </c>
      <c r="BT401" s="430" t="n">
        <f aca="false">(BD401*BA401+AP401*AF401)/(AF401+BA401)</f>
        <v>7.78845591947026</v>
      </c>
      <c r="BU401" s="431" t="n">
        <f aca="false">(AQ401*Y401+BA401*BE401)/(BA401+Y401)</f>
        <v>67</v>
      </c>
      <c r="BV401" s="431" t="n">
        <f aca="false">(BA401*BF401+AR401*AF401)/(AF401+BA401)</f>
        <v>399.471657214122</v>
      </c>
      <c r="BW401" s="431" t="n">
        <f aca="false">(BA401*BG401+AS401*AF401)/(AF401+BA401)</f>
        <v>6911.98889449773</v>
      </c>
      <c r="BX401" s="431" t="n">
        <f aca="false">BW401*0.65</f>
        <v>4492.79278142352</v>
      </c>
      <c r="BY401" s="431" t="n">
        <f aca="false">(BK401*BA401+AY401*AF401)/BS401</f>
        <v>20.6150755708644</v>
      </c>
      <c r="BZ401" s="431"/>
      <c r="CA401" s="432"/>
      <c r="CB401" s="431" t="n">
        <f aca="false">BO401</f>
        <v>95</v>
      </c>
      <c r="CC401" s="433" t="n">
        <v>15575</v>
      </c>
      <c r="CD401" s="412" t="n">
        <f aca="false">CC401+AF401/2</f>
        <v>16875</v>
      </c>
      <c r="CE401" s="422" t="n">
        <f aca="false">CD401/25000</f>
        <v>0.675</v>
      </c>
      <c r="CF401" s="434" t="n">
        <f aca="false">6700/CD401*24</f>
        <v>9.52888888888889</v>
      </c>
      <c r="CG401" s="435"/>
      <c r="CH401" s="428"/>
      <c r="CI401" s="447" t="n">
        <f aca="false">9500/CD401*24</f>
        <v>13.5111111111111</v>
      </c>
      <c r="CJ401" s="437" t="n">
        <v>20.6</v>
      </c>
      <c r="CK401" s="437" t="n">
        <v>1.71</v>
      </c>
      <c r="CL401" s="424"/>
      <c r="CM401" s="424" t="n">
        <v>17.9</v>
      </c>
      <c r="CN401" s="424" t="n">
        <v>86</v>
      </c>
      <c r="CO401" s="433"/>
      <c r="CP401" s="433"/>
      <c r="CQ401" s="438"/>
      <c r="CR401" s="438" t="n">
        <v>0.96</v>
      </c>
      <c r="CS401" s="425"/>
      <c r="CT401" s="433" t="n">
        <f aca="false">3500/CD401*24</f>
        <v>4.97777777777778</v>
      </c>
      <c r="CU401" s="435" t="n">
        <v>3.37</v>
      </c>
      <c r="CV401" s="439"/>
      <c r="CW401" s="440"/>
      <c r="CX401" s="441"/>
      <c r="CY401" s="442"/>
      <c r="CZ401" s="443"/>
      <c r="DA401" s="443"/>
      <c r="DB401" s="443"/>
      <c r="DC401" s="443"/>
      <c r="DD401" s="444"/>
      <c r="DE401" s="441"/>
      <c r="DF401" s="445" t="n">
        <v>15502</v>
      </c>
      <c r="DG401" s="446" t="n">
        <f aca="false">DF401+AF401/2</f>
        <v>16802</v>
      </c>
      <c r="DH401" s="422" t="n">
        <f aca="false">DG401/25000</f>
        <v>0.67208</v>
      </c>
      <c r="DI401" s="447" t="n">
        <f aca="false">6700/DG401*24</f>
        <v>9.57028925127961</v>
      </c>
      <c r="DJ401" s="435" t="n">
        <v>7.52</v>
      </c>
      <c r="DK401" s="428" t="n">
        <v>6.4</v>
      </c>
      <c r="DL401" s="447" t="n">
        <f aca="false">9500/DG401*24</f>
        <v>13.569813117486</v>
      </c>
      <c r="DM401" s="423" t="n">
        <v>20.7</v>
      </c>
      <c r="DN401" s="423" t="n">
        <v>1.39</v>
      </c>
      <c r="DO401" s="424" t="n">
        <v>7.49</v>
      </c>
      <c r="DP401" s="424" t="n">
        <v>19.9</v>
      </c>
      <c r="DQ401" s="424" t="n">
        <v>82</v>
      </c>
      <c r="DR401" s="433"/>
      <c r="DS401" s="433"/>
      <c r="DT401" s="438"/>
      <c r="DU401" s="438" t="n">
        <v>0.94</v>
      </c>
      <c r="DV401" s="425"/>
      <c r="DW401" s="447" t="n">
        <f aca="false">3500/DG401*24</f>
        <v>4.99940483275801</v>
      </c>
      <c r="DX401" s="435" t="n">
        <v>4.62</v>
      </c>
      <c r="DY401" s="439" t="n">
        <v>7.65</v>
      </c>
      <c r="DZ401" s="440" t="n">
        <v>16.9</v>
      </c>
      <c r="EA401" s="441" t="n">
        <v>62</v>
      </c>
      <c r="EB401" s="442" t="n">
        <v>6080</v>
      </c>
      <c r="EC401" s="443" t="n">
        <v>7.7</v>
      </c>
      <c r="ED401" s="443"/>
      <c r="EE401" s="443"/>
      <c r="EF401" s="443"/>
      <c r="EG401" s="444" t="n">
        <v>19</v>
      </c>
      <c r="EH401" s="441"/>
      <c r="EI401" s="430" t="n">
        <f aca="false">DY401</f>
        <v>7.65</v>
      </c>
      <c r="EJ401" s="448" t="n">
        <f aca="false">DZ401</f>
        <v>16.9</v>
      </c>
      <c r="EK401" s="449" t="n">
        <f aca="false">EA401</f>
        <v>62</v>
      </c>
      <c r="EL401" s="418" t="n">
        <f aca="false">EB401</f>
        <v>6080</v>
      </c>
      <c r="EM401" s="432" t="n">
        <f aca="false">EC401</f>
        <v>7.7</v>
      </c>
      <c r="EN401" s="432"/>
      <c r="EO401" s="432"/>
      <c r="EP401" s="432"/>
      <c r="EQ401" s="431" t="n">
        <f aca="false">EG401</f>
        <v>19</v>
      </c>
      <c r="ER401" s="449"/>
      <c r="ES401" s="450" t="n">
        <f aca="false">44000/(BA401+AF401)*24</f>
        <v>31.3567122962259</v>
      </c>
      <c r="ET401" s="451" t="n">
        <f aca="false">(BA401+AF401)/BA$6</f>
        <v>0.67354</v>
      </c>
      <c r="EU401" s="452" t="n">
        <f aca="false">BV401/1000/ES401*24</f>
        <v>0.305750159090909</v>
      </c>
      <c r="EV401" s="451" t="n">
        <f aca="false">EU401/$EU$6</f>
        <v>0.566203998316498</v>
      </c>
      <c r="EW401" s="514" t="n">
        <f aca="false">1-EM401/BY401</f>
        <v>0.626486937991994</v>
      </c>
      <c r="EX401" s="515" t="n">
        <f aca="false">BY401-EM401</f>
        <v>12.9150755708644</v>
      </c>
      <c r="EY401" s="514" t="n">
        <f aca="false">1-EJ401/BU401</f>
        <v>0.747761194029851</v>
      </c>
      <c r="EZ401" s="515" t="n">
        <f aca="false">BU401-EJ401</f>
        <v>50.1</v>
      </c>
      <c r="FA401" s="451" t="n">
        <f aca="false">1-EK401/BV401</f>
        <v>0.844794996390026</v>
      </c>
      <c r="FB401" s="432" t="n">
        <f aca="false">BV401-EK401</f>
        <v>337.471657214122</v>
      </c>
      <c r="FC401" s="453"/>
      <c r="FD401" s="432"/>
      <c r="FE401" s="453" t="n">
        <f aca="false">1-EQ401/CB401</f>
        <v>0.8</v>
      </c>
      <c r="FF401" s="431" t="n">
        <f aca="false">CB401-EQ401</f>
        <v>76</v>
      </c>
      <c r="FG401" s="406" t="n">
        <v>50400</v>
      </c>
      <c r="FH401" s="590"/>
      <c r="FI401" s="591"/>
      <c r="FJ401" s="592"/>
      <c r="FK401" s="456" t="n">
        <f aca="false">3000/BS401*24</f>
        <v>2.13795765656086</v>
      </c>
      <c r="FL401" s="531"/>
      <c r="FM401" s="456"/>
      <c r="FN401" s="531" t="n">
        <v>3336</v>
      </c>
      <c r="FO401" s="533" t="n">
        <f aca="false">FN401/11.15/1.2/1000</f>
        <v>0.24932735426009</v>
      </c>
      <c r="FP401" s="450" t="n">
        <f aca="false">FN401/BS401*1000</f>
        <v>99.0587047539864</v>
      </c>
      <c r="FQ401" s="458" t="n">
        <v>50.4</v>
      </c>
      <c r="FR401" s="459" t="n">
        <f aca="false">FQ401/BS401*1000</f>
        <v>1.4965703595926</v>
      </c>
      <c r="FS401" s="577" t="n">
        <v>7.64</v>
      </c>
      <c r="FT401" s="578" t="n">
        <v>16.5</v>
      </c>
      <c r="FU401" s="579" t="n">
        <v>57</v>
      </c>
      <c r="FV401" s="580" t="n">
        <v>2</v>
      </c>
      <c r="FW401" s="581"/>
      <c r="FX401" s="580"/>
      <c r="FY401" s="453" t="n">
        <f aca="false">1-FV401/(EG401+DD401)</f>
        <v>0.894736842105263</v>
      </c>
      <c r="FZ401" s="453"/>
      <c r="GA401" s="430"/>
      <c r="GB401" s="514" t="n">
        <f aca="false">1-FT401/DZ401</f>
        <v>0.0236686390532543</v>
      </c>
      <c r="GC401" s="515" t="n">
        <f aca="false">(CW401+DZ401-FT401)</f>
        <v>0.399999999999999</v>
      </c>
      <c r="GD401" s="514" t="n">
        <f aca="false">1-FU401/EA401</f>
        <v>0.0806451612903226</v>
      </c>
      <c r="GE401" s="528" t="n">
        <f aca="false">CX401+EA401-FU401</f>
        <v>5</v>
      </c>
      <c r="GF401" s="462" t="n">
        <f aca="false">4100/BS401*24</f>
        <v>2.92187546396651</v>
      </c>
      <c r="GG401" s="607" t="n">
        <v>20</v>
      </c>
      <c r="GH401" s="451" t="n">
        <f aca="false">GG401/80</f>
        <v>0.25</v>
      </c>
      <c r="GI401" s="406" t="n">
        <v>140</v>
      </c>
      <c r="GJ401" s="463" t="n">
        <f aca="false">GI401/GG401</f>
        <v>7</v>
      </c>
      <c r="GK401" s="464" t="n">
        <f aca="false">GG401/(BS401/24)*1000</f>
        <v>14.2530510437391</v>
      </c>
      <c r="GL401" s="465" t="n">
        <v>7.82</v>
      </c>
      <c r="GM401" s="530" t="n">
        <v>16</v>
      </c>
      <c r="GN401" s="406" t="n">
        <v>56</v>
      </c>
      <c r="GO401" s="514" t="n">
        <f aca="false">1-GM401/FT401</f>
        <v>0.0303030303030303</v>
      </c>
      <c r="GP401" s="451" t="n">
        <f aca="false">1-GN401/FU401</f>
        <v>0.0175438596491229</v>
      </c>
      <c r="GQ401" s="578" t="n">
        <v>4</v>
      </c>
      <c r="GR401" s="456" t="n">
        <f aca="false">4300/BS401*24</f>
        <v>3.0644059744039</v>
      </c>
      <c r="GS401" s="532" t="n">
        <f aca="false">HC401</f>
        <v>15.8</v>
      </c>
      <c r="GT401" s="532" t="n">
        <f aca="false">HD401</f>
        <v>53.404</v>
      </c>
      <c r="GU401" s="514" t="n">
        <f aca="false">1-GS401/GM401</f>
        <v>0.0125</v>
      </c>
      <c r="GV401" s="514" t="n">
        <f aca="false">1-GT401/GN401</f>
        <v>0.0463571428571428</v>
      </c>
      <c r="GW401" s="514" t="n">
        <f aca="false">1-HC401/FT401</f>
        <v>0.0424242424242424</v>
      </c>
      <c r="GX401" s="514" t="n">
        <f aca="false">1-HD401/FU401</f>
        <v>0.0630877192982455</v>
      </c>
      <c r="GY401" s="463" t="n">
        <f aca="false">GK401/(FU401-HD401)</f>
        <v>3.96358482862599</v>
      </c>
      <c r="GZ401" s="406" t="n">
        <v>30084</v>
      </c>
      <c r="HA401" s="582" t="n">
        <v>8.04</v>
      </c>
      <c r="HB401" s="452" t="n">
        <v>7.88</v>
      </c>
      <c r="HC401" s="578" t="n">
        <v>15.8</v>
      </c>
      <c r="HD401" s="464" t="n">
        <f aca="false">HC401*3.38</f>
        <v>53.404</v>
      </c>
      <c r="HE401" s="464" t="n">
        <v>15</v>
      </c>
      <c r="HF401" s="464"/>
      <c r="HG401" s="583"/>
      <c r="HH401" s="576" t="n">
        <v>2</v>
      </c>
      <c r="HI401" s="584" t="n">
        <v>5970</v>
      </c>
      <c r="HJ401" s="407" t="n">
        <f aca="false">HI401*0.67</f>
        <v>3999.9</v>
      </c>
      <c r="HK401" s="407"/>
      <c r="HL401" s="550"/>
      <c r="HM401" s="585"/>
      <c r="HN401" s="462" t="n">
        <v>7.8</v>
      </c>
      <c r="HO401" s="575"/>
      <c r="HP401" s="549" t="n">
        <v>0.01</v>
      </c>
      <c r="HQ401" s="586"/>
      <c r="HR401" s="587"/>
      <c r="HS401" s="521" t="n">
        <v>0.1</v>
      </c>
      <c r="HT401" s="588" t="n">
        <v>4</v>
      </c>
      <c r="HU401" s="523" t="n">
        <f aca="false">72500/BA401*24</f>
        <v>55.9899604208901</v>
      </c>
      <c r="HV401" s="514" t="n">
        <f aca="false">1-HC401/BE401</f>
        <v>0.764179104477612</v>
      </c>
      <c r="HW401" s="514" t="n">
        <f aca="false">1-HD401/BF401</f>
        <v>0.816481099656357</v>
      </c>
      <c r="HX401" s="514" t="n">
        <f aca="false">1-HN401/BK401</f>
        <v>0.623188405797101</v>
      </c>
      <c r="HY401" s="600"/>
    </row>
    <row r="402" customFormat="false" ht="15.6" hidden="false" customHeight="false" outlineLevel="0" collapsed="false">
      <c r="A402" s="486" t="n">
        <v>43884</v>
      </c>
      <c r="B402" s="487" t="n">
        <v>27684</v>
      </c>
      <c r="C402" s="488" t="n">
        <f aca="false">B402/$B$6</f>
        <v>0.55368</v>
      </c>
      <c r="D402" s="489" t="n">
        <v>7.89</v>
      </c>
      <c r="E402" s="490" t="n">
        <v>45</v>
      </c>
      <c r="F402" s="491" t="n">
        <v>182</v>
      </c>
      <c r="G402" s="491" t="n">
        <f aca="false">F402*B402/1000</f>
        <v>5038.488</v>
      </c>
      <c r="H402" s="488" t="n">
        <f aca="false">G402/$G$6</f>
        <v>0.20153952</v>
      </c>
      <c r="I402" s="491" t="n">
        <v>4950</v>
      </c>
      <c r="J402" s="491" t="n">
        <f aca="false">I402*0.67</f>
        <v>3316.5</v>
      </c>
      <c r="K402" s="492" t="n">
        <v>27.5</v>
      </c>
      <c r="L402" s="492"/>
      <c r="M402" s="492"/>
      <c r="N402" s="493" t="n">
        <v>72</v>
      </c>
      <c r="O402" s="493"/>
      <c r="P402" s="410"/>
      <c r="Q402" s="410" t="n">
        <v>1300</v>
      </c>
      <c r="R402" s="410"/>
      <c r="S402" s="410"/>
      <c r="T402" s="411" t="n">
        <v>5.07</v>
      </c>
      <c r="U402" s="412" t="n">
        <f aca="false">V402/2.9</f>
        <v>3642.41379310345</v>
      </c>
      <c r="V402" s="410" t="n">
        <v>10563</v>
      </c>
      <c r="W402" s="410" t="n">
        <v>3832</v>
      </c>
      <c r="X402" s="413" t="n">
        <v>1300</v>
      </c>
      <c r="Y402" s="474"/>
      <c r="Z402" s="430"/>
      <c r="AA402" s="448"/>
      <c r="AB402" s="410"/>
      <c r="AC402" s="410"/>
      <c r="AD402" s="475"/>
      <c r="AE402" s="478"/>
      <c r="AF402" s="479" t="n">
        <f aca="false">X402+Q402</f>
        <v>2600</v>
      </c>
      <c r="AG402" s="478" t="n">
        <f aca="false">AF402/$AF$6</f>
        <v>1.04</v>
      </c>
      <c r="AH402" s="479" t="n">
        <f aca="false">AI402/2.9</f>
        <v>1852.58620689655</v>
      </c>
      <c r="AI402" s="479" t="n">
        <f aca="false">(V402*Q402+F402*X402)/AF402</f>
        <v>5372.5</v>
      </c>
      <c r="AJ402" s="474" t="n">
        <f aca="false">(V402*Q402+X402*F402)/1000</f>
        <v>13968.5</v>
      </c>
      <c r="AK402" s="478" t="n">
        <f aca="false">AJ402/$AJ$6</f>
        <v>0.620822222222222</v>
      </c>
      <c r="AL402" s="448" t="n">
        <v>38</v>
      </c>
      <c r="AM402" s="480"/>
      <c r="AN402" s="474" t="n">
        <v>1701</v>
      </c>
      <c r="AO402" s="474" t="n">
        <v>1738</v>
      </c>
      <c r="AP402" s="480" t="n">
        <v>7.32</v>
      </c>
      <c r="AQ402" s="448" t="n">
        <v>544</v>
      </c>
      <c r="AR402" s="474" t="n">
        <f aca="false">AQ402*3.2</f>
        <v>1740.8</v>
      </c>
      <c r="AS402" s="658" t="n">
        <f aca="false">AR402/AQ402</f>
        <v>3.2</v>
      </c>
      <c r="AT402" s="474" t="n">
        <v>4900</v>
      </c>
      <c r="AU402" s="448"/>
      <c r="AV402" s="481" t="n">
        <v>20</v>
      </c>
      <c r="AW402" s="480" t="n">
        <v>4.22</v>
      </c>
      <c r="AX402" s="480" t="n">
        <v>42.18</v>
      </c>
      <c r="AY402" s="481" t="n">
        <v>18.9</v>
      </c>
      <c r="AZ402" s="481" t="n">
        <v>0.8</v>
      </c>
      <c r="BA402" s="421" t="n">
        <f aca="false">CC402+DF402</f>
        <v>26584</v>
      </c>
      <c r="BB402" s="422" t="n">
        <f aca="false">BA402/$BA$6</f>
        <v>0.53168</v>
      </c>
      <c r="BC402" s="423"/>
      <c r="BD402" s="424" t="n">
        <v>8.08</v>
      </c>
      <c r="BE402" s="425" t="n">
        <v>53.6</v>
      </c>
      <c r="BF402" s="426" t="n">
        <v>223</v>
      </c>
      <c r="BG402" s="427" t="n">
        <v>7530</v>
      </c>
      <c r="BH402" s="421" t="n">
        <f aca="false">BG402*0.67</f>
        <v>5045.1</v>
      </c>
      <c r="BI402" s="421"/>
      <c r="BJ402" s="422"/>
      <c r="BK402" s="428" t="n">
        <v>26.5</v>
      </c>
      <c r="BL402" s="428"/>
      <c r="BM402" s="429"/>
      <c r="BN402" s="423"/>
      <c r="BO402" s="426" t="n">
        <v>52</v>
      </c>
      <c r="BP402" s="426"/>
      <c r="BQ402" s="424" t="n">
        <v>3.36</v>
      </c>
      <c r="BR402" s="422" t="n">
        <f aca="false">BQ402/$BQ$6</f>
        <v>0.466666666666667</v>
      </c>
      <c r="BS402" s="410" t="n">
        <f aca="false">BA402+AF402</f>
        <v>29184</v>
      </c>
      <c r="BT402" s="430" t="n">
        <f aca="false">(BD402*BA402+AP402*AF402)/(AF402+BA402)</f>
        <v>8.01229166666667</v>
      </c>
      <c r="BU402" s="431" t="n">
        <f aca="false">(AQ402*Y402+BA402*BE402)/(BA402+Y402)</f>
        <v>53.6</v>
      </c>
      <c r="BV402" s="431" t="n">
        <f aca="false">(BA402*BF402+AR402*AF402)/(AF402+BA402)</f>
        <v>358.220668859649</v>
      </c>
      <c r="BW402" s="431" t="n">
        <f aca="false">(BA402*BG402+AS402*AF402)/(AF402+BA402)</f>
        <v>6859.43804824561</v>
      </c>
      <c r="BX402" s="431" t="n">
        <f aca="false">BW402*0.65</f>
        <v>4458.63473135965</v>
      </c>
      <c r="BY402" s="431" t="n">
        <f aca="false">(BK402*BA402+AY402*AF402)/BS402</f>
        <v>25.8229166666667</v>
      </c>
      <c r="BZ402" s="431"/>
      <c r="CA402" s="432"/>
      <c r="CB402" s="431" t="n">
        <f aca="false">BO402</f>
        <v>52</v>
      </c>
      <c r="CC402" s="433" t="n">
        <v>13504</v>
      </c>
      <c r="CD402" s="412" t="n">
        <f aca="false">CC402+AF402/2</f>
        <v>14804</v>
      </c>
      <c r="CE402" s="422" t="n">
        <f aca="false">CD402/25000</f>
        <v>0.59216</v>
      </c>
      <c r="CF402" s="434" t="n">
        <f aca="false">6700/CD402*24</f>
        <v>10.8619292083221</v>
      </c>
      <c r="CG402" s="435"/>
      <c r="CH402" s="428"/>
      <c r="CI402" s="447" t="n">
        <f aca="false">9500/CD402*24</f>
        <v>15.4012429073223</v>
      </c>
      <c r="CJ402" s="437" t="n">
        <v>20.8</v>
      </c>
      <c r="CK402" s="437" t="n">
        <v>1.82</v>
      </c>
      <c r="CL402" s="424"/>
      <c r="CM402" s="424" t="n">
        <v>19.7</v>
      </c>
      <c r="CN402" s="424" t="n">
        <v>75</v>
      </c>
      <c r="CO402" s="433"/>
      <c r="CP402" s="433"/>
      <c r="CQ402" s="438"/>
      <c r="CR402" s="438" t="n">
        <v>0.95</v>
      </c>
      <c r="CS402" s="482"/>
      <c r="CT402" s="433" t="n">
        <f aca="false">3500/CD402*24</f>
        <v>5.67414212375034</v>
      </c>
      <c r="CU402" s="435" t="n">
        <v>3.63</v>
      </c>
      <c r="CV402" s="494"/>
      <c r="CW402" s="495"/>
      <c r="CX402" s="496"/>
      <c r="CY402" s="497"/>
      <c r="CZ402" s="498"/>
      <c r="DA402" s="498"/>
      <c r="DB402" s="498"/>
      <c r="DC402" s="498"/>
      <c r="DD402" s="499"/>
      <c r="DE402" s="499"/>
      <c r="DF402" s="433" t="n">
        <v>13080</v>
      </c>
      <c r="DG402" s="446" t="n">
        <f aca="false">DF402+AF402/2</f>
        <v>14380</v>
      </c>
      <c r="DH402" s="422" t="n">
        <f aca="false">DG402/25000</f>
        <v>0.5752</v>
      </c>
      <c r="DI402" s="447" t="n">
        <f aca="false">6700/DG402*24</f>
        <v>11.182197496523</v>
      </c>
      <c r="DJ402" s="435" t="n">
        <v>7.57</v>
      </c>
      <c r="DK402" s="428" t="n">
        <v>4.1</v>
      </c>
      <c r="DL402" s="447" t="n">
        <f aca="false">9500/DG402*24</f>
        <v>15.855354659249</v>
      </c>
      <c r="DM402" s="542" t="n">
        <v>20.8</v>
      </c>
      <c r="DN402" s="542" t="n">
        <v>1.58</v>
      </c>
      <c r="DO402" s="543" t="n">
        <v>7.51</v>
      </c>
      <c r="DP402" s="543" t="n">
        <v>21.8</v>
      </c>
      <c r="DQ402" s="543" t="n">
        <v>81</v>
      </c>
      <c r="DR402" s="433"/>
      <c r="DS402" s="433"/>
      <c r="DT402" s="438"/>
      <c r="DU402" s="438" t="n">
        <v>0.94</v>
      </c>
      <c r="DV402" s="482"/>
      <c r="DW402" s="447" t="n">
        <f aca="false">3500/DG402*24</f>
        <v>5.84144645340751</v>
      </c>
      <c r="DX402" s="435" t="n">
        <v>4.71</v>
      </c>
      <c r="DY402" s="494" t="n">
        <v>7.94</v>
      </c>
      <c r="DZ402" s="495" t="n">
        <v>17.3</v>
      </c>
      <c r="EA402" s="496" t="n">
        <v>62</v>
      </c>
      <c r="EB402" s="497" t="n">
        <v>6380</v>
      </c>
      <c r="EC402" s="498" t="n">
        <v>5.5</v>
      </c>
      <c r="ED402" s="498"/>
      <c r="EE402" s="498"/>
      <c r="EF402" s="498"/>
      <c r="EG402" s="499" t="n">
        <v>16</v>
      </c>
      <c r="EH402" s="496"/>
      <c r="EI402" s="430" t="n">
        <f aca="false">DY402</f>
        <v>7.94</v>
      </c>
      <c r="EJ402" s="448" t="n">
        <f aca="false">DZ402</f>
        <v>17.3</v>
      </c>
      <c r="EK402" s="449" t="n">
        <f aca="false">EA402</f>
        <v>62</v>
      </c>
      <c r="EL402" s="418" t="n">
        <f aca="false">EB402</f>
        <v>6380</v>
      </c>
      <c r="EM402" s="432" t="n">
        <f aca="false">EC402</f>
        <v>5.5</v>
      </c>
      <c r="EN402" s="432"/>
      <c r="EO402" s="432"/>
      <c r="EP402" s="432"/>
      <c r="EQ402" s="431" t="n">
        <f aca="false">EG402</f>
        <v>16</v>
      </c>
      <c r="ER402" s="449"/>
      <c r="ES402" s="450" t="n">
        <f aca="false">44000/(BA402+AF402)*24</f>
        <v>36.1842105263158</v>
      </c>
      <c r="ET402" s="451" t="n">
        <f aca="false">(BA402+AF402)/BA$6</f>
        <v>0.58368</v>
      </c>
      <c r="EU402" s="452" t="n">
        <f aca="false">BV402/1000/ES402*24</f>
        <v>0.237598</v>
      </c>
      <c r="EV402" s="500" t="n">
        <f aca="false">EU402/$EU$6</f>
        <v>0.439996296296296</v>
      </c>
      <c r="EW402" s="514" t="n">
        <f aca="false">1-EM402/BY402</f>
        <v>0.787010891488503</v>
      </c>
      <c r="EX402" s="515" t="n">
        <f aca="false">BY402-EM402</f>
        <v>20.3229166666667</v>
      </c>
      <c r="EY402" s="514" t="n">
        <f aca="false">1-EJ402/BU402</f>
        <v>0.677238805970149</v>
      </c>
      <c r="EZ402" s="515" t="n">
        <f aca="false">BU402-EJ402</f>
        <v>36.3</v>
      </c>
      <c r="FA402" s="451" t="n">
        <f aca="false">1-EK402/BV402</f>
        <v>0.826922326404645</v>
      </c>
      <c r="FB402" s="432" t="n">
        <f aca="false">BV402-EK402</f>
        <v>296.220668859649</v>
      </c>
      <c r="FC402" s="453"/>
      <c r="FD402" s="432"/>
      <c r="FE402" s="453" t="n">
        <f aca="false">1-EQ402/CB402</f>
        <v>0.692307692307692</v>
      </c>
      <c r="FF402" s="431" t="n">
        <f aca="false">CB402-EQ402</f>
        <v>36</v>
      </c>
      <c r="FG402" s="491" t="n">
        <v>50400</v>
      </c>
      <c r="FH402" s="499"/>
      <c r="FI402" s="502"/>
      <c r="FJ402" s="488"/>
      <c r="FK402" s="456" t="n">
        <f aca="false">3000/BS402*24</f>
        <v>2.46710526315789</v>
      </c>
      <c r="FL402" s="491"/>
      <c r="FM402" s="503"/>
      <c r="FN402" s="491" t="n">
        <v>3197</v>
      </c>
      <c r="FO402" s="533" t="n">
        <f aca="false">FN402/11.15/1.2/1000</f>
        <v>0.238938714499253</v>
      </c>
      <c r="FP402" s="450" t="n">
        <f aca="false">FN402/BS402*1000</f>
        <v>109.546326754386</v>
      </c>
      <c r="FQ402" s="504" t="n">
        <v>50.4</v>
      </c>
      <c r="FR402" s="459" t="n">
        <f aca="false">FQ402/BS402*1000</f>
        <v>1.72697368421053</v>
      </c>
      <c r="FS402" s="505" t="n">
        <v>7.65</v>
      </c>
      <c r="FT402" s="536" t="n">
        <v>16.4</v>
      </c>
      <c r="FU402" s="496" t="n">
        <v>54</v>
      </c>
      <c r="FV402" s="491" t="n">
        <v>2</v>
      </c>
      <c r="FW402" s="505"/>
      <c r="FX402" s="491"/>
      <c r="FY402" s="453" t="n">
        <f aca="false">1-FV402/(EG402+DD402)</f>
        <v>0.875</v>
      </c>
      <c r="FZ402" s="453"/>
      <c r="GA402" s="430"/>
      <c r="GB402" s="500" t="n">
        <f aca="false">1-FT402/DZ402</f>
        <v>0.0520231213872834</v>
      </c>
      <c r="GC402" s="515" t="n">
        <f aca="false">(CW402+DZ402-FT402)</f>
        <v>0.900000000000002</v>
      </c>
      <c r="GD402" s="500" t="n">
        <f aca="false">1-FU402/EA402</f>
        <v>0.129032258064516</v>
      </c>
      <c r="GE402" s="528" t="n">
        <f aca="false">CX402+EA402-FU402</f>
        <v>8</v>
      </c>
      <c r="GF402" s="462" t="n">
        <f aca="false">4100/BS402*24</f>
        <v>3.37171052631579</v>
      </c>
      <c r="GG402" s="491" t="n">
        <v>20</v>
      </c>
      <c r="GH402" s="527" t="n">
        <f aca="false">GG402/80</f>
        <v>0.25</v>
      </c>
      <c r="GI402" s="491" t="n">
        <v>140</v>
      </c>
      <c r="GJ402" s="545" t="n">
        <f aca="false">GI402/GG402</f>
        <v>7</v>
      </c>
      <c r="GK402" s="464" t="n">
        <f aca="false">GG402/(BS402/24)*1000</f>
        <v>16.4473684210526</v>
      </c>
      <c r="GL402" s="508" t="n">
        <v>7.77</v>
      </c>
      <c r="GM402" s="536" t="n">
        <v>15.2</v>
      </c>
      <c r="GN402" s="537" t="n">
        <v>50</v>
      </c>
      <c r="GO402" s="527" t="n">
        <f aca="false">1-GM402/FT402</f>
        <v>0.073170731707317</v>
      </c>
      <c r="GP402" s="527" t="n">
        <f aca="false">1-GN402/FU402</f>
        <v>0.0740740740740741</v>
      </c>
      <c r="GQ402" s="536" t="n">
        <v>4</v>
      </c>
      <c r="GR402" s="456" t="n">
        <f aca="false">4300/BS402*24</f>
        <v>3.53618421052632</v>
      </c>
      <c r="GS402" s="537" t="n">
        <f aca="false">HC402</f>
        <v>13.7</v>
      </c>
      <c r="GT402" s="537" t="n">
        <f aca="false">HD402</f>
        <v>46.306</v>
      </c>
      <c r="GU402" s="527" t="n">
        <f aca="false">1-GS402/GM402</f>
        <v>0.0986842105263158</v>
      </c>
      <c r="GV402" s="527" t="n">
        <f aca="false">1-GT402/GN402</f>
        <v>0.0738800000000001</v>
      </c>
      <c r="GW402" s="527" t="n">
        <f aca="false">1-HC402/FT402</f>
        <v>0.164634146341463</v>
      </c>
      <c r="GX402" s="527" t="n">
        <f aca="false">1-HD402/FU402</f>
        <v>0.142481481481482</v>
      </c>
      <c r="GY402" s="545" t="n">
        <f aca="false">GK402/(FU402-HD402)</f>
        <v>2.13768760346408</v>
      </c>
      <c r="GZ402" s="491" t="n">
        <v>26706</v>
      </c>
      <c r="HA402" s="494" t="n">
        <v>7.94</v>
      </c>
      <c r="HB402" s="494" t="n">
        <v>7.88</v>
      </c>
      <c r="HC402" s="495" t="n">
        <v>13.7</v>
      </c>
      <c r="HD402" s="499" t="n">
        <f aca="false">HC402*3.38</f>
        <v>46.306</v>
      </c>
      <c r="HE402" s="499" t="n">
        <v>16</v>
      </c>
      <c r="HF402" s="499"/>
      <c r="HG402" s="499"/>
      <c r="HH402" s="493" t="n">
        <v>4</v>
      </c>
      <c r="HI402" s="509" t="n">
        <v>5960</v>
      </c>
      <c r="HJ402" s="491" t="n">
        <f aca="false">HI402*0.67</f>
        <v>3993.2</v>
      </c>
      <c r="HK402" s="491"/>
      <c r="HL402" s="491"/>
      <c r="HM402" s="544"/>
      <c r="HN402" s="507" t="n">
        <v>6.2</v>
      </c>
      <c r="HO402" s="492"/>
      <c r="HP402" s="546" t="n">
        <v>0.01</v>
      </c>
      <c r="HQ402" s="524"/>
      <c r="HR402" s="525"/>
      <c r="HS402" s="525" t="n">
        <v>0.15</v>
      </c>
      <c r="HT402" s="512" t="n">
        <v>4</v>
      </c>
      <c r="HU402" s="526" t="n">
        <f aca="false">72500/BA402*24</f>
        <v>65.4529040024075</v>
      </c>
      <c r="HV402" s="527" t="n">
        <f aca="false">1-HC402/BE402</f>
        <v>0.744402985074627</v>
      </c>
      <c r="HW402" s="527" t="n">
        <f aca="false">1-HD402/BF402</f>
        <v>0.792349775784753</v>
      </c>
      <c r="HX402" s="527" t="n">
        <f aca="false">1-HN402/BK402</f>
        <v>0.766037735849057</v>
      </c>
      <c r="HY402" s="513"/>
    </row>
    <row r="403" s="599" customFormat="true" ht="15" hidden="false" customHeight="true" outlineLevel="0" collapsed="false">
      <c r="A403" s="401" t="n">
        <v>43885</v>
      </c>
      <c r="B403" s="516" t="n">
        <v>35828</v>
      </c>
      <c r="C403" s="403" t="n">
        <f aca="false">B403/$B$6</f>
        <v>0.71656</v>
      </c>
      <c r="D403" s="572" t="n">
        <v>7.9</v>
      </c>
      <c r="E403" s="573" t="n">
        <v>54</v>
      </c>
      <c r="F403" s="574" t="n">
        <v>205</v>
      </c>
      <c r="G403" s="407" t="n">
        <f aca="false">F403*B403/1000</f>
        <v>7344.74</v>
      </c>
      <c r="H403" s="403" t="n">
        <f aca="false">G403/$G$6</f>
        <v>0.2937896</v>
      </c>
      <c r="I403" s="574" t="n">
        <v>4780</v>
      </c>
      <c r="J403" s="407" t="n">
        <f aca="false">I403*0.67</f>
        <v>3202.6</v>
      </c>
      <c r="K403" s="575" t="n">
        <v>40.3</v>
      </c>
      <c r="L403" s="575"/>
      <c r="M403" s="575"/>
      <c r="N403" s="576" t="n">
        <v>92</v>
      </c>
      <c r="O403" s="576"/>
      <c r="P403" s="410"/>
      <c r="Q403" s="410" t="n">
        <v>1080</v>
      </c>
      <c r="R403" s="410"/>
      <c r="S403" s="410"/>
      <c r="T403" s="411" t="n">
        <v>5.5</v>
      </c>
      <c r="U403" s="410" t="n">
        <f aca="false">V403/2.9</f>
        <v>3447.93103448276</v>
      </c>
      <c r="V403" s="410" t="n">
        <v>9999</v>
      </c>
      <c r="W403" s="410" t="n">
        <v>3550</v>
      </c>
      <c r="X403" s="517" t="n">
        <v>1600</v>
      </c>
      <c r="Y403" s="474"/>
      <c r="Z403" s="430"/>
      <c r="AA403" s="448"/>
      <c r="AB403" s="410"/>
      <c r="AC403" s="410"/>
      <c r="AD403" s="475"/>
      <c r="AE403" s="478"/>
      <c r="AF403" s="479" t="n">
        <f aca="false">X403+Q403</f>
        <v>2680</v>
      </c>
      <c r="AG403" s="478" t="n">
        <f aca="false">AF403/$AF$6</f>
        <v>1.072</v>
      </c>
      <c r="AH403" s="479" t="n">
        <f aca="false">AI403/2.9</f>
        <v>1431.66752444673</v>
      </c>
      <c r="AI403" s="479" t="n">
        <f aca="false">(V403*Q403+F403*X403)/AF403</f>
        <v>4151.83582089552</v>
      </c>
      <c r="AJ403" s="474" t="n">
        <f aca="false">(V403*Q403+X403*F403)/1000</f>
        <v>11126.92</v>
      </c>
      <c r="AK403" s="478" t="n">
        <f aca="false">AJ403/$AJ$6</f>
        <v>0.494529777777778</v>
      </c>
      <c r="AL403" s="448" t="n">
        <v>38</v>
      </c>
      <c r="AM403" s="480"/>
      <c r="AN403" s="474" t="n">
        <v>1873</v>
      </c>
      <c r="AO403" s="474" t="n">
        <v>1677</v>
      </c>
      <c r="AP403" s="480" t="n">
        <v>7.3</v>
      </c>
      <c r="AQ403" s="448" t="n">
        <v>577</v>
      </c>
      <c r="AR403" s="474" t="n">
        <f aca="false">AQ403*3.2</f>
        <v>1846.4</v>
      </c>
      <c r="AS403" s="658" t="n">
        <f aca="false">AR403/AQ403</f>
        <v>3.2</v>
      </c>
      <c r="AT403" s="474" t="n">
        <v>4850</v>
      </c>
      <c r="AU403" s="448"/>
      <c r="AV403" s="481" t="n">
        <v>55</v>
      </c>
      <c r="AW403" s="480" t="n">
        <v>5.72</v>
      </c>
      <c r="AX403" s="480" t="n">
        <v>34.24</v>
      </c>
      <c r="AY403" s="481" t="n">
        <v>14.5</v>
      </c>
      <c r="AZ403" s="481" t="n">
        <v>1.05</v>
      </c>
      <c r="BA403" s="421" t="n">
        <f aca="false">CC403+DF403</f>
        <v>33032</v>
      </c>
      <c r="BB403" s="422" t="n">
        <f aca="false">BA403/$BA$6</f>
        <v>0.66064</v>
      </c>
      <c r="BC403" s="423"/>
      <c r="BD403" s="424" t="n">
        <v>8.11</v>
      </c>
      <c r="BE403" s="425" t="n">
        <v>76.8</v>
      </c>
      <c r="BF403" s="426" t="n">
        <v>236</v>
      </c>
      <c r="BG403" s="427" t="n">
        <v>7300</v>
      </c>
      <c r="BH403" s="421" t="n">
        <f aca="false">BG403*0.67</f>
        <v>4891</v>
      </c>
      <c r="BI403" s="433"/>
      <c r="BJ403" s="422"/>
      <c r="BK403" s="428" t="n">
        <v>40.5</v>
      </c>
      <c r="BL403" s="428"/>
      <c r="BM403" s="429"/>
      <c r="BN403" s="423"/>
      <c r="BO403" s="426" t="n">
        <v>72</v>
      </c>
      <c r="BP403" s="426"/>
      <c r="BQ403" s="424" t="n">
        <v>3.88</v>
      </c>
      <c r="BR403" s="422" t="n">
        <f aca="false">BQ403/$BQ$6</f>
        <v>0.538888888888889</v>
      </c>
      <c r="BS403" s="410" t="n">
        <f aca="false">BA403+AF403</f>
        <v>35712</v>
      </c>
      <c r="BT403" s="430" t="n">
        <f aca="false">(BD403*BA403+AP403*AF403)/(AF403+BA403)</f>
        <v>8.04921370967742</v>
      </c>
      <c r="BU403" s="431" t="n">
        <f aca="false">(AQ403*Y403+BA403*BE403)/(BA403+Y403)</f>
        <v>76.8</v>
      </c>
      <c r="BV403" s="431" t="n">
        <f aca="false">(BA403*BF403+AR403*AF403)/(AF403+BA403)</f>
        <v>356.852150537634</v>
      </c>
      <c r="BW403" s="431" t="n">
        <f aca="false">(BA403*BG403+AS403*AF403)/(AF403+BA403)</f>
        <v>6752.41308243728</v>
      </c>
      <c r="BX403" s="431" t="n">
        <f aca="false">BW403*0.65</f>
        <v>4389.06850358423</v>
      </c>
      <c r="BY403" s="431" t="n">
        <f aca="false">(BK403*BA403+AY403*AF403)/BS403</f>
        <v>38.548835125448</v>
      </c>
      <c r="BZ403" s="431"/>
      <c r="CA403" s="432"/>
      <c r="CB403" s="431" t="n">
        <f aca="false">BO403</f>
        <v>72</v>
      </c>
      <c r="CC403" s="433" t="n">
        <v>16457</v>
      </c>
      <c r="CD403" s="412" t="n">
        <f aca="false">CC403+AF403/2</f>
        <v>17797</v>
      </c>
      <c r="CE403" s="422" t="n">
        <f aca="false">CD403/25000</f>
        <v>0.71188</v>
      </c>
      <c r="CF403" s="434" t="n">
        <f aca="false">6700/CD403*24</f>
        <v>9.03523065685228</v>
      </c>
      <c r="CG403" s="435"/>
      <c r="CH403" s="428"/>
      <c r="CI403" s="447" t="n">
        <f aca="false">9500/CD403*24</f>
        <v>12.8111479462831</v>
      </c>
      <c r="CJ403" s="437" t="n">
        <v>21.4</v>
      </c>
      <c r="CK403" s="437" t="n">
        <v>1.27</v>
      </c>
      <c r="CL403" s="424"/>
      <c r="CM403" s="424" t="n">
        <v>21.1</v>
      </c>
      <c r="CN403" s="424" t="n">
        <v>82</v>
      </c>
      <c r="CO403" s="433"/>
      <c r="CP403" s="433"/>
      <c r="CQ403" s="438"/>
      <c r="CR403" s="438" t="n">
        <v>0.95</v>
      </c>
      <c r="CS403" s="425"/>
      <c r="CT403" s="433" t="n">
        <f aca="false">3500/CD403*24</f>
        <v>4.7198966117885</v>
      </c>
      <c r="CU403" s="435" t="n">
        <v>4.26</v>
      </c>
      <c r="CV403" s="439"/>
      <c r="CW403" s="440"/>
      <c r="CX403" s="441"/>
      <c r="CY403" s="442"/>
      <c r="CZ403" s="443"/>
      <c r="DA403" s="443"/>
      <c r="DB403" s="443"/>
      <c r="DC403" s="443"/>
      <c r="DD403" s="444"/>
      <c r="DE403" s="441"/>
      <c r="DF403" s="445" t="n">
        <v>16575</v>
      </c>
      <c r="DG403" s="446" t="n">
        <f aca="false">DF403+AF403/2</f>
        <v>17915</v>
      </c>
      <c r="DH403" s="422" t="n">
        <f aca="false">DG403/25000</f>
        <v>0.7166</v>
      </c>
      <c r="DI403" s="447" t="n">
        <f aca="false">6700/DG403*24</f>
        <v>8.97571867150433</v>
      </c>
      <c r="DJ403" s="435" t="n">
        <v>7.54</v>
      </c>
      <c r="DK403" s="428" t="n">
        <v>3.2</v>
      </c>
      <c r="DL403" s="447" t="n">
        <f aca="false">9500/DG403*24</f>
        <v>12.7267652804912</v>
      </c>
      <c r="DM403" s="423" t="n">
        <v>21.5</v>
      </c>
      <c r="DN403" s="423" t="n">
        <v>1.76</v>
      </c>
      <c r="DO403" s="424" t="n">
        <v>7.55</v>
      </c>
      <c r="DP403" s="424" t="n">
        <v>21.8</v>
      </c>
      <c r="DQ403" s="424" t="n">
        <v>86</v>
      </c>
      <c r="DR403" s="433"/>
      <c r="DS403" s="433"/>
      <c r="DT403" s="438"/>
      <c r="DU403" s="438" t="n">
        <v>0.96</v>
      </c>
      <c r="DV403" s="425"/>
      <c r="DW403" s="447" t="n">
        <f aca="false">3500/DG403*24</f>
        <v>4.6888082612336</v>
      </c>
      <c r="DX403" s="435" t="n">
        <v>3.92</v>
      </c>
      <c r="DY403" s="439" t="n">
        <v>7.66</v>
      </c>
      <c r="DZ403" s="440" t="n">
        <v>17.5</v>
      </c>
      <c r="EA403" s="441" t="n">
        <v>61</v>
      </c>
      <c r="EB403" s="442" t="n">
        <v>6520</v>
      </c>
      <c r="EC403" s="443" t="n">
        <v>4.5</v>
      </c>
      <c r="ED403" s="443"/>
      <c r="EE403" s="443"/>
      <c r="EF403" s="443"/>
      <c r="EG403" s="444" t="n">
        <v>14</v>
      </c>
      <c r="EH403" s="441"/>
      <c r="EI403" s="430" t="n">
        <f aca="false">DY403</f>
        <v>7.66</v>
      </c>
      <c r="EJ403" s="448" t="n">
        <f aca="false">DZ403</f>
        <v>17.5</v>
      </c>
      <c r="EK403" s="449" t="n">
        <f aca="false">EA403</f>
        <v>61</v>
      </c>
      <c r="EL403" s="418" t="n">
        <f aca="false">EB403</f>
        <v>6520</v>
      </c>
      <c r="EM403" s="432" t="n">
        <f aca="false">EC403</f>
        <v>4.5</v>
      </c>
      <c r="EN403" s="432"/>
      <c r="EO403" s="432"/>
      <c r="EP403" s="432"/>
      <c r="EQ403" s="431" t="n">
        <f aca="false">EG403</f>
        <v>14</v>
      </c>
      <c r="ER403" s="449"/>
      <c r="ES403" s="450" t="n">
        <f aca="false">44000/(BA403+AF403)*24</f>
        <v>29.5698924731183</v>
      </c>
      <c r="ET403" s="451" t="n">
        <f aca="false">(BA403+AF403)/BA$6</f>
        <v>0.71424</v>
      </c>
      <c r="EU403" s="452" t="n">
        <f aca="false">BV403/1000/ES403*24</f>
        <v>0.289634181818182</v>
      </c>
      <c r="EV403" s="451" t="n">
        <f aca="false">EU403/$EU$6</f>
        <v>0.536359595959596</v>
      </c>
      <c r="EW403" s="514" t="n">
        <f aca="false">1-EM403/BY403</f>
        <v>0.883264955079555</v>
      </c>
      <c r="EX403" s="515" t="n">
        <f aca="false">BY403-EM403</f>
        <v>34.048835125448</v>
      </c>
      <c r="EY403" s="514" t="n">
        <f aca="false">1-EJ403/BU403</f>
        <v>0.772135416666667</v>
      </c>
      <c r="EZ403" s="515" t="n">
        <f aca="false">BU403-EJ403</f>
        <v>59.3</v>
      </c>
      <c r="FA403" s="451" t="n">
        <f aca="false">1-EK403/BV403</f>
        <v>0.829060859215512</v>
      </c>
      <c r="FB403" s="432" t="n">
        <f aca="false">BV403-EK403</f>
        <v>295.852150537634</v>
      </c>
      <c r="FC403" s="453"/>
      <c r="FD403" s="432"/>
      <c r="FE403" s="453" t="n">
        <f aca="false">1-EQ403/CB403</f>
        <v>0.805555555555556</v>
      </c>
      <c r="FF403" s="431" t="n">
        <f aca="false">CB403-EQ403</f>
        <v>58</v>
      </c>
      <c r="FG403" s="406" t="n">
        <v>50400</v>
      </c>
      <c r="FH403" s="590"/>
      <c r="FI403" s="591"/>
      <c r="FJ403" s="592"/>
      <c r="FK403" s="456" t="n">
        <f aca="false">3000/BS403*24</f>
        <v>2.01612903225806</v>
      </c>
      <c r="FL403" s="531"/>
      <c r="FM403" s="456"/>
      <c r="FN403" s="531" t="n">
        <v>3058</v>
      </c>
      <c r="FO403" s="533" t="n">
        <f aca="false">FN403/11.15/1.2/1000</f>
        <v>0.228550074738416</v>
      </c>
      <c r="FP403" s="450" t="n">
        <f aca="false">FN403/BS403*1000</f>
        <v>85.6294802867383</v>
      </c>
      <c r="FQ403" s="458" t="n">
        <v>50.4</v>
      </c>
      <c r="FR403" s="459" t="n">
        <f aca="false">FQ403/BS403*1000</f>
        <v>1.41129032258065</v>
      </c>
      <c r="FS403" s="577" t="n">
        <v>7.58</v>
      </c>
      <c r="FT403" s="578" t="n">
        <v>16.4</v>
      </c>
      <c r="FU403" s="579" t="n">
        <v>55</v>
      </c>
      <c r="FV403" s="580" t="n">
        <v>2</v>
      </c>
      <c r="FW403" s="581"/>
      <c r="FX403" s="580"/>
      <c r="FY403" s="453" t="n">
        <f aca="false">1-FV403/(EG403+DD403)</f>
        <v>0.857142857142857</v>
      </c>
      <c r="FZ403" s="453"/>
      <c r="GA403" s="430"/>
      <c r="GB403" s="514" t="n">
        <f aca="false">1-FT403/DZ403</f>
        <v>0.0628571428571429</v>
      </c>
      <c r="GC403" s="515" t="n">
        <f aca="false">(CW403+DZ403-FT403)</f>
        <v>1.1</v>
      </c>
      <c r="GD403" s="514" t="n">
        <f aca="false">1-FU403/EA403</f>
        <v>0.0983606557377049</v>
      </c>
      <c r="GE403" s="528" t="n">
        <f aca="false">CX403+EA403-FU403</f>
        <v>6</v>
      </c>
      <c r="GF403" s="462" t="n">
        <f aca="false">4100/BS403*24</f>
        <v>2.75537634408602</v>
      </c>
      <c r="GG403" s="607" t="n">
        <v>20</v>
      </c>
      <c r="GH403" s="451" t="n">
        <f aca="false">GG403/80</f>
        <v>0.25</v>
      </c>
      <c r="GI403" s="406" t="n">
        <v>140</v>
      </c>
      <c r="GJ403" s="463" t="n">
        <f aca="false">GI403/GG403</f>
        <v>7</v>
      </c>
      <c r="GK403" s="464" t="n">
        <f aca="false">GG403/(BS403/24)*1000</f>
        <v>13.4408602150538</v>
      </c>
      <c r="GL403" s="465" t="n">
        <v>7.73</v>
      </c>
      <c r="GM403" s="530" t="n">
        <v>16</v>
      </c>
      <c r="GN403" s="406" t="n">
        <v>54</v>
      </c>
      <c r="GO403" s="514" t="n">
        <f aca="false">1-GM403/FT403</f>
        <v>0.0243902439024389</v>
      </c>
      <c r="GP403" s="451" t="n">
        <f aca="false">1-GN403/FU403</f>
        <v>0.0181818181818182</v>
      </c>
      <c r="GQ403" s="578" t="n">
        <v>8</v>
      </c>
      <c r="GR403" s="456" t="n">
        <f aca="false">4300/BS403*24</f>
        <v>2.88978494623656</v>
      </c>
      <c r="GS403" s="532" t="n">
        <f aca="false">HC403</f>
        <v>15.7</v>
      </c>
      <c r="GT403" s="532" t="n">
        <f aca="false">HD403</f>
        <v>53.066</v>
      </c>
      <c r="GU403" s="514" t="n">
        <f aca="false">1-GS403/GM403</f>
        <v>0.01875</v>
      </c>
      <c r="GV403" s="514" t="n">
        <f aca="false">1-GT403/GN403</f>
        <v>0.0172962962962964</v>
      </c>
      <c r="GW403" s="514" t="n">
        <f aca="false">1-HC403/FT403</f>
        <v>0.0426829268292682</v>
      </c>
      <c r="GX403" s="514" t="n">
        <f aca="false">1-HD403/FU403</f>
        <v>0.0351636363636364</v>
      </c>
      <c r="GY403" s="463" t="n">
        <f aca="false">GK403/(FU403-HD403)</f>
        <v>6.9497726034404</v>
      </c>
      <c r="GZ403" s="406" t="n">
        <v>32626</v>
      </c>
      <c r="HA403" s="582" t="n">
        <v>7.99</v>
      </c>
      <c r="HB403" s="452" t="n">
        <v>7.86</v>
      </c>
      <c r="HC403" s="578" t="n">
        <v>15.7</v>
      </c>
      <c r="HD403" s="464" t="n">
        <f aca="false">HC403*3.38</f>
        <v>53.066</v>
      </c>
      <c r="HE403" s="464" t="n">
        <v>16</v>
      </c>
      <c r="HF403" s="464"/>
      <c r="HG403" s="583"/>
      <c r="HH403" s="576" t="n">
        <v>3</v>
      </c>
      <c r="HI403" s="584" t="n">
        <v>6260</v>
      </c>
      <c r="HJ403" s="407" t="n">
        <f aca="false">HI403*0.67</f>
        <v>4194.2</v>
      </c>
      <c r="HK403" s="407"/>
      <c r="HL403" s="550"/>
      <c r="HM403" s="585"/>
      <c r="HN403" s="462" t="n">
        <v>4.66</v>
      </c>
      <c r="HO403" s="575"/>
      <c r="HP403" s="549" t="n">
        <v>0.01</v>
      </c>
      <c r="HQ403" s="586"/>
      <c r="HR403" s="587"/>
      <c r="HS403" s="521" t="n">
        <v>0.11</v>
      </c>
      <c r="HT403" s="588" t="n">
        <v>4</v>
      </c>
      <c r="HU403" s="523" t="n">
        <f aca="false">72500/BA403*24</f>
        <v>52.6761927827561</v>
      </c>
      <c r="HV403" s="514" t="n">
        <f aca="false">1-HC403/BE403</f>
        <v>0.795572916666667</v>
      </c>
      <c r="HW403" s="514" t="n">
        <f aca="false">1-HD403/BF403</f>
        <v>0.77514406779661</v>
      </c>
      <c r="HX403" s="514" t="n">
        <f aca="false">1-HN403/BK403</f>
        <v>0.884938271604938</v>
      </c>
      <c r="HY403" s="600"/>
    </row>
    <row r="404" s="599" customFormat="true" ht="15" hidden="false" customHeight="true" outlineLevel="0" collapsed="false">
      <c r="A404" s="401" t="n">
        <v>43886</v>
      </c>
      <c r="B404" s="516" t="n">
        <v>32694</v>
      </c>
      <c r="C404" s="403" t="n">
        <f aca="false">B404/$B$6</f>
        <v>0.65388</v>
      </c>
      <c r="D404" s="572" t="n">
        <v>7.86</v>
      </c>
      <c r="E404" s="573" t="n">
        <v>47.8</v>
      </c>
      <c r="F404" s="574" t="n">
        <v>198</v>
      </c>
      <c r="G404" s="407" t="n">
        <f aca="false">F404*B404/1000</f>
        <v>6473.412</v>
      </c>
      <c r="H404" s="403" t="n">
        <f aca="false">G404/$G$6</f>
        <v>0.25893648</v>
      </c>
      <c r="I404" s="574" t="n">
        <v>5810</v>
      </c>
      <c r="J404" s="407" t="n">
        <f aca="false">I404*0.67</f>
        <v>3892.7</v>
      </c>
      <c r="K404" s="575" t="n">
        <v>31.7</v>
      </c>
      <c r="L404" s="575" t="n">
        <v>23</v>
      </c>
      <c r="M404" s="575" t="n">
        <v>2.3</v>
      </c>
      <c r="N404" s="576" t="n">
        <v>64</v>
      </c>
      <c r="O404" s="576" t="n">
        <v>16</v>
      </c>
      <c r="P404" s="410"/>
      <c r="Q404" s="410" t="n">
        <v>1080</v>
      </c>
      <c r="R404" s="410"/>
      <c r="S404" s="410"/>
      <c r="T404" s="411" t="n">
        <v>5.45</v>
      </c>
      <c r="U404" s="410" t="n">
        <f aca="false">V404/2.9</f>
        <v>3350.68965517241</v>
      </c>
      <c r="V404" s="410" t="n">
        <v>9717</v>
      </c>
      <c r="W404" s="410" t="n">
        <v>4770</v>
      </c>
      <c r="X404" s="517" t="n">
        <v>1080</v>
      </c>
      <c r="Y404" s="474"/>
      <c r="Z404" s="430"/>
      <c r="AA404" s="448"/>
      <c r="AB404" s="410"/>
      <c r="AC404" s="410"/>
      <c r="AD404" s="475"/>
      <c r="AE404" s="478"/>
      <c r="AF404" s="479" t="n">
        <f aca="false">X404+Q404</f>
        <v>2160</v>
      </c>
      <c r="AG404" s="478" t="n">
        <f aca="false">AF404/$AF$6</f>
        <v>0.864</v>
      </c>
      <c r="AH404" s="479" t="n">
        <f aca="false">AI404/2.9</f>
        <v>1709.48275862069</v>
      </c>
      <c r="AI404" s="479" t="n">
        <f aca="false">(V404*Q404+F404*X404)/AF404</f>
        <v>4957.5</v>
      </c>
      <c r="AJ404" s="474" t="n">
        <f aca="false">(V404*Q404+X404*F404)/1000</f>
        <v>10708.2</v>
      </c>
      <c r="AK404" s="478" t="n">
        <f aca="false">AJ404/$AJ$6</f>
        <v>0.47592</v>
      </c>
      <c r="AL404" s="448" t="n">
        <v>38</v>
      </c>
      <c r="AM404" s="480"/>
      <c r="AN404" s="474" t="n">
        <v>1708</v>
      </c>
      <c r="AO404" s="474" t="n">
        <v>1678</v>
      </c>
      <c r="AP404" s="480" t="n">
        <v>7.56</v>
      </c>
      <c r="AQ404" s="448" t="n">
        <v>515</v>
      </c>
      <c r="AR404" s="474" t="n">
        <f aca="false">AQ404*3.2</f>
        <v>1648</v>
      </c>
      <c r="AS404" s="658" t="n">
        <f aca="false">AR404/AQ404</f>
        <v>3.2</v>
      </c>
      <c r="AT404" s="474" t="n">
        <v>4750</v>
      </c>
      <c r="AU404" s="448"/>
      <c r="AV404" s="481" t="n">
        <v>30</v>
      </c>
      <c r="AW404" s="480" t="n">
        <v>4.25</v>
      </c>
      <c r="AX404" s="480" t="n">
        <v>34.64</v>
      </c>
      <c r="AY404" s="481" t="n">
        <v>16.7</v>
      </c>
      <c r="AZ404" s="481" t="n">
        <v>4.2</v>
      </c>
      <c r="BA404" s="421" t="n">
        <f aca="false">CC404+DF404</f>
        <v>33262</v>
      </c>
      <c r="BB404" s="422" t="n">
        <f aca="false">BA404/$BA$6</f>
        <v>0.66524</v>
      </c>
      <c r="BC404" s="423"/>
      <c r="BD404" s="424" t="n">
        <v>7.95</v>
      </c>
      <c r="BE404" s="425" t="n">
        <v>53.9</v>
      </c>
      <c r="BF404" s="426" t="n">
        <v>183</v>
      </c>
      <c r="BG404" s="427" t="n">
        <v>7610</v>
      </c>
      <c r="BH404" s="421" t="n">
        <f aca="false">BG404*0.67</f>
        <v>5098.7</v>
      </c>
      <c r="BI404" s="433" t="n">
        <v>1458</v>
      </c>
      <c r="BJ404" s="422" t="n">
        <f aca="false">BI404/35.5*(23+35.5)/BH404</f>
        <v>0.471222020968062</v>
      </c>
      <c r="BK404" s="428" t="n">
        <v>27.7</v>
      </c>
      <c r="BL404" s="428" t="n">
        <v>11.6</v>
      </c>
      <c r="BM404" s="429" t="n">
        <v>19.5</v>
      </c>
      <c r="BN404" s="423" t="n">
        <v>3.1</v>
      </c>
      <c r="BO404" s="426" t="n">
        <v>79</v>
      </c>
      <c r="BP404" s="426" t="n">
        <v>16</v>
      </c>
      <c r="BQ404" s="424" t="n">
        <v>3.38</v>
      </c>
      <c r="BR404" s="422" t="n">
        <f aca="false">BQ404/$BQ$6</f>
        <v>0.469444444444444</v>
      </c>
      <c r="BS404" s="410" t="n">
        <f aca="false">BA404+AF404</f>
        <v>35422</v>
      </c>
      <c r="BT404" s="430" t="n">
        <f aca="false">(BD404*BA404+AP404*AF404)/(AF404+BA404)</f>
        <v>7.92621816949918</v>
      </c>
      <c r="BU404" s="431" t="n">
        <f aca="false">(AQ404*Y404+BA404*BE404)/(BA404+Y404)</f>
        <v>53.9</v>
      </c>
      <c r="BV404" s="431" t="n">
        <f aca="false">(BA404*BF404+AR404*AF404)/(AF404+BA404)</f>
        <v>272.334312009486</v>
      </c>
      <c r="BW404" s="431" t="n">
        <f aca="false">(BA404*BG404+AS404*AF404)/(AF404+BA404)</f>
        <v>7146.14454293942</v>
      </c>
      <c r="BX404" s="431" t="n">
        <f aca="false">BW404*0.65</f>
        <v>4644.99395291062</v>
      </c>
      <c r="BY404" s="431" t="n">
        <f aca="false">(BK404*BA404+AY404*AF404)/BS404</f>
        <v>27.0292304217718</v>
      </c>
      <c r="BZ404" s="431" t="n">
        <f aca="false">(BL404*BA404+AY404*AF404)/BS404</f>
        <v>11.9109931680876</v>
      </c>
      <c r="CA404" s="432" t="n">
        <f aca="false">(BN404*BA404+AZ404*AF404)/BS404</f>
        <v>3.16707695782282</v>
      </c>
      <c r="CB404" s="431" t="n">
        <f aca="false">BO404</f>
        <v>79</v>
      </c>
      <c r="CC404" s="433" t="n">
        <v>16783</v>
      </c>
      <c r="CD404" s="412" t="n">
        <f aca="false">CC404+AF404/2</f>
        <v>17863</v>
      </c>
      <c r="CE404" s="422" t="n">
        <f aca="false">CD404/25000</f>
        <v>0.71452</v>
      </c>
      <c r="CF404" s="434" t="n">
        <f aca="false">6700/CD404*24</f>
        <v>9.00184739405475</v>
      </c>
      <c r="CG404" s="435"/>
      <c r="CH404" s="428"/>
      <c r="CI404" s="447" t="n">
        <f aca="false">9500/CD404*24</f>
        <v>12.7638134691821</v>
      </c>
      <c r="CJ404" s="437" t="n">
        <v>23</v>
      </c>
      <c r="CK404" s="437" t="n">
        <v>1.07</v>
      </c>
      <c r="CL404" s="424"/>
      <c r="CM404" s="424" t="n">
        <v>19.2</v>
      </c>
      <c r="CN404" s="424" t="n">
        <v>67</v>
      </c>
      <c r="CO404" s="433"/>
      <c r="CP404" s="433"/>
      <c r="CQ404" s="438"/>
      <c r="CR404" s="438" t="n">
        <v>0.98</v>
      </c>
      <c r="CS404" s="425"/>
      <c r="CT404" s="433" t="n">
        <f aca="false">3500/CD404*24</f>
        <v>4.7024575939092</v>
      </c>
      <c r="CU404" s="435" t="n">
        <v>3.8</v>
      </c>
      <c r="CV404" s="439"/>
      <c r="CW404" s="440"/>
      <c r="CX404" s="441"/>
      <c r="CY404" s="442"/>
      <c r="CZ404" s="443"/>
      <c r="DA404" s="443"/>
      <c r="DB404" s="443"/>
      <c r="DC404" s="443"/>
      <c r="DD404" s="444"/>
      <c r="DE404" s="441"/>
      <c r="DF404" s="445" t="n">
        <v>16479</v>
      </c>
      <c r="DG404" s="446" t="n">
        <f aca="false">DF404+AF404/2</f>
        <v>17559</v>
      </c>
      <c r="DH404" s="422" t="n">
        <f aca="false">DG404/25000</f>
        <v>0.70236</v>
      </c>
      <c r="DI404" s="447" t="n">
        <f aca="false">6700/DG404*24</f>
        <v>9.15769690756877</v>
      </c>
      <c r="DJ404" s="435" t="n">
        <v>7.58</v>
      </c>
      <c r="DK404" s="428" t="n">
        <v>2.8</v>
      </c>
      <c r="DL404" s="447" t="n">
        <f aca="false">9500/DG404*24</f>
        <v>12.9847941226721</v>
      </c>
      <c r="DM404" s="423" t="n">
        <v>23.4</v>
      </c>
      <c r="DN404" s="423" t="n">
        <v>1.39</v>
      </c>
      <c r="DO404" s="424" t="n">
        <v>7.61</v>
      </c>
      <c r="DP404" s="424" t="n">
        <v>19.3</v>
      </c>
      <c r="DQ404" s="424" t="n">
        <v>68</v>
      </c>
      <c r="DR404" s="433" t="n">
        <v>5722</v>
      </c>
      <c r="DS404" s="433" t="n">
        <v>3202</v>
      </c>
      <c r="DT404" s="438" t="n">
        <f aca="false">DS404/DR404</f>
        <v>0.559594547361063</v>
      </c>
      <c r="DU404" s="438" t="n">
        <v>0.96</v>
      </c>
      <c r="DV404" s="425"/>
      <c r="DW404" s="447" t="n">
        <f aca="false">3500/DG404*24</f>
        <v>4.78387151887921</v>
      </c>
      <c r="DX404" s="435" t="n">
        <v>3.51</v>
      </c>
      <c r="DY404" s="439" t="n">
        <v>7.65</v>
      </c>
      <c r="DZ404" s="440" t="n">
        <v>17.6</v>
      </c>
      <c r="EA404" s="441" t="n">
        <v>59</v>
      </c>
      <c r="EB404" s="442" t="n">
        <v>6420</v>
      </c>
      <c r="EC404" s="443" t="n">
        <v>5.5</v>
      </c>
      <c r="ED404" s="443" t="n">
        <v>0.23</v>
      </c>
      <c r="EE404" s="443" t="n">
        <v>3.7</v>
      </c>
      <c r="EF404" s="443" t="n">
        <v>0.6</v>
      </c>
      <c r="EG404" s="444" t="n">
        <v>8</v>
      </c>
      <c r="EH404" s="441" t="n">
        <v>16</v>
      </c>
      <c r="EI404" s="430" t="n">
        <f aca="false">DY404</f>
        <v>7.65</v>
      </c>
      <c r="EJ404" s="448" t="n">
        <f aca="false">DZ404</f>
        <v>17.6</v>
      </c>
      <c r="EK404" s="449" t="n">
        <f aca="false">EA404</f>
        <v>59</v>
      </c>
      <c r="EL404" s="418" t="n">
        <f aca="false">EB404</f>
        <v>6420</v>
      </c>
      <c r="EM404" s="432" t="n">
        <f aca="false">EC404</f>
        <v>5.5</v>
      </c>
      <c r="EN404" s="432" t="n">
        <f aca="false">ED404</f>
        <v>0.23</v>
      </c>
      <c r="EO404" s="432" t="n">
        <f aca="false">EE404</f>
        <v>3.7</v>
      </c>
      <c r="EP404" s="432" t="n">
        <f aca="false">EF404</f>
        <v>0.6</v>
      </c>
      <c r="EQ404" s="431" t="n">
        <f aca="false">EG404</f>
        <v>8</v>
      </c>
      <c r="ER404" s="449" t="n">
        <f aca="false">EH404</f>
        <v>16</v>
      </c>
      <c r="ES404" s="450" t="n">
        <f aca="false">44000/(BA404+AF404)*24</f>
        <v>29.8119812545875</v>
      </c>
      <c r="ET404" s="451" t="n">
        <f aca="false">(BA404+AF404)/BA$6</f>
        <v>0.70844</v>
      </c>
      <c r="EU404" s="452" t="n">
        <f aca="false">BV404/1000/ES404*24</f>
        <v>0.2192415</v>
      </c>
      <c r="EV404" s="451" t="n">
        <f aca="false">EU404/$EU$6</f>
        <v>0.406002777777778</v>
      </c>
      <c r="EW404" s="514" t="n">
        <f aca="false">1-EM404/BY404</f>
        <v>0.796516589108293</v>
      </c>
      <c r="EX404" s="515" t="n">
        <f aca="false">BY404-EM404</f>
        <v>21.5292304217718</v>
      </c>
      <c r="EY404" s="514" t="n">
        <f aca="false">1-EJ404/BU404</f>
        <v>0.673469387755102</v>
      </c>
      <c r="EZ404" s="515" t="n">
        <f aca="false">BU404-EJ404</f>
        <v>36.3</v>
      </c>
      <c r="FA404" s="451" t="n">
        <f aca="false">1-EK404/BV404</f>
        <v>0.783354511722544</v>
      </c>
      <c r="FB404" s="432" t="n">
        <f aca="false">BV404-EK404</f>
        <v>213.334312009486</v>
      </c>
      <c r="FC404" s="453" t="n">
        <f aca="false">1-EP404/CA404</f>
        <v>0.810550861886077</v>
      </c>
      <c r="FD404" s="432" t="n">
        <f aca="false">CA404-EP404</f>
        <v>2.56707695782282</v>
      </c>
      <c r="FE404" s="453" t="n">
        <f aca="false">1-EQ404/CB404</f>
        <v>0.89873417721519</v>
      </c>
      <c r="FF404" s="431" t="n">
        <f aca="false">CB404-EQ404</f>
        <v>71</v>
      </c>
      <c r="FG404" s="406" t="n">
        <v>50400</v>
      </c>
      <c r="FH404" s="590"/>
      <c r="FI404" s="591"/>
      <c r="FJ404" s="592"/>
      <c r="FK404" s="456" t="n">
        <f aca="false">3000/BS404*24</f>
        <v>2.03263508554006</v>
      </c>
      <c r="FL404" s="531"/>
      <c r="FM404" s="456"/>
      <c r="FN404" s="531" t="n">
        <v>3614</v>
      </c>
      <c r="FO404" s="533" t="n">
        <f aca="false">FN404/11.15/1.2/1000</f>
        <v>0.270104633781764</v>
      </c>
      <c r="FP404" s="450" t="n">
        <f aca="false">FN404/BS404*1000</f>
        <v>102.026988876969</v>
      </c>
      <c r="FQ404" s="458" t="n">
        <v>50.4</v>
      </c>
      <c r="FR404" s="459" t="n">
        <f aca="false">FQ404/BS404*1000</f>
        <v>1.42284455987804</v>
      </c>
      <c r="FS404" s="577" t="n">
        <v>7.68</v>
      </c>
      <c r="FT404" s="578" t="n">
        <v>16.7</v>
      </c>
      <c r="FU404" s="579" t="n">
        <v>52</v>
      </c>
      <c r="FV404" s="580" t="n">
        <v>1</v>
      </c>
      <c r="FW404" s="581" t="n">
        <v>0.12</v>
      </c>
      <c r="FX404" s="580" t="n">
        <v>16</v>
      </c>
      <c r="FY404" s="453" t="n">
        <f aca="false">1-FV404/(EG404+DD404)</f>
        <v>0.875</v>
      </c>
      <c r="FZ404" s="453" t="n">
        <f aca="false">1-FW404/(EF404+DC404)</f>
        <v>0.8</v>
      </c>
      <c r="GA404" s="430" t="n">
        <f aca="false">EF404+DC404-FW404</f>
        <v>0.48</v>
      </c>
      <c r="GB404" s="514" t="n">
        <f aca="false">1-FT404/DZ404</f>
        <v>0.0511363636363638</v>
      </c>
      <c r="GC404" s="515" t="n">
        <f aca="false">(CW404+DZ404-FT404)</f>
        <v>0.900000000000002</v>
      </c>
      <c r="GD404" s="514" t="n">
        <f aca="false">1-FU404/EA404</f>
        <v>0.11864406779661</v>
      </c>
      <c r="GE404" s="528" t="n">
        <f aca="false">CX404+EA404-FU404</f>
        <v>7</v>
      </c>
      <c r="GF404" s="462" t="n">
        <f aca="false">4100/BS404*24</f>
        <v>2.77793461690475</v>
      </c>
      <c r="GG404" s="607" t="n">
        <v>20</v>
      </c>
      <c r="GH404" s="451" t="n">
        <f aca="false">GG404/80</f>
        <v>0.25</v>
      </c>
      <c r="GI404" s="406" t="n">
        <v>140</v>
      </c>
      <c r="GJ404" s="463" t="n">
        <f aca="false">GI404/GG404</f>
        <v>7</v>
      </c>
      <c r="GK404" s="464" t="n">
        <f aca="false">GG404/(BS404/24)*1000</f>
        <v>13.5509005702671</v>
      </c>
      <c r="GL404" s="465" t="n">
        <v>7.82</v>
      </c>
      <c r="GM404" s="530" t="n">
        <v>15.4</v>
      </c>
      <c r="GN404" s="406" t="n">
        <v>48</v>
      </c>
      <c r="GO404" s="514" t="n">
        <f aca="false">1-GM404/FT404</f>
        <v>0.0778443113772455</v>
      </c>
      <c r="GP404" s="451" t="n">
        <f aca="false">1-GN404/FU404</f>
        <v>0.0769230769230769</v>
      </c>
      <c r="GQ404" s="578" t="n">
        <v>8</v>
      </c>
      <c r="GR404" s="456" t="n">
        <f aca="false">4300/BS404*24</f>
        <v>2.91344362260742</v>
      </c>
      <c r="GS404" s="532" t="n">
        <f aca="false">HC404</f>
        <v>13.7</v>
      </c>
      <c r="GT404" s="532" t="n">
        <f aca="false">HD404</f>
        <v>46.306</v>
      </c>
      <c r="GU404" s="514" t="n">
        <f aca="false">1-GS404/GM404</f>
        <v>0.11038961038961</v>
      </c>
      <c r="GV404" s="514" t="n">
        <f aca="false">1-GT404/GN404</f>
        <v>0.0352916666666667</v>
      </c>
      <c r="GW404" s="514" t="n">
        <f aca="false">1-HC404/FT404</f>
        <v>0.179640718562874</v>
      </c>
      <c r="GX404" s="514" t="n">
        <f aca="false">1-HD404/FU404</f>
        <v>0.1095</v>
      </c>
      <c r="GY404" s="463" t="n">
        <f aca="false">GK404/(FU404-HD404)</f>
        <v>2.37985608891237</v>
      </c>
      <c r="GZ404" s="406" t="n">
        <v>32164</v>
      </c>
      <c r="HA404" s="582" t="n">
        <v>7.96</v>
      </c>
      <c r="HB404" s="452" t="n">
        <v>7.88</v>
      </c>
      <c r="HC404" s="578" t="n">
        <v>13.7</v>
      </c>
      <c r="HD404" s="464" t="n">
        <f aca="false">HC404*3.38</f>
        <v>46.306</v>
      </c>
      <c r="HE404" s="464" t="n">
        <v>16</v>
      </c>
      <c r="HF404" s="464"/>
      <c r="HG404" s="583"/>
      <c r="HH404" s="576" t="n">
        <v>4</v>
      </c>
      <c r="HI404" s="584" t="n">
        <v>6520</v>
      </c>
      <c r="HJ404" s="407" t="n">
        <f aca="false">HI404*0.67</f>
        <v>4368.4</v>
      </c>
      <c r="HK404" s="407"/>
      <c r="HL404" s="550" t="n">
        <v>1243</v>
      </c>
      <c r="HM404" s="585" t="n">
        <v>4.4</v>
      </c>
      <c r="HN404" s="462" t="n">
        <v>5.41</v>
      </c>
      <c r="HO404" s="575" t="n">
        <v>0.13</v>
      </c>
      <c r="HP404" s="549" t="n">
        <v>0.01</v>
      </c>
      <c r="HQ404" s="586" t="n">
        <v>4.7</v>
      </c>
      <c r="HR404" s="587" t="n">
        <v>0.12</v>
      </c>
      <c r="HS404" s="521" t="n">
        <v>0.1</v>
      </c>
      <c r="HT404" s="588" t="n">
        <v>4</v>
      </c>
      <c r="HU404" s="523" t="n">
        <f aca="false">72500/BA404*24</f>
        <v>52.3119475677951</v>
      </c>
      <c r="HV404" s="514" t="n">
        <f aca="false">1-HC404/BE404</f>
        <v>0.74582560296846</v>
      </c>
      <c r="HW404" s="514" t="n">
        <f aca="false">1-HD404/BF404</f>
        <v>0.74696174863388</v>
      </c>
      <c r="HX404" s="514" t="n">
        <f aca="false">1-HN404/BK404</f>
        <v>0.804693140794224</v>
      </c>
      <c r="HY404" s="600"/>
    </row>
    <row r="405" s="599" customFormat="true" ht="15" hidden="false" customHeight="true" outlineLevel="0" collapsed="false">
      <c r="A405" s="401" t="n">
        <v>43887</v>
      </c>
      <c r="B405" s="516" t="n">
        <v>32282</v>
      </c>
      <c r="C405" s="403" t="n">
        <f aca="false">B405/$B$6</f>
        <v>0.64564</v>
      </c>
      <c r="D405" s="572" t="n">
        <v>7.91</v>
      </c>
      <c r="E405" s="573" t="n">
        <v>51</v>
      </c>
      <c r="F405" s="574" t="n">
        <v>192</v>
      </c>
      <c r="G405" s="407" t="n">
        <f aca="false">F405*B405/1000</f>
        <v>6198.144</v>
      </c>
      <c r="H405" s="403" t="n">
        <f aca="false">G405/$G$6</f>
        <v>0.24792576</v>
      </c>
      <c r="I405" s="574" t="n">
        <v>7070</v>
      </c>
      <c r="J405" s="407" t="n">
        <f aca="false">I405*0.67</f>
        <v>4736.9</v>
      </c>
      <c r="K405" s="575" t="n">
        <v>37.4</v>
      </c>
      <c r="L405" s="575"/>
      <c r="M405" s="575"/>
      <c r="N405" s="576" t="n">
        <v>76</v>
      </c>
      <c r="O405" s="576"/>
      <c r="P405" s="410"/>
      <c r="Q405" s="410" t="n">
        <v>1080</v>
      </c>
      <c r="R405" s="410"/>
      <c r="S405" s="410"/>
      <c r="T405" s="411" t="n">
        <v>5.55</v>
      </c>
      <c r="U405" s="410" t="n">
        <f aca="false">V405/2.9</f>
        <v>3409.31034482759</v>
      </c>
      <c r="V405" s="410" t="n">
        <v>9887</v>
      </c>
      <c r="W405" s="410" t="n">
        <v>4129</v>
      </c>
      <c r="X405" s="517" t="n">
        <v>1080</v>
      </c>
      <c r="Y405" s="474"/>
      <c r="Z405" s="430"/>
      <c r="AA405" s="410"/>
      <c r="AB405" s="410"/>
      <c r="AC405" s="410"/>
      <c r="AD405" s="475"/>
      <c r="AE405" s="478"/>
      <c r="AF405" s="479" t="n">
        <f aca="false">X405+Q405</f>
        <v>2160</v>
      </c>
      <c r="AG405" s="478" t="n">
        <f aca="false">AF405/$AF$6</f>
        <v>0.864</v>
      </c>
      <c r="AH405" s="479" t="n">
        <f aca="false">AI405/2.9</f>
        <v>1737.75862068966</v>
      </c>
      <c r="AI405" s="479" t="n">
        <f aca="false">(V405*Q405+F405*X405)/AF405</f>
        <v>5039.5</v>
      </c>
      <c r="AJ405" s="474" t="n">
        <f aca="false">(V405*Q405+X405*F405)/1000</f>
        <v>10885.32</v>
      </c>
      <c r="AK405" s="478" t="n">
        <f aca="false">AJ405/$AJ$6</f>
        <v>0.483792</v>
      </c>
      <c r="AL405" s="448" t="n">
        <v>38</v>
      </c>
      <c r="AM405" s="480"/>
      <c r="AN405" s="474" t="n">
        <v>1391</v>
      </c>
      <c r="AO405" s="474" t="n">
        <v>1387</v>
      </c>
      <c r="AP405" s="480" t="n">
        <v>7.26</v>
      </c>
      <c r="AQ405" s="448" t="n">
        <v>472</v>
      </c>
      <c r="AR405" s="474" t="n">
        <f aca="false">AQ405*3.2</f>
        <v>1510.4</v>
      </c>
      <c r="AS405" s="658" t="n">
        <f aca="false">AR405/AQ405</f>
        <v>3.2</v>
      </c>
      <c r="AT405" s="474" t="n">
        <v>4800</v>
      </c>
      <c r="AU405" s="448"/>
      <c r="AV405" s="481" t="n">
        <v>25</v>
      </c>
      <c r="AW405" s="480" t="n">
        <v>4.09</v>
      </c>
      <c r="AX405" s="480" t="n">
        <v>34.58</v>
      </c>
      <c r="AY405" s="481" t="n">
        <v>18.8</v>
      </c>
      <c r="AZ405" s="481" t="n">
        <v>5.7</v>
      </c>
      <c r="BA405" s="421" t="n">
        <f aca="false">CC405+DF405</f>
        <v>33360</v>
      </c>
      <c r="BB405" s="422" t="n">
        <f aca="false">BA405/$BA$6</f>
        <v>0.6672</v>
      </c>
      <c r="BC405" s="423"/>
      <c r="BD405" s="424" t="n">
        <v>8.15</v>
      </c>
      <c r="BE405" s="425" t="n">
        <v>53</v>
      </c>
      <c r="BF405" s="426" t="n">
        <v>236</v>
      </c>
      <c r="BG405" s="427" t="n">
        <v>7790</v>
      </c>
      <c r="BH405" s="421" t="n">
        <f aca="false">BG405*0.67</f>
        <v>5219.3</v>
      </c>
      <c r="BI405" s="433"/>
      <c r="BJ405" s="422"/>
      <c r="BK405" s="428" t="n">
        <v>24.6</v>
      </c>
      <c r="BL405" s="428"/>
      <c r="BM405" s="429"/>
      <c r="BN405" s="423"/>
      <c r="BO405" s="426" t="n">
        <v>58</v>
      </c>
      <c r="BP405" s="426"/>
      <c r="BQ405" s="424" t="n">
        <v>4.19</v>
      </c>
      <c r="BR405" s="422" t="n">
        <f aca="false">BQ405/$BQ$6</f>
        <v>0.581944444444444</v>
      </c>
      <c r="BS405" s="410" t="n">
        <f aca="false">BA405+AF405</f>
        <v>35520</v>
      </c>
      <c r="BT405" s="430" t="n">
        <f aca="false">(BD405*BA405+AP405*AF405)/(AF405+BA405)</f>
        <v>8.09587837837838</v>
      </c>
      <c r="BU405" s="431" t="n">
        <f aca="false">(AQ405*Y405+BA405*BE405)/(BA405+Y405)</f>
        <v>53</v>
      </c>
      <c r="BV405" s="431" t="n">
        <f aca="false">(BA405*BF405+AR405*AF405)/(AF405+BA405)</f>
        <v>313.497297297297</v>
      </c>
      <c r="BW405" s="431" t="n">
        <f aca="false">(BA405*BG405+AS405*AF405)/(AF405+BA405)</f>
        <v>7316.47837837838</v>
      </c>
      <c r="BX405" s="431" t="n">
        <f aca="false">BW405*0.65</f>
        <v>4755.71094594595</v>
      </c>
      <c r="BY405" s="431" t="n">
        <f aca="false">(BK405*BA405+AY405*AF405)/BS405</f>
        <v>24.2472972972973</v>
      </c>
      <c r="BZ405" s="431"/>
      <c r="CA405" s="432"/>
      <c r="CB405" s="431" t="n">
        <f aca="false">BO405</f>
        <v>58</v>
      </c>
      <c r="CC405" s="433" t="n">
        <v>16736</v>
      </c>
      <c r="CD405" s="412" t="n">
        <f aca="false">CC405+AF405/2</f>
        <v>17816</v>
      </c>
      <c r="CE405" s="422" t="n">
        <f aca="false">CD405/25000</f>
        <v>0.71264</v>
      </c>
      <c r="CF405" s="434" t="n">
        <f aca="false">6700/CD405*24</f>
        <v>9.02559497081275</v>
      </c>
      <c r="CG405" s="435"/>
      <c r="CH405" s="428"/>
      <c r="CI405" s="447" t="n">
        <f aca="false">9500/CD405*24</f>
        <v>12.7974854063763</v>
      </c>
      <c r="CJ405" s="437" t="n">
        <v>22.3</v>
      </c>
      <c r="CK405" s="437" t="n">
        <v>1.22</v>
      </c>
      <c r="CL405" s="424"/>
      <c r="CM405" s="424" t="n">
        <v>18.9</v>
      </c>
      <c r="CN405" s="424" t="n">
        <v>37</v>
      </c>
      <c r="CO405" s="433"/>
      <c r="CP405" s="433"/>
      <c r="CQ405" s="438"/>
      <c r="CR405" s="438" t="n">
        <v>0.96</v>
      </c>
      <c r="CS405" s="425"/>
      <c r="CT405" s="433" t="n">
        <f aca="false">3500/CD405*24</f>
        <v>4.71486304445442</v>
      </c>
      <c r="CU405" s="435" t="n">
        <v>3.8</v>
      </c>
      <c r="CV405" s="439"/>
      <c r="CW405" s="440"/>
      <c r="CX405" s="441"/>
      <c r="CY405" s="442"/>
      <c r="CZ405" s="443"/>
      <c r="DA405" s="443"/>
      <c r="DB405" s="443"/>
      <c r="DC405" s="443"/>
      <c r="DD405" s="444"/>
      <c r="DE405" s="441"/>
      <c r="DF405" s="445" t="n">
        <v>16624</v>
      </c>
      <c r="DG405" s="446" t="n">
        <f aca="false">DF405+AF405/2</f>
        <v>17704</v>
      </c>
      <c r="DH405" s="422" t="n">
        <f aca="false">DG405/25000</f>
        <v>0.70816</v>
      </c>
      <c r="DI405" s="447" t="n">
        <f aca="false">6700/DG405*24</f>
        <v>9.08269317668324</v>
      </c>
      <c r="DJ405" s="435" t="n">
        <v>7.61</v>
      </c>
      <c r="DK405" s="428" t="n">
        <v>5.5</v>
      </c>
      <c r="DL405" s="447" t="n">
        <f aca="false">9500/DG405*24</f>
        <v>12.8784455490285</v>
      </c>
      <c r="DM405" s="423" t="n">
        <v>22.6</v>
      </c>
      <c r="DN405" s="423" t="n">
        <v>1.01</v>
      </c>
      <c r="DO405" s="424" t="n">
        <v>7.6</v>
      </c>
      <c r="DP405" s="424" t="n">
        <v>19.7</v>
      </c>
      <c r="DQ405" s="424" t="n">
        <v>70</v>
      </c>
      <c r="DR405" s="433"/>
      <c r="DS405" s="433"/>
      <c r="DT405" s="438"/>
      <c r="DU405" s="438" t="n">
        <v>0.96</v>
      </c>
      <c r="DV405" s="425"/>
      <c r="DW405" s="447" t="n">
        <f aca="false">3500/DG405*24</f>
        <v>4.74469046543154</v>
      </c>
      <c r="DX405" s="435" t="n">
        <v>3.65</v>
      </c>
      <c r="DY405" s="439" t="n">
        <v>7.65</v>
      </c>
      <c r="DZ405" s="440" t="n">
        <v>17.6</v>
      </c>
      <c r="EA405" s="441" t="n">
        <v>60</v>
      </c>
      <c r="EB405" s="442" t="n">
        <v>6830</v>
      </c>
      <c r="EC405" s="443" t="n">
        <v>8</v>
      </c>
      <c r="ED405" s="443"/>
      <c r="EE405" s="443"/>
      <c r="EF405" s="443"/>
      <c r="EG405" s="444" t="n">
        <v>11</v>
      </c>
      <c r="EH405" s="441"/>
      <c r="EI405" s="430" t="n">
        <f aca="false">DY405</f>
        <v>7.65</v>
      </c>
      <c r="EJ405" s="448" t="n">
        <f aca="false">DZ405</f>
        <v>17.6</v>
      </c>
      <c r="EK405" s="449" t="n">
        <f aca="false">EA405</f>
        <v>60</v>
      </c>
      <c r="EL405" s="418" t="n">
        <f aca="false">EB405</f>
        <v>6830</v>
      </c>
      <c r="EM405" s="432" t="n">
        <f aca="false">EC405</f>
        <v>8</v>
      </c>
      <c r="EN405" s="432"/>
      <c r="EO405" s="432"/>
      <c r="EP405" s="432"/>
      <c r="EQ405" s="431" t="n">
        <f aca="false">EG405</f>
        <v>11</v>
      </c>
      <c r="ER405" s="449"/>
      <c r="ES405" s="450" t="n">
        <f aca="false">44000/(BA405+AF405)*24</f>
        <v>29.7297297297297</v>
      </c>
      <c r="ET405" s="451" t="n">
        <f aca="false">(BA405+AF405)/BA$6</f>
        <v>0.7104</v>
      </c>
      <c r="EU405" s="452" t="n">
        <f aca="false">BV405/1000/ES405*24</f>
        <v>0.253077818181818</v>
      </c>
      <c r="EV405" s="451" t="n">
        <f aca="false">EU405/$EU$6</f>
        <v>0.468662626262626</v>
      </c>
      <c r="EW405" s="514" t="n">
        <f aca="false">1-EM405/BY405</f>
        <v>0.670066321128016</v>
      </c>
      <c r="EX405" s="515" t="n">
        <f aca="false">BY405-EM405</f>
        <v>16.2472972972973</v>
      </c>
      <c r="EY405" s="514" t="n">
        <f aca="false">1-EJ405/BU405</f>
        <v>0.667924528301887</v>
      </c>
      <c r="EZ405" s="515" t="n">
        <f aca="false">BU405-EJ405</f>
        <v>35.4</v>
      </c>
      <c r="FA405" s="451" t="n">
        <f aca="false">1-EK405/BV405</f>
        <v>0.808610790213287</v>
      </c>
      <c r="FB405" s="432" t="n">
        <f aca="false">BV405-EK405</f>
        <v>253.497297297297</v>
      </c>
      <c r="FC405" s="453"/>
      <c r="FD405" s="432"/>
      <c r="FE405" s="453" t="n">
        <f aca="false">1-EQ405/CB405</f>
        <v>0.810344827586207</v>
      </c>
      <c r="FF405" s="431" t="n">
        <f aca="false">CB405-EQ405</f>
        <v>47</v>
      </c>
      <c r="FG405" s="406" t="n">
        <v>50400</v>
      </c>
      <c r="FH405" s="590"/>
      <c r="FI405" s="591"/>
      <c r="FJ405" s="592"/>
      <c r="FK405" s="456" t="n">
        <f aca="false">3000/BS405*24</f>
        <v>2.02702702702703</v>
      </c>
      <c r="FL405" s="531"/>
      <c r="FM405" s="456"/>
      <c r="FN405" s="531" t="n">
        <v>3475</v>
      </c>
      <c r="FO405" s="533" t="n">
        <f aca="false">FN405/11.15/1.2/1000</f>
        <v>0.259715994020927</v>
      </c>
      <c r="FP405" s="450" t="n">
        <f aca="false">FN405/BS405*1000</f>
        <v>97.8322072072072</v>
      </c>
      <c r="FQ405" s="458" t="n">
        <v>50.4</v>
      </c>
      <c r="FR405" s="459" t="n">
        <f aca="false">FQ405/BS405*1000</f>
        <v>1.41891891891892</v>
      </c>
      <c r="FS405" s="577" t="n">
        <v>7.77</v>
      </c>
      <c r="FT405" s="578" t="n">
        <v>17.1</v>
      </c>
      <c r="FU405" s="579" t="n">
        <v>51</v>
      </c>
      <c r="FV405" s="580" t="n">
        <v>1</v>
      </c>
      <c r="FW405" s="581"/>
      <c r="FX405" s="580"/>
      <c r="FY405" s="453" t="n">
        <f aca="false">1-FV405/(EG405+DD405)</f>
        <v>0.909090909090909</v>
      </c>
      <c r="FZ405" s="453"/>
      <c r="GA405" s="430"/>
      <c r="GB405" s="514" t="n">
        <f aca="false">1-FT405/DZ405</f>
        <v>0.0284090909090909</v>
      </c>
      <c r="GC405" s="515" t="n">
        <f aca="false">(CW405+DZ405-FT405)</f>
        <v>0.5</v>
      </c>
      <c r="GD405" s="514" t="n">
        <f aca="false">1-FU405/EA405</f>
        <v>0.15</v>
      </c>
      <c r="GE405" s="528" t="n">
        <f aca="false">CX405+EA405-FU405</f>
        <v>9</v>
      </c>
      <c r="GF405" s="462" t="n">
        <f aca="false">4100/BS405*24</f>
        <v>2.77027027027027</v>
      </c>
      <c r="GG405" s="607" t="n">
        <v>20</v>
      </c>
      <c r="GH405" s="451" t="n">
        <f aca="false">GG405/80</f>
        <v>0.25</v>
      </c>
      <c r="GI405" s="406" t="n">
        <v>140</v>
      </c>
      <c r="GJ405" s="463" t="n">
        <f aca="false">GI405/GG405</f>
        <v>7</v>
      </c>
      <c r="GK405" s="464" t="n">
        <f aca="false">GG405/(BS405/24)*1000</f>
        <v>13.5135135135135</v>
      </c>
      <c r="GL405" s="465" t="n">
        <v>7.89</v>
      </c>
      <c r="GM405" s="530" t="n">
        <v>16</v>
      </c>
      <c r="GN405" s="406" t="n">
        <v>50</v>
      </c>
      <c r="GO405" s="514" t="n">
        <f aca="false">1-GM405/FT405</f>
        <v>0.064327485380117</v>
      </c>
      <c r="GP405" s="451" t="n">
        <f aca="false">1-GN405/FU405</f>
        <v>0.0196078431372549</v>
      </c>
      <c r="GQ405" s="578" t="n">
        <v>8</v>
      </c>
      <c r="GR405" s="456" t="n">
        <f aca="false">4300/BS405*24</f>
        <v>2.90540540540541</v>
      </c>
      <c r="GS405" s="532" t="n">
        <f aca="false">HC405</f>
        <v>13.7</v>
      </c>
      <c r="GT405" s="532" t="n">
        <f aca="false">HD405</f>
        <v>46.306</v>
      </c>
      <c r="GU405" s="514" t="n">
        <f aca="false">1-GS405/GM405</f>
        <v>0.14375</v>
      </c>
      <c r="GV405" s="514" t="n">
        <f aca="false">1-GT405/GN405</f>
        <v>0.0738800000000001</v>
      </c>
      <c r="GW405" s="514" t="n">
        <f aca="false">1-HC405/FT405</f>
        <v>0.198830409356725</v>
      </c>
      <c r="GX405" s="514" t="n">
        <f aca="false">1-HD405/FU405</f>
        <v>0.0920392156862746</v>
      </c>
      <c r="GY405" s="463" t="n">
        <f aca="false">GK405/(FU405-HD405)</f>
        <v>2.8788908209445</v>
      </c>
      <c r="GZ405" s="406" t="n">
        <v>33081</v>
      </c>
      <c r="HA405" s="582" t="n">
        <v>8.08</v>
      </c>
      <c r="HB405" s="452" t="n">
        <v>7.89</v>
      </c>
      <c r="HC405" s="578" t="n">
        <v>13.7</v>
      </c>
      <c r="HD405" s="464" t="n">
        <f aca="false">HC405*3.38</f>
        <v>46.306</v>
      </c>
      <c r="HE405" s="464" t="n">
        <v>16</v>
      </c>
      <c r="HF405" s="464"/>
      <c r="HG405" s="583"/>
      <c r="HH405" s="576" t="n">
        <v>4</v>
      </c>
      <c r="HI405" s="584" t="n">
        <v>6440</v>
      </c>
      <c r="HJ405" s="407" t="n">
        <f aca="false">HI405*0.67</f>
        <v>4314.8</v>
      </c>
      <c r="HK405" s="407"/>
      <c r="HL405" s="550"/>
      <c r="HM405" s="585"/>
      <c r="HN405" s="462" t="n">
        <v>8.65</v>
      </c>
      <c r="HO405" s="575"/>
      <c r="HP405" s="549" t="n">
        <v>0.01</v>
      </c>
      <c r="HQ405" s="586"/>
      <c r="HR405" s="587"/>
      <c r="HS405" s="521" t="n">
        <v>0.11</v>
      </c>
      <c r="HT405" s="588" t="n">
        <v>4</v>
      </c>
      <c r="HU405" s="523" t="n">
        <f aca="false">72500/BA405*24</f>
        <v>52.158273381295</v>
      </c>
      <c r="HV405" s="514" t="n">
        <f aca="false">1-HC405/BE405</f>
        <v>0.741509433962264</v>
      </c>
      <c r="HW405" s="514" t="n">
        <f aca="false">1-HD405/BF405</f>
        <v>0.80378813559322</v>
      </c>
      <c r="HX405" s="514" t="n">
        <f aca="false">1-HN405/BK405</f>
        <v>0.648373983739837</v>
      </c>
      <c r="HY405" s="600"/>
    </row>
    <row r="406" s="599" customFormat="true" ht="15" hidden="false" customHeight="true" outlineLevel="0" collapsed="false">
      <c r="A406" s="401" t="n">
        <v>43888</v>
      </c>
      <c r="B406" s="516" t="n">
        <v>34927</v>
      </c>
      <c r="C406" s="403" t="n">
        <f aca="false">B406/$B$6</f>
        <v>0.69854</v>
      </c>
      <c r="D406" s="572" t="n">
        <v>7.83</v>
      </c>
      <c r="E406" s="573" t="n">
        <v>49.5</v>
      </c>
      <c r="F406" s="574" t="n">
        <v>166</v>
      </c>
      <c r="G406" s="407" t="n">
        <f aca="false">F406*B406/1000</f>
        <v>5797.882</v>
      </c>
      <c r="H406" s="403" t="n">
        <f aca="false">G406/$G$6</f>
        <v>0.23191528</v>
      </c>
      <c r="I406" s="574" t="n">
        <v>6060</v>
      </c>
      <c r="J406" s="407" t="n">
        <f aca="false">I406*0.67</f>
        <v>4060.2</v>
      </c>
      <c r="K406" s="575" t="n">
        <v>35.7</v>
      </c>
      <c r="L406" s="575"/>
      <c r="M406" s="575"/>
      <c r="N406" s="576" t="n">
        <v>110</v>
      </c>
      <c r="O406" s="576"/>
      <c r="P406" s="410"/>
      <c r="Q406" s="410" t="n">
        <v>1080</v>
      </c>
      <c r="R406" s="410"/>
      <c r="S406" s="410"/>
      <c r="T406" s="411" t="n">
        <v>5.45</v>
      </c>
      <c r="U406" s="410" t="n">
        <f aca="false">V406/2.9</f>
        <v>3774.48275862069</v>
      </c>
      <c r="V406" s="410" t="n">
        <v>10946</v>
      </c>
      <c r="W406" s="410" t="n">
        <v>4673</v>
      </c>
      <c r="X406" s="517" t="n">
        <v>1080</v>
      </c>
      <c r="Y406" s="474"/>
      <c r="Z406" s="430"/>
      <c r="AA406" s="410"/>
      <c r="AB406" s="410"/>
      <c r="AC406" s="410"/>
      <c r="AD406" s="475"/>
      <c r="AE406" s="478"/>
      <c r="AF406" s="479" t="n">
        <f aca="false">X406+Q406</f>
        <v>2160</v>
      </c>
      <c r="AG406" s="478" t="n">
        <f aca="false">AF406/$AF$6</f>
        <v>0.864</v>
      </c>
      <c r="AH406" s="479" t="n">
        <f aca="false">AI406/2.9</f>
        <v>1915.86206896552</v>
      </c>
      <c r="AI406" s="479" t="n">
        <f aca="false">(V406*Q406+F406*X406)/AF406</f>
        <v>5556</v>
      </c>
      <c r="AJ406" s="474" t="n">
        <f aca="false">(V406*Q406+X406*F406)/1000</f>
        <v>12000.96</v>
      </c>
      <c r="AK406" s="478" t="n">
        <f aca="false">AJ406/$AJ$6</f>
        <v>0.533376</v>
      </c>
      <c r="AL406" s="448" t="n">
        <v>38</v>
      </c>
      <c r="AM406" s="480"/>
      <c r="AN406" s="474" t="n">
        <v>1209</v>
      </c>
      <c r="AO406" s="474" t="n">
        <v>1234</v>
      </c>
      <c r="AP406" s="480" t="n">
        <v>7.34</v>
      </c>
      <c r="AQ406" s="448" t="n">
        <v>446</v>
      </c>
      <c r="AR406" s="474" t="n">
        <f aca="false">AQ406*3.2</f>
        <v>1427.2</v>
      </c>
      <c r="AS406" s="658" t="n">
        <f aca="false">AR406/AQ406</f>
        <v>3.2</v>
      </c>
      <c r="AT406" s="474" t="n">
        <v>4780</v>
      </c>
      <c r="AU406" s="448"/>
      <c r="AV406" s="481" t="n">
        <v>18</v>
      </c>
      <c r="AW406" s="480" t="n">
        <v>3.69</v>
      </c>
      <c r="AX406" s="480" t="n">
        <v>34.2</v>
      </c>
      <c r="AY406" s="481" t="n">
        <v>19</v>
      </c>
      <c r="AZ406" s="481" t="n">
        <v>4.5</v>
      </c>
      <c r="BA406" s="421" t="n">
        <f aca="false">CC406+DF406</f>
        <v>33548</v>
      </c>
      <c r="BB406" s="422" t="n">
        <f aca="false">BA406/$BA$6</f>
        <v>0.67096</v>
      </c>
      <c r="BC406" s="423"/>
      <c r="BD406" s="424" t="n">
        <v>8.14</v>
      </c>
      <c r="BE406" s="425" t="n">
        <v>48.3</v>
      </c>
      <c r="BF406" s="426" t="n">
        <v>174</v>
      </c>
      <c r="BG406" s="427" t="n">
        <v>7350</v>
      </c>
      <c r="BH406" s="421" t="n">
        <f aca="false">BG406*0.67</f>
        <v>4924.5</v>
      </c>
      <c r="BI406" s="433"/>
      <c r="BJ406" s="422"/>
      <c r="BK406" s="428" t="n">
        <v>28.1</v>
      </c>
      <c r="BL406" s="428"/>
      <c r="BM406" s="429"/>
      <c r="BN406" s="423"/>
      <c r="BO406" s="426" t="n">
        <v>42</v>
      </c>
      <c r="BP406" s="426"/>
      <c r="BQ406" s="424" t="n">
        <v>3.73</v>
      </c>
      <c r="BR406" s="422" t="n">
        <f aca="false">BQ406/$BQ$6</f>
        <v>0.518055555555555</v>
      </c>
      <c r="BS406" s="410" t="n">
        <f aca="false">BA406+AF406</f>
        <v>35708</v>
      </c>
      <c r="BT406" s="430" t="n">
        <f aca="false">(BD406*BA406+AP406*AF406)/(AF406+BA406)</f>
        <v>8.091607482917</v>
      </c>
      <c r="BU406" s="431" t="n">
        <f aca="false">(AQ406*Y406+BA406*BE406)/(BA406+Y406)</f>
        <v>48.3</v>
      </c>
      <c r="BV406" s="431" t="n">
        <f aca="false">(BA406*BF406+AR406*AF406)/(AF406+BA406)</f>
        <v>249.80687801053</v>
      </c>
      <c r="BW406" s="431" t="n">
        <f aca="false">(BA406*BG406+AS406*AF406)/(AF406+BA406)</f>
        <v>6905.58731936821</v>
      </c>
      <c r="BX406" s="431" t="n">
        <f aca="false">BW406*0.65</f>
        <v>4488.63175758934</v>
      </c>
      <c r="BY406" s="431" t="n">
        <f aca="false">(BK406*BA406+AY406*AF406)/BS406</f>
        <v>27.5495351181808</v>
      </c>
      <c r="BZ406" s="431"/>
      <c r="CA406" s="432"/>
      <c r="CB406" s="431" t="n">
        <f aca="false">BO406</f>
        <v>42</v>
      </c>
      <c r="CC406" s="433" t="n">
        <v>16830</v>
      </c>
      <c r="CD406" s="412" t="n">
        <f aca="false">CC406+AF406/2</f>
        <v>17910</v>
      </c>
      <c r="CE406" s="422" t="n">
        <f aca="false">CD406/25000</f>
        <v>0.7164</v>
      </c>
      <c r="CF406" s="434" t="n">
        <f aca="false">6700/CD406*24</f>
        <v>8.97822445561139</v>
      </c>
      <c r="CG406" s="435"/>
      <c r="CH406" s="428"/>
      <c r="CI406" s="447" t="n">
        <f aca="false">9500/CD406*24</f>
        <v>12.7303182579565</v>
      </c>
      <c r="CJ406" s="437" t="n">
        <v>21.7</v>
      </c>
      <c r="CK406" s="437" t="n">
        <v>1.32</v>
      </c>
      <c r="CL406" s="424"/>
      <c r="CM406" s="424" t="n">
        <v>21</v>
      </c>
      <c r="CN406" s="424" t="n">
        <v>38</v>
      </c>
      <c r="CO406" s="433"/>
      <c r="CP406" s="433"/>
      <c r="CQ406" s="438"/>
      <c r="CR406" s="438" t="n">
        <v>0.96</v>
      </c>
      <c r="CS406" s="425"/>
      <c r="CT406" s="433" t="n">
        <f aca="false">3500/CD406*24</f>
        <v>4.69011725293132</v>
      </c>
      <c r="CU406" s="435" t="n">
        <v>3.63</v>
      </c>
      <c r="CV406" s="439"/>
      <c r="CW406" s="440"/>
      <c r="CX406" s="441"/>
      <c r="CY406" s="442"/>
      <c r="CZ406" s="443"/>
      <c r="DA406" s="443"/>
      <c r="DB406" s="443"/>
      <c r="DC406" s="443"/>
      <c r="DD406" s="444"/>
      <c r="DE406" s="441"/>
      <c r="DF406" s="445" t="n">
        <v>16718</v>
      </c>
      <c r="DG406" s="446" t="n">
        <f aca="false">DF406+AF406/2</f>
        <v>17798</v>
      </c>
      <c r="DH406" s="422" t="n">
        <f aca="false">DG406/25000</f>
        <v>0.71192</v>
      </c>
      <c r="DI406" s="447" t="n">
        <f aca="false">6700/DG406*24</f>
        <v>9.03472300258456</v>
      </c>
      <c r="DJ406" s="435" t="n">
        <v>7.64</v>
      </c>
      <c r="DK406" s="428" t="n">
        <v>9.5</v>
      </c>
      <c r="DL406" s="447" t="n">
        <f aca="false">9500/DG406*24</f>
        <v>12.810428137993</v>
      </c>
      <c r="DM406" s="423" t="n">
        <v>21.9</v>
      </c>
      <c r="DN406" s="423" t="n">
        <v>1.13</v>
      </c>
      <c r="DO406" s="424" t="n">
        <v>7.59</v>
      </c>
      <c r="DP406" s="424" t="n">
        <v>21.6</v>
      </c>
      <c r="DQ406" s="424" t="n">
        <v>70</v>
      </c>
      <c r="DR406" s="433"/>
      <c r="DS406" s="433"/>
      <c r="DT406" s="438"/>
      <c r="DU406" s="438" t="n">
        <v>0.96</v>
      </c>
      <c r="DV406" s="425"/>
      <c r="DW406" s="447" t="n">
        <f aca="false">3500/DG406*24</f>
        <v>4.71963141926059</v>
      </c>
      <c r="DX406" s="435" t="n">
        <v>3.42</v>
      </c>
      <c r="DY406" s="439" t="n">
        <v>7.59</v>
      </c>
      <c r="DZ406" s="440" t="n">
        <v>17.6</v>
      </c>
      <c r="EA406" s="441" t="n">
        <v>68</v>
      </c>
      <c r="EB406" s="442" t="n">
        <v>7120</v>
      </c>
      <c r="EC406" s="443" t="n">
        <v>9.1</v>
      </c>
      <c r="ED406" s="443"/>
      <c r="EE406" s="443"/>
      <c r="EF406" s="443"/>
      <c r="EG406" s="444" t="n">
        <v>17</v>
      </c>
      <c r="EH406" s="441"/>
      <c r="EI406" s="430" t="n">
        <f aca="false">DY406</f>
        <v>7.59</v>
      </c>
      <c r="EJ406" s="448" t="n">
        <f aca="false">DZ406</f>
        <v>17.6</v>
      </c>
      <c r="EK406" s="449" t="n">
        <f aca="false">EA406</f>
        <v>68</v>
      </c>
      <c r="EL406" s="418" t="n">
        <f aca="false">EB406</f>
        <v>7120</v>
      </c>
      <c r="EM406" s="432" t="n">
        <f aca="false">EC406</f>
        <v>9.1</v>
      </c>
      <c r="EN406" s="432"/>
      <c r="EO406" s="432"/>
      <c r="EP406" s="432"/>
      <c r="EQ406" s="431" t="n">
        <f aca="false">EG406</f>
        <v>17</v>
      </c>
      <c r="ER406" s="449"/>
      <c r="ES406" s="450" t="n">
        <f aca="false">44000/(BA406+AF406)*24</f>
        <v>29.5732048840596</v>
      </c>
      <c r="ET406" s="451" t="n">
        <f aca="false">(BA406+AF406)/BA$6</f>
        <v>0.71416</v>
      </c>
      <c r="EU406" s="452" t="n">
        <f aca="false">BV406/1000/ES406*24</f>
        <v>0.202729636363636</v>
      </c>
      <c r="EV406" s="451" t="n">
        <f aca="false">EU406/$EU$6</f>
        <v>0.375425252525253</v>
      </c>
      <c r="EW406" s="514" t="n">
        <f aca="false">1-EM406/BY406</f>
        <v>0.669685896296863</v>
      </c>
      <c r="EX406" s="515" t="n">
        <f aca="false">BY406-EM406</f>
        <v>18.4495351181808</v>
      </c>
      <c r="EY406" s="514" t="n">
        <f aca="false">1-EJ406/BU406</f>
        <v>0.635610766045549</v>
      </c>
      <c r="EZ406" s="515" t="n">
        <f aca="false">BU406-EJ406</f>
        <v>30.7</v>
      </c>
      <c r="FA406" s="451" t="n">
        <f aca="false">1-EK406/BV406</f>
        <v>0.727789720837335</v>
      </c>
      <c r="FB406" s="432" t="n">
        <f aca="false">BV406-EK406</f>
        <v>181.80687801053</v>
      </c>
      <c r="FC406" s="453"/>
      <c r="FD406" s="432"/>
      <c r="FE406" s="453" t="n">
        <f aca="false">1-EQ406/CB406</f>
        <v>0.595238095238095</v>
      </c>
      <c r="FF406" s="431" t="n">
        <f aca="false">CB406-EQ406</f>
        <v>25</v>
      </c>
      <c r="FG406" s="406" t="n">
        <v>50400</v>
      </c>
      <c r="FH406" s="590"/>
      <c r="FI406" s="591"/>
      <c r="FJ406" s="592"/>
      <c r="FK406" s="456" t="n">
        <f aca="false">3000/BS406*24</f>
        <v>2.01635487845861</v>
      </c>
      <c r="FL406" s="531"/>
      <c r="FM406" s="456"/>
      <c r="FN406" s="531" t="n">
        <v>3475</v>
      </c>
      <c r="FO406" s="533" t="n">
        <f aca="false">FN406/11.15/1.2/1000</f>
        <v>0.259715994020927</v>
      </c>
      <c r="FP406" s="450" t="n">
        <f aca="false">FN406/BS406*1000</f>
        <v>97.3171278144953</v>
      </c>
      <c r="FQ406" s="458" t="n">
        <v>46.8</v>
      </c>
      <c r="FR406" s="459" t="n">
        <f aca="false">FQ406/BS406*1000</f>
        <v>1.3106306709981</v>
      </c>
      <c r="FS406" s="577" t="n">
        <v>7.83</v>
      </c>
      <c r="FT406" s="578" t="n">
        <v>17.4</v>
      </c>
      <c r="FU406" s="579" t="n">
        <v>64</v>
      </c>
      <c r="FV406" s="580" t="n">
        <v>1</v>
      </c>
      <c r="FW406" s="581"/>
      <c r="FX406" s="580"/>
      <c r="FY406" s="453" t="n">
        <f aca="false">1-FV406/(EG406+DD406)</f>
        <v>0.941176470588235</v>
      </c>
      <c r="FZ406" s="453"/>
      <c r="GA406" s="430"/>
      <c r="GB406" s="514" t="n">
        <f aca="false">1-FT406/DZ406</f>
        <v>0.0113636363636366</v>
      </c>
      <c r="GC406" s="515" t="n">
        <f aca="false">(CW406+DZ406-FT406)</f>
        <v>0.200000000000003</v>
      </c>
      <c r="GD406" s="514" t="n">
        <f aca="false">1-FU406/EA406</f>
        <v>0.0588235294117647</v>
      </c>
      <c r="GE406" s="528" t="n">
        <f aca="false">CX406+EA406-FU406</f>
        <v>4</v>
      </c>
      <c r="GF406" s="462" t="n">
        <f aca="false">4100/BS406*24</f>
        <v>2.7556850005601</v>
      </c>
      <c r="GG406" s="607" t="n">
        <v>20</v>
      </c>
      <c r="GH406" s="451" t="n">
        <f aca="false">GG406/80</f>
        <v>0.25</v>
      </c>
      <c r="GI406" s="406" t="n">
        <v>140</v>
      </c>
      <c r="GJ406" s="463" t="n">
        <f aca="false">GI406/GG406</f>
        <v>7</v>
      </c>
      <c r="GK406" s="464" t="n">
        <f aca="false">GG406/(BS406/24)*1000</f>
        <v>13.4423658563907</v>
      </c>
      <c r="GL406" s="465" t="n">
        <v>7.9</v>
      </c>
      <c r="GM406" s="530" t="n">
        <v>16.8</v>
      </c>
      <c r="GN406" s="406" t="n">
        <v>61</v>
      </c>
      <c r="GO406" s="514" t="n">
        <f aca="false">1-GM406/FT406</f>
        <v>0.0344827586206895</v>
      </c>
      <c r="GP406" s="451" t="n">
        <f aca="false">1-GN406/FU406</f>
        <v>0.046875</v>
      </c>
      <c r="GQ406" s="578" t="n">
        <v>8</v>
      </c>
      <c r="GR406" s="456" t="n">
        <f aca="false">4300/BS406*24</f>
        <v>2.89010865912401</v>
      </c>
      <c r="GS406" s="532" t="n">
        <f aca="false">HC406</f>
        <v>13.5</v>
      </c>
      <c r="GT406" s="532" t="n">
        <f aca="false">HD406</f>
        <v>45.63</v>
      </c>
      <c r="GU406" s="514" t="n">
        <f aca="false">1-GS406/GM406</f>
        <v>0.196428571428572</v>
      </c>
      <c r="GV406" s="514" t="n">
        <f aca="false">1-GT406/GN406</f>
        <v>0.251967213114754</v>
      </c>
      <c r="GW406" s="514" t="n">
        <f aca="false">1-HC406/FT406</f>
        <v>0.224137931034483</v>
      </c>
      <c r="GX406" s="514" t="n">
        <f aca="false">1-HD406/FU406</f>
        <v>0.28703125</v>
      </c>
      <c r="GY406" s="463" t="n">
        <f aca="false">GK406/(FU406-HD406)</f>
        <v>0.731756442917296</v>
      </c>
      <c r="GZ406" s="406" t="n">
        <v>33025</v>
      </c>
      <c r="HA406" s="582" t="n">
        <v>8.09</v>
      </c>
      <c r="HB406" s="452" t="n">
        <v>7.89</v>
      </c>
      <c r="HC406" s="578" t="n">
        <v>13.5</v>
      </c>
      <c r="HD406" s="464" t="n">
        <f aca="false">HC406*3.38</f>
        <v>45.63</v>
      </c>
      <c r="HE406" s="464" t="n">
        <v>16</v>
      </c>
      <c r="HF406" s="464"/>
      <c r="HG406" s="583"/>
      <c r="HH406" s="576" t="n">
        <v>5</v>
      </c>
      <c r="HI406" s="584" t="n">
        <v>6890</v>
      </c>
      <c r="HJ406" s="407" t="n">
        <f aca="false">HI406*0.67</f>
        <v>4616.3</v>
      </c>
      <c r="HK406" s="407"/>
      <c r="HL406" s="550"/>
      <c r="HM406" s="585"/>
      <c r="HN406" s="462" t="n">
        <v>11.9</v>
      </c>
      <c r="HO406" s="575"/>
      <c r="HP406" s="549" t="n">
        <v>0.01</v>
      </c>
      <c r="HQ406" s="586"/>
      <c r="HR406" s="587"/>
      <c r="HS406" s="521" t="n">
        <v>0.12</v>
      </c>
      <c r="HT406" s="588" t="n">
        <v>4</v>
      </c>
      <c r="HU406" s="523" t="n">
        <f aca="false">72500/BA406*24</f>
        <v>51.8659830690354</v>
      </c>
      <c r="HV406" s="514" t="n">
        <f aca="false">1-HC406/BE406</f>
        <v>0.720496894409938</v>
      </c>
      <c r="HW406" s="514" t="n">
        <f aca="false">1-HD406/BF406</f>
        <v>0.737758620689655</v>
      </c>
      <c r="HX406" s="514" t="n">
        <f aca="false">1-HN406/BK406</f>
        <v>0.576512455516014</v>
      </c>
      <c r="HY406" s="600"/>
    </row>
    <row r="407" s="599" customFormat="true" ht="15" hidden="false" customHeight="true" outlineLevel="0" collapsed="false">
      <c r="A407" s="401" t="n">
        <v>43889</v>
      </c>
      <c r="B407" s="516" t="n">
        <v>33256</v>
      </c>
      <c r="C407" s="403" t="n">
        <f aca="false">B407/$B$6</f>
        <v>0.66512</v>
      </c>
      <c r="D407" s="572" t="n">
        <v>7.85</v>
      </c>
      <c r="E407" s="573" t="n">
        <v>44.8</v>
      </c>
      <c r="F407" s="574" t="n">
        <v>136</v>
      </c>
      <c r="G407" s="407" t="n">
        <f aca="false">F407*B407/1000</f>
        <v>4522.816</v>
      </c>
      <c r="H407" s="403" t="n">
        <f aca="false">G407/$G$6</f>
        <v>0.18091264</v>
      </c>
      <c r="I407" s="574" t="n">
        <v>5750</v>
      </c>
      <c r="J407" s="407" t="n">
        <f aca="false">I407*0.67</f>
        <v>3852.5</v>
      </c>
      <c r="K407" s="575" t="n">
        <v>39</v>
      </c>
      <c r="L407" s="575" t="n">
        <v>20.8</v>
      </c>
      <c r="M407" s="575" t="n">
        <v>1.7</v>
      </c>
      <c r="N407" s="576" t="n">
        <v>93</v>
      </c>
      <c r="O407" s="576" t="n">
        <v>16</v>
      </c>
      <c r="P407" s="410"/>
      <c r="Q407" s="410" t="n">
        <v>1080</v>
      </c>
      <c r="R407" s="410"/>
      <c r="S407" s="410"/>
      <c r="T407" s="411" t="n">
        <v>5.32</v>
      </c>
      <c r="U407" s="410" t="n">
        <f aca="false">V407/2.9</f>
        <v>3512.75862068966</v>
      </c>
      <c r="V407" s="410" t="n">
        <v>10187</v>
      </c>
      <c r="W407" s="410" t="n">
        <v>4277</v>
      </c>
      <c r="X407" s="517" t="n">
        <v>1080</v>
      </c>
      <c r="Y407" s="474"/>
      <c r="Z407" s="430"/>
      <c r="AA407" s="410"/>
      <c r="AB407" s="410"/>
      <c r="AC407" s="410"/>
      <c r="AD407" s="475"/>
      <c r="AE407" s="478"/>
      <c r="AF407" s="479" t="n">
        <f aca="false">X407+Q407</f>
        <v>2160</v>
      </c>
      <c r="AG407" s="478" t="n">
        <f aca="false">AF407/$AF$6</f>
        <v>0.864</v>
      </c>
      <c r="AH407" s="479" t="n">
        <f aca="false">AI407/2.9</f>
        <v>1779.8275862069</v>
      </c>
      <c r="AI407" s="479" t="n">
        <f aca="false">(V407*Q407+F407*X407)/AF407</f>
        <v>5161.5</v>
      </c>
      <c r="AJ407" s="474" t="n">
        <f aca="false">(V407*Q407+X407*F407)/1000</f>
        <v>11148.84</v>
      </c>
      <c r="AK407" s="478" t="n">
        <f aca="false">AJ407/$AJ$6</f>
        <v>0.495504</v>
      </c>
      <c r="AL407" s="448" t="n">
        <v>38</v>
      </c>
      <c r="AM407" s="480"/>
      <c r="AN407" s="474" t="n">
        <v>1259</v>
      </c>
      <c r="AO407" s="474" t="n">
        <v>1271</v>
      </c>
      <c r="AP407" s="480" t="n">
        <v>7.32</v>
      </c>
      <c r="AQ407" s="448" t="n">
        <v>450</v>
      </c>
      <c r="AR407" s="474" t="n">
        <f aca="false">AQ407*3.2</f>
        <v>1440</v>
      </c>
      <c r="AS407" s="658" t="n">
        <f aca="false">AR407/AQ407</f>
        <v>3.2</v>
      </c>
      <c r="AT407" s="474" t="n">
        <v>4730</v>
      </c>
      <c r="AU407" s="448"/>
      <c r="AV407" s="481" t="n">
        <v>18</v>
      </c>
      <c r="AW407" s="480" t="n">
        <v>2.41</v>
      </c>
      <c r="AX407" s="480" t="n">
        <v>33.28</v>
      </c>
      <c r="AY407" s="481" t="n">
        <v>16.8</v>
      </c>
      <c r="AZ407" s="481" t="n">
        <v>5.8</v>
      </c>
      <c r="BA407" s="421" t="n">
        <f aca="false">CC407+DF407</f>
        <v>34209</v>
      </c>
      <c r="BB407" s="422" t="n">
        <f aca="false">BA407/$BA$6</f>
        <v>0.68418</v>
      </c>
      <c r="BC407" s="423"/>
      <c r="BD407" s="424" t="n">
        <v>8.2</v>
      </c>
      <c r="BE407" s="425" t="n">
        <v>51.5</v>
      </c>
      <c r="BF407" s="426" t="n">
        <v>156</v>
      </c>
      <c r="BG407" s="427" t="n">
        <v>7830</v>
      </c>
      <c r="BH407" s="421" t="n">
        <f aca="false">BG407*0.67</f>
        <v>5246.1</v>
      </c>
      <c r="BI407" s="433"/>
      <c r="BJ407" s="422"/>
      <c r="BK407" s="428" t="n">
        <v>35.7</v>
      </c>
      <c r="BL407" s="428" t="n">
        <v>12.6</v>
      </c>
      <c r="BM407" s="429" t="n">
        <v>20.9</v>
      </c>
      <c r="BN407" s="423" t="n">
        <v>1</v>
      </c>
      <c r="BO407" s="426" t="n">
        <v>55</v>
      </c>
      <c r="BP407" s="426" t="n">
        <v>16</v>
      </c>
      <c r="BQ407" s="424" t="n">
        <v>3.68</v>
      </c>
      <c r="BR407" s="422" t="n">
        <f aca="false">BQ407/$BQ$6</f>
        <v>0.511111111111111</v>
      </c>
      <c r="BS407" s="410" t="n">
        <f aca="false">BA407+AF407</f>
        <v>36369</v>
      </c>
      <c r="BT407" s="430" t="n">
        <f aca="false">(BD407*BA407+AP407*AF407)/(AF407+BA407)</f>
        <v>8.14773570898293</v>
      </c>
      <c r="BU407" s="431" t="n">
        <f aca="false">(AQ407*Y407+BA407*BE407)/(BA407+Y407)</f>
        <v>51.5</v>
      </c>
      <c r="BV407" s="431" t="n">
        <f aca="false">(BA407*BF407+AR407*AF407)/(AF407+BA407)</f>
        <v>232.258351893096</v>
      </c>
      <c r="BW407" s="431" t="n">
        <f aca="false">(BA407*BG407+AS407*AF407)/(AF407+BA407)</f>
        <v>7365.15664439495</v>
      </c>
      <c r="BX407" s="431" t="n">
        <f aca="false">BW407*0.65</f>
        <v>4787.35181885672</v>
      </c>
      <c r="BY407" s="431" t="n">
        <f aca="false">(BK407*BA407+AY407*AF407)/BS407</f>
        <v>34.5775055679287</v>
      </c>
      <c r="BZ407" s="431" t="n">
        <f aca="false">(BL407*BA407+AY407*AF407)/BS407</f>
        <v>12.8494432071269</v>
      </c>
      <c r="CA407" s="432" t="n">
        <f aca="false">(BN407*BA407+AZ407*AF407)/BS407</f>
        <v>1.28507795100223</v>
      </c>
      <c r="CB407" s="431" t="n">
        <f aca="false">BO407</f>
        <v>55</v>
      </c>
      <c r="CC407" s="433" t="n">
        <v>17148</v>
      </c>
      <c r="CD407" s="412" t="n">
        <f aca="false">CC407+AF407/2</f>
        <v>18228</v>
      </c>
      <c r="CE407" s="422" t="n">
        <f aca="false">CD407/25000</f>
        <v>0.72912</v>
      </c>
      <c r="CF407" s="434" t="n">
        <f aca="false">6700/CD407*24</f>
        <v>8.82159315339039</v>
      </c>
      <c r="CG407" s="435"/>
      <c r="CH407" s="428"/>
      <c r="CI407" s="447" t="n">
        <f aca="false">9500/CD407*24</f>
        <v>12.5082290980909</v>
      </c>
      <c r="CJ407" s="437" t="n">
        <v>22.3</v>
      </c>
      <c r="CK407" s="437" t="n">
        <v>1.48</v>
      </c>
      <c r="CL407" s="424"/>
      <c r="CM407" s="424" t="n">
        <v>23.3</v>
      </c>
      <c r="CN407" s="424" t="n">
        <v>69</v>
      </c>
      <c r="CO407" s="433"/>
      <c r="CP407" s="433"/>
      <c r="CQ407" s="438"/>
      <c r="CR407" s="438" t="n">
        <v>0.95</v>
      </c>
      <c r="CS407" s="425"/>
      <c r="CT407" s="433" t="n">
        <f aca="false">3500/CD407*24</f>
        <v>4.60829493087558</v>
      </c>
      <c r="CU407" s="435" t="n">
        <v>3.48</v>
      </c>
      <c r="CV407" s="439"/>
      <c r="CW407" s="440"/>
      <c r="CX407" s="441"/>
      <c r="CY407" s="442"/>
      <c r="CZ407" s="443"/>
      <c r="DA407" s="443"/>
      <c r="DB407" s="443"/>
      <c r="DC407" s="443"/>
      <c r="DD407" s="444"/>
      <c r="DE407" s="441"/>
      <c r="DF407" s="445" t="n">
        <v>17061</v>
      </c>
      <c r="DG407" s="446" t="n">
        <f aca="false">DF407+AF407/2</f>
        <v>18141</v>
      </c>
      <c r="DH407" s="422" t="n">
        <f aca="false">DG407/25000</f>
        <v>0.72564</v>
      </c>
      <c r="DI407" s="447" t="n">
        <f aca="false">6700/DG407*24</f>
        <v>8.86389945427485</v>
      </c>
      <c r="DJ407" s="435" t="n">
        <v>7.64</v>
      </c>
      <c r="DK407" s="428" t="n">
        <v>10.1</v>
      </c>
      <c r="DL407" s="447" t="n">
        <f aca="false">9500/DG407*24</f>
        <v>12.5682156441211</v>
      </c>
      <c r="DM407" s="423" t="n">
        <v>22.2</v>
      </c>
      <c r="DN407" s="423" t="n">
        <v>1.2</v>
      </c>
      <c r="DO407" s="424" t="n">
        <v>7.64</v>
      </c>
      <c r="DP407" s="424" t="n">
        <v>23.8</v>
      </c>
      <c r="DQ407" s="424" t="n">
        <v>74</v>
      </c>
      <c r="DR407" s="433"/>
      <c r="DS407" s="433"/>
      <c r="DT407" s="438"/>
      <c r="DU407" s="438" t="n">
        <v>0.96</v>
      </c>
      <c r="DV407" s="425"/>
      <c r="DW407" s="447" t="n">
        <f aca="false">3500/DG407*24</f>
        <v>4.63039523730776</v>
      </c>
      <c r="DX407" s="435" t="n">
        <v>3.52</v>
      </c>
      <c r="DY407" s="439" t="n">
        <v>7.84</v>
      </c>
      <c r="DZ407" s="440" t="n">
        <v>20</v>
      </c>
      <c r="EA407" s="441" t="n">
        <v>63</v>
      </c>
      <c r="EB407" s="442" t="n">
        <v>7220</v>
      </c>
      <c r="EC407" s="443" t="n">
        <v>13.3</v>
      </c>
      <c r="ED407" s="443" t="n">
        <v>0.38</v>
      </c>
      <c r="EE407" s="443" t="n">
        <v>13.8</v>
      </c>
      <c r="EF407" s="443" t="n">
        <v>0.65</v>
      </c>
      <c r="EG407" s="444" t="n">
        <v>8</v>
      </c>
      <c r="EH407" s="441" t="n">
        <v>16</v>
      </c>
      <c r="EI407" s="430" t="n">
        <f aca="false">DY407</f>
        <v>7.84</v>
      </c>
      <c r="EJ407" s="448" t="n">
        <f aca="false">DZ407</f>
        <v>20</v>
      </c>
      <c r="EK407" s="449" t="n">
        <f aca="false">EA407</f>
        <v>63</v>
      </c>
      <c r="EL407" s="418" t="n">
        <f aca="false">EB407</f>
        <v>7220</v>
      </c>
      <c r="EM407" s="432" t="n">
        <f aca="false">EC407</f>
        <v>13.3</v>
      </c>
      <c r="EN407" s="432" t="n">
        <f aca="false">ED407</f>
        <v>0.38</v>
      </c>
      <c r="EO407" s="432" t="n">
        <f aca="false">EE407</f>
        <v>13.8</v>
      </c>
      <c r="EP407" s="432" t="n">
        <f aca="false">EF407</f>
        <v>0.65</v>
      </c>
      <c r="EQ407" s="431" t="n">
        <f aca="false">EG407</f>
        <v>8</v>
      </c>
      <c r="ER407" s="449" t="n">
        <f aca="false">EH407</f>
        <v>16</v>
      </c>
      <c r="ES407" s="450" t="n">
        <f aca="false">44000/(BA407+AF407)*24</f>
        <v>29.0357172317083</v>
      </c>
      <c r="ET407" s="451" t="n">
        <f aca="false">(BA407+AF407)/BA$6</f>
        <v>0.72738</v>
      </c>
      <c r="EU407" s="452" t="n">
        <f aca="false">BV407/1000/ES407*24</f>
        <v>0.191977363636364</v>
      </c>
      <c r="EV407" s="451" t="n">
        <f aca="false">EU407/$EU$6</f>
        <v>0.355513636363636</v>
      </c>
      <c r="EW407" s="514" t="n">
        <f aca="false">1-EM407/BY407</f>
        <v>0.61535686911042</v>
      </c>
      <c r="EX407" s="515" t="n">
        <f aca="false">BY407-EM407</f>
        <v>21.2775055679287</v>
      </c>
      <c r="EY407" s="514" t="n">
        <f aca="false">1-EJ407/BU407</f>
        <v>0.611650485436893</v>
      </c>
      <c r="EZ407" s="515" t="n">
        <f aca="false">BU407-EJ407</f>
        <v>31.5</v>
      </c>
      <c r="FA407" s="451" t="n">
        <f aca="false">1-EK407/BV407</f>
        <v>0.728750335621955</v>
      </c>
      <c r="FB407" s="432" t="n">
        <f aca="false">BV407-EK407</f>
        <v>169.258351893096</v>
      </c>
      <c r="FC407" s="453" t="n">
        <f aca="false">1-EP407/CA407</f>
        <v>0.49419410745234</v>
      </c>
      <c r="FD407" s="432" t="n">
        <f aca="false">CA407-EP407</f>
        <v>0.635077951002227</v>
      </c>
      <c r="FE407" s="453" t="n">
        <f aca="false">1-EQ407/CB407</f>
        <v>0.854545454545455</v>
      </c>
      <c r="FF407" s="431" t="n">
        <f aca="false">CB407-EQ407</f>
        <v>47</v>
      </c>
      <c r="FG407" s="406" t="n">
        <v>50400</v>
      </c>
      <c r="FH407" s="590"/>
      <c r="FI407" s="591"/>
      <c r="FJ407" s="592"/>
      <c r="FK407" s="456" t="n">
        <f aca="false">3000/BS407*24</f>
        <v>1.97970799307102</v>
      </c>
      <c r="FL407" s="531"/>
      <c r="FM407" s="456"/>
      <c r="FN407" s="531" t="n">
        <v>3197</v>
      </c>
      <c r="FO407" s="533" t="n">
        <f aca="false">FN407/11.15/1.2/1000</f>
        <v>0.238938714499253</v>
      </c>
      <c r="FP407" s="450" t="n">
        <f aca="false">FN407/BS407*1000</f>
        <v>87.904534081223</v>
      </c>
      <c r="FQ407" s="458" t="n">
        <v>46.8</v>
      </c>
      <c r="FR407" s="459" t="n">
        <f aca="false">FQ407/BS407*1000</f>
        <v>1.28681019549616</v>
      </c>
      <c r="FS407" s="577" t="n">
        <v>7.64</v>
      </c>
      <c r="FT407" s="578" t="n">
        <v>19.2</v>
      </c>
      <c r="FU407" s="579" t="n">
        <v>54</v>
      </c>
      <c r="FV407" s="580" t="n">
        <v>1</v>
      </c>
      <c r="FW407" s="581" t="n">
        <v>0.18</v>
      </c>
      <c r="FX407" s="580" t="n">
        <v>16</v>
      </c>
      <c r="FY407" s="453" t="n">
        <f aca="false">1-FV407/(EG407+DD407)</f>
        <v>0.875</v>
      </c>
      <c r="FZ407" s="453" t="n">
        <f aca="false">1-FW407/(EF407+DC407)</f>
        <v>0.723076923076923</v>
      </c>
      <c r="GA407" s="430" t="n">
        <f aca="false">EF407+DC407-FW407</f>
        <v>0.47</v>
      </c>
      <c r="GB407" s="514" t="n">
        <f aca="false">1-FT407/DZ407</f>
        <v>0.04</v>
      </c>
      <c r="GC407" s="515" t="n">
        <f aca="false">(CW407+DZ407-FT407)</f>
        <v>0.800000000000001</v>
      </c>
      <c r="GD407" s="514" t="n">
        <f aca="false">1-FU407/EA407</f>
        <v>0.142857142857143</v>
      </c>
      <c r="GE407" s="528" t="n">
        <f aca="false">CX407+EA407-FU407</f>
        <v>9</v>
      </c>
      <c r="GF407" s="462" t="n">
        <f aca="false">4100/BS407*24</f>
        <v>2.70560092386373</v>
      </c>
      <c r="GG407" s="607" t="n">
        <v>20</v>
      </c>
      <c r="GH407" s="451" t="n">
        <f aca="false">GG407/80</f>
        <v>0.25</v>
      </c>
      <c r="GI407" s="406" t="n">
        <v>140</v>
      </c>
      <c r="GJ407" s="463" t="n">
        <f aca="false">GI407/GG407</f>
        <v>7</v>
      </c>
      <c r="GK407" s="464" t="n">
        <f aca="false">GG407/(BS407/24)*1000</f>
        <v>13.1980532871401</v>
      </c>
      <c r="GL407" s="465" t="n">
        <v>7.79</v>
      </c>
      <c r="GM407" s="530" t="n">
        <v>18.5</v>
      </c>
      <c r="GN407" s="406" t="n">
        <v>53</v>
      </c>
      <c r="GO407" s="514" t="n">
        <f aca="false">1-GM407/FT407</f>
        <v>0.0364583333333333</v>
      </c>
      <c r="GP407" s="451" t="n">
        <f aca="false">1-GN407/FU407</f>
        <v>0.0185185185185185</v>
      </c>
      <c r="GQ407" s="578" t="n">
        <v>8</v>
      </c>
      <c r="GR407" s="456" t="n">
        <f aca="false">4300/BS407*24</f>
        <v>2.83758145673513</v>
      </c>
      <c r="GS407" s="532" t="n">
        <f aca="false">HC407</f>
        <v>15.7</v>
      </c>
      <c r="GT407" s="532" t="n">
        <f aca="false">HD407</f>
        <v>53.066</v>
      </c>
      <c r="GU407" s="514" t="n">
        <f aca="false">1-GS407/GM407</f>
        <v>0.151351351351351</v>
      </c>
      <c r="GV407" s="514" t="n">
        <f aca="false">1-GT407/GN407</f>
        <v>-0.00124528301886784</v>
      </c>
      <c r="GW407" s="514" t="n">
        <f aca="false">1-HC407/FT407</f>
        <v>0.182291666666667</v>
      </c>
      <c r="GX407" s="514" t="n">
        <f aca="false">1-HD407/FU407</f>
        <v>0.0172962962962964</v>
      </c>
      <c r="GY407" s="463" t="n">
        <f aca="false">GK407/(FU407-HD407)</f>
        <v>14.1306780376232</v>
      </c>
      <c r="GZ407" s="406" t="n">
        <v>34689</v>
      </c>
      <c r="HA407" s="582" t="n">
        <v>8.06</v>
      </c>
      <c r="HB407" s="452" t="n">
        <v>7.94</v>
      </c>
      <c r="HC407" s="578" t="n">
        <v>15.7</v>
      </c>
      <c r="HD407" s="464" t="n">
        <f aca="false">HC407*3.38</f>
        <v>53.066</v>
      </c>
      <c r="HE407" s="464" t="n">
        <v>15.5</v>
      </c>
      <c r="HF407" s="464"/>
      <c r="HG407" s="583"/>
      <c r="HH407" s="576" t="n">
        <v>3</v>
      </c>
      <c r="HI407" s="584" t="n">
        <v>6930</v>
      </c>
      <c r="HJ407" s="407" t="n">
        <f aca="false">HI407*0.67</f>
        <v>4643.1</v>
      </c>
      <c r="HK407" s="407"/>
      <c r="HL407" s="550"/>
      <c r="HM407" s="585" t="n">
        <v>14</v>
      </c>
      <c r="HN407" s="462" t="n">
        <v>12.46</v>
      </c>
      <c r="HO407" s="575" t="n">
        <v>0.15</v>
      </c>
      <c r="HP407" s="549" t="n">
        <v>0.01</v>
      </c>
      <c r="HQ407" s="586" t="n">
        <v>12.2</v>
      </c>
      <c r="HR407" s="587" t="n">
        <v>0.12</v>
      </c>
      <c r="HS407" s="521" t="n">
        <v>0.12</v>
      </c>
      <c r="HT407" s="588" t="n">
        <v>4</v>
      </c>
      <c r="HU407" s="523" t="n">
        <f aca="false">72500/BA407*24</f>
        <v>50.8638077698851</v>
      </c>
      <c r="HV407" s="514" t="n">
        <f aca="false">1-HC407/BE407</f>
        <v>0.695145631067961</v>
      </c>
      <c r="HW407" s="514" t="n">
        <f aca="false">1-HD407/BF407</f>
        <v>0.659833333333333</v>
      </c>
      <c r="HX407" s="514" t="n">
        <f aca="false">1-HN407/BK407</f>
        <v>0.650980392156863</v>
      </c>
      <c r="HY407" s="600"/>
    </row>
    <row r="408" s="599" customFormat="true" ht="15" hidden="false" customHeight="true" outlineLevel="0" collapsed="false">
      <c r="A408" s="401" t="n">
        <v>43890</v>
      </c>
      <c r="B408" s="516" t="n">
        <v>31831</v>
      </c>
      <c r="C408" s="403" t="n">
        <f aca="false">B408/$B$6</f>
        <v>0.63662</v>
      </c>
      <c r="D408" s="572" t="n">
        <v>7.6</v>
      </c>
      <c r="E408" s="573" t="n">
        <v>33</v>
      </c>
      <c r="F408" s="574" t="n">
        <v>160</v>
      </c>
      <c r="G408" s="407" t="n">
        <f aca="false">F408*B408/1000</f>
        <v>5092.96</v>
      </c>
      <c r="H408" s="403" t="n">
        <f aca="false">G408/$G$6</f>
        <v>0.2037184</v>
      </c>
      <c r="I408" s="574" t="n">
        <v>6660</v>
      </c>
      <c r="J408" s="407" t="n">
        <f aca="false">I408*0.67</f>
        <v>4462.2</v>
      </c>
      <c r="K408" s="575" t="n">
        <v>33.3</v>
      </c>
      <c r="L408" s="575"/>
      <c r="M408" s="575"/>
      <c r="N408" s="576" t="n">
        <v>138</v>
      </c>
      <c r="O408" s="576"/>
      <c r="P408" s="410"/>
      <c r="Q408" s="410" t="n">
        <v>1080</v>
      </c>
      <c r="R408" s="410"/>
      <c r="S408" s="410"/>
      <c r="T408" s="411" t="n">
        <v>5.4</v>
      </c>
      <c r="U408" s="410" t="n">
        <f aca="false">V408/2.9</f>
        <v>3640.68965517241</v>
      </c>
      <c r="V408" s="410" t="n">
        <v>10558</v>
      </c>
      <c r="W408" s="410" t="n">
        <v>5004</v>
      </c>
      <c r="X408" s="517" t="n">
        <v>1080</v>
      </c>
      <c r="Y408" s="474"/>
      <c r="Z408" s="430"/>
      <c r="AA408" s="410"/>
      <c r="AB408" s="410"/>
      <c r="AC408" s="410"/>
      <c r="AD408" s="475"/>
      <c r="AE408" s="478"/>
      <c r="AF408" s="479" t="n">
        <f aca="false">X408+Q408</f>
        <v>2160</v>
      </c>
      <c r="AG408" s="478" t="n">
        <f aca="false">AF408/$AF$6</f>
        <v>0.864</v>
      </c>
      <c r="AH408" s="479" t="n">
        <f aca="false">AI408/2.9</f>
        <v>1847.93103448276</v>
      </c>
      <c r="AI408" s="479" t="n">
        <f aca="false">(V408*Q408+F408*X408)/AF408</f>
        <v>5359</v>
      </c>
      <c r="AJ408" s="474" t="n">
        <f aca="false">(V408*Q408+X408*F408)/1000</f>
        <v>11575.44</v>
      </c>
      <c r="AK408" s="478" t="n">
        <f aca="false">AJ408/$AJ$6</f>
        <v>0.514464</v>
      </c>
      <c r="AL408" s="448" t="n">
        <v>38</v>
      </c>
      <c r="AM408" s="480"/>
      <c r="AN408" s="474" t="n">
        <v>1181</v>
      </c>
      <c r="AO408" s="474" t="n">
        <v>1241</v>
      </c>
      <c r="AP408" s="480" t="n">
        <v>7.29</v>
      </c>
      <c r="AQ408" s="448" t="n">
        <v>411</v>
      </c>
      <c r="AR408" s="474" t="n">
        <f aca="false">AQ408*3.2</f>
        <v>1315.2</v>
      </c>
      <c r="AS408" s="658" t="n">
        <f aca="false">AR408/AQ408</f>
        <v>3.2</v>
      </c>
      <c r="AT408" s="474" t="n">
        <v>5320</v>
      </c>
      <c r="AU408" s="448"/>
      <c r="AV408" s="481" t="n">
        <v>18</v>
      </c>
      <c r="AW408" s="480" t="n">
        <v>4.11</v>
      </c>
      <c r="AX408" s="480" t="n">
        <v>33.92</v>
      </c>
      <c r="AY408" s="481" t="n">
        <v>14.1</v>
      </c>
      <c r="AZ408" s="481" t="n">
        <v>5.5</v>
      </c>
      <c r="BA408" s="421" t="n">
        <f aca="false">CC408+DF408</f>
        <v>31931</v>
      </c>
      <c r="BB408" s="422" t="n">
        <f aca="false">BA408/$BA$6</f>
        <v>0.63862</v>
      </c>
      <c r="BC408" s="423"/>
      <c r="BD408" s="424" t="n">
        <v>8.07</v>
      </c>
      <c r="BE408" s="425" t="n">
        <v>39.5</v>
      </c>
      <c r="BF408" s="426" t="n">
        <v>132</v>
      </c>
      <c r="BG408" s="427" t="n">
        <v>7800</v>
      </c>
      <c r="BH408" s="421" t="n">
        <f aca="false">BG408*0.67</f>
        <v>5226</v>
      </c>
      <c r="BI408" s="433"/>
      <c r="BJ408" s="422"/>
      <c r="BK408" s="428" t="n">
        <v>25.1</v>
      </c>
      <c r="BL408" s="428"/>
      <c r="BM408" s="429"/>
      <c r="BN408" s="423"/>
      <c r="BO408" s="426" t="n">
        <v>95</v>
      </c>
      <c r="BP408" s="426"/>
      <c r="BQ408" s="424" t="n">
        <v>3.42</v>
      </c>
      <c r="BR408" s="422" t="n">
        <f aca="false">BQ408/$BQ$6</f>
        <v>0.475</v>
      </c>
      <c r="BS408" s="410" t="n">
        <f aca="false">BA408+AF408</f>
        <v>34091</v>
      </c>
      <c r="BT408" s="430" t="n">
        <f aca="false">(BD408*BA408+AP408*AF408)/(AF408+BA408)</f>
        <v>8.02057933178845</v>
      </c>
      <c r="BU408" s="431" t="n">
        <f aca="false">(AQ408*Y408+BA408*BE408)/(BA408+Y408)</f>
        <v>39.5</v>
      </c>
      <c r="BV408" s="431" t="n">
        <f aca="false">(BA408*BF408+AR408*AF408)/(AF408+BA408)</f>
        <v>206.967352087061</v>
      </c>
      <c r="BW408" s="431" t="n">
        <f aca="false">(BA408*BG408+AS408*AF408)/(AF408+BA408)</f>
        <v>7305.99606934382</v>
      </c>
      <c r="BX408" s="431" t="n">
        <f aca="false">BW408*0.65</f>
        <v>4748.89744507348</v>
      </c>
      <c r="BY408" s="431" t="n">
        <f aca="false">(BK408*BA408+AY408*AF408)/BS408</f>
        <v>24.403041858555</v>
      </c>
      <c r="BZ408" s="431"/>
      <c r="CA408" s="432"/>
      <c r="CB408" s="431" t="n">
        <f aca="false">BO408</f>
        <v>95</v>
      </c>
      <c r="CC408" s="433" t="n">
        <v>15977</v>
      </c>
      <c r="CD408" s="412" t="n">
        <f aca="false">CC408+AF408/2</f>
        <v>17057</v>
      </c>
      <c r="CE408" s="422" t="n">
        <f aca="false">CD408/25000</f>
        <v>0.68228</v>
      </c>
      <c r="CF408" s="434" t="n">
        <f aca="false">6700/CD408*24</f>
        <v>9.42721463328839</v>
      </c>
      <c r="CG408" s="435"/>
      <c r="CH408" s="428"/>
      <c r="CI408" s="447" t="n">
        <f aca="false">9500/CD408*24</f>
        <v>13.3669461218268</v>
      </c>
      <c r="CJ408" s="437" t="n">
        <v>22.7</v>
      </c>
      <c r="CK408" s="437" t="n">
        <v>1.39</v>
      </c>
      <c r="CL408" s="424"/>
      <c r="CM408" s="424" t="n">
        <v>18.2</v>
      </c>
      <c r="CN408" s="424" t="n">
        <v>74</v>
      </c>
      <c r="CO408" s="433"/>
      <c r="CP408" s="433"/>
      <c r="CQ408" s="438"/>
      <c r="CR408" s="438" t="n">
        <v>0.95</v>
      </c>
      <c r="CS408" s="425"/>
      <c r="CT408" s="433" t="n">
        <f aca="false">3500/CD408*24</f>
        <v>4.92466436067304</v>
      </c>
      <c r="CU408" s="435" t="n">
        <v>3.01</v>
      </c>
      <c r="CV408" s="439"/>
      <c r="CW408" s="440"/>
      <c r="CX408" s="441"/>
      <c r="CY408" s="442"/>
      <c r="CZ408" s="443"/>
      <c r="DA408" s="443"/>
      <c r="DB408" s="443"/>
      <c r="DC408" s="443"/>
      <c r="DD408" s="444"/>
      <c r="DE408" s="441"/>
      <c r="DF408" s="445" t="n">
        <v>15954</v>
      </c>
      <c r="DG408" s="446" t="n">
        <f aca="false">DF408+AF408/2</f>
        <v>17034</v>
      </c>
      <c r="DH408" s="422" t="n">
        <f aca="false">DG408/25000</f>
        <v>0.68136</v>
      </c>
      <c r="DI408" s="447" t="n">
        <f aca="false">6700/DG408*24</f>
        <v>9.43994364212751</v>
      </c>
      <c r="DJ408" s="435" t="n">
        <v>7.63</v>
      </c>
      <c r="DK408" s="428" t="n">
        <v>6.9</v>
      </c>
      <c r="DL408" s="447" t="n">
        <f aca="false">9500/DG408*24</f>
        <v>13.3849947164495</v>
      </c>
      <c r="DM408" s="423" t="n">
        <v>22.5</v>
      </c>
      <c r="DN408" s="423" t="n">
        <v>1.15</v>
      </c>
      <c r="DO408" s="424" t="n">
        <v>7.57</v>
      </c>
      <c r="DP408" s="424" t="n">
        <v>15.9</v>
      </c>
      <c r="DQ408" s="424" t="n">
        <v>64</v>
      </c>
      <c r="DR408" s="433"/>
      <c r="DS408" s="433"/>
      <c r="DT408" s="438"/>
      <c r="DU408" s="438" t="n">
        <v>0.96</v>
      </c>
      <c r="DV408" s="425"/>
      <c r="DW408" s="447" t="n">
        <f aca="false">3500/DG408*24</f>
        <v>4.93131384290243</v>
      </c>
      <c r="DX408" s="435" t="n">
        <v>3.34</v>
      </c>
      <c r="DY408" s="439" t="n">
        <v>7.7</v>
      </c>
      <c r="DZ408" s="440" t="n">
        <v>17</v>
      </c>
      <c r="EA408" s="441" t="n">
        <v>61</v>
      </c>
      <c r="EB408" s="442" t="n">
        <v>7180</v>
      </c>
      <c r="EC408" s="443" t="n">
        <v>10.6</v>
      </c>
      <c r="ED408" s="443"/>
      <c r="EE408" s="443"/>
      <c r="EF408" s="443"/>
      <c r="EG408" s="444" t="n">
        <v>14</v>
      </c>
      <c r="EH408" s="441"/>
      <c r="EI408" s="430" t="n">
        <f aca="false">DY408</f>
        <v>7.7</v>
      </c>
      <c r="EJ408" s="448" t="n">
        <f aca="false">DZ408</f>
        <v>17</v>
      </c>
      <c r="EK408" s="449" t="n">
        <f aca="false">EA408</f>
        <v>61</v>
      </c>
      <c r="EL408" s="418" t="n">
        <f aca="false">EB408</f>
        <v>7180</v>
      </c>
      <c r="EM408" s="432" t="n">
        <f aca="false">EC408</f>
        <v>10.6</v>
      </c>
      <c r="EN408" s="432"/>
      <c r="EO408" s="432"/>
      <c r="EP408" s="432"/>
      <c r="EQ408" s="431" t="n">
        <f aca="false">EG408</f>
        <v>14</v>
      </c>
      <c r="ER408" s="449"/>
      <c r="ES408" s="450" t="n">
        <f aca="false">44000/(BA408+AF408)*24</f>
        <v>30.9759173975536</v>
      </c>
      <c r="ET408" s="451" t="n">
        <f aca="false">(BA408+AF408)/BA$6</f>
        <v>0.68182</v>
      </c>
      <c r="EU408" s="452" t="n">
        <f aca="false">BV408/1000/ES408*24</f>
        <v>0.160357363636364</v>
      </c>
      <c r="EV408" s="451" t="n">
        <f aca="false">EU408/$EU$6</f>
        <v>0.296958080808081</v>
      </c>
      <c r="EW408" s="514" t="n">
        <f aca="false">1-EM408/BY408</f>
        <v>0.565627922066448</v>
      </c>
      <c r="EX408" s="515" t="n">
        <f aca="false">BY408-EM408</f>
        <v>13.803041858555</v>
      </c>
      <c r="EY408" s="514" t="n">
        <f aca="false">1-EJ408/BU408</f>
        <v>0.569620253164557</v>
      </c>
      <c r="EZ408" s="515" t="n">
        <f aca="false">BU408-EJ408</f>
        <v>22.5</v>
      </c>
      <c r="FA408" s="451" t="n">
        <f aca="false">1-EK408/BV408</f>
        <v>0.705267524636735</v>
      </c>
      <c r="FB408" s="432" t="n">
        <f aca="false">BV408-EK408</f>
        <v>145.967352087061</v>
      </c>
      <c r="FC408" s="453"/>
      <c r="FD408" s="432"/>
      <c r="FE408" s="453" t="n">
        <f aca="false">1-EQ408/CB408</f>
        <v>0.852631578947368</v>
      </c>
      <c r="FF408" s="431" t="n">
        <f aca="false">CB408-EQ408</f>
        <v>81</v>
      </c>
      <c r="FG408" s="406" t="n">
        <v>50400</v>
      </c>
      <c r="FH408" s="590"/>
      <c r="FI408" s="591"/>
      <c r="FJ408" s="592"/>
      <c r="FK408" s="456" t="n">
        <f aca="false">3000/BS408*24</f>
        <v>2.11199436801502</v>
      </c>
      <c r="FL408" s="531"/>
      <c r="FM408" s="456"/>
      <c r="FN408" s="531" t="n">
        <v>3614</v>
      </c>
      <c r="FO408" s="533" t="n">
        <f aca="false">FN408/11.15/1.2/1000</f>
        <v>0.270104633781764</v>
      </c>
      <c r="FP408" s="450" t="n">
        <f aca="false">FN408/BS408*1000</f>
        <v>106.010383972309</v>
      </c>
      <c r="FQ408" s="458" t="n">
        <v>46.8</v>
      </c>
      <c r="FR408" s="459" t="n">
        <f aca="false">FQ408/BS408*1000</f>
        <v>1.37279633920976</v>
      </c>
      <c r="FS408" s="577" t="n">
        <v>7.63</v>
      </c>
      <c r="FT408" s="578" t="n">
        <v>14.3</v>
      </c>
      <c r="FU408" s="579" t="n">
        <v>56</v>
      </c>
      <c r="FV408" s="580" t="n">
        <v>1</v>
      </c>
      <c r="FW408" s="581"/>
      <c r="FX408" s="580"/>
      <c r="FY408" s="453" t="n">
        <f aca="false">1-FV408/(EG408+DD408)</f>
        <v>0.928571428571429</v>
      </c>
      <c r="FZ408" s="453"/>
      <c r="GA408" s="430"/>
      <c r="GB408" s="514" t="n">
        <f aca="false">1-FT408/DZ408</f>
        <v>0.158823529411765</v>
      </c>
      <c r="GC408" s="515" t="n">
        <f aca="false">(CW408+DZ408-FT408)</f>
        <v>2.7</v>
      </c>
      <c r="GD408" s="514" t="n">
        <f aca="false">1-FU408/EA408</f>
        <v>0.0819672131147541</v>
      </c>
      <c r="GE408" s="528" t="n">
        <f aca="false">CX408+EA408-FU408</f>
        <v>5</v>
      </c>
      <c r="GF408" s="462" t="n">
        <f aca="false">4100/BS408*24</f>
        <v>2.88639230295386</v>
      </c>
      <c r="GG408" s="607" t="n">
        <v>20</v>
      </c>
      <c r="GH408" s="451" t="n">
        <f aca="false">GG408/80</f>
        <v>0.25</v>
      </c>
      <c r="GI408" s="406" t="n">
        <v>140</v>
      </c>
      <c r="GJ408" s="463" t="n">
        <f aca="false">GI408/GG408</f>
        <v>7</v>
      </c>
      <c r="GK408" s="464" t="n">
        <f aca="false">GG408/(BS408/24)*1000</f>
        <v>14.0799624534335</v>
      </c>
      <c r="GL408" s="465" t="n">
        <v>7.78</v>
      </c>
      <c r="GM408" s="530" t="n">
        <v>14</v>
      </c>
      <c r="GN408" s="406" t="n">
        <v>52</v>
      </c>
      <c r="GO408" s="514" t="n">
        <f aca="false">1-GM408/FT408</f>
        <v>0.020979020979021</v>
      </c>
      <c r="GP408" s="451" t="n">
        <f aca="false">1-GN408/FU408</f>
        <v>0.0714285714285714</v>
      </c>
      <c r="GQ408" s="578" t="n">
        <v>8</v>
      </c>
      <c r="GR408" s="456" t="n">
        <f aca="false">4300/BS408*24</f>
        <v>3.02719192748819</v>
      </c>
      <c r="GS408" s="532" t="n">
        <f aca="false">HC408</f>
        <v>13.1</v>
      </c>
      <c r="GT408" s="532" t="n">
        <f aca="false">HD408</f>
        <v>44.278</v>
      </c>
      <c r="GU408" s="514" t="n">
        <f aca="false">1-GS408/GM408</f>
        <v>0.0642857142857143</v>
      </c>
      <c r="GV408" s="514" t="n">
        <f aca="false">1-GT408/GN408</f>
        <v>0.1485</v>
      </c>
      <c r="GW408" s="514" t="n">
        <f aca="false">1-HC408/FT408</f>
        <v>0.083916083916084</v>
      </c>
      <c r="GX408" s="514" t="n">
        <f aca="false">1-HD408/FU408</f>
        <v>0.209321428571429</v>
      </c>
      <c r="GY408" s="463" t="n">
        <f aca="false">GK408/(FU408-HD408)</f>
        <v>1.20115700848264</v>
      </c>
      <c r="GZ408" s="406" t="n">
        <v>31592</v>
      </c>
      <c r="HA408" s="582" t="n">
        <v>8.09</v>
      </c>
      <c r="HB408" s="452" t="n">
        <v>7.89</v>
      </c>
      <c r="HC408" s="578" t="n">
        <v>13.1</v>
      </c>
      <c r="HD408" s="464" t="n">
        <f aca="false">HC408*3.38</f>
        <v>44.278</v>
      </c>
      <c r="HE408" s="464" t="n">
        <v>14.6</v>
      </c>
      <c r="HF408" s="464"/>
      <c r="HG408" s="583"/>
      <c r="HH408" s="576" t="n">
        <v>5</v>
      </c>
      <c r="HI408" s="584" t="n">
        <v>7110</v>
      </c>
      <c r="HJ408" s="407" t="n">
        <f aca="false">HI408*0.67</f>
        <v>4763.7</v>
      </c>
      <c r="HK408" s="407"/>
      <c r="HL408" s="550"/>
      <c r="HM408" s="585"/>
      <c r="HN408" s="462" t="n">
        <v>12.44</v>
      </c>
      <c r="HO408" s="575"/>
      <c r="HP408" s="549" t="n">
        <v>0.01</v>
      </c>
      <c r="HQ408" s="586"/>
      <c r="HR408" s="587"/>
      <c r="HS408" s="521" t="n">
        <v>0.13</v>
      </c>
      <c r="HT408" s="588" t="n">
        <v>4</v>
      </c>
      <c r="HU408" s="523" t="n">
        <f aca="false">72500/BA408*24</f>
        <v>54.4924994519433</v>
      </c>
      <c r="HV408" s="514" t="n">
        <f aca="false">1-HC408/BE408</f>
        <v>0.668354430379747</v>
      </c>
      <c r="HW408" s="514" t="n">
        <f aca="false">1-HD408/BF408</f>
        <v>0.664560606060606</v>
      </c>
      <c r="HX408" s="514" t="n">
        <f aca="false">1-HN408/BK408</f>
        <v>0.504382470119522</v>
      </c>
      <c r="HY408" s="600"/>
    </row>
    <row r="409" customFormat="false" ht="15.6" hidden="false" customHeight="false" outlineLevel="0" collapsed="false">
      <c r="A409" s="486" t="n">
        <v>43891</v>
      </c>
      <c r="B409" s="487" t="n">
        <v>33780</v>
      </c>
      <c r="C409" s="488" t="n">
        <f aca="false">B409/$B$6</f>
        <v>0.6756</v>
      </c>
      <c r="D409" s="489" t="n">
        <v>7.75</v>
      </c>
      <c r="E409" s="490" t="n">
        <v>36.8</v>
      </c>
      <c r="F409" s="491" t="n">
        <v>161</v>
      </c>
      <c r="G409" s="491" t="n">
        <f aca="false">F409*B409/1000</f>
        <v>5438.58</v>
      </c>
      <c r="H409" s="488" t="n">
        <f aca="false">G409/$G$6</f>
        <v>0.2175432</v>
      </c>
      <c r="I409" s="491" t="n">
        <v>4750</v>
      </c>
      <c r="J409" s="491" t="n">
        <f aca="false">I409*0.67</f>
        <v>3182.5</v>
      </c>
      <c r="K409" s="492" t="n">
        <v>29</v>
      </c>
      <c r="L409" s="492"/>
      <c r="M409" s="492"/>
      <c r="N409" s="493" t="n">
        <v>117</v>
      </c>
      <c r="O409" s="493"/>
      <c r="P409" s="410"/>
      <c r="Q409" s="410" t="n">
        <v>1080</v>
      </c>
      <c r="R409" s="410"/>
      <c r="S409" s="410"/>
      <c r="T409" s="411" t="n">
        <v>5.34</v>
      </c>
      <c r="U409" s="412" t="n">
        <f aca="false">V409/2.9</f>
        <v>3431.72413793103</v>
      </c>
      <c r="V409" s="410" t="n">
        <v>9952</v>
      </c>
      <c r="W409" s="410" t="n">
        <v>4806</v>
      </c>
      <c r="X409" s="413" t="n">
        <v>1080</v>
      </c>
      <c r="Y409" s="474"/>
      <c r="Z409" s="430"/>
      <c r="AA409" s="448"/>
      <c r="AB409" s="410"/>
      <c r="AC409" s="410"/>
      <c r="AD409" s="475"/>
      <c r="AE409" s="478"/>
      <c r="AF409" s="479" t="n">
        <f aca="false">X409+Q409</f>
        <v>2160</v>
      </c>
      <c r="AG409" s="478" t="n">
        <f aca="false">AF409/$AF$6</f>
        <v>0.864</v>
      </c>
      <c r="AH409" s="479" t="n">
        <f aca="false">AI409/2.9</f>
        <v>1743.62068965517</v>
      </c>
      <c r="AI409" s="479" t="n">
        <f aca="false">(V409*Q409+F409*X409)/AF409</f>
        <v>5056.5</v>
      </c>
      <c r="AJ409" s="474" t="n">
        <f aca="false">(V409*Q409+X409*F409)/1000</f>
        <v>10922.04</v>
      </c>
      <c r="AK409" s="478" t="n">
        <f aca="false">AJ409/$AJ$6</f>
        <v>0.485424</v>
      </c>
      <c r="AL409" s="448" t="n">
        <v>38</v>
      </c>
      <c r="AM409" s="480"/>
      <c r="AN409" s="474" t="n">
        <v>1195</v>
      </c>
      <c r="AO409" s="474" t="n">
        <v>1296</v>
      </c>
      <c r="AP409" s="480" t="n">
        <v>7.54</v>
      </c>
      <c r="AQ409" s="448" t="n">
        <v>459</v>
      </c>
      <c r="AR409" s="474" t="n">
        <f aca="false">AQ409*3.2</f>
        <v>1468.8</v>
      </c>
      <c r="AS409" s="658" t="n">
        <f aca="false">AR409/AQ409</f>
        <v>3.2</v>
      </c>
      <c r="AT409" s="474" t="n">
        <v>5220</v>
      </c>
      <c r="AU409" s="448"/>
      <c r="AV409" s="481" t="n">
        <v>15</v>
      </c>
      <c r="AW409" s="480" t="n">
        <v>5.2</v>
      </c>
      <c r="AX409" s="480" t="n">
        <v>35.31</v>
      </c>
      <c r="AY409" s="481" t="n">
        <v>16</v>
      </c>
      <c r="AZ409" s="481" t="n">
        <v>6</v>
      </c>
      <c r="BA409" s="421" t="n">
        <f aca="false">CC409+DF409</f>
        <v>32540</v>
      </c>
      <c r="BB409" s="422" t="n">
        <f aca="false">BA409/$BA$6</f>
        <v>0.6508</v>
      </c>
      <c r="BC409" s="423"/>
      <c r="BD409" s="424" t="n">
        <v>8.03</v>
      </c>
      <c r="BE409" s="425" t="n">
        <v>49.9</v>
      </c>
      <c r="BF409" s="426" t="n">
        <v>178</v>
      </c>
      <c r="BG409" s="427" t="n">
        <v>7410</v>
      </c>
      <c r="BH409" s="421" t="n">
        <f aca="false">BG409*0.67</f>
        <v>4964.7</v>
      </c>
      <c r="BI409" s="421"/>
      <c r="BJ409" s="422"/>
      <c r="BK409" s="428" t="n">
        <v>23.4</v>
      </c>
      <c r="BL409" s="428"/>
      <c r="BM409" s="429"/>
      <c r="BN409" s="423"/>
      <c r="BO409" s="426" t="n">
        <v>53</v>
      </c>
      <c r="BP409" s="426"/>
      <c r="BQ409" s="424" t="n">
        <v>3.53</v>
      </c>
      <c r="BR409" s="422" t="n">
        <f aca="false">BQ409/$BQ$6</f>
        <v>0.490277777777778</v>
      </c>
      <c r="BS409" s="410" t="n">
        <f aca="false">BA409+AF409</f>
        <v>34700</v>
      </c>
      <c r="BT409" s="430" t="n">
        <f aca="false">(BD409*BA409+AP409*AF409)/(AF409+BA409)</f>
        <v>7.99949855907781</v>
      </c>
      <c r="BU409" s="431" t="n">
        <f aca="false">(AQ409*Y409+BA409*BE409)/(BA409+Y409)</f>
        <v>49.9</v>
      </c>
      <c r="BV409" s="431" t="n">
        <f aca="false">(BA409*BF409+AR409*AF409)/(AF409+BA409)</f>
        <v>258.349510086455</v>
      </c>
      <c r="BW409" s="431" t="n">
        <f aca="false">(BA409*BG409+AS409*AF409)/(AF409+BA409)</f>
        <v>6948.94270893372</v>
      </c>
      <c r="BX409" s="431" t="n">
        <f aca="false">BW409*0.65</f>
        <v>4516.81276080692</v>
      </c>
      <c r="BY409" s="431" t="n">
        <f aca="false">(BK409*BA409+AY409*AF409)/BS409</f>
        <v>22.9393659942363</v>
      </c>
      <c r="BZ409" s="431"/>
      <c r="CA409" s="432"/>
      <c r="CB409" s="431" t="n">
        <f aca="false">BO409</f>
        <v>53</v>
      </c>
      <c r="CC409" s="433" t="n">
        <v>16537</v>
      </c>
      <c r="CD409" s="412" t="n">
        <f aca="false">CC409+AF409/2</f>
        <v>17617</v>
      </c>
      <c r="CE409" s="422" t="n">
        <f aca="false">CD409/25000</f>
        <v>0.70468</v>
      </c>
      <c r="CF409" s="434" t="n">
        <f aca="false">6700/CD409*24</f>
        <v>9.12754725549186</v>
      </c>
      <c r="CG409" s="435"/>
      <c r="CH409" s="428"/>
      <c r="CI409" s="447" t="n">
        <f aca="false">9500/CD409*24</f>
        <v>12.9420446159959</v>
      </c>
      <c r="CJ409" s="437" t="n">
        <v>22.9</v>
      </c>
      <c r="CK409" s="437" t="n">
        <v>1.18</v>
      </c>
      <c r="CL409" s="424"/>
      <c r="CM409" s="424" t="n">
        <v>19.6</v>
      </c>
      <c r="CN409" s="424" t="n">
        <v>70</v>
      </c>
      <c r="CO409" s="433"/>
      <c r="CP409" s="433"/>
      <c r="CQ409" s="438"/>
      <c r="CR409" s="438" t="n">
        <v>0.95</v>
      </c>
      <c r="CS409" s="482"/>
      <c r="CT409" s="433" t="n">
        <f aca="false">3500/CD409*24</f>
        <v>4.76812170063007</v>
      </c>
      <c r="CU409" s="435" t="n">
        <v>5.47</v>
      </c>
      <c r="CV409" s="494"/>
      <c r="CW409" s="495"/>
      <c r="CX409" s="496"/>
      <c r="CY409" s="497"/>
      <c r="CZ409" s="498"/>
      <c r="DA409" s="498"/>
      <c r="DB409" s="498"/>
      <c r="DC409" s="498"/>
      <c r="DD409" s="499"/>
      <c r="DE409" s="499"/>
      <c r="DF409" s="433" t="n">
        <v>16003</v>
      </c>
      <c r="DG409" s="446" t="n">
        <f aca="false">DF409+AF409/2</f>
        <v>17083</v>
      </c>
      <c r="DH409" s="422" t="n">
        <f aca="false">DG409/25000</f>
        <v>0.68332</v>
      </c>
      <c r="DI409" s="447" t="n">
        <f aca="false">6700/DG409*24</f>
        <v>9.41286659251888</v>
      </c>
      <c r="DJ409" s="435" t="n">
        <v>7.71</v>
      </c>
      <c r="DK409" s="428" t="n">
        <v>10.2</v>
      </c>
      <c r="DL409" s="447" t="n">
        <f aca="false">9500/DG409*24</f>
        <v>13.3466018849148</v>
      </c>
      <c r="DM409" s="542" t="n">
        <v>23</v>
      </c>
      <c r="DN409" s="542" t="n">
        <v>1.1</v>
      </c>
      <c r="DO409" s="543" t="n">
        <v>7.71</v>
      </c>
      <c r="DP409" s="543" t="n">
        <v>20.7</v>
      </c>
      <c r="DQ409" s="543" t="n">
        <v>74</v>
      </c>
      <c r="DR409" s="433"/>
      <c r="DS409" s="433"/>
      <c r="DT409" s="438"/>
      <c r="DU409" s="438" t="n">
        <v>0.95</v>
      </c>
      <c r="DV409" s="482"/>
      <c r="DW409" s="447" t="n">
        <f aca="false">3500/DG409*24</f>
        <v>4.91716911549494</v>
      </c>
      <c r="DX409" s="435" t="n">
        <v>4.58</v>
      </c>
      <c r="DY409" s="494" t="n">
        <v>7.86</v>
      </c>
      <c r="DZ409" s="495" t="n">
        <v>17.7</v>
      </c>
      <c r="EA409" s="496" t="n">
        <v>63</v>
      </c>
      <c r="EB409" s="497" t="n">
        <v>7200</v>
      </c>
      <c r="EC409" s="498" t="n">
        <v>12.1</v>
      </c>
      <c r="ED409" s="498"/>
      <c r="EE409" s="498"/>
      <c r="EF409" s="498"/>
      <c r="EG409" s="499" t="n">
        <v>18</v>
      </c>
      <c r="EH409" s="496"/>
      <c r="EI409" s="430" t="n">
        <f aca="false">DY409</f>
        <v>7.86</v>
      </c>
      <c r="EJ409" s="448" t="n">
        <f aca="false">DZ409</f>
        <v>17.7</v>
      </c>
      <c r="EK409" s="449" t="n">
        <f aca="false">EA409</f>
        <v>63</v>
      </c>
      <c r="EL409" s="418" t="n">
        <f aca="false">EB409</f>
        <v>7200</v>
      </c>
      <c r="EM409" s="432" t="n">
        <f aca="false">EC409</f>
        <v>12.1</v>
      </c>
      <c r="EN409" s="432"/>
      <c r="EO409" s="432"/>
      <c r="EP409" s="432"/>
      <c r="EQ409" s="431" t="n">
        <f aca="false">EG409</f>
        <v>18</v>
      </c>
      <c r="ER409" s="449"/>
      <c r="ES409" s="450" t="n">
        <f aca="false">44000/(BA409+AF409)*24</f>
        <v>30.4322766570605</v>
      </c>
      <c r="ET409" s="451" t="n">
        <f aca="false">(BA409+AF409)/BA$6</f>
        <v>0.694</v>
      </c>
      <c r="EU409" s="452" t="n">
        <f aca="false">BV409/1000/ES409*24</f>
        <v>0.203743818181818</v>
      </c>
      <c r="EV409" s="500" t="n">
        <f aca="false">EU409/$EU$6</f>
        <v>0.377303367003367</v>
      </c>
      <c r="EW409" s="514" t="n">
        <f aca="false">1-EM409/BY409</f>
        <v>0.472522474987311</v>
      </c>
      <c r="EX409" s="515" t="n">
        <f aca="false">BY409-EM409</f>
        <v>10.8393659942363</v>
      </c>
      <c r="EY409" s="514" t="n">
        <f aca="false">1-EJ409/BU409</f>
        <v>0.645290581162325</v>
      </c>
      <c r="EZ409" s="515" t="n">
        <f aca="false">BU409-EJ409</f>
        <v>32.2</v>
      </c>
      <c r="FA409" s="451" t="n">
        <f aca="false">1-EK409/BV409</f>
        <v>0.75614430242613</v>
      </c>
      <c r="FB409" s="432" t="n">
        <f aca="false">BV409-EK409</f>
        <v>195.349510086455</v>
      </c>
      <c r="FC409" s="453"/>
      <c r="FD409" s="432"/>
      <c r="FE409" s="453" t="n">
        <f aca="false">1-EQ409/CB409</f>
        <v>0.660377358490566</v>
      </c>
      <c r="FF409" s="431" t="n">
        <f aca="false">CB409-EQ409</f>
        <v>35</v>
      </c>
      <c r="FG409" s="491" t="n">
        <v>50400</v>
      </c>
      <c r="FH409" s="499"/>
      <c r="FI409" s="502"/>
      <c r="FJ409" s="488"/>
      <c r="FK409" s="456" t="n">
        <f aca="false">3000/BS409*24</f>
        <v>2.07492795389049</v>
      </c>
      <c r="FL409" s="491"/>
      <c r="FM409" s="503"/>
      <c r="FN409" s="491" t="n">
        <v>3614</v>
      </c>
      <c r="FO409" s="533" t="n">
        <f aca="false">FN409/11.15/1.2/1000</f>
        <v>0.270104633781764</v>
      </c>
      <c r="FP409" s="450" t="n">
        <f aca="false">FN409/BS409*1000</f>
        <v>104.149855907781</v>
      </c>
      <c r="FQ409" s="504" t="n">
        <v>46.8</v>
      </c>
      <c r="FR409" s="459" t="n">
        <f aca="false">FQ409/BS409*1000</f>
        <v>1.34870317002882</v>
      </c>
      <c r="FS409" s="505" t="n">
        <v>7.78</v>
      </c>
      <c r="FT409" s="536" t="n">
        <v>15.8</v>
      </c>
      <c r="FU409" s="496" t="n">
        <v>59</v>
      </c>
      <c r="FV409" s="491" t="n">
        <v>1</v>
      </c>
      <c r="FW409" s="505"/>
      <c r="FX409" s="491"/>
      <c r="FY409" s="453" t="n">
        <f aca="false">1-FV409/(EG409+DD409)</f>
        <v>0.944444444444444</v>
      </c>
      <c r="FZ409" s="453"/>
      <c r="GA409" s="430"/>
      <c r="GB409" s="500" t="n">
        <f aca="false">1-FT409/DZ409</f>
        <v>0.107344632768361</v>
      </c>
      <c r="GC409" s="515" t="n">
        <f aca="false">(CW409+DZ409-FT409)</f>
        <v>1.9</v>
      </c>
      <c r="GD409" s="500" t="n">
        <f aca="false">1-FU409/EA409</f>
        <v>0.0634920634920635</v>
      </c>
      <c r="GE409" s="528" t="n">
        <f aca="false">CX409+EA409-FU409</f>
        <v>4</v>
      </c>
      <c r="GF409" s="462" t="n">
        <f aca="false">4100/BS409*24</f>
        <v>2.835734870317</v>
      </c>
      <c r="GG409" s="491" t="n">
        <v>20</v>
      </c>
      <c r="GH409" s="527" t="n">
        <f aca="false">GG409/80</f>
        <v>0.25</v>
      </c>
      <c r="GI409" s="491" t="n">
        <v>140</v>
      </c>
      <c r="GJ409" s="545" t="n">
        <f aca="false">GI409/GG409</f>
        <v>7</v>
      </c>
      <c r="GK409" s="464" t="n">
        <f aca="false">GG409/(BS409/24)*1000</f>
        <v>13.8328530259366</v>
      </c>
      <c r="GL409" s="508" t="n">
        <v>7.94</v>
      </c>
      <c r="GM409" s="536" t="n">
        <v>15.6</v>
      </c>
      <c r="GN409" s="537" t="n">
        <v>57</v>
      </c>
      <c r="GO409" s="527" t="n">
        <f aca="false">1-GM409/FT409</f>
        <v>0.0126582278481013</v>
      </c>
      <c r="GP409" s="527" t="n">
        <f aca="false">1-GN409/FU409</f>
        <v>0.0338983050847458</v>
      </c>
      <c r="GQ409" s="536" t="n">
        <v>8</v>
      </c>
      <c r="GR409" s="456" t="n">
        <f aca="false">4300/BS409*24</f>
        <v>2.97406340057637</v>
      </c>
      <c r="GS409" s="537" t="n">
        <f aca="false">HC409</f>
        <v>14.6</v>
      </c>
      <c r="GT409" s="537" t="n">
        <f aca="false">HD409</f>
        <v>49.348</v>
      </c>
      <c r="GU409" s="527" t="n">
        <f aca="false">1-GS409/GM409</f>
        <v>0.0641025641025641</v>
      </c>
      <c r="GV409" s="527" t="n">
        <f aca="false">1-GT409/GN409</f>
        <v>0.134245614035088</v>
      </c>
      <c r="GW409" s="527" t="n">
        <f aca="false">1-HC409/FT409</f>
        <v>0.0759493670886077</v>
      </c>
      <c r="GX409" s="527" t="n">
        <f aca="false">1-HD409/FU409</f>
        <v>0.163593220338983</v>
      </c>
      <c r="GY409" s="545" t="n">
        <f aca="false">GK409/(FU409-HD409)</f>
        <v>1.43315924429513</v>
      </c>
      <c r="GZ409" s="491" t="n">
        <v>32458</v>
      </c>
      <c r="HA409" s="494" t="n">
        <v>7.92</v>
      </c>
      <c r="HB409" s="494" t="n">
        <v>7.68</v>
      </c>
      <c r="HC409" s="495" t="n">
        <v>14.6</v>
      </c>
      <c r="HD409" s="499" t="n">
        <f aca="false">HC409*3.38</f>
        <v>49.348</v>
      </c>
      <c r="HE409" s="499" t="n">
        <v>14</v>
      </c>
      <c r="HF409" s="499"/>
      <c r="HG409" s="499"/>
      <c r="HH409" s="493" t="n">
        <v>4</v>
      </c>
      <c r="HI409" s="509" t="n">
        <v>6110</v>
      </c>
      <c r="HJ409" s="491" t="n">
        <f aca="false">HI409*0.67</f>
        <v>4093.7</v>
      </c>
      <c r="HK409" s="491"/>
      <c r="HL409" s="491"/>
      <c r="HM409" s="544"/>
      <c r="HN409" s="507" t="n">
        <v>10.28</v>
      </c>
      <c r="HO409" s="492"/>
      <c r="HP409" s="546" t="n">
        <v>0.01</v>
      </c>
      <c r="HQ409" s="524"/>
      <c r="HR409" s="525"/>
      <c r="HS409" s="525" t="n">
        <v>0.15</v>
      </c>
      <c r="HT409" s="512" t="n">
        <v>4</v>
      </c>
      <c r="HU409" s="526" t="n">
        <f aca="false">72500/BA409*24</f>
        <v>53.4726490473264</v>
      </c>
      <c r="HV409" s="527" t="n">
        <f aca="false">1-HC409/BE409</f>
        <v>0.707414829659319</v>
      </c>
      <c r="HW409" s="527" t="n">
        <f aca="false">1-HD409/BF409</f>
        <v>0.72276404494382</v>
      </c>
      <c r="HX409" s="527" t="n">
        <f aca="false">1-HN409/BK409</f>
        <v>0.560683760683761</v>
      </c>
      <c r="HY409" s="513"/>
    </row>
    <row r="410" s="599" customFormat="true" ht="15" hidden="false" customHeight="true" outlineLevel="0" collapsed="false">
      <c r="A410" s="401" t="n">
        <v>43892</v>
      </c>
      <c r="B410" s="516" t="n">
        <v>34312</v>
      </c>
      <c r="C410" s="403" t="n">
        <f aca="false">B410/$B$6</f>
        <v>0.68624</v>
      </c>
      <c r="D410" s="572" t="n">
        <v>8.03</v>
      </c>
      <c r="E410" s="573" t="n">
        <v>40</v>
      </c>
      <c r="F410" s="574" t="n">
        <v>157</v>
      </c>
      <c r="G410" s="407" t="n">
        <f aca="false">F410*B410/1000</f>
        <v>5386.984</v>
      </c>
      <c r="H410" s="403" t="n">
        <f aca="false">G410/$G$6</f>
        <v>0.21547936</v>
      </c>
      <c r="I410" s="574" t="n">
        <v>8480</v>
      </c>
      <c r="J410" s="407" t="n">
        <f aca="false">I410*0.67</f>
        <v>5681.6</v>
      </c>
      <c r="K410" s="575" t="n">
        <v>28.6</v>
      </c>
      <c r="L410" s="575"/>
      <c r="M410" s="575"/>
      <c r="N410" s="576" t="n">
        <v>98</v>
      </c>
      <c r="O410" s="576"/>
      <c r="P410" s="410"/>
      <c r="Q410" s="410" t="n">
        <v>1080</v>
      </c>
      <c r="R410" s="410"/>
      <c r="S410" s="410"/>
      <c r="T410" s="411" t="n">
        <v>5.26</v>
      </c>
      <c r="U410" s="410" t="n">
        <f aca="false">V410/2.9</f>
        <v>3628.96551724138</v>
      </c>
      <c r="V410" s="410" t="n">
        <v>10524</v>
      </c>
      <c r="W410" s="410" t="n">
        <v>4307</v>
      </c>
      <c r="X410" s="517" t="n">
        <v>1080</v>
      </c>
      <c r="Y410" s="474"/>
      <c r="Z410" s="430"/>
      <c r="AA410" s="448"/>
      <c r="AB410" s="410"/>
      <c r="AC410" s="410"/>
      <c r="AD410" s="475"/>
      <c r="AE410" s="478"/>
      <c r="AF410" s="479" t="n">
        <f aca="false">X410+Q410</f>
        <v>2160</v>
      </c>
      <c r="AG410" s="478" t="n">
        <f aca="false">AF410/$AF$6</f>
        <v>0.864</v>
      </c>
      <c r="AH410" s="479" t="n">
        <f aca="false">AI410/2.9</f>
        <v>1841.55172413793</v>
      </c>
      <c r="AI410" s="479" t="n">
        <f aca="false">(V410*Q410+F410*X410)/AF410</f>
        <v>5340.5</v>
      </c>
      <c r="AJ410" s="474" t="n">
        <f aca="false">(V410*Q410+X410*F410)/1000</f>
        <v>11535.48</v>
      </c>
      <c r="AK410" s="478" t="n">
        <f aca="false">AJ410/$AJ$6</f>
        <v>0.512688</v>
      </c>
      <c r="AL410" s="448" t="n">
        <v>38</v>
      </c>
      <c r="AM410" s="480"/>
      <c r="AN410" s="474" t="n">
        <v>1253</v>
      </c>
      <c r="AO410" s="474" t="n">
        <v>1717</v>
      </c>
      <c r="AP410" s="480" t="n">
        <v>7.44</v>
      </c>
      <c r="AQ410" s="448" t="n">
        <v>493</v>
      </c>
      <c r="AR410" s="474" t="n">
        <f aca="false">AQ410*3.2</f>
        <v>1577.6</v>
      </c>
      <c r="AS410" s="658" t="n">
        <f aca="false">AR410/AQ410</f>
        <v>3.2</v>
      </c>
      <c r="AT410" s="474" t="n">
        <v>5410</v>
      </c>
      <c r="AU410" s="448"/>
      <c r="AV410" s="481" t="n">
        <v>12</v>
      </c>
      <c r="AW410" s="480" t="n">
        <v>5.48</v>
      </c>
      <c r="AX410" s="480" t="n">
        <v>36.42</v>
      </c>
      <c r="AY410" s="481" t="n">
        <v>15.8</v>
      </c>
      <c r="AZ410" s="481" t="n">
        <v>5.6</v>
      </c>
      <c r="BA410" s="421" t="n">
        <f aca="false">CC410+DF410</f>
        <v>34934</v>
      </c>
      <c r="BB410" s="422" t="n">
        <f aca="false">BA410/$BA$6</f>
        <v>0.69868</v>
      </c>
      <c r="BC410" s="423"/>
      <c r="BD410" s="424" t="n">
        <v>8.05</v>
      </c>
      <c r="BE410" s="425" t="n">
        <v>46.7</v>
      </c>
      <c r="BF410" s="426" t="n">
        <v>181</v>
      </c>
      <c r="BG410" s="427" t="n">
        <v>8310</v>
      </c>
      <c r="BH410" s="421" t="n">
        <f aca="false">BG410*0.67</f>
        <v>5567.7</v>
      </c>
      <c r="BI410" s="433"/>
      <c r="BJ410" s="422"/>
      <c r="BK410" s="428" t="n">
        <v>24</v>
      </c>
      <c r="BL410" s="428"/>
      <c r="BM410" s="429"/>
      <c r="BN410" s="423"/>
      <c r="BO410" s="426" t="n">
        <v>97</v>
      </c>
      <c r="BP410" s="426"/>
      <c r="BQ410" s="424" t="n">
        <v>3.2</v>
      </c>
      <c r="BR410" s="422" t="n">
        <f aca="false">BQ410/$BQ$6</f>
        <v>0.444444444444444</v>
      </c>
      <c r="BS410" s="410" t="n">
        <f aca="false">BA410+AF410</f>
        <v>37094</v>
      </c>
      <c r="BT410" s="430" t="n">
        <f aca="false">(BD410*BA410+AP410*AF410)/(AF410+BA410)</f>
        <v>8.01447943063568</v>
      </c>
      <c r="BU410" s="431" t="n">
        <f aca="false">(AQ410*Y410+BA410*BE410)/(BA410+Y410)</f>
        <v>46.7</v>
      </c>
      <c r="BV410" s="431" t="n">
        <f aca="false">(BA410*BF410+AR410*AF410)/(AF410+BA410)</f>
        <v>262.324634711813</v>
      </c>
      <c r="BW410" s="431" t="n">
        <f aca="false">(BA410*BG410+AS410*AF410)/(AF410+BA410)</f>
        <v>7826.29136787621</v>
      </c>
      <c r="BX410" s="431" t="n">
        <f aca="false">BW410*0.65</f>
        <v>5087.08938911953</v>
      </c>
      <c r="BY410" s="431" t="n">
        <f aca="false">(BK410*BA410+AY410*AF410)/BS410</f>
        <v>23.522510379037</v>
      </c>
      <c r="BZ410" s="431"/>
      <c r="CA410" s="432"/>
      <c r="CB410" s="431" t="n">
        <f aca="false">BO410</f>
        <v>97</v>
      </c>
      <c r="CC410" s="433" t="n">
        <v>17642</v>
      </c>
      <c r="CD410" s="412" t="n">
        <f aca="false">CC410+AF410/2</f>
        <v>18722</v>
      </c>
      <c r="CE410" s="422" t="n">
        <f aca="false">CD410/25000</f>
        <v>0.74888</v>
      </c>
      <c r="CF410" s="434" t="n">
        <f aca="false">6700/CD410*24</f>
        <v>8.58882598013033</v>
      </c>
      <c r="CG410" s="435"/>
      <c r="CH410" s="428"/>
      <c r="CI410" s="447" t="n">
        <f aca="false">9500/CD410*24</f>
        <v>12.1781860912296</v>
      </c>
      <c r="CJ410" s="437" t="n">
        <v>22.9</v>
      </c>
      <c r="CK410" s="437" t="n">
        <v>2.18</v>
      </c>
      <c r="CL410" s="424"/>
      <c r="CM410" s="424" t="s">
        <v>218</v>
      </c>
      <c r="CN410" s="424" t="n">
        <v>63</v>
      </c>
      <c r="CO410" s="433"/>
      <c r="CP410" s="433"/>
      <c r="CQ410" s="438"/>
      <c r="CR410" s="438" t="n">
        <v>0.94</v>
      </c>
      <c r="CS410" s="425"/>
      <c r="CT410" s="433" t="n">
        <f aca="false">3500/CD410*24</f>
        <v>4.48670013887405</v>
      </c>
      <c r="CU410" s="435" t="n">
        <v>6.24</v>
      </c>
      <c r="CV410" s="439"/>
      <c r="CW410" s="440"/>
      <c r="CX410" s="441"/>
      <c r="CY410" s="442"/>
      <c r="CZ410" s="443"/>
      <c r="DA410" s="443"/>
      <c r="DB410" s="443"/>
      <c r="DC410" s="443"/>
      <c r="DD410" s="444"/>
      <c r="DE410" s="441"/>
      <c r="DF410" s="445" t="n">
        <v>17292</v>
      </c>
      <c r="DG410" s="446" t="n">
        <f aca="false">DF410+AF410/2</f>
        <v>18372</v>
      </c>
      <c r="DH410" s="422" t="n">
        <f aca="false">DG410/25000</f>
        <v>0.73488</v>
      </c>
      <c r="DI410" s="447" t="n">
        <f aca="false">6700/DG410*24</f>
        <v>8.75244937949053</v>
      </c>
      <c r="DJ410" s="435" t="n">
        <v>7.71</v>
      </c>
      <c r="DK410" s="428" t="n">
        <v>3.3</v>
      </c>
      <c r="DL410" s="447" t="n">
        <f aca="false">9500/DG410*24</f>
        <v>12.4101894186806</v>
      </c>
      <c r="DM410" s="423" t="n">
        <v>23</v>
      </c>
      <c r="DN410" s="423" t="n">
        <v>1.1</v>
      </c>
      <c r="DO410" s="424" t="n">
        <v>7.72</v>
      </c>
      <c r="DP410" s="424" t="n">
        <v>19.1</v>
      </c>
      <c r="DQ410" s="424" t="n">
        <v>72</v>
      </c>
      <c r="DR410" s="433"/>
      <c r="DS410" s="433"/>
      <c r="DT410" s="438"/>
      <c r="DU410" s="438" t="n">
        <v>0.95</v>
      </c>
      <c r="DV410" s="425"/>
      <c r="DW410" s="447" t="n">
        <f aca="false">3500/DG410*24</f>
        <v>4.57217504898759</v>
      </c>
      <c r="DX410" s="435" t="n">
        <v>6.19</v>
      </c>
      <c r="DY410" s="439" t="n">
        <v>7.93</v>
      </c>
      <c r="DZ410" s="440" t="n">
        <v>17.4</v>
      </c>
      <c r="EA410" s="441" t="n">
        <v>56</v>
      </c>
      <c r="EB410" s="442" t="n">
        <v>6950</v>
      </c>
      <c r="EC410" s="443" t="n">
        <v>8.2</v>
      </c>
      <c r="ED410" s="443"/>
      <c r="EE410" s="443"/>
      <c r="EF410" s="443"/>
      <c r="EG410" s="444" t="n">
        <v>10</v>
      </c>
      <c r="EH410" s="441"/>
      <c r="EI410" s="430" t="n">
        <f aca="false">DY410</f>
        <v>7.93</v>
      </c>
      <c r="EJ410" s="448" t="n">
        <f aca="false">DZ410</f>
        <v>17.4</v>
      </c>
      <c r="EK410" s="449" t="n">
        <f aca="false">EA410</f>
        <v>56</v>
      </c>
      <c r="EL410" s="418" t="n">
        <f aca="false">EB410</f>
        <v>6950</v>
      </c>
      <c r="EM410" s="432" t="n">
        <f aca="false">EC410</f>
        <v>8.2</v>
      </c>
      <c r="EN410" s="432"/>
      <c r="EO410" s="432"/>
      <c r="EP410" s="432"/>
      <c r="EQ410" s="431" t="n">
        <f aca="false">EG410</f>
        <v>10</v>
      </c>
      <c r="ER410" s="449"/>
      <c r="ES410" s="450" t="n">
        <f aca="false">44000/(BA410+AF410)*24</f>
        <v>28.4682158839705</v>
      </c>
      <c r="ET410" s="451" t="n">
        <f aca="false">(BA410+AF410)/BA$6</f>
        <v>0.74188</v>
      </c>
      <c r="EU410" s="452" t="n">
        <f aca="false">BV410/1000/ES410*24</f>
        <v>0.221151590909091</v>
      </c>
      <c r="EV410" s="451" t="n">
        <f aca="false">EU410/$EU$6</f>
        <v>0.409539983164983</v>
      </c>
      <c r="EW410" s="514" t="n">
        <f aca="false">1-EM410/BY410</f>
        <v>0.651397751861224</v>
      </c>
      <c r="EX410" s="515" t="n">
        <f aca="false">BY410-EM410</f>
        <v>15.322510379037</v>
      </c>
      <c r="EY410" s="514" t="n">
        <f aca="false">1-EJ410/BU410</f>
        <v>0.627408993576017</v>
      </c>
      <c r="EZ410" s="515" t="n">
        <f aca="false">BU410-EJ410</f>
        <v>29.3</v>
      </c>
      <c r="FA410" s="451" t="n">
        <f aca="false">1-EK410/BV410</f>
        <v>0.786524052300612</v>
      </c>
      <c r="FB410" s="432" t="n">
        <f aca="false">BV410-EK410</f>
        <v>206.324634711813</v>
      </c>
      <c r="FC410" s="453"/>
      <c r="FD410" s="432"/>
      <c r="FE410" s="453" t="n">
        <f aca="false">1-EQ410/CB410</f>
        <v>0.896907216494845</v>
      </c>
      <c r="FF410" s="431" t="n">
        <f aca="false">CB410-EQ410</f>
        <v>87</v>
      </c>
      <c r="FG410" s="406" t="n">
        <v>50400</v>
      </c>
      <c r="FH410" s="590"/>
      <c r="FI410" s="591"/>
      <c r="FJ410" s="592"/>
      <c r="FK410" s="456" t="n">
        <f aca="false">3000/BS410*24</f>
        <v>1.94101471936162</v>
      </c>
      <c r="FL410" s="531"/>
      <c r="FM410" s="456"/>
      <c r="FN410" s="531" t="n">
        <v>3753</v>
      </c>
      <c r="FO410" s="533" t="n">
        <f aca="false">FN410/11.15/1.2/1000</f>
        <v>0.280493273542601</v>
      </c>
      <c r="FP410" s="450" t="n">
        <f aca="false">FN410/BS410*1000</f>
        <v>101.175392246725</v>
      </c>
      <c r="FQ410" s="458" t="n">
        <v>43.2</v>
      </c>
      <c r="FR410" s="459" t="n">
        <f aca="false">FQ410/BS410*1000</f>
        <v>1.16460883161697</v>
      </c>
      <c r="FS410" s="577" t="n">
        <v>7.84</v>
      </c>
      <c r="FT410" s="578" t="n">
        <v>16.8</v>
      </c>
      <c r="FU410" s="579" t="n">
        <v>54</v>
      </c>
      <c r="FV410" s="580" t="n">
        <v>1</v>
      </c>
      <c r="FW410" s="581"/>
      <c r="FX410" s="580"/>
      <c r="FY410" s="453" t="n">
        <f aca="false">1-FV410/(EG410+DD410)</f>
        <v>0.9</v>
      </c>
      <c r="FZ410" s="453"/>
      <c r="GA410" s="430"/>
      <c r="GB410" s="514" t="n">
        <f aca="false">1-FT410/DZ410</f>
        <v>0.0344827586206895</v>
      </c>
      <c r="GC410" s="515" t="n">
        <f aca="false">(CW410+DZ410-FT410)</f>
        <v>0.599999999999998</v>
      </c>
      <c r="GD410" s="514" t="n">
        <f aca="false">1-FU410/EA410</f>
        <v>0.0357142857142857</v>
      </c>
      <c r="GE410" s="528" t="n">
        <f aca="false">CX410+EA410-FU410</f>
        <v>2</v>
      </c>
      <c r="GF410" s="462" t="n">
        <f aca="false">4100/BS410*24</f>
        <v>2.65272011646088</v>
      </c>
      <c r="GG410" s="607" t="n">
        <v>20</v>
      </c>
      <c r="GH410" s="451" t="n">
        <f aca="false">GG410/80</f>
        <v>0.25</v>
      </c>
      <c r="GI410" s="406" t="n">
        <v>140</v>
      </c>
      <c r="GJ410" s="463" t="n">
        <f aca="false">GI410/GG410</f>
        <v>7</v>
      </c>
      <c r="GK410" s="464" t="n">
        <f aca="false">GG410/(BS410/24)*1000</f>
        <v>12.9400981290775</v>
      </c>
      <c r="GL410" s="465" t="n">
        <v>7.89</v>
      </c>
      <c r="GM410" s="530" t="n">
        <v>16.2</v>
      </c>
      <c r="GN410" s="406" t="n">
        <v>52</v>
      </c>
      <c r="GO410" s="514" t="n">
        <f aca="false">1-GM410/FT410</f>
        <v>0.0357142857142858</v>
      </c>
      <c r="GP410" s="451" t="n">
        <f aca="false">1-GN410/FU410</f>
        <v>0.0370370370370371</v>
      </c>
      <c r="GQ410" s="578" t="n">
        <v>8</v>
      </c>
      <c r="GR410" s="456" t="n">
        <f aca="false">4300/BS410*24</f>
        <v>2.78212109775166</v>
      </c>
      <c r="GS410" s="532" t="n">
        <f aca="false">HC410</f>
        <v>14.9</v>
      </c>
      <c r="GT410" s="532" t="n">
        <f aca="false">HD410</f>
        <v>50.362</v>
      </c>
      <c r="GU410" s="514" t="n">
        <f aca="false">1-GS410/GM410</f>
        <v>0.0802469135802468</v>
      </c>
      <c r="GV410" s="514" t="n">
        <f aca="false">1-GT410/GN410</f>
        <v>0.0315</v>
      </c>
      <c r="GW410" s="514" t="n">
        <f aca="false">1-HC410/FT410</f>
        <v>0.113095238095238</v>
      </c>
      <c r="GX410" s="514" t="n">
        <f aca="false">1-HD410/FU410</f>
        <v>0.0673703703703703</v>
      </c>
      <c r="GY410" s="463" t="n">
        <f aca="false">GK410/(FU410-HD410)</f>
        <v>3.55692636863042</v>
      </c>
      <c r="GZ410" s="406" t="n">
        <v>32820</v>
      </c>
      <c r="HA410" s="582" t="n">
        <v>8.1</v>
      </c>
      <c r="HB410" s="452" t="n">
        <v>7.99</v>
      </c>
      <c r="HC410" s="578" t="n">
        <v>14.9</v>
      </c>
      <c r="HD410" s="464" t="n">
        <f aca="false">HC410*3.38</f>
        <v>50.362</v>
      </c>
      <c r="HE410" s="464" t="n">
        <v>15</v>
      </c>
      <c r="HF410" s="464"/>
      <c r="HG410" s="583"/>
      <c r="HH410" s="576" t="n">
        <v>5</v>
      </c>
      <c r="HI410" s="584" t="n">
        <v>6970</v>
      </c>
      <c r="HJ410" s="407" t="n">
        <f aca="false">HI410*0.67</f>
        <v>4669.9</v>
      </c>
      <c r="HK410" s="407"/>
      <c r="HL410" s="550"/>
      <c r="HM410" s="585"/>
      <c r="HN410" s="462" t="n">
        <v>7.16</v>
      </c>
      <c r="HO410" s="575"/>
      <c r="HP410" s="549" t="n">
        <v>0.01</v>
      </c>
      <c r="HQ410" s="586"/>
      <c r="HR410" s="587"/>
      <c r="HS410" s="521" t="n">
        <v>0.15</v>
      </c>
      <c r="HT410" s="588"/>
      <c r="HU410" s="523" t="n">
        <f aca="false">72500/BA410*24</f>
        <v>49.8082097669892</v>
      </c>
      <c r="HV410" s="514" t="n">
        <f aca="false">1-HC410/BE410</f>
        <v>0.680942184154176</v>
      </c>
      <c r="HW410" s="514" t="n">
        <f aca="false">1-HD410/BF410</f>
        <v>0.721756906077348</v>
      </c>
      <c r="HX410" s="514" t="n">
        <f aca="false">1-HN410/BK410</f>
        <v>0.701666666666667</v>
      </c>
      <c r="HY410" s="600"/>
    </row>
    <row r="411" s="599" customFormat="true" ht="15" hidden="false" customHeight="true" outlineLevel="0" collapsed="false">
      <c r="A411" s="401" t="n">
        <v>43893</v>
      </c>
      <c r="B411" s="516" t="n">
        <v>32455</v>
      </c>
      <c r="C411" s="403" t="n">
        <f aca="false">B411/$B$6</f>
        <v>0.6491</v>
      </c>
      <c r="D411" s="572" t="n">
        <v>8.21</v>
      </c>
      <c r="E411" s="573" t="n">
        <v>41.5</v>
      </c>
      <c r="F411" s="574" t="n">
        <v>168</v>
      </c>
      <c r="G411" s="407" t="n">
        <f aca="false">F411*B411/1000</f>
        <v>5452.44</v>
      </c>
      <c r="H411" s="403" t="n">
        <f aca="false">G411/$G$6</f>
        <v>0.2180976</v>
      </c>
      <c r="I411" s="574" t="n">
        <v>7220</v>
      </c>
      <c r="J411" s="407" t="n">
        <f aca="false">I411*0.67</f>
        <v>4837.4</v>
      </c>
      <c r="K411" s="575" t="n">
        <v>31</v>
      </c>
      <c r="L411" s="575" t="n">
        <v>20.4</v>
      </c>
      <c r="M411" s="575" t="n">
        <v>2.1</v>
      </c>
      <c r="N411" s="576" t="n">
        <v>73</v>
      </c>
      <c r="O411" s="576" t="n">
        <v>16</v>
      </c>
      <c r="P411" s="410"/>
      <c r="Q411" s="410" t="n">
        <v>1080</v>
      </c>
      <c r="R411" s="410"/>
      <c r="S411" s="410"/>
      <c r="T411" s="411" t="n">
        <v>5.21</v>
      </c>
      <c r="U411" s="410" t="n">
        <f aca="false">V411/2.9</f>
        <v>3668.96551724138</v>
      </c>
      <c r="V411" s="410" t="n">
        <v>10640</v>
      </c>
      <c r="W411" s="410" t="n">
        <v>4071</v>
      </c>
      <c r="X411" s="517" t="n">
        <v>1080</v>
      </c>
      <c r="Y411" s="474"/>
      <c r="Z411" s="430"/>
      <c r="AA411" s="448"/>
      <c r="AB411" s="410"/>
      <c r="AC411" s="410"/>
      <c r="AD411" s="475"/>
      <c r="AE411" s="478"/>
      <c r="AF411" s="479" t="n">
        <f aca="false">X411+Q411</f>
        <v>2160</v>
      </c>
      <c r="AG411" s="478" t="n">
        <f aca="false">AF411/$AF$6</f>
        <v>0.864</v>
      </c>
      <c r="AH411" s="479" t="n">
        <f aca="false">AI411/2.9</f>
        <v>1863.44827586207</v>
      </c>
      <c r="AI411" s="479" t="n">
        <f aca="false">(V411*Q411+F411*X411)/AF411</f>
        <v>5404</v>
      </c>
      <c r="AJ411" s="474" t="n">
        <f aca="false">(V411*Q411+X411*F411)/1000</f>
        <v>11672.64</v>
      </c>
      <c r="AK411" s="478" t="n">
        <f aca="false">AJ411/$AJ$6</f>
        <v>0.518784</v>
      </c>
      <c r="AL411" s="448" t="n">
        <v>38</v>
      </c>
      <c r="AM411" s="480"/>
      <c r="AN411" s="474" t="n">
        <v>1076</v>
      </c>
      <c r="AO411" s="474" t="n">
        <v>1538</v>
      </c>
      <c r="AP411" s="480" t="n">
        <v>7.65</v>
      </c>
      <c r="AQ411" s="448" t="n">
        <v>485</v>
      </c>
      <c r="AR411" s="474" t="n">
        <f aca="false">AQ411*3.2</f>
        <v>1552</v>
      </c>
      <c r="AS411" s="658" t="n">
        <f aca="false">AR411/AQ411</f>
        <v>3.2</v>
      </c>
      <c r="AT411" s="474" t="n">
        <v>5630</v>
      </c>
      <c r="AU411" s="448"/>
      <c r="AV411" s="481" t="n">
        <v>12</v>
      </c>
      <c r="AW411" s="480" t="n">
        <v>4.68</v>
      </c>
      <c r="AX411" s="480" t="n">
        <v>37.2</v>
      </c>
      <c r="AY411" s="481" t="n">
        <v>18.2</v>
      </c>
      <c r="AZ411" s="481" t="n">
        <v>5.6</v>
      </c>
      <c r="BA411" s="421" t="n">
        <f aca="false">CC411+DF411</f>
        <v>30054</v>
      </c>
      <c r="BB411" s="422" t="n">
        <f aca="false">BA411/$BA$6</f>
        <v>0.60108</v>
      </c>
      <c r="BC411" s="423"/>
      <c r="BD411" s="424" t="n">
        <v>8.24</v>
      </c>
      <c r="BE411" s="425" t="n">
        <v>63.6</v>
      </c>
      <c r="BF411" s="426" t="n">
        <v>238</v>
      </c>
      <c r="BG411" s="427" t="n">
        <v>8920</v>
      </c>
      <c r="BH411" s="421" t="n">
        <f aca="false">BG411*0.67</f>
        <v>5976.4</v>
      </c>
      <c r="BI411" s="433" t="n">
        <v>1553</v>
      </c>
      <c r="BJ411" s="422" t="n">
        <f aca="false">BI411/35.5*(23+35.5)/BH411</f>
        <v>0.428212471401597</v>
      </c>
      <c r="BK411" s="428" t="n">
        <v>22.8</v>
      </c>
      <c r="BL411" s="428" t="n">
        <v>13</v>
      </c>
      <c r="BM411" s="429" t="n">
        <v>13.3</v>
      </c>
      <c r="BN411" s="423" t="n">
        <v>1.6</v>
      </c>
      <c r="BO411" s="426" t="n">
        <v>87</v>
      </c>
      <c r="BP411" s="426" t="n">
        <v>16</v>
      </c>
      <c r="BQ411" s="424" t="n">
        <v>3.26</v>
      </c>
      <c r="BR411" s="422" t="n">
        <f aca="false">BQ411/$BQ$6</f>
        <v>0.452777777777778</v>
      </c>
      <c r="BS411" s="410" t="n">
        <f aca="false">BA411+AF411</f>
        <v>32214</v>
      </c>
      <c r="BT411" s="430" t="n">
        <f aca="false">(BD411*BA411+AP411*AF411)/(AF411+BA411)</f>
        <v>8.20043956043956</v>
      </c>
      <c r="BU411" s="431" t="n">
        <f aca="false">(AQ411*Y411+BA411*BE411)/(BA411+Y411)</f>
        <v>63.6</v>
      </c>
      <c r="BV411" s="431" t="n">
        <f aca="false">(BA411*BF411+AR411*AF411)/(AF411+BA411)</f>
        <v>326.105792512572</v>
      </c>
      <c r="BW411" s="431" t="n">
        <f aca="false">(BA411*BG411+AS411*AF411)/(AF411+BA411)</f>
        <v>8322.11436021606</v>
      </c>
      <c r="BX411" s="431" t="n">
        <f aca="false">BW411*0.65</f>
        <v>5409.37433414044</v>
      </c>
      <c r="BY411" s="431" t="n">
        <f aca="false">(BK411*BA411+AY411*AF411)/BS411</f>
        <v>22.4915626746135</v>
      </c>
      <c r="BZ411" s="431" t="n">
        <f aca="false">(BL411*BA411+AY411*AF411)/BS411</f>
        <v>13.3486682808717</v>
      </c>
      <c r="CA411" s="432" t="n">
        <f aca="false">(BN411*BA411+AZ411*AF411)/BS411</f>
        <v>1.86820636990129</v>
      </c>
      <c r="CB411" s="431" t="n">
        <f aca="false">BO411</f>
        <v>87</v>
      </c>
      <c r="CC411" s="433" t="n">
        <v>15141</v>
      </c>
      <c r="CD411" s="412" t="n">
        <f aca="false">CC411+AF411/2</f>
        <v>16221</v>
      </c>
      <c r="CE411" s="422" t="n">
        <f aca="false">CD411/25000</f>
        <v>0.64884</v>
      </c>
      <c r="CF411" s="434" t="n">
        <f aca="false">6700/CD411*24</f>
        <v>9.91307564268541</v>
      </c>
      <c r="CG411" s="435"/>
      <c r="CH411" s="428"/>
      <c r="CI411" s="447" t="n">
        <f aca="false">9500/CD411*24</f>
        <v>14.0558535232107</v>
      </c>
      <c r="CJ411" s="437" t="n">
        <v>22.9</v>
      </c>
      <c r="CK411" s="437" t="n">
        <v>1.93</v>
      </c>
      <c r="CL411" s="424"/>
      <c r="CM411" s="424" t="n">
        <v>18.6</v>
      </c>
      <c r="CN411" s="424" t="n">
        <v>72</v>
      </c>
      <c r="CO411" s="433"/>
      <c r="CP411" s="433"/>
      <c r="CQ411" s="438"/>
      <c r="CR411" s="438" t="n">
        <v>0.94</v>
      </c>
      <c r="CS411" s="425"/>
      <c r="CT411" s="433" t="n">
        <f aca="false">3500/CD411*24</f>
        <v>5.17847235065656</v>
      </c>
      <c r="CU411" s="435" t="n">
        <v>5.79</v>
      </c>
      <c r="CV411" s="439"/>
      <c r="CW411" s="440"/>
      <c r="CX411" s="441"/>
      <c r="CY411" s="442"/>
      <c r="CZ411" s="443"/>
      <c r="DA411" s="443"/>
      <c r="DB411" s="443"/>
      <c r="DC411" s="443"/>
      <c r="DD411" s="444"/>
      <c r="DE411" s="441"/>
      <c r="DF411" s="445" t="n">
        <v>14913</v>
      </c>
      <c r="DG411" s="446" t="n">
        <f aca="false">DF411+AF411/2</f>
        <v>15993</v>
      </c>
      <c r="DH411" s="422" t="n">
        <f aca="false">DG411/25000</f>
        <v>0.63972</v>
      </c>
      <c r="DI411" s="447" t="n">
        <f aca="false">6700/DG411*24</f>
        <v>10.0543987994748</v>
      </c>
      <c r="DJ411" s="435" t="n">
        <v>7.82</v>
      </c>
      <c r="DK411" s="428" t="n">
        <v>3.4</v>
      </c>
      <c r="DL411" s="447" t="n">
        <f aca="false">9500/DG411*24</f>
        <v>14.2562371037329</v>
      </c>
      <c r="DM411" s="423" t="n">
        <v>23.1</v>
      </c>
      <c r="DN411" s="423" t="n">
        <v>2.8</v>
      </c>
      <c r="DO411" s="424" t="n">
        <v>7.82</v>
      </c>
      <c r="DP411" s="424" t="n">
        <v>19.7</v>
      </c>
      <c r="DQ411" s="424" t="n">
        <v>80</v>
      </c>
      <c r="DR411" s="433" t="n">
        <v>5478</v>
      </c>
      <c r="DS411" s="433" t="n">
        <v>3010</v>
      </c>
      <c r="DT411" s="438" t="n">
        <f aca="false">DS411/DR411</f>
        <v>0.549470609711574</v>
      </c>
      <c r="DU411" s="438" t="n">
        <v>0.95</v>
      </c>
      <c r="DV411" s="425"/>
      <c r="DW411" s="447" t="n">
        <f aca="false">3500/DG411*24</f>
        <v>5.25229788032264</v>
      </c>
      <c r="DX411" s="435" t="n">
        <v>6.18</v>
      </c>
      <c r="DY411" s="439" t="n">
        <v>8.01</v>
      </c>
      <c r="DZ411" s="440" t="n">
        <v>18.2</v>
      </c>
      <c r="EA411" s="441" t="n">
        <v>68</v>
      </c>
      <c r="EB411" s="442" t="n">
        <v>7730</v>
      </c>
      <c r="EC411" s="443" t="n">
        <v>6.5</v>
      </c>
      <c r="ED411" s="443" t="n">
        <v>0.23</v>
      </c>
      <c r="EE411" s="443" t="n">
        <v>6.4</v>
      </c>
      <c r="EF411" s="443" t="n">
        <v>0.8</v>
      </c>
      <c r="EG411" s="444" t="n">
        <v>10</v>
      </c>
      <c r="EH411" s="441" t="n">
        <v>16</v>
      </c>
      <c r="EI411" s="430" t="n">
        <f aca="false">DY411</f>
        <v>8.01</v>
      </c>
      <c r="EJ411" s="448" t="n">
        <f aca="false">DZ411</f>
        <v>18.2</v>
      </c>
      <c r="EK411" s="449" t="n">
        <f aca="false">EA411</f>
        <v>68</v>
      </c>
      <c r="EL411" s="418" t="n">
        <f aca="false">EB411</f>
        <v>7730</v>
      </c>
      <c r="EM411" s="432" t="n">
        <f aca="false">EC411</f>
        <v>6.5</v>
      </c>
      <c r="EN411" s="432" t="n">
        <f aca="false">ED411</f>
        <v>0.23</v>
      </c>
      <c r="EO411" s="432" t="n">
        <f aca="false">EE411</f>
        <v>6.4</v>
      </c>
      <c r="EP411" s="432" t="n">
        <f aca="false">EF411</f>
        <v>0.8</v>
      </c>
      <c r="EQ411" s="431" t="n">
        <f aca="false">EG411</f>
        <v>10</v>
      </c>
      <c r="ER411" s="449" t="n">
        <f aca="false">EH411</f>
        <v>16</v>
      </c>
      <c r="ES411" s="450" t="n">
        <f aca="false">44000/(BA411+AF411)*24</f>
        <v>32.7807785434904</v>
      </c>
      <c r="ET411" s="451" t="n">
        <f aca="false">(BA411+AF411)/BA$6</f>
        <v>0.64428</v>
      </c>
      <c r="EU411" s="452" t="n">
        <f aca="false">BV411/1000/ES411*24</f>
        <v>0.238753909090909</v>
      </c>
      <c r="EV411" s="451" t="n">
        <f aca="false">EU411/$EU$6</f>
        <v>0.442136868686869</v>
      </c>
      <c r="EW411" s="514" t="n">
        <f aca="false">1-EM411/BY411</f>
        <v>0.711002739381172</v>
      </c>
      <c r="EX411" s="515" t="n">
        <f aca="false">BY411-EM411</f>
        <v>15.9915626746135</v>
      </c>
      <c r="EY411" s="514" t="n">
        <f aca="false">1-EJ411/BU411</f>
        <v>0.713836477987421</v>
      </c>
      <c r="EZ411" s="515" t="n">
        <f aca="false">BU411-EJ411</f>
        <v>45.4</v>
      </c>
      <c r="FA411" s="451" t="n">
        <f aca="false">1-EK411/BV411</f>
        <v>0.7914787116289</v>
      </c>
      <c r="FB411" s="432" t="n">
        <f aca="false">BV411-EK411</f>
        <v>258.105792512572</v>
      </c>
      <c r="FC411" s="453" t="n">
        <f aca="false">1-EP411/CA411</f>
        <v>0.571781783378529</v>
      </c>
      <c r="FD411" s="432" t="n">
        <f aca="false">CA411-EP411</f>
        <v>1.06820636990129</v>
      </c>
      <c r="FE411" s="453" t="n">
        <f aca="false">1-EQ411/CB411</f>
        <v>0.885057471264368</v>
      </c>
      <c r="FF411" s="431" t="n">
        <f aca="false">CB411-EQ411</f>
        <v>77</v>
      </c>
      <c r="FG411" s="406" t="n">
        <v>50400</v>
      </c>
      <c r="FH411" s="590"/>
      <c r="FI411" s="591"/>
      <c r="FJ411" s="592"/>
      <c r="FK411" s="456" t="n">
        <f aca="false">3000/BS411*24</f>
        <v>2.23505308251071</v>
      </c>
      <c r="FL411" s="531"/>
      <c r="FM411" s="456"/>
      <c r="FN411" s="531" t="n">
        <v>3753</v>
      </c>
      <c r="FO411" s="533" t="n">
        <f aca="false">FN411/11.15/1.2/1000</f>
        <v>0.280493273542601</v>
      </c>
      <c r="FP411" s="450" t="n">
        <f aca="false">FN411/BS411*1000</f>
        <v>116.502141925871</v>
      </c>
      <c r="FQ411" s="458" t="n">
        <v>43.2</v>
      </c>
      <c r="FR411" s="459" t="n">
        <f aca="false">FQ411/BS411*1000</f>
        <v>1.34103184950643</v>
      </c>
      <c r="FS411" s="577" t="n">
        <v>7.91</v>
      </c>
      <c r="FT411" s="578" t="n">
        <v>16.7</v>
      </c>
      <c r="FU411" s="579" t="n">
        <v>53</v>
      </c>
      <c r="FV411" s="580" t="n">
        <v>1</v>
      </c>
      <c r="FW411" s="581" t="n">
        <v>0.22</v>
      </c>
      <c r="FX411" s="580" t="n">
        <v>16</v>
      </c>
      <c r="FY411" s="453" t="n">
        <f aca="false">1-FV411/(EG411+DD411)</f>
        <v>0.9</v>
      </c>
      <c r="FZ411" s="453" t="n">
        <f aca="false">1-FW411/(EF411+DC411)</f>
        <v>0.725</v>
      </c>
      <c r="GA411" s="430" t="n">
        <f aca="false">EF411+DC411-FW411</f>
        <v>0.58</v>
      </c>
      <c r="GB411" s="514" t="n">
        <f aca="false">1-FT411/DZ411</f>
        <v>0.0824175824175825</v>
      </c>
      <c r="GC411" s="515" t="n">
        <f aca="false">(CW411+DZ411-FT411)</f>
        <v>1.5</v>
      </c>
      <c r="GD411" s="514" t="n">
        <f aca="false">1-FU411/EA411</f>
        <v>0.220588235294118</v>
      </c>
      <c r="GE411" s="528" t="n">
        <f aca="false">CX411+EA411-FU411</f>
        <v>15</v>
      </c>
      <c r="GF411" s="462" t="n">
        <f aca="false">4100/BS411*24</f>
        <v>3.05457254609797</v>
      </c>
      <c r="GG411" s="607" t="n">
        <v>25</v>
      </c>
      <c r="GH411" s="451" t="n">
        <f aca="false">GG411/80</f>
        <v>0.3125</v>
      </c>
      <c r="GI411" s="406" t="n">
        <v>175</v>
      </c>
      <c r="GJ411" s="463" t="n">
        <f aca="false">GI411/GG411</f>
        <v>7</v>
      </c>
      <c r="GK411" s="464" t="n">
        <f aca="false">GG411/(BS411/24)*1000</f>
        <v>18.6254423542559</v>
      </c>
      <c r="GL411" s="465" t="n">
        <v>8.02</v>
      </c>
      <c r="GM411" s="530" t="n">
        <v>16.1</v>
      </c>
      <c r="GN411" s="406" t="n">
        <v>49</v>
      </c>
      <c r="GO411" s="514" t="n">
        <f aca="false">1-GM411/FT411</f>
        <v>0.0359281437125747</v>
      </c>
      <c r="GP411" s="451" t="n">
        <f aca="false">1-GN411/FU411</f>
        <v>0.0754716981132075</v>
      </c>
      <c r="GQ411" s="578" t="n">
        <v>8</v>
      </c>
      <c r="GR411" s="456" t="n">
        <f aca="false">4300/BS411*24</f>
        <v>3.20357608493202</v>
      </c>
      <c r="GS411" s="532" t="n">
        <f aca="false">HC411</f>
        <v>14</v>
      </c>
      <c r="GT411" s="532" t="n">
        <f aca="false">HD411</f>
        <v>47.32</v>
      </c>
      <c r="GU411" s="514" t="n">
        <f aca="false">1-GS411/GM411</f>
        <v>0.130434782608696</v>
      </c>
      <c r="GV411" s="514" t="n">
        <f aca="false">1-GT411/GN411</f>
        <v>0.0342857142857143</v>
      </c>
      <c r="GW411" s="514" t="n">
        <f aca="false">1-HC411/FT411</f>
        <v>0.161676646706587</v>
      </c>
      <c r="GX411" s="514" t="n">
        <f aca="false">1-HD411/FU411</f>
        <v>0.107169811320755</v>
      </c>
      <c r="GY411" s="463" t="n">
        <f aca="false">GK411/(FU411-HD411)</f>
        <v>3.27912717504506</v>
      </c>
      <c r="GZ411" s="406" t="n">
        <v>30980</v>
      </c>
      <c r="HA411" s="582" t="n">
        <v>8.22</v>
      </c>
      <c r="HB411" s="452" t="n">
        <v>8.15</v>
      </c>
      <c r="HC411" s="578" t="n">
        <v>14</v>
      </c>
      <c r="HD411" s="464" t="n">
        <f aca="false">HC411*3.38</f>
        <v>47.32</v>
      </c>
      <c r="HE411" s="464" t="n">
        <v>15</v>
      </c>
      <c r="HF411" s="464"/>
      <c r="HG411" s="583"/>
      <c r="HH411" s="576" t="n">
        <v>3</v>
      </c>
      <c r="HI411" s="584" t="n">
        <v>7010</v>
      </c>
      <c r="HJ411" s="407" t="n">
        <f aca="false">HI411*0.67</f>
        <v>4696.7</v>
      </c>
      <c r="HK411" s="407" t="n">
        <v>170</v>
      </c>
      <c r="HL411" s="550" t="n">
        <v>1292</v>
      </c>
      <c r="HM411" s="585" t="n">
        <v>7.5</v>
      </c>
      <c r="HN411" s="462" t="n">
        <v>5.4</v>
      </c>
      <c r="HO411" s="575" t="n">
        <v>0.13</v>
      </c>
      <c r="HP411" s="549" t="n">
        <v>0.51</v>
      </c>
      <c r="HQ411" s="586" t="n">
        <v>8.3</v>
      </c>
      <c r="HR411" s="587" t="n">
        <v>0.14</v>
      </c>
      <c r="HS411" s="521" t="n">
        <v>0.17</v>
      </c>
      <c r="HT411" s="588" t="n">
        <v>4</v>
      </c>
      <c r="HU411" s="523" t="n">
        <f aca="false">72500/BA411*24</f>
        <v>57.8957875823518</v>
      </c>
      <c r="HV411" s="514" t="n">
        <f aca="false">1-HC411/BE411</f>
        <v>0.779874213836478</v>
      </c>
      <c r="HW411" s="514" t="n">
        <f aca="false">1-HD411/BF411</f>
        <v>0.801176470588235</v>
      </c>
      <c r="HX411" s="514" t="n">
        <f aca="false">1-HN411/BK411</f>
        <v>0.763157894736842</v>
      </c>
      <c r="HY411" s="600"/>
    </row>
    <row r="412" s="599" customFormat="true" ht="15" hidden="false" customHeight="true" outlineLevel="0" collapsed="false">
      <c r="A412" s="401" t="n">
        <v>43894</v>
      </c>
      <c r="B412" s="516" t="n">
        <v>34391</v>
      </c>
      <c r="C412" s="403" t="n">
        <f aca="false">B412/$B$6</f>
        <v>0.68782</v>
      </c>
      <c r="D412" s="572" t="n">
        <v>7.92</v>
      </c>
      <c r="E412" s="573" t="n">
        <v>50</v>
      </c>
      <c r="F412" s="574" t="n">
        <v>186</v>
      </c>
      <c r="G412" s="407" t="n">
        <f aca="false">F412*B412/1000</f>
        <v>6396.726</v>
      </c>
      <c r="H412" s="403" t="n">
        <f aca="false">G412/$G$6</f>
        <v>0.25586904</v>
      </c>
      <c r="I412" s="574" t="n">
        <v>6300</v>
      </c>
      <c r="J412" s="407" t="n">
        <f aca="false">I412*0.67</f>
        <v>4221</v>
      </c>
      <c r="K412" s="575" t="n">
        <v>39.2</v>
      </c>
      <c r="L412" s="575"/>
      <c r="M412" s="575"/>
      <c r="N412" s="576" t="n">
        <v>82</v>
      </c>
      <c r="O412" s="576"/>
      <c r="P412" s="410"/>
      <c r="Q412" s="410" t="n">
        <v>1080</v>
      </c>
      <c r="R412" s="410"/>
      <c r="S412" s="410"/>
      <c r="T412" s="411" t="n">
        <v>5.35</v>
      </c>
      <c r="U412" s="410" t="n">
        <f aca="false">V412/2.9</f>
        <v>3348.96551724138</v>
      </c>
      <c r="V412" s="410" t="n">
        <v>9712</v>
      </c>
      <c r="W412" s="410" t="n">
        <v>5053</v>
      </c>
      <c r="X412" s="517" t="n">
        <v>1080</v>
      </c>
      <c r="Y412" s="474"/>
      <c r="Z412" s="430"/>
      <c r="AA412" s="410"/>
      <c r="AB412" s="410"/>
      <c r="AC412" s="410"/>
      <c r="AD412" s="475"/>
      <c r="AE412" s="478"/>
      <c r="AF412" s="479" t="n">
        <f aca="false">X412+Q412</f>
        <v>2160</v>
      </c>
      <c r="AG412" s="478" t="n">
        <f aca="false">AF412/$AF$6</f>
        <v>0.864</v>
      </c>
      <c r="AH412" s="479" t="n">
        <f aca="false">AI412/2.9</f>
        <v>1706.55172413793</v>
      </c>
      <c r="AI412" s="479" t="n">
        <f aca="false">(V412*Q412+F412*X412)/AF412</f>
        <v>4949</v>
      </c>
      <c r="AJ412" s="474" t="n">
        <f aca="false">(V412*Q412+X412*F412)/1000</f>
        <v>10689.84</v>
      </c>
      <c r="AK412" s="478" t="n">
        <f aca="false">AJ412/$AJ$6</f>
        <v>0.475104</v>
      </c>
      <c r="AL412" s="448" t="n">
        <v>38</v>
      </c>
      <c r="AM412" s="480"/>
      <c r="AN412" s="474" t="n">
        <v>1474</v>
      </c>
      <c r="AO412" s="474" t="n">
        <v>1474</v>
      </c>
      <c r="AP412" s="480" t="n">
        <v>7.56</v>
      </c>
      <c r="AQ412" s="448" t="n">
        <v>462</v>
      </c>
      <c r="AR412" s="474" t="n">
        <f aca="false">AQ412*3.2</f>
        <v>1478.4</v>
      </c>
      <c r="AS412" s="658" t="n">
        <f aca="false">AR412/AQ412</f>
        <v>3.2</v>
      </c>
      <c r="AT412" s="474" t="n">
        <v>5690</v>
      </c>
      <c r="AU412" s="448"/>
      <c r="AV412" s="481" t="n">
        <v>10</v>
      </c>
      <c r="AW412" s="480" t="n">
        <v>3.82</v>
      </c>
      <c r="AX412" s="480" t="n">
        <v>34.84</v>
      </c>
      <c r="AY412" s="481" t="n">
        <v>20.6</v>
      </c>
      <c r="AZ412" s="481" t="n">
        <v>6.1</v>
      </c>
      <c r="BA412" s="421" t="n">
        <f aca="false">CC412+DF412</f>
        <v>31958</v>
      </c>
      <c r="BB412" s="422" t="n">
        <f aca="false">BA412/$BA$6</f>
        <v>0.63916</v>
      </c>
      <c r="BC412" s="423"/>
      <c r="BD412" s="424" t="n">
        <v>8.03</v>
      </c>
      <c r="BE412" s="425" t="n">
        <v>73.8</v>
      </c>
      <c r="BF412" s="426" t="n">
        <v>272</v>
      </c>
      <c r="BG412" s="427" t="n">
        <v>8940</v>
      </c>
      <c r="BH412" s="421" t="n">
        <f aca="false">BG412*0.67</f>
        <v>5989.8</v>
      </c>
      <c r="BI412" s="433"/>
      <c r="BJ412" s="422"/>
      <c r="BK412" s="428" t="n">
        <v>24.8</v>
      </c>
      <c r="BL412" s="428"/>
      <c r="BM412" s="429"/>
      <c r="BN412" s="423"/>
      <c r="BO412" s="426" t="n">
        <v>96</v>
      </c>
      <c r="BP412" s="426"/>
      <c r="BQ412" s="424" t="n">
        <v>4.23</v>
      </c>
      <c r="BR412" s="422" t="n">
        <f aca="false">BQ412/$BQ$6</f>
        <v>0.5875</v>
      </c>
      <c r="BS412" s="410" t="n">
        <f aca="false">BA412+AF412</f>
        <v>34118</v>
      </c>
      <c r="BT412" s="430" t="n">
        <f aca="false">(BD412*BA412+AP412*AF412)/(AF412+BA412)</f>
        <v>8.00024444574711</v>
      </c>
      <c r="BU412" s="431" t="n">
        <f aca="false">(AQ412*Y412+BA412*BE412)/(BA412+Y412)</f>
        <v>73.8</v>
      </c>
      <c r="BV412" s="431" t="n">
        <f aca="false">(BA412*BF412+AR412*AF412)/(AF412+BA412)</f>
        <v>348.37680989507</v>
      </c>
      <c r="BW412" s="431" t="n">
        <f aca="false">(BA412*BG412+AS412*AF412)/(AF412+BA412)</f>
        <v>8374.21396330383</v>
      </c>
      <c r="BX412" s="431" t="n">
        <f aca="false">BW412*0.65</f>
        <v>5443.23907614749</v>
      </c>
      <c r="BY412" s="431" t="n">
        <f aca="false">(BK412*BA412+AY412*AF412)/BS412</f>
        <v>24.534099302421</v>
      </c>
      <c r="BZ412" s="431"/>
      <c r="CA412" s="432"/>
      <c r="CB412" s="431" t="n">
        <f aca="false">BO412</f>
        <v>96</v>
      </c>
      <c r="CC412" s="433" t="n">
        <v>16018</v>
      </c>
      <c r="CD412" s="412" t="n">
        <f aca="false">CC412+AF412/2</f>
        <v>17098</v>
      </c>
      <c r="CE412" s="422" t="n">
        <f aca="false">CD412/25000</f>
        <v>0.68392</v>
      </c>
      <c r="CF412" s="434" t="n">
        <f aca="false">6700/CD412*24</f>
        <v>9.4046087261668</v>
      </c>
      <c r="CG412" s="435"/>
      <c r="CH412" s="428"/>
      <c r="CI412" s="447" t="n">
        <f aca="false">9500/CD412*24</f>
        <v>13.334892969938</v>
      </c>
      <c r="CJ412" s="437" t="n">
        <v>22.6</v>
      </c>
      <c r="CK412" s="437" t="n">
        <v>2.53</v>
      </c>
      <c r="CL412" s="424"/>
      <c r="CM412" s="424" t="n">
        <v>24.7</v>
      </c>
      <c r="CN412" s="424" t="n">
        <v>89</v>
      </c>
      <c r="CO412" s="433"/>
      <c r="CP412" s="433"/>
      <c r="CQ412" s="438"/>
      <c r="CR412" s="438" t="n">
        <v>0.97</v>
      </c>
      <c r="CS412" s="425"/>
      <c r="CT412" s="433" t="n">
        <f aca="false">3500/CD412*24</f>
        <v>4.912855304714</v>
      </c>
      <c r="CU412" s="435" t="n">
        <v>4.9</v>
      </c>
      <c r="CV412" s="439"/>
      <c r="CW412" s="440"/>
      <c r="CX412" s="441"/>
      <c r="CY412" s="442"/>
      <c r="CZ412" s="443"/>
      <c r="DA412" s="443"/>
      <c r="DB412" s="443"/>
      <c r="DC412" s="443"/>
      <c r="DD412" s="444"/>
      <c r="DE412" s="441"/>
      <c r="DF412" s="445" t="n">
        <v>15940</v>
      </c>
      <c r="DG412" s="446" t="n">
        <f aca="false">DF412+AF412/2</f>
        <v>17020</v>
      </c>
      <c r="DH412" s="422" t="n">
        <f aca="false">DG412/25000</f>
        <v>0.6808</v>
      </c>
      <c r="DI412" s="447" t="n">
        <f aca="false">6700/DG412*24</f>
        <v>9.44770857814336</v>
      </c>
      <c r="DJ412" s="435" t="n">
        <v>7.77</v>
      </c>
      <c r="DK412" s="428" t="n">
        <v>3.3</v>
      </c>
      <c r="DL412" s="447" t="n">
        <f aca="false">9500/DG412*24</f>
        <v>13.3960047003525</v>
      </c>
      <c r="DM412" s="423" t="n">
        <v>23.1</v>
      </c>
      <c r="DN412" s="423" t="n">
        <v>2.02</v>
      </c>
      <c r="DO412" s="424" t="n">
        <v>7.94</v>
      </c>
      <c r="DP412" s="424" t="n">
        <v>26.2</v>
      </c>
      <c r="DQ412" s="424" t="n">
        <v>91</v>
      </c>
      <c r="DR412" s="433"/>
      <c r="DS412" s="433"/>
      <c r="DT412" s="438"/>
      <c r="DU412" s="438" t="n">
        <v>0.96</v>
      </c>
      <c r="DV412" s="425"/>
      <c r="DW412" s="447" t="n">
        <f aca="false">3500/DG412*24</f>
        <v>4.93537015276146</v>
      </c>
      <c r="DX412" s="435" t="n">
        <v>7.23</v>
      </c>
      <c r="DY412" s="439" t="n">
        <v>7.94</v>
      </c>
      <c r="DZ412" s="440" t="n">
        <v>20</v>
      </c>
      <c r="EA412" s="441" t="n">
        <v>64</v>
      </c>
      <c r="EB412" s="442" t="n">
        <v>7890</v>
      </c>
      <c r="EC412" s="443" t="n">
        <v>7.9</v>
      </c>
      <c r="ED412" s="443"/>
      <c r="EE412" s="443"/>
      <c r="EF412" s="443"/>
      <c r="EG412" s="444" t="n">
        <v>11</v>
      </c>
      <c r="EH412" s="441"/>
      <c r="EI412" s="430" t="n">
        <f aca="false">DY412</f>
        <v>7.94</v>
      </c>
      <c r="EJ412" s="448" t="n">
        <f aca="false">DZ412</f>
        <v>20</v>
      </c>
      <c r="EK412" s="449" t="n">
        <f aca="false">EA412</f>
        <v>64</v>
      </c>
      <c r="EL412" s="418" t="n">
        <f aca="false">EB412</f>
        <v>7890</v>
      </c>
      <c r="EM412" s="432" t="n">
        <f aca="false">EC412</f>
        <v>7.9</v>
      </c>
      <c r="EN412" s="432"/>
      <c r="EO412" s="432"/>
      <c r="EP412" s="432"/>
      <c r="EQ412" s="431" t="n">
        <f aca="false">EG412</f>
        <v>11</v>
      </c>
      <c r="ER412" s="449"/>
      <c r="ES412" s="450" t="n">
        <f aca="false">44000/(BA412+AF412)*24</f>
        <v>30.9514039509936</v>
      </c>
      <c r="ET412" s="451" t="n">
        <f aca="false">(BA412+AF412)/BA$6</f>
        <v>0.68236</v>
      </c>
      <c r="EU412" s="452" t="n">
        <f aca="false">BV412/1000/ES412*24</f>
        <v>0.270134545454545</v>
      </c>
      <c r="EV412" s="451" t="n">
        <f aca="false">EU412/$EU$6</f>
        <v>0.500249158249158</v>
      </c>
      <c r="EW412" s="514" t="n">
        <f aca="false">1-EM412/BY412</f>
        <v>0.677999183804541</v>
      </c>
      <c r="EX412" s="515" t="n">
        <f aca="false">BY412-EM412</f>
        <v>16.634099302421</v>
      </c>
      <c r="EY412" s="514" t="n">
        <f aca="false">1-EJ412/BU412</f>
        <v>0.7289972899729</v>
      </c>
      <c r="EZ412" s="515" t="n">
        <f aca="false">BU412-EJ412</f>
        <v>53.8</v>
      </c>
      <c r="FA412" s="451" t="n">
        <f aca="false">1-EK412/BV412</f>
        <v>0.816290871888756</v>
      </c>
      <c r="FB412" s="432" t="n">
        <f aca="false">BV412-EK412</f>
        <v>284.37680989507</v>
      </c>
      <c r="FC412" s="453"/>
      <c r="FD412" s="432"/>
      <c r="FE412" s="453" t="n">
        <f aca="false">1-EQ412/CB412</f>
        <v>0.885416666666667</v>
      </c>
      <c r="FF412" s="431" t="n">
        <f aca="false">CB412-EQ412</f>
        <v>85</v>
      </c>
      <c r="FG412" s="406" t="n">
        <v>50400</v>
      </c>
      <c r="FH412" s="590"/>
      <c r="FI412" s="591"/>
      <c r="FJ412" s="592"/>
      <c r="FK412" s="456" t="n">
        <f aca="false">3000/BS412*24</f>
        <v>2.11032299665866</v>
      </c>
      <c r="FL412" s="531"/>
      <c r="FM412" s="456"/>
      <c r="FN412" s="531" t="n">
        <v>3614</v>
      </c>
      <c r="FO412" s="533" t="n">
        <f aca="false">FN412/11.15/1.2/1000</f>
        <v>0.270104633781764</v>
      </c>
      <c r="FP412" s="450" t="n">
        <f aca="false">FN412/BS412*1000</f>
        <v>105.926490415616</v>
      </c>
      <c r="FQ412" s="458" t="n">
        <v>43.2</v>
      </c>
      <c r="FR412" s="459" t="n">
        <f aca="false">FQ412/BS412*1000</f>
        <v>1.26619379799519</v>
      </c>
      <c r="FS412" s="577" t="n">
        <v>7.94</v>
      </c>
      <c r="FT412" s="578" t="n">
        <v>19</v>
      </c>
      <c r="FU412" s="579" t="n">
        <v>57</v>
      </c>
      <c r="FV412" s="580" t="n">
        <v>1</v>
      </c>
      <c r="FW412" s="581"/>
      <c r="FX412" s="580"/>
      <c r="FY412" s="453" t="n">
        <f aca="false">1-FV412/(EG412+DD412)</f>
        <v>0.909090909090909</v>
      </c>
      <c r="FZ412" s="453"/>
      <c r="GA412" s="430"/>
      <c r="GB412" s="514" t="n">
        <f aca="false">1-FT412/DZ412</f>
        <v>0.05</v>
      </c>
      <c r="GC412" s="515" t="n">
        <f aca="false">(CW412+DZ412-FT412)</f>
        <v>1</v>
      </c>
      <c r="GD412" s="514" t="n">
        <f aca="false">1-FU412/EA412</f>
        <v>0.109375</v>
      </c>
      <c r="GE412" s="528" t="n">
        <f aca="false">CX412+EA412-FU412</f>
        <v>7</v>
      </c>
      <c r="GF412" s="462" t="n">
        <f aca="false">4100/BS412*24</f>
        <v>2.8841080954335</v>
      </c>
      <c r="GG412" s="607" t="n">
        <v>25</v>
      </c>
      <c r="GH412" s="451" t="n">
        <f aca="false">GG412/80</f>
        <v>0.3125</v>
      </c>
      <c r="GI412" s="406" t="n">
        <v>175</v>
      </c>
      <c r="GJ412" s="463" t="n">
        <f aca="false">GI412/GG412</f>
        <v>7</v>
      </c>
      <c r="GK412" s="464" t="n">
        <f aca="false">GG412/(BS412/24)*1000</f>
        <v>17.5860249721555</v>
      </c>
      <c r="GL412" s="465" t="n">
        <v>7.91</v>
      </c>
      <c r="GM412" s="530" t="n">
        <v>18</v>
      </c>
      <c r="GN412" s="406" t="n">
        <v>51</v>
      </c>
      <c r="GO412" s="514" t="n">
        <f aca="false">1-GM412/FT412</f>
        <v>0.0526315789473685</v>
      </c>
      <c r="GP412" s="451" t="n">
        <f aca="false">1-GN412/FU412</f>
        <v>0.105263157894737</v>
      </c>
      <c r="GQ412" s="578" t="n">
        <v>8</v>
      </c>
      <c r="GR412" s="456" t="n">
        <f aca="false">4300/BS412*24</f>
        <v>3.02479629521074</v>
      </c>
      <c r="GS412" s="532" t="n">
        <f aca="false">HC412</f>
        <v>15</v>
      </c>
      <c r="GT412" s="532" t="n">
        <f aca="false">HD412</f>
        <v>50.7</v>
      </c>
      <c r="GU412" s="514" t="n">
        <f aca="false">1-GS412/GM412</f>
        <v>0.166666666666667</v>
      </c>
      <c r="GV412" s="514" t="n">
        <f aca="false">1-GT412/GN412</f>
        <v>0.00588235294117656</v>
      </c>
      <c r="GW412" s="514" t="n">
        <f aca="false">1-HC412/FT412</f>
        <v>0.210526315789474</v>
      </c>
      <c r="GX412" s="514" t="n">
        <f aca="false">1-HD412/FU412</f>
        <v>0.110526315789474</v>
      </c>
      <c r="GY412" s="463" t="n">
        <f aca="false">GK412/(FU412-HD412)</f>
        <v>2.79143253526277</v>
      </c>
      <c r="GZ412" s="406" t="n">
        <v>32103</v>
      </c>
      <c r="HA412" s="582" t="n">
        <v>8.05</v>
      </c>
      <c r="HB412" s="452" t="n">
        <v>8</v>
      </c>
      <c r="HC412" s="578" t="n">
        <v>15</v>
      </c>
      <c r="HD412" s="464" t="n">
        <f aca="false">HC412*3.38</f>
        <v>50.7</v>
      </c>
      <c r="HE412" s="464" t="n">
        <v>16</v>
      </c>
      <c r="HF412" s="464"/>
      <c r="HG412" s="583"/>
      <c r="HH412" s="576" t="n">
        <v>3</v>
      </c>
      <c r="HI412" s="584" t="n">
        <v>7620</v>
      </c>
      <c r="HJ412" s="407" t="n">
        <f aca="false">HI412*0.67</f>
        <v>5105.4</v>
      </c>
      <c r="HK412" s="407"/>
      <c r="HL412" s="550"/>
      <c r="HM412" s="585"/>
      <c r="HN412" s="462" t="n">
        <v>4.8</v>
      </c>
      <c r="HO412" s="575"/>
      <c r="HP412" s="549" t="n">
        <v>0.5</v>
      </c>
      <c r="HQ412" s="586"/>
      <c r="HR412" s="587"/>
      <c r="HS412" s="521" t="n">
        <v>0.2</v>
      </c>
      <c r="HT412" s="588" t="n">
        <v>4</v>
      </c>
      <c r="HU412" s="523" t="n">
        <f aca="false">72500/BA412*24</f>
        <v>54.4464609800363</v>
      </c>
      <c r="HV412" s="514" t="n">
        <f aca="false">1-HC412/BE412</f>
        <v>0.796747967479675</v>
      </c>
      <c r="HW412" s="514" t="n">
        <f aca="false">1-HD412/BF412</f>
        <v>0.813602941176471</v>
      </c>
      <c r="HX412" s="514" t="n">
        <f aca="false">1-HN412/BK412</f>
        <v>0.806451612903226</v>
      </c>
      <c r="HY412" s="600"/>
    </row>
    <row r="413" s="599" customFormat="true" ht="15" hidden="false" customHeight="true" outlineLevel="0" collapsed="false">
      <c r="A413" s="401" t="n">
        <v>43895</v>
      </c>
      <c r="B413" s="516" t="n">
        <v>35370</v>
      </c>
      <c r="C413" s="403" t="n">
        <f aca="false">B413/$B$6</f>
        <v>0.7074</v>
      </c>
      <c r="D413" s="572" t="n">
        <v>7.99</v>
      </c>
      <c r="E413" s="573" t="n">
        <v>48.5</v>
      </c>
      <c r="F413" s="574" t="n">
        <v>192</v>
      </c>
      <c r="G413" s="407" t="n">
        <f aca="false">F413*B413/1000</f>
        <v>6791.04</v>
      </c>
      <c r="H413" s="403" t="n">
        <f aca="false">G413/$G$6</f>
        <v>0.2716416</v>
      </c>
      <c r="I413" s="574" t="n">
        <v>7830</v>
      </c>
      <c r="J413" s="407" t="n">
        <f aca="false">I413*0.67</f>
        <v>5246.1</v>
      </c>
      <c r="K413" s="575" t="n">
        <v>39.8</v>
      </c>
      <c r="L413" s="575"/>
      <c r="M413" s="575"/>
      <c r="N413" s="576" t="n">
        <v>88</v>
      </c>
      <c r="O413" s="576"/>
      <c r="P413" s="410"/>
      <c r="Q413" s="410" t="n">
        <v>1080</v>
      </c>
      <c r="R413" s="410"/>
      <c r="S413" s="410"/>
      <c r="T413" s="411" t="n">
        <v>5.31</v>
      </c>
      <c r="U413" s="410" t="n">
        <f aca="false">V413/2.9</f>
        <v>3278.62068965517</v>
      </c>
      <c r="V413" s="410" t="n">
        <v>9508</v>
      </c>
      <c r="W413" s="410" t="n">
        <v>4272</v>
      </c>
      <c r="X413" s="517" t="n">
        <v>1080</v>
      </c>
      <c r="Y413" s="474"/>
      <c r="Z413" s="430"/>
      <c r="AA413" s="410"/>
      <c r="AB413" s="410"/>
      <c r="AC413" s="410"/>
      <c r="AD413" s="475"/>
      <c r="AE413" s="478"/>
      <c r="AF413" s="479" t="n">
        <f aca="false">X413+Q413</f>
        <v>2160</v>
      </c>
      <c r="AG413" s="478" t="n">
        <f aca="false">AF413/$AF$6</f>
        <v>0.864</v>
      </c>
      <c r="AH413" s="479" t="n">
        <f aca="false">AI413/2.9</f>
        <v>1672.41379310345</v>
      </c>
      <c r="AI413" s="479" t="n">
        <f aca="false">(V413*Q413+F413*X413)/AF413</f>
        <v>4850</v>
      </c>
      <c r="AJ413" s="474" t="n">
        <f aca="false">(V413*Q413+X413*F413)/1000</f>
        <v>10476</v>
      </c>
      <c r="AK413" s="478" t="n">
        <f aca="false">AJ413/$AJ$6</f>
        <v>0.4656</v>
      </c>
      <c r="AL413" s="448" t="n">
        <v>38</v>
      </c>
      <c r="AM413" s="480"/>
      <c r="AN413" s="474" t="n">
        <v>1485</v>
      </c>
      <c r="AO413" s="474" t="n">
        <v>1435</v>
      </c>
      <c r="AP413" s="480" t="n">
        <v>7.62</v>
      </c>
      <c r="AQ413" s="448" t="n">
        <v>492</v>
      </c>
      <c r="AR413" s="474" t="n">
        <f aca="false">AQ413*3.2</f>
        <v>1574.4</v>
      </c>
      <c r="AS413" s="658" t="n">
        <f aca="false">AR413/AQ413</f>
        <v>3.2</v>
      </c>
      <c r="AT413" s="474" t="n">
        <v>6210</v>
      </c>
      <c r="AU413" s="448"/>
      <c r="AV413" s="481" t="n">
        <v>10</v>
      </c>
      <c r="AW413" s="480" t="n">
        <v>3.42</v>
      </c>
      <c r="AX413" s="480" t="n">
        <v>41</v>
      </c>
      <c r="AY413" s="481" t="n">
        <v>18.2</v>
      </c>
      <c r="AZ413" s="481" t="n">
        <v>8.3</v>
      </c>
      <c r="BA413" s="421" t="n">
        <f aca="false">CC413+DF413</f>
        <v>35639</v>
      </c>
      <c r="BB413" s="422" t="n">
        <f aca="false">BA413/$BA$6</f>
        <v>0.71278</v>
      </c>
      <c r="BC413" s="423"/>
      <c r="BD413" s="424" t="n">
        <v>8.02</v>
      </c>
      <c r="BE413" s="425" t="n">
        <v>68.4</v>
      </c>
      <c r="BF413" s="426" t="n">
        <v>243</v>
      </c>
      <c r="BG413" s="427" t="n">
        <v>8580</v>
      </c>
      <c r="BH413" s="421" t="n">
        <f aca="false">BG413*0.67</f>
        <v>5748.6</v>
      </c>
      <c r="BI413" s="433"/>
      <c r="BJ413" s="422"/>
      <c r="BK413" s="428" t="n">
        <v>28.9</v>
      </c>
      <c r="BL413" s="428"/>
      <c r="BM413" s="429"/>
      <c r="BN413" s="423"/>
      <c r="BO413" s="426" t="n">
        <v>72</v>
      </c>
      <c r="BP413" s="426"/>
      <c r="BQ413" s="424" t="n">
        <v>5.15</v>
      </c>
      <c r="BR413" s="422" t="n">
        <f aca="false">BQ413/$BQ$6</f>
        <v>0.715277777777778</v>
      </c>
      <c r="BS413" s="410" t="n">
        <f aca="false">BA413+AF413</f>
        <v>37799</v>
      </c>
      <c r="BT413" s="430" t="n">
        <f aca="false">(BD413*BA413+AP413*AF413)/(AF413+BA413)</f>
        <v>7.99714225244054</v>
      </c>
      <c r="BU413" s="431" t="n">
        <f aca="false">(AQ413*Y413+BA413*BE413)/(BA413+Y413)</f>
        <v>68.4</v>
      </c>
      <c r="BV413" s="431" t="n">
        <f aca="false">(BA413*BF413+AR413*AF413)/(AF413+BA413)</f>
        <v>319.08201275166</v>
      </c>
      <c r="BW413" s="431" t="n">
        <f aca="false">(BA413*BG413+AS413*AF413)/(AF413+BA413)</f>
        <v>8089.88417683007</v>
      </c>
      <c r="BX413" s="431" t="n">
        <f aca="false">BW413*0.65</f>
        <v>5258.42471493955</v>
      </c>
      <c r="BY413" s="431" t="n">
        <f aca="false">(BK413*BA413+AY413*AF413)/BS413</f>
        <v>28.2885552527845</v>
      </c>
      <c r="BZ413" s="431"/>
      <c r="CA413" s="432"/>
      <c r="CB413" s="431" t="n">
        <f aca="false">BO413</f>
        <v>72</v>
      </c>
      <c r="CC413" s="433" t="n">
        <v>17883</v>
      </c>
      <c r="CD413" s="412" t="n">
        <f aca="false">CC413+AF413/2</f>
        <v>18963</v>
      </c>
      <c r="CE413" s="422" t="n">
        <f aca="false">CD413/25000</f>
        <v>0.75852</v>
      </c>
      <c r="CF413" s="434" t="n">
        <f aca="false">6700/CD413*24</f>
        <v>8.4796709381427</v>
      </c>
      <c r="CG413" s="435"/>
      <c r="CH413" s="428"/>
      <c r="CI413" s="447" t="n">
        <f aca="false">9500/CD413*24</f>
        <v>12.0234140167695</v>
      </c>
      <c r="CJ413" s="437" t="n">
        <v>22.4</v>
      </c>
      <c r="CK413" s="437" t="n">
        <v>1.68</v>
      </c>
      <c r="CL413" s="424"/>
      <c r="CM413" s="424" t="n">
        <v>20.7</v>
      </c>
      <c r="CN413" s="424" t="n">
        <v>79</v>
      </c>
      <c r="CO413" s="433"/>
      <c r="CP413" s="433"/>
      <c r="CQ413" s="438"/>
      <c r="CR413" s="438" t="n">
        <v>0.93</v>
      </c>
      <c r="CS413" s="425"/>
      <c r="CT413" s="433" t="n">
        <f aca="false">3500/CD413*24</f>
        <v>4.4296788482835</v>
      </c>
      <c r="CU413" s="435" t="n">
        <v>7.28</v>
      </c>
      <c r="CV413" s="439"/>
      <c r="CW413" s="440"/>
      <c r="CX413" s="441"/>
      <c r="CY413" s="442"/>
      <c r="CZ413" s="443"/>
      <c r="DA413" s="443"/>
      <c r="DB413" s="443"/>
      <c r="DC413" s="443"/>
      <c r="DD413" s="444"/>
      <c r="DE413" s="441"/>
      <c r="DF413" s="445" t="n">
        <v>17756</v>
      </c>
      <c r="DG413" s="446" t="n">
        <f aca="false">DF413+AF413/2</f>
        <v>18836</v>
      </c>
      <c r="DH413" s="422" t="n">
        <f aca="false">DG413/25000</f>
        <v>0.75344</v>
      </c>
      <c r="DI413" s="447" t="n">
        <f aca="false">6700/DG413*24</f>
        <v>8.53684434062434</v>
      </c>
      <c r="DJ413" s="435" t="n">
        <v>7.74</v>
      </c>
      <c r="DK413" s="428" t="n">
        <v>3.4</v>
      </c>
      <c r="DL413" s="447" t="n">
        <f aca="false">9500/DG413*24</f>
        <v>12.1044807814823</v>
      </c>
      <c r="DM413" s="423" t="n">
        <v>23.3</v>
      </c>
      <c r="DN413" s="423" t="n">
        <v>1.28</v>
      </c>
      <c r="DO413" s="424" t="n">
        <v>7.72</v>
      </c>
      <c r="DP413" s="424" t="n">
        <v>20.6</v>
      </c>
      <c r="DQ413" s="424" t="n">
        <v>82</v>
      </c>
      <c r="DR413" s="433"/>
      <c r="DS413" s="433"/>
      <c r="DT413" s="438"/>
      <c r="DU413" s="438" t="n">
        <v>0.95</v>
      </c>
      <c r="DV413" s="425"/>
      <c r="DW413" s="447" t="n">
        <f aca="false">3500/DG413*24</f>
        <v>4.45954555107242</v>
      </c>
      <c r="DX413" s="435" t="n">
        <v>6.87</v>
      </c>
      <c r="DY413" s="439" t="n">
        <v>7.88</v>
      </c>
      <c r="DZ413" s="440" t="n">
        <v>21.1</v>
      </c>
      <c r="EA413" s="441" t="n">
        <v>66</v>
      </c>
      <c r="EB413" s="442" t="n">
        <v>7790</v>
      </c>
      <c r="EC413" s="443" t="n">
        <v>5.5</v>
      </c>
      <c r="ED413" s="443"/>
      <c r="EE413" s="443"/>
      <c r="EF413" s="443"/>
      <c r="EG413" s="444" t="n">
        <v>9</v>
      </c>
      <c r="EH413" s="441"/>
      <c r="EI413" s="430" t="n">
        <f aca="false">DY413</f>
        <v>7.88</v>
      </c>
      <c r="EJ413" s="448" t="n">
        <f aca="false">DZ413</f>
        <v>21.1</v>
      </c>
      <c r="EK413" s="449" t="n">
        <f aca="false">EA413</f>
        <v>66</v>
      </c>
      <c r="EL413" s="418" t="n">
        <f aca="false">EB413</f>
        <v>7790</v>
      </c>
      <c r="EM413" s="432" t="n">
        <f aca="false">EC413</f>
        <v>5.5</v>
      </c>
      <c r="EN413" s="432"/>
      <c r="EO413" s="432"/>
      <c r="EP413" s="432"/>
      <c r="EQ413" s="431" t="n">
        <f aca="false">EG413</f>
        <v>9</v>
      </c>
      <c r="ER413" s="449"/>
      <c r="ES413" s="450" t="n">
        <f aca="false">44000/(BA413+AF413)*24</f>
        <v>27.9372470171169</v>
      </c>
      <c r="ET413" s="451" t="n">
        <f aca="false">(BA413+AF413)/BA$6</f>
        <v>0.75598</v>
      </c>
      <c r="EU413" s="452" t="n">
        <f aca="false">BV413/1000/ES413*24</f>
        <v>0.274113204545454</v>
      </c>
      <c r="EV413" s="451" t="n">
        <f aca="false">EU413/$EU$6</f>
        <v>0.507617045454545</v>
      </c>
      <c r="EW413" s="514" t="n">
        <f aca="false">1-EM413/BY413</f>
        <v>0.805575083250014</v>
      </c>
      <c r="EX413" s="515" t="n">
        <f aca="false">BY413-EM413</f>
        <v>22.7885552527845</v>
      </c>
      <c r="EY413" s="514" t="n">
        <f aca="false">1-EJ413/BU413</f>
        <v>0.691520467836257</v>
      </c>
      <c r="EZ413" s="515" t="n">
        <f aca="false">BU413-EJ413</f>
        <v>47.3</v>
      </c>
      <c r="FA413" s="451" t="n">
        <f aca="false">1-EK413/BV413</f>
        <v>0.793156626314228</v>
      </c>
      <c r="FB413" s="432" t="n">
        <f aca="false">BV413-EK413</f>
        <v>253.08201275166</v>
      </c>
      <c r="FC413" s="453"/>
      <c r="FD413" s="432"/>
      <c r="FE413" s="453" t="n">
        <f aca="false">1-EQ413/CB413</f>
        <v>0.875</v>
      </c>
      <c r="FF413" s="431" t="n">
        <f aca="false">CB413-EQ413</f>
        <v>63</v>
      </c>
      <c r="FG413" s="406" t="n">
        <v>50400</v>
      </c>
      <c r="FH413" s="590"/>
      <c r="FI413" s="591"/>
      <c r="FJ413" s="592"/>
      <c r="FK413" s="456" t="n">
        <f aca="false">3000/BS413*24</f>
        <v>1.9048122966216</v>
      </c>
      <c r="FL413" s="531"/>
      <c r="FM413" s="456"/>
      <c r="FN413" s="531" t="n">
        <v>3614</v>
      </c>
      <c r="FO413" s="533" t="n">
        <f aca="false">FN413/11.15/1.2/1000</f>
        <v>0.270104633781764</v>
      </c>
      <c r="FP413" s="450" t="n">
        <f aca="false">FN413/BS413*1000</f>
        <v>95.6109949998677</v>
      </c>
      <c r="FQ413" s="458" t="n">
        <v>43.2</v>
      </c>
      <c r="FR413" s="459" t="n">
        <f aca="false">FQ413/BS413*1000</f>
        <v>1.14288737797296</v>
      </c>
      <c r="FS413" s="577" t="n">
        <v>7.79</v>
      </c>
      <c r="FT413" s="578" t="n">
        <v>18.3</v>
      </c>
      <c r="FU413" s="579" t="n">
        <v>62</v>
      </c>
      <c r="FV413" s="580" t="n">
        <v>1</v>
      </c>
      <c r="FW413" s="581"/>
      <c r="FX413" s="580"/>
      <c r="FY413" s="453" t="n">
        <f aca="false">1-FV413/(EG413+DD413)</f>
        <v>0.888888888888889</v>
      </c>
      <c r="FZ413" s="453"/>
      <c r="GA413" s="430"/>
      <c r="GB413" s="514" t="n">
        <f aca="false">1-FT413/DZ413</f>
        <v>0.132701421800948</v>
      </c>
      <c r="GC413" s="515" t="n">
        <f aca="false">(CW413+DZ413-FT413)</f>
        <v>2.8</v>
      </c>
      <c r="GD413" s="514" t="n">
        <f aca="false">1-FU413/EA413</f>
        <v>0.0606060606060606</v>
      </c>
      <c r="GE413" s="528" t="n">
        <f aca="false">CX413+EA413-FU413</f>
        <v>4</v>
      </c>
      <c r="GF413" s="462" t="n">
        <f aca="false">4100/BS413*24</f>
        <v>2.60324347204953</v>
      </c>
      <c r="GG413" s="607" t="n">
        <v>25</v>
      </c>
      <c r="GH413" s="451" t="n">
        <f aca="false">GG413/80</f>
        <v>0.3125</v>
      </c>
      <c r="GI413" s="406" t="n">
        <v>175</v>
      </c>
      <c r="GJ413" s="463" t="n">
        <f aca="false">GI413/GG413</f>
        <v>7</v>
      </c>
      <c r="GK413" s="464" t="n">
        <f aca="false">GG413/(BS413/24)*1000</f>
        <v>15.87343580518</v>
      </c>
      <c r="GL413" s="465" t="n">
        <v>7.96</v>
      </c>
      <c r="GM413" s="530" t="n">
        <v>17.5</v>
      </c>
      <c r="GN413" s="406" t="n">
        <v>56</v>
      </c>
      <c r="GO413" s="514" t="n">
        <f aca="false">1-GM413/FT413</f>
        <v>0.0437158469945356</v>
      </c>
      <c r="GP413" s="451" t="n">
        <f aca="false">1-GN413/FU413</f>
        <v>0.0967741935483871</v>
      </c>
      <c r="GQ413" s="578" t="n">
        <v>8</v>
      </c>
      <c r="GR413" s="456" t="n">
        <f aca="false">4300/BS413*24</f>
        <v>2.73023095849097</v>
      </c>
      <c r="GS413" s="532" t="n">
        <f aca="false">HC413</f>
        <v>16</v>
      </c>
      <c r="GT413" s="532" t="n">
        <f aca="false">HD413</f>
        <v>54.08</v>
      </c>
      <c r="GU413" s="514" t="n">
        <f aca="false">1-GS413/GM413</f>
        <v>0.0857142857142858</v>
      </c>
      <c r="GV413" s="514" t="n">
        <f aca="false">1-GT413/GN413</f>
        <v>0.0342857142857144</v>
      </c>
      <c r="GW413" s="514" t="n">
        <f aca="false">1-HC413/FT413</f>
        <v>0.12568306010929</v>
      </c>
      <c r="GX413" s="514" t="n">
        <f aca="false">1-HD413/FU413</f>
        <v>0.127741935483871</v>
      </c>
      <c r="GY413" s="463" t="n">
        <f aca="false">GK413/(FU413-HD413)</f>
        <v>2.00422169257324</v>
      </c>
      <c r="GZ413" s="406" t="n">
        <v>35484</v>
      </c>
      <c r="HA413" s="582" t="n">
        <v>8.07</v>
      </c>
      <c r="HB413" s="452" t="n">
        <v>8.01</v>
      </c>
      <c r="HC413" s="578" t="n">
        <v>16</v>
      </c>
      <c r="HD413" s="464" t="n">
        <f aca="false">HC413*3.38</f>
        <v>54.08</v>
      </c>
      <c r="HE413" s="464" t="n">
        <v>15.5</v>
      </c>
      <c r="HF413" s="464"/>
      <c r="HG413" s="583"/>
      <c r="HH413" s="576" t="n">
        <v>3</v>
      </c>
      <c r="HI413" s="584" t="n">
        <v>7760</v>
      </c>
      <c r="HJ413" s="407" t="n">
        <f aca="false">HI413*0.67</f>
        <v>5199.2</v>
      </c>
      <c r="HK413" s="407"/>
      <c r="HL413" s="550"/>
      <c r="HM413" s="585"/>
      <c r="HN413" s="462" t="n">
        <v>2.26</v>
      </c>
      <c r="HO413" s="575"/>
      <c r="HP413" s="549" t="n">
        <v>0.55</v>
      </c>
      <c r="HQ413" s="586"/>
      <c r="HR413" s="587"/>
      <c r="HS413" s="521" t="n">
        <v>0.2</v>
      </c>
      <c r="HT413" s="588" t="n">
        <v>4</v>
      </c>
      <c r="HU413" s="523" t="n">
        <f aca="false">72500/BA413*24</f>
        <v>48.8229187126463</v>
      </c>
      <c r="HV413" s="514" t="n">
        <f aca="false">1-HC413/BE413</f>
        <v>0.766081871345029</v>
      </c>
      <c r="HW413" s="514" t="n">
        <f aca="false">1-HD413/BF413</f>
        <v>0.777448559670782</v>
      </c>
      <c r="HX413" s="514" t="n">
        <f aca="false">1-HN413/BK413</f>
        <v>0.921799307958477</v>
      </c>
      <c r="HY413" s="600"/>
    </row>
    <row r="414" s="599" customFormat="true" ht="15" hidden="false" customHeight="true" outlineLevel="0" collapsed="false">
      <c r="A414" s="401" t="n">
        <v>43896</v>
      </c>
      <c r="B414" s="516" t="n">
        <v>35511</v>
      </c>
      <c r="C414" s="403" t="n">
        <f aca="false">B414/$B$6</f>
        <v>0.71022</v>
      </c>
      <c r="D414" s="572" t="n">
        <v>7.95</v>
      </c>
      <c r="E414" s="573" t="n">
        <v>47.6</v>
      </c>
      <c r="F414" s="574" t="n">
        <v>197</v>
      </c>
      <c r="G414" s="407" t="n">
        <f aca="false">F414*B414/1000</f>
        <v>6995.667</v>
      </c>
      <c r="H414" s="403" t="n">
        <f aca="false">G414/$G$6</f>
        <v>0.27982668</v>
      </c>
      <c r="I414" s="574" t="n">
        <v>7500</v>
      </c>
      <c r="J414" s="407" t="n">
        <f aca="false">I414*0.67</f>
        <v>5025</v>
      </c>
      <c r="K414" s="575" t="n">
        <v>41</v>
      </c>
      <c r="L414" s="575" t="n">
        <v>24.8</v>
      </c>
      <c r="M414" s="575" t="n">
        <v>2.6</v>
      </c>
      <c r="N414" s="576" t="n">
        <v>84</v>
      </c>
      <c r="O414" s="576" t="n">
        <v>16</v>
      </c>
      <c r="P414" s="410"/>
      <c r="Q414" s="410" t="n">
        <v>1080</v>
      </c>
      <c r="R414" s="410"/>
      <c r="S414" s="410"/>
      <c r="T414" s="411" t="n">
        <v>5.35</v>
      </c>
      <c r="U414" s="410" t="n">
        <f aca="false">V414/2.9</f>
        <v>3711.72413793103</v>
      </c>
      <c r="V414" s="410" t="n">
        <v>10764</v>
      </c>
      <c r="W414" s="410" t="n">
        <v>4380</v>
      </c>
      <c r="X414" s="517" t="n">
        <v>1080</v>
      </c>
      <c r="Y414" s="474"/>
      <c r="Z414" s="430"/>
      <c r="AA414" s="410"/>
      <c r="AB414" s="410"/>
      <c r="AC414" s="410"/>
      <c r="AD414" s="475"/>
      <c r="AE414" s="478"/>
      <c r="AF414" s="479" t="n">
        <f aca="false">X414+Q414</f>
        <v>2160</v>
      </c>
      <c r="AG414" s="478" t="n">
        <f aca="false">AF414/$AF$6</f>
        <v>0.864</v>
      </c>
      <c r="AH414" s="479" t="n">
        <f aca="false">AI414/2.9</f>
        <v>1889.8275862069</v>
      </c>
      <c r="AI414" s="479" t="n">
        <f aca="false">(V414*Q414+F414*X414)/AF414</f>
        <v>5480.5</v>
      </c>
      <c r="AJ414" s="474" t="n">
        <f aca="false">(V414*Q414+X414*F414)/1000</f>
        <v>11837.88</v>
      </c>
      <c r="AK414" s="478" t="n">
        <f aca="false">AJ414/$AJ$6</f>
        <v>0.526128</v>
      </c>
      <c r="AL414" s="448" t="n">
        <v>38</v>
      </c>
      <c r="AM414" s="480"/>
      <c r="AN414" s="474" t="n">
        <v>1306</v>
      </c>
      <c r="AO414" s="474" t="n">
        <v>1332</v>
      </c>
      <c r="AP414" s="480" t="n">
        <v>7.42</v>
      </c>
      <c r="AQ414" s="448" t="n">
        <v>473</v>
      </c>
      <c r="AR414" s="474" t="n">
        <f aca="false">AQ414*3.2</f>
        <v>1513.6</v>
      </c>
      <c r="AS414" s="658" t="n">
        <f aca="false">AR414/AQ414</f>
        <v>3.2</v>
      </c>
      <c r="AT414" s="474" t="n">
        <v>6420</v>
      </c>
      <c r="AU414" s="448"/>
      <c r="AV414" s="481" t="n">
        <v>10</v>
      </c>
      <c r="AW414" s="480" t="n">
        <v>3.62</v>
      </c>
      <c r="AX414" s="480" t="n">
        <v>44.36</v>
      </c>
      <c r="AY414" s="481" t="n">
        <v>20.8</v>
      </c>
      <c r="AZ414" s="481" t="n">
        <v>5.5</v>
      </c>
      <c r="BA414" s="421" t="n">
        <f aca="false">CC414+DF414</f>
        <v>34991</v>
      </c>
      <c r="BB414" s="422" t="n">
        <f aca="false">BA414/$BA$6</f>
        <v>0.69982</v>
      </c>
      <c r="BC414" s="423"/>
      <c r="BD414" s="424" t="n">
        <v>7.94</v>
      </c>
      <c r="BE414" s="425" t="n">
        <v>66.9</v>
      </c>
      <c r="BF414" s="426" t="n">
        <v>271</v>
      </c>
      <c r="BG414" s="427" t="n">
        <v>8680</v>
      </c>
      <c r="BH414" s="421" t="n">
        <f aca="false">BG414*0.67</f>
        <v>5815.6</v>
      </c>
      <c r="BI414" s="433"/>
      <c r="BJ414" s="422"/>
      <c r="BK414" s="428" t="n">
        <v>25.9</v>
      </c>
      <c r="BL414" s="428" t="n">
        <v>11.2</v>
      </c>
      <c r="BM414" s="429" t="n">
        <v>14.5</v>
      </c>
      <c r="BN414" s="423" t="n">
        <v>1.5</v>
      </c>
      <c r="BO414" s="426" t="n">
        <v>81</v>
      </c>
      <c r="BP414" s="426" t="n">
        <v>16</v>
      </c>
      <c r="BQ414" s="424" t="n">
        <v>4.29</v>
      </c>
      <c r="BR414" s="422" t="n">
        <f aca="false">BQ414/$BQ$6</f>
        <v>0.595833333333333</v>
      </c>
      <c r="BS414" s="410" t="n">
        <f aca="false">BA414+AF414</f>
        <v>37151</v>
      </c>
      <c r="BT414" s="430" t="n">
        <f aca="false">(BD414*BA414+AP414*AF414)/(AF414+BA414)</f>
        <v>7.90976662808538</v>
      </c>
      <c r="BU414" s="431" t="n">
        <f aca="false">(AQ414*Y414+BA414*BE414)/(BA414+Y414)</f>
        <v>66.9</v>
      </c>
      <c r="BV414" s="431" t="n">
        <f aca="false">(BA414*BF414+AR414*AF414)/(AF414+BA414)</f>
        <v>343.246130655972</v>
      </c>
      <c r="BW414" s="431" t="n">
        <f aca="false">(BA414*BG414+AS414*AF414)/(AF414+BA414)</f>
        <v>8175.52130494469</v>
      </c>
      <c r="BX414" s="431" t="n">
        <f aca="false">BW414*0.65</f>
        <v>5314.08884821405</v>
      </c>
      <c r="BY414" s="431" t="n">
        <f aca="false">(BK414*BA414+AY414*AF414)/BS414</f>
        <v>25.6034803908374</v>
      </c>
      <c r="BZ414" s="431" t="n">
        <f aca="false">(BL414*BA414+AY414*AF414)/BS414</f>
        <v>11.7581545584237</v>
      </c>
      <c r="CA414" s="432" t="n">
        <f aca="false">(BN414*BA414+AZ414*AF414)/BS414</f>
        <v>1.73256439934322</v>
      </c>
      <c r="CB414" s="431" t="n">
        <f aca="false">BO414</f>
        <v>81</v>
      </c>
      <c r="CC414" s="433" t="n">
        <v>17407</v>
      </c>
      <c r="CD414" s="412" t="n">
        <f aca="false">CC414+AF414/2</f>
        <v>18487</v>
      </c>
      <c r="CE414" s="422" t="n">
        <f aca="false">CD414/25000</f>
        <v>0.73948</v>
      </c>
      <c r="CF414" s="434" t="n">
        <f aca="false">6700/CD414*24</f>
        <v>8.69800400281279</v>
      </c>
      <c r="CG414" s="435"/>
      <c r="CH414" s="428"/>
      <c r="CI414" s="447" t="n">
        <f aca="false">9500/CD414*24</f>
        <v>12.3329907502569</v>
      </c>
      <c r="CJ414" s="437" t="n">
        <v>22.9</v>
      </c>
      <c r="CK414" s="437" t="n">
        <v>1.74</v>
      </c>
      <c r="CL414" s="424"/>
      <c r="CM414" s="424" t="n">
        <v>20.5</v>
      </c>
      <c r="CN414" s="424" t="n">
        <v>77</v>
      </c>
      <c r="CO414" s="433"/>
      <c r="CP414" s="433"/>
      <c r="CQ414" s="438"/>
      <c r="CR414" s="438" t="n">
        <v>0.95</v>
      </c>
      <c r="CS414" s="425"/>
      <c r="CT414" s="433" t="n">
        <f aca="false">3500/CD414*24</f>
        <v>4.54373343430519</v>
      </c>
      <c r="CU414" s="435" t="n">
        <v>6.88</v>
      </c>
      <c r="CV414" s="439"/>
      <c r="CW414" s="440"/>
      <c r="CX414" s="441"/>
      <c r="CY414" s="442"/>
      <c r="CZ414" s="443"/>
      <c r="DA414" s="443"/>
      <c r="DB414" s="443"/>
      <c r="DC414" s="443"/>
      <c r="DD414" s="444"/>
      <c r="DE414" s="441"/>
      <c r="DF414" s="445" t="n">
        <v>17584</v>
      </c>
      <c r="DG414" s="446" t="n">
        <f aca="false">DF414+AF414/2</f>
        <v>18664</v>
      </c>
      <c r="DH414" s="422" t="n">
        <f aca="false">DG414/25000</f>
        <v>0.74656</v>
      </c>
      <c r="DI414" s="447" t="n">
        <f aca="false">6700/DG414*24</f>
        <v>8.61551650235748</v>
      </c>
      <c r="DJ414" s="435" t="n">
        <v>7.74</v>
      </c>
      <c r="DK414" s="428" t="n">
        <v>3.6</v>
      </c>
      <c r="DL414" s="447" t="n">
        <f aca="false">9500/DG414*24</f>
        <v>12.2160308615517</v>
      </c>
      <c r="DM414" s="423" t="n">
        <v>23.1</v>
      </c>
      <c r="DN414" s="423" t="n">
        <v>1.32</v>
      </c>
      <c r="DO414" s="424" t="n">
        <v>7.74</v>
      </c>
      <c r="DP414" s="424" t="n">
        <v>22.5</v>
      </c>
      <c r="DQ414" s="424" t="n">
        <v>90</v>
      </c>
      <c r="DR414" s="433"/>
      <c r="DS414" s="433"/>
      <c r="DT414" s="438"/>
      <c r="DU414" s="438" t="n">
        <v>0.96</v>
      </c>
      <c r="DV414" s="425"/>
      <c r="DW414" s="447" t="n">
        <f aca="false">3500/DG414*24</f>
        <v>4.50064294899271</v>
      </c>
      <c r="DX414" s="435" t="n">
        <v>6.79</v>
      </c>
      <c r="DY414" s="439" t="n">
        <v>7.9</v>
      </c>
      <c r="DZ414" s="440" t="n">
        <v>20</v>
      </c>
      <c r="EA414" s="441" t="n">
        <v>66</v>
      </c>
      <c r="EB414" s="442" t="n">
        <v>7910</v>
      </c>
      <c r="EC414" s="443" t="n">
        <v>5.6</v>
      </c>
      <c r="ED414" s="443" t="n">
        <v>0.19</v>
      </c>
      <c r="EE414" s="443" t="n">
        <v>4.6</v>
      </c>
      <c r="EF414" s="443" t="n">
        <v>0.85</v>
      </c>
      <c r="EG414" s="444" t="n">
        <v>12</v>
      </c>
      <c r="EH414" s="441" t="n">
        <v>16</v>
      </c>
      <c r="EI414" s="430" t="n">
        <f aca="false">DY414</f>
        <v>7.9</v>
      </c>
      <c r="EJ414" s="448" t="n">
        <f aca="false">DZ414</f>
        <v>20</v>
      </c>
      <c r="EK414" s="449" t="n">
        <f aca="false">EA414</f>
        <v>66</v>
      </c>
      <c r="EL414" s="418" t="n">
        <f aca="false">EB414</f>
        <v>7910</v>
      </c>
      <c r="EM414" s="432" t="n">
        <f aca="false">EC414</f>
        <v>5.6</v>
      </c>
      <c r="EN414" s="432" t="n">
        <f aca="false">ED414</f>
        <v>0.19</v>
      </c>
      <c r="EO414" s="432" t="n">
        <f aca="false">EE414</f>
        <v>4.6</v>
      </c>
      <c r="EP414" s="432" t="n">
        <f aca="false">EF414</f>
        <v>0.85</v>
      </c>
      <c r="EQ414" s="431" t="n">
        <f aca="false">EG414</f>
        <v>12</v>
      </c>
      <c r="ER414" s="449" t="n">
        <f aca="false">EH414</f>
        <v>16</v>
      </c>
      <c r="ES414" s="450" t="n">
        <f aca="false">44000/(BA414+AF414)*24</f>
        <v>28.4245376975048</v>
      </c>
      <c r="ET414" s="451" t="n">
        <f aca="false">(BA414+AF414)/BA$6</f>
        <v>0.74302</v>
      </c>
      <c r="EU414" s="452" t="n">
        <f aca="false">BV414/1000/ES414*24</f>
        <v>0.28981675</v>
      </c>
      <c r="EV414" s="451" t="n">
        <f aca="false">EU414/$EU$6</f>
        <v>0.536697685185185</v>
      </c>
      <c r="EW414" s="514" t="n">
        <f aca="false">1-EM414/BY414</f>
        <v>0.78127973562516</v>
      </c>
      <c r="EX414" s="515" t="n">
        <f aca="false">BY414-EM414</f>
        <v>20.0034803908374</v>
      </c>
      <c r="EY414" s="514" t="n">
        <f aca="false">1-EJ414/BU414</f>
        <v>0.701046337817638</v>
      </c>
      <c r="EZ414" s="515" t="n">
        <f aca="false">BU414-EJ414</f>
        <v>46.9</v>
      </c>
      <c r="FA414" s="451" t="n">
        <f aca="false">1-EK414/BV414</f>
        <v>0.807718152936295</v>
      </c>
      <c r="FB414" s="432" t="n">
        <f aca="false">BV414-EK414</f>
        <v>277.246130655972</v>
      </c>
      <c r="FC414" s="453" t="n">
        <f aca="false">1-EP414/CA414</f>
        <v>0.509397745721765</v>
      </c>
      <c r="FD414" s="432" t="n">
        <f aca="false">CA414-EP414</f>
        <v>0.882564399343221</v>
      </c>
      <c r="FE414" s="453" t="n">
        <f aca="false">1-EQ414/CB414</f>
        <v>0.851851851851852</v>
      </c>
      <c r="FF414" s="431" t="n">
        <f aca="false">CB414-EQ414</f>
        <v>69</v>
      </c>
      <c r="FG414" s="406" t="n">
        <v>50400</v>
      </c>
      <c r="FH414" s="590"/>
      <c r="FI414" s="591"/>
      <c r="FJ414" s="592"/>
      <c r="FK414" s="456" t="n">
        <f aca="false">3000/BS414*24</f>
        <v>1.93803666119351</v>
      </c>
      <c r="FL414" s="531"/>
      <c r="FM414" s="456"/>
      <c r="FN414" s="531" t="n">
        <v>3336</v>
      </c>
      <c r="FO414" s="533" t="n">
        <f aca="false">FN414/11.15/1.2/1000</f>
        <v>0.24932735426009</v>
      </c>
      <c r="FP414" s="450" t="n">
        <f aca="false">FN414/BS414*1000</f>
        <v>89.7956986352992</v>
      </c>
      <c r="FQ414" s="458" t="n">
        <v>43.2</v>
      </c>
      <c r="FR414" s="459" t="n">
        <f aca="false">FQ414/BS414*1000</f>
        <v>1.1628219967161</v>
      </c>
      <c r="FS414" s="577" t="n">
        <v>7.86</v>
      </c>
      <c r="FT414" s="578" t="n">
        <v>19</v>
      </c>
      <c r="FU414" s="579" t="n">
        <v>59</v>
      </c>
      <c r="FV414" s="580" t="n">
        <v>1</v>
      </c>
      <c r="FW414" s="581" t="n">
        <v>0.28</v>
      </c>
      <c r="FX414" s="580" t="n">
        <v>16</v>
      </c>
      <c r="FY414" s="453" t="n">
        <f aca="false">1-FV414/(EG414+DD414)</f>
        <v>0.916666666666667</v>
      </c>
      <c r="FZ414" s="453" t="n">
        <f aca="false">1-FW414/(EF414+DC414)</f>
        <v>0.670588235294118</v>
      </c>
      <c r="GA414" s="430" t="n">
        <f aca="false">EF414+DC414-FW414</f>
        <v>0.57</v>
      </c>
      <c r="GB414" s="514" t="n">
        <f aca="false">1-FT414/DZ414</f>
        <v>0.05</v>
      </c>
      <c r="GC414" s="515" t="n">
        <f aca="false">(CW414+DZ414-FT414)</f>
        <v>1</v>
      </c>
      <c r="GD414" s="514" t="n">
        <f aca="false">1-FU414/EA414</f>
        <v>0.106060606060606</v>
      </c>
      <c r="GE414" s="528" t="n">
        <f aca="false">CX414+EA414-FU414</f>
        <v>7</v>
      </c>
      <c r="GF414" s="462" t="n">
        <f aca="false">4100/BS414*24</f>
        <v>2.64865010363113</v>
      </c>
      <c r="GG414" s="607" t="n">
        <v>25</v>
      </c>
      <c r="GH414" s="451" t="n">
        <f aca="false">GG414/80</f>
        <v>0.3125</v>
      </c>
      <c r="GI414" s="406" t="n">
        <v>175</v>
      </c>
      <c r="GJ414" s="463" t="n">
        <f aca="false">GI414/GG414</f>
        <v>7</v>
      </c>
      <c r="GK414" s="464" t="n">
        <f aca="false">GG414/(BS414/24)*1000</f>
        <v>16.1503055099459</v>
      </c>
      <c r="GL414" s="465" t="n">
        <v>7.86</v>
      </c>
      <c r="GM414" s="530" t="n">
        <v>17.1</v>
      </c>
      <c r="GN414" s="406" t="n">
        <v>52</v>
      </c>
      <c r="GO414" s="514" t="n">
        <f aca="false">1-GM414/FT414</f>
        <v>0.1</v>
      </c>
      <c r="GP414" s="451" t="n">
        <f aca="false">1-GN414/FU414</f>
        <v>0.11864406779661</v>
      </c>
      <c r="GQ414" s="578" t="n">
        <v>8</v>
      </c>
      <c r="GR414" s="456" t="n">
        <f aca="false">4300/BS414*24</f>
        <v>2.77785254771069</v>
      </c>
      <c r="GS414" s="532" t="n">
        <f aca="false">HC414</f>
        <v>15</v>
      </c>
      <c r="GT414" s="532" t="n">
        <f aca="false">HD414</f>
        <v>50.7</v>
      </c>
      <c r="GU414" s="514" t="n">
        <f aca="false">1-GS414/GM414</f>
        <v>0.12280701754386</v>
      </c>
      <c r="GV414" s="514" t="n">
        <f aca="false">1-GT414/GN414</f>
        <v>0.0250000000000001</v>
      </c>
      <c r="GW414" s="514" t="n">
        <f aca="false">1-HC414/FT414</f>
        <v>0.210526315789474</v>
      </c>
      <c r="GX414" s="514" t="n">
        <f aca="false">1-HD414/FU414</f>
        <v>0.140677966101695</v>
      </c>
      <c r="GY414" s="463" t="n">
        <f aca="false">GK414/(FU414-HD414)</f>
        <v>1.94581994095734</v>
      </c>
      <c r="GZ414" s="406" t="n">
        <v>34911</v>
      </c>
      <c r="HA414" s="582" t="n">
        <v>8.11</v>
      </c>
      <c r="HB414" s="452" t="n">
        <v>8.05</v>
      </c>
      <c r="HC414" s="578" t="n">
        <v>15</v>
      </c>
      <c r="HD414" s="464" t="n">
        <f aca="false">HC414*3.38</f>
        <v>50.7</v>
      </c>
      <c r="HE414" s="464" t="n">
        <v>14.5</v>
      </c>
      <c r="HF414" s="464"/>
      <c r="HG414" s="583"/>
      <c r="HH414" s="576" t="n">
        <v>3</v>
      </c>
      <c r="HI414" s="584" t="n">
        <v>7690</v>
      </c>
      <c r="HJ414" s="407" t="n">
        <f aca="false">HI414*0.67</f>
        <v>5152.3</v>
      </c>
      <c r="HK414" s="407"/>
      <c r="HL414" s="550"/>
      <c r="HM414" s="585" t="n">
        <v>7</v>
      </c>
      <c r="HN414" s="462" t="n">
        <v>6.76</v>
      </c>
      <c r="HO414" s="575" t="n">
        <v>0.11</v>
      </c>
      <c r="HP414" s="549" t="n">
        <v>0.92</v>
      </c>
      <c r="HQ414" s="586" t="n">
        <v>6</v>
      </c>
      <c r="HR414" s="587" t="n">
        <v>0.22</v>
      </c>
      <c r="HS414" s="521" t="n">
        <v>0.2</v>
      </c>
      <c r="HT414" s="588" t="n">
        <v>4</v>
      </c>
      <c r="HU414" s="523" t="n">
        <f aca="false">72500/BA414*24</f>
        <v>49.7270726758309</v>
      </c>
      <c r="HV414" s="514" t="n">
        <f aca="false">1-HC414/BE414</f>
        <v>0.775784753363229</v>
      </c>
      <c r="HW414" s="514" t="n">
        <f aca="false">1-HD414/BF414</f>
        <v>0.812915129151291</v>
      </c>
      <c r="HX414" s="514" t="n">
        <f aca="false">1-HN414/BK414</f>
        <v>0.738996138996139</v>
      </c>
      <c r="HY414" s="600"/>
    </row>
    <row r="415" s="599" customFormat="true" ht="15" hidden="false" customHeight="true" outlineLevel="0" collapsed="false">
      <c r="A415" s="401" t="n">
        <v>43897</v>
      </c>
      <c r="B415" s="516" t="n">
        <v>35611</v>
      </c>
      <c r="C415" s="403" t="n">
        <f aca="false">B415/$B$6</f>
        <v>0.71222</v>
      </c>
      <c r="D415" s="572" t="n">
        <v>7.78</v>
      </c>
      <c r="E415" s="573" t="n">
        <v>42.4</v>
      </c>
      <c r="F415" s="574" t="n">
        <v>190</v>
      </c>
      <c r="G415" s="407" t="n">
        <f aca="false">F415*B415/1000</f>
        <v>6766.09</v>
      </c>
      <c r="H415" s="403" t="n">
        <f aca="false">G415/$G$6</f>
        <v>0.2706436</v>
      </c>
      <c r="I415" s="574" t="n">
        <v>8620</v>
      </c>
      <c r="J415" s="407" t="n">
        <f aca="false">I415*0.67</f>
        <v>5775.4</v>
      </c>
      <c r="K415" s="575" t="n">
        <v>29</v>
      </c>
      <c r="L415" s="575"/>
      <c r="M415" s="575"/>
      <c r="N415" s="576" t="n">
        <v>86</v>
      </c>
      <c r="O415" s="576"/>
      <c r="P415" s="410"/>
      <c r="Q415" s="410" t="n">
        <v>1080</v>
      </c>
      <c r="R415" s="410"/>
      <c r="S415" s="410"/>
      <c r="T415" s="411" t="n">
        <v>5.23</v>
      </c>
      <c r="U415" s="410" t="n">
        <f aca="false">V415/2.9</f>
        <v>3628.27586206897</v>
      </c>
      <c r="V415" s="410" t="n">
        <v>10522</v>
      </c>
      <c r="W415" s="410" t="n">
        <v>3760</v>
      </c>
      <c r="X415" s="517" t="n">
        <v>1080</v>
      </c>
      <c r="Y415" s="474"/>
      <c r="Z415" s="430"/>
      <c r="AA415" s="410"/>
      <c r="AB415" s="410"/>
      <c r="AC415" s="410"/>
      <c r="AD415" s="475"/>
      <c r="AE415" s="478"/>
      <c r="AF415" s="479" t="n">
        <f aca="false">X415+Q415</f>
        <v>2160</v>
      </c>
      <c r="AG415" s="478" t="n">
        <f aca="false">AF415/$AF$6</f>
        <v>0.864</v>
      </c>
      <c r="AH415" s="479" t="n">
        <f aca="false">AI415/2.9</f>
        <v>1846.89655172414</v>
      </c>
      <c r="AI415" s="479" t="n">
        <f aca="false">(V415*Q415+F415*X415)/AF415</f>
        <v>5356</v>
      </c>
      <c r="AJ415" s="474" t="n">
        <f aca="false">(V415*Q415+X415*F415)/1000</f>
        <v>11568.96</v>
      </c>
      <c r="AK415" s="478" t="n">
        <f aca="false">AJ415/$AJ$6</f>
        <v>0.514176</v>
      </c>
      <c r="AL415" s="448" t="n">
        <v>38</v>
      </c>
      <c r="AM415" s="480"/>
      <c r="AN415" s="474" t="n">
        <v>1447</v>
      </c>
      <c r="AO415" s="474" t="n">
        <v>1485</v>
      </c>
      <c r="AP415" s="480" t="n">
        <v>7.46</v>
      </c>
      <c r="AQ415" s="448" t="n">
        <v>487</v>
      </c>
      <c r="AR415" s="474" t="n">
        <f aca="false">AQ415*3.2</f>
        <v>1558.4</v>
      </c>
      <c r="AS415" s="658" t="n">
        <f aca="false">AR415/AQ415</f>
        <v>3.2</v>
      </c>
      <c r="AT415" s="474" t="n">
        <v>6530</v>
      </c>
      <c r="AU415" s="448"/>
      <c r="AV415" s="481" t="n">
        <v>10</v>
      </c>
      <c r="AW415" s="480" t="n">
        <v>3.21</v>
      </c>
      <c r="AX415" s="480" t="n">
        <v>44.42</v>
      </c>
      <c r="AY415" s="481" t="n">
        <v>19.8</v>
      </c>
      <c r="AZ415" s="481" t="n">
        <v>3.9</v>
      </c>
      <c r="BA415" s="421" t="n">
        <f aca="false">CC415+DF415</f>
        <v>37696</v>
      </c>
      <c r="BB415" s="422" t="n">
        <f aca="false">BA415/$BA$6</f>
        <v>0.75392</v>
      </c>
      <c r="BC415" s="423"/>
      <c r="BD415" s="424" t="n">
        <v>7.82</v>
      </c>
      <c r="BE415" s="425" t="n">
        <v>57</v>
      </c>
      <c r="BF415" s="426" t="n">
        <v>213</v>
      </c>
      <c r="BG415" s="427" t="n">
        <v>8420</v>
      </c>
      <c r="BH415" s="421" t="n">
        <f aca="false">BG415*0.67</f>
        <v>5641.4</v>
      </c>
      <c r="BI415" s="433"/>
      <c r="BJ415" s="422"/>
      <c r="BK415" s="428" t="n">
        <v>19.8</v>
      </c>
      <c r="BL415" s="428"/>
      <c r="BM415" s="429"/>
      <c r="BN415" s="423"/>
      <c r="BO415" s="426" t="n">
        <v>71</v>
      </c>
      <c r="BP415" s="426"/>
      <c r="BQ415" s="424" t="n">
        <v>4.09</v>
      </c>
      <c r="BR415" s="422" t="n">
        <f aca="false">BQ415/$BQ$6</f>
        <v>0.568055555555556</v>
      </c>
      <c r="BS415" s="410" t="n">
        <f aca="false">BA415+AF415</f>
        <v>39856</v>
      </c>
      <c r="BT415" s="430" t="n">
        <f aca="false">(BD415*BA415+AP415*AF415)/(AF415+BA415)</f>
        <v>7.80048976314733</v>
      </c>
      <c r="BU415" s="431" t="n">
        <f aca="false">(AQ415*Y415+BA415*BE415)/(BA415+Y415)</f>
        <v>57</v>
      </c>
      <c r="BV415" s="431" t="n">
        <f aca="false">(BA415*BF415+AR415*AF415)/(AF415+BA415)</f>
        <v>285.914090726616</v>
      </c>
      <c r="BW415" s="431" t="n">
        <f aca="false">(BA415*BG415+AS415*AF415)/(AF415+BA415)</f>
        <v>7963.85066238458</v>
      </c>
      <c r="BX415" s="431" t="n">
        <f aca="false">BW415*0.65</f>
        <v>5176.50293054998</v>
      </c>
      <c r="BY415" s="431" t="n">
        <f aca="false">(BK415*BA415+AY415*AF415)/BS415</f>
        <v>19.8</v>
      </c>
      <c r="BZ415" s="431"/>
      <c r="CA415" s="432"/>
      <c r="CB415" s="431" t="n">
        <f aca="false">BO415</f>
        <v>71</v>
      </c>
      <c r="CC415" s="433" t="n">
        <v>18817</v>
      </c>
      <c r="CD415" s="412" t="n">
        <f aca="false">CC415+AF415/2</f>
        <v>19897</v>
      </c>
      <c r="CE415" s="422" t="n">
        <f aca="false">CD415/25000</f>
        <v>0.79588</v>
      </c>
      <c r="CF415" s="434" t="n">
        <f aca="false">6700/CD415*24</f>
        <v>8.08162034477559</v>
      </c>
      <c r="CG415" s="435"/>
      <c r="CH415" s="428"/>
      <c r="CI415" s="447" t="n">
        <f aca="false">9500/CD415*24</f>
        <v>11.4590139216967</v>
      </c>
      <c r="CJ415" s="437" t="n">
        <v>22.9</v>
      </c>
      <c r="CK415" s="437" t="n">
        <v>1.62</v>
      </c>
      <c r="CL415" s="424"/>
      <c r="CM415" s="424" t="n">
        <v>21.1</v>
      </c>
      <c r="CN415" s="424" t="n">
        <v>79</v>
      </c>
      <c r="CO415" s="433"/>
      <c r="CP415" s="433"/>
      <c r="CQ415" s="438"/>
      <c r="CR415" s="438" t="n">
        <v>0.95</v>
      </c>
      <c r="CS415" s="425"/>
      <c r="CT415" s="433" t="n">
        <f aca="false">3500/CD415*24</f>
        <v>4.22174197115143</v>
      </c>
      <c r="CU415" s="435" t="n">
        <v>6.61</v>
      </c>
      <c r="CV415" s="439"/>
      <c r="CW415" s="440"/>
      <c r="CX415" s="441"/>
      <c r="CY415" s="442"/>
      <c r="CZ415" s="443"/>
      <c r="DA415" s="443"/>
      <c r="DB415" s="443"/>
      <c r="DC415" s="443"/>
      <c r="DD415" s="444"/>
      <c r="DE415" s="441"/>
      <c r="DF415" s="445" t="n">
        <v>18879</v>
      </c>
      <c r="DG415" s="446" t="n">
        <f aca="false">DF415+AF415/2</f>
        <v>19959</v>
      </c>
      <c r="DH415" s="422" t="n">
        <f aca="false">DG415/25000</f>
        <v>0.79836</v>
      </c>
      <c r="DI415" s="447" t="n">
        <f aca="false">6700/DG415*24</f>
        <v>8.05651585750789</v>
      </c>
      <c r="DJ415" s="435" t="n">
        <v>7.72</v>
      </c>
      <c r="DK415" s="428" t="n">
        <v>3.5</v>
      </c>
      <c r="DL415" s="447" t="n">
        <f aca="false">9500/DG415*24</f>
        <v>11.4234180069142</v>
      </c>
      <c r="DM415" s="423" t="n">
        <v>22.8</v>
      </c>
      <c r="DN415" s="423" t="n">
        <v>1.53</v>
      </c>
      <c r="DO415" s="424" t="n">
        <v>7.72</v>
      </c>
      <c r="DP415" s="424" t="n">
        <v>22.7</v>
      </c>
      <c r="DQ415" s="424" t="n">
        <v>85</v>
      </c>
      <c r="DR415" s="433"/>
      <c r="DS415" s="433"/>
      <c r="DT415" s="438"/>
      <c r="DU415" s="438" t="n">
        <v>0.96</v>
      </c>
      <c r="DV415" s="425"/>
      <c r="DW415" s="447" t="n">
        <f aca="false">3500/DG415*24</f>
        <v>4.20862768675785</v>
      </c>
      <c r="DX415" s="435" t="n">
        <v>6.89</v>
      </c>
      <c r="DY415" s="439" t="n">
        <v>7.89</v>
      </c>
      <c r="DZ415" s="440" t="n">
        <v>19.7</v>
      </c>
      <c r="EA415" s="441" t="n">
        <v>65</v>
      </c>
      <c r="EB415" s="442" t="n">
        <v>8070</v>
      </c>
      <c r="EC415" s="443" t="n">
        <v>6.3</v>
      </c>
      <c r="ED415" s="443"/>
      <c r="EE415" s="443"/>
      <c r="EF415" s="443"/>
      <c r="EG415" s="444" t="n">
        <v>10</v>
      </c>
      <c r="EH415" s="441"/>
      <c r="EI415" s="430" t="n">
        <f aca="false">DY415</f>
        <v>7.89</v>
      </c>
      <c r="EJ415" s="448" t="n">
        <f aca="false">DZ415</f>
        <v>19.7</v>
      </c>
      <c r="EK415" s="449" t="n">
        <f aca="false">EA415</f>
        <v>65</v>
      </c>
      <c r="EL415" s="418" t="n">
        <f aca="false">EB415</f>
        <v>8070</v>
      </c>
      <c r="EM415" s="432" t="n">
        <f aca="false">EC415</f>
        <v>6.3</v>
      </c>
      <c r="EN415" s="432"/>
      <c r="EO415" s="432"/>
      <c r="EP415" s="432"/>
      <c r="EQ415" s="431" t="n">
        <f aca="false">EG415</f>
        <v>10</v>
      </c>
      <c r="ER415" s="449"/>
      <c r="ES415" s="450" t="n">
        <f aca="false">44000/(BA415+AF415)*24</f>
        <v>26.4953833801686</v>
      </c>
      <c r="ET415" s="451" t="n">
        <f aca="false">(BA415+AF415)/BA$6</f>
        <v>0.79712</v>
      </c>
      <c r="EU415" s="452" t="n">
        <f aca="false">BV415/1000/ES415*24</f>
        <v>0.258986181818182</v>
      </c>
      <c r="EV415" s="451" t="n">
        <f aca="false">EU415/$EU$6</f>
        <v>0.47960404040404</v>
      </c>
      <c r="EW415" s="514" t="n">
        <f aca="false">1-EM415/BY415</f>
        <v>0.681818181818182</v>
      </c>
      <c r="EX415" s="515" t="n">
        <f aca="false">BY415-EM415</f>
        <v>13.5</v>
      </c>
      <c r="EY415" s="514" t="n">
        <f aca="false">1-EJ415/BU415</f>
        <v>0.654385964912281</v>
      </c>
      <c r="EZ415" s="515" t="n">
        <f aca="false">BU415-EJ415</f>
        <v>37.3</v>
      </c>
      <c r="FA415" s="451" t="n">
        <f aca="false">1-EK415/BV415</f>
        <v>0.772658983561075</v>
      </c>
      <c r="FB415" s="432" t="n">
        <f aca="false">BV415-EK415</f>
        <v>220.914090726616</v>
      </c>
      <c r="FC415" s="453"/>
      <c r="FD415" s="432"/>
      <c r="FE415" s="453" t="n">
        <f aca="false">1-EQ415/CB415</f>
        <v>0.859154929577465</v>
      </c>
      <c r="FF415" s="431" t="n">
        <f aca="false">CB415-EQ415</f>
        <v>61</v>
      </c>
      <c r="FG415" s="406" t="n">
        <v>50400</v>
      </c>
      <c r="FH415" s="590"/>
      <c r="FI415" s="591"/>
      <c r="FJ415" s="592"/>
      <c r="FK415" s="456" t="n">
        <f aca="false">3000/BS415*24</f>
        <v>1.80650341228422</v>
      </c>
      <c r="FL415" s="531"/>
      <c r="FM415" s="456"/>
      <c r="FN415" s="531" t="n">
        <v>3475</v>
      </c>
      <c r="FO415" s="533" t="n">
        <f aca="false">FN415/11.15/1.2/1000</f>
        <v>0.259715994020927</v>
      </c>
      <c r="FP415" s="450" t="n">
        <f aca="false">FN415/BS415*1000</f>
        <v>87.1888799678844</v>
      </c>
      <c r="FQ415" s="458" t="n">
        <v>43.2</v>
      </c>
      <c r="FR415" s="459" t="n">
        <f aca="false">FQ415/BS415*1000</f>
        <v>1.08390204737053</v>
      </c>
      <c r="FS415" s="577" t="n">
        <v>7.88</v>
      </c>
      <c r="FT415" s="578" t="n">
        <v>18.4</v>
      </c>
      <c r="FU415" s="579" t="n">
        <v>60</v>
      </c>
      <c r="FV415" s="580" t="n">
        <v>4</v>
      </c>
      <c r="FW415" s="581"/>
      <c r="FX415" s="580"/>
      <c r="FY415" s="453" t="n">
        <f aca="false">1-FV415/(EG415+DD415)</f>
        <v>0.6</v>
      </c>
      <c r="FZ415" s="453"/>
      <c r="GA415" s="430"/>
      <c r="GB415" s="514" t="n">
        <f aca="false">1-FT415/DZ415</f>
        <v>0.0659898477157361</v>
      </c>
      <c r="GC415" s="515" t="n">
        <f aca="false">(CW415+DZ415-FT415)</f>
        <v>1.3</v>
      </c>
      <c r="GD415" s="514" t="n">
        <f aca="false">1-FU415/EA415</f>
        <v>0.0769230769230769</v>
      </c>
      <c r="GE415" s="528" t="n">
        <f aca="false">CX415+EA415-FU415</f>
        <v>5</v>
      </c>
      <c r="GF415" s="462" t="n">
        <f aca="false">4100/BS415*24</f>
        <v>2.46888799678844</v>
      </c>
      <c r="GG415" s="607" t="n">
        <v>25</v>
      </c>
      <c r="GH415" s="451" t="n">
        <f aca="false">GG415/80</f>
        <v>0.3125</v>
      </c>
      <c r="GI415" s="406" t="n">
        <v>175</v>
      </c>
      <c r="GJ415" s="463" t="n">
        <f aca="false">GI415/GG415</f>
        <v>7</v>
      </c>
      <c r="GK415" s="464" t="n">
        <f aca="false">GG415/(BS415/24)*1000</f>
        <v>15.0541951023685</v>
      </c>
      <c r="GL415" s="465" t="n">
        <v>7.91</v>
      </c>
      <c r="GM415" s="530" t="n">
        <v>18</v>
      </c>
      <c r="GN415" s="406" t="n">
        <v>59</v>
      </c>
      <c r="GO415" s="514" t="n">
        <f aca="false">1-GM415/FT415</f>
        <v>0.0217391304347825</v>
      </c>
      <c r="GP415" s="451" t="n">
        <f aca="false">1-GN415/FU415</f>
        <v>0.0166666666666667</v>
      </c>
      <c r="GQ415" s="578" t="n">
        <v>8</v>
      </c>
      <c r="GR415" s="456" t="n">
        <f aca="false">4300/BS415*24</f>
        <v>2.58932155760739</v>
      </c>
      <c r="GS415" s="532" t="n">
        <f aca="false">HC415</f>
        <v>15.4</v>
      </c>
      <c r="GT415" s="532" t="n">
        <f aca="false">HD415</f>
        <v>52.052</v>
      </c>
      <c r="GU415" s="514" t="n">
        <f aca="false">1-GS415/GM415</f>
        <v>0.144444444444444</v>
      </c>
      <c r="GV415" s="514" t="n">
        <f aca="false">1-GT415/GN415</f>
        <v>0.117762711864407</v>
      </c>
      <c r="GW415" s="514" t="n">
        <f aca="false">1-HC415/FT415</f>
        <v>0.16304347826087</v>
      </c>
      <c r="GX415" s="514" t="n">
        <f aca="false">1-HD415/FU415</f>
        <v>0.132466666666667</v>
      </c>
      <c r="GY415" s="463" t="n">
        <f aca="false">GK415/(FU415-HD415)</f>
        <v>1.89408594644798</v>
      </c>
      <c r="GZ415" s="406" t="n">
        <v>37227</v>
      </c>
      <c r="HA415" s="582" t="n">
        <v>8.12</v>
      </c>
      <c r="HB415" s="452" t="n">
        <v>8.03</v>
      </c>
      <c r="HC415" s="578" t="n">
        <v>15.4</v>
      </c>
      <c r="HD415" s="464" t="n">
        <f aca="false">HC415*3.38</f>
        <v>52.052</v>
      </c>
      <c r="HE415" s="464" t="n">
        <v>14</v>
      </c>
      <c r="HF415" s="464"/>
      <c r="HG415" s="583"/>
      <c r="HH415" s="576" t="n">
        <v>2</v>
      </c>
      <c r="HI415" s="584" t="n">
        <v>7770</v>
      </c>
      <c r="HJ415" s="407" t="n">
        <f aca="false">HI415*0.67</f>
        <v>5205.9</v>
      </c>
      <c r="HK415" s="407"/>
      <c r="HL415" s="550"/>
      <c r="HM415" s="585"/>
      <c r="HN415" s="462" t="n">
        <v>4.76</v>
      </c>
      <c r="HO415" s="575"/>
      <c r="HP415" s="549" t="n">
        <v>0.01</v>
      </c>
      <c r="HQ415" s="586"/>
      <c r="HR415" s="587"/>
      <c r="HS415" s="521" t="n">
        <v>0.22</v>
      </c>
      <c r="HT415" s="588" t="n">
        <v>4</v>
      </c>
      <c r="HU415" s="523" t="n">
        <f aca="false">72500/BA415*24</f>
        <v>46.1587436332767</v>
      </c>
      <c r="HV415" s="514" t="n">
        <f aca="false">1-HC415/BE415</f>
        <v>0.729824561403509</v>
      </c>
      <c r="HW415" s="514" t="n">
        <f aca="false">1-HD415/BF415</f>
        <v>0.75562441314554</v>
      </c>
      <c r="HX415" s="514" t="n">
        <f aca="false">1-HN415/BK415</f>
        <v>0.75959595959596</v>
      </c>
      <c r="HY415" s="600"/>
    </row>
    <row r="416" customFormat="false" ht="15.6" hidden="false" customHeight="false" outlineLevel="0" collapsed="false">
      <c r="A416" s="486" t="n">
        <v>43898</v>
      </c>
      <c r="B416" s="487" t="n">
        <v>37240</v>
      </c>
      <c r="C416" s="488" t="n">
        <f aca="false">B416/$B$6</f>
        <v>0.7448</v>
      </c>
      <c r="D416" s="489" t="n">
        <v>8.08</v>
      </c>
      <c r="E416" s="490" t="n">
        <v>45.5</v>
      </c>
      <c r="F416" s="491" t="n">
        <v>205</v>
      </c>
      <c r="G416" s="491" t="n">
        <f aca="false">F416*B416/1000</f>
        <v>7634.2</v>
      </c>
      <c r="H416" s="488" t="n">
        <f aca="false">G416/$G$6</f>
        <v>0.305368</v>
      </c>
      <c r="I416" s="491" t="n">
        <v>6930</v>
      </c>
      <c r="J416" s="491" t="n">
        <f aca="false">I416*0.67</f>
        <v>4643.1</v>
      </c>
      <c r="K416" s="492" t="n">
        <v>28.6</v>
      </c>
      <c r="L416" s="492"/>
      <c r="M416" s="492"/>
      <c r="N416" s="493" t="n">
        <v>70</v>
      </c>
      <c r="O416" s="493"/>
      <c r="P416" s="410"/>
      <c r="Q416" s="410" t="n">
        <v>1080</v>
      </c>
      <c r="R416" s="410"/>
      <c r="S416" s="410"/>
      <c r="T416" s="411" t="n">
        <v>5.32</v>
      </c>
      <c r="U416" s="412" t="n">
        <f aca="false">V416/2.9</f>
        <v>3434.48275862069</v>
      </c>
      <c r="V416" s="410" t="n">
        <v>9960</v>
      </c>
      <c r="W416" s="410" t="n">
        <v>3570</v>
      </c>
      <c r="X416" s="413" t="n">
        <v>1080</v>
      </c>
      <c r="Y416" s="474"/>
      <c r="Z416" s="430"/>
      <c r="AA416" s="448"/>
      <c r="AB416" s="410"/>
      <c r="AC416" s="410"/>
      <c r="AD416" s="475"/>
      <c r="AE416" s="478"/>
      <c r="AF416" s="479" t="n">
        <f aca="false">X416+Q416</f>
        <v>2160</v>
      </c>
      <c r="AG416" s="478" t="n">
        <f aca="false">AF416/$AF$6</f>
        <v>0.864</v>
      </c>
      <c r="AH416" s="479" t="n">
        <f aca="false">AI416/2.9</f>
        <v>1752.58620689655</v>
      </c>
      <c r="AI416" s="479" t="n">
        <f aca="false">(V416*Q416+F416*X416)/AF416</f>
        <v>5082.5</v>
      </c>
      <c r="AJ416" s="474" t="n">
        <f aca="false">(V416*Q416+X416*F416)/1000</f>
        <v>10978.2</v>
      </c>
      <c r="AK416" s="478" t="n">
        <f aca="false">AJ416/$AJ$6</f>
        <v>0.48792</v>
      </c>
      <c r="AL416" s="448" t="n">
        <v>38</v>
      </c>
      <c r="AM416" s="480"/>
      <c r="AN416" s="474" t="n">
        <v>1346</v>
      </c>
      <c r="AO416" s="474" t="n">
        <v>1373</v>
      </c>
      <c r="AP416" s="480" t="n">
        <v>7.39</v>
      </c>
      <c r="AQ416" s="448" t="n">
        <v>458</v>
      </c>
      <c r="AR416" s="474" t="n">
        <f aca="false">AQ416*3.2</f>
        <v>1465.6</v>
      </c>
      <c r="AS416" s="658" t="n">
        <f aca="false">AR416/AQ416</f>
        <v>3.2</v>
      </c>
      <c r="AT416" s="474" t="n">
        <v>6360</v>
      </c>
      <c r="AU416" s="448"/>
      <c r="AV416" s="481" t="n">
        <v>8</v>
      </c>
      <c r="AW416" s="480" t="n">
        <v>2.85</v>
      </c>
      <c r="AX416" s="480" t="n">
        <v>42.64</v>
      </c>
      <c r="AY416" s="481" t="n">
        <v>18.2</v>
      </c>
      <c r="AZ416" s="481" t="n">
        <v>4.9</v>
      </c>
      <c r="BA416" s="421" t="n">
        <f aca="false">CC416+DF416</f>
        <v>34115</v>
      </c>
      <c r="BB416" s="422" t="n">
        <f aca="false">BA416/$BA$6</f>
        <v>0.6823</v>
      </c>
      <c r="BC416" s="423"/>
      <c r="BD416" s="424" t="n">
        <v>7.95</v>
      </c>
      <c r="BE416" s="425" t="n">
        <v>45.7</v>
      </c>
      <c r="BF416" s="426" t="n">
        <v>227</v>
      </c>
      <c r="BG416" s="427" t="n">
        <v>8290</v>
      </c>
      <c r="BH416" s="421" t="n">
        <f aca="false">BG416*0.67</f>
        <v>5554.3</v>
      </c>
      <c r="BI416" s="421"/>
      <c r="BJ416" s="422"/>
      <c r="BK416" s="428" t="n">
        <v>15</v>
      </c>
      <c r="BL416" s="428"/>
      <c r="BM416" s="429"/>
      <c r="BN416" s="423"/>
      <c r="BO416" s="426" t="n">
        <v>185</v>
      </c>
      <c r="BP416" s="426"/>
      <c r="BQ416" s="424" t="n">
        <v>3.34</v>
      </c>
      <c r="BR416" s="422" t="n">
        <f aca="false">BQ416/$BQ$6</f>
        <v>0.463888888888889</v>
      </c>
      <c r="BS416" s="410" t="n">
        <f aca="false">BA416+AF416</f>
        <v>36275</v>
      </c>
      <c r="BT416" s="430" t="n">
        <f aca="false">(BD416*BA416+AP416*AF416)/(AF416+BA416)</f>
        <v>7.91665472088215</v>
      </c>
      <c r="BU416" s="431" t="n">
        <f aca="false">(AQ416*Y416+BA416*BE416)/(BA416+Y416)</f>
        <v>45.7</v>
      </c>
      <c r="BV416" s="431" t="n">
        <f aca="false">(BA416*BF416+AR416*AF416)/(AF416+BA416)</f>
        <v>300.75261199173</v>
      </c>
      <c r="BW416" s="431" t="n">
        <f aca="false">(BA416*BG416+AS416*AF416)/(AF416+BA416)</f>
        <v>7796.56132322536</v>
      </c>
      <c r="BX416" s="431" t="n">
        <f aca="false">BW416*0.65</f>
        <v>5067.76486009649</v>
      </c>
      <c r="BY416" s="431" t="n">
        <f aca="false">(BK416*BA416+AY416*AF416)/BS416</f>
        <v>15.190544452102</v>
      </c>
      <c r="BZ416" s="431"/>
      <c r="CA416" s="432"/>
      <c r="CB416" s="431" t="n">
        <f aca="false">BO416</f>
        <v>185</v>
      </c>
      <c r="CC416" s="433" t="n">
        <v>17062</v>
      </c>
      <c r="CD416" s="412" t="n">
        <f aca="false">CC416+AF416/2</f>
        <v>18142</v>
      </c>
      <c r="CE416" s="422" t="n">
        <f aca="false">CD416/25000</f>
        <v>0.72568</v>
      </c>
      <c r="CF416" s="434" t="n">
        <f aca="false">6700/CD416*24</f>
        <v>8.86341086980487</v>
      </c>
      <c r="CG416" s="435"/>
      <c r="CH416" s="428"/>
      <c r="CI416" s="447" t="n">
        <f aca="false">9500/CD416*24</f>
        <v>12.5675228750965</v>
      </c>
      <c r="CJ416" s="437" t="n">
        <v>22.7</v>
      </c>
      <c r="CK416" s="437" t="n">
        <v>1.11</v>
      </c>
      <c r="CL416" s="424"/>
      <c r="CM416" s="424" t="n">
        <v>20.2</v>
      </c>
      <c r="CN416" s="424" t="n">
        <v>85</v>
      </c>
      <c r="CO416" s="433"/>
      <c r="CP416" s="433"/>
      <c r="CQ416" s="438"/>
      <c r="CR416" s="438" t="n">
        <v>0.96</v>
      </c>
      <c r="CS416" s="482"/>
      <c r="CT416" s="433" t="n">
        <f aca="false">3500/CD416*24</f>
        <v>4.63014000661449</v>
      </c>
      <c r="CU416" s="435" t="n">
        <v>7.5</v>
      </c>
      <c r="CV416" s="494"/>
      <c r="CW416" s="495"/>
      <c r="CX416" s="496"/>
      <c r="CY416" s="497"/>
      <c r="CZ416" s="498"/>
      <c r="DA416" s="498"/>
      <c r="DB416" s="498"/>
      <c r="DC416" s="498"/>
      <c r="DD416" s="499"/>
      <c r="DE416" s="499"/>
      <c r="DF416" s="433" t="n">
        <v>17053</v>
      </c>
      <c r="DG416" s="446" t="n">
        <f aca="false">DF416+AF416/2</f>
        <v>18133</v>
      </c>
      <c r="DH416" s="422" t="n">
        <f aca="false">DG416/25000</f>
        <v>0.72532</v>
      </c>
      <c r="DI416" s="447" t="n">
        <f aca="false">6700/DG416*24</f>
        <v>8.86781007003805</v>
      </c>
      <c r="DJ416" s="435" t="n">
        <v>7.72</v>
      </c>
      <c r="DK416" s="428" t="n">
        <v>3.2</v>
      </c>
      <c r="DL416" s="447" t="n">
        <f aca="false">9500/DG416*24</f>
        <v>12.5737605470689</v>
      </c>
      <c r="DM416" s="542" t="n">
        <v>22.9</v>
      </c>
      <c r="DN416" s="542" t="n">
        <v>1.35</v>
      </c>
      <c r="DO416" s="543" t="n">
        <v>7.7</v>
      </c>
      <c r="DP416" s="543" t="n">
        <v>22.6</v>
      </c>
      <c r="DQ416" s="543" t="n">
        <v>89</v>
      </c>
      <c r="DR416" s="433"/>
      <c r="DS416" s="433"/>
      <c r="DT416" s="438"/>
      <c r="DU416" s="438" t="n">
        <v>0.95</v>
      </c>
      <c r="DV416" s="482"/>
      <c r="DW416" s="447" t="n">
        <f aca="false">3500/DG416*24</f>
        <v>4.63243809628854</v>
      </c>
      <c r="DX416" s="435" t="n">
        <v>6.32</v>
      </c>
      <c r="DY416" s="494" t="n">
        <v>7.91</v>
      </c>
      <c r="DZ416" s="495" t="n">
        <v>18.6</v>
      </c>
      <c r="EA416" s="496" t="n">
        <v>65</v>
      </c>
      <c r="EB416" s="497" t="n">
        <v>7960</v>
      </c>
      <c r="EC416" s="498" t="n">
        <v>6.5</v>
      </c>
      <c r="ED416" s="498"/>
      <c r="EE416" s="498"/>
      <c r="EF416" s="498"/>
      <c r="EG416" s="499" t="n">
        <v>13</v>
      </c>
      <c r="EH416" s="496"/>
      <c r="EI416" s="430" t="n">
        <f aca="false">DY416</f>
        <v>7.91</v>
      </c>
      <c r="EJ416" s="448" t="n">
        <f aca="false">DZ416</f>
        <v>18.6</v>
      </c>
      <c r="EK416" s="449" t="n">
        <f aca="false">EA416</f>
        <v>65</v>
      </c>
      <c r="EL416" s="418" t="n">
        <f aca="false">EB416</f>
        <v>7960</v>
      </c>
      <c r="EM416" s="432" t="n">
        <f aca="false">EC416</f>
        <v>6.5</v>
      </c>
      <c r="EN416" s="432"/>
      <c r="EO416" s="432"/>
      <c r="EP416" s="432"/>
      <c r="EQ416" s="431" t="n">
        <f aca="false">EG416</f>
        <v>13</v>
      </c>
      <c r="ER416" s="449"/>
      <c r="ES416" s="450" t="n">
        <f aca="false">44000/(BA416+AF416)*24</f>
        <v>29.1109579600276</v>
      </c>
      <c r="ET416" s="451" t="n">
        <f aca="false">(BA416+AF416)/BA$6</f>
        <v>0.7255</v>
      </c>
      <c r="EU416" s="452" t="n">
        <f aca="false">BV416/1000/ES416*24</f>
        <v>0.247950022727273</v>
      </c>
      <c r="EV416" s="500" t="n">
        <f aca="false">EU416/$EU$6</f>
        <v>0.459166708754209</v>
      </c>
      <c r="EW416" s="514" t="n">
        <f aca="false">1-EM416/BY416</f>
        <v>0.572102236328958</v>
      </c>
      <c r="EX416" s="515" t="n">
        <f aca="false">BY416-EM416</f>
        <v>8.690544452102</v>
      </c>
      <c r="EY416" s="514" t="n">
        <f aca="false">1-EJ416/BU416</f>
        <v>0.592997811816193</v>
      </c>
      <c r="EZ416" s="515" t="n">
        <f aca="false">BU416-EJ416</f>
        <v>27.1</v>
      </c>
      <c r="FA416" s="451" t="n">
        <f aca="false">1-EK416/BV416</f>
        <v>0.783875526235538</v>
      </c>
      <c r="FB416" s="432" t="n">
        <f aca="false">BV416-EK416</f>
        <v>235.75261199173</v>
      </c>
      <c r="FC416" s="453"/>
      <c r="FD416" s="432"/>
      <c r="FE416" s="453" t="n">
        <f aca="false">1-EQ416/CB416</f>
        <v>0.92972972972973</v>
      </c>
      <c r="FF416" s="431" t="n">
        <f aca="false">CB416-EQ416</f>
        <v>172</v>
      </c>
      <c r="FG416" s="491" t="n">
        <v>50400</v>
      </c>
      <c r="FH416" s="499"/>
      <c r="FI416" s="502"/>
      <c r="FJ416" s="488"/>
      <c r="FK416" s="456" t="n">
        <f aca="false">3000/BS416*24</f>
        <v>1.98483804272915</v>
      </c>
      <c r="FL416" s="491"/>
      <c r="FM416" s="503"/>
      <c r="FN416" s="491" t="n">
        <v>3614</v>
      </c>
      <c r="FO416" s="533" t="n">
        <f aca="false">FN416/11.15/1.2/1000</f>
        <v>0.270104633781764</v>
      </c>
      <c r="FP416" s="450" t="n">
        <f aca="false">FN416/BS416*1000</f>
        <v>99.6278428669883</v>
      </c>
      <c r="FQ416" s="504" t="n">
        <v>43.2</v>
      </c>
      <c r="FR416" s="459" t="n">
        <f aca="false">FQ416/BS416*1000</f>
        <v>1.19090282563749</v>
      </c>
      <c r="FS416" s="505" t="n">
        <v>7.82</v>
      </c>
      <c r="FT416" s="536" t="n">
        <v>18</v>
      </c>
      <c r="FU416" s="496" t="n">
        <v>58</v>
      </c>
      <c r="FV416" s="491" t="n">
        <v>1</v>
      </c>
      <c r="FW416" s="505"/>
      <c r="FX416" s="491"/>
      <c r="FY416" s="453" t="n">
        <f aca="false">1-FV416/(EG416+DD416)</f>
        <v>0.923076923076923</v>
      </c>
      <c r="FZ416" s="453"/>
      <c r="GA416" s="430"/>
      <c r="GB416" s="500" t="n">
        <f aca="false">1-FT416/DZ416</f>
        <v>0.0322580645161291</v>
      </c>
      <c r="GC416" s="515" t="n">
        <f aca="false">(CW416+DZ416-FT416)</f>
        <v>0.600000000000001</v>
      </c>
      <c r="GD416" s="500" t="n">
        <f aca="false">1-FU416/EA416</f>
        <v>0.107692307692308</v>
      </c>
      <c r="GE416" s="528" t="n">
        <f aca="false">CX416+EA416-FU416</f>
        <v>7</v>
      </c>
      <c r="GF416" s="462" t="n">
        <f aca="false">4100/BS416*24</f>
        <v>2.71261199172984</v>
      </c>
      <c r="GG416" s="491" t="n">
        <v>25</v>
      </c>
      <c r="GH416" s="527" t="n">
        <f aca="false">GG416/80</f>
        <v>0.3125</v>
      </c>
      <c r="GI416" s="491" t="n">
        <v>175</v>
      </c>
      <c r="GJ416" s="545" t="n">
        <f aca="false">GI416/GG416</f>
        <v>7</v>
      </c>
      <c r="GK416" s="464" t="n">
        <f aca="false">GG416/(BS416/24)*1000</f>
        <v>16.5403170227429</v>
      </c>
      <c r="GL416" s="508" t="n">
        <v>7.97</v>
      </c>
      <c r="GM416" s="536" t="n">
        <v>17.8</v>
      </c>
      <c r="GN416" s="537" t="n">
        <v>54</v>
      </c>
      <c r="GO416" s="527" t="n">
        <f aca="false">1-GM416/FT416</f>
        <v>0.0111111111111111</v>
      </c>
      <c r="GP416" s="527" t="n">
        <f aca="false">1-GN416/FU416</f>
        <v>0.0689655172413793</v>
      </c>
      <c r="GQ416" s="536" t="n">
        <v>8</v>
      </c>
      <c r="GR416" s="456" t="n">
        <f aca="false">4300/BS416*24</f>
        <v>2.84493452791179</v>
      </c>
      <c r="GS416" s="537" t="n">
        <f aca="false">HC416</f>
        <v>15.8</v>
      </c>
      <c r="GT416" s="537" t="n">
        <f aca="false">HD416</f>
        <v>53.404</v>
      </c>
      <c r="GU416" s="527" t="n">
        <f aca="false">1-GS416/GM416</f>
        <v>0.112359550561798</v>
      </c>
      <c r="GV416" s="527" t="n">
        <f aca="false">1-GT416/GN416</f>
        <v>0.011037037037037</v>
      </c>
      <c r="GW416" s="527" t="n">
        <f aca="false">1-HC416/FT416</f>
        <v>0.122222222222222</v>
      </c>
      <c r="GX416" s="527" t="n">
        <f aca="false">1-HD416/FU416</f>
        <v>0.0792413793103448</v>
      </c>
      <c r="GY416" s="545" t="n">
        <f aca="false">GK416/(FU416-HD416)</f>
        <v>3.59885052714163</v>
      </c>
      <c r="GZ416" s="491" t="n">
        <v>33878</v>
      </c>
      <c r="HA416" s="494" t="n">
        <v>8.01</v>
      </c>
      <c r="HB416" s="494" t="n">
        <v>7.96</v>
      </c>
      <c r="HC416" s="495" t="n">
        <v>15.8</v>
      </c>
      <c r="HD416" s="499" t="n">
        <f aca="false">HC416*3.38</f>
        <v>53.404</v>
      </c>
      <c r="HE416" s="499" t="n">
        <v>14</v>
      </c>
      <c r="HF416" s="499"/>
      <c r="HG416" s="499"/>
      <c r="HH416" s="493" t="n">
        <v>3</v>
      </c>
      <c r="HI416" s="509" t="n">
        <v>7890</v>
      </c>
      <c r="HJ416" s="491" t="n">
        <f aca="false">HI416*0.67</f>
        <v>5286.3</v>
      </c>
      <c r="HK416" s="491"/>
      <c r="HL416" s="491"/>
      <c r="HM416" s="544"/>
      <c r="HN416" s="507" t="n">
        <v>5.28</v>
      </c>
      <c r="HO416" s="492"/>
      <c r="HP416" s="546" t="n">
        <v>0.01</v>
      </c>
      <c r="HQ416" s="524"/>
      <c r="HR416" s="525"/>
      <c r="HS416" s="525" t="n">
        <v>0.2</v>
      </c>
      <c r="HT416" s="512" t="n">
        <v>4</v>
      </c>
      <c r="HU416" s="526" t="n">
        <f aca="false">72500/BA416*24</f>
        <v>51.0039572035761</v>
      </c>
      <c r="HV416" s="527" t="n">
        <f aca="false">1-HC416/BE416</f>
        <v>0.654266958424508</v>
      </c>
      <c r="HW416" s="527" t="n">
        <f aca="false">1-HD416/BF416</f>
        <v>0.764740088105727</v>
      </c>
      <c r="HX416" s="527" t="n">
        <f aca="false">1-HN416/BK416</f>
        <v>0.648</v>
      </c>
      <c r="HY416" s="513"/>
    </row>
    <row r="417" s="599" customFormat="true" ht="15" hidden="false" customHeight="true" outlineLevel="0" collapsed="false">
      <c r="A417" s="401" t="n">
        <v>43899</v>
      </c>
      <c r="B417" s="516" t="n">
        <v>47972</v>
      </c>
      <c r="C417" s="403" t="n">
        <f aca="false">B417/$B$6</f>
        <v>0.95944</v>
      </c>
      <c r="D417" s="572" t="n">
        <v>7.9</v>
      </c>
      <c r="E417" s="573" t="n">
        <v>37</v>
      </c>
      <c r="F417" s="574" t="n">
        <v>157</v>
      </c>
      <c r="G417" s="407" t="n">
        <f aca="false">F417*B417/1000</f>
        <v>7531.604</v>
      </c>
      <c r="H417" s="403" t="n">
        <f aca="false">G417/$G$6</f>
        <v>0.30126416</v>
      </c>
      <c r="I417" s="574" t="n">
        <v>7200</v>
      </c>
      <c r="J417" s="407" t="n">
        <f aca="false">I417*0.67</f>
        <v>4824</v>
      </c>
      <c r="K417" s="575" t="n">
        <v>21.9</v>
      </c>
      <c r="L417" s="575"/>
      <c r="M417" s="575"/>
      <c r="N417" s="576" t="n">
        <v>101</v>
      </c>
      <c r="O417" s="576"/>
      <c r="P417" s="410"/>
      <c r="Q417" s="410" t="n">
        <v>1080</v>
      </c>
      <c r="R417" s="410"/>
      <c r="S417" s="410"/>
      <c r="T417" s="411" t="n">
        <v>5.34</v>
      </c>
      <c r="U417" s="410" t="n">
        <f aca="false">V417/2.9</f>
        <v>3400</v>
      </c>
      <c r="V417" s="410" t="n">
        <v>9860</v>
      </c>
      <c r="W417" s="410" t="n">
        <v>3595</v>
      </c>
      <c r="X417" s="517" t="n">
        <v>1080</v>
      </c>
      <c r="Y417" s="474"/>
      <c r="Z417" s="430"/>
      <c r="AA417" s="448"/>
      <c r="AB417" s="410"/>
      <c r="AC417" s="410"/>
      <c r="AD417" s="475"/>
      <c r="AE417" s="478"/>
      <c r="AF417" s="479" t="n">
        <f aca="false">X417+Q417</f>
        <v>2160</v>
      </c>
      <c r="AG417" s="478" t="n">
        <f aca="false">AF417/$AF$6</f>
        <v>0.864</v>
      </c>
      <c r="AH417" s="479" t="n">
        <f aca="false">AI417/2.9</f>
        <v>1727.06896551724</v>
      </c>
      <c r="AI417" s="479" t="n">
        <f aca="false">(V417*Q417+F417*X417)/AF417</f>
        <v>5008.5</v>
      </c>
      <c r="AJ417" s="474" t="n">
        <f aca="false">(V417*Q417+X417*F417)/1000</f>
        <v>10818.36</v>
      </c>
      <c r="AK417" s="478" t="n">
        <f aca="false">AJ417/$AJ$6</f>
        <v>0.480816</v>
      </c>
      <c r="AL417" s="448" t="n">
        <v>38</v>
      </c>
      <c r="AM417" s="480"/>
      <c r="AN417" s="474" t="n">
        <v>1417</v>
      </c>
      <c r="AO417" s="474" t="n">
        <v>1418</v>
      </c>
      <c r="AP417" s="480" t="n">
        <v>7.39</v>
      </c>
      <c r="AQ417" s="448" t="n">
        <v>431</v>
      </c>
      <c r="AR417" s="474" t="n">
        <f aca="false">AQ417*3.2</f>
        <v>1379.2</v>
      </c>
      <c r="AS417" s="658" t="n">
        <f aca="false">AR417/AQ417</f>
        <v>3.2</v>
      </c>
      <c r="AT417" s="474" t="n">
        <v>6350</v>
      </c>
      <c r="AU417" s="448"/>
      <c r="AV417" s="481" t="n">
        <v>10</v>
      </c>
      <c r="AW417" s="480" t="n">
        <v>3.87</v>
      </c>
      <c r="AX417" s="480" t="n">
        <v>36.22</v>
      </c>
      <c r="AY417" s="481" t="n">
        <v>23.4</v>
      </c>
      <c r="AZ417" s="481" t="n">
        <v>4.1</v>
      </c>
      <c r="BA417" s="421" t="n">
        <f aca="false">CC417+DF417</f>
        <v>45814</v>
      </c>
      <c r="BB417" s="422" t="n">
        <f aca="false">BA417/$BA$6</f>
        <v>0.91628</v>
      </c>
      <c r="BC417" s="423"/>
      <c r="BD417" s="424" t="n">
        <v>7.91</v>
      </c>
      <c r="BE417" s="425" t="n">
        <v>71.6</v>
      </c>
      <c r="BF417" s="426" t="n">
        <v>305</v>
      </c>
      <c r="BG417" s="427" t="n">
        <v>7030</v>
      </c>
      <c r="BH417" s="421" t="n">
        <f aca="false">BG417*0.67</f>
        <v>4710.1</v>
      </c>
      <c r="BI417" s="433"/>
      <c r="BJ417" s="422"/>
      <c r="BK417" s="428" t="n">
        <v>14.3</v>
      </c>
      <c r="BL417" s="428"/>
      <c r="BM417" s="429"/>
      <c r="BN417" s="423"/>
      <c r="BO417" s="426" t="n">
        <v>130</v>
      </c>
      <c r="BP417" s="426"/>
      <c r="BQ417" s="424" t="n">
        <v>6.15</v>
      </c>
      <c r="BR417" s="422" t="n">
        <f aca="false">BQ417/$BQ$6</f>
        <v>0.854166666666667</v>
      </c>
      <c r="BS417" s="410" t="n">
        <f aca="false">BA417+AF417</f>
        <v>47974</v>
      </c>
      <c r="BT417" s="430" t="n">
        <f aca="false">(BD417*BA417+AP417*AF417)/(AF417+BA417)</f>
        <v>7.88658731813066</v>
      </c>
      <c r="BU417" s="431" t="n">
        <f aca="false">(AQ417*Y417+BA417*BE417)/(BA417+Y417)</f>
        <v>71.6</v>
      </c>
      <c r="BV417" s="431" t="n">
        <f aca="false">(BA417*BF417+AR417*AF417)/(AF417+BA417)</f>
        <v>353.365197815483</v>
      </c>
      <c r="BW417" s="431" t="n">
        <f aca="false">(BA417*BG417+AS417*AF417)/(AF417+BA417)</f>
        <v>6713.622628924</v>
      </c>
      <c r="BX417" s="431" t="n">
        <f aca="false">BW417*0.65</f>
        <v>4363.8547088006</v>
      </c>
      <c r="BY417" s="431" t="n">
        <f aca="false">(BK417*BA417+AY417*AF417)/BS417</f>
        <v>14.7097219327136</v>
      </c>
      <c r="BZ417" s="431"/>
      <c r="CA417" s="432"/>
      <c r="CB417" s="431" t="n">
        <f aca="false">BO417</f>
        <v>130</v>
      </c>
      <c r="CC417" s="433" t="n">
        <v>23078</v>
      </c>
      <c r="CD417" s="412" t="n">
        <f aca="false">CC417+AF417/2</f>
        <v>24158</v>
      </c>
      <c r="CE417" s="422" t="n">
        <f aca="false">CD417/25000</f>
        <v>0.96632</v>
      </c>
      <c r="CF417" s="434" t="n">
        <f aca="false">6700/CD417*24</f>
        <v>6.65618014736319</v>
      </c>
      <c r="CG417" s="435"/>
      <c r="CH417" s="428"/>
      <c r="CI417" s="447" t="n">
        <f aca="false">9500/CD417*24</f>
        <v>9.43786737312692</v>
      </c>
      <c r="CJ417" s="437" t="n">
        <v>23</v>
      </c>
      <c r="CK417" s="437" t="n">
        <v>1.41</v>
      </c>
      <c r="CL417" s="424"/>
      <c r="CM417" s="424" t="n">
        <v>20.6</v>
      </c>
      <c r="CN417" s="424" t="n">
        <v>85</v>
      </c>
      <c r="CO417" s="433"/>
      <c r="CP417" s="433"/>
      <c r="CQ417" s="438"/>
      <c r="CR417" s="438" t="n">
        <v>0.95</v>
      </c>
      <c r="CS417" s="425"/>
      <c r="CT417" s="433" t="n">
        <f aca="false">3500/CD417*24</f>
        <v>3.47710903220465</v>
      </c>
      <c r="CU417" s="435" t="n">
        <v>6.02</v>
      </c>
      <c r="CV417" s="439"/>
      <c r="CW417" s="440"/>
      <c r="CX417" s="441"/>
      <c r="CY417" s="442"/>
      <c r="CZ417" s="443"/>
      <c r="DA417" s="443"/>
      <c r="DB417" s="443"/>
      <c r="DC417" s="443"/>
      <c r="DD417" s="444"/>
      <c r="DE417" s="441"/>
      <c r="DF417" s="445" t="n">
        <v>22736</v>
      </c>
      <c r="DG417" s="446" t="n">
        <f aca="false">DF417+AF417/2</f>
        <v>23816</v>
      </c>
      <c r="DH417" s="422" t="n">
        <f aca="false">DG417/25000</f>
        <v>0.95264</v>
      </c>
      <c r="DI417" s="447" t="n">
        <f aca="false">6700/DG417*24</f>
        <v>6.75176352032247</v>
      </c>
      <c r="DJ417" s="435" t="n">
        <v>7.69</v>
      </c>
      <c r="DK417" s="428" t="n">
        <v>3.9</v>
      </c>
      <c r="DL417" s="447" t="n">
        <f aca="false">9500/DG417*24</f>
        <v>9.57339603627813</v>
      </c>
      <c r="DM417" s="423" t="n">
        <v>22.9</v>
      </c>
      <c r="DN417" s="423" t="n">
        <v>1.26</v>
      </c>
      <c r="DO417" s="424" t="n">
        <v>7.67</v>
      </c>
      <c r="DP417" s="424" t="n">
        <v>20.2</v>
      </c>
      <c r="DQ417" s="424" t="n">
        <v>87</v>
      </c>
      <c r="DR417" s="433"/>
      <c r="DS417" s="433"/>
      <c r="DT417" s="438"/>
      <c r="DU417" s="438" t="n">
        <v>0.96</v>
      </c>
      <c r="DV417" s="425"/>
      <c r="DW417" s="447" t="n">
        <f aca="false">3500/DG417*24</f>
        <v>3.52704064494458</v>
      </c>
      <c r="DX417" s="435" t="n">
        <v>5.38</v>
      </c>
      <c r="DY417" s="439" t="n">
        <v>7.78</v>
      </c>
      <c r="DZ417" s="440" t="n">
        <v>18.6</v>
      </c>
      <c r="EA417" s="441" t="n">
        <v>64</v>
      </c>
      <c r="EB417" s="442" t="n">
        <v>7820</v>
      </c>
      <c r="EC417" s="443" t="n">
        <v>5.2</v>
      </c>
      <c r="ED417" s="443"/>
      <c r="EE417" s="443"/>
      <c r="EF417" s="443"/>
      <c r="EG417" s="444" t="n">
        <v>14</v>
      </c>
      <c r="EH417" s="441"/>
      <c r="EI417" s="430" t="n">
        <f aca="false">DY417</f>
        <v>7.78</v>
      </c>
      <c r="EJ417" s="448" t="n">
        <f aca="false">DZ417</f>
        <v>18.6</v>
      </c>
      <c r="EK417" s="449" t="n">
        <f aca="false">EA417</f>
        <v>64</v>
      </c>
      <c r="EL417" s="418" t="n">
        <f aca="false">EB417</f>
        <v>7820</v>
      </c>
      <c r="EM417" s="432" t="n">
        <f aca="false">EC417</f>
        <v>5.2</v>
      </c>
      <c r="EN417" s="432"/>
      <c r="EO417" s="432"/>
      <c r="EP417" s="432"/>
      <c r="EQ417" s="431" t="n">
        <f aca="false">EG417</f>
        <v>14</v>
      </c>
      <c r="ER417" s="449"/>
      <c r="ES417" s="450" t="n">
        <f aca="false">44000/(BA417+AF417)*24</f>
        <v>22.0119231250261</v>
      </c>
      <c r="ET417" s="451" t="n">
        <f aca="false">(BA417+AF417)/BA$6</f>
        <v>0.95948</v>
      </c>
      <c r="EU417" s="452" t="n">
        <f aca="false">BV417/1000/ES417*24</f>
        <v>0.3852805</v>
      </c>
      <c r="EV417" s="451" t="n">
        <f aca="false">EU417/$EU$6</f>
        <v>0.713482407407407</v>
      </c>
      <c r="EW417" s="514" t="n">
        <f aca="false">1-EM417/BY417</f>
        <v>0.646492297829539</v>
      </c>
      <c r="EX417" s="515" t="n">
        <f aca="false">BY417-EM417</f>
        <v>9.50972193271355</v>
      </c>
      <c r="EY417" s="514" t="n">
        <f aca="false">1-EJ417/BU417</f>
        <v>0.740223463687151</v>
      </c>
      <c r="EZ417" s="515" t="n">
        <f aca="false">BU417-EJ417</f>
        <v>53</v>
      </c>
      <c r="FA417" s="451" t="n">
        <f aca="false">1-EK417/BV417</f>
        <v>0.818884257998098</v>
      </c>
      <c r="FB417" s="432" t="n">
        <f aca="false">BV417-EK417</f>
        <v>289.365197815483</v>
      </c>
      <c r="FC417" s="453"/>
      <c r="FD417" s="432"/>
      <c r="FE417" s="453" t="n">
        <f aca="false">1-EQ417/CB417</f>
        <v>0.892307692307692</v>
      </c>
      <c r="FF417" s="431" t="n">
        <f aca="false">CB417-EQ417</f>
        <v>116</v>
      </c>
      <c r="FG417" s="406" t="n">
        <v>50400</v>
      </c>
      <c r="FH417" s="590"/>
      <c r="FI417" s="591"/>
      <c r="FJ417" s="592"/>
      <c r="FK417" s="456" t="n">
        <f aca="false">3000/BS417*24</f>
        <v>1.50081294034269</v>
      </c>
      <c r="FL417" s="531"/>
      <c r="FM417" s="456"/>
      <c r="FN417" s="531" t="n">
        <v>3614</v>
      </c>
      <c r="FO417" s="533" t="n">
        <f aca="false">FN417/11.15/1.2/1000</f>
        <v>0.270104633781764</v>
      </c>
      <c r="FP417" s="450" t="n">
        <f aca="false">FN417/BS417*1000</f>
        <v>75.3324717555342</v>
      </c>
      <c r="FQ417" s="458" t="n">
        <v>46.8</v>
      </c>
      <c r="FR417" s="459" t="n">
        <f aca="false">FQ417/BS417*1000</f>
        <v>0.975528411222746</v>
      </c>
      <c r="FS417" s="577" t="n">
        <v>7.79</v>
      </c>
      <c r="FT417" s="578" t="n">
        <v>17.7</v>
      </c>
      <c r="FU417" s="579" t="n">
        <v>58</v>
      </c>
      <c r="FV417" s="580" t="n">
        <v>2</v>
      </c>
      <c r="FW417" s="581"/>
      <c r="FX417" s="580"/>
      <c r="FY417" s="453" t="n">
        <f aca="false">1-FV417/(EG417+DD417)</f>
        <v>0.857142857142857</v>
      </c>
      <c r="FZ417" s="453"/>
      <c r="GA417" s="430"/>
      <c r="GB417" s="514" t="n">
        <f aca="false">1-FT417/DZ417</f>
        <v>0.0483870967741936</v>
      </c>
      <c r="GC417" s="515" t="n">
        <f aca="false">(CW417+DZ417-FT417)</f>
        <v>0.900000000000002</v>
      </c>
      <c r="GD417" s="514" t="n">
        <f aca="false">1-FU417/EA417</f>
        <v>0.09375</v>
      </c>
      <c r="GE417" s="528" t="n">
        <f aca="false">CX417+EA417-FU417</f>
        <v>6</v>
      </c>
      <c r="GF417" s="462" t="n">
        <f aca="false">4100/BS417*24</f>
        <v>2.05111101846834</v>
      </c>
      <c r="GG417" s="607" t="n">
        <v>25</v>
      </c>
      <c r="GH417" s="451" t="n">
        <f aca="false">GG417/80</f>
        <v>0.3125</v>
      </c>
      <c r="GI417" s="406" t="n">
        <v>175</v>
      </c>
      <c r="GJ417" s="463" t="n">
        <f aca="false">GI417/GG417</f>
        <v>7</v>
      </c>
      <c r="GK417" s="464" t="n">
        <f aca="false">GG417/(BS417/24)*1000</f>
        <v>12.5067745028557</v>
      </c>
      <c r="GL417" s="465" t="n">
        <v>7.94</v>
      </c>
      <c r="GM417" s="530" t="n">
        <v>17</v>
      </c>
      <c r="GN417" s="406" t="n">
        <v>57</v>
      </c>
      <c r="GO417" s="514" t="n">
        <f aca="false">1-GM417/FT417</f>
        <v>0.03954802259887</v>
      </c>
      <c r="GP417" s="451" t="n">
        <f aca="false">1-GN417/FU417</f>
        <v>0.0172413793103449</v>
      </c>
      <c r="GQ417" s="578" t="n">
        <v>8</v>
      </c>
      <c r="GR417" s="456" t="n">
        <f aca="false">4300/BS417*24</f>
        <v>2.15116521449118</v>
      </c>
      <c r="GS417" s="532" t="n">
        <f aca="false">HC417</f>
        <v>15.2</v>
      </c>
      <c r="GT417" s="532" t="n">
        <f aca="false">HD417</f>
        <v>51.376</v>
      </c>
      <c r="GU417" s="514" t="n">
        <f aca="false">1-GS417/GM417</f>
        <v>0.105882352941177</v>
      </c>
      <c r="GV417" s="514" t="n">
        <f aca="false">1-GT417/GN417</f>
        <v>0.0986666666666667</v>
      </c>
      <c r="GW417" s="514" t="n">
        <f aca="false">1-HC417/FT417</f>
        <v>0.141242937853107</v>
      </c>
      <c r="GX417" s="514" t="n">
        <f aca="false">1-HD417/FU417</f>
        <v>0.114206896551724</v>
      </c>
      <c r="GY417" s="463" t="n">
        <f aca="false">GK417/(FU417-HD417)</f>
        <v>1.88810001552773</v>
      </c>
      <c r="GZ417" s="406" t="n">
        <v>46414</v>
      </c>
      <c r="HA417" s="582" t="n">
        <v>8.01</v>
      </c>
      <c r="HB417" s="452" t="n">
        <v>7.92</v>
      </c>
      <c r="HC417" s="578" t="n">
        <v>15.2</v>
      </c>
      <c r="HD417" s="464" t="n">
        <f aca="false">HC417*3.38</f>
        <v>51.376</v>
      </c>
      <c r="HE417" s="464" t="n">
        <v>14</v>
      </c>
      <c r="HF417" s="464"/>
      <c r="HG417" s="583"/>
      <c r="HH417" s="576" t="n">
        <v>4</v>
      </c>
      <c r="HI417" s="584" t="n">
        <v>7610</v>
      </c>
      <c r="HJ417" s="407" t="n">
        <f aca="false">HI417*0.67</f>
        <v>5098.7</v>
      </c>
      <c r="HK417" s="407"/>
      <c r="HL417" s="550"/>
      <c r="HM417" s="585"/>
      <c r="HN417" s="462" t="n">
        <v>5.68</v>
      </c>
      <c r="HO417" s="575"/>
      <c r="HP417" s="549" t="n">
        <v>0.02</v>
      </c>
      <c r="HQ417" s="586"/>
      <c r="HR417" s="587"/>
      <c r="HS417" s="521" t="n">
        <v>0.23</v>
      </c>
      <c r="HT417" s="588" t="n">
        <v>4</v>
      </c>
      <c r="HU417" s="523" t="n">
        <f aca="false">72500/BA417*24</f>
        <v>37.9796568734448</v>
      </c>
      <c r="HV417" s="514" t="n">
        <f aca="false">1-HC417/BE417</f>
        <v>0.787709497206704</v>
      </c>
      <c r="HW417" s="514" t="n">
        <f aca="false">1-HD417/BF417</f>
        <v>0.831554098360656</v>
      </c>
      <c r="HX417" s="514" t="n">
        <f aca="false">1-HN417/BK417</f>
        <v>0.602797202797203</v>
      </c>
      <c r="HY417" s="600"/>
    </row>
    <row r="418" s="599" customFormat="true" ht="15" hidden="false" customHeight="true" outlineLevel="0" collapsed="false">
      <c r="A418" s="401" t="n">
        <v>43900</v>
      </c>
      <c r="B418" s="516" t="n">
        <v>45708</v>
      </c>
      <c r="C418" s="403" t="n">
        <f aca="false">B418/$B$6</f>
        <v>0.91416</v>
      </c>
      <c r="D418" s="572" t="n">
        <v>8.01</v>
      </c>
      <c r="E418" s="573" t="n">
        <v>43</v>
      </c>
      <c r="F418" s="574" t="n">
        <v>177</v>
      </c>
      <c r="G418" s="407" t="n">
        <f aca="false">F418*B418/1000</f>
        <v>8090.316</v>
      </c>
      <c r="H418" s="403" t="n">
        <f aca="false">G418/$G$6</f>
        <v>0.32361264</v>
      </c>
      <c r="I418" s="574" t="n">
        <v>7550</v>
      </c>
      <c r="J418" s="407" t="n">
        <f aca="false">I418*0.67</f>
        <v>5058.5</v>
      </c>
      <c r="K418" s="575" t="n">
        <v>16.31</v>
      </c>
      <c r="L418" s="575" t="n">
        <v>9.6</v>
      </c>
      <c r="M418" s="575" t="n">
        <v>3</v>
      </c>
      <c r="N418" s="576" t="n">
        <v>40</v>
      </c>
      <c r="O418" s="576" t="n">
        <v>16</v>
      </c>
      <c r="P418" s="410"/>
      <c r="Q418" s="410" t="n">
        <v>1080</v>
      </c>
      <c r="R418" s="410"/>
      <c r="S418" s="410"/>
      <c r="T418" s="411" t="n">
        <v>5.23</v>
      </c>
      <c r="U418" s="410" t="n">
        <f aca="false">V418/2.9</f>
        <v>3362.06896551724</v>
      </c>
      <c r="V418" s="410" t="n">
        <v>9750</v>
      </c>
      <c r="W418" s="410" t="n">
        <v>4382</v>
      </c>
      <c r="X418" s="517" t="n">
        <v>1080</v>
      </c>
      <c r="Y418" s="474"/>
      <c r="Z418" s="430"/>
      <c r="AA418" s="448"/>
      <c r="AB418" s="410"/>
      <c r="AC418" s="410"/>
      <c r="AD418" s="475"/>
      <c r="AE418" s="478"/>
      <c r="AF418" s="479" t="n">
        <f aca="false">X418+Q418</f>
        <v>2160</v>
      </c>
      <c r="AG418" s="478" t="n">
        <f aca="false">AF418/$AF$6</f>
        <v>0.864</v>
      </c>
      <c r="AH418" s="479" t="n">
        <f aca="false">AI418/2.9</f>
        <v>1711.55172413793</v>
      </c>
      <c r="AI418" s="479" t="n">
        <f aca="false">(V418*Q418+F418*X418)/AF418</f>
        <v>4963.5</v>
      </c>
      <c r="AJ418" s="474" t="n">
        <f aca="false">(V418*Q418+X418*F418)/1000</f>
        <v>10721.16</v>
      </c>
      <c r="AK418" s="478" t="n">
        <f aca="false">AJ418/$AJ$6</f>
        <v>0.476496</v>
      </c>
      <c r="AL418" s="448" t="n">
        <v>38</v>
      </c>
      <c r="AM418" s="480"/>
      <c r="AN418" s="474" t="n">
        <v>1376</v>
      </c>
      <c r="AO418" s="474" t="n">
        <v>1382</v>
      </c>
      <c r="AP418" s="480" t="n">
        <v>7.48</v>
      </c>
      <c r="AQ418" s="448" t="n">
        <v>402</v>
      </c>
      <c r="AR418" s="474" t="n">
        <f aca="false">AQ418*3.2</f>
        <v>1286.4</v>
      </c>
      <c r="AS418" s="658" t="n">
        <f aca="false">AR418/AQ418</f>
        <v>3.2</v>
      </c>
      <c r="AT418" s="474" t="n">
        <v>6390</v>
      </c>
      <c r="AU418" s="448"/>
      <c r="AV418" s="481" t="n">
        <v>10</v>
      </c>
      <c r="AW418" s="480" t="n">
        <v>2.4</v>
      </c>
      <c r="AX418" s="480" t="n">
        <v>41.5</v>
      </c>
      <c r="AY418" s="481" t="n">
        <v>25</v>
      </c>
      <c r="AZ418" s="481" t="n">
        <v>4.5</v>
      </c>
      <c r="BA418" s="421" t="n">
        <f aca="false">CC418+DF418</f>
        <v>48007</v>
      </c>
      <c r="BB418" s="422" t="n">
        <f aca="false">BA418/$BA$6</f>
        <v>0.96014</v>
      </c>
      <c r="BC418" s="423"/>
      <c r="BD418" s="424" t="n">
        <v>7.91</v>
      </c>
      <c r="BE418" s="425" t="n">
        <v>47.9</v>
      </c>
      <c r="BF418" s="426" t="n">
        <v>217</v>
      </c>
      <c r="BG418" s="427" t="n">
        <v>7740</v>
      </c>
      <c r="BH418" s="421" t="n">
        <f aca="false">BG418*0.67</f>
        <v>5185.8</v>
      </c>
      <c r="BI418" s="433" t="n">
        <v>1515</v>
      </c>
      <c r="BJ418" s="422" t="n">
        <f aca="false">BI418/35.5*(23+35.5)/BH418</f>
        <v>0.481420281494591</v>
      </c>
      <c r="BK418" s="428" t="n">
        <v>17.1</v>
      </c>
      <c r="BL418" s="428" t="n">
        <v>9.8</v>
      </c>
      <c r="BM418" s="429" t="n">
        <v>6.6</v>
      </c>
      <c r="BN418" s="423" t="n">
        <v>1.4</v>
      </c>
      <c r="BO418" s="426" t="n">
        <v>79</v>
      </c>
      <c r="BP418" s="426" t="n">
        <v>16</v>
      </c>
      <c r="BQ418" s="424" t="n">
        <v>4.98</v>
      </c>
      <c r="BR418" s="422" t="n">
        <f aca="false">BQ418/$BQ$6</f>
        <v>0.691666666666667</v>
      </c>
      <c r="BS418" s="410" t="n">
        <f aca="false">BA418+AF418</f>
        <v>50167</v>
      </c>
      <c r="BT418" s="430" t="n">
        <f aca="false">(BD418*BA418+AP418*AF418)/(AF418+BA418)</f>
        <v>7.89148583730341</v>
      </c>
      <c r="BU418" s="431" t="n">
        <f aca="false">(AQ418*Y418+BA418*BE418)/(BA418+Y418)</f>
        <v>47.9</v>
      </c>
      <c r="BV418" s="431" t="n">
        <f aca="false">(BA418*BF418+AR418*AF418)/(AF418+BA418)</f>
        <v>263.044292064505</v>
      </c>
      <c r="BW418" s="431" t="n">
        <f aca="false">(BA418*BG418+AS418*AF418)/(AF418+BA418)</f>
        <v>7406.88285127674</v>
      </c>
      <c r="BX418" s="431" t="n">
        <f aca="false">BW418*0.65</f>
        <v>4814.47385332988</v>
      </c>
      <c r="BY418" s="431" t="n">
        <f aca="false">(BK418*BA418+AY418*AF418)/BS418</f>
        <v>17.4401439193095</v>
      </c>
      <c r="BZ418" s="431" t="n">
        <f aca="false">(BL418*BA418+AY418*AF418)/BS418</f>
        <v>10.4544541232284</v>
      </c>
      <c r="CA418" s="432" t="n">
        <f aca="false">(BN418*BA418+AZ418*AF418)/BS418</f>
        <v>1.53347419618474</v>
      </c>
      <c r="CB418" s="431" t="n">
        <f aca="false">BO418</f>
        <v>79</v>
      </c>
      <c r="CC418" s="433" t="n">
        <v>24512</v>
      </c>
      <c r="CD418" s="412" t="n">
        <f aca="false">CC418+AF418/2</f>
        <v>25592</v>
      </c>
      <c r="CE418" s="422" t="n">
        <f aca="false">CD418/25000</f>
        <v>1.02368</v>
      </c>
      <c r="CF418" s="434" t="n">
        <f aca="false">6700/CD418*24</f>
        <v>6.28321350422007</v>
      </c>
      <c r="CG418" s="435"/>
      <c r="CH418" s="428"/>
      <c r="CI418" s="447" t="n">
        <f aca="false">9500/CD418*24</f>
        <v>8.90903407314786</v>
      </c>
      <c r="CJ418" s="437" t="n">
        <v>23.1</v>
      </c>
      <c r="CK418" s="437" t="n">
        <v>1.61</v>
      </c>
      <c r="CL418" s="424"/>
      <c r="CM418" s="424" t="n">
        <v>17.5</v>
      </c>
      <c r="CN418" s="424" t="n">
        <v>83</v>
      </c>
      <c r="CO418" s="433"/>
      <c r="CP418" s="433"/>
      <c r="CQ418" s="438"/>
      <c r="CR418" s="438" t="n">
        <v>0.94</v>
      </c>
      <c r="CS418" s="425"/>
      <c r="CT418" s="433" t="n">
        <f aca="false">3500/CD418*24</f>
        <v>3.28227571115974</v>
      </c>
      <c r="CU418" s="435" t="n">
        <v>5.84</v>
      </c>
      <c r="CV418" s="439"/>
      <c r="CW418" s="440"/>
      <c r="CX418" s="441"/>
      <c r="CY418" s="442"/>
      <c r="CZ418" s="443"/>
      <c r="DA418" s="443"/>
      <c r="DB418" s="443"/>
      <c r="DC418" s="443"/>
      <c r="DD418" s="444"/>
      <c r="DE418" s="441"/>
      <c r="DF418" s="445" t="n">
        <v>23495</v>
      </c>
      <c r="DG418" s="446" t="n">
        <f aca="false">DF418+AF418/2</f>
        <v>24575</v>
      </c>
      <c r="DH418" s="422" t="n">
        <f aca="false">DG418/25000</f>
        <v>0.983</v>
      </c>
      <c r="DI418" s="447" t="n">
        <f aca="false">6700/DG418*24</f>
        <v>6.54323499491353</v>
      </c>
      <c r="DJ418" s="435" t="n">
        <v>7.67</v>
      </c>
      <c r="DK418" s="428" t="n">
        <v>3.7</v>
      </c>
      <c r="DL418" s="447" t="n">
        <f aca="false">9500/DG418*24</f>
        <v>9.27772126144456</v>
      </c>
      <c r="DM418" s="423" t="n">
        <v>22.9</v>
      </c>
      <c r="DN418" s="423" t="n">
        <v>1.36</v>
      </c>
      <c r="DO418" s="424" t="n">
        <v>7.63</v>
      </c>
      <c r="DP418" s="424" t="n">
        <v>16.3</v>
      </c>
      <c r="DQ418" s="424" t="n">
        <v>82</v>
      </c>
      <c r="DR418" s="433" t="n">
        <v>4950</v>
      </c>
      <c r="DS418" s="433" t="n">
        <v>2420</v>
      </c>
      <c r="DT418" s="438" t="n">
        <f aca="false">DS418/DR418</f>
        <v>0.488888888888889</v>
      </c>
      <c r="DU418" s="438" t="n">
        <v>0.96</v>
      </c>
      <c r="DV418" s="425"/>
      <c r="DW418" s="447" t="n">
        <f aca="false">3500/DG418*24</f>
        <v>3.41810783316378</v>
      </c>
      <c r="DX418" s="435" t="n">
        <v>5.13</v>
      </c>
      <c r="DY418" s="439" t="n">
        <v>7.87</v>
      </c>
      <c r="DZ418" s="440" t="n">
        <v>16.2</v>
      </c>
      <c r="EA418" s="441" t="n">
        <v>60</v>
      </c>
      <c r="EB418" s="442" t="n">
        <v>7160</v>
      </c>
      <c r="EC418" s="443" t="n">
        <v>4.6</v>
      </c>
      <c r="ED418" s="443" t="n">
        <v>0.19</v>
      </c>
      <c r="EE418" s="443" t="n">
        <v>4.4</v>
      </c>
      <c r="EF418" s="443" t="n">
        <v>0.7</v>
      </c>
      <c r="EG418" s="444" t="n">
        <v>9</v>
      </c>
      <c r="EH418" s="441" t="n">
        <v>16</v>
      </c>
      <c r="EI418" s="430" t="n">
        <f aca="false">DY418</f>
        <v>7.87</v>
      </c>
      <c r="EJ418" s="448" t="n">
        <f aca="false">DZ418</f>
        <v>16.2</v>
      </c>
      <c r="EK418" s="449" t="n">
        <f aca="false">EA418</f>
        <v>60</v>
      </c>
      <c r="EL418" s="418" t="n">
        <f aca="false">EB418</f>
        <v>7160</v>
      </c>
      <c r="EM418" s="432" t="n">
        <f aca="false">EC418</f>
        <v>4.6</v>
      </c>
      <c r="EN418" s="432" t="n">
        <f aca="false">ED418</f>
        <v>0.19</v>
      </c>
      <c r="EO418" s="432" t="n">
        <f aca="false">EE418</f>
        <v>4.4</v>
      </c>
      <c r="EP418" s="432" t="n">
        <f aca="false">EF418</f>
        <v>0.7</v>
      </c>
      <c r="EQ418" s="431" t="n">
        <f aca="false">EG418</f>
        <v>9</v>
      </c>
      <c r="ER418" s="449" t="n">
        <f aca="false">EH418</f>
        <v>16</v>
      </c>
      <c r="ES418" s="450" t="n">
        <f aca="false">44000/(BA418+AF418)*24</f>
        <v>21.0496940219666</v>
      </c>
      <c r="ET418" s="451" t="n">
        <f aca="false">(BA418+AF418)/BA$6</f>
        <v>1.00334</v>
      </c>
      <c r="EU418" s="452" t="n">
        <f aca="false">BV418/1000/ES418*24</f>
        <v>0.299912340909091</v>
      </c>
      <c r="EV418" s="451" t="n">
        <f aca="false">EU418/$EU$6</f>
        <v>0.555393223905724</v>
      </c>
      <c r="EW418" s="514" t="n">
        <f aca="false">1-EM418/BY418</f>
        <v>0.736240708718754</v>
      </c>
      <c r="EX418" s="515" t="n">
        <f aca="false">BY418-EM418</f>
        <v>12.8401439193095</v>
      </c>
      <c r="EY418" s="514" t="n">
        <f aca="false">1-EJ418/BU418</f>
        <v>0.661795407098121</v>
      </c>
      <c r="EZ418" s="515" t="n">
        <f aca="false">BU418-EJ418</f>
        <v>31.7</v>
      </c>
      <c r="FA418" s="451" t="n">
        <f aca="false">1-EK418/BV418</f>
        <v>0.77190153213708</v>
      </c>
      <c r="FB418" s="432" t="n">
        <f aca="false">BV418-EK418</f>
        <v>203.044292064505</v>
      </c>
      <c r="FC418" s="453" t="n">
        <f aca="false">1-EP418/CA418</f>
        <v>0.54352019633484</v>
      </c>
      <c r="FD418" s="432" t="n">
        <f aca="false">CA418-EP418</f>
        <v>0.833474196184743</v>
      </c>
      <c r="FE418" s="453" t="n">
        <f aca="false">1-EQ418/CB418</f>
        <v>0.886075949367089</v>
      </c>
      <c r="FF418" s="431" t="n">
        <f aca="false">CB418-EQ418</f>
        <v>70</v>
      </c>
      <c r="FG418" s="406" t="n">
        <v>50400</v>
      </c>
      <c r="FH418" s="590"/>
      <c r="FI418" s="591"/>
      <c r="FJ418" s="592"/>
      <c r="FK418" s="456" t="n">
        <f aca="false">3000/BS418*24</f>
        <v>1.43520641058863</v>
      </c>
      <c r="FL418" s="531"/>
      <c r="FM418" s="456"/>
      <c r="FN418" s="531" t="n">
        <v>3614</v>
      </c>
      <c r="FO418" s="533" t="n">
        <f aca="false">FN418/11.15/1.2/1000</f>
        <v>0.270104633781764</v>
      </c>
      <c r="FP418" s="450" t="n">
        <f aca="false">FN418/BS418*1000</f>
        <v>72.0393884426017</v>
      </c>
      <c r="FQ418" s="458" t="n">
        <v>46.8</v>
      </c>
      <c r="FR418" s="459" t="n">
        <f aca="false">FQ418/BS418*1000</f>
        <v>0.932884166882612</v>
      </c>
      <c r="FS418" s="577" t="n">
        <v>7.76</v>
      </c>
      <c r="FT418" s="578" t="n">
        <v>16</v>
      </c>
      <c r="FU418" s="579" t="n">
        <v>55</v>
      </c>
      <c r="FV418" s="580" t="n">
        <v>6</v>
      </c>
      <c r="FW418" s="581" t="n">
        <v>0.22</v>
      </c>
      <c r="FX418" s="580" t="n">
        <v>16</v>
      </c>
      <c r="FY418" s="453" t="n">
        <f aca="false">1-FV418/(EG418+DD418)</f>
        <v>0.333333333333333</v>
      </c>
      <c r="FZ418" s="453" t="n">
        <f aca="false">1-FW418/(EF418+DC418)</f>
        <v>0.685714285714286</v>
      </c>
      <c r="GA418" s="430" t="n">
        <f aca="false">EF418+DC418-FW418</f>
        <v>0.48</v>
      </c>
      <c r="GB418" s="514" t="n">
        <f aca="false">1-FT418/DZ418</f>
        <v>0.0123456790123456</v>
      </c>
      <c r="GC418" s="515" t="n">
        <f aca="false">(CW418+DZ418-FT418)</f>
        <v>0.199999999999999</v>
      </c>
      <c r="GD418" s="514" t="n">
        <f aca="false">1-FU418/EA418</f>
        <v>0.0833333333333334</v>
      </c>
      <c r="GE418" s="528" t="n">
        <f aca="false">CX418+EA418-FU418</f>
        <v>5</v>
      </c>
      <c r="GF418" s="462" t="n">
        <f aca="false">4100/BS418*24</f>
        <v>1.9614487611378</v>
      </c>
      <c r="GG418" s="607" t="n">
        <v>25</v>
      </c>
      <c r="GH418" s="451" t="n">
        <f aca="false">GG418/80</f>
        <v>0.3125</v>
      </c>
      <c r="GI418" s="406" t="n">
        <v>175</v>
      </c>
      <c r="GJ418" s="463" t="n">
        <f aca="false">GI418/GG418</f>
        <v>7</v>
      </c>
      <c r="GK418" s="464" t="n">
        <f aca="false">GG418/(BS418/24)*1000</f>
        <v>11.960053421572</v>
      </c>
      <c r="GL418" s="465" t="n">
        <v>7.89</v>
      </c>
      <c r="GM418" s="530" t="n">
        <v>15.3</v>
      </c>
      <c r="GN418" s="406" t="n">
        <v>54</v>
      </c>
      <c r="GO418" s="514" t="n">
        <f aca="false">1-GM418/FT418</f>
        <v>0.04375</v>
      </c>
      <c r="GP418" s="451" t="n">
        <f aca="false">1-GN418/FU418</f>
        <v>0.0181818181818182</v>
      </c>
      <c r="GQ418" s="578" t="n">
        <v>8</v>
      </c>
      <c r="GR418" s="456" t="n">
        <f aca="false">4300/BS418*24</f>
        <v>2.05712918851037</v>
      </c>
      <c r="GS418" s="532" t="n">
        <f aca="false">HC418</f>
        <v>14.6</v>
      </c>
      <c r="GT418" s="532" t="n">
        <f aca="false">HD418</f>
        <v>49.348</v>
      </c>
      <c r="GU418" s="514" t="n">
        <f aca="false">1-GS418/GM418</f>
        <v>0.0457516339869282</v>
      </c>
      <c r="GV418" s="514" t="n">
        <f aca="false">1-GT418/GN418</f>
        <v>0.0861481481481482</v>
      </c>
      <c r="GW418" s="514" t="n">
        <f aca="false">1-HC418/FT418</f>
        <v>0.0875</v>
      </c>
      <c r="GX418" s="514" t="n">
        <f aca="false">1-HD418/FU418</f>
        <v>0.102763636363636</v>
      </c>
      <c r="GY418" s="463" t="n">
        <f aca="false">GK418/(FU418-HD418)</f>
        <v>2.11607456149539</v>
      </c>
      <c r="GZ418" s="406" t="n">
        <v>48285</v>
      </c>
      <c r="HA418" s="582" t="n">
        <v>7.97</v>
      </c>
      <c r="HB418" s="452" t="n">
        <v>7.89</v>
      </c>
      <c r="HC418" s="578" t="n">
        <v>14.6</v>
      </c>
      <c r="HD418" s="464" t="n">
        <f aca="false">HC418*3.38</f>
        <v>49.348</v>
      </c>
      <c r="HE418" s="464" t="n">
        <v>14</v>
      </c>
      <c r="HF418" s="464"/>
      <c r="HG418" s="583"/>
      <c r="HH418" s="576" t="n">
        <v>4</v>
      </c>
      <c r="HI418" s="584" t="n">
        <v>7640</v>
      </c>
      <c r="HJ418" s="407" t="n">
        <f aca="false">HI418*0.67</f>
        <v>5118.8</v>
      </c>
      <c r="HK418" s="407" t="n">
        <v>212</v>
      </c>
      <c r="HL418" s="550" t="n">
        <v>1378</v>
      </c>
      <c r="HM418" s="585" t="n">
        <v>4.5</v>
      </c>
      <c r="HN418" s="462" t="n">
        <v>4.26</v>
      </c>
      <c r="HO418" s="575" t="n">
        <v>0.14</v>
      </c>
      <c r="HP418" s="549" t="n">
        <v>0.01</v>
      </c>
      <c r="HQ418" s="586" t="n">
        <v>5.1</v>
      </c>
      <c r="HR418" s="587" t="n">
        <v>0.14</v>
      </c>
      <c r="HS418" s="521" t="n">
        <v>0.18</v>
      </c>
      <c r="HT418" s="588" t="n">
        <v>4</v>
      </c>
      <c r="HU418" s="523" t="n">
        <f aca="false">72500/BA418*24</f>
        <v>36.2447143124961</v>
      </c>
      <c r="HV418" s="514" t="n">
        <f aca="false">1-HC418/BE418</f>
        <v>0.695198329853862</v>
      </c>
      <c r="HW418" s="514" t="n">
        <f aca="false">1-HD418/BF418</f>
        <v>0.772589861751152</v>
      </c>
      <c r="HX418" s="514" t="n">
        <f aca="false">1-HN418/BK418</f>
        <v>0.750877192982456</v>
      </c>
      <c r="HY418" s="600"/>
    </row>
    <row r="419" s="599" customFormat="true" ht="15" hidden="false" customHeight="true" outlineLevel="0" collapsed="false">
      <c r="A419" s="401" t="n">
        <v>43901</v>
      </c>
      <c r="B419" s="516" t="n">
        <v>39341</v>
      </c>
      <c r="C419" s="403" t="n">
        <f aca="false">B419/$B$6</f>
        <v>0.78682</v>
      </c>
      <c r="D419" s="572" t="n">
        <v>7.85</v>
      </c>
      <c r="E419" s="573" t="n">
        <v>35</v>
      </c>
      <c r="F419" s="574" t="n">
        <v>187</v>
      </c>
      <c r="G419" s="407" t="n">
        <f aca="false">F419*B419/1000</f>
        <v>7356.767</v>
      </c>
      <c r="H419" s="403" t="n">
        <f aca="false">G419/$G$6</f>
        <v>0.29427068</v>
      </c>
      <c r="I419" s="574" t="n">
        <v>7590</v>
      </c>
      <c r="J419" s="407" t="n">
        <f aca="false">I419*0.67</f>
        <v>5085.3</v>
      </c>
      <c r="K419" s="575" t="n">
        <v>20</v>
      </c>
      <c r="L419" s="575"/>
      <c r="M419" s="575"/>
      <c r="N419" s="576" t="n">
        <v>117</v>
      </c>
      <c r="O419" s="576"/>
      <c r="P419" s="410"/>
      <c r="Q419" s="410" t="n">
        <v>1080</v>
      </c>
      <c r="R419" s="410"/>
      <c r="S419" s="410"/>
      <c r="T419" s="411" t="n">
        <v>5.31</v>
      </c>
      <c r="U419" s="410" t="n">
        <f aca="false">V419/2.9</f>
        <v>3515.1724137931</v>
      </c>
      <c r="V419" s="410" t="n">
        <v>10194</v>
      </c>
      <c r="W419" s="410" t="n">
        <v>3871</v>
      </c>
      <c r="X419" s="517" t="n">
        <v>1080</v>
      </c>
      <c r="Y419" s="474"/>
      <c r="Z419" s="430"/>
      <c r="AA419" s="410"/>
      <c r="AB419" s="410"/>
      <c r="AC419" s="410"/>
      <c r="AD419" s="475"/>
      <c r="AE419" s="478"/>
      <c r="AF419" s="479" t="n">
        <f aca="false">X419+Q419</f>
        <v>2160</v>
      </c>
      <c r="AG419" s="478" t="n">
        <f aca="false">AF419/$AF$6</f>
        <v>0.864</v>
      </c>
      <c r="AH419" s="479" t="n">
        <f aca="false">AI419/2.9</f>
        <v>1789.8275862069</v>
      </c>
      <c r="AI419" s="479" t="n">
        <f aca="false">(V419*Q419+F419*X419)/AF419</f>
        <v>5190.5</v>
      </c>
      <c r="AJ419" s="474" t="n">
        <f aca="false">(V419*Q419+X419*F419)/1000</f>
        <v>11211.48</v>
      </c>
      <c r="AK419" s="478" t="n">
        <f aca="false">AJ419/$AJ$6</f>
        <v>0.498288</v>
      </c>
      <c r="AL419" s="448" t="n">
        <v>38</v>
      </c>
      <c r="AM419" s="480"/>
      <c r="AN419" s="474" t="n">
        <v>1296</v>
      </c>
      <c r="AO419" s="474" t="n">
        <v>1262</v>
      </c>
      <c r="AP419" s="480" t="n">
        <v>7.47</v>
      </c>
      <c r="AQ419" s="448" t="n">
        <v>414</v>
      </c>
      <c r="AR419" s="474" t="n">
        <f aca="false">AQ419*3.2</f>
        <v>1324.8</v>
      </c>
      <c r="AS419" s="658" t="n">
        <f aca="false">AR419/AQ419</f>
        <v>3.2</v>
      </c>
      <c r="AT419" s="474" t="n">
        <v>6410</v>
      </c>
      <c r="AU419" s="448"/>
      <c r="AV419" s="481" t="n">
        <v>12</v>
      </c>
      <c r="AW419" s="480" t="n">
        <v>3.18</v>
      </c>
      <c r="AX419" s="480" t="n">
        <v>44.6</v>
      </c>
      <c r="AY419" s="481" t="n">
        <v>23.8</v>
      </c>
      <c r="AZ419" s="481" t="n">
        <v>5.1</v>
      </c>
      <c r="BA419" s="421" t="n">
        <f aca="false">CC419+DF419</f>
        <v>39404</v>
      </c>
      <c r="BB419" s="422" t="n">
        <f aca="false">BA419/$BA$6</f>
        <v>0.78808</v>
      </c>
      <c r="BC419" s="423"/>
      <c r="BD419" s="424" t="n">
        <v>7.91</v>
      </c>
      <c r="BE419" s="425" t="n">
        <v>46.3</v>
      </c>
      <c r="BF419" s="426" t="n">
        <v>237</v>
      </c>
      <c r="BG419" s="427" t="n">
        <v>7590</v>
      </c>
      <c r="BH419" s="421" t="n">
        <f aca="false">BG419*0.67</f>
        <v>5085.3</v>
      </c>
      <c r="BI419" s="433"/>
      <c r="BJ419" s="422"/>
      <c r="BK419" s="428" t="n">
        <v>14.3</v>
      </c>
      <c r="BL419" s="428"/>
      <c r="BM419" s="429"/>
      <c r="BN419" s="423"/>
      <c r="BO419" s="426" t="n">
        <v>151</v>
      </c>
      <c r="BP419" s="426"/>
      <c r="BQ419" s="424" t="n">
        <v>4.31</v>
      </c>
      <c r="BR419" s="422" t="n">
        <f aca="false">BQ419/$BQ$6</f>
        <v>0.598611111111111</v>
      </c>
      <c r="BS419" s="410" t="n">
        <f aca="false">BA419+AF419</f>
        <v>41564</v>
      </c>
      <c r="BT419" s="430" t="n">
        <f aca="false">(BD419*BA419+AP419*AF419)/(AF419+BA419)</f>
        <v>7.8871340583197</v>
      </c>
      <c r="BU419" s="431" t="n">
        <f aca="false">(AQ419*Y419+BA419*BE419)/(BA419+Y419)</f>
        <v>46.3</v>
      </c>
      <c r="BV419" s="431" t="n">
        <f aca="false">(BA419*BF419+AR419*AF419)/(AF419+BA419)</f>
        <v>293.530843999615</v>
      </c>
      <c r="BW419" s="431" t="n">
        <f aca="false">(BA419*BG419+AS419*AF419)/(AF419+BA419)</f>
        <v>7195.7288037725</v>
      </c>
      <c r="BX419" s="431" t="n">
        <f aca="false">BW419*0.65</f>
        <v>4677.22372245212</v>
      </c>
      <c r="BY419" s="431" t="n">
        <f aca="false">(BK419*BA419+AY419*AF419)/BS419</f>
        <v>14.7936964680974</v>
      </c>
      <c r="BZ419" s="431"/>
      <c r="CA419" s="432"/>
      <c r="CB419" s="431" t="n">
        <f aca="false">BO419</f>
        <v>151</v>
      </c>
      <c r="CC419" s="433" t="n">
        <v>19670</v>
      </c>
      <c r="CD419" s="412" t="n">
        <f aca="false">CC419+AF419/2</f>
        <v>20750</v>
      </c>
      <c r="CE419" s="422" t="n">
        <f aca="false">CD419/25000</f>
        <v>0.83</v>
      </c>
      <c r="CF419" s="434" t="n">
        <f aca="false">6700/CD419*24</f>
        <v>7.74939759036145</v>
      </c>
      <c r="CG419" s="435"/>
      <c r="CH419" s="428"/>
      <c r="CI419" s="447" t="n">
        <f aca="false">9500/CD419*24</f>
        <v>10.9879518072289</v>
      </c>
      <c r="CJ419" s="437" t="n">
        <v>22.6</v>
      </c>
      <c r="CK419" s="437" t="n">
        <v>1.4</v>
      </c>
      <c r="CL419" s="424"/>
      <c r="CM419" s="424" t="n">
        <v>17.5</v>
      </c>
      <c r="CN419" s="424" t="n">
        <v>80</v>
      </c>
      <c r="CO419" s="433"/>
      <c r="CP419" s="433"/>
      <c r="CQ419" s="438"/>
      <c r="CR419" s="438" t="n">
        <v>0.95</v>
      </c>
      <c r="CS419" s="425"/>
      <c r="CT419" s="433" t="n">
        <f aca="false">3500/CD419*24</f>
        <v>4.04819277108434</v>
      </c>
      <c r="CU419" s="435" t="n">
        <v>7.59</v>
      </c>
      <c r="CV419" s="439"/>
      <c r="CW419" s="440"/>
      <c r="CX419" s="441"/>
      <c r="CY419" s="442"/>
      <c r="CZ419" s="443"/>
      <c r="DA419" s="443"/>
      <c r="DB419" s="443"/>
      <c r="DC419" s="443"/>
      <c r="DD419" s="444"/>
      <c r="DE419" s="441"/>
      <c r="DF419" s="445" t="n">
        <v>19734</v>
      </c>
      <c r="DG419" s="446" t="n">
        <f aca="false">DF419+AF419/2</f>
        <v>20814</v>
      </c>
      <c r="DH419" s="422" t="n">
        <f aca="false">DG419/25000</f>
        <v>0.83256</v>
      </c>
      <c r="DI419" s="447" t="n">
        <f aca="false">6700/DG419*24</f>
        <v>7.7255693283367</v>
      </c>
      <c r="DJ419" s="435" t="n">
        <v>7.63</v>
      </c>
      <c r="DK419" s="428" t="n">
        <v>2.1</v>
      </c>
      <c r="DL419" s="447" t="n">
        <f aca="false">9500/DG419*24</f>
        <v>10.954165465552</v>
      </c>
      <c r="DM419" s="423" t="n">
        <v>22.5</v>
      </c>
      <c r="DN419" s="423" t="n">
        <v>1.37</v>
      </c>
      <c r="DO419" s="424" t="n">
        <v>7.58</v>
      </c>
      <c r="DP419" s="424" t="n">
        <v>17.5</v>
      </c>
      <c r="DQ419" s="424" t="n">
        <v>81</v>
      </c>
      <c r="DR419" s="433"/>
      <c r="DS419" s="433"/>
      <c r="DT419" s="438"/>
      <c r="DU419" s="438" t="n">
        <v>0.96</v>
      </c>
      <c r="DV419" s="425"/>
      <c r="DW419" s="447" t="n">
        <f aca="false">3500/DG419*24</f>
        <v>4.03574517151917</v>
      </c>
      <c r="DX419" s="435" t="n">
        <v>6.7</v>
      </c>
      <c r="DY419" s="439" t="n">
        <v>7.66</v>
      </c>
      <c r="DZ419" s="440" t="n">
        <v>15.3</v>
      </c>
      <c r="EA419" s="441" t="n">
        <v>58</v>
      </c>
      <c r="EB419" s="442" t="n">
        <v>7020</v>
      </c>
      <c r="EC419" s="443" t="n">
        <v>4.6</v>
      </c>
      <c r="ED419" s="443"/>
      <c r="EE419" s="443"/>
      <c r="EF419" s="443"/>
      <c r="EG419" s="444" t="n">
        <v>9</v>
      </c>
      <c r="EH419" s="441"/>
      <c r="EI419" s="430" t="n">
        <f aca="false">DY419</f>
        <v>7.66</v>
      </c>
      <c r="EJ419" s="448" t="n">
        <f aca="false">DZ419</f>
        <v>15.3</v>
      </c>
      <c r="EK419" s="449" t="n">
        <f aca="false">EA419</f>
        <v>58</v>
      </c>
      <c r="EL419" s="418" t="n">
        <f aca="false">EB419</f>
        <v>7020</v>
      </c>
      <c r="EM419" s="432" t="n">
        <f aca="false">EC419</f>
        <v>4.6</v>
      </c>
      <c r="EN419" s="432"/>
      <c r="EO419" s="432"/>
      <c r="EP419" s="432"/>
      <c r="EQ419" s="431" t="n">
        <f aca="false">EG419</f>
        <v>9</v>
      </c>
      <c r="ER419" s="449"/>
      <c r="ES419" s="450" t="n">
        <f aca="false">44000/(BA419+AF419)*24</f>
        <v>25.4066018670003</v>
      </c>
      <c r="ET419" s="451" t="n">
        <f aca="false">(BA419+AF419)/BA$6</f>
        <v>0.83128</v>
      </c>
      <c r="EU419" s="452" t="n">
        <f aca="false">BV419/1000/ES419*24</f>
        <v>0.277279909090909</v>
      </c>
      <c r="EV419" s="451" t="n">
        <f aca="false">EU419/$EU$6</f>
        <v>0.513481313131313</v>
      </c>
      <c r="EW419" s="514" t="n">
        <f aca="false">1-EM419/BY419</f>
        <v>0.689056754008716</v>
      </c>
      <c r="EX419" s="515" t="n">
        <f aca="false">BY419-EM419</f>
        <v>10.1936964680974</v>
      </c>
      <c r="EY419" s="514" t="n">
        <f aca="false">1-EJ419/BU419</f>
        <v>0.669546436285097</v>
      </c>
      <c r="EZ419" s="515" t="n">
        <f aca="false">BU419-EJ419</f>
        <v>31</v>
      </c>
      <c r="FA419" s="451" t="n">
        <f aca="false">1-EK419/BV419</f>
        <v>0.80240577375209</v>
      </c>
      <c r="FB419" s="432" t="n">
        <f aca="false">BV419-EK419</f>
        <v>235.530843999615</v>
      </c>
      <c r="FC419" s="453"/>
      <c r="FD419" s="432"/>
      <c r="FE419" s="453" t="n">
        <f aca="false">1-EQ419/CB419</f>
        <v>0.940397350993377</v>
      </c>
      <c r="FF419" s="431" t="n">
        <f aca="false">CB419-EQ419</f>
        <v>142</v>
      </c>
      <c r="FG419" s="406" t="n">
        <v>50400</v>
      </c>
      <c r="FH419" s="590"/>
      <c r="FI419" s="591"/>
      <c r="FJ419" s="592"/>
      <c r="FK419" s="456" t="n">
        <f aca="false">3000/BS419*24</f>
        <v>1.73226830911366</v>
      </c>
      <c r="FL419" s="531"/>
      <c r="FM419" s="456"/>
      <c r="FN419" s="531" t="n">
        <v>5496</v>
      </c>
      <c r="FO419" s="533" t="n">
        <f aca="false">FN419/11.15/1.2/1000</f>
        <v>0.410762331838565</v>
      </c>
      <c r="FP419" s="450" t="n">
        <f aca="false">FN419/BS419*1000</f>
        <v>132.229814262342</v>
      </c>
      <c r="FQ419" s="458" t="n">
        <v>46.8</v>
      </c>
      <c r="FR419" s="459" t="n">
        <f aca="false">FQ419/BS419*1000</f>
        <v>1.12597440092388</v>
      </c>
      <c r="FS419" s="577" t="n">
        <v>7.73</v>
      </c>
      <c r="FT419" s="578" t="n">
        <v>14.4</v>
      </c>
      <c r="FU419" s="579" t="n">
        <v>54</v>
      </c>
      <c r="FV419" s="580" t="n">
        <v>1</v>
      </c>
      <c r="FW419" s="581"/>
      <c r="FX419" s="580"/>
      <c r="FY419" s="453" t="n">
        <f aca="false">1-FV419/(EG419+DD419)</f>
        <v>0.888888888888889</v>
      </c>
      <c r="FZ419" s="453"/>
      <c r="GA419" s="430"/>
      <c r="GB419" s="514" t="n">
        <f aca="false">1-FT419/DZ419</f>
        <v>0.0588235294117647</v>
      </c>
      <c r="GC419" s="515" t="n">
        <f aca="false">(CW419+DZ419-FT419)</f>
        <v>0.9</v>
      </c>
      <c r="GD419" s="514" t="n">
        <f aca="false">1-FU419/EA419</f>
        <v>0.0689655172413793</v>
      </c>
      <c r="GE419" s="528" t="n">
        <f aca="false">CX419+EA419-FU419</f>
        <v>4</v>
      </c>
      <c r="GF419" s="462" t="n">
        <f aca="false">4100/BS419*24</f>
        <v>2.36743335578866</v>
      </c>
      <c r="GG419" s="607" t="n">
        <v>25</v>
      </c>
      <c r="GH419" s="451" t="n">
        <f aca="false">GG419/80</f>
        <v>0.3125</v>
      </c>
      <c r="GI419" s="406" t="n">
        <v>175</v>
      </c>
      <c r="GJ419" s="463" t="n">
        <f aca="false">GI419/GG419</f>
        <v>7</v>
      </c>
      <c r="GK419" s="464" t="n">
        <f aca="false">GG419/(BS419/24)*1000</f>
        <v>14.4355692426138</v>
      </c>
      <c r="GL419" s="465" t="n">
        <v>7.81</v>
      </c>
      <c r="GM419" s="530" t="n">
        <v>14.2</v>
      </c>
      <c r="GN419" s="406" t="n">
        <v>52</v>
      </c>
      <c r="GO419" s="514" t="n">
        <f aca="false">1-GM419/FT419</f>
        <v>0.013888888888889</v>
      </c>
      <c r="GP419" s="451" t="n">
        <f aca="false">1-GN419/FU419</f>
        <v>0.0370370370370371</v>
      </c>
      <c r="GQ419" s="578" t="n">
        <v>8</v>
      </c>
      <c r="GR419" s="456" t="n">
        <f aca="false">4300/BS419*24</f>
        <v>2.48291790972957</v>
      </c>
      <c r="GS419" s="532" t="n">
        <f aca="false">HC419</f>
        <v>13.4</v>
      </c>
      <c r="GT419" s="532" t="n">
        <f aca="false">HD419</f>
        <v>45.292</v>
      </c>
      <c r="GU419" s="514" t="n">
        <f aca="false">1-GS419/GM419</f>
        <v>0.056338028169014</v>
      </c>
      <c r="GV419" s="514" t="n">
        <f aca="false">1-GT419/GN419</f>
        <v>0.129</v>
      </c>
      <c r="GW419" s="514" t="n">
        <f aca="false">1-HC419/FT419</f>
        <v>0.0694444444444444</v>
      </c>
      <c r="GX419" s="514" t="n">
        <f aca="false">1-HD419/FU419</f>
        <v>0.161259259259259</v>
      </c>
      <c r="GY419" s="463" t="n">
        <f aca="false">GK419/(FU419-HD419)</f>
        <v>1.6577364771031</v>
      </c>
      <c r="GZ419" s="406" t="n">
        <v>40561</v>
      </c>
      <c r="HA419" s="582" t="n">
        <v>8.02</v>
      </c>
      <c r="HB419" s="452" t="n">
        <v>7.88</v>
      </c>
      <c r="HC419" s="578" t="n">
        <v>13.4</v>
      </c>
      <c r="HD419" s="464" t="n">
        <f aca="false">HC419*3.38</f>
        <v>45.292</v>
      </c>
      <c r="HE419" s="464" t="n">
        <v>11</v>
      </c>
      <c r="HF419" s="464"/>
      <c r="HG419" s="583"/>
      <c r="HH419" s="576" t="n">
        <v>2</v>
      </c>
      <c r="HI419" s="584" t="n">
        <v>6950</v>
      </c>
      <c r="HJ419" s="407" t="n">
        <f aca="false">HI419*0.67</f>
        <v>4656.5</v>
      </c>
      <c r="HK419" s="407"/>
      <c r="HL419" s="550"/>
      <c r="HM419" s="585"/>
      <c r="HN419" s="462" t="n">
        <v>3.84</v>
      </c>
      <c r="HO419" s="575"/>
      <c r="HP419" s="549" t="n">
        <v>0.01</v>
      </c>
      <c r="HQ419" s="586"/>
      <c r="HR419" s="587"/>
      <c r="HS419" s="521" t="n">
        <v>0.18</v>
      </c>
      <c r="HT419" s="588" t="n">
        <v>4</v>
      </c>
      <c r="HU419" s="523" t="n">
        <f aca="false">72500/BA419*24</f>
        <v>44.1579535072581</v>
      </c>
      <c r="HV419" s="514" t="n">
        <f aca="false">1-HC419/BE419</f>
        <v>0.710583153347732</v>
      </c>
      <c r="HW419" s="514" t="n">
        <f aca="false">1-HD419/BF419</f>
        <v>0.808894514767932</v>
      </c>
      <c r="HX419" s="514" t="n">
        <f aca="false">1-HN419/BK419</f>
        <v>0.731468531468531</v>
      </c>
      <c r="HY419" s="600"/>
    </row>
    <row r="420" s="599" customFormat="true" ht="15" hidden="false" customHeight="true" outlineLevel="0" collapsed="false">
      <c r="A420" s="401" t="n">
        <v>43902</v>
      </c>
      <c r="B420" s="516" t="n">
        <v>40577</v>
      </c>
      <c r="C420" s="403" t="n">
        <f aca="false">B420/$B$6</f>
        <v>0.81154</v>
      </c>
      <c r="D420" s="572" t="n">
        <v>7.86</v>
      </c>
      <c r="E420" s="573" t="n">
        <v>38</v>
      </c>
      <c r="F420" s="574" t="n">
        <v>176</v>
      </c>
      <c r="G420" s="407" t="n">
        <f aca="false">F420*B420/1000</f>
        <v>7141.552</v>
      </c>
      <c r="H420" s="403" t="n">
        <f aca="false">G420/$G$6</f>
        <v>0.28566208</v>
      </c>
      <c r="I420" s="574" t="n">
        <v>6490</v>
      </c>
      <c r="J420" s="407" t="n">
        <f aca="false">I420*0.67</f>
        <v>4348.3</v>
      </c>
      <c r="K420" s="575" t="n">
        <v>24.3</v>
      </c>
      <c r="L420" s="575"/>
      <c r="M420" s="575"/>
      <c r="N420" s="576" t="n">
        <v>100</v>
      </c>
      <c r="O420" s="576"/>
      <c r="P420" s="410"/>
      <c r="Q420" s="410" t="n">
        <v>1080</v>
      </c>
      <c r="R420" s="410"/>
      <c r="S420" s="410"/>
      <c r="T420" s="411" t="n">
        <v>5.32</v>
      </c>
      <c r="U420" s="410" t="n">
        <f aca="false">V420/2.9</f>
        <v>3630.68965517241</v>
      </c>
      <c r="V420" s="410" t="n">
        <v>10529</v>
      </c>
      <c r="W420" s="410" t="n">
        <v>4961</v>
      </c>
      <c r="X420" s="517" t="n">
        <v>1080</v>
      </c>
      <c r="Y420" s="474"/>
      <c r="Z420" s="430"/>
      <c r="AA420" s="410"/>
      <c r="AB420" s="410"/>
      <c r="AC420" s="410"/>
      <c r="AD420" s="475"/>
      <c r="AE420" s="478"/>
      <c r="AF420" s="479" t="n">
        <f aca="false">X420+Q420</f>
        <v>2160</v>
      </c>
      <c r="AG420" s="478" t="n">
        <f aca="false">AF420/$AF$6</f>
        <v>0.864</v>
      </c>
      <c r="AH420" s="479" t="n">
        <f aca="false">AI420/2.9</f>
        <v>1845.68965517241</v>
      </c>
      <c r="AI420" s="479" t="n">
        <f aca="false">(V420*Q420+F420*X420)/AF420</f>
        <v>5352.5</v>
      </c>
      <c r="AJ420" s="474" t="n">
        <f aca="false">(V420*Q420+X420*F420)/1000</f>
        <v>11561.4</v>
      </c>
      <c r="AK420" s="478" t="n">
        <f aca="false">AJ420/$AJ$6</f>
        <v>0.51384</v>
      </c>
      <c r="AL420" s="448" t="n">
        <v>38</v>
      </c>
      <c r="AM420" s="480"/>
      <c r="AN420" s="474" t="n">
        <v>1528</v>
      </c>
      <c r="AO420" s="474" t="n">
        <v>1508</v>
      </c>
      <c r="AP420" s="480" t="n">
        <v>7.39</v>
      </c>
      <c r="AQ420" s="448" t="n">
        <v>427</v>
      </c>
      <c r="AR420" s="474" t="n">
        <f aca="false">AQ420*3.2</f>
        <v>1366.4</v>
      </c>
      <c r="AS420" s="658" t="n">
        <f aca="false">AR420/AQ420</f>
        <v>3.2</v>
      </c>
      <c r="AT420" s="474" t="n">
        <v>6680</v>
      </c>
      <c r="AU420" s="448"/>
      <c r="AV420" s="481" t="n">
        <v>15</v>
      </c>
      <c r="AW420" s="480" t="n">
        <v>3.16</v>
      </c>
      <c r="AX420" s="480" t="n">
        <v>47.66</v>
      </c>
      <c r="AY420" s="481" t="n">
        <v>23.2</v>
      </c>
      <c r="AZ420" s="481" t="n">
        <v>4.6</v>
      </c>
      <c r="BA420" s="421" t="n">
        <f aca="false">CC420+DF420</f>
        <v>38860</v>
      </c>
      <c r="BB420" s="422" t="n">
        <f aca="false">BA420/$BA$6</f>
        <v>0.7772</v>
      </c>
      <c r="BC420" s="423"/>
      <c r="BD420" s="424" t="n">
        <v>7.96</v>
      </c>
      <c r="BE420" s="425" t="n">
        <v>44.8</v>
      </c>
      <c r="BF420" s="426" t="n">
        <v>204</v>
      </c>
      <c r="BG420" s="427" t="n">
        <v>7450</v>
      </c>
      <c r="BH420" s="421" t="n">
        <f aca="false">BG420*0.67</f>
        <v>4991.5</v>
      </c>
      <c r="BI420" s="433"/>
      <c r="BJ420" s="422"/>
      <c r="BK420" s="428" t="n">
        <v>14.6</v>
      </c>
      <c r="BL420" s="428"/>
      <c r="BM420" s="429"/>
      <c r="BN420" s="423"/>
      <c r="BO420" s="426" t="n">
        <v>75</v>
      </c>
      <c r="BP420" s="426"/>
      <c r="BQ420" s="424" t="n">
        <v>3.7</v>
      </c>
      <c r="BR420" s="422" t="n">
        <f aca="false">BQ420/$BQ$6</f>
        <v>0.513888888888889</v>
      </c>
      <c r="BS420" s="410" t="n">
        <f aca="false">BA420+AF420</f>
        <v>41020</v>
      </c>
      <c r="BT420" s="430" t="n">
        <f aca="false">(BD420*BA420+AP420*AF420)/(AF420+BA420)</f>
        <v>7.92998537298879</v>
      </c>
      <c r="BU420" s="431" t="n">
        <f aca="false">(AQ420*Y420+BA420*BE420)/(BA420+Y420)</f>
        <v>44.8</v>
      </c>
      <c r="BV420" s="431" t="n">
        <f aca="false">(BA420*BF420+AR420*AF420)/(AF420+BA420)</f>
        <v>265.208776206728</v>
      </c>
      <c r="BW420" s="431" t="n">
        <f aca="false">(BA420*BG420+AS420*AF420)/(AF420+BA420)</f>
        <v>7057.87206240858</v>
      </c>
      <c r="BX420" s="431" t="n">
        <f aca="false">BW420*0.65</f>
        <v>4587.61684056558</v>
      </c>
      <c r="BY420" s="431" t="n">
        <f aca="false">(BK420*BA420+AY420*AF420)/BS420</f>
        <v>15.0528522671867</v>
      </c>
      <c r="BZ420" s="431"/>
      <c r="CA420" s="432"/>
      <c r="CB420" s="431" t="n">
        <f aca="false">BO420</f>
        <v>75</v>
      </c>
      <c r="CC420" s="433" t="n">
        <v>19418</v>
      </c>
      <c r="CD420" s="412" t="n">
        <f aca="false">CC420+AF420/2</f>
        <v>20498</v>
      </c>
      <c r="CE420" s="422" t="n">
        <f aca="false">CD420/25000</f>
        <v>0.81992</v>
      </c>
      <c r="CF420" s="434" t="n">
        <f aca="false">6700/CD420*24</f>
        <v>7.84466777246561</v>
      </c>
      <c r="CG420" s="435"/>
      <c r="CH420" s="428"/>
      <c r="CI420" s="447" t="n">
        <f aca="false">9500/CD420*24</f>
        <v>11.1230363937945</v>
      </c>
      <c r="CJ420" s="437" t="n">
        <v>22.4</v>
      </c>
      <c r="CK420" s="437" t="n">
        <v>1.5</v>
      </c>
      <c r="CL420" s="424"/>
      <c r="CM420" s="424" t="n">
        <v>17.2</v>
      </c>
      <c r="CN420" s="424" t="n">
        <v>71</v>
      </c>
      <c r="CO420" s="433"/>
      <c r="CP420" s="433"/>
      <c r="CQ420" s="438"/>
      <c r="CR420" s="438" t="n">
        <v>0.96</v>
      </c>
      <c r="CS420" s="425"/>
      <c r="CT420" s="433" t="n">
        <f aca="false">3500/CD420*24</f>
        <v>4.09796077666114</v>
      </c>
      <c r="CU420" s="435" t="n">
        <v>7.23</v>
      </c>
      <c r="CV420" s="439"/>
      <c r="CW420" s="440"/>
      <c r="CX420" s="441"/>
      <c r="CY420" s="442"/>
      <c r="CZ420" s="443"/>
      <c r="DA420" s="443"/>
      <c r="DB420" s="443"/>
      <c r="DC420" s="443"/>
      <c r="DD420" s="444"/>
      <c r="DE420" s="441"/>
      <c r="DF420" s="445" t="n">
        <v>19442</v>
      </c>
      <c r="DG420" s="446" t="n">
        <f aca="false">DF420+AF420/2</f>
        <v>20522</v>
      </c>
      <c r="DH420" s="422" t="n">
        <f aca="false">DG420/25000</f>
        <v>0.82088</v>
      </c>
      <c r="DI420" s="447" t="n">
        <f aca="false">6700/DG420*24</f>
        <v>7.83549361660657</v>
      </c>
      <c r="DJ420" s="435" t="n">
        <v>7.67</v>
      </c>
      <c r="DK420" s="428" t="n">
        <v>3.3</v>
      </c>
      <c r="DL420" s="447" t="n">
        <f aca="false">9500/DG420*24</f>
        <v>11.1100282623526</v>
      </c>
      <c r="DM420" s="423" t="n">
        <v>22.7</v>
      </c>
      <c r="DN420" s="423" t="n">
        <v>1.66</v>
      </c>
      <c r="DO420" s="424" t="n">
        <v>7.71</v>
      </c>
      <c r="DP420" s="424" t="n">
        <v>18.9</v>
      </c>
      <c r="DQ420" s="424" t="n">
        <v>80</v>
      </c>
      <c r="DR420" s="433"/>
      <c r="DS420" s="433"/>
      <c r="DT420" s="438"/>
      <c r="DU420" s="438" t="n">
        <v>0.96</v>
      </c>
      <c r="DV420" s="425"/>
      <c r="DW420" s="447" t="n">
        <f aca="false">3500/DG420*24</f>
        <v>4.09316830718254</v>
      </c>
      <c r="DX420" s="435" t="n">
        <v>6.55</v>
      </c>
      <c r="DY420" s="439" t="n">
        <v>7.86</v>
      </c>
      <c r="DZ420" s="440" t="n">
        <v>15.7</v>
      </c>
      <c r="EA420" s="441" t="n">
        <v>59</v>
      </c>
      <c r="EB420" s="442" t="n">
        <v>6940</v>
      </c>
      <c r="EC420" s="443" t="n">
        <v>4.4</v>
      </c>
      <c r="ED420" s="443"/>
      <c r="EE420" s="443"/>
      <c r="EF420" s="443"/>
      <c r="EG420" s="444" t="n">
        <v>8</v>
      </c>
      <c r="EH420" s="441"/>
      <c r="EI420" s="430" t="n">
        <f aca="false">DY420</f>
        <v>7.86</v>
      </c>
      <c r="EJ420" s="448" t="n">
        <f aca="false">DZ420</f>
        <v>15.7</v>
      </c>
      <c r="EK420" s="449" t="n">
        <f aca="false">EA420</f>
        <v>59</v>
      </c>
      <c r="EL420" s="418" t="n">
        <f aca="false">EB420</f>
        <v>6940</v>
      </c>
      <c r="EM420" s="432" t="n">
        <f aca="false">EC420</f>
        <v>4.4</v>
      </c>
      <c r="EN420" s="432"/>
      <c r="EO420" s="432"/>
      <c r="EP420" s="432"/>
      <c r="EQ420" s="431" t="n">
        <f aca="false">EG420</f>
        <v>8</v>
      </c>
      <c r="ER420" s="449"/>
      <c r="ES420" s="450" t="n">
        <f aca="false">44000/(BA420+AF420)*24</f>
        <v>25.7435397367138</v>
      </c>
      <c r="ET420" s="451" t="n">
        <f aca="false">(BA420+AF420)/BA$6</f>
        <v>0.8204</v>
      </c>
      <c r="EU420" s="452" t="n">
        <f aca="false">BV420/1000/ES420*24</f>
        <v>0.247246909090909</v>
      </c>
      <c r="EV420" s="451" t="n">
        <f aca="false">EU420/$EU$6</f>
        <v>0.457864646464647</v>
      </c>
      <c r="EW420" s="514" t="n">
        <f aca="false">1-EM420/BY420</f>
        <v>0.707696593183776</v>
      </c>
      <c r="EX420" s="515" t="n">
        <f aca="false">BY420-EM420</f>
        <v>10.6528522671867</v>
      </c>
      <c r="EY420" s="514" t="n">
        <f aca="false">1-EJ420/BU420</f>
        <v>0.649553571428571</v>
      </c>
      <c r="EZ420" s="515" t="n">
        <f aca="false">BU420-EJ420</f>
        <v>29.1</v>
      </c>
      <c r="FA420" s="451" t="n">
        <f aca="false">1-EK420/BV420</f>
        <v>0.777533757201119</v>
      </c>
      <c r="FB420" s="432" t="n">
        <f aca="false">BV420-EK420</f>
        <v>206.208776206728</v>
      </c>
      <c r="FC420" s="453"/>
      <c r="FD420" s="432"/>
      <c r="FE420" s="453" t="n">
        <f aca="false">1-EQ420/CB420</f>
        <v>0.893333333333333</v>
      </c>
      <c r="FF420" s="431" t="n">
        <f aca="false">CB420-EQ420</f>
        <v>67</v>
      </c>
      <c r="FG420" s="406" t="n">
        <v>50400</v>
      </c>
      <c r="FH420" s="590"/>
      <c r="FI420" s="591"/>
      <c r="FJ420" s="592"/>
      <c r="FK420" s="456" t="n">
        <f aca="false">3000/BS420*24</f>
        <v>1.75524134568503</v>
      </c>
      <c r="FL420" s="531"/>
      <c r="FM420" s="456"/>
      <c r="FN420" s="531" t="n">
        <v>3475</v>
      </c>
      <c r="FO420" s="533" t="n">
        <f aca="false">FN420/11.15/1.2/1000</f>
        <v>0.259715994020927</v>
      </c>
      <c r="FP420" s="450" t="n">
        <f aca="false">FN420/BS420*1000</f>
        <v>84.7147732813262</v>
      </c>
      <c r="FQ420" s="458" t="n">
        <v>46.8</v>
      </c>
      <c r="FR420" s="459" t="n">
        <f aca="false">FQ420/BS420*1000</f>
        <v>1.14090687469527</v>
      </c>
      <c r="FS420" s="577" t="n">
        <v>7.83</v>
      </c>
      <c r="FT420" s="578" t="n">
        <v>14.8</v>
      </c>
      <c r="FU420" s="579" t="n">
        <v>51</v>
      </c>
      <c r="FV420" s="580" t="n">
        <v>1</v>
      </c>
      <c r="FW420" s="581"/>
      <c r="FX420" s="580"/>
      <c r="FY420" s="453" t="n">
        <f aca="false">1-FV420/(EG420+DD420)</f>
        <v>0.875</v>
      </c>
      <c r="FZ420" s="453"/>
      <c r="GA420" s="430"/>
      <c r="GB420" s="514" t="n">
        <f aca="false">1-FT420/DZ420</f>
        <v>0.0573248407643311</v>
      </c>
      <c r="GC420" s="515" t="n">
        <f aca="false">(CW420+DZ420-FT420)</f>
        <v>0.899999999999999</v>
      </c>
      <c r="GD420" s="514" t="n">
        <f aca="false">1-FU420/EA420</f>
        <v>0.135593220338983</v>
      </c>
      <c r="GE420" s="528" t="n">
        <f aca="false">CX420+EA420-FU420</f>
        <v>8</v>
      </c>
      <c r="GF420" s="462" t="n">
        <f aca="false">4100/BS420*24</f>
        <v>2.39882983910288</v>
      </c>
      <c r="GG420" s="607" t="n">
        <v>25</v>
      </c>
      <c r="GH420" s="451" t="n">
        <f aca="false">GG420/80</f>
        <v>0.3125</v>
      </c>
      <c r="GI420" s="406" t="n">
        <v>175</v>
      </c>
      <c r="GJ420" s="463" t="n">
        <f aca="false">GI420/GG420</f>
        <v>7</v>
      </c>
      <c r="GK420" s="464" t="n">
        <f aca="false">GG420/(BS420/24)*1000</f>
        <v>14.6270112140419</v>
      </c>
      <c r="GL420" s="465" t="n">
        <v>7.93</v>
      </c>
      <c r="GM420" s="530" t="n">
        <v>14.6</v>
      </c>
      <c r="GN420" s="406" t="n">
        <v>50</v>
      </c>
      <c r="GO420" s="514" t="n">
        <f aca="false">1-GM420/FT420</f>
        <v>0.0135135135135136</v>
      </c>
      <c r="GP420" s="451" t="n">
        <f aca="false">1-GN420/FU420</f>
        <v>0.0196078431372549</v>
      </c>
      <c r="GQ420" s="578" t="n">
        <v>8</v>
      </c>
      <c r="GR420" s="456" t="n">
        <f aca="false">4300/BS420*24</f>
        <v>2.51584592881521</v>
      </c>
      <c r="GS420" s="532" t="n">
        <f aca="false">HC420</f>
        <v>12.2</v>
      </c>
      <c r="GT420" s="532" t="n">
        <f aca="false">HD420</f>
        <v>41.236</v>
      </c>
      <c r="GU420" s="514" t="n">
        <f aca="false">1-GS420/GM420</f>
        <v>0.164383561643836</v>
      </c>
      <c r="GV420" s="514" t="n">
        <f aca="false">1-GT420/GN420</f>
        <v>0.17528</v>
      </c>
      <c r="GW420" s="514" t="n">
        <f aca="false">1-HC420/FT420</f>
        <v>0.175675675675676</v>
      </c>
      <c r="GX420" s="514" t="n">
        <f aca="false">1-HD420/FU420</f>
        <v>0.191450980392157</v>
      </c>
      <c r="GY420" s="463" t="n">
        <f aca="false">GK420/(FU420-HD420)</f>
        <v>1.49805522470728</v>
      </c>
      <c r="GZ420" s="406" t="n">
        <v>39882</v>
      </c>
      <c r="HA420" s="582" t="n">
        <v>8.07</v>
      </c>
      <c r="HB420" s="452" t="n">
        <v>7.99</v>
      </c>
      <c r="HC420" s="578" t="n">
        <v>12.2</v>
      </c>
      <c r="HD420" s="464" t="n">
        <f aca="false">HC420*3.38</f>
        <v>41.236</v>
      </c>
      <c r="HE420" s="464" t="n">
        <v>12</v>
      </c>
      <c r="HF420" s="464"/>
      <c r="HG420" s="583"/>
      <c r="HH420" s="576" t="n">
        <v>1</v>
      </c>
      <c r="HI420" s="584" t="n">
        <v>6940</v>
      </c>
      <c r="HJ420" s="407" t="n">
        <f aca="false">HI420*0.67</f>
        <v>4649.8</v>
      </c>
      <c r="HK420" s="407"/>
      <c r="HL420" s="550"/>
      <c r="HM420" s="585"/>
      <c r="HN420" s="462" t="n">
        <v>3.36</v>
      </c>
      <c r="HO420" s="575"/>
      <c r="HP420" s="549" t="n">
        <v>0.01</v>
      </c>
      <c r="HQ420" s="586"/>
      <c r="HR420" s="587"/>
      <c r="HS420" s="521" t="n">
        <v>0.13</v>
      </c>
      <c r="HT420" s="588" t="n">
        <v>4</v>
      </c>
      <c r="HU420" s="523" t="n">
        <f aca="false">72500/BA420*24</f>
        <v>44.7761194029851</v>
      </c>
      <c r="HV420" s="514" t="n">
        <f aca="false">1-HC420/BE420</f>
        <v>0.727678571428571</v>
      </c>
      <c r="HW420" s="514" t="n">
        <f aca="false">1-HD420/BF420</f>
        <v>0.797862745098039</v>
      </c>
      <c r="HX420" s="514" t="n">
        <f aca="false">1-HN420/BK420</f>
        <v>0.76986301369863</v>
      </c>
      <c r="HY420" s="600"/>
    </row>
    <row r="421" s="599" customFormat="true" ht="15" hidden="false" customHeight="true" outlineLevel="0" collapsed="false">
      <c r="A421" s="401" t="n">
        <v>43903</v>
      </c>
      <c r="B421" s="516" t="n">
        <v>42862</v>
      </c>
      <c r="C421" s="403" t="n">
        <f aca="false">B421/$B$6</f>
        <v>0.85724</v>
      </c>
      <c r="D421" s="572" t="n">
        <v>8.01</v>
      </c>
      <c r="E421" s="573" t="n">
        <v>44</v>
      </c>
      <c r="F421" s="574" t="n">
        <v>163</v>
      </c>
      <c r="G421" s="407" t="n">
        <f aca="false">F421*B421/1000</f>
        <v>6986.506</v>
      </c>
      <c r="H421" s="403" t="n">
        <f aca="false">G421/$G$6</f>
        <v>0.27946024</v>
      </c>
      <c r="I421" s="574" t="n">
        <v>7340</v>
      </c>
      <c r="J421" s="407" t="n">
        <f aca="false">I421*0.67</f>
        <v>4917.8</v>
      </c>
      <c r="K421" s="575" t="n">
        <v>24.7</v>
      </c>
      <c r="L421" s="575" t="n">
        <v>17</v>
      </c>
      <c r="M421" s="575" t="n">
        <v>1.7</v>
      </c>
      <c r="N421" s="576" t="n">
        <v>84</v>
      </c>
      <c r="O421" s="576" t="n">
        <v>16</v>
      </c>
      <c r="P421" s="410"/>
      <c r="Q421" s="410" t="n">
        <v>1080</v>
      </c>
      <c r="R421" s="410"/>
      <c r="S421" s="410"/>
      <c r="T421" s="411" t="n">
        <v>5.1</v>
      </c>
      <c r="U421" s="410" t="n">
        <f aca="false">V421/2.9</f>
        <v>3604.8275862069</v>
      </c>
      <c r="V421" s="410" t="n">
        <v>10454</v>
      </c>
      <c r="W421" s="410" t="n">
        <v>5338</v>
      </c>
      <c r="X421" s="517" t="n">
        <v>1080</v>
      </c>
      <c r="Y421" s="474"/>
      <c r="Z421" s="430"/>
      <c r="AA421" s="410"/>
      <c r="AB421" s="410"/>
      <c r="AC421" s="410"/>
      <c r="AD421" s="475"/>
      <c r="AE421" s="478"/>
      <c r="AF421" s="479" t="n">
        <f aca="false">X421+Q421</f>
        <v>2160</v>
      </c>
      <c r="AG421" s="478" t="n">
        <f aca="false">AF421/$AF$6</f>
        <v>0.864</v>
      </c>
      <c r="AH421" s="479" t="n">
        <f aca="false">AI421/2.9</f>
        <v>1830.51724137931</v>
      </c>
      <c r="AI421" s="479" t="n">
        <f aca="false">(V421*Q421+F421*X421)/AF421</f>
        <v>5308.5</v>
      </c>
      <c r="AJ421" s="474" t="n">
        <f aca="false">(V421*Q421+X421*F421)/1000</f>
        <v>11466.36</v>
      </c>
      <c r="AK421" s="478" t="n">
        <f aca="false">AJ421/$AJ$6</f>
        <v>0.509616</v>
      </c>
      <c r="AL421" s="448" t="n">
        <v>38</v>
      </c>
      <c r="AM421" s="480"/>
      <c r="AN421" s="474" t="n">
        <v>1656</v>
      </c>
      <c r="AO421" s="474" t="n">
        <v>1600</v>
      </c>
      <c r="AP421" s="480" t="n">
        <v>7.29</v>
      </c>
      <c r="AQ421" s="448" t="n">
        <v>440</v>
      </c>
      <c r="AR421" s="474" t="n">
        <f aca="false">AQ421*3.2</f>
        <v>1408</v>
      </c>
      <c r="AS421" s="658" t="n">
        <f aca="false">AR421/AQ421</f>
        <v>3.2</v>
      </c>
      <c r="AT421" s="474" t="n">
        <v>6710</v>
      </c>
      <c r="AU421" s="448"/>
      <c r="AV421" s="481" t="n">
        <v>15</v>
      </c>
      <c r="AW421" s="480" t="n">
        <v>4.15</v>
      </c>
      <c r="AX421" s="480" t="n">
        <v>45.48</v>
      </c>
      <c r="AY421" s="481" t="n">
        <v>19.9</v>
      </c>
      <c r="AZ421" s="481" t="n">
        <v>4.4</v>
      </c>
      <c r="BA421" s="421" t="n">
        <f aca="false">CC421+DF421</f>
        <v>42409</v>
      </c>
      <c r="BB421" s="422" t="n">
        <f aca="false">BA421/$BA$6</f>
        <v>0.84818</v>
      </c>
      <c r="BC421" s="423"/>
      <c r="BD421" s="424" t="n">
        <v>8</v>
      </c>
      <c r="BE421" s="425" t="n">
        <v>44.9</v>
      </c>
      <c r="BF421" s="426" t="n">
        <v>214</v>
      </c>
      <c r="BG421" s="427" t="n">
        <v>7310</v>
      </c>
      <c r="BH421" s="421" t="n">
        <f aca="false">BG421*0.67</f>
        <v>4897.7</v>
      </c>
      <c r="BI421" s="433"/>
      <c r="BJ421" s="422"/>
      <c r="BK421" s="428" t="n">
        <v>19</v>
      </c>
      <c r="BL421" s="428" t="n">
        <v>12.6</v>
      </c>
      <c r="BM421" s="429" t="n">
        <v>6.2</v>
      </c>
      <c r="BN421" s="423" t="n">
        <v>1.8</v>
      </c>
      <c r="BO421" s="426" t="n">
        <v>107</v>
      </c>
      <c r="BP421" s="426" t="n">
        <v>16</v>
      </c>
      <c r="BQ421" s="424" t="n">
        <v>4.62</v>
      </c>
      <c r="BR421" s="422" t="n">
        <f aca="false">BQ421/$BQ$6</f>
        <v>0.641666666666667</v>
      </c>
      <c r="BS421" s="410" t="n">
        <f aca="false">BA421+AF421</f>
        <v>44569</v>
      </c>
      <c r="BT421" s="430" t="n">
        <f aca="false">(BD421*BA421+AP421*AF421)/(AF421+BA421)</f>
        <v>7.96559043281204</v>
      </c>
      <c r="BU421" s="431" t="n">
        <f aca="false">(AQ421*Y421+BA421*BE421)/(BA421+Y421)</f>
        <v>44.9</v>
      </c>
      <c r="BV421" s="431" t="n">
        <f aca="false">(BA421*BF421+AR421*AF421)/(AF421+BA421)</f>
        <v>271.866229890731</v>
      </c>
      <c r="BW421" s="431" t="n">
        <f aca="false">(BA421*BG421+AS421*AF421)/(AF421+BA421)</f>
        <v>6955.88193587471</v>
      </c>
      <c r="BX421" s="431" t="n">
        <f aca="false">BW421*0.65</f>
        <v>4521.32325831856</v>
      </c>
      <c r="BY421" s="431" t="n">
        <f aca="false">(BK421*BA421+AY421*AF421)/BS421</f>
        <v>19.0436177612242</v>
      </c>
      <c r="BZ421" s="431" t="n">
        <f aca="false">(BL421*BA421+AY421*AF421)/BS421</f>
        <v>12.9537885077072</v>
      </c>
      <c r="CA421" s="432" t="n">
        <f aca="false">(BN421*BA421+AZ421*AF421)/BS421</f>
        <v>1.92600686575871</v>
      </c>
      <c r="CB421" s="431" t="n">
        <f aca="false">BO421</f>
        <v>107</v>
      </c>
      <c r="CC421" s="433" t="n">
        <v>21263</v>
      </c>
      <c r="CD421" s="412" t="n">
        <f aca="false">CC421+AF421/2</f>
        <v>22343</v>
      </c>
      <c r="CE421" s="422" t="n">
        <f aca="false">CD421/25000</f>
        <v>0.89372</v>
      </c>
      <c r="CF421" s="434" t="n">
        <f aca="false">6700/CD421*24</f>
        <v>7.19688493040326</v>
      </c>
      <c r="CG421" s="435"/>
      <c r="CH421" s="428"/>
      <c r="CI421" s="447" t="n">
        <f aca="false">9500/CD421*24</f>
        <v>10.2045383341539</v>
      </c>
      <c r="CJ421" s="437" t="n">
        <v>22.5</v>
      </c>
      <c r="CK421" s="437" t="n">
        <v>2.27</v>
      </c>
      <c r="CL421" s="424"/>
      <c r="CM421" s="424" t="n">
        <v>16.2</v>
      </c>
      <c r="CN421" s="424" t="n">
        <v>69</v>
      </c>
      <c r="CO421" s="433"/>
      <c r="CP421" s="433"/>
      <c r="CQ421" s="438"/>
      <c r="CR421" s="438" t="n">
        <v>0.94</v>
      </c>
      <c r="CS421" s="425"/>
      <c r="CT421" s="433" t="n">
        <f aca="false">3500/CD421*24</f>
        <v>3.75956675468827</v>
      </c>
      <c r="CU421" s="435" t="n">
        <v>6.65</v>
      </c>
      <c r="CV421" s="439"/>
      <c r="CW421" s="440"/>
      <c r="CX421" s="441"/>
      <c r="CY421" s="442"/>
      <c r="CZ421" s="443"/>
      <c r="DA421" s="443"/>
      <c r="DB421" s="443"/>
      <c r="DC421" s="443"/>
      <c r="DD421" s="444"/>
      <c r="DE421" s="441"/>
      <c r="DF421" s="445" t="n">
        <v>21146</v>
      </c>
      <c r="DG421" s="446" t="n">
        <f aca="false">DF421+AF421/2</f>
        <v>22226</v>
      </c>
      <c r="DH421" s="422" t="n">
        <f aca="false">DG421/25000</f>
        <v>0.88904</v>
      </c>
      <c r="DI421" s="447" t="n">
        <f aca="false">6700/DG421*24</f>
        <v>7.23477008908486</v>
      </c>
      <c r="DJ421" s="435" t="n">
        <v>7.64</v>
      </c>
      <c r="DK421" s="428" t="n">
        <v>3.3</v>
      </c>
      <c r="DL421" s="447" t="n">
        <f aca="false">9500/DG421*24</f>
        <v>10.2582560964636</v>
      </c>
      <c r="DM421" s="423" t="n">
        <v>22.9</v>
      </c>
      <c r="DN421" s="423" t="n">
        <v>1.55</v>
      </c>
      <c r="DO421" s="424" t="n">
        <v>7.72</v>
      </c>
      <c r="DP421" s="424" t="n">
        <v>17.8</v>
      </c>
      <c r="DQ421" s="424" t="n">
        <v>75</v>
      </c>
      <c r="DR421" s="433"/>
      <c r="DS421" s="433"/>
      <c r="DT421" s="438"/>
      <c r="DU421" s="438" t="n">
        <v>0.94</v>
      </c>
      <c r="DV421" s="425"/>
      <c r="DW421" s="447" t="n">
        <f aca="false">3500/DG421*24</f>
        <v>3.77935750922343</v>
      </c>
      <c r="DX421" s="435" t="n">
        <v>6.4</v>
      </c>
      <c r="DY421" s="439" t="n">
        <v>7.82</v>
      </c>
      <c r="DZ421" s="440" t="n">
        <v>15.7</v>
      </c>
      <c r="EA421" s="441" t="n">
        <v>53</v>
      </c>
      <c r="EB421" s="442" t="n">
        <v>6960</v>
      </c>
      <c r="EC421" s="443" t="n">
        <v>4.5</v>
      </c>
      <c r="ED421" s="443" t="n">
        <v>0.25</v>
      </c>
      <c r="EE421" s="443" t="n">
        <v>4</v>
      </c>
      <c r="EF421" s="443" t="n">
        <v>0.6</v>
      </c>
      <c r="EG421" s="444" t="n">
        <v>10</v>
      </c>
      <c r="EH421" s="441" t="n">
        <v>16</v>
      </c>
      <c r="EI421" s="430" t="n">
        <f aca="false">DY421</f>
        <v>7.82</v>
      </c>
      <c r="EJ421" s="448" t="n">
        <f aca="false">DZ421</f>
        <v>15.7</v>
      </c>
      <c r="EK421" s="449" t="n">
        <f aca="false">EA421</f>
        <v>53</v>
      </c>
      <c r="EL421" s="418" t="n">
        <f aca="false">EB421</f>
        <v>6960</v>
      </c>
      <c r="EM421" s="432" t="n">
        <f aca="false">EC421</f>
        <v>4.5</v>
      </c>
      <c r="EN421" s="432" t="n">
        <f aca="false">ED421</f>
        <v>0.25</v>
      </c>
      <c r="EO421" s="432" t="n">
        <f aca="false">EE421</f>
        <v>4</v>
      </c>
      <c r="EP421" s="432" t="n">
        <f aca="false">EF421</f>
        <v>0.6</v>
      </c>
      <c r="EQ421" s="431" t="n">
        <f aca="false">EG421</f>
        <v>10</v>
      </c>
      <c r="ER421" s="449" t="n">
        <f aca="false">EH421</f>
        <v>16</v>
      </c>
      <c r="ES421" s="450" t="n">
        <f aca="false">44000/(BA421+AF421)*24</f>
        <v>23.6935986896722</v>
      </c>
      <c r="ET421" s="451" t="n">
        <f aca="false">(BA421+AF421)/BA$6</f>
        <v>0.89138</v>
      </c>
      <c r="EU421" s="452" t="n">
        <f aca="false">BV421/1000/ES421*24</f>
        <v>0.275381954545455</v>
      </c>
      <c r="EV421" s="451" t="n">
        <f aca="false">EU421/$EU$6</f>
        <v>0.509966582491582</v>
      </c>
      <c r="EW421" s="514" t="n">
        <f aca="false">1-EM421/BY421</f>
        <v>0.763700361117166</v>
      </c>
      <c r="EX421" s="515" t="n">
        <f aca="false">BY421-EM421</f>
        <v>14.5436177612242</v>
      </c>
      <c r="EY421" s="514" t="n">
        <f aca="false">1-EJ421/BU421</f>
        <v>0.650334075723831</v>
      </c>
      <c r="EZ421" s="515" t="n">
        <f aca="false">BU421-EJ421</f>
        <v>29.2</v>
      </c>
      <c r="FA421" s="451" t="n">
        <f aca="false">1-EK421/BV421</f>
        <v>0.805051182630142</v>
      </c>
      <c r="FB421" s="432" t="n">
        <f aca="false">BV421-EK421</f>
        <v>218.866229890731</v>
      </c>
      <c r="FC421" s="453" t="n">
        <f aca="false">1-EP421/CA421</f>
        <v>0.688474630767403</v>
      </c>
      <c r="FD421" s="432" t="n">
        <f aca="false">CA421-EP421</f>
        <v>1.32600686575871</v>
      </c>
      <c r="FE421" s="453" t="n">
        <f aca="false">1-EQ421/CB421</f>
        <v>0.906542056074766</v>
      </c>
      <c r="FF421" s="431" t="n">
        <f aca="false">CB421-EQ421</f>
        <v>97</v>
      </c>
      <c r="FG421" s="406" t="n">
        <v>50400</v>
      </c>
      <c r="FH421" s="590"/>
      <c r="FI421" s="591"/>
      <c r="FJ421" s="592"/>
      <c r="FK421" s="456" t="n">
        <f aca="false">3000/BS421*24</f>
        <v>1.6154726379322</v>
      </c>
      <c r="FL421" s="531"/>
      <c r="FM421" s="456"/>
      <c r="FN421" s="531" t="n">
        <v>4587</v>
      </c>
      <c r="FO421" s="533" t="n">
        <f aca="false">FN421/11.15/1.2/1000</f>
        <v>0.342825112107623</v>
      </c>
      <c r="FP421" s="450" t="n">
        <f aca="false">FN421/BS421*1000</f>
        <v>102.919069308264</v>
      </c>
      <c r="FQ421" s="458" t="n">
        <v>46.8</v>
      </c>
      <c r="FR421" s="459" t="n">
        <f aca="false">FQ421/BS421*1000</f>
        <v>1.05005721465593</v>
      </c>
      <c r="FS421" s="577" t="n">
        <v>7.82</v>
      </c>
      <c r="FT421" s="578" t="n">
        <v>15</v>
      </c>
      <c r="FU421" s="579" t="n">
        <v>47</v>
      </c>
      <c r="FV421" s="580" t="n">
        <v>1</v>
      </c>
      <c r="FW421" s="581" t="n">
        <v>0.16</v>
      </c>
      <c r="FX421" s="580" t="n">
        <v>16</v>
      </c>
      <c r="FY421" s="453" t="n">
        <f aca="false">1-FV421/(EG421+DD421)</f>
        <v>0.9</v>
      </c>
      <c r="FZ421" s="453" t="n">
        <f aca="false">1-FW421/(EF421+DC421)</f>
        <v>0.733333333333334</v>
      </c>
      <c r="GA421" s="430" t="n">
        <f aca="false">EF421+DC421-FW421</f>
        <v>0.44</v>
      </c>
      <c r="GB421" s="514" t="n">
        <f aca="false">1-FT421/DZ421</f>
        <v>0.0445859872611465</v>
      </c>
      <c r="GC421" s="515" t="n">
        <f aca="false">(CW421+DZ421-FT421)</f>
        <v>0.699999999999999</v>
      </c>
      <c r="GD421" s="514" t="n">
        <f aca="false">1-FU421/EA421</f>
        <v>0.113207547169811</v>
      </c>
      <c r="GE421" s="528" t="n">
        <f aca="false">CX421+EA421-FU421</f>
        <v>6</v>
      </c>
      <c r="GF421" s="462" t="n">
        <f aca="false">4100/BS421*24</f>
        <v>2.207812605174</v>
      </c>
      <c r="GG421" s="607" t="n">
        <v>25</v>
      </c>
      <c r="GH421" s="451" t="n">
        <f aca="false">GG421/80</f>
        <v>0.3125</v>
      </c>
      <c r="GI421" s="406" t="n">
        <v>175</v>
      </c>
      <c r="GJ421" s="463" t="n">
        <f aca="false">GI421/GG421</f>
        <v>7</v>
      </c>
      <c r="GK421" s="464" t="n">
        <f aca="false">GG421/(BS421/24)*1000</f>
        <v>13.4622719827683</v>
      </c>
      <c r="GL421" s="465" t="n">
        <v>7.91</v>
      </c>
      <c r="GM421" s="530" t="n">
        <v>13.6</v>
      </c>
      <c r="GN421" s="406" t="n">
        <v>46</v>
      </c>
      <c r="GO421" s="514" t="n">
        <f aca="false">1-GM421/FT421</f>
        <v>0.0933333333333334</v>
      </c>
      <c r="GP421" s="451" t="n">
        <f aca="false">1-GN421/FU421</f>
        <v>0.0212765957446809</v>
      </c>
      <c r="GQ421" s="578" t="n">
        <v>8</v>
      </c>
      <c r="GR421" s="456" t="n">
        <f aca="false">4300/BS421*24</f>
        <v>2.31551078103615</v>
      </c>
      <c r="GS421" s="532" t="n">
        <f aca="false">HC421</f>
        <v>11.8</v>
      </c>
      <c r="GT421" s="532" t="n">
        <f aca="false">HD421</f>
        <v>39.884</v>
      </c>
      <c r="GU421" s="514" t="n">
        <f aca="false">1-GS421/GM421</f>
        <v>0.132352941176471</v>
      </c>
      <c r="GV421" s="514" t="n">
        <f aca="false">1-GT421/GN421</f>
        <v>0.13295652173913</v>
      </c>
      <c r="GW421" s="514" t="n">
        <f aca="false">1-HC421/FT421</f>
        <v>0.213333333333333</v>
      </c>
      <c r="GX421" s="514" t="n">
        <f aca="false">1-HD421/FU421</f>
        <v>0.151404255319149</v>
      </c>
      <c r="GY421" s="463" t="n">
        <f aca="false">GK421/(FU421-HD421)</f>
        <v>1.89183136351438</v>
      </c>
      <c r="GZ421" s="406" t="n">
        <v>42633</v>
      </c>
      <c r="HA421" s="582" t="n">
        <v>8.1</v>
      </c>
      <c r="HB421" s="452" t="n">
        <v>8</v>
      </c>
      <c r="HC421" s="578" t="n">
        <v>11.8</v>
      </c>
      <c r="HD421" s="464" t="n">
        <f aca="false">HC421*3.38</f>
        <v>39.884</v>
      </c>
      <c r="HE421" s="464" t="n">
        <v>12</v>
      </c>
      <c r="HF421" s="464"/>
      <c r="HG421" s="583"/>
      <c r="HH421" s="576" t="n">
        <v>2</v>
      </c>
      <c r="HI421" s="584" t="n">
        <v>6850</v>
      </c>
      <c r="HJ421" s="407" t="n">
        <f aca="false">HI421*0.67</f>
        <v>4589.5</v>
      </c>
      <c r="HK421" s="407"/>
      <c r="HL421" s="550"/>
      <c r="HM421" s="585" t="n">
        <v>4.7</v>
      </c>
      <c r="HN421" s="462" t="n">
        <v>4.38</v>
      </c>
      <c r="HO421" s="575" t="n">
        <v>0.12</v>
      </c>
      <c r="HP421" s="549" t="n">
        <v>0.01</v>
      </c>
      <c r="HQ421" s="586" t="n">
        <v>4.5</v>
      </c>
      <c r="HR421" s="587" t="n">
        <v>0.14</v>
      </c>
      <c r="HS421" s="521" t="n">
        <v>0.15</v>
      </c>
      <c r="HT421" s="588" t="n">
        <v>4</v>
      </c>
      <c r="HU421" s="523" t="n">
        <f aca="false">72500/BA421*24</f>
        <v>41.0290268575067</v>
      </c>
      <c r="HV421" s="514" t="n">
        <f aca="false">1-HC421/BE421</f>
        <v>0.737193763919822</v>
      </c>
      <c r="HW421" s="514" t="n">
        <f aca="false">1-HD421/BF421</f>
        <v>0.813626168224299</v>
      </c>
      <c r="HX421" s="514" t="n">
        <f aca="false">1-HN421/BK421</f>
        <v>0.769473684210526</v>
      </c>
      <c r="HY421" s="600"/>
    </row>
    <row r="422" s="599" customFormat="true" ht="15" hidden="false" customHeight="true" outlineLevel="0" collapsed="false">
      <c r="A422" s="401" t="n">
        <v>43904</v>
      </c>
      <c r="B422" s="516" t="n">
        <v>37315</v>
      </c>
      <c r="C422" s="403" t="n">
        <f aca="false">B422/$B$6</f>
        <v>0.7463</v>
      </c>
      <c r="D422" s="572" t="n">
        <v>7.87</v>
      </c>
      <c r="E422" s="573" t="n">
        <v>47</v>
      </c>
      <c r="F422" s="574" t="n">
        <v>208</v>
      </c>
      <c r="G422" s="407" t="n">
        <f aca="false">F422*B422/1000</f>
        <v>7761.52</v>
      </c>
      <c r="H422" s="403" t="n">
        <f aca="false">G422/$G$6</f>
        <v>0.3104608</v>
      </c>
      <c r="I422" s="574" t="n">
        <v>8520</v>
      </c>
      <c r="J422" s="407" t="n">
        <f aca="false">I422*0.67</f>
        <v>5708.4</v>
      </c>
      <c r="K422" s="575" t="n">
        <v>23.9</v>
      </c>
      <c r="L422" s="575"/>
      <c r="M422" s="575"/>
      <c r="N422" s="576" t="n">
        <v>77</v>
      </c>
      <c r="O422" s="576"/>
      <c r="P422" s="410"/>
      <c r="Q422" s="410" t="n">
        <v>1080</v>
      </c>
      <c r="R422" s="410"/>
      <c r="S422" s="410"/>
      <c r="T422" s="411" t="n">
        <v>5.08</v>
      </c>
      <c r="U422" s="410" t="n">
        <f aca="false">V422/2.9</f>
        <v>3264.13793103448</v>
      </c>
      <c r="V422" s="410" t="n">
        <v>9466</v>
      </c>
      <c r="W422" s="410" t="n">
        <v>4460</v>
      </c>
      <c r="X422" s="517" t="n">
        <v>1080</v>
      </c>
      <c r="Y422" s="474"/>
      <c r="Z422" s="430"/>
      <c r="AA422" s="410"/>
      <c r="AB422" s="410"/>
      <c r="AC422" s="410"/>
      <c r="AD422" s="475"/>
      <c r="AE422" s="478"/>
      <c r="AF422" s="479" t="n">
        <f aca="false">X422+Q422</f>
        <v>2160</v>
      </c>
      <c r="AG422" s="478" t="n">
        <f aca="false">AF422/$AF$6</f>
        <v>0.864</v>
      </c>
      <c r="AH422" s="479" t="n">
        <f aca="false">AI422/2.9</f>
        <v>1667.93103448276</v>
      </c>
      <c r="AI422" s="479" t="n">
        <f aca="false">(V422*Q422+F422*X422)/AF422</f>
        <v>4837</v>
      </c>
      <c r="AJ422" s="474" t="n">
        <f aca="false">(V422*Q422+X422*F422)/1000</f>
        <v>10447.92</v>
      </c>
      <c r="AK422" s="478" t="n">
        <f aca="false">AJ422/$AJ$6</f>
        <v>0.464352</v>
      </c>
      <c r="AL422" s="448" t="n">
        <v>38</v>
      </c>
      <c r="AM422" s="480"/>
      <c r="AN422" s="474" t="n">
        <v>1685</v>
      </c>
      <c r="AO422" s="474" t="n">
        <v>1653</v>
      </c>
      <c r="AP422" s="480" t="n">
        <v>7.34</v>
      </c>
      <c r="AQ422" s="448" t="n">
        <v>451</v>
      </c>
      <c r="AR422" s="474" t="n">
        <f aca="false">AQ422*3.2</f>
        <v>1443.2</v>
      </c>
      <c r="AS422" s="658" t="n">
        <f aca="false">AR422/AQ422</f>
        <v>3.2</v>
      </c>
      <c r="AT422" s="474" t="n">
        <v>6800</v>
      </c>
      <c r="AU422" s="448"/>
      <c r="AV422" s="481" t="n">
        <v>15</v>
      </c>
      <c r="AW422" s="480" t="n">
        <v>4.18</v>
      </c>
      <c r="AX422" s="480" t="n">
        <v>47.4</v>
      </c>
      <c r="AY422" s="481" t="n">
        <v>14.4</v>
      </c>
      <c r="AZ422" s="481" t="n">
        <v>4.6</v>
      </c>
      <c r="BA422" s="421" t="n">
        <f aca="false">CC422+DF422</f>
        <v>36840</v>
      </c>
      <c r="BB422" s="422" t="n">
        <f aca="false">BA422/$BA$6</f>
        <v>0.7368</v>
      </c>
      <c r="BC422" s="423"/>
      <c r="BD422" s="424" t="n">
        <v>7.88</v>
      </c>
      <c r="BE422" s="425" t="n">
        <v>44.5</v>
      </c>
      <c r="BF422" s="426" t="n">
        <v>232</v>
      </c>
      <c r="BG422" s="427" t="n">
        <v>8690</v>
      </c>
      <c r="BH422" s="421" t="n">
        <f aca="false">BG422*0.67</f>
        <v>5822.3</v>
      </c>
      <c r="BI422" s="433"/>
      <c r="BJ422" s="422"/>
      <c r="BK422" s="428" t="n">
        <v>16.7</v>
      </c>
      <c r="BL422" s="428"/>
      <c r="BM422" s="429"/>
      <c r="BN422" s="423"/>
      <c r="BO422" s="426" t="n">
        <v>82</v>
      </c>
      <c r="BP422" s="426"/>
      <c r="BQ422" s="424" t="n">
        <v>4.38</v>
      </c>
      <c r="BR422" s="422" t="n">
        <f aca="false">BQ422/$BQ$6</f>
        <v>0.608333333333333</v>
      </c>
      <c r="BS422" s="410" t="n">
        <f aca="false">BA422+AF422</f>
        <v>39000</v>
      </c>
      <c r="BT422" s="430" t="n">
        <f aca="false">(BD422*BA422+AP422*AF422)/(AF422+BA422)</f>
        <v>7.85009230769231</v>
      </c>
      <c r="BU422" s="431" t="n">
        <f aca="false">(AQ422*Y422+BA422*BE422)/(BA422+Y422)</f>
        <v>44.5</v>
      </c>
      <c r="BV422" s="431" t="n">
        <f aca="false">(BA422*BF422+AR422*AF422)/(AF422+BA422)</f>
        <v>299.081846153846</v>
      </c>
      <c r="BW422" s="431" t="n">
        <f aca="false">(BA422*BG422+AS422*AF422)/(AF422+BA422)</f>
        <v>8208.88492307692</v>
      </c>
      <c r="BX422" s="431" t="n">
        <f aca="false">BW422*0.65</f>
        <v>5335.7752</v>
      </c>
      <c r="BY422" s="431" t="n">
        <f aca="false">(BK422*BA422+AY422*AF422)/BS422</f>
        <v>16.5726153846154</v>
      </c>
      <c r="BZ422" s="431"/>
      <c r="CA422" s="432"/>
      <c r="CB422" s="431" t="n">
        <f aca="false">BO422</f>
        <v>82</v>
      </c>
      <c r="CC422" s="433" t="n">
        <v>18469</v>
      </c>
      <c r="CD422" s="412" t="n">
        <f aca="false">CC422+AF422/2</f>
        <v>19549</v>
      </c>
      <c r="CE422" s="422" t="n">
        <f aca="false">CD422/25000</f>
        <v>0.78196</v>
      </c>
      <c r="CF422" s="434" t="n">
        <f aca="false">6700/CD422*24</f>
        <v>8.22548467952325</v>
      </c>
      <c r="CG422" s="435"/>
      <c r="CH422" s="428"/>
      <c r="CI422" s="447" t="n">
        <f aca="false">9500/CD422*24</f>
        <v>11.6630006649957</v>
      </c>
      <c r="CJ422" s="437" t="n">
        <v>22.7</v>
      </c>
      <c r="CK422" s="437" t="n">
        <v>2.22</v>
      </c>
      <c r="CL422" s="424"/>
      <c r="CM422" s="424" t="n">
        <v>15.4</v>
      </c>
      <c r="CN422" s="424" t="n">
        <v>72</v>
      </c>
      <c r="CO422" s="433"/>
      <c r="CP422" s="433"/>
      <c r="CQ422" s="438"/>
      <c r="CR422" s="438" t="n">
        <v>0.95</v>
      </c>
      <c r="CS422" s="425"/>
      <c r="CT422" s="433" t="n">
        <f aca="false">3500/CD422*24</f>
        <v>4.2968949818405</v>
      </c>
      <c r="CU422" s="435" t="n">
        <v>5.94</v>
      </c>
      <c r="CV422" s="439"/>
      <c r="CW422" s="440"/>
      <c r="CX422" s="441"/>
      <c r="CY422" s="442"/>
      <c r="CZ422" s="443"/>
      <c r="DA422" s="443"/>
      <c r="DB422" s="443"/>
      <c r="DC422" s="443"/>
      <c r="DD422" s="444"/>
      <c r="DE422" s="441"/>
      <c r="DF422" s="445" t="n">
        <v>18371</v>
      </c>
      <c r="DG422" s="446" t="n">
        <f aca="false">DF422+AF422/2</f>
        <v>19451</v>
      </c>
      <c r="DH422" s="422" t="n">
        <f aca="false">DG422/25000</f>
        <v>0.77804</v>
      </c>
      <c r="DI422" s="447" t="n">
        <f aca="false">6700/DG422*24</f>
        <v>8.26692715027505</v>
      </c>
      <c r="DJ422" s="435" t="n">
        <v>7.58</v>
      </c>
      <c r="DK422" s="428" t="n">
        <v>3.6</v>
      </c>
      <c r="DL422" s="447" t="n">
        <f aca="false">9500/DG422*24</f>
        <v>11.7217623772557</v>
      </c>
      <c r="DM422" s="423" t="n">
        <v>22.9</v>
      </c>
      <c r="DN422" s="423" t="n">
        <v>1.68</v>
      </c>
      <c r="DO422" s="424" t="n">
        <v>7.54</v>
      </c>
      <c r="DP422" s="424" t="n">
        <v>15.7</v>
      </c>
      <c r="DQ422" s="424" t="n">
        <v>75</v>
      </c>
      <c r="DR422" s="433"/>
      <c r="DS422" s="433"/>
      <c r="DT422" s="438"/>
      <c r="DU422" s="438" t="n">
        <v>0.96</v>
      </c>
      <c r="DV422" s="425"/>
      <c r="DW422" s="447" t="n">
        <f aca="false">3500/DG422*24</f>
        <v>4.31854403372577</v>
      </c>
      <c r="DX422" s="435" t="n">
        <v>5.43</v>
      </c>
      <c r="DY422" s="439" t="n">
        <v>7.8</v>
      </c>
      <c r="DZ422" s="440" t="n">
        <v>15.3</v>
      </c>
      <c r="EA422" s="441" t="n">
        <v>52</v>
      </c>
      <c r="EB422" s="442" t="n">
        <v>7090</v>
      </c>
      <c r="EC422" s="443" t="n">
        <v>5.9</v>
      </c>
      <c r="ED422" s="443"/>
      <c r="EE422" s="443"/>
      <c r="EF422" s="443"/>
      <c r="EG422" s="444" t="n">
        <v>12</v>
      </c>
      <c r="EH422" s="441"/>
      <c r="EI422" s="430" t="n">
        <f aca="false">DY422</f>
        <v>7.8</v>
      </c>
      <c r="EJ422" s="448" t="n">
        <f aca="false">DZ422</f>
        <v>15.3</v>
      </c>
      <c r="EK422" s="449" t="n">
        <f aca="false">EA422</f>
        <v>52</v>
      </c>
      <c r="EL422" s="418" t="n">
        <f aca="false">EB422</f>
        <v>7090</v>
      </c>
      <c r="EM422" s="432" t="n">
        <f aca="false">EC422</f>
        <v>5.9</v>
      </c>
      <c r="EN422" s="432"/>
      <c r="EO422" s="432"/>
      <c r="EP422" s="432"/>
      <c r="EQ422" s="431" t="n">
        <f aca="false">EG422</f>
        <v>12</v>
      </c>
      <c r="ER422" s="449"/>
      <c r="ES422" s="450" t="n">
        <f aca="false">44000/(BA422+AF422)*24</f>
        <v>27.0769230769231</v>
      </c>
      <c r="ET422" s="451" t="n">
        <f aca="false">(BA422+AF422)/BA$6</f>
        <v>0.78</v>
      </c>
      <c r="EU422" s="452" t="n">
        <f aca="false">BV422/1000/ES422*24</f>
        <v>0.265095272727273</v>
      </c>
      <c r="EV422" s="451" t="n">
        <f aca="false">EU422/$EU$6</f>
        <v>0.490917171717172</v>
      </c>
      <c r="EW422" s="514" t="n">
        <f aca="false">1-EM422/BY422</f>
        <v>0.643991013906166</v>
      </c>
      <c r="EX422" s="515" t="n">
        <f aca="false">BY422-EM422</f>
        <v>10.6726153846154</v>
      </c>
      <c r="EY422" s="514" t="n">
        <f aca="false">1-EJ422/BU422</f>
        <v>0.656179775280899</v>
      </c>
      <c r="EZ422" s="515" t="n">
        <f aca="false">BU422-EJ422</f>
        <v>29.2</v>
      </c>
      <c r="FA422" s="451" t="n">
        <f aca="false">1-EK422/BV422</f>
        <v>0.826134549225527</v>
      </c>
      <c r="FB422" s="432" t="n">
        <f aca="false">BV422-EK422</f>
        <v>247.081846153846</v>
      </c>
      <c r="FC422" s="453"/>
      <c r="FD422" s="432"/>
      <c r="FE422" s="453" t="n">
        <f aca="false">1-EQ422/CB422</f>
        <v>0.853658536585366</v>
      </c>
      <c r="FF422" s="431" t="n">
        <f aca="false">CB422-EQ422</f>
        <v>70</v>
      </c>
      <c r="FG422" s="406" t="n">
        <v>50400</v>
      </c>
      <c r="FH422" s="590"/>
      <c r="FI422" s="591"/>
      <c r="FJ422" s="592"/>
      <c r="FK422" s="456" t="n">
        <f aca="false">3000/BS422*24</f>
        <v>1.84615384615385</v>
      </c>
      <c r="FL422" s="531"/>
      <c r="FM422" s="456"/>
      <c r="FN422" s="531" t="n">
        <v>4309</v>
      </c>
      <c r="FO422" s="533" t="n">
        <f aca="false">FN422/11.15/1.2/1000</f>
        <v>0.322047832585949</v>
      </c>
      <c r="FP422" s="450" t="n">
        <f aca="false">FN422/BS422*1000</f>
        <v>110.48717948718</v>
      </c>
      <c r="FQ422" s="458" t="n">
        <v>46.8</v>
      </c>
      <c r="FR422" s="459" t="n">
        <f aca="false">FQ422/BS422*1000</f>
        <v>1.2</v>
      </c>
      <c r="FS422" s="577" t="n">
        <v>7.73</v>
      </c>
      <c r="FT422" s="578" t="n">
        <v>14</v>
      </c>
      <c r="FU422" s="579" t="n">
        <v>47</v>
      </c>
      <c r="FV422" s="580" t="n">
        <v>1</v>
      </c>
      <c r="FW422" s="581"/>
      <c r="FX422" s="580"/>
      <c r="FY422" s="453" t="n">
        <f aca="false">1-FV422/(EG422+DD422)</f>
        <v>0.916666666666667</v>
      </c>
      <c r="FZ422" s="453"/>
      <c r="GA422" s="430"/>
      <c r="GB422" s="514" t="n">
        <f aca="false">1-FT422/DZ422</f>
        <v>0.0849673202614379</v>
      </c>
      <c r="GC422" s="515" t="n">
        <f aca="false">(CW422+DZ422-FT422)</f>
        <v>1.3</v>
      </c>
      <c r="GD422" s="514" t="n">
        <f aca="false">1-FU422/EA422</f>
        <v>0.0961538461538462</v>
      </c>
      <c r="GE422" s="528" t="n">
        <f aca="false">CX422+EA422-FU422</f>
        <v>5</v>
      </c>
      <c r="GF422" s="462" t="n">
        <f aca="false">4100/BS422*24</f>
        <v>2.52307692307692</v>
      </c>
      <c r="GG422" s="607" t="n">
        <v>25</v>
      </c>
      <c r="GH422" s="451" t="n">
        <f aca="false">GG422/80</f>
        <v>0.3125</v>
      </c>
      <c r="GI422" s="406" t="n">
        <v>175</v>
      </c>
      <c r="GJ422" s="463" t="n">
        <f aca="false">GI422/GG422</f>
        <v>7</v>
      </c>
      <c r="GK422" s="464" t="n">
        <f aca="false">GG422/(BS422/24)*1000</f>
        <v>15.3846153846154</v>
      </c>
      <c r="GL422" s="465" t="n">
        <v>7.85</v>
      </c>
      <c r="GM422" s="530" t="n">
        <v>13.5</v>
      </c>
      <c r="GN422" s="406" t="n">
        <v>45</v>
      </c>
      <c r="GO422" s="514" t="n">
        <f aca="false">1-GM422/FT422</f>
        <v>0.0357142857142857</v>
      </c>
      <c r="GP422" s="451" t="n">
        <f aca="false">1-GN422/FU422</f>
        <v>0.0425531914893617</v>
      </c>
      <c r="GQ422" s="578" t="n">
        <v>8</v>
      </c>
      <c r="GR422" s="456" t="n">
        <f aca="false">4300/BS422*24</f>
        <v>2.64615384615385</v>
      </c>
      <c r="GS422" s="532" t="n">
        <f aca="false">HC422</f>
        <v>12.1</v>
      </c>
      <c r="GT422" s="532" t="n">
        <f aca="false">HD422</f>
        <v>40.898</v>
      </c>
      <c r="GU422" s="514" t="n">
        <f aca="false">1-GS422/GM422</f>
        <v>0.103703703703704</v>
      </c>
      <c r="GV422" s="514" t="n">
        <f aca="false">1-GT422/GN422</f>
        <v>0.0911555555555557</v>
      </c>
      <c r="GW422" s="514" t="n">
        <f aca="false">1-HC422/FT422</f>
        <v>0.135714285714286</v>
      </c>
      <c r="GX422" s="514" t="n">
        <f aca="false">1-HD422/FU422</f>
        <v>0.129829787234043</v>
      </c>
      <c r="GY422" s="463" t="n">
        <f aca="false">GK422/(FU422-HD422)</f>
        <v>2.52124145929456</v>
      </c>
      <c r="GZ422" s="406" t="n">
        <v>37901</v>
      </c>
      <c r="HA422" s="582" t="n">
        <v>8.08</v>
      </c>
      <c r="HB422" s="452" t="n">
        <v>7.98</v>
      </c>
      <c r="HC422" s="578" t="n">
        <v>12.1</v>
      </c>
      <c r="HD422" s="464" t="n">
        <f aca="false">HC422*3.38</f>
        <v>40.898</v>
      </c>
      <c r="HE422" s="464" t="n">
        <v>12</v>
      </c>
      <c r="HF422" s="464"/>
      <c r="HG422" s="583"/>
      <c r="HH422" s="576" t="n">
        <v>6</v>
      </c>
      <c r="HI422" s="584" t="n">
        <v>7060</v>
      </c>
      <c r="HJ422" s="407" t="n">
        <f aca="false">HI422*0.67</f>
        <v>4730.2</v>
      </c>
      <c r="HK422" s="407"/>
      <c r="HL422" s="550"/>
      <c r="HM422" s="585"/>
      <c r="HN422" s="462" t="n">
        <v>4.38</v>
      </c>
      <c r="HO422" s="575"/>
      <c r="HP422" s="549" t="n">
        <v>0.01</v>
      </c>
      <c r="HQ422" s="586"/>
      <c r="HR422" s="587"/>
      <c r="HS422" s="521" t="n">
        <v>0.14</v>
      </c>
      <c r="HT422" s="588" t="n">
        <v>4</v>
      </c>
      <c r="HU422" s="523" t="n">
        <f aca="false">72500/BA422*24</f>
        <v>47.2312703583062</v>
      </c>
      <c r="HV422" s="514" t="n">
        <f aca="false">1-HC422/BE422</f>
        <v>0.728089887640449</v>
      </c>
      <c r="HW422" s="514" t="n">
        <f aca="false">1-HD422/BF422</f>
        <v>0.823715517241379</v>
      </c>
      <c r="HX422" s="514" t="n">
        <f aca="false">1-HN422/BK422</f>
        <v>0.737724550898204</v>
      </c>
      <c r="HY422" s="600"/>
    </row>
    <row r="423" customFormat="false" ht="15.6" hidden="false" customHeight="false" outlineLevel="0" collapsed="false">
      <c r="A423" s="486" t="n">
        <v>43905</v>
      </c>
      <c r="B423" s="487" t="n">
        <v>34454</v>
      </c>
      <c r="C423" s="488" t="n">
        <f aca="false">B423/$B$6</f>
        <v>0.68908</v>
      </c>
      <c r="D423" s="489" t="n">
        <v>7.59</v>
      </c>
      <c r="E423" s="490" t="n">
        <v>49.6</v>
      </c>
      <c r="F423" s="491" t="n">
        <v>177</v>
      </c>
      <c r="G423" s="491" t="n">
        <f aca="false">F423*B423/1000</f>
        <v>6098.358</v>
      </c>
      <c r="H423" s="488" t="n">
        <f aca="false">G423/$G$6</f>
        <v>0.24393432</v>
      </c>
      <c r="I423" s="491" t="n">
        <v>7060</v>
      </c>
      <c r="J423" s="491" t="n">
        <f aca="false">I423*0.67</f>
        <v>4730.2</v>
      </c>
      <c r="K423" s="492" t="n">
        <v>28.1</v>
      </c>
      <c r="L423" s="492"/>
      <c r="M423" s="492"/>
      <c r="N423" s="493" t="n">
        <v>78</v>
      </c>
      <c r="O423" s="493"/>
      <c r="P423" s="410"/>
      <c r="Q423" s="410" t="n">
        <v>1200</v>
      </c>
      <c r="R423" s="410"/>
      <c r="S423" s="410"/>
      <c r="T423" s="411" t="n">
        <v>5.25</v>
      </c>
      <c r="U423" s="412" t="n">
        <f aca="false">V423/2.9</f>
        <v>3320</v>
      </c>
      <c r="V423" s="410" t="n">
        <v>9628</v>
      </c>
      <c r="W423" s="410" t="n">
        <v>4508</v>
      </c>
      <c r="X423" s="413" t="n">
        <v>1200</v>
      </c>
      <c r="Y423" s="474"/>
      <c r="Z423" s="430"/>
      <c r="AA423" s="448"/>
      <c r="AB423" s="410"/>
      <c r="AC423" s="410"/>
      <c r="AD423" s="475"/>
      <c r="AE423" s="478"/>
      <c r="AF423" s="479" t="n">
        <f aca="false">X423+Q423</f>
        <v>2400</v>
      </c>
      <c r="AG423" s="478" t="n">
        <f aca="false">AF423/$AF$6</f>
        <v>0.96</v>
      </c>
      <c r="AH423" s="479" t="n">
        <f aca="false">AI423/2.9</f>
        <v>1690.51724137931</v>
      </c>
      <c r="AI423" s="479" t="n">
        <f aca="false">(V423*Q423+F423*X423)/AF423</f>
        <v>4902.5</v>
      </c>
      <c r="AJ423" s="474" t="n">
        <f aca="false">(V423*Q423+X423*F423)/1000</f>
        <v>11766</v>
      </c>
      <c r="AK423" s="478" t="n">
        <f aca="false">AJ423/$AJ$6</f>
        <v>0.522933333333333</v>
      </c>
      <c r="AL423" s="448" t="n">
        <v>38</v>
      </c>
      <c r="AM423" s="480"/>
      <c r="AN423" s="474" t="n">
        <v>1889</v>
      </c>
      <c r="AO423" s="474" t="n">
        <v>1846</v>
      </c>
      <c r="AP423" s="480" t="n">
        <v>7.59</v>
      </c>
      <c r="AQ423" s="448" t="n">
        <v>436</v>
      </c>
      <c r="AR423" s="474" t="n">
        <f aca="false">AQ423*3.2</f>
        <v>1395.2</v>
      </c>
      <c r="AS423" s="658" t="n">
        <f aca="false">AR423/AQ423</f>
        <v>3.2</v>
      </c>
      <c r="AT423" s="474" t="n">
        <v>7540</v>
      </c>
      <c r="AU423" s="448"/>
      <c r="AV423" s="481" t="n">
        <v>15</v>
      </c>
      <c r="AW423" s="480" t="n">
        <v>4.21</v>
      </c>
      <c r="AX423" s="480" t="n">
        <v>46.21</v>
      </c>
      <c r="AY423" s="481" t="n">
        <v>17.5</v>
      </c>
      <c r="AZ423" s="481" t="n">
        <v>3.2</v>
      </c>
      <c r="BA423" s="421" t="n">
        <f aca="false">CC423+DF423</f>
        <v>37090</v>
      </c>
      <c r="BB423" s="422" t="n">
        <f aca="false">BA423/$BA$6</f>
        <v>0.7418</v>
      </c>
      <c r="BC423" s="423"/>
      <c r="BD423" s="424" t="n">
        <v>7.84</v>
      </c>
      <c r="BE423" s="425" t="n">
        <v>48.8</v>
      </c>
      <c r="BF423" s="426" t="n">
        <v>185</v>
      </c>
      <c r="BG423" s="427" t="n">
        <v>8220</v>
      </c>
      <c r="BH423" s="421" t="n">
        <f aca="false">BG423*0.67</f>
        <v>5507.4</v>
      </c>
      <c r="BI423" s="421"/>
      <c r="BJ423" s="422"/>
      <c r="BK423" s="428" t="n">
        <v>18.7</v>
      </c>
      <c r="BL423" s="428"/>
      <c r="BM423" s="429"/>
      <c r="BN423" s="423"/>
      <c r="BO423" s="426" t="n">
        <v>100</v>
      </c>
      <c r="BP423" s="426"/>
      <c r="BQ423" s="424" t="n">
        <v>3.79</v>
      </c>
      <c r="BR423" s="422" t="n">
        <f aca="false">BQ423/$BQ$6</f>
        <v>0.526388888888889</v>
      </c>
      <c r="BS423" s="410" t="n">
        <f aca="false">BA423+AF423</f>
        <v>39490</v>
      </c>
      <c r="BT423" s="430" t="n">
        <f aca="false">(BD423*BA423+AP423*AF423)/(AF423+BA423)</f>
        <v>7.8248062800709</v>
      </c>
      <c r="BU423" s="431" t="n">
        <f aca="false">(AQ423*Y423+BA423*BE423)/(BA423+Y423)</f>
        <v>48.8</v>
      </c>
      <c r="BV423" s="431" t="n">
        <f aca="false">(BA423*BF423+AR423*AF423)/(AF423+BA423)</f>
        <v>258.549759432768</v>
      </c>
      <c r="BW423" s="431" t="n">
        <f aca="false">(BA423*BG423+AS423*AF423)/(AF423+BA423)</f>
        <v>7720.62496834642</v>
      </c>
      <c r="BX423" s="431" t="n">
        <f aca="false">BW423*0.65</f>
        <v>5018.40622942517</v>
      </c>
      <c r="BY423" s="431" t="n">
        <f aca="false">(BK423*BA423+AY423*AF423)/BS423</f>
        <v>18.6270701443403</v>
      </c>
      <c r="BZ423" s="431"/>
      <c r="CA423" s="432"/>
      <c r="CB423" s="431" t="n">
        <f aca="false">BO423</f>
        <v>100</v>
      </c>
      <c r="CC423" s="433" t="n">
        <v>18631</v>
      </c>
      <c r="CD423" s="412" t="n">
        <f aca="false">CC423+AF423/2</f>
        <v>19831</v>
      </c>
      <c r="CE423" s="422" t="n">
        <f aca="false">CD423/25000</f>
        <v>0.79324</v>
      </c>
      <c r="CF423" s="434" t="n">
        <f aca="false">6700/CD423*24</f>
        <v>8.10851696838284</v>
      </c>
      <c r="CG423" s="435"/>
      <c r="CH423" s="428"/>
      <c r="CI423" s="447" t="n">
        <f aca="false">9500/CD423*24</f>
        <v>11.4971509253189</v>
      </c>
      <c r="CJ423" s="437" t="n">
        <v>22.8</v>
      </c>
      <c r="CK423" s="437" t="n">
        <v>2.2</v>
      </c>
      <c r="CL423" s="424"/>
      <c r="CM423" s="424" t="n">
        <v>16.5</v>
      </c>
      <c r="CN423" s="424" t="n">
        <v>69</v>
      </c>
      <c r="CO423" s="433"/>
      <c r="CP423" s="433"/>
      <c r="CQ423" s="438"/>
      <c r="CR423" s="438" t="n">
        <v>0.95</v>
      </c>
      <c r="CS423" s="482"/>
      <c r="CT423" s="433" t="n">
        <f aca="false">3500/CD423*24</f>
        <v>4.23579244617014</v>
      </c>
      <c r="CU423" s="435" t="n">
        <v>4.84</v>
      </c>
      <c r="CV423" s="494"/>
      <c r="CW423" s="495"/>
      <c r="CX423" s="496"/>
      <c r="CY423" s="497"/>
      <c r="CZ423" s="498"/>
      <c r="DA423" s="498"/>
      <c r="DB423" s="498"/>
      <c r="DC423" s="498"/>
      <c r="DD423" s="499"/>
      <c r="DE423" s="499"/>
      <c r="DF423" s="433" t="n">
        <v>18459</v>
      </c>
      <c r="DG423" s="446" t="n">
        <f aca="false">DF423+AF423/2</f>
        <v>19659</v>
      </c>
      <c r="DH423" s="422" t="n">
        <f aca="false">DG423/25000</f>
        <v>0.78636</v>
      </c>
      <c r="DI423" s="447" t="n">
        <f aca="false">6700/DG423*24</f>
        <v>8.17945978940943</v>
      </c>
      <c r="DJ423" s="435" t="n">
        <v>7.63</v>
      </c>
      <c r="DK423" s="428" t="n">
        <v>2.6</v>
      </c>
      <c r="DL423" s="447" t="n">
        <f aca="false">9500/DG423*24</f>
        <v>11.5977414924462</v>
      </c>
      <c r="DM423" s="542" t="n">
        <v>23.1</v>
      </c>
      <c r="DN423" s="542" t="n">
        <v>1.55</v>
      </c>
      <c r="DO423" s="543" t="n">
        <v>7.69</v>
      </c>
      <c r="DP423" s="543" t="n">
        <v>16.4</v>
      </c>
      <c r="DQ423" s="543" t="n">
        <v>69</v>
      </c>
      <c r="DR423" s="433"/>
      <c r="DS423" s="433"/>
      <c r="DT423" s="438"/>
      <c r="DU423" s="438" t="n">
        <v>0.94</v>
      </c>
      <c r="DV423" s="482"/>
      <c r="DW423" s="447" t="n">
        <f aca="false">3500/DG423*24</f>
        <v>4.27285212879597</v>
      </c>
      <c r="DX423" s="435" t="n">
        <v>5.46</v>
      </c>
      <c r="DY423" s="494" t="n">
        <v>7.7</v>
      </c>
      <c r="DZ423" s="495" t="n">
        <v>16</v>
      </c>
      <c r="EA423" s="496" t="n">
        <v>53</v>
      </c>
      <c r="EB423" s="497" t="n">
        <v>7680</v>
      </c>
      <c r="EC423" s="498" t="n">
        <v>5</v>
      </c>
      <c r="ED423" s="498"/>
      <c r="EE423" s="498"/>
      <c r="EF423" s="498"/>
      <c r="EG423" s="499" t="n">
        <v>9</v>
      </c>
      <c r="EH423" s="496"/>
      <c r="EI423" s="430" t="n">
        <f aca="false">DY423</f>
        <v>7.7</v>
      </c>
      <c r="EJ423" s="448" t="n">
        <f aca="false">DZ423</f>
        <v>16</v>
      </c>
      <c r="EK423" s="449" t="n">
        <f aca="false">EA423</f>
        <v>53</v>
      </c>
      <c r="EL423" s="418" t="n">
        <f aca="false">EB423</f>
        <v>7680</v>
      </c>
      <c r="EM423" s="432" t="n">
        <f aca="false">EC423</f>
        <v>5</v>
      </c>
      <c r="EN423" s="432"/>
      <c r="EO423" s="432"/>
      <c r="EP423" s="432"/>
      <c r="EQ423" s="431" t="n">
        <f aca="false">EG423</f>
        <v>9</v>
      </c>
      <c r="ER423" s="449"/>
      <c r="ES423" s="450" t="n">
        <f aca="false">44000/(BA423+AF423)*24</f>
        <v>26.7409470752089</v>
      </c>
      <c r="ET423" s="451" t="n">
        <f aca="false">(BA423+AF423)/BA$6</f>
        <v>0.7898</v>
      </c>
      <c r="EU423" s="452" t="n">
        <f aca="false">BV423/1000/ES423*24</f>
        <v>0.232048409090909</v>
      </c>
      <c r="EV423" s="500" t="n">
        <f aca="false">EU423/$EU$6</f>
        <v>0.429719276094276</v>
      </c>
      <c r="EW423" s="514" t="n">
        <f aca="false">1-EM423/BY423</f>
        <v>0.731573459419263</v>
      </c>
      <c r="EX423" s="515" t="n">
        <f aca="false">BY423-EM423</f>
        <v>13.6270701443403</v>
      </c>
      <c r="EY423" s="514" t="n">
        <f aca="false">1-EJ423/BU423</f>
        <v>0.672131147540984</v>
      </c>
      <c r="EZ423" s="515" t="n">
        <f aca="false">BU423-EJ423</f>
        <v>32.8</v>
      </c>
      <c r="FA423" s="451" t="n">
        <f aca="false">1-EK423/BV423</f>
        <v>0.795010445508529</v>
      </c>
      <c r="FB423" s="432" t="n">
        <f aca="false">BV423-EK423</f>
        <v>205.549759432768</v>
      </c>
      <c r="FC423" s="453"/>
      <c r="FD423" s="432"/>
      <c r="FE423" s="453" t="n">
        <f aca="false">1-EQ423/CB423</f>
        <v>0.91</v>
      </c>
      <c r="FF423" s="431" t="n">
        <f aca="false">CB423-EQ423</f>
        <v>91</v>
      </c>
      <c r="FG423" s="491" t="n">
        <v>50400</v>
      </c>
      <c r="FH423" s="499"/>
      <c r="FI423" s="502"/>
      <c r="FJ423" s="488"/>
      <c r="FK423" s="456" t="n">
        <f aca="false">3000/BS423*24</f>
        <v>1.82324639149152</v>
      </c>
      <c r="FL423" s="491"/>
      <c r="FM423" s="503"/>
      <c r="FN423" s="491" t="n">
        <v>3892</v>
      </c>
      <c r="FO423" s="533" t="n">
        <f aca="false">FN423/11.15/1.2/1000</f>
        <v>0.290881913303438</v>
      </c>
      <c r="FP423" s="450" t="n">
        <f aca="false">FN423/BS423*1000</f>
        <v>98.5565966067359</v>
      </c>
      <c r="FQ423" s="504" t="n">
        <v>46.8</v>
      </c>
      <c r="FR423" s="459" t="n">
        <f aca="false">FQ423/BS423*1000</f>
        <v>1.18511015446949</v>
      </c>
      <c r="FS423" s="505" t="n">
        <v>7.66</v>
      </c>
      <c r="FT423" s="536" t="n">
        <v>14.5</v>
      </c>
      <c r="FU423" s="496" t="n">
        <v>47</v>
      </c>
      <c r="FV423" s="491" t="n">
        <v>1</v>
      </c>
      <c r="FW423" s="505"/>
      <c r="FX423" s="491"/>
      <c r="FY423" s="453" t="n">
        <f aca="false">1-FV423/(EG423+DD423)</f>
        <v>0.888888888888889</v>
      </c>
      <c r="FZ423" s="453"/>
      <c r="GA423" s="430"/>
      <c r="GB423" s="500" t="n">
        <f aca="false">1-FT423/DZ423</f>
        <v>0.09375</v>
      </c>
      <c r="GC423" s="515" t="n">
        <f aca="false">(CW423+DZ423-FT423)</f>
        <v>1.5</v>
      </c>
      <c r="GD423" s="500" t="n">
        <f aca="false">1-FU423/EA423</f>
        <v>0.113207547169811</v>
      </c>
      <c r="GE423" s="528" t="n">
        <f aca="false">CX423+EA423-FU423</f>
        <v>6</v>
      </c>
      <c r="GF423" s="462" t="n">
        <f aca="false">4100/BS423*24</f>
        <v>2.49177006837174</v>
      </c>
      <c r="GG423" s="491" t="n">
        <v>25</v>
      </c>
      <c r="GH423" s="527" t="n">
        <f aca="false">GG423/80</f>
        <v>0.3125</v>
      </c>
      <c r="GI423" s="491" t="n">
        <v>175</v>
      </c>
      <c r="GJ423" s="545" t="n">
        <f aca="false">GI423/GG423</f>
        <v>7</v>
      </c>
      <c r="GK423" s="464" t="n">
        <f aca="false">GG423/(BS423/24)*1000</f>
        <v>15.193719929096</v>
      </c>
      <c r="GL423" s="508" t="n">
        <v>7.81</v>
      </c>
      <c r="GM423" s="536" t="n">
        <v>13.3</v>
      </c>
      <c r="GN423" s="537" t="n">
        <v>44</v>
      </c>
      <c r="GO423" s="527" t="n">
        <f aca="false">1-GM423/FT423</f>
        <v>0.0827586206896551</v>
      </c>
      <c r="GP423" s="527" t="n">
        <f aca="false">1-GN423/FU423</f>
        <v>0.0638297872340425</v>
      </c>
      <c r="GQ423" s="536" t="n">
        <v>8</v>
      </c>
      <c r="GR423" s="456" t="n">
        <f aca="false">4300/BS423*24</f>
        <v>2.61331982780451</v>
      </c>
      <c r="GS423" s="537" t="n">
        <f aca="false">HC423</f>
        <v>12.4</v>
      </c>
      <c r="GT423" s="537" t="n">
        <f aca="false">HD423</f>
        <v>41.912</v>
      </c>
      <c r="GU423" s="527" t="n">
        <f aca="false">1-GS423/GM423</f>
        <v>0.0676691729323309</v>
      </c>
      <c r="GV423" s="527" t="n">
        <f aca="false">1-GT423/GN423</f>
        <v>0.0474545454545455</v>
      </c>
      <c r="GW423" s="527" t="n">
        <f aca="false">1-HC423/FT423</f>
        <v>0.144827586206897</v>
      </c>
      <c r="GX423" s="527" t="n">
        <f aca="false">1-HD423/FU423</f>
        <v>0.108255319148936</v>
      </c>
      <c r="GY423" s="545" t="n">
        <f aca="false">GK423/(FU423-HD423)</f>
        <v>2.9861870929827</v>
      </c>
      <c r="GZ423" s="491" t="n">
        <v>37176</v>
      </c>
      <c r="HA423" s="494" t="n">
        <v>7.99</v>
      </c>
      <c r="HB423" s="494" t="n">
        <v>7.8</v>
      </c>
      <c r="HC423" s="495" t="n">
        <v>12.4</v>
      </c>
      <c r="HD423" s="499" t="n">
        <f aca="false">HC423*3.38</f>
        <v>41.912</v>
      </c>
      <c r="HE423" s="499" t="n">
        <v>11</v>
      </c>
      <c r="HF423" s="499"/>
      <c r="HG423" s="499"/>
      <c r="HH423" s="493" t="n">
        <v>3</v>
      </c>
      <c r="HI423" s="509" t="n">
        <v>6950</v>
      </c>
      <c r="HJ423" s="491" t="n">
        <f aca="false">HI423*0.67</f>
        <v>4656.5</v>
      </c>
      <c r="HK423" s="491"/>
      <c r="HL423" s="491"/>
      <c r="HM423" s="544"/>
      <c r="HN423" s="507" t="n">
        <v>4.94</v>
      </c>
      <c r="HO423" s="492"/>
      <c r="HP423" s="546" t="n">
        <v>0.01</v>
      </c>
      <c r="HQ423" s="524"/>
      <c r="HR423" s="525"/>
      <c r="HS423" s="525" t="n">
        <v>0.13</v>
      </c>
      <c r="HT423" s="512" t="n">
        <v>4</v>
      </c>
      <c r="HU423" s="526" t="n">
        <f aca="false">72500/BA423*24</f>
        <v>46.9129145322189</v>
      </c>
      <c r="HV423" s="527" t="n">
        <f aca="false">1-HC423/BE423</f>
        <v>0.745901639344262</v>
      </c>
      <c r="HW423" s="527" t="n">
        <f aca="false">1-HD423/BF423</f>
        <v>0.773448648648649</v>
      </c>
      <c r="HX423" s="527" t="n">
        <f aca="false">1-HN423/BK423</f>
        <v>0.735828877005348</v>
      </c>
      <c r="HY423" s="513"/>
    </row>
    <row r="424" s="599" customFormat="true" ht="15" hidden="false" customHeight="true" outlineLevel="0" collapsed="false">
      <c r="A424" s="401" t="n">
        <v>43906</v>
      </c>
      <c r="B424" s="516" t="n">
        <v>37315</v>
      </c>
      <c r="C424" s="403" t="n">
        <f aca="false">B424/$B$6</f>
        <v>0.7463</v>
      </c>
      <c r="D424" s="572" t="n">
        <v>7.77</v>
      </c>
      <c r="E424" s="573" t="n">
        <v>51.4</v>
      </c>
      <c r="F424" s="574" t="n">
        <v>213</v>
      </c>
      <c r="G424" s="407" t="n">
        <f aca="false">F424*B424/1000</f>
        <v>7948.095</v>
      </c>
      <c r="H424" s="403" t="n">
        <f aca="false">G424/$G$6</f>
        <v>0.3179238</v>
      </c>
      <c r="I424" s="574" t="n">
        <v>7990</v>
      </c>
      <c r="J424" s="407" t="n">
        <f aca="false">I424*0.67</f>
        <v>5353.3</v>
      </c>
      <c r="K424" s="575" t="n">
        <v>31.1</v>
      </c>
      <c r="L424" s="575"/>
      <c r="M424" s="575"/>
      <c r="N424" s="576" t="n">
        <v>85</v>
      </c>
      <c r="O424" s="576"/>
      <c r="P424" s="410"/>
      <c r="Q424" s="410" t="n">
        <v>1200</v>
      </c>
      <c r="R424" s="410"/>
      <c r="S424" s="410"/>
      <c r="T424" s="411" t="n">
        <v>5.2</v>
      </c>
      <c r="U424" s="410" t="n">
        <f aca="false">V424/2.9</f>
        <v>3361.03448275862</v>
      </c>
      <c r="V424" s="410" t="n">
        <v>9747</v>
      </c>
      <c r="W424" s="410" t="n">
        <v>4610</v>
      </c>
      <c r="X424" s="517" t="n">
        <v>1200</v>
      </c>
      <c r="Y424" s="474"/>
      <c r="Z424" s="430"/>
      <c r="AA424" s="448"/>
      <c r="AB424" s="410"/>
      <c r="AC424" s="410"/>
      <c r="AD424" s="475"/>
      <c r="AE424" s="478"/>
      <c r="AF424" s="479" t="n">
        <f aca="false">X424+Q424</f>
        <v>2400</v>
      </c>
      <c r="AG424" s="478" t="n">
        <f aca="false">AF424/$AF$6</f>
        <v>0.96</v>
      </c>
      <c r="AH424" s="479" t="n">
        <f aca="false">AI424/2.9</f>
        <v>1717.24137931034</v>
      </c>
      <c r="AI424" s="479" t="n">
        <f aca="false">(V424*Q424+F424*X424)/AF424</f>
        <v>4980</v>
      </c>
      <c r="AJ424" s="474" t="n">
        <f aca="false">(V424*Q424+X424*F424)/1000</f>
        <v>11952</v>
      </c>
      <c r="AK424" s="478" t="n">
        <f aca="false">AJ424/$AJ$6</f>
        <v>0.5312</v>
      </c>
      <c r="AL424" s="448" t="n">
        <v>38</v>
      </c>
      <c r="AM424" s="480"/>
      <c r="AN424" s="474" t="n">
        <v>1909</v>
      </c>
      <c r="AO424" s="474" t="n">
        <v>1978</v>
      </c>
      <c r="AP424" s="480" t="n">
        <v>7.48</v>
      </c>
      <c r="AQ424" s="448" t="n">
        <v>455</v>
      </c>
      <c r="AR424" s="474" t="n">
        <f aca="false">AQ424*3.2</f>
        <v>1456</v>
      </c>
      <c r="AS424" s="658" t="n">
        <f aca="false">AR424/AQ424</f>
        <v>3.2</v>
      </c>
      <c r="AT424" s="474" t="n">
        <v>7640</v>
      </c>
      <c r="AU424" s="448"/>
      <c r="AV424" s="481" t="n">
        <v>15</v>
      </c>
      <c r="AW424" s="480" t="n">
        <v>5.18</v>
      </c>
      <c r="AX424" s="480" t="n">
        <v>48.38</v>
      </c>
      <c r="AY424" s="481" t="n">
        <v>22.9</v>
      </c>
      <c r="AZ424" s="481" t="n">
        <v>5</v>
      </c>
      <c r="BA424" s="421" t="n">
        <f aca="false">CC424+DF424</f>
        <v>32368</v>
      </c>
      <c r="BB424" s="422" t="n">
        <f aca="false">BA424/$BA$6</f>
        <v>0.64736</v>
      </c>
      <c r="BC424" s="423"/>
      <c r="BD424" s="424" t="n">
        <v>7.92</v>
      </c>
      <c r="BE424" s="425" t="n">
        <v>48.2</v>
      </c>
      <c r="BF424" s="426" t="n">
        <v>197</v>
      </c>
      <c r="BG424" s="427" t="n">
        <v>8700</v>
      </c>
      <c r="BH424" s="421" t="n">
        <f aca="false">BG424*0.67</f>
        <v>5829</v>
      </c>
      <c r="BI424" s="433"/>
      <c r="BJ424" s="422"/>
      <c r="BK424" s="428" t="n">
        <v>23.2</v>
      </c>
      <c r="BL424" s="428"/>
      <c r="BM424" s="429"/>
      <c r="BN424" s="423"/>
      <c r="BO424" s="426" t="n">
        <v>118</v>
      </c>
      <c r="BP424" s="426"/>
      <c r="BQ424" s="424" t="n">
        <v>3.43</v>
      </c>
      <c r="BR424" s="422" t="n">
        <f aca="false">BQ424/$BQ$6</f>
        <v>0.476388888888889</v>
      </c>
      <c r="BS424" s="410" t="n">
        <f aca="false">BA424+AF424</f>
        <v>34768</v>
      </c>
      <c r="BT424" s="430" t="n">
        <f aca="false">(BD424*BA424+AP424*AF424)/(AF424+BA424)</f>
        <v>7.88962724344225</v>
      </c>
      <c r="BU424" s="431" t="n">
        <f aca="false">(AQ424*Y424+BA424*BE424)/(BA424+Y424)</f>
        <v>48.2</v>
      </c>
      <c r="BV424" s="431" t="n">
        <f aca="false">(BA424*BF424+AR424*AF424)/(AF424+BA424)</f>
        <v>283.907501150483</v>
      </c>
      <c r="BW424" s="431" t="n">
        <f aca="false">(BA424*BG424+AS424*AF424)/(AF424+BA424)</f>
        <v>8099.66866083755</v>
      </c>
      <c r="BX424" s="431" t="n">
        <f aca="false">BW424*0.65</f>
        <v>5264.78462954441</v>
      </c>
      <c r="BY424" s="431" t="n">
        <f aca="false">(BK424*BA424+AY424*AF424)/BS424</f>
        <v>23.179291302347</v>
      </c>
      <c r="BZ424" s="431"/>
      <c r="CA424" s="432"/>
      <c r="CB424" s="431" t="n">
        <f aca="false">BO424</f>
        <v>118</v>
      </c>
      <c r="CC424" s="433" t="n">
        <v>16220</v>
      </c>
      <c r="CD424" s="412" t="n">
        <f aca="false">CC424+AF424/2</f>
        <v>17420</v>
      </c>
      <c r="CE424" s="422" t="n">
        <f aca="false">CD424/25000</f>
        <v>0.6968</v>
      </c>
      <c r="CF424" s="434" t="n">
        <f aca="false">6700/CD424*24</f>
        <v>9.23076923076923</v>
      </c>
      <c r="CG424" s="435"/>
      <c r="CH424" s="428"/>
      <c r="CI424" s="447" t="n">
        <f aca="false">9500/CD424*24</f>
        <v>13.0884041331803</v>
      </c>
      <c r="CJ424" s="437" t="n">
        <v>22.9</v>
      </c>
      <c r="CK424" s="437" t="n">
        <v>1.25</v>
      </c>
      <c r="CL424" s="424"/>
      <c r="CM424" s="424" t="n">
        <v>18.7</v>
      </c>
      <c r="CN424" s="424" t="n">
        <v>80</v>
      </c>
      <c r="CO424" s="433"/>
      <c r="CP424" s="433"/>
      <c r="CQ424" s="438"/>
      <c r="CR424" s="438" t="n">
        <v>0.95</v>
      </c>
      <c r="CS424" s="425"/>
      <c r="CT424" s="433" t="n">
        <f aca="false">3500/CD424*24</f>
        <v>4.82204362801378</v>
      </c>
      <c r="CU424" s="435" t="n">
        <v>4.98</v>
      </c>
      <c r="CV424" s="439"/>
      <c r="CW424" s="440"/>
      <c r="CX424" s="441"/>
      <c r="CY424" s="442"/>
      <c r="CZ424" s="443"/>
      <c r="DA424" s="443"/>
      <c r="DB424" s="443"/>
      <c r="DC424" s="443"/>
      <c r="DD424" s="444"/>
      <c r="DE424" s="441"/>
      <c r="DF424" s="445" t="n">
        <v>16148</v>
      </c>
      <c r="DG424" s="446" t="n">
        <f aca="false">DF424+AF424/2</f>
        <v>17348</v>
      </c>
      <c r="DH424" s="422" t="n">
        <f aca="false">DG424/25000</f>
        <v>0.69392</v>
      </c>
      <c r="DI424" s="447" t="n">
        <f aca="false">6700/DG424*24</f>
        <v>9.26908000922296</v>
      </c>
      <c r="DJ424" s="435" t="n">
        <v>7.57</v>
      </c>
      <c r="DK424" s="428" t="n">
        <v>2.9</v>
      </c>
      <c r="DL424" s="447" t="n">
        <f aca="false">9500/DG424*24</f>
        <v>13.1427253862117</v>
      </c>
      <c r="DM424" s="423" t="n">
        <v>23.4</v>
      </c>
      <c r="DN424" s="423" t="n">
        <v>1.56</v>
      </c>
      <c r="DO424" s="424" t="n">
        <v>7.56</v>
      </c>
      <c r="DP424" s="424" t="n">
        <v>18.3</v>
      </c>
      <c r="DQ424" s="424" t="n">
        <v>73</v>
      </c>
      <c r="DR424" s="433"/>
      <c r="DS424" s="433"/>
      <c r="DT424" s="438"/>
      <c r="DU424" s="438" t="n">
        <v>0.95</v>
      </c>
      <c r="DV424" s="425"/>
      <c r="DW424" s="447" t="n">
        <f aca="false">3500/DG424*24</f>
        <v>4.84205672123588</v>
      </c>
      <c r="DX424" s="435" t="n">
        <v>5.31</v>
      </c>
      <c r="DY424" s="439" t="n">
        <v>7.71</v>
      </c>
      <c r="DZ424" s="440" t="n">
        <v>16.1</v>
      </c>
      <c r="EA424" s="441" t="n">
        <v>57</v>
      </c>
      <c r="EB424" s="442" t="n">
        <v>7790</v>
      </c>
      <c r="EC424" s="443" t="n">
        <v>5.5</v>
      </c>
      <c r="ED424" s="443"/>
      <c r="EE424" s="443"/>
      <c r="EF424" s="443"/>
      <c r="EG424" s="444" t="n">
        <v>12</v>
      </c>
      <c r="EH424" s="441"/>
      <c r="EI424" s="430" t="n">
        <f aca="false">DY424</f>
        <v>7.71</v>
      </c>
      <c r="EJ424" s="448" t="n">
        <f aca="false">DZ424</f>
        <v>16.1</v>
      </c>
      <c r="EK424" s="449" t="n">
        <f aca="false">EA424</f>
        <v>57</v>
      </c>
      <c r="EL424" s="418" t="n">
        <f aca="false">EB424</f>
        <v>7790</v>
      </c>
      <c r="EM424" s="432" t="n">
        <f aca="false">EC424</f>
        <v>5.5</v>
      </c>
      <c r="EN424" s="432"/>
      <c r="EO424" s="432"/>
      <c r="EP424" s="432"/>
      <c r="EQ424" s="431" t="n">
        <f aca="false">EG424</f>
        <v>12</v>
      </c>
      <c r="ER424" s="449"/>
      <c r="ES424" s="450" t="n">
        <f aca="false">44000/(BA424+AF424)*24</f>
        <v>30.3727565577543</v>
      </c>
      <c r="ET424" s="451" t="n">
        <f aca="false">(BA424+AF424)/BA$6</f>
        <v>0.69536</v>
      </c>
      <c r="EU424" s="452" t="n">
        <f aca="false">BV424/1000/ES424*24</f>
        <v>0.224338545454545</v>
      </c>
      <c r="EV424" s="451" t="n">
        <f aca="false">EU424/$EU$6</f>
        <v>0.415441750841751</v>
      </c>
      <c r="EW424" s="514" t="n">
        <f aca="false">1-EM424/BY424</f>
        <v>0.762719233808365</v>
      </c>
      <c r="EX424" s="515" t="n">
        <f aca="false">BY424-EM424</f>
        <v>17.679291302347</v>
      </c>
      <c r="EY424" s="514" t="n">
        <f aca="false">1-EJ424/BU424</f>
        <v>0.66597510373444</v>
      </c>
      <c r="EZ424" s="515" t="n">
        <f aca="false">BU424-EJ424</f>
        <v>32.1</v>
      </c>
      <c r="FA424" s="451" t="n">
        <f aca="false">1-EK424/BV424</f>
        <v>0.799230383948934</v>
      </c>
      <c r="FB424" s="432" t="n">
        <f aca="false">BV424-EK424</f>
        <v>226.907501150483</v>
      </c>
      <c r="FC424" s="453"/>
      <c r="FD424" s="432"/>
      <c r="FE424" s="453" t="n">
        <f aca="false">1-EQ424/CB424</f>
        <v>0.898305084745763</v>
      </c>
      <c r="FF424" s="431" t="n">
        <f aca="false">CB424-EQ424</f>
        <v>106</v>
      </c>
      <c r="FG424" s="406" t="n">
        <v>50400</v>
      </c>
      <c r="FH424" s="590"/>
      <c r="FI424" s="591"/>
      <c r="FJ424" s="592"/>
      <c r="FK424" s="456" t="n">
        <f aca="false">3000/BS424*24</f>
        <v>2.07086976530143</v>
      </c>
      <c r="FL424" s="531"/>
      <c r="FM424" s="456"/>
      <c r="FN424" s="531" t="n">
        <v>3753</v>
      </c>
      <c r="FO424" s="533" t="n">
        <f aca="false">FN424/11.15/1.2/1000</f>
        <v>0.280493273542601</v>
      </c>
      <c r="FP424" s="450" t="n">
        <f aca="false">FN424/BS424*1000</f>
        <v>107.944086516337</v>
      </c>
      <c r="FQ424" s="458" t="n">
        <v>46.8</v>
      </c>
      <c r="FR424" s="459" t="n">
        <f aca="false">FQ424/BS424*1000</f>
        <v>1.34606534744593</v>
      </c>
      <c r="FS424" s="577" t="n">
        <v>7.72</v>
      </c>
      <c r="FT424" s="578" t="n">
        <v>15.8</v>
      </c>
      <c r="FU424" s="579" t="n">
        <v>52</v>
      </c>
      <c r="FV424" s="580" t="n">
        <v>1</v>
      </c>
      <c r="FW424" s="581"/>
      <c r="FX424" s="580"/>
      <c r="FY424" s="453" t="n">
        <f aca="false">1-FV424/(EG424+DD424)</f>
        <v>0.916666666666667</v>
      </c>
      <c r="FZ424" s="453"/>
      <c r="GA424" s="430"/>
      <c r="GB424" s="514" t="n">
        <f aca="false">1-FT424/DZ424</f>
        <v>0.0186335403726708</v>
      </c>
      <c r="GC424" s="515" t="n">
        <f aca="false">(CW424+DZ424-FT424)</f>
        <v>0.300000000000001</v>
      </c>
      <c r="GD424" s="514" t="n">
        <f aca="false">1-FU424/EA424</f>
        <v>0.0877192982456141</v>
      </c>
      <c r="GE424" s="528" t="n">
        <f aca="false">CX424+EA424-FU424</f>
        <v>5</v>
      </c>
      <c r="GF424" s="462" t="n">
        <f aca="false">4100/BS424*24</f>
        <v>2.83018867924528</v>
      </c>
      <c r="GG424" s="607" t="n">
        <v>25</v>
      </c>
      <c r="GH424" s="451" t="n">
        <f aca="false">GG424/80</f>
        <v>0.3125</v>
      </c>
      <c r="GI424" s="406" t="n">
        <v>175</v>
      </c>
      <c r="GJ424" s="463" t="n">
        <f aca="false">GI424/GG424</f>
        <v>7</v>
      </c>
      <c r="GK424" s="464" t="n">
        <f aca="false">GG424/(BS424/24)*1000</f>
        <v>17.2572480441786</v>
      </c>
      <c r="GL424" s="465" t="n">
        <v>7.89</v>
      </c>
      <c r="GM424" s="530" t="n">
        <v>14.9</v>
      </c>
      <c r="GN424" s="406" t="n">
        <v>49</v>
      </c>
      <c r="GO424" s="514" t="n">
        <f aca="false">1-GM424/FT424</f>
        <v>0.0569620253164557</v>
      </c>
      <c r="GP424" s="451" t="n">
        <f aca="false">1-GN424/FU424</f>
        <v>0.0576923076923077</v>
      </c>
      <c r="GQ424" s="578" t="n">
        <v>8</v>
      </c>
      <c r="GR424" s="456" t="n">
        <f aca="false">4300/BS424*24</f>
        <v>2.96824666359871</v>
      </c>
      <c r="GS424" s="532" t="n">
        <f aca="false">HC424</f>
        <v>12.9</v>
      </c>
      <c r="GT424" s="532" t="n">
        <f aca="false">HD424</f>
        <v>43.602</v>
      </c>
      <c r="GU424" s="514" t="n">
        <f aca="false">1-GS424/GM424</f>
        <v>0.134228187919463</v>
      </c>
      <c r="GV424" s="514" t="n">
        <f aca="false">1-GT424/GN424</f>
        <v>0.110163265306123</v>
      </c>
      <c r="GW424" s="514" t="n">
        <f aca="false">1-HC424/FT424</f>
        <v>0.183544303797468</v>
      </c>
      <c r="GX424" s="514" t="n">
        <f aca="false">1-HD424/FU424</f>
        <v>0.1615</v>
      </c>
      <c r="GY424" s="463" t="n">
        <f aca="false">GK424/(FU424-HD424)</f>
        <v>2.05492355848756</v>
      </c>
      <c r="GZ424" s="406" t="n">
        <v>33459</v>
      </c>
      <c r="HA424" s="582" t="n">
        <v>7.9</v>
      </c>
      <c r="HB424" s="452" t="n">
        <v>7.78</v>
      </c>
      <c r="HC424" s="578" t="n">
        <v>12.9</v>
      </c>
      <c r="HD424" s="464" t="n">
        <f aca="false">HC424*3.38</f>
        <v>43.602</v>
      </c>
      <c r="HE424" s="464" t="n">
        <v>13</v>
      </c>
      <c r="HF424" s="464"/>
      <c r="HG424" s="583"/>
      <c r="HH424" s="576" t="n">
        <v>5</v>
      </c>
      <c r="HI424" s="584" t="n">
        <v>7520</v>
      </c>
      <c r="HJ424" s="407" t="n">
        <f aca="false">HI424*0.67</f>
        <v>5038.4</v>
      </c>
      <c r="HK424" s="407"/>
      <c r="HL424" s="550"/>
      <c r="HM424" s="585"/>
      <c r="HN424" s="462" t="n">
        <v>4.6</v>
      </c>
      <c r="HO424" s="575"/>
      <c r="HP424" s="549" t="n">
        <v>0.01</v>
      </c>
      <c r="HQ424" s="586"/>
      <c r="HR424" s="587"/>
      <c r="HS424" s="521" t="n">
        <v>0.14</v>
      </c>
      <c r="HT424" s="588" t="n">
        <v>4</v>
      </c>
      <c r="HU424" s="523" t="n">
        <f aca="false">72500/BA424*24</f>
        <v>53.7567968363816</v>
      </c>
      <c r="HV424" s="514" t="n">
        <f aca="false">1-HC424/BE424</f>
        <v>0.732365145228216</v>
      </c>
      <c r="HW424" s="514" t="n">
        <f aca="false">1-HD424/BF424</f>
        <v>0.778670050761421</v>
      </c>
      <c r="HX424" s="514" t="n">
        <f aca="false">1-HN424/BK424</f>
        <v>0.801724137931034</v>
      </c>
      <c r="HY424" s="600"/>
    </row>
    <row r="425" s="599" customFormat="true" ht="15" hidden="false" customHeight="true" outlineLevel="0" collapsed="false">
      <c r="A425" s="401" t="n">
        <v>43907</v>
      </c>
      <c r="B425" s="516" t="n">
        <v>34158</v>
      </c>
      <c r="C425" s="403" t="n">
        <f aca="false">B425/$B$6</f>
        <v>0.68316</v>
      </c>
      <c r="D425" s="572" t="n">
        <v>7.99</v>
      </c>
      <c r="E425" s="573" t="n">
        <v>48.8</v>
      </c>
      <c r="F425" s="574" t="n">
        <v>211</v>
      </c>
      <c r="G425" s="407" t="n">
        <f aca="false">F425*B425/1000</f>
        <v>7207.338</v>
      </c>
      <c r="H425" s="403" t="n">
        <f aca="false">G425/$G$6</f>
        <v>0.28829352</v>
      </c>
      <c r="I425" s="574" t="n">
        <v>6560</v>
      </c>
      <c r="J425" s="407" t="n">
        <f aca="false">I425*0.67</f>
        <v>4395.2</v>
      </c>
      <c r="K425" s="575" t="n">
        <v>30.8</v>
      </c>
      <c r="L425" s="575" t="n">
        <v>21.6</v>
      </c>
      <c r="M425" s="575" t="n">
        <v>2.1</v>
      </c>
      <c r="N425" s="576" t="n">
        <v>89</v>
      </c>
      <c r="O425" s="576" t="n">
        <v>16</v>
      </c>
      <c r="P425" s="410"/>
      <c r="Q425" s="410" t="n">
        <v>1440</v>
      </c>
      <c r="R425" s="410"/>
      <c r="S425" s="410"/>
      <c r="T425" s="411" t="n">
        <v>5.2</v>
      </c>
      <c r="U425" s="410" t="n">
        <f aca="false">V425/2.9</f>
        <v>3551.72413793103</v>
      </c>
      <c r="V425" s="410" t="n">
        <v>10300</v>
      </c>
      <c r="W425" s="410" t="n">
        <v>4199</v>
      </c>
      <c r="X425" s="517" t="n">
        <v>1200</v>
      </c>
      <c r="Y425" s="474"/>
      <c r="Z425" s="430"/>
      <c r="AA425" s="448"/>
      <c r="AB425" s="410"/>
      <c r="AC425" s="410"/>
      <c r="AD425" s="475"/>
      <c r="AE425" s="478"/>
      <c r="AF425" s="479" t="n">
        <f aca="false">X425+Q425</f>
        <v>2640</v>
      </c>
      <c r="AG425" s="478" t="n">
        <f aca="false">AF425/$AF$6</f>
        <v>1.056</v>
      </c>
      <c r="AH425" s="479" t="n">
        <f aca="false">AI425/2.9</f>
        <v>1970.37617554859</v>
      </c>
      <c r="AI425" s="479" t="n">
        <f aca="false">(V425*Q425+F425*X425)/AF425</f>
        <v>5714.09090909091</v>
      </c>
      <c r="AJ425" s="474" t="n">
        <f aca="false">(V425*Q425+X425*F425)/1000</f>
        <v>15085.2</v>
      </c>
      <c r="AK425" s="478" t="n">
        <f aca="false">AJ425/$AJ$6</f>
        <v>0.670453333333333</v>
      </c>
      <c r="AL425" s="448" t="n">
        <v>38</v>
      </c>
      <c r="AM425" s="480"/>
      <c r="AN425" s="474" t="n">
        <v>1841</v>
      </c>
      <c r="AO425" s="474" t="n">
        <v>1869</v>
      </c>
      <c r="AP425" s="480" t="n">
        <v>7.27</v>
      </c>
      <c r="AQ425" s="448" t="n">
        <v>510</v>
      </c>
      <c r="AR425" s="474" t="n">
        <f aca="false">AQ425*3.2</f>
        <v>1632</v>
      </c>
      <c r="AS425" s="658" t="n">
        <f aca="false">AR425/AQ425</f>
        <v>3.2</v>
      </c>
      <c r="AT425" s="474" t="n">
        <v>7580</v>
      </c>
      <c r="AU425" s="448"/>
      <c r="AV425" s="481" t="n">
        <v>20</v>
      </c>
      <c r="AW425" s="480" t="n">
        <v>5.62</v>
      </c>
      <c r="AX425" s="480" t="n">
        <v>45.76</v>
      </c>
      <c r="AY425" s="481" t="n">
        <v>17.7</v>
      </c>
      <c r="AZ425" s="481" t="n">
        <v>5.2</v>
      </c>
      <c r="BA425" s="421" t="n">
        <f aca="false">CC425+DF425</f>
        <v>33518</v>
      </c>
      <c r="BB425" s="422" t="n">
        <f aca="false">BA425/$BA$6</f>
        <v>0.67036</v>
      </c>
      <c r="BC425" s="423"/>
      <c r="BD425" s="424" t="n">
        <v>7.89</v>
      </c>
      <c r="BE425" s="425" t="n">
        <v>55</v>
      </c>
      <c r="BF425" s="426" t="n">
        <v>232</v>
      </c>
      <c r="BG425" s="427" t="n">
        <v>8410</v>
      </c>
      <c r="BH425" s="421" t="n">
        <f aca="false">BG425*0.67</f>
        <v>5634.7</v>
      </c>
      <c r="BI425" s="433" t="n">
        <v>1644</v>
      </c>
      <c r="BJ425" s="422" t="n">
        <f aca="false">BI425/35.5*(23+35.5)/BH425</f>
        <v>0.480793433645692</v>
      </c>
      <c r="BK425" s="428" t="n">
        <v>20.7</v>
      </c>
      <c r="BL425" s="428" t="n">
        <v>11</v>
      </c>
      <c r="BM425" s="429" t="n">
        <v>17.6</v>
      </c>
      <c r="BN425" s="423" t="n">
        <v>1.6</v>
      </c>
      <c r="BO425" s="426" t="n">
        <v>89</v>
      </c>
      <c r="BP425" s="426" t="n">
        <v>16</v>
      </c>
      <c r="BQ425" s="424" t="n">
        <v>5.06</v>
      </c>
      <c r="BR425" s="422" t="n">
        <f aca="false">BQ425/$BQ$6</f>
        <v>0.702777777777778</v>
      </c>
      <c r="BS425" s="410" t="n">
        <f aca="false">BA425+AF425</f>
        <v>36158</v>
      </c>
      <c r="BT425" s="430" t="n">
        <f aca="false">(BD425*BA425+AP425*AF425)/(AF425+BA425)</f>
        <v>7.8447320095138</v>
      </c>
      <c r="BU425" s="431" t="n">
        <f aca="false">(AQ425*Y425+BA425*BE425)/(BA425+Y425)</f>
        <v>55</v>
      </c>
      <c r="BV425" s="431" t="n">
        <f aca="false">(BA425*BF425+AR425*AF425)/(AF425+BA425)</f>
        <v>334.218043033354</v>
      </c>
      <c r="BW425" s="431" t="n">
        <f aca="false">(BA425*BG425+AS425*AF425)/(AF425+BA425)</f>
        <v>7796.19525416229</v>
      </c>
      <c r="BX425" s="431" t="n">
        <f aca="false">BW425*0.65</f>
        <v>5067.52691520549</v>
      </c>
      <c r="BY425" s="431" t="n">
        <f aca="false">(BK425*BA425+AY425*AF425)/BS425</f>
        <v>20.4809613363571</v>
      </c>
      <c r="BZ425" s="431" t="n">
        <f aca="false">(BL425*BA425+AY425*AF425)/BS425</f>
        <v>11.4891863488025</v>
      </c>
      <c r="CA425" s="432" t="n">
        <f aca="false">(BN425*BA425+AZ425*AF425)/BS425</f>
        <v>1.86284639637148</v>
      </c>
      <c r="CB425" s="431" t="n">
        <f aca="false">BO425</f>
        <v>89</v>
      </c>
      <c r="CC425" s="433" t="n">
        <v>16764</v>
      </c>
      <c r="CD425" s="412" t="n">
        <f aca="false">CC425+AF425/2</f>
        <v>18084</v>
      </c>
      <c r="CE425" s="422" t="n">
        <f aca="false">CD425/25000</f>
        <v>0.72336</v>
      </c>
      <c r="CF425" s="434" t="n">
        <f aca="false">6700/CD425*24</f>
        <v>8.89183808891838</v>
      </c>
      <c r="CG425" s="435"/>
      <c r="CH425" s="428"/>
      <c r="CI425" s="447" t="n">
        <f aca="false">9500/CD425*24</f>
        <v>12.6078301260783</v>
      </c>
      <c r="CJ425" s="437" t="n">
        <v>23.2</v>
      </c>
      <c r="CK425" s="437" t="n">
        <v>1.35</v>
      </c>
      <c r="CL425" s="424"/>
      <c r="CM425" s="424" t="n">
        <v>20</v>
      </c>
      <c r="CN425" s="424" t="n">
        <v>80</v>
      </c>
      <c r="CO425" s="433"/>
      <c r="CP425" s="433"/>
      <c r="CQ425" s="438"/>
      <c r="CR425" s="438" t="n">
        <v>0.95</v>
      </c>
      <c r="CS425" s="425"/>
      <c r="CT425" s="433" t="n">
        <f aca="false">3500/CD425*24</f>
        <v>4.6449900464499</v>
      </c>
      <c r="CU425" s="435" t="n">
        <v>3.88</v>
      </c>
      <c r="CV425" s="439"/>
      <c r="CW425" s="440"/>
      <c r="CX425" s="441"/>
      <c r="CY425" s="442"/>
      <c r="CZ425" s="443"/>
      <c r="DA425" s="443"/>
      <c r="DB425" s="443"/>
      <c r="DC425" s="443"/>
      <c r="DD425" s="444"/>
      <c r="DE425" s="441"/>
      <c r="DF425" s="445" t="n">
        <v>16754</v>
      </c>
      <c r="DG425" s="446" t="n">
        <f aca="false">DF425+AF425/2</f>
        <v>18074</v>
      </c>
      <c r="DH425" s="422" t="n">
        <f aca="false">DG425/25000</f>
        <v>0.72296</v>
      </c>
      <c r="DI425" s="447" t="n">
        <f aca="false">6700/DG425*24</f>
        <v>8.89675777359743</v>
      </c>
      <c r="DJ425" s="435" t="n">
        <v>7.53</v>
      </c>
      <c r="DK425" s="428" t="n">
        <v>3.7</v>
      </c>
      <c r="DL425" s="447" t="n">
        <f aca="false">9500/DG425*24</f>
        <v>12.6148057983844</v>
      </c>
      <c r="DM425" s="423" t="n">
        <v>23.9</v>
      </c>
      <c r="DN425" s="423" t="n">
        <v>1.58</v>
      </c>
      <c r="DO425" s="424" t="n">
        <v>7.53</v>
      </c>
      <c r="DP425" s="424" t="n">
        <v>20.4</v>
      </c>
      <c r="DQ425" s="424" t="n">
        <v>81</v>
      </c>
      <c r="DR425" s="433" t="n">
        <v>4663</v>
      </c>
      <c r="DS425" s="433" t="n">
        <v>2070</v>
      </c>
      <c r="DT425" s="438" t="n">
        <f aca="false">DS425/DR425</f>
        <v>0.443920223032383</v>
      </c>
      <c r="DU425" s="438" t="n">
        <v>0.93</v>
      </c>
      <c r="DV425" s="425"/>
      <c r="DW425" s="447" t="n">
        <f aca="false">3500/DG425*24</f>
        <v>4.64756003098373</v>
      </c>
      <c r="DX425" s="435" t="n">
        <v>4.21</v>
      </c>
      <c r="DY425" s="439" t="n">
        <v>7.7</v>
      </c>
      <c r="DZ425" s="440" t="n">
        <v>17.2</v>
      </c>
      <c r="EA425" s="441" t="n">
        <v>59</v>
      </c>
      <c r="EB425" s="442" t="n">
        <v>7800</v>
      </c>
      <c r="EC425" s="443" t="n">
        <v>4.5</v>
      </c>
      <c r="ED425" s="443" t="n">
        <v>0.27</v>
      </c>
      <c r="EE425" s="443" t="n">
        <v>3.9</v>
      </c>
      <c r="EF425" s="443" t="n">
        <v>0.65</v>
      </c>
      <c r="EG425" s="444" t="n">
        <v>8</v>
      </c>
      <c r="EH425" s="441" t="n">
        <v>16</v>
      </c>
      <c r="EI425" s="430" t="n">
        <f aca="false">DY425</f>
        <v>7.7</v>
      </c>
      <c r="EJ425" s="448" t="n">
        <f aca="false">DZ425</f>
        <v>17.2</v>
      </c>
      <c r="EK425" s="449" t="n">
        <f aca="false">EA425</f>
        <v>59</v>
      </c>
      <c r="EL425" s="418" t="n">
        <f aca="false">EB425</f>
        <v>7800</v>
      </c>
      <c r="EM425" s="432" t="n">
        <f aca="false">EC425</f>
        <v>4.5</v>
      </c>
      <c r="EN425" s="432" t="n">
        <f aca="false">ED425</f>
        <v>0.27</v>
      </c>
      <c r="EO425" s="432" t="n">
        <f aca="false">EE425</f>
        <v>3.9</v>
      </c>
      <c r="EP425" s="432" t="n">
        <f aca="false">EF425</f>
        <v>0.65</v>
      </c>
      <c r="EQ425" s="431" t="n">
        <f aca="false">EG425</f>
        <v>8</v>
      </c>
      <c r="ER425" s="449" t="n">
        <f aca="false">EH425</f>
        <v>16</v>
      </c>
      <c r="ES425" s="450" t="n">
        <f aca="false">44000/(BA425+AF425)*24</f>
        <v>29.2051551523867</v>
      </c>
      <c r="ET425" s="451" t="n">
        <f aca="false">(BA425+AF425)/BA$6</f>
        <v>0.72316</v>
      </c>
      <c r="EU425" s="452" t="n">
        <f aca="false">BV425/1000/ES425*24</f>
        <v>0.274651272727273</v>
      </c>
      <c r="EV425" s="451" t="n">
        <f aca="false">EU425/$EU$6</f>
        <v>0.508613468013468</v>
      </c>
      <c r="EW425" s="514" t="n">
        <f aca="false">1-EM425/BY425</f>
        <v>0.780283751036053</v>
      </c>
      <c r="EX425" s="515" t="n">
        <f aca="false">BY425-EM425</f>
        <v>15.9809613363571</v>
      </c>
      <c r="EY425" s="514" t="n">
        <f aca="false">1-EJ425/BU425</f>
        <v>0.687272727272727</v>
      </c>
      <c r="EZ425" s="515" t="n">
        <f aca="false">BU425-EJ425</f>
        <v>37.8</v>
      </c>
      <c r="FA425" s="451" t="n">
        <f aca="false">1-EK425/BV425</f>
        <v>0.823468537292249</v>
      </c>
      <c r="FB425" s="432" t="n">
        <f aca="false">BV425-EK425</f>
        <v>275.218043033354</v>
      </c>
      <c r="FC425" s="453" t="n">
        <f aca="false">1-EP425/CA425</f>
        <v>0.651071606727161</v>
      </c>
      <c r="FD425" s="432" t="n">
        <f aca="false">CA425-EP425</f>
        <v>1.21284639637148</v>
      </c>
      <c r="FE425" s="453" t="n">
        <f aca="false">1-EQ425/CB425</f>
        <v>0.910112359550562</v>
      </c>
      <c r="FF425" s="431" t="n">
        <f aca="false">CB425-EQ425</f>
        <v>81</v>
      </c>
      <c r="FG425" s="406" t="n">
        <v>50400</v>
      </c>
      <c r="FH425" s="590"/>
      <c r="FI425" s="591"/>
      <c r="FJ425" s="592"/>
      <c r="FK425" s="456" t="n">
        <f aca="false">3000/BS425*24</f>
        <v>1.99126057857182</v>
      </c>
      <c r="FL425" s="531"/>
      <c r="FM425" s="456"/>
      <c r="FN425" s="531" t="n">
        <v>3753</v>
      </c>
      <c r="FO425" s="533" t="n">
        <f aca="false">FN425/11.15/1.2/1000</f>
        <v>0.280493273542601</v>
      </c>
      <c r="FP425" s="450" t="n">
        <f aca="false">FN425/BS425*1000</f>
        <v>103.794457658056</v>
      </c>
      <c r="FQ425" s="458" t="n">
        <v>46.8</v>
      </c>
      <c r="FR425" s="459" t="n">
        <f aca="false">FQ425/BS425*1000</f>
        <v>1.29431937607169</v>
      </c>
      <c r="FS425" s="577" t="n">
        <v>7.62</v>
      </c>
      <c r="FT425" s="578" t="n">
        <v>15.7</v>
      </c>
      <c r="FU425" s="579" t="n">
        <v>54</v>
      </c>
      <c r="FV425" s="580" t="n">
        <v>1</v>
      </c>
      <c r="FW425" s="581" t="n">
        <v>0.16</v>
      </c>
      <c r="FX425" s="580" t="n">
        <v>16</v>
      </c>
      <c r="FY425" s="453" t="n">
        <f aca="false">1-FV425/(EG425+DD425)</f>
        <v>0.875</v>
      </c>
      <c r="FZ425" s="453" t="n">
        <f aca="false">1-FW425/(EF425+DC425)</f>
        <v>0.753846153846154</v>
      </c>
      <c r="GA425" s="430" t="n">
        <f aca="false">EF425+DC425-FW425</f>
        <v>0.49</v>
      </c>
      <c r="GB425" s="514" t="n">
        <f aca="false">1-FT425/DZ425</f>
        <v>0.0872093023255814</v>
      </c>
      <c r="GC425" s="515" t="n">
        <f aca="false">(CW425+DZ425-FT425)</f>
        <v>1.5</v>
      </c>
      <c r="GD425" s="514" t="n">
        <f aca="false">1-FU425/EA425</f>
        <v>0.0847457627118644</v>
      </c>
      <c r="GE425" s="528" t="n">
        <f aca="false">CX425+EA425-FU425</f>
        <v>5</v>
      </c>
      <c r="GF425" s="462" t="n">
        <f aca="false">4100/BS425*24</f>
        <v>2.72138945738149</v>
      </c>
      <c r="GG425" s="607" t="n">
        <v>25</v>
      </c>
      <c r="GH425" s="451" t="n">
        <f aca="false">GG425/80</f>
        <v>0.3125</v>
      </c>
      <c r="GI425" s="406" t="n">
        <v>175</v>
      </c>
      <c r="GJ425" s="463" t="n">
        <f aca="false">GI425/GG425</f>
        <v>7</v>
      </c>
      <c r="GK425" s="464" t="n">
        <f aca="false">GG425/(BS425/24)*1000</f>
        <v>16.5938381547652</v>
      </c>
      <c r="GL425" s="465" t="n">
        <v>7.79</v>
      </c>
      <c r="GM425" s="530" t="n">
        <v>14.4</v>
      </c>
      <c r="GN425" s="406" t="n">
        <v>49</v>
      </c>
      <c r="GO425" s="514" t="n">
        <f aca="false">1-GM425/FT425</f>
        <v>0.0828025477707006</v>
      </c>
      <c r="GP425" s="451" t="n">
        <f aca="false">1-GN425/FU425</f>
        <v>0.0925925925925926</v>
      </c>
      <c r="GQ425" s="578" t="n">
        <v>8</v>
      </c>
      <c r="GR425" s="456" t="n">
        <f aca="false">4300/BS425*24</f>
        <v>2.85414016261961</v>
      </c>
      <c r="GS425" s="532" t="n">
        <f aca="false">HC425</f>
        <v>13.6</v>
      </c>
      <c r="GT425" s="532" t="n">
        <f aca="false">HD425</f>
        <v>45.968</v>
      </c>
      <c r="GU425" s="514" t="n">
        <f aca="false">1-GS425/GM425</f>
        <v>0.0555555555555556</v>
      </c>
      <c r="GV425" s="514" t="n">
        <f aca="false">1-GT425/GN425</f>
        <v>0.0618775510204083</v>
      </c>
      <c r="GW425" s="514" t="n">
        <f aca="false">1-HC425/FT425</f>
        <v>0.133757961783439</v>
      </c>
      <c r="GX425" s="514" t="n">
        <f aca="false">1-HD425/FU425</f>
        <v>0.148740740740741</v>
      </c>
      <c r="GY425" s="463" t="n">
        <f aca="false">GK425/(FU425-HD425)</f>
        <v>2.06596590572276</v>
      </c>
      <c r="GZ425" s="406" t="n">
        <v>33874</v>
      </c>
      <c r="HA425" s="582" t="n">
        <v>7.95</v>
      </c>
      <c r="HB425" s="452" t="n">
        <v>7.86</v>
      </c>
      <c r="HC425" s="578" t="n">
        <v>13.6</v>
      </c>
      <c r="HD425" s="464" t="n">
        <f aca="false">HC425*3.38</f>
        <v>45.968</v>
      </c>
      <c r="HE425" s="464" t="n">
        <v>13</v>
      </c>
      <c r="HF425" s="464"/>
      <c r="HG425" s="583"/>
      <c r="HH425" s="576" t="n">
        <v>3</v>
      </c>
      <c r="HI425" s="584" t="n">
        <v>7600</v>
      </c>
      <c r="HJ425" s="407" t="n">
        <f aca="false">HI425*0.67</f>
        <v>5092</v>
      </c>
      <c r="HK425" s="407" t="n">
        <v>163</v>
      </c>
      <c r="HL425" s="550" t="n">
        <v>1489</v>
      </c>
      <c r="HM425" s="585" t="n">
        <v>5</v>
      </c>
      <c r="HN425" s="462" t="n">
        <v>5.19</v>
      </c>
      <c r="HO425" s="575" t="n">
        <v>0.12</v>
      </c>
      <c r="HP425" s="549" t="n">
        <v>0.01</v>
      </c>
      <c r="HQ425" s="586" t="n">
        <v>5.5</v>
      </c>
      <c r="HR425" s="587" t="n">
        <v>0.14</v>
      </c>
      <c r="HS425" s="521" t="n">
        <v>0.12</v>
      </c>
      <c r="HT425" s="588" t="n">
        <v>4</v>
      </c>
      <c r="HU425" s="523" t="n">
        <f aca="false">72500/BA425*24</f>
        <v>51.9124052747777</v>
      </c>
      <c r="HV425" s="514" t="n">
        <f aca="false">1-HC425/BE425</f>
        <v>0.752727272727273</v>
      </c>
      <c r="HW425" s="514" t="n">
        <f aca="false">1-HD425/BF425</f>
        <v>0.801862068965517</v>
      </c>
      <c r="HX425" s="514" t="n">
        <f aca="false">1-HN425/BK425</f>
        <v>0.749275362318841</v>
      </c>
      <c r="HY425" s="600"/>
    </row>
    <row r="426" s="599" customFormat="true" ht="15" hidden="false" customHeight="true" outlineLevel="0" collapsed="false">
      <c r="A426" s="401" t="n">
        <v>43908</v>
      </c>
      <c r="B426" s="516" t="n">
        <v>37812</v>
      </c>
      <c r="C426" s="403" t="n">
        <f aca="false">B426/$B$6</f>
        <v>0.75624</v>
      </c>
      <c r="D426" s="572" t="n">
        <v>7.79</v>
      </c>
      <c r="E426" s="573" t="n">
        <v>52</v>
      </c>
      <c r="F426" s="574" t="n">
        <v>247</v>
      </c>
      <c r="G426" s="407" t="n">
        <f aca="false">F426*B426/1000</f>
        <v>9339.564</v>
      </c>
      <c r="H426" s="403" t="n">
        <f aca="false">G426/$G$6</f>
        <v>0.37358256</v>
      </c>
      <c r="I426" s="574" t="n">
        <v>7610</v>
      </c>
      <c r="J426" s="407" t="n">
        <f aca="false">I426*0.67</f>
        <v>5098.7</v>
      </c>
      <c r="K426" s="575" t="n">
        <v>28.8</v>
      </c>
      <c r="L426" s="575"/>
      <c r="M426" s="575"/>
      <c r="N426" s="576" t="n">
        <v>75</v>
      </c>
      <c r="O426" s="576"/>
      <c r="P426" s="410"/>
      <c r="Q426" s="410" t="n">
        <v>1200</v>
      </c>
      <c r="R426" s="410"/>
      <c r="S426" s="410"/>
      <c r="T426" s="411" t="n">
        <v>5.1</v>
      </c>
      <c r="U426" s="410" t="n">
        <f aca="false">V426/2.9</f>
        <v>3611.37931034483</v>
      </c>
      <c r="V426" s="410" t="n">
        <v>10473</v>
      </c>
      <c r="W426" s="410" t="n">
        <v>4061</v>
      </c>
      <c r="X426" s="517" t="n">
        <v>1200</v>
      </c>
      <c r="Y426" s="474"/>
      <c r="Z426" s="430"/>
      <c r="AA426" s="410"/>
      <c r="AB426" s="410"/>
      <c r="AC426" s="410"/>
      <c r="AD426" s="475"/>
      <c r="AE426" s="478"/>
      <c r="AF426" s="479" t="n">
        <f aca="false">X426+Q426</f>
        <v>2400</v>
      </c>
      <c r="AG426" s="478" t="n">
        <f aca="false">AF426/$AF$6</f>
        <v>0.96</v>
      </c>
      <c r="AH426" s="479" t="n">
        <f aca="false">AI426/2.9</f>
        <v>1848.27586206897</v>
      </c>
      <c r="AI426" s="479" t="n">
        <f aca="false">(V426*Q426+F426*X426)/AF426</f>
        <v>5360</v>
      </c>
      <c r="AJ426" s="474" t="n">
        <f aca="false">(V426*Q426+X426*F426)/1000</f>
        <v>12864</v>
      </c>
      <c r="AK426" s="478" t="n">
        <f aca="false">AJ426/$AJ$6</f>
        <v>0.571733333333333</v>
      </c>
      <c r="AL426" s="448" t="n">
        <v>38</v>
      </c>
      <c r="AM426" s="480"/>
      <c r="AN426" s="474" t="n">
        <v>1930</v>
      </c>
      <c r="AO426" s="474" t="n">
        <v>1920</v>
      </c>
      <c r="AP426" s="480" t="n">
        <v>7.41</v>
      </c>
      <c r="AQ426" s="448" t="n">
        <v>506</v>
      </c>
      <c r="AR426" s="474" t="n">
        <f aca="false">AQ426*3.2</f>
        <v>1619.2</v>
      </c>
      <c r="AS426" s="658" t="n">
        <f aca="false">AR426/AQ426</f>
        <v>3.2</v>
      </c>
      <c r="AT426" s="474" t="n">
        <v>7840</v>
      </c>
      <c r="AU426" s="448"/>
      <c r="AV426" s="481" t="n">
        <v>16</v>
      </c>
      <c r="AW426" s="480" t="n">
        <v>5.33</v>
      </c>
      <c r="AX426" s="480" t="n">
        <v>44.3</v>
      </c>
      <c r="AY426" s="481" t="n">
        <v>13.2</v>
      </c>
      <c r="AZ426" s="481" t="n">
        <v>5.8</v>
      </c>
      <c r="BA426" s="421" t="n">
        <f aca="false">CC426+DF426</f>
        <v>37804</v>
      </c>
      <c r="BB426" s="422" t="n">
        <f aca="false">BA426/$BA$6</f>
        <v>0.75608</v>
      </c>
      <c r="BC426" s="423"/>
      <c r="BD426" s="424" t="n">
        <v>7.94</v>
      </c>
      <c r="BE426" s="425" t="n">
        <v>65</v>
      </c>
      <c r="BF426" s="426" t="n">
        <v>277</v>
      </c>
      <c r="BG426" s="427" t="n">
        <v>8690</v>
      </c>
      <c r="BH426" s="421" t="n">
        <f aca="false">BG426*0.67</f>
        <v>5822.3</v>
      </c>
      <c r="BI426" s="433"/>
      <c r="BJ426" s="422"/>
      <c r="BK426" s="428" t="n">
        <v>20</v>
      </c>
      <c r="BL426" s="428"/>
      <c r="BM426" s="429"/>
      <c r="BN426" s="423"/>
      <c r="BO426" s="426" t="n">
        <v>96</v>
      </c>
      <c r="BP426" s="426"/>
      <c r="BQ426" s="424" t="n">
        <v>4.32</v>
      </c>
      <c r="BR426" s="422" t="n">
        <f aca="false">BQ426/$BQ$6</f>
        <v>0.6</v>
      </c>
      <c r="BS426" s="410" t="n">
        <f aca="false">BA426+AF426</f>
        <v>40204</v>
      </c>
      <c r="BT426" s="430" t="n">
        <f aca="false">(BD426*BA426+AP426*AF426)/(AF426+BA426)</f>
        <v>7.9083613570789</v>
      </c>
      <c r="BU426" s="431" t="n">
        <f aca="false">(AQ426*Y426+BA426*BE426)/(BA426+Y426)</f>
        <v>65</v>
      </c>
      <c r="BV426" s="431" t="n">
        <f aca="false">(BA426*BF426+AR426*AF426)/(AF426+BA426)</f>
        <v>357.123370808875</v>
      </c>
      <c r="BW426" s="431" t="n">
        <f aca="false">(BA426*BG426+AS426*AF426)/(AF426+BA426)</f>
        <v>8171.43667296786</v>
      </c>
      <c r="BX426" s="431" t="n">
        <f aca="false">BW426*0.65</f>
        <v>5311.43383742911</v>
      </c>
      <c r="BY426" s="431" t="n">
        <f aca="false">(BK426*BA426+AY426*AF426)/BS426</f>
        <v>19.594070241767</v>
      </c>
      <c r="BZ426" s="431"/>
      <c r="CA426" s="432"/>
      <c r="CB426" s="431" t="n">
        <f aca="false">BO426</f>
        <v>96</v>
      </c>
      <c r="CC426" s="433" t="n">
        <v>18845</v>
      </c>
      <c r="CD426" s="412" t="n">
        <f aca="false">CC426+AF426/2</f>
        <v>20045</v>
      </c>
      <c r="CE426" s="422" t="n">
        <f aca="false">CD426/25000</f>
        <v>0.8018</v>
      </c>
      <c r="CF426" s="434" t="n">
        <f aca="false">6700/CD426*24</f>
        <v>8.02195061112497</v>
      </c>
      <c r="CG426" s="435"/>
      <c r="CH426" s="428"/>
      <c r="CI426" s="447" t="n">
        <f aca="false">9500/CD426*24</f>
        <v>11.3744075829384</v>
      </c>
      <c r="CJ426" s="437" t="n">
        <v>24.8</v>
      </c>
      <c r="CK426" s="437" t="n">
        <v>2.3</v>
      </c>
      <c r="CL426" s="424"/>
      <c r="CM426" s="424"/>
      <c r="CN426" s="424" t="n">
        <v>81</v>
      </c>
      <c r="CO426" s="433"/>
      <c r="CP426" s="433"/>
      <c r="CQ426" s="438"/>
      <c r="CR426" s="438" t="n">
        <v>0.95</v>
      </c>
      <c r="CS426" s="425"/>
      <c r="CT426" s="433" t="n">
        <f aca="false">3500/CD426*24</f>
        <v>4.19057121476678</v>
      </c>
      <c r="CU426" s="435" t="n">
        <v>4.68</v>
      </c>
      <c r="CV426" s="439"/>
      <c r="CW426" s="440"/>
      <c r="CX426" s="441"/>
      <c r="CY426" s="442"/>
      <c r="CZ426" s="443"/>
      <c r="DA426" s="443"/>
      <c r="DB426" s="443"/>
      <c r="DC426" s="443"/>
      <c r="DD426" s="444"/>
      <c r="DE426" s="441"/>
      <c r="DF426" s="445" t="n">
        <v>18959</v>
      </c>
      <c r="DG426" s="446" t="n">
        <f aca="false">DF426+AF426/2</f>
        <v>20159</v>
      </c>
      <c r="DH426" s="422" t="n">
        <f aca="false">DG426/25000</f>
        <v>0.80636</v>
      </c>
      <c r="DI426" s="447" t="n">
        <f aca="false">6700/DG426*24</f>
        <v>7.97658614018553</v>
      </c>
      <c r="DJ426" s="435" t="n">
        <v>7.63</v>
      </c>
      <c r="DK426" s="428" t="n">
        <v>3.9</v>
      </c>
      <c r="DL426" s="447" t="n">
        <f aca="false">9500/DG426*24</f>
        <v>11.3100848256362</v>
      </c>
      <c r="DM426" s="423" t="n">
        <v>24.7</v>
      </c>
      <c r="DN426" s="423" t="n">
        <v>1.48</v>
      </c>
      <c r="DO426" s="424" t="n">
        <v>7.65</v>
      </c>
      <c r="DP426" s="424"/>
      <c r="DQ426" s="424" t="n">
        <v>83</v>
      </c>
      <c r="DR426" s="433"/>
      <c r="DS426" s="433"/>
      <c r="DT426" s="438"/>
      <c r="DU426" s="438" t="n">
        <v>0.94</v>
      </c>
      <c r="DV426" s="425"/>
      <c r="DW426" s="447" t="n">
        <f aca="false">3500/DG426*24</f>
        <v>4.16687335681333</v>
      </c>
      <c r="DX426" s="435" t="n">
        <v>4.88</v>
      </c>
      <c r="DY426" s="439" t="n">
        <v>7.83</v>
      </c>
      <c r="DZ426" s="440" t="n">
        <v>18</v>
      </c>
      <c r="EA426" s="441" t="n">
        <v>60</v>
      </c>
      <c r="EB426" s="442" t="n">
        <v>7940</v>
      </c>
      <c r="EC426" s="443" t="n">
        <v>4.8</v>
      </c>
      <c r="ED426" s="443"/>
      <c r="EE426" s="443"/>
      <c r="EF426" s="443"/>
      <c r="EG426" s="444" t="n">
        <v>10</v>
      </c>
      <c r="EH426" s="441"/>
      <c r="EI426" s="430" t="n">
        <f aca="false">DY426</f>
        <v>7.83</v>
      </c>
      <c r="EJ426" s="448" t="n">
        <f aca="false">DZ426</f>
        <v>18</v>
      </c>
      <c r="EK426" s="449" t="n">
        <f aca="false">EA426</f>
        <v>60</v>
      </c>
      <c r="EL426" s="418" t="n">
        <f aca="false">EB426</f>
        <v>7940</v>
      </c>
      <c r="EM426" s="432" t="n">
        <f aca="false">EC426</f>
        <v>4.8</v>
      </c>
      <c r="EN426" s="432"/>
      <c r="EO426" s="432"/>
      <c r="EP426" s="432"/>
      <c r="EQ426" s="431" t="n">
        <f aca="false">EG426</f>
        <v>10</v>
      </c>
      <c r="ER426" s="449"/>
      <c r="ES426" s="450" t="n">
        <f aca="false">44000/(BA426+AF426)*24</f>
        <v>26.2660431797831</v>
      </c>
      <c r="ET426" s="451" t="n">
        <f aca="false">(BA426+AF426)/BA$6</f>
        <v>0.80408</v>
      </c>
      <c r="EU426" s="452" t="n">
        <f aca="false">BV426/1000/ES426*24</f>
        <v>0.326313363636364</v>
      </c>
      <c r="EV426" s="451" t="n">
        <f aca="false">EU426/$EU$6</f>
        <v>0.604284006734007</v>
      </c>
      <c r="EW426" s="514" t="n">
        <f aca="false">1-EM426/BY426</f>
        <v>0.755027927287499</v>
      </c>
      <c r="EX426" s="515" t="n">
        <f aca="false">BY426-EM426</f>
        <v>14.794070241767</v>
      </c>
      <c r="EY426" s="514" t="n">
        <f aca="false">1-EJ426/BU426</f>
        <v>0.723076923076923</v>
      </c>
      <c r="EZ426" s="515" t="n">
        <f aca="false">BU426-EJ426</f>
        <v>47</v>
      </c>
      <c r="FA426" s="451" t="n">
        <f aca="false">1-EK426/BV426</f>
        <v>0.831990833128334</v>
      </c>
      <c r="FB426" s="432" t="n">
        <f aca="false">BV426-EK426</f>
        <v>297.123370808875</v>
      </c>
      <c r="FC426" s="453"/>
      <c r="FD426" s="432"/>
      <c r="FE426" s="453" t="n">
        <f aca="false">1-EQ426/CB426</f>
        <v>0.895833333333333</v>
      </c>
      <c r="FF426" s="431" t="n">
        <f aca="false">CB426-EQ426</f>
        <v>86</v>
      </c>
      <c r="FG426" s="406" t="n">
        <v>50400</v>
      </c>
      <c r="FH426" s="590"/>
      <c r="FI426" s="591"/>
      <c r="FJ426" s="592"/>
      <c r="FK426" s="456" t="n">
        <f aca="false">3000/BS426*24</f>
        <v>1.79086658043976</v>
      </c>
      <c r="FL426" s="531"/>
      <c r="FM426" s="456"/>
      <c r="FN426" s="531" t="n">
        <v>4031</v>
      </c>
      <c r="FO426" s="533" t="n">
        <f aca="false">FN426/11.15/1.2/1000</f>
        <v>0.301270553064275</v>
      </c>
      <c r="FP426" s="450" t="n">
        <f aca="false">FN426/BS426*1000</f>
        <v>100.263655357676</v>
      </c>
      <c r="FQ426" s="458" t="n">
        <v>46.8</v>
      </c>
      <c r="FR426" s="459" t="n">
        <f aca="false">FQ426/BS426*1000</f>
        <v>1.16406327728584</v>
      </c>
      <c r="FS426" s="577" t="n">
        <v>7.81</v>
      </c>
      <c r="FT426" s="578" t="n">
        <v>16.5</v>
      </c>
      <c r="FU426" s="579" t="n">
        <v>58</v>
      </c>
      <c r="FV426" s="580" t="n">
        <v>1</v>
      </c>
      <c r="FW426" s="581"/>
      <c r="FX426" s="580"/>
      <c r="FY426" s="453" t="n">
        <f aca="false">1-FV426/(EG426+DD426)</f>
        <v>0.9</v>
      </c>
      <c r="FZ426" s="453"/>
      <c r="GA426" s="430"/>
      <c r="GB426" s="514" t="n">
        <f aca="false">1-FT426/DZ426</f>
        <v>0.0833333333333334</v>
      </c>
      <c r="GC426" s="515" t="n">
        <f aca="false">(CW426+DZ426-FT426)</f>
        <v>1.5</v>
      </c>
      <c r="GD426" s="514" t="n">
        <f aca="false">1-FU426/EA426</f>
        <v>0.0333333333333333</v>
      </c>
      <c r="GE426" s="528" t="n">
        <f aca="false">CX426+EA426-FU426</f>
        <v>2</v>
      </c>
      <c r="GF426" s="462" t="n">
        <f aca="false">4100/BS426*24</f>
        <v>2.44751765993433</v>
      </c>
      <c r="GG426" s="607" t="n">
        <v>25</v>
      </c>
      <c r="GH426" s="451" t="n">
        <f aca="false">GG426/80</f>
        <v>0.3125</v>
      </c>
      <c r="GI426" s="406" t="n">
        <v>175</v>
      </c>
      <c r="GJ426" s="463" t="n">
        <f aca="false">GI426/GG426</f>
        <v>7</v>
      </c>
      <c r="GK426" s="464" t="n">
        <f aca="false">GG426/(BS426/24)*1000</f>
        <v>14.9238881703313</v>
      </c>
      <c r="GL426" s="465" t="n">
        <v>7.99</v>
      </c>
      <c r="GM426" s="530" t="n">
        <v>15</v>
      </c>
      <c r="GN426" s="406" t="n">
        <v>56</v>
      </c>
      <c r="GO426" s="514" t="n">
        <f aca="false">1-GM426/FT426</f>
        <v>0.0909090909090909</v>
      </c>
      <c r="GP426" s="451" t="n">
        <f aca="false">1-GN426/FU426</f>
        <v>0.0344827586206896</v>
      </c>
      <c r="GQ426" s="578" t="n">
        <v>8</v>
      </c>
      <c r="GR426" s="456" t="n">
        <f aca="false">4300/BS426*24</f>
        <v>2.56690876529699</v>
      </c>
      <c r="GS426" s="532" t="n">
        <f aca="false">HC426</f>
        <v>14.2</v>
      </c>
      <c r="GT426" s="532" t="n">
        <f aca="false">HD426</f>
        <v>47.996</v>
      </c>
      <c r="GU426" s="514" t="n">
        <f aca="false">1-GS426/GM426</f>
        <v>0.0533333333333333</v>
      </c>
      <c r="GV426" s="514" t="n">
        <f aca="false">1-GT426/GN426</f>
        <v>0.142928571428572</v>
      </c>
      <c r="GW426" s="514" t="n">
        <f aca="false">1-HC426/FT426</f>
        <v>0.139393939393939</v>
      </c>
      <c r="GX426" s="514" t="n">
        <f aca="false">1-HD426/FU426</f>
        <v>0.17248275862069</v>
      </c>
      <c r="GY426" s="463" t="n">
        <f aca="false">GK426/(FU426-HD426)</f>
        <v>1.49179210019305</v>
      </c>
      <c r="GZ426" s="406" t="n">
        <v>39822</v>
      </c>
      <c r="HA426" s="582" t="n">
        <v>8.04</v>
      </c>
      <c r="HB426" s="452" t="n">
        <v>7.89</v>
      </c>
      <c r="HC426" s="578" t="n">
        <v>14.2</v>
      </c>
      <c r="HD426" s="464" t="n">
        <f aca="false">HC426*3.38</f>
        <v>47.996</v>
      </c>
      <c r="HE426" s="464" t="n">
        <v>13.9</v>
      </c>
      <c r="HF426" s="464"/>
      <c r="HG426" s="583"/>
      <c r="HH426" s="576" t="n">
        <v>3</v>
      </c>
      <c r="HI426" s="584" t="n">
        <v>7750</v>
      </c>
      <c r="HJ426" s="407" t="n">
        <f aca="false">HI426*0.67</f>
        <v>5192.5</v>
      </c>
      <c r="HK426" s="407"/>
      <c r="HL426" s="550"/>
      <c r="HM426" s="585"/>
      <c r="HN426" s="462" t="n">
        <v>3.75</v>
      </c>
      <c r="HO426" s="575"/>
      <c r="HP426" s="549" t="n">
        <v>0.01</v>
      </c>
      <c r="HQ426" s="586"/>
      <c r="HR426" s="587"/>
      <c r="HS426" s="521" t="n">
        <v>0.14</v>
      </c>
      <c r="HT426" s="588" t="n">
        <v>4</v>
      </c>
      <c r="HU426" s="523" t="n">
        <f aca="false">72500/BA426*24</f>
        <v>46.026875462914</v>
      </c>
      <c r="HV426" s="514" t="n">
        <f aca="false">1-HC426/BE426</f>
        <v>0.781538461538462</v>
      </c>
      <c r="HW426" s="514" t="n">
        <f aca="false">1-HD426/BF426</f>
        <v>0.826729241877256</v>
      </c>
      <c r="HX426" s="514" t="n">
        <f aca="false">1-HN426/BK426</f>
        <v>0.8125</v>
      </c>
      <c r="HY426" s="600"/>
    </row>
    <row r="427" s="599" customFormat="true" ht="15" hidden="false" customHeight="true" outlineLevel="0" collapsed="false">
      <c r="A427" s="401" t="n">
        <v>43909</v>
      </c>
      <c r="B427" s="516" t="n">
        <v>40991</v>
      </c>
      <c r="C427" s="403" t="n">
        <f aca="false">B427/$B$6</f>
        <v>0.81982</v>
      </c>
      <c r="D427" s="572" t="n">
        <v>8</v>
      </c>
      <c r="E427" s="573" t="n">
        <v>51</v>
      </c>
      <c r="F427" s="574" t="n">
        <v>223</v>
      </c>
      <c r="G427" s="407" t="n">
        <f aca="false">F427*B427/1000</f>
        <v>9140.993</v>
      </c>
      <c r="H427" s="403" t="n">
        <f aca="false">G427/$G$6</f>
        <v>0.36563972</v>
      </c>
      <c r="I427" s="574" t="n">
        <v>6240</v>
      </c>
      <c r="J427" s="407" t="n">
        <f aca="false">I427*0.67</f>
        <v>4180.8</v>
      </c>
      <c r="K427" s="575" t="n">
        <v>19.5</v>
      </c>
      <c r="L427" s="575"/>
      <c r="M427" s="575"/>
      <c r="N427" s="576" t="n">
        <v>122</v>
      </c>
      <c r="O427" s="576"/>
      <c r="P427" s="410"/>
      <c r="Q427" s="410" t="n">
        <v>1200</v>
      </c>
      <c r="R427" s="410"/>
      <c r="S427" s="410"/>
      <c r="T427" s="411" t="n">
        <v>5.12</v>
      </c>
      <c r="U427" s="410" t="n">
        <f aca="false">V427/2.9</f>
        <v>3443.79310344828</v>
      </c>
      <c r="V427" s="410" t="n">
        <v>9987</v>
      </c>
      <c r="W427" s="410" t="n">
        <v>3902</v>
      </c>
      <c r="X427" s="517" t="n">
        <v>1200</v>
      </c>
      <c r="Y427" s="474"/>
      <c r="Z427" s="430"/>
      <c r="AA427" s="410"/>
      <c r="AB427" s="410"/>
      <c r="AC427" s="410"/>
      <c r="AD427" s="475"/>
      <c r="AE427" s="478"/>
      <c r="AF427" s="479" t="n">
        <f aca="false">X427+Q427</f>
        <v>2400</v>
      </c>
      <c r="AG427" s="478" t="n">
        <f aca="false">AF427/$AF$6</f>
        <v>0.96</v>
      </c>
      <c r="AH427" s="479" t="n">
        <f aca="false">AI427/2.9</f>
        <v>1760.34482758621</v>
      </c>
      <c r="AI427" s="479" t="n">
        <f aca="false">(V427*Q427+F427*X427)/AF427</f>
        <v>5105</v>
      </c>
      <c r="AJ427" s="474" t="n">
        <f aca="false">(V427*Q427+X427*F427)/1000</f>
        <v>12252</v>
      </c>
      <c r="AK427" s="478" t="n">
        <f aca="false">AJ427/$AJ$6</f>
        <v>0.544533333333333</v>
      </c>
      <c r="AL427" s="448" t="n">
        <v>38</v>
      </c>
      <c r="AM427" s="480"/>
      <c r="AN427" s="474" t="n">
        <v>1961</v>
      </c>
      <c r="AO427" s="474" t="n">
        <v>1939</v>
      </c>
      <c r="AP427" s="480" t="n">
        <v>7.58</v>
      </c>
      <c r="AQ427" s="448" t="n">
        <v>488</v>
      </c>
      <c r="AR427" s="474" t="n">
        <f aca="false">AQ427*3.2</f>
        <v>1561.6</v>
      </c>
      <c r="AS427" s="658" t="n">
        <f aca="false">AR427/AQ427</f>
        <v>3.2</v>
      </c>
      <c r="AT427" s="474" t="n">
        <v>7600</v>
      </c>
      <c r="AU427" s="448"/>
      <c r="AV427" s="481" t="n">
        <v>15</v>
      </c>
      <c r="AW427" s="480" t="n">
        <v>4.58</v>
      </c>
      <c r="AX427" s="480" t="n">
        <v>41.76</v>
      </c>
      <c r="AY427" s="481" t="n">
        <v>8.8</v>
      </c>
      <c r="AZ427" s="481" t="n">
        <v>5.1</v>
      </c>
      <c r="BA427" s="421" t="n">
        <f aca="false">CC427+DF427</f>
        <v>39157</v>
      </c>
      <c r="BB427" s="422" t="n">
        <f aca="false">BA427/$BA$6</f>
        <v>0.78314</v>
      </c>
      <c r="BC427" s="423"/>
      <c r="BD427" s="424" t="n">
        <v>7.92</v>
      </c>
      <c r="BE427" s="425" t="n">
        <v>55</v>
      </c>
      <c r="BF427" s="426" t="n">
        <v>236</v>
      </c>
      <c r="BG427" s="427" t="n">
        <v>8820</v>
      </c>
      <c r="BH427" s="421" t="n">
        <f aca="false">BG427*0.67</f>
        <v>5909.4</v>
      </c>
      <c r="BI427" s="433"/>
      <c r="BJ427" s="422"/>
      <c r="BK427" s="428" t="n">
        <v>20.5</v>
      </c>
      <c r="BL427" s="428"/>
      <c r="BM427" s="429"/>
      <c r="BN427" s="423"/>
      <c r="BO427" s="426" t="n">
        <v>140</v>
      </c>
      <c r="BP427" s="426"/>
      <c r="BQ427" s="424" t="n">
        <v>4.76</v>
      </c>
      <c r="BR427" s="422" t="n">
        <f aca="false">BQ427/$BQ$6</f>
        <v>0.661111111111111</v>
      </c>
      <c r="BS427" s="410" t="n">
        <f aca="false">BA427+AF427</f>
        <v>41557</v>
      </c>
      <c r="BT427" s="430" t="n">
        <f aca="false">(BD427*BA427+AP427*AF427)/(AF427+BA427)</f>
        <v>7.90036431888731</v>
      </c>
      <c r="BU427" s="431" t="n">
        <f aca="false">(AQ427*Y427+BA427*BE427)/(BA427+Y427)</f>
        <v>55</v>
      </c>
      <c r="BV427" s="431" t="n">
        <f aca="false">(BA427*BF427+AR427*AF427)/(AF427+BA427)</f>
        <v>312.556055538177</v>
      </c>
      <c r="BW427" s="431" t="n">
        <f aca="false">(BA427*BG427+AS427*AF427)/(AF427+BA427)</f>
        <v>8310.81213754602</v>
      </c>
      <c r="BX427" s="431" t="n">
        <f aca="false">BW427*0.65</f>
        <v>5402.02788940491</v>
      </c>
      <c r="BY427" s="431" t="n">
        <f aca="false">(BK427*BA427+AY427*AF427)/BS427</f>
        <v>19.8243015617104</v>
      </c>
      <c r="BZ427" s="431"/>
      <c r="CA427" s="432"/>
      <c r="CB427" s="431" t="n">
        <f aca="false">BO427</f>
        <v>140</v>
      </c>
      <c r="CC427" s="433" t="n">
        <v>19535</v>
      </c>
      <c r="CD427" s="412" t="n">
        <f aca="false">CC427+AF427/2</f>
        <v>20735</v>
      </c>
      <c r="CE427" s="422" t="n">
        <f aca="false">CD427/25000</f>
        <v>0.8294</v>
      </c>
      <c r="CF427" s="434" t="n">
        <f aca="false">6700/CD427*24</f>
        <v>7.75500361707258</v>
      </c>
      <c r="CG427" s="435"/>
      <c r="CH427" s="428"/>
      <c r="CI427" s="447" t="n">
        <f aca="false">9500/CD427*24</f>
        <v>10.9959006510731</v>
      </c>
      <c r="CJ427" s="437" t="n">
        <v>24.9</v>
      </c>
      <c r="CK427" s="437" t="n">
        <v>1.3</v>
      </c>
      <c r="CL427" s="424"/>
      <c r="CM427" s="424"/>
      <c r="CN427" s="424" t="n">
        <v>85</v>
      </c>
      <c r="CO427" s="433"/>
      <c r="CP427" s="433"/>
      <c r="CQ427" s="438"/>
      <c r="CR427" s="438" t="n">
        <v>0.95</v>
      </c>
      <c r="CS427" s="425"/>
      <c r="CT427" s="433" t="n">
        <f aca="false">3500/CD427*24</f>
        <v>4.0511212925006</v>
      </c>
      <c r="CU427" s="435" t="n">
        <v>4.45</v>
      </c>
      <c r="CV427" s="439"/>
      <c r="CW427" s="440"/>
      <c r="CX427" s="441"/>
      <c r="CY427" s="442"/>
      <c r="CZ427" s="443"/>
      <c r="DA427" s="443"/>
      <c r="DB427" s="443"/>
      <c r="DC427" s="443"/>
      <c r="DD427" s="444"/>
      <c r="DE427" s="441"/>
      <c r="DF427" s="445" t="n">
        <v>19622</v>
      </c>
      <c r="DG427" s="446" t="n">
        <f aca="false">DF427+AF427/2</f>
        <v>20822</v>
      </c>
      <c r="DH427" s="422" t="n">
        <f aca="false">DG427/25000</f>
        <v>0.83288</v>
      </c>
      <c r="DI427" s="447" t="n">
        <f aca="false">6700/DG427*24</f>
        <v>7.72260109499568</v>
      </c>
      <c r="DJ427" s="435" t="n">
        <v>7.8</v>
      </c>
      <c r="DK427" s="428" t="n">
        <v>3.9</v>
      </c>
      <c r="DL427" s="447" t="n">
        <f aca="false">9500/DG427*24</f>
        <v>10.9499567764864</v>
      </c>
      <c r="DM427" s="423" t="n">
        <v>25.2</v>
      </c>
      <c r="DN427" s="423" t="n">
        <v>1.4</v>
      </c>
      <c r="DO427" s="424" t="n">
        <v>7.74</v>
      </c>
      <c r="DP427" s="424"/>
      <c r="DQ427" s="424" t="n">
        <v>90</v>
      </c>
      <c r="DR427" s="433"/>
      <c r="DS427" s="433"/>
      <c r="DT427" s="438"/>
      <c r="DU427" s="438" t="n">
        <v>0.93</v>
      </c>
      <c r="DV427" s="425"/>
      <c r="DW427" s="447" t="n">
        <f aca="false">3500/DG427*24</f>
        <v>4.03419460186341</v>
      </c>
      <c r="DX427" s="435" t="n">
        <v>5.19</v>
      </c>
      <c r="DY427" s="439" t="n">
        <v>7.76</v>
      </c>
      <c r="DZ427" s="440" t="n">
        <v>18</v>
      </c>
      <c r="EA427" s="441" t="n">
        <v>66</v>
      </c>
      <c r="EB427" s="442" t="n">
        <v>7790</v>
      </c>
      <c r="EC427" s="443" t="n">
        <v>3.2</v>
      </c>
      <c r="ED427" s="443"/>
      <c r="EE427" s="443"/>
      <c r="EF427" s="443"/>
      <c r="EG427" s="444" t="n">
        <v>10</v>
      </c>
      <c r="EH427" s="441"/>
      <c r="EI427" s="430" t="n">
        <f aca="false">DY427</f>
        <v>7.76</v>
      </c>
      <c r="EJ427" s="448" t="n">
        <f aca="false">DZ427</f>
        <v>18</v>
      </c>
      <c r="EK427" s="449" t="n">
        <f aca="false">EA427</f>
        <v>66</v>
      </c>
      <c r="EL427" s="418" t="n">
        <f aca="false">EB427</f>
        <v>7790</v>
      </c>
      <c r="EM427" s="432" t="n">
        <f aca="false">EC427</f>
        <v>3.2</v>
      </c>
      <c r="EN427" s="432"/>
      <c r="EO427" s="432"/>
      <c r="EP427" s="432"/>
      <c r="EQ427" s="431" t="n">
        <f aca="false">EG427</f>
        <v>10</v>
      </c>
      <c r="ER427" s="449"/>
      <c r="ES427" s="450" t="n">
        <f aca="false">44000/(BA427+AF427)*24</f>
        <v>25.4108814399499</v>
      </c>
      <c r="ET427" s="451" t="n">
        <f aca="false">(BA427+AF427)/BA$6</f>
        <v>0.83114</v>
      </c>
      <c r="EU427" s="452" t="n">
        <f aca="false">BV427/1000/ES427*24</f>
        <v>0.295202090909091</v>
      </c>
      <c r="EV427" s="451" t="n">
        <f aca="false">EU427/$EU$6</f>
        <v>0.546670538720539</v>
      </c>
      <c r="EW427" s="514" t="n">
        <f aca="false">1-EM427/BY427</f>
        <v>0.838581955079788</v>
      </c>
      <c r="EX427" s="515" t="n">
        <f aca="false">BY427-EM427</f>
        <v>16.6243015617104</v>
      </c>
      <c r="EY427" s="514" t="n">
        <f aca="false">1-EJ427/BU427</f>
        <v>0.672727272727273</v>
      </c>
      <c r="EZ427" s="515" t="n">
        <f aca="false">BU427-EJ427</f>
        <v>37</v>
      </c>
      <c r="FA427" s="451" t="n">
        <f aca="false">1-EK427/BV427</f>
        <v>0.788837877780491</v>
      </c>
      <c r="FB427" s="432" t="n">
        <f aca="false">BV427-EK427</f>
        <v>246.556055538176</v>
      </c>
      <c r="FC427" s="453"/>
      <c r="FD427" s="432"/>
      <c r="FE427" s="453" t="n">
        <f aca="false">1-EQ427/CB427</f>
        <v>0.928571428571429</v>
      </c>
      <c r="FF427" s="431" t="n">
        <f aca="false">CB427-EQ427</f>
        <v>130</v>
      </c>
      <c r="FG427" s="406" t="n">
        <v>50400</v>
      </c>
      <c r="FH427" s="590"/>
      <c r="FI427" s="591"/>
      <c r="FJ427" s="592"/>
      <c r="FK427" s="456" t="n">
        <f aca="false">3000/BS427*24</f>
        <v>1.73256009817841</v>
      </c>
      <c r="FL427" s="531"/>
      <c r="FM427" s="456"/>
      <c r="FN427" s="531" t="n">
        <v>3753</v>
      </c>
      <c r="FO427" s="533" t="n">
        <f aca="false">FN427/11.15/1.2/1000</f>
        <v>0.280493273542601</v>
      </c>
      <c r="FP427" s="450" t="n">
        <f aca="false">FN427/BS427*1000</f>
        <v>90.3096951175494</v>
      </c>
      <c r="FQ427" s="458" t="n">
        <v>46.8</v>
      </c>
      <c r="FR427" s="459" t="n">
        <f aca="false">FQ427/BS427*1000</f>
        <v>1.12616406381596</v>
      </c>
      <c r="FS427" s="577" t="n">
        <v>7.77</v>
      </c>
      <c r="FT427" s="578" t="n">
        <v>17.4</v>
      </c>
      <c r="FU427" s="579" t="n">
        <v>63</v>
      </c>
      <c r="FV427" s="580" t="n">
        <v>1</v>
      </c>
      <c r="FW427" s="581"/>
      <c r="FX427" s="580"/>
      <c r="FY427" s="453" t="n">
        <f aca="false">1-FV427/(EG427+DD427)</f>
        <v>0.9</v>
      </c>
      <c r="FZ427" s="453"/>
      <c r="GA427" s="430"/>
      <c r="GB427" s="514" t="n">
        <f aca="false">1-FT427/DZ427</f>
        <v>0.0333333333333334</v>
      </c>
      <c r="GC427" s="515" t="n">
        <f aca="false">(CW427+DZ427-FT427)</f>
        <v>0.600000000000001</v>
      </c>
      <c r="GD427" s="514" t="n">
        <f aca="false">1-FU427/EA427</f>
        <v>0.0454545454545454</v>
      </c>
      <c r="GE427" s="528" t="n">
        <f aca="false">CX427+EA427-FU427</f>
        <v>3</v>
      </c>
      <c r="GF427" s="462" t="n">
        <f aca="false">4100/BS427*24</f>
        <v>2.36783213417715</v>
      </c>
      <c r="GG427" s="607" t="n">
        <v>25</v>
      </c>
      <c r="GH427" s="451" t="n">
        <f aca="false">GG427/80</f>
        <v>0.3125</v>
      </c>
      <c r="GI427" s="406" t="n">
        <v>175</v>
      </c>
      <c r="GJ427" s="463" t="n">
        <f aca="false">GI427/GG427</f>
        <v>7</v>
      </c>
      <c r="GK427" s="464" t="n">
        <f aca="false">GG427/(BS427/24)*1000</f>
        <v>14.4380008181534</v>
      </c>
      <c r="GL427" s="465" t="n">
        <v>7.89</v>
      </c>
      <c r="GM427" s="530" t="n">
        <v>16</v>
      </c>
      <c r="GN427" s="406" t="n">
        <v>61</v>
      </c>
      <c r="GO427" s="514" t="n">
        <f aca="false">1-GM427/FT427</f>
        <v>0.0804597701149424</v>
      </c>
      <c r="GP427" s="451" t="n">
        <f aca="false">1-GN427/FU427</f>
        <v>0.0317460317460317</v>
      </c>
      <c r="GQ427" s="578" t="n">
        <v>8</v>
      </c>
      <c r="GR427" s="456" t="n">
        <f aca="false">4300/BS427*24</f>
        <v>2.48333614072238</v>
      </c>
      <c r="GS427" s="532" t="n">
        <f aca="false">HC427</f>
        <v>16</v>
      </c>
      <c r="GT427" s="532" t="n">
        <f aca="false">HD427</f>
        <v>54.08</v>
      </c>
      <c r="GU427" s="514" t="n">
        <f aca="false">1-GS427/GM427</f>
        <v>0</v>
      </c>
      <c r="GV427" s="514" t="n">
        <f aca="false">1-GT427/GN427</f>
        <v>0.11344262295082</v>
      </c>
      <c r="GW427" s="514" t="n">
        <f aca="false">1-HC427/FT427</f>
        <v>0.0804597701149424</v>
      </c>
      <c r="GX427" s="514" t="n">
        <f aca="false">1-HD427/FU427</f>
        <v>0.141587301587302</v>
      </c>
      <c r="GY427" s="463" t="n">
        <f aca="false">GK427/(FU427-HD427)</f>
        <v>1.61860995719208</v>
      </c>
      <c r="GZ427" s="406" t="n">
        <v>39025</v>
      </c>
      <c r="HA427" s="582" t="n">
        <v>8.06</v>
      </c>
      <c r="HB427" s="452" t="n">
        <v>7.9</v>
      </c>
      <c r="HC427" s="578" t="n">
        <v>16</v>
      </c>
      <c r="HD427" s="464" t="n">
        <f aca="false">HC427*3.38</f>
        <v>54.08</v>
      </c>
      <c r="HE427" s="464" t="n">
        <v>15</v>
      </c>
      <c r="HF427" s="464"/>
      <c r="HG427" s="583"/>
      <c r="HH427" s="576" t="n">
        <v>5</v>
      </c>
      <c r="HI427" s="584" t="n">
        <v>7790</v>
      </c>
      <c r="HJ427" s="407" t="n">
        <f aca="false">HI427*0.67</f>
        <v>5219.3</v>
      </c>
      <c r="HK427" s="407"/>
      <c r="HL427" s="550"/>
      <c r="HM427" s="585"/>
      <c r="HN427" s="462" t="n">
        <v>2.83</v>
      </c>
      <c r="HO427" s="575"/>
      <c r="HP427" s="549" t="n">
        <v>0.01</v>
      </c>
      <c r="HQ427" s="586"/>
      <c r="HR427" s="587"/>
      <c r="HS427" s="521" t="n">
        <v>0.14</v>
      </c>
      <c r="HT427" s="588" t="n">
        <v>4</v>
      </c>
      <c r="HU427" s="523" t="n">
        <f aca="false">72500/BA427*24</f>
        <v>44.4364992210844</v>
      </c>
      <c r="HV427" s="514" t="n">
        <f aca="false">1-HC427/BE427</f>
        <v>0.709090909090909</v>
      </c>
      <c r="HW427" s="514" t="n">
        <f aca="false">1-HD427/BF427</f>
        <v>0.770847457627119</v>
      </c>
      <c r="HX427" s="514" t="n">
        <f aca="false">1-HN427/BK427</f>
        <v>0.861951219512195</v>
      </c>
      <c r="HY427" s="600"/>
    </row>
    <row r="428" s="599" customFormat="true" ht="15" hidden="false" customHeight="true" outlineLevel="0" collapsed="false">
      <c r="A428" s="401" t="n">
        <v>43910</v>
      </c>
      <c r="B428" s="516" t="n">
        <v>41259</v>
      </c>
      <c r="C428" s="403" t="n">
        <f aca="false">B428/$B$6</f>
        <v>0.82518</v>
      </c>
      <c r="D428" s="572" t="n">
        <v>7.8</v>
      </c>
      <c r="E428" s="573" t="n">
        <v>50</v>
      </c>
      <c r="F428" s="574" t="n">
        <v>223</v>
      </c>
      <c r="G428" s="407" t="n">
        <f aca="false">F428*B428/1000</f>
        <v>9200.757</v>
      </c>
      <c r="H428" s="403" t="n">
        <f aca="false">G428/$G$6</f>
        <v>0.36803028</v>
      </c>
      <c r="I428" s="574" t="n">
        <v>6940</v>
      </c>
      <c r="J428" s="407" t="n">
        <f aca="false">I428*0.67</f>
        <v>4649.8</v>
      </c>
      <c r="K428" s="575" t="n">
        <v>33.7</v>
      </c>
      <c r="L428" s="575" t="n">
        <v>17.3</v>
      </c>
      <c r="M428" s="575" t="n">
        <v>2.3</v>
      </c>
      <c r="N428" s="576" t="n">
        <v>108</v>
      </c>
      <c r="O428" s="576" t="n">
        <v>16</v>
      </c>
      <c r="P428" s="410"/>
      <c r="Q428" s="410" t="n">
        <v>1200</v>
      </c>
      <c r="R428" s="410"/>
      <c r="S428" s="410"/>
      <c r="T428" s="411" t="n">
        <v>5.45</v>
      </c>
      <c r="U428" s="410" t="n">
        <f aca="false">V428/2.9</f>
        <v>3645.86206896552</v>
      </c>
      <c r="V428" s="410" t="n">
        <v>10573</v>
      </c>
      <c r="W428" s="410" t="n">
        <v>4396</v>
      </c>
      <c r="X428" s="517" t="n">
        <v>1200</v>
      </c>
      <c r="Y428" s="474"/>
      <c r="Z428" s="430"/>
      <c r="AA428" s="410"/>
      <c r="AB428" s="410"/>
      <c r="AC428" s="410"/>
      <c r="AD428" s="475"/>
      <c r="AE428" s="478"/>
      <c r="AF428" s="479" t="n">
        <f aca="false">X428+Q428</f>
        <v>2400</v>
      </c>
      <c r="AG428" s="478" t="n">
        <f aca="false">AF428/$AF$6</f>
        <v>0.96</v>
      </c>
      <c r="AH428" s="479" t="n">
        <f aca="false">AI428/2.9</f>
        <v>1861.37931034483</v>
      </c>
      <c r="AI428" s="479" t="n">
        <f aca="false">(V428*Q428+F428*X428)/AF428</f>
        <v>5398</v>
      </c>
      <c r="AJ428" s="474" t="n">
        <f aca="false">(V428*Q428+X428*F428)/1000</f>
        <v>12955.2</v>
      </c>
      <c r="AK428" s="478" t="n">
        <f aca="false">AJ428/$AJ$6</f>
        <v>0.575786666666667</v>
      </c>
      <c r="AL428" s="448" t="n">
        <v>38</v>
      </c>
      <c r="AM428" s="480"/>
      <c r="AN428" s="474" t="n">
        <v>1941</v>
      </c>
      <c r="AO428" s="474" t="n">
        <v>1783</v>
      </c>
      <c r="AP428" s="480" t="n">
        <v>7.43</v>
      </c>
      <c r="AQ428" s="448" t="n">
        <v>485</v>
      </c>
      <c r="AR428" s="474" t="n">
        <f aca="false">AQ428*3.2</f>
        <v>1552</v>
      </c>
      <c r="AS428" s="658" t="n">
        <f aca="false">AR428/AQ428</f>
        <v>3.2</v>
      </c>
      <c r="AT428" s="474" t="n">
        <v>7290</v>
      </c>
      <c r="AU428" s="448"/>
      <c r="AV428" s="481" t="n">
        <v>15</v>
      </c>
      <c r="AW428" s="480" t="n">
        <v>4.53</v>
      </c>
      <c r="AX428" s="480" t="n">
        <v>36.43</v>
      </c>
      <c r="AY428" s="481" t="n">
        <v>8.9</v>
      </c>
      <c r="AZ428" s="481" t="n">
        <v>4.1</v>
      </c>
      <c r="BA428" s="421" t="n">
        <f aca="false">CC428+DF428</f>
        <v>39709</v>
      </c>
      <c r="BB428" s="422" t="n">
        <f aca="false">BA428/$BA$6</f>
        <v>0.79418</v>
      </c>
      <c r="BC428" s="423"/>
      <c r="BD428" s="424" t="n">
        <v>7.89</v>
      </c>
      <c r="BE428" s="425" t="n">
        <v>70</v>
      </c>
      <c r="BF428" s="426" t="n">
        <v>294</v>
      </c>
      <c r="BG428" s="427" t="n">
        <v>8490</v>
      </c>
      <c r="BH428" s="421" t="n">
        <f aca="false">BG428*0.67</f>
        <v>5688.3</v>
      </c>
      <c r="BI428" s="433"/>
      <c r="BJ428" s="422"/>
      <c r="BK428" s="428" t="n">
        <v>22.9</v>
      </c>
      <c r="BL428" s="428" t="n">
        <v>9.9</v>
      </c>
      <c r="BM428" s="429" t="n">
        <v>10.9</v>
      </c>
      <c r="BN428" s="423" t="n">
        <v>1.7</v>
      </c>
      <c r="BO428" s="426" t="n">
        <v>100</v>
      </c>
      <c r="BP428" s="426" t="n">
        <v>16</v>
      </c>
      <c r="BQ428" s="424" t="n">
        <v>5.1</v>
      </c>
      <c r="BR428" s="422" t="n">
        <f aca="false">BQ428/$BQ$6</f>
        <v>0.708333333333333</v>
      </c>
      <c r="BS428" s="410" t="n">
        <f aca="false">BA428+AF428</f>
        <v>42109</v>
      </c>
      <c r="BT428" s="430" t="n">
        <f aca="false">(BD428*BA428+AP428*AF428)/(AF428+BA428)</f>
        <v>7.8637823268185</v>
      </c>
      <c r="BU428" s="431" t="n">
        <f aca="false">(AQ428*Y428+BA428*BE428)/(BA428+Y428)</f>
        <v>70</v>
      </c>
      <c r="BV428" s="431" t="n">
        <f aca="false">(BA428*BF428+AR428*AF428)/(AF428+BA428)</f>
        <v>365.699636657247</v>
      </c>
      <c r="BW428" s="431" t="n">
        <f aca="false">(BA428*BG428+AS428*AF428)/(AF428+BA428)</f>
        <v>8006.29532878957</v>
      </c>
      <c r="BX428" s="431" t="n">
        <f aca="false">BW428*0.65</f>
        <v>5204.09196371322</v>
      </c>
      <c r="BY428" s="431" t="n">
        <f aca="false">(BK428*BA428+AY428*AF428)/BS428</f>
        <v>22.1020708162151</v>
      </c>
      <c r="BZ428" s="431" t="n">
        <f aca="false">(BL428*BA428+AY428*AF428)/BS428</f>
        <v>9.84300505830108</v>
      </c>
      <c r="CA428" s="432" t="n">
        <f aca="false">(BN428*BA428+AZ428*AF428)/BS428</f>
        <v>1.83678786007742</v>
      </c>
      <c r="CB428" s="431" t="n">
        <f aca="false">BO428</f>
        <v>100</v>
      </c>
      <c r="CC428" s="433" t="n">
        <v>20043</v>
      </c>
      <c r="CD428" s="412" t="n">
        <f aca="false">CC428+AF428/2</f>
        <v>21243</v>
      </c>
      <c r="CE428" s="422" t="n">
        <f aca="false">CD428/25000</f>
        <v>0.84972</v>
      </c>
      <c r="CF428" s="434" t="n">
        <f aca="false">6700/CD428*24</f>
        <v>7.5695523231182</v>
      </c>
      <c r="CG428" s="435"/>
      <c r="CH428" s="428"/>
      <c r="CI428" s="447" t="n">
        <f aca="false">9500/CD428*24</f>
        <v>10.7329473238243</v>
      </c>
      <c r="CJ428" s="437" t="n">
        <v>25.4</v>
      </c>
      <c r="CK428" s="437" t="n">
        <v>1.6</v>
      </c>
      <c r="CL428" s="424"/>
      <c r="CM428" s="424" t="n">
        <v>18.4</v>
      </c>
      <c r="CN428" s="424" t="n">
        <v>93</v>
      </c>
      <c r="CO428" s="433"/>
      <c r="CP428" s="433"/>
      <c r="CQ428" s="438"/>
      <c r="CR428" s="438" t="n">
        <v>0.94</v>
      </c>
      <c r="CS428" s="425"/>
      <c r="CT428" s="433" t="n">
        <f aca="false">3500/CD428*24</f>
        <v>3.95424375088264</v>
      </c>
      <c r="CU428" s="435" t="n">
        <v>5.44</v>
      </c>
      <c r="CV428" s="439"/>
      <c r="CW428" s="440"/>
      <c r="CX428" s="441"/>
      <c r="CY428" s="442"/>
      <c r="CZ428" s="443"/>
      <c r="DA428" s="443"/>
      <c r="DB428" s="443"/>
      <c r="DC428" s="443"/>
      <c r="DD428" s="444"/>
      <c r="DE428" s="441"/>
      <c r="DF428" s="445" t="n">
        <v>19666</v>
      </c>
      <c r="DG428" s="446" t="n">
        <f aca="false">DF428+AF428/2</f>
        <v>20866</v>
      </c>
      <c r="DH428" s="422" t="n">
        <f aca="false">DG428/25000</f>
        <v>0.83464</v>
      </c>
      <c r="DI428" s="447" t="n">
        <f aca="false">6700/DG428*24</f>
        <v>7.70631649573469</v>
      </c>
      <c r="DJ428" s="435" t="n">
        <v>7.66</v>
      </c>
      <c r="DK428" s="428" t="n">
        <v>3.3</v>
      </c>
      <c r="DL428" s="447" t="n">
        <f aca="false">9500/DG428*24</f>
        <v>10.9268666730566</v>
      </c>
      <c r="DM428" s="423" t="n">
        <v>25.6</v>
      </c>
      <c r="DN428" s="423" t="n">
        <v>1.6</v>
      </c>
      <c r="DO428" s="424" t="n">
        <v>7.61</v>
      </c>
      <c r="DP428" s="424" t="n">
        <v>18.9</v>
      </c>
      <c r="DQ428" s="424" t="n">
        <v>89</v>
      </c>
      <c r="DR428" s="433"/>
      <c r="DS428" s="433"/>
      <c r="DT428" s="438"/>
      <c r="DU428" s="438" t="n">
        <v>0.95</v>
      </c>
      <c r="DV428" s="425"/>
      <c r="DW428" s="447" t="n">
        <f aca="false">3500/DG428*24</f>
        <v>4.02568772165245</v>
      </c>
      <c r="DX428" s="435" t="n">
        <v>5.73</v>
      </c>
      <c r="DY428" s="439" t="n">
        <v>7.8</v>
      </c>
      <c r="DZ428" s="440" t="n">
        <v>16.9</v>
      </c>
      <c r="EA428" s="441" t="n">
        <v>68</v>
      </c>
      <c r="EB428" s="442" t="n">
        <v>7690</v>
      </c>
      <c r="EC428" s="443" t="n">
        <v>3.4</v>
      </c>
      <c r="ED428" s="443" t="n">
        <v>0.38</v>
      </c>
      <c r="EE428" s="443" t="n">
        <v>3.4</v>
      </c>
      <c r="EF428" s="443" t="n">
        <v>0.8</v>
      </c>
      <c r="EG428" s="444" t="n">
        <v>11</v>
      </c>
      <c r="EH428" s="441" t="n">
        <v>16</v>
      </c>
      <c r="EI428" s="430" t="n">
        <f aca="false">DY428</f>
        <v>7.8</v>
      </c>
      <c r="EJ428" s="448" t="n">
        <f aca="false">DZ428</f>
        <v>16.9</v>
      </c>
      <c r="EK428" s="449" t="n">
        <f aca="false">EA428</f>
        <v>68</v>
      </c>
      <c r="EL428" s="418" t="n">
        <f aca="false">EB428</f>
        <v>7690</v>
      </c>
      <c r="EM428" s="432" t="n">
        <f aca="false">EC428</f>
        <v>3.4</v>
      </c>
      <c r="EN428" s="432" t="n">
        <f aca="false">ED428</f>
        <v>0.38</v>
      </c>
      <c r="EO428" s="432" t="n">
        <f aca="false">EE428</f>
        <v>3.4</v>
      </c>
      <c r="EP428" s="432" t="n">
        <f aca="false">EF428</f>
        <v>0.8</v>
      </c>
      <c r="EQ428" s="431" t="n">
        <f aca="false">EG428</f>
        <v>11</v>
      </c>
      <c r="ER428" s="449" t="n">
        <f aca="false">EH428</f>
        <v>16</v>
      </c>
      <c r="ES428" s="450" t="n">
        <f aca="false">44000/(BA428+AF428)*24</f>
        <v>25.0777743475267</v>
      </c>
      <c r="ET428" s="451" t="n">
        <f aca="false">(BA428+AF428)/BA$6</f>
        <v>0.84218</v>
      </c>
      <c r="EU428" s="452" t="n">
        <f aca="false">BV428/1000/ES428*24</f>
        <v>0.349982863636364</v>
      </c>
      <c r="EV428" s="451" t="n">
        <f aca="false">EU428/$EU$6</f>
        <v>0.648116414141414</v>
      </c>
      <c r="EW428" s="514" t="n">
        <f aca="false">1-EM428/BY428</f>
        <v>0.846168260509526</v>
      </c>
      <c r="EX428" s="515" t="n">
        <f aca="false">BY428-EM428</f>
        <v>18.7020708162151</v>
      </c>
      <c r="EY428" s="514" t="n">
        <f aca="false">1-EJ428/BU428</f>
        <v>0.758571428571429</v>
      </c>
      <c r="EZ428" s="515" t="n">
        <f aca="false">BU428-EJ428</f>
        <v>53.1</v>
      </c>
      <c r="FA428" s="451" t="n">
        <f aca="false">1-EK428/BV428</f>
        <v>0.814055051786302</v>
      </c>
      <c r="FB428" s="432" t="n">
        <f aca="false">BV428-EK428</f>
        <v>297.699636657247</v>
      </c>
      <c r="FC428" s="453" t="n">
        <f aca="false">1-EP428/CA428</f>
        <v>0.564457051688984</v>
      </c>
      <c r="FD428" s="432" t="n">
        <f aca="false">CA428-EP428</f>
        <v>1.03678786007742</v>
      </c>
      <c r="FE428" s="453" t="n">
        <f aca="false">1-EQ428/CB428</f>
        <v>0.89</v>
      </c>
      <c r="FF428" s="431" t="n">
        <f aca="false">CB428-EQ428</f>
        <v>89</v>
      </c>
      <c r="FG428" s="406" t="n">
        <v>50400</v>
      </c>
      <c r="FH428" s="590"/>
      <c r="FI428" s="591"/>
      <c r="FJ428" s="592"/>
      <c r="FK428" s="456" t="n">
        <f aca="false">3000/BS428*24</f>
        <v>1.70984825096773</v>
      </c>
      <c r="FL428" s="531"/>
      <c r="FM428" s="456"/>
      <c r="FN428" s="531" t="n">
        <v>5377</v>
      </c>
      <c r="FO428" s="533" t="n">
        <f aca="false">FN428/11.15/1.2/1000</f>
        <v>0.40186846038864</v>
      </c>
      <c r="FP428" s="450" t="n">
        <f aca="false">FN428/BS428*1000</f>
        <v>127.692417297965</v>
      </c>
      <c r="FQ428" s="458" t="n">
        <v>46.8</v>
      </c>
      <c r="FR428" s="459" t="n">
        <f aca="false">FQ428/BS428*1000</f>
        <v>1.11140136312902</v>
      </c>
      <c r="FS428" s="577" t="n">
        <v>7.71</v>
      </c>
      <c r="FT428" s="578" t="n">
        <v>15.7</v>
      </c>
      <c r="FU428" s="579" t="n">
        <v>55</v>
      </c>
      <c r="FV428" s="580" t="n">
        <v>1</v>
      </c>
      <c r="FW428" s="581" t="n">
        <v>0.18</v>
      </c>
      <c r="FX428" s="580" t="n">
        <v>16</v>
      </c>
      <c r="FY428" s="453" t="n">
        <f aca="false">1-FV428/(EG428+DD428)</f>
        <v>0.909090909090909</v>
      </c>
      <c r="FZ428" s="453" t="n">
        <f aca="false">1-FW428/(EF428+DC428)</f>
        <v>0.775</v>
      </c>
      <c r="GA428" s="430" t="n">
        <f aca="false">EF428+DC428-FW428</f>
        <v>0.62</v>
      </c>
      <c r="GB428" s="514" t="n">
        <f aca="false">1-FT428/DZ428</f>
        <v>0.0710059171597632</v>
      </c>
      <c r="GC428" s="515" t="n">
        <f aca="false">(CW428+DZ428-FT428)</f>
        <v>1.2</v>
      </c>
      <c r="GD428" s="514" t="n">
        <f aca="false">1-FU428/EA428</f>
        <v>0.191176470588235</v>
      </c>
      <c r="GE428" s="528" t="n">
        <f aca="false">CX428+EA428-FU428</f>
        <v>13</v>
      </c>
      <c r="GF428" s="462" t="n">
        <f aca="false">4100/BS428*24</f>
        <v>2.33679260965589</v>
      </c>
      <c r="GG428" s="607" t="n">
        <v>25</v>
      </c>
      <c r="GH428" s="451" t="n">
        <f aca="false">GG428/80</f>
        <v>0.3125</v>
      </c>
      <c r="GI428" s="406" t="n">
        <v>175</v>
      </c>
      <c r="GJ428" s="463" t="n">
        <f aca="false">GI428/GG428</f>
        <v>7</v>
      </c>
      <c r="GK428" s="464" t="n">
        <f aca="false">GG428/(BS428/24)*1000</f>
        <v>14.2487354247311</v>
      </c>
      <c r="GL428" s="465" t="n">
        <v>7.91</v>
      </c>
      <c r="GM428" s="530" t="n">
        <v>14.5</v>
      </c>
      <c r="GN428" s="406" t="n">
        <v>54</v>
      </c>
      <c r="GO428" s="514" t="n">
        <f aca="false">1-GM428/FT428</f>
        <v>0.0764331210191083</v>
      </c>
      <c r="GP428" s="451" t="n">
        <f aca="false">1-GN428/FU428</f>
        <v>0.0181818181818182</v>
      </c>
      <c r="GQ428" s="578" t="n">
        <v>8</v>
      </c>
      <c r="GR428" s="456" t="n">
        <f aca="false">4300/BS428*24</f>
        <v>2.45078249305374</v>
      </c>
      <c r="GS428" s="532" t="n">
        <f aca="false">HC428</f>
        <v>13.9</v>
      </c>
      <c r="GT428" s="532" t="n">
        <f aca="false">HD428</f>
        <v>46.982</v>
      </c>
      <c r="GU428" s="514" t="n">
        <f aca="false">1-GS428/GM428</f>
        <v>0.0413793103448276</v>
      </c>
      <c r="GV428" s="514" t="n">
        <f aca="false">1-GT428/GN428</f>
        <v>0.129962962962963</v>
      </c>
      <c r="GW428" s="514" t="n">
        <f aca="false">1-HC428/FT428</f>
        <v>0.114649681528662</v>
      </c>
      <c r="GX428" s="514" t="n">
        <f aca="false">1-HD428/FU428</f>
        <v>0.145781818181818</v>
      </c>
      <c r="GY428" s="463" t="n">
        <f aca="false">GK428/(FU428-HD428)</f>
        <v>1.77709346778886</v>
      </c>
      <c r="GZ428" s="406" t="n">
        <v>41020</v>
      </c>
      <c r="HA428" s="582" t="n">
        <v>8.06</v>
      </c>
      <c r="HB428" s="452" t="n">
        <v>7.95</v>
      </c>
      <c r="HC428" s="578" t="n">
        <v>13.9</v>
      </c>
      <c r="HD428" s="464" t="n">
        <f aca="false">HC428*3.38</f>
        <v>46.982</v>
      </c>
      <c r="HE428" s="464" t="n">
        <v>14</v>
      </c>
      <c r="HF428" s="464"/>
      <c r="HG428" s="583"/>
      <c r="HH428" s="576" t="n">
        <v>5</v>
      </c>
      <c r="HI428" s="584" t="n">
        <v>7790</v>
      </c>
      <c r="HJ428" s="407" t="n">
        <f aca="false">HI428*0.67</f>
        <v>5219.3</v>
      </c>
      <c r="HK428" s="407"/>
      <c r="HL428" s="550"/>
      <c r="HM428" s="585" t="n">
        <v>3.8</v>
      </c>
      <c r="HN428" s="462" t="n">
        <v>3.85</v>
      </c>
      <c r="HO428" s="575" t="n">
        <v>0.13</v>
      </c>
      <c r="HP428" s="549" t="n">
        <v>0.01</v>
      </c>
      <c r="HQ428" s="586" t="n">
        <v>4.4</v>
      </c>
      <c r="HR428" s="587" t="n">
        <v>0.16</v>
      </c>
      <c r="HS428" s="521" t="n">
        <v>0.15</v>
      </c>
      <c r="HT428" s="588" t="n">
        <v>4</v>
      </c>
      <c r="HU428" s="523" t="n">
        <f aca="false">72500/BA428*24</f>
        <v>43.8187816364048</v>
      </c>
      <c r="HV428" s="514" t="n">
        <f aca="false">1-HC428/BE428</f>
        <v>0.801428571428571</v>
      </c>
      <c r="HW428" s="514" t="n">
        <f aca="false">1-HD428/BF428</f>
        <v>0.840197278911564</v>
      </c>
      <c r="HX428" s="514" t="n">
        <f aca="false">1-HN428/BK428</f>
        <v>0.831877729257642</v>
      </c>
      <c r="HY428" s="600"/>
    </row>
    <row r="429" s="599" customFormat="true" ht="15" hidden="false" customHeight="true" outlineLevel="0" collapsed="false">
      <c r="A429" s="401" t="n">
        <v>43911</v>
      </c>
      <c r="B429" s="516" t="n">
        <v>43415</v>
      </c>
      <c r="C429" s="403" t="n">
        <f aca="false">B429/$B$6</f>
        <v>0.8683</v>
      </c>
      <c r="D429" s="572" t="n">
        <v>7.96</v>
      </c>
      <c r="E429" s="573" t="n">
        <v>49</v>
      </c>
      <c r="F429" s="574" t="n">
        <v>225</v>
      </c>
      <c r="G429" s="407" t="n">
        <f aca="false">F429*B429/1000</f>
        <v>9768.375</v>
      </c>
      <c r="H429" s="403" t="n">
        <f aca="false">G429/$G$6</f>
        <v>0.390735</v>
      </c>
      <c r="I429" s="574" t="n">
        <v>6970</v>
      </c>
      <c r="J429" s="407" t="n">
        <f aca="false">I429*0.67</f>
        <v>4669.9</v>
      </c>
      <c r="K429" s="575" t="n">
        <v>36</v>
      </c>
      <c r="L429" s="575"/>
      <c r="M429" s="575"/>
      <c r="N429" s="576" t="n">
        <v>108</v>
      </c>
      <c r="O429" s="576"/>
      <c r="P429" s="410"/>
      <c r="Q429" s="410" t="n">
        <v>1200</v>
      </c>
      <c r="R429" s="410"/>
      <c r="S429" s="410"/>
      <c r="T429" s="411" t="n">
        <v>5.3</v>
      </c>
      <c r="U429" s="410" t="n">
        <f aca="false">V429/2.9</f>
        <v>3796.20689655172</v>
      </c>
      <c r="V429" s="410" t="n">
        <v>11009</v>
      </c>
      <c r="W429" s="410" t="n">
        <v>4601</v>
      </c>
      <c r="X429" s="517" t="n">
        <v>1200</v>
      </c>
      <c r="Y429" s="474"/>
      <c r="Z429" s="430"/>
      <c r="AA429" s="410"/>
      <c r="AB429" s="410"/>
      <c r="AC429" s="410"/>
      <c r="AD429" s="475"/>
      <c r="AE429" s="478"/>
      <c r="AF429" s="479" t="n">
        <f aca="false">X429+Q429</f>
        <v>2400</v>
      </c>
      <c r="AG429" s="478" t="n">
        <f aca="false">AF429/$AF$6</f>
        <v>0.96</v>
      </c>
      <c r="AH429" s="479" t="n">
        <f aca="false">AI429/2.9</f>
        <v>1936.89655172414</v>
      </c>
      <c r="AI429" s="479" t="n">
        <f aca="false">(V429*Q429+F429*X429)/AF429</f>
        <v>5617</v>
      </c>
      <c r="AJ429" s="474" t="n">
        <f aca="false">(V429*Q429+X429*F429)/1000</f>
        <v>13480.8</v>
      </c>
      <c r="AK429" s="478" t="n">
        <f aca="false">AJ429/$AJ$6</f>
        <v>0.599146666666667</v>
      </c>
      <c r="AL429" s="448" t="n">
        <v>38</v>
      </c>
      <c r="AM429" s="480"/>
      <c r="AN429" s="474" t="n">
        <v>1900</v>
      </c>
      <c r="AO429" s="474" t="n">
        <v>1895</v>
      </c>
      <c r="AP429" s="480" t="n">
        <v>7.26</v>
      </c>
      <c r="AQ429" s="448" t="n">
        <v>494</v>
      </c>
      <c r="AR429" s="474" t="n">
        <f aca="false">AQ429*3.2</f>
        <v>1580.8</v>
      </c>
      <c r="AS429" s="658" t="n">
        <f aca="false">AR429/AQ429</f>
        <v>3.2</v>
      </c>
      <c r="AT429" s="474" t="n">
        <v>7280</v>
      </c>
      <c r="AU429" s="448"/>
      <c r="AV429" s="481" t="n">
        <v>12</v>
      </c>
      <c r="AW429" s="480" t="n">
        <v>4.66</v>
      </c>
      <c r="AX429" s="480" t="n">
        <v>39.45</v>
      </c>
      <c r="AY429" s="481" t="n">
        <v>11.1</v>
      </c>
      <c r="AZ429" s="481" t="n">
        <v>3.6</v>
      </c>
      <c r="BA429" s="421" t="n">
        <f aca="false">CC429+DF429</f>
        <v>39714</v>
      </c>
      <c r="BB429" s="422" t="n">
        <f aca="false">BA429/$BA$6</f>
        <v>0.79428</v>
      </c>
      <c r="BC429" s="423"/>
      <c r="BD429" s="424" t="n">
        <v>7.96</v>
      </c>
      <c r="BE429" s="425" t="n">
        <v>60.8</v>
      </c>
      <c r="BF429" s="426" t="n">
        <v>260</v>
      </c>
      <c r="BG429" s="427" t="n">
        <v>7950</v>
      </c>
      <c r="BH429" s="421" t="n">
        <f aca="false">BG429*0.67</f>
        <v>5326.5</v>
      </c>
      <c r="BI429" s="433"/>
      <c r="BJ429" s="422"/>
      <c r="BK429" s="428" t="n">
        <v>25</v>
      </c>
      <c r="BL429" s="428"/>
      <c r="BM429" s="429"/>
      <c r="BN429" s="423"/>
      <c r="BO429" s="426" t="n">
        <v>91</v>
      </c>
      <c r="BP429" s="426"/>
      <c r="BQ429" s="424" t="n">
        <v>6.02</v>
      </c>
      <c r="BR429" s="422" t="n">
        <f aca="false">BQ429/$BQ$6</f>
        <v>0.836111111111111</v>
      </c>
      <c r="BS429" s="410" t="n">
        <f aca="false">BA429+AF429</f>
        <v>42114</v>
      </c>
      <c r="BT429" s="430" t="n">
        <f aca="false">(BD429*BA429+AP429*AF429)/(AF429+BA429)</f>
        <v>7.92010827753241</v>
      </c>
      <c r="BU429" s="431" t="n">
        <f aca="false">(AQ429*Y429+BA429*BE429)/(BA429+Y429)</f>
        <v>60.8</v>
      </c>
      <c r="BV429" s="431" t="n">
        <f aca="false">(BA429*BF429+AR429*AF429)/(AF429+BA429)</f>
        <v>335.269981478843</v>
      </c>
      <c r="BW429" s="431" t="n">
        <f aca="false">(BA429*BG429+AS429*AF429)/(AF429+BA429)</f>
        <v>7497.12637127796</v>
      </c>
      <c r="BX429" s="431" t="n">
        <f aca="false">BW429*0.65</f>
        <v>4873.13214133067</v>
      </c>
      <c r="BY429" s="431" t="n">
        <f aca="false">(BK429*BA429+AY429*AF429)/BS429</f>
        <v>24.2078643681436</v>
      </c>
      <c r="BZ429" s="431"/>
      <c r="CA429" s="432"/>
      <c r="CB429" s="431" t="n">
        <f aca="false">BO429</f>
        <v>91</v>
      </c>
      <c r="CC429" s="433" t="n">
        <v>20519</v>
      </c>
      <c r="CD429" s="412" t="n">
        <f aca="false">CC429+AF429/2</f>
        <v>21719</v>
      </c>
      <c r="CE429" s="422" t="n">
        <f aca="false">CD429/25000</f>
        <v>0.86876</v>
      </c>
      <c r="CF429" s="434" t="n">
        <f aca="false">6700/CD429*24</f>
        <v>7.40365578525715</v>
      </c>
      <c r="CG429" s="435"/>
      <c r="CH429" s="428"/>
      <c r="CI429" s="447" t="n">
        <f aca="false">9500/CD429*24</f>
        <v>10.4977208895437</v>
      </c>
      <c r="CJ429" s="437" t="n">
        <v>25.3</v>
      </c>
      <c r="CK429" s="437" t="n">
        <v>1.56</v>
      </c>
      <c r="CL429" s="424"/>
      <c r="CM429" s="424" t="n">
        <v>19.3</v>
      </c>
      <c r="CN429" s="424" t="n">
        <v>92</v>
      </c>
      <c r="CO429" s="433"/>
      <c r="CP429" s="433"/>
      <c r="CQ429" s="438"/>
      <c r="CR429" s="438" t="n">
        <v>0.95</v>
      </c>
      <c r="CS429" s="425"/>
      <c r="CT429" s="433" t="n">
        <f aca="false">3500/CD429*24</f>
        <v>3.86758138035821</v>
      </c>
      <c r="CU429" s="435" t="n">
        <v>4.04</v>
      </c>
      <c r="CV429" s="439"/>
      <c r="CW429" s="440"/>
      <c r="CX429" s="441"/>
      <c r="CY429" s="442"/>
      <c r="CZ429" s="443"/>
      <c r="DA429" s="443"/>
      <c r="DB429" s="443"/>
      <c r="DC429" s="443"/>
      <c r="DD429" s="444"/>
      <c r="DE429" s="441"/>
      <c r="DF429" s="445" t="n">
        <v>19195</v>
      </c>
      <c r="DG429" s="446" t="n">
        <f aca="false">DF429+AF429/2</f>
        <v>20395</v>
      </c>
      <c r="DH429" s="422" t="n">
        <f aca="false">DG429/25000</f>
        <v>0.8158</v>
      </c>
      <c r="DI429" s="447" t="n">
        <f aca="false">6700/DG429*24</f>
        <v>7.88428536405982</v>
      </c>
      <c r="DJ429" s="435" t="n">
        <v>7.61</v>
      </c>
      <c r="DK429" s="428" t="n">
        <v>3.4</v>
      </c>
      <c r="DL429" s="447" t="n">
        <f aca="false">9500/DG429*24</f>
        <v>11.1792105908311</v>
      </c>
      <c r="DM429" s="423" t="n">
        <v>25.4</v>
      </c>
      <c r="DN429" s="423" t="n">
        <v>1.58</v>
      </c>
      <c r="DO429" s="424" t="n">
        <v>7.58</v>
      </c>
      <c r="DP429" s="424" t="n">
        <v>20</v>
      </c>
      <c r="DQ429" s="424" t="n">
        <v>86</v>
      </c>
      <c r="DR429" s="433"/>
      <c r="DS429" s="433"/>
      <c r="DT429" s="438"/>
      <c r="DU429" s="438" t="n">
        <v>0.94</v>
      </c>
      <c r="DV429" s="425"/>
      <c r="DW429" s="447" t="n">
        <f aca="false">3500/DG429*24</f>
        <v>4.11865653346408</v>
      </c>
      <c r="DX429" s="435" t="n">
        <v>4.86</v>
      </c>
      <c r="DY429" s="439" t="n">
        <v>7.68</v>
      </c>
      <c r="DZ429" s="440" t="n">
        <v>15.7</v>
      </c>
      <c r="EA429" s="441" t="n">
        <v>64</v>
      </c>
      <c r="EB429" s="442" t="n">
        <v>7670</v>
      </c>
      <c r="EC429" s="443" t="n">
        <v>4.4</v>
      </c>
      <c r="ED429" s="443"/>
      <c r="EE429" s="443"/>
      <c r="EF429" s="443"/>
      <c r="EG429" s="444" t="n">
        <v>10</v>
      </c>
      <c r="EH429" s="441"/>
      <c r="EI429" s="430" t="n">
        <f aca="false">DY429</f>
        <v>7.68</v>
      </c>
      <c r="EJ429" s="448" t="n">
        <f aca="false">DZ429</f>
        <v>15.7</v>
      </c>
      <c r="EK429" s="449" t="n">
        <f aca="false">EA429</f>
        <v>64</v>
      </c>
      <c r="EL429" s="418" t="n">
        <f aca="false">EB429</f>
        <v>7670</v>
      </c>
      <c r="EM429" s="432" t="n">
        <f aca="false">EC429</f>
        <v>4.4</v>
      </c>
      <c r="EN429" s="432"/>
      <c r="EO429" s="432"/>
      <c r="EP429" s="432"/>
      <c r="EQ429" s="431" t="n">
        <f aca="false">EG429</f>
        <v>10</v>
      </c>
      <c r="ER429" s="449"/>
      <c r="ES429" s="450" t="n">
        <f aca="false">44000/(BA429+AF429)*24</f>
        <v>25.0747969796267</v>
      </c>
      <c r="ET429" s="451" t="n">
        <f aca="false">(BA429+AF429)/BA$6</f>
        <v>0.84228</v>
      </c>
      <c r="EU429" s="452" t="n">
        <f aca="false">BV429/1000/ES429*24</f>
        <v>0.320899090909091</v>
      </c>
      <c r="EV429" s="451" t="n">
        <f aca="false">EU429/$EU$6</f>
        <v>0.594257575757576</v>
      </c>
      <c r="EW429" s="514" t="n">
        <f aca="false">1-EM429/BY429</f>
        <v>0.818240885148457</v>
      </c>
      <c r="EX429" s="515" t="n">
        <f aca="false">BY429-EM429</f>
        <v>19.8078643681436</v>
      </c>
      <c r="EY429" s="514" t="n">
        <f aca="false">1-EJ429/BU429</f>
        <v>0.741776315789474</v>
      </c>
      <c r="EZ429" s="515" t="n">
        <f aca="false">BU429-EJ429</f>
        <v>45.1</v>
      </c>
      <c r="FA429" s="451" t="n">
        <f aca="false">1-EK429/BV429</f>
        <v>0.809109065721595</v>
      </c>
      <c r="FB429" s="432" t="n">
        <f aca="false">BV429-EK429</f>
        <v>271.269981478843</v>
      </c>
      <c r="FC429" s="453"/>
      <c r="FD429" s="432"/>
      <c r="FE429" s="453" t="n">
        <f aca="false">1-EQ429/CB429</f>
        <v>0.89010989010989</v>
      </c>
      <c r="FF429" s="431" t="n">
        <f aca="false">CB429-EQ429</f>
        <v>81</v>
      </c>
      <c r="FG429" s="406" t="n">
        <v>50400</v>
      </c>
      <c r="FH429" s="590"/>
      <c r="FI429" s="591"/>
      <c r="FJ429" s="592"/>
      <c r="FK429" s="456" t="n">
        <f aca="false">3000/BS429*24</f>
        <v>1.70964524861091</v>
      </c>
      <c r="FL429" s="531"/>
      <c r="FM429" s="456"/>
      <c r="FN429" s="531" t="n">
        <v>3753</v>
      </c>
      <c r="FO429" s="533" t="n">
        <f aca="false">FN429/11.15/1.2/1000</f>
        <v>0.280493273542601</v>
      </c>
      <c r="FP429" s="450" t="n">
        <f aca="false">FN429/BS429*1000</f>
        <v>89.1152585838439</v>
      </c>
      <c r="FQ429" s="458" t="n">
        <v>46.8</v>
      </c>
      <c r="FR429" s="459" t="n">
        <f aca="false">FQ429/BS429*1000</f>
        <v>1.11126941159709</v>
      </c>
      <c r="FS429" s="577" t="n">
        <v>7.65</v>
      </c>
      <c r="FT429" s="578" t="n">
        <v>14.3</v>
      </c>
      <c r="FU429" s="579" t="n">
        <v>52</v>
      </c>
      <c r="FV429" s="580" t="n">
        <v>1</v>
      </c>
      <c r="FW429" s="581"/>
      <c r="FX429" s="580"/>
      <c r="FY429" s="453" t="n">
        <f aca="false">1-FV429/(EG429+DD429)</f>
        <v>0.9</v>
      </c>
      <c r="FZ429" s="453"/>
      <c r="GA429" s="430"/>
      <c r="GB429" s="514" t="n">
        <f aca="false">1-FT429/DZ429</f>
        <v>0.0891719745222929</v>
      </c>
      <c r="GC429" s="515" t="n">
        <f aca="false">(CW429+DZ429-FT429)</f>
        <v>1.4</v>
      </c>
      <c r="GD429" s="514" t="n">
        <f aca="false">1-FU429/EA429</f>
        <v>0.1875</v>
      </c>
      <c r="GE429" s="528" t="n">
        <f aca="false">CX429+EA429-FU429</f>
        <v>12</v>
      </c>
      <c r="GF429" s="462" t="n">
        <f aca="false">4100/BS429*24</f>
        <v>2.33651517310158</v>
      </c>
      <c r="GG429" s="607" t="n">
        <v>25</v>
      </c>
      <c r="GH429" s="451" t="n">
        <f aca="false">GG429/80</f>
        <v>0.3125</v>
      </c>
      <c r="GI429" s="406" t="n">
        <v>175</v>
      </c>
      <c r="GJ429" s="463" t="n">
        <f aca="false">GI429/GG429</f>
        <v>7</v>
      </c>
      <c r="GK429" s="464" t="n">
        <f aca="false">GG429/(BS429/24)*1000</f>
        <v>14.2470437384243</v>
      </c>
      <c r="GL429" s="465" t="n">
        <v>7.84</v>
      </c>
      <c r="GM429" s="530" t="n">
        <v>13.7</v>
      </c>
      <c r="GN429" s="406" t="n">
        <v>50</v>
      </c>
      <c r="GO429" s="514" t="n">
        <f aca="false">1-GM429/FT429</f>
        <v>0.0419580419580421</v>
      </c>
      <c r="GP429" s="451" t="n">
        <f aca="false">1-GN429/FU429</f>
        <v>0.0384615384615384</v>
      </c>
      <c r="GQ429" s="578" t="n">
        <v>8</v>
      </c>
      <c r="GR429" s="456" t="n">
        <f aca="false">4300/BS429*24</f>
        <v>2.45049152300898</v>
      </c>
      <c r="GS429" s="532" t="n">
        <f aca="false">HC429</f>
        <v>13</v>
      </c>
      <c r="GT429" s="532" t="n">
        <f aca="false">HD429</f>
        <v>43.94</v>
      </c>
      <c r="GU429" s="514" t="n">
        <f aca="false">1-GS429/GM429</f>
        <v>0.0510948905109488</v>
      </c>
      <c r="GV429" s="514" t="n">
        <f aca="false">1-GT429/GN429</f>
        <v>0.1212</v>
      </c>
      <c r="GW429" s="514" t="n">
        <f aca="false">1-HC429/FT429</f>
        <v>0.0909090909090909</v>
      </c>
      <c r="GX429" s="514" t="n">
        <f aca="false">1-HD429/FU429</f>
        <v>0.155</v>
      </c>
      <c r="GY429" s="463" t="n">
        <f aca="false">GK429/(FU429-HD429)</f>
        <v>1.76762329260847</v>
      </c>
      <c r="GZ429" s="406" t="n">
        <v>40018</v>
      </c>
      <c r="HA429" s="582" t="n">
        <v>7.87</v>
      </c>
      <c r="HB429" s="452" t="n">
        <v>7.8</v>
      </c>
      <c r="HC429" s="578" t="n">
        <v>13</v>
      </c>
      <c r="HD429" s="464" t="n">
        <f aca="false">HC429*3.38</f>
        <v>43.94</v>
      </c>
      <c r="HE429" s="464" t="n">
        <v>12.4</v>
      </c>
      <c r="HF429" s="464"/>
      <c r="HG429" s="583"/>
      <c r="HH429" s="576" t="n">
        <v>5</v>
      </c>
      <c r="HI429" s="584" t="n">
        <v>7650</v>
      </c>
      <c r="HJ429" s="407" t="n">
        <f aca="false">HI429*0.67</f>
        <v>5125.5</v>
      </c>
      <c r="HK429" s="407"/>
      <c r="HL429" s="550"/>
      <c r="HM429" s="585"/>
      <c r="HN429" s="462" t="n">
        <v>4.91</v>
      </c>
      <c r="HO429" s="575"/>
      <c r="HP429" s="549" t="n">
        <v>0.01</v>
      </c>
      <c r="HQ429" s="586"/>
      <c r="HR429" s="587"/>
      <c r="HS429" s="521" t="n">
        <v>0.14</v>
      </c>
      <c r="HT429" s="588" t="n">
        <v>4</v>
      </c>
      <c r="HU429" s="523" t="n">
        <f aca="false">72500/BA429*24</f>
        <v>43.813264843632</v>
      </c>
      <c r="HV429" s="514" t="n">
        <f aca="false">1-HC429/BE429</f>
        <v>0.786184210526316</v>
      </c>
      <c r="HW429" s="514" t="n">
        <f aca="false">1-HD429/BF429</f>
        <v>0.831</v>
      </c>
      <c r="HX429" s="514" t="n">
        <f aca="false">1-HN429/BK429</f>
        <v>0.8036</v>
      </c>
      <c r="HY429" s="600"/>
    </row>
    <row r="430" customFormat="false" ht="15.6" hidden="false" customHeight="false" outlineLevel="0" collapsed="false">
      <c r="A430" s="486" t="n">
        <v>43912</v>
      </c>
      <c r="B430" s="487" t="n">
        <v>45923</v>
      </c>
      <c r="C430" s="488" t="n">
        <f aca="false">B430/$B$6</f>
        <v>0.91846</v>
      </c>
      <c r="D430" s="489" t="n">
        <v>8.06</v>
      </c>
      <c r="E430" s="490" t="n">
        <v>45</v>
      </c>
      <c r="F430" s="491" t="n">
        <v>197</v>
      </c>
      <c r="G430" s="491" t="n">
        <f aca="false">F430*B430/1000</f>
        <v>9046.831</v>
      </c>
      <c r="H430" s="488" t="n">
        <f aca="false">G430/$G$6</f>
        <v>0.36187324</v>
      </c>
      <c r="I430" s="491" t="n">
        <v>6210</v>
      </c>
      <c r="J430" s="491" t="n">
        <f aca="false">I430*0.67</f>
        <v>4160.7</v>
      </c>
      <c r="K430" s="492" t="n">
        <v>30.9</v>
      </c>
      <c r="L430" s="492"/>
      <c r="M430" s="492"/>
      <c r="N430" s="493" t="n">
        <v>97</v>
      </c>
      <c r="O430" s="493"/>
      <c r="P430" s="410"/>
      <c r="Q430" s="410" t="n">
        <v>1200</v>
      </c>
      <c r="R430" s="410"/>
      <c r="S430" s="410"/>
      <c r="T430" s="411" t="n">
        <v>4.87</v>
      </c>
      <c r="U430" s="412" t="n">
        <f aca="false">V430/2.9</f>
        <v>3366.20689655172</v>
      </c>
      <c r="V430" s="410" t="n">
        <v>9762</v>
      </c>
      <c r="W430" s="410" t="n">
        <v>4108</v>
      </c>
      <c r="X430" s="413" t="n">
        <v>1200</v>
      </c>
      <c r="Y430" s="474"/>
      <c r="Z430" s="430"/>
      <c r="AA430" s="448"/>
      <c r="AB430" s="410"/>
      <c r="AC430" s="410"/>
      <c r="AD430" s="475"/>
      <c r="AE430" s="478"/>
      <c r="AF430" s="479" t="n">
        <f aca="false">X430+Q430</f>
        <v>2400</v>
      </c>
      <c r="AG430" s="478" t="n">
        <f aca="false">AF430/$AF$6</f>
        <v>0.96</v>
      </c>
      <c r="AH430" s="479" t="n">
        <f aca="false">AI430/2.9</f>
        <v>1717.06896551724</v>
      </c>
      <c r="AI430" s="479" t="n">
        <f aca="false">(V430*Q430+F430*X430)/AF430</f>
        <v>4979.5</v>
      </c>
      <c r="AJ430" s="474" t="n">
        <f aca="false">(V430*Q430+X430*F430)/1000</f>
        <v>11950.8</v>
      </c>
      <c r="AK430" s="478" t="n">
        <f aca="false">AJ430/$AJ$6</f>
        <v>0.531146666666667</v>
      </c>
      <c r="AL430" s="448" t="n">
        <v>38</v>
      </c>
      <c r="AM430" s="480"/>
      <c r="AN430" s="474" t="n">
        <v>2027</v>
      </c>
      <c r="AO430" s="474" t="n">
        <v>1926</v>
      </c>
      <c r="AP430" s="480" t="n">
        <v>7.45</v>
      </c>
      <c r="AQ430" s="448" t="n">
        <v>502</v>
      </c>
      <c r="AR430" s="474" t="n">
        <f aca="false">AQ430*3.2</f>
        <v>1606.4</v>
      </c>
      <c r="AS430" s="658" t="n">
        <f aca="false">AR430/AQ430</f>
        <v>3.2</v>
      </c>
      <c r="AT430" s="474" t="n">
        <v>7240</v>
      </c>
      <c r="AU430" s="448"/>
      <c r="AV430" s="481" t="n">
        <v>12</v>
      </c>
      <c r="AW430" s="480" t="n">
        <v>4.65</v>
      </c>
      <c r="AX430" s="480" t="n">
        <v>40.96</v>
      </c>
      <c r="AY430" s="481" t="n">
        <v>16.1</v>
      </c>
      <c r="AZ430" s="481" t="n">
        <v>3.6</v>
      </c>
      <c r="BA430" s="421" t="n">
        <f aca="false">CC430+DF430</f>
        <v>43268</v>
      </c>
      <c r="BB430" s="422" t="n">
        <f aca="false">BA430/$BA$6</f>
        <v>0.86536</v>
      </c>
      <c r="BC430" s="423"/>
      <c r="BD430" s="424" t="n">
        <v>7.96</v>
      </c>
      <c r="BE430" s="425" t="n">
        <v>53.8</v>
      </c>
      <c r="BF430" s="426" t="n">
        <v>262</v>
      </c>
      <c r="BG430" s="427" t="n">
        <v>7400</v>
      </c>
      <c r="BH430" s="421" t="n">
        <f aca="false">BG430*0.67</f>
        <v>4958</v>
      </c>
      <c r="BI430" s="421"/>
      <c r="BJ430" s="422"/>
      <c r="BK430" s="428" t="n">
        <v>23.8</v>
      </c>
      <c r="BL430" s="428"/>
      <c r="BM430" s="429"/>
      <c r="BN430" s="423"/>
      <c r="BO430" s="426" t="n">
        <v>89</v>
      </c>
      <c r="BP430" s="426"/>
      <c r="BQ430" s="424" t="n">
        <v>5.93</v>
      </c>
      <c r="BR430" s="422" t="n">
        <f aca="false">BQ430/$BQ$6</f>
        <v>0.823611111111111</v>
      </c>
      <c r="BS430" s="410" t="n">
        <f aca="false">BA430+AF430</f>
        <v>45668</v>
      </c>
      <c r="BT430" s="430" t="n">
        <f aca="false">(BD430*BA430+AP430*AF430)/(AF430+BA430)</f>
        <v>7.93319786283612</v>
      </c>
      <c r="BU430" s="431" t="n">
        <f aca="false">(AQ430*Y430+BA430*BE430)/(BA430+Y430)</f>
        <v>53.8</v>
      </c>
      <c r="BV430" s="431" t="n">
        <f aca="false">(BA430*BF430+AR430*AF430)/(AF430+BA430)</f>
        <v>332.652535692389</v>
      </c>
      <c r="BW430" s="431" t="n">
        <f aca="false">(BA430*BG430+AS430*AF430)/(AF430+BA430)</f>
        <v>7011.27441534554</v>
      </c>
      <c r="BX430" s="431" t="n">
        <f aca="false">BW430*0.65</f>
        <v>4557.3283699746</v>
      </c>
      <c r="BY430" s="431" t="n">
        <f aca="false">(BK430*BA430+AY430*AF430)/BS430</f>
        <v>23.3953402820356</v>
      </c>
      <c r="BZ430" s="431"/>
      <c r="CA430" s="432"/>
      <c r="CB430" s="431" t="n">
        <f aca="false">BO430</f>
        <v>89</v>
      </c>
      <c r="CC430" s="433" t="n">
        <v>22556</v>
      </c>
      <c r="CD430" s="412" t="n">
        <f aca="false">CC430+AF430/2</f>
        <v>23756</v>
      </c>
      <c r="CE430" s="422" t="n">
        <f aca="false">CD430/25000</f>
        <v>0.95024</v>
      </c>
      <c r="CF430" s="434" t="n">
        <f aca="false">6700/CD430*24</f>
        <v>6.76881629904024</v>
      </c>
      <c r="CG430" s="435"/>
      <c r="CH430" s="428"/>
      <c r="CI430" s="447" t="n">
        <f aca="false">9500/CD430*24</f>
        <v>9.59757534938542</v>
      </c>
      <c r="CJ430" s="437" t="n">
        <v>25.3</v>
      </c>
      <c r="CK430" s="437" t="n">
        <v>2.4</v>
      </c>
      <c r="CL430" s="424"/>
      <c r="CM430" s="424" t="n">
        <v>17</v>
      </c>
      <c r="CN430" s="424" t="n">
        <v>80</v>
      </c>
      <c r="CO430" s="433"/>
      <c r="CP430" s="433"/>
      <c r="CQ430" s="438"/>
      <c r="CR430" s="438" t="n">
        <v>0.95</v>
      </c>
      <c r="CS430" s="482"/>
      <c r="CT430" s="433" t="n">
        <f aca="false">3500/CD430*24</f>
        <v>3.53594881293147</v>
      </c>
      <c r="CU430" s="435" t="n">
        <v>5.42</v>
      </c>
      <c r="CV430" s="494"/>
      <c r="CW430" s="495"/>
      <c r="CX430" s="496"/>
      <c r="CY430" s="497"/>
      <c r="CZ430" s="498"/>
      <c r="DA430" s="498"/>
      <c r="DB430" s="498"/>
      <c r="DC430" s="498"/>
      <c r="DD430" s="499"/>
      <c r="DE430" s="499"/>
      <c r="DF430" s="433" t="n">
        <v>20712</v>
      </c>
      <c r="DG430" s="446" t="n">
        <f aca="false">DF430+AF430/2</f>
        <v>21912</v>
      </c>
      <c r="DH430" s="422" t="n">
        <f aca="false">DG430/25000</f>
        <v>0.87648</v>
      </c>
      <c r="DI430" s="447" t="n">
        <f aca="false">6700/DG430*24</f>
        <v>7.33844468784228</v>
      </c>
      <c r="DJ430" s="435" t="n">
        <v>7.69</v>
      </c>
      <c r="DK430" s="428" t="n">
        <v>4</v>
      </c>
      <c r="DL430" s="447" t="n">
        <f aca="false">9500/DG430*24</f>
        <v>10.4052573932092</v>
      </c>
      <c r="DM430" s="542" t="n">
        <v>25.4</v>
      </c>
      <c r="DN430" s="542" t="n">
        <v>1.55</v>
      </c>
      <c r="DO430" s="543" t="n">
        <v>7.69</v>
      </c>
      <c r="DP430" s="543" t="n">
        <v>16.8</v>
      </c>
      <c r="DQ430" s="543" t="n">
        <v>74</v>
      </c>
      <c r="DR430" s="433"/>
      <c r="DS430" s="433"/>
      <c r="DT430" s="438"/>
      <c r="DU430" s="438" t="n">
        <v>0.94</v>
      </c>
      <c r="DV430" s="482"/>
      <c r="DW430" s="447" t="n">
        <f aca="false">3500/DG430*24</f>
        <v>3.83351588170865</v>
      </c>
      <c r="DX430" s="435" t="n">
        <v>6.6</v>
      </c>
      <c r="DY430" s="494" t="n">
        <v>7.86</v>
      </c>
      <c r="DZ430" s="495" t="n">
        <v>15.9</v>
      </c>
      <c r="EA430" s="496" t="n">
        <v>60</v>
      </c>
      <c r="EB430" s="497" t="n">
        <v>7630</v>
      </c>
      <c r="EC430" s="498" t="n">
        <v>6</v>
      </c>
      <c r="ED430" s="498"/>
      <c r="EE430" s="498"/>
      <c r="EF430" s="498"/>
      <c r="EG430" s="499" t="n">
        <v>18</v>
      </c>
      <c r="EH430" s="496"/>
      <c r="EI430" s="430" t="n">
        <f aca="false">DY430</f>
        <v>7.86</v>
      </c>
      <c r="EJ430" s="448" t="n">
        <f aca="false">DZ430</f>
        <v>15.9</v>
      </c>
      <c r="EK430" s="449" t="n">
        <f aca="false">EA430</f>
        <v>60</v>
      </c>
      <c r="EL430" s="418" t="n">
        <f aca="false">EB430</f>
        <v>7630</v>
      </c>
      <c r="EM430" s="432" t="n">
        <f aca="false">EC430</f>
        <v>6</v>
      </c>
      <c r="EN430" s="432"/>
      <c r="EO430" s="432"/>
      <c r="EP430" s="432"/>
      <c r="EQ430" s="431" t="n">
        <f aca="false">EG430</f>
        <v>18</v>
      </c>
      <c r="ER430" s="449"/>
      <c r="ES430" s="450" t="n">
        <f aca="false">44000/(BA430+AF430)*24</f>
        <v>23.1234124551108</v>
      </c>
      <c r="ET430" s="451" t="n">
        <f aca="false">(BA430+AF430)/BA$6</f>
        <v>0.91336</v>
      </c>
      <c r="EU430" s="452" t="n">
        <f aca="false">BV430/1000/ES430*24</f>
        <v>0.345263090909091</v>
      </c>
      <c r="EV430" s="500" t="n">
        <f aca="false">EU430/$EU$6</f>
        <v>0.639376094276094</v>
      </c>
      <c r="EW430" s="514" t="n">
        <f aca="false">1-EM430/BY430</f>
        <v>0.743538673613259</v>
      </c>
      <c r="EX430" s="515" t="n">
        <f aca="false">BY430-EM430</f>
        <v>17.3953402820356</v>
      </c>
      <c r="EY430" s="514" t="n">
        <f aca="false">1-EJ430/BU430</f>
        <v>0.704460966542751</v>
      </c>
      <c r="EZ430" s="515" t="n">
        <f aca="false">BU430-EJ430</f>
        <v>37.9</v>
      </c>
      <c r="FA430" s="451" t="n">
        <f aca="false">1-EK430/BV430</f>
        <v>0.819631616890835</v>
      </c>
      <c r="FB430" s="432" t="n">
        <f aca="false">BV430-EK430</f>
        <v>272.652535692389</v>
      </c>
      <c r="FC430" s="453"/>
      <c r="FD430" s="432"/>
      <c r="FE430" s="453" t="n">
        <f aca="false">1-EQ430/CB430</f>
        <v>0.797752808988764</v>
      </c>
      <c r="FF430" s="431" t="n">
        <f aca="false">CB430-EQ430</f>
        <v>71</v>
      </c>
      <c r="FG430" s="491" t="n">
        <v>50400</v>
      </c>
      <c r="FH430" s="499"/>
      <c r="FI430" s="502"/>
      <c r="FJ430" s="488"/>
      <c r="FK430" s="456" t="n">
        <f aca="false">3000/BS430*24</f>
        <v>1.57659630375755</v>
      </c>
      <c r="FL430" s="491"/>
      <c r="FM430" s="503"/>
      <c r="FN430" s="491" t="n">
        <v>5004</v>
      </c>
      <c r="FO430" s="533" t="n">
        <f aca="false">FN430/11.15/1.2/1000</f>
        <v>0.373991031390135</v>
      </c>
      <c r="FP430" s="450" t="n">
        <f aca="false">FN430/BS430*1000</f>
        <v>109.57344311115</v>
      </c>
      <c r="FQ430" s="504" t="n">
        <v>46.8</v>
      </c>
      <c r="FR430" s="459" t="n">
        <f aca="false">FQ430/BS430*1000</f>
        <v>1.02478759744241</v>
      </c>
      <c r="FS430" s="505" t="n">
        <v>7.75</v>
      </c>
      <c r="FT430" s="536" t="n">
        <v>14</v>
      </c>
      <c r="FU430" s="496" t="n">
        <v>48</v>
      </c>
      <c r="FV430" s="491" t="n">
        <v>1</v>
      </c>
      <c r="FW430" s="505"/>
      <c r="FX430" s="491"/>
      <c r="FY430" s="453" t="n">
        <f aca="false">1-FV430/(EG430+DD430)</f>
        <v>0.944444444444444</v>
      </c>
      <c r="FZ430" s="453"/>
      <c r="GA430" s="430"/>
      <c r="GB430" s="500" t="n">
        <f aca="false">1-FT430/DZ430</f>
        <v>0.119496855345912</v>
      </c>
      <c r="GC430" s="515" t="n">
        <f aca="false">(CW430+DZ430-FT430)</f>
        <v>1.9</v>
      </c>
      <c r="GD430" s="500" t="n">
        <f aca="false">1-FU430/EA430</f>
        <v>0.2</v>
      </c>
      <c r="GE430" s="528" t="n">
        <f aca="false">CX430+EA430-FU430</f>
        <v>12</v>
      </c>
      <c r="GF430" s="462" t="n">
        <f aca="false">4100/BS430*24</f>
        <v>2.15468161513532</v>
      </c>
      <c r="GG430" s="491" t="n">
        <v>25</v>
      </c>
      <c r="GH430" s="527" t="n">
        <f aca="false">GG430/80</f>
        <v>0.3125</v>
      </c>
      <c r="GI430" s="491" t="n">
        <v>175</v>
      </c>
      <c r="GJ430" s="545" t="n">
        <f aca="false">GI430/GG430</f>
        <v>7</v>
      </c>
      <c r="GK430" s="464" t="n">
        <f aca="false">GG430/(BS430/24)*1000</f>
        <v>13.138302531313</v>
      </c>
      <c r="GL430" s="508" t="n">
        <v>7.91</v>
      </c>
      <c r="GM430" s="536" t="n">
        <v>13.5</v>
      </c>
      <c r="GN430" s="537" t="n">
        <v>46</v>
      </c>
      <c r="GO430" s="527" t="n">
        <f aca="false">1-GM430/FT430</f>
        <v>0.0357142857142857</v>
      </c>
      <c r="GP430" s="527" t="n">
        <f aca="false">1-GN430/FU430</f>
        <v>0.0416666666666666</v>
      </c>
      <c r="GQ430" s="536" t="n">
        <v>8</v>
      </c>
      <c r="GR430" s="456" t="n">
        <f aca="false">4300/BS430*24</f>
        <v>2.25978803538583</v>
      </c>
      <c r="GS430" s="537" t="n">
        <f aca="false">HC430</f>
        <v>12.9</v>
      </c>
      <c r="GT430" s="537" t="n">
        <f aca="false">HD430</f>
        <v>43.602</v>
      </c>
      <c r="GU430" s="527" t="n">
        <f aca="false">1-GS430/GM430</f>
        <v>0.0444444444444444</v>
      </c>
      <c r="GV430" s="527" t="n">
        <f aca="false">1-GT430/GN430</f>
        <v>0.0521304347826088</v>
      </c>
      <c r="GW430" s="527" t="n">
        <f aca="false">1-HC430/FT430</f>
        <v>0.0785714285714285</v>
      </c>
      <c r="GX430" s="527" t="n">
        <f aca="false">1-HD430/FU430</f>
        <v>0.0916250000000001</v>
      </c>
      <c r="GY430" s="545" t="n">
        <f aca="false">GK430/(FU430-HD430)</f>
        <v>2.98733572790199</v>
      </c>
      <c r="GZ430" s="491" t="n">
        <v>44119</v>
      </c>
      <c r="HA430" s="494" t="n">
        <v>8.02</v>
      </c>
      <c r="HB430" s="494" t="n">
        <v>7.89</v>
      </c>
      <c r="HC430" s="495" t="n">
        <v>12.9</v>
      </c>
      <c r="HD430" s="499" t="n">
        <f aca="false">HC430*3.38</f>
        <v>43.602</v>
      </c>
      <c r="HE430" s="499" t="n">
        <v>12.5</v>
      </c>
      <c r="HF430" s="499"/>
      <c r="HG430" s="499"/>
      <c r="HH430" s="493" t="n">
        <v>6</v>
      </c>
      <c r="HI430" s="509" t="n">
        <v>7510</v>
      </c>
      <c r="HJ430" s="491" t="n">
        <f aca="false">HI430*0.67</f>
        <v>5031.7</v>
      </c>
      <c r="HK430" s="491"/>
      <c r="HL430" s="491"/>
      <c r="HM430" s="544"/>
      <c r="HN430" s="507" t="n">
        <v>5.77</v>
      </c>
      <c r="HO430" s="492"/>
      <c r="HP430" s="546" t="n">
        <v>0.01</v>
      </c>
      <c r="HQ430" s="524"/>
      <c r="HR430" s="525"/>
      <c r="HS430" s="525" t="n">
        <v>0.17</v>
      </c>
      <c r="HT430" s="512" t="n">
        <v>4</v>
      </c>
      <c r="HU430" s="526" t="n">
        <f aca="false">72500/BA430*24</f>
        <v>40.2144772117963</v>
      </c>
      <c r="HV430" s="527" t="n">
        <f aca="false">1-HC430/BE430</f>
        <v>0.760223048327137</v>
      </c>
      <c r="HW430" s="527" t="n">
        <f aca="false">1-HD430/BF430</f>
        <v>0.833580152671756</v>
      </c>
      <c r="HX430" s="527" t="n">
        <f aca="false">1-HN430/BK430</f>
        <v>0.757563025210084</v>
      </c>
      <c r="HY430" s="513"/>
    </row>
    <row r="431" s="599" customFormat="true" ht="15" hidden="false" customHeight="true" outlineLevel="0" collapsed="false">
      <c r="A431" s="401" t="n">
        <v>43913</v>
      </c>
      <c r="B431" s="516" t="n">
        <v>41984</v>
      </c>
      <c r="C431" s="403" t="n">
        <f aca="false">B431/$B$6</f>
        <v>0.83968</v>
      </c>
      <c r="D431" s="572" t="n">
        <v>8.09</v>
      </c>
      <c r="E431" s="573" t="n">
        <v>44</v>
      </c>
      <c r="F431" s="574" t="n">
        <v>214</v>
      </c>
      <c r="G431" s="407" t="n">
        <f aca="false">F431*B431/1000</f>
        <v>8984.576</v>
      </c>
      <c r="H431" s="403" t="n">
        <f aca="false">G431/$G$6</f>
        <v>0.35938304</v>
      </c>
      <c r="I431" s="574" t="n">
        <v>7050</v>
      </c>
      <c r="J431" s="407" t="n">
        <f aca="false">I431*0.67</f>
        <v>4723.5</v>
      </c>
      <c r="K431" s="575" t="n">
        <v>30.5</v>
      </c>
      <c r="L431" s="575"/>
      <c r="M431" s="575"/>
      <c r="N431" s="576" t="n">
        <v>95</v>
      </c>
      <c r="O431" s="576"/>
      <c r="P431" s="410"/>
      <c r="Q431" s="410" t="n">
        <v>1200</v>
      </c>
      <c r="R431" s="410"/>
      <c r="S431" s="410"/>
      <c r="T431" s="411" t="n">
        <v>5.1</v>
      </c>
      <c r="U431" s="410" t="n">
        <f aca="false">V431/2.9</f>
        <v>3662.06896551724</v>
      </c>
      <c r="V431" s="410" t="n">
        <v>10620</v>
      </c>
      <c r="W431" s="410" t="n">
        <v>3884</v>
      </c>
      <c r="X431" s="517" t="n">
        <v>1200</v>
      </c>
      <c r="Y431" s="474"/>
      <c r="Z431" s="430"/>
      <c r="AA431" s="448"/>
      <c r="AB431" s="410"/>
      <c r="AC431" s="410"/>
      <c r="AD431" s="475"/>
      <c r="AE431" s="478"/>
      <c r="AF431" s="479" t="n">
        <f aca="false">X431+Q431</f>
        <v>2400</v>
      </c>
      <c r="AG431" s="478" t="n">
        <f aca="false">AF431/$AF$6</f>
        <v>0.96</v>
      </c>
      <c r="AH431" s="479" t="n">
        <f aca="false">AI431/2.9</f>
        <v>1867.93103448276</v>
      </c>
      <c r="AI431" s="479" t="n">
        <f aca="false">(V431*Q431+F431*X431)/AF431</f>
        <v>5417</v>
      </c>
      <c r="AJ431" s="474" t="n">
        <f aca="false">(V431*Q431+X431*F431)/1000</f>
        <v>13000.8</v>
      </c>
      <c r="AK431" s="478" t="n">
        <f aca="false">AJ431/$AJ$6</f>
        <v>0.577813333333333</v>
      </c>
      <c r="AL431" s="448" t="n">
        <v>38</v>
      </c>
      <c r="AM431" s="480"/>
      <c r="AN431" s="474" t="n">
        <v>1906</v>
      </c>
      <c r="AO431" s="474" t="n">
        <v>1883</v>
      </c>
      <c r="AP431" s="480" t="n">
        <v>7.59</v>
      </c>
      <c r="AQ431" s="448" t="n">
        <v>481</v>
      </c>
      <c r="AR431" s="474" t="n">
        <f aca="false">AQ431*3.2</f>
        <v>1539.2</v>
      </c>
      <c r="AS431" s="658" t="n">
        <f aca="false">AR431/AQ431</f>
        <v>3.2</v>
      </c>
      <c r="AT431" s="474" t="n">
        <v>6730</v>
      </c>
      <c r="AU431" s="448"/>
      <c r="AV431" s="481" t="n">
        <v>10</v>
      </c>
      <c r="AW431" s="480" t="n">
        <v>4.15</v>
      </c>
      <c r="AX431" s="480" t="n">
        <v>38.48</v>
      </c>
      <c r="AY431" s="481" t="n">
        <v>16.6</v>
      </c>
      <c r="AZ431" s="481" t="n">
        <v>4</v>
      </c>
      <c r="BA431" s="421" t="n">
        <f aca="false">CC431+DF431</f>
        <v>44994</v>
      </c>
      <c r="BB431" s="422" t="n">
        <f aca="false">BA431/$BA$6</f>
        <v>0.89988</v>
      </c>
      <c r="BC431" s="423"/>
      <c r="BD431" s="424" t="n">
        <v>8.01</v>
      </c>
      <c r="BE431" s="425" t="n">
        <v>47.9</v>
      </c>
      <c r="BF431" s="426" t="n">
        <v>299</v>
      </c>
      <c r="BG431" s="427" t="n">
        <v>7110</v>
      </c>
      <c r="BH431" s="421" t="n">
        <f aca="false">BG431*0.67</f>
        <v>4763.7</v>
      </c>
      <c r="BI431" s="433"/>
      <c r="BJ431" s="422"/>
      <c r="BK431" s="428" t="n">
        <v>17.9</v>
      </c>
      <c r="BL431" s="428"/>
      <c r="BM431" s="429"/>
      <c r="BN431" s="423"/>
      <c r="BO431" s="426" t="n">
        <v>166</v>
      </c>
      <c r="BP431" s="426"/>
      <c r="BQ431" s="424" t="n">
        <v>5.23</v>
      </c>
      <c r="BR431" s="422" t="n">
        <f aca="false">BQ431/$BQ$6</f>
        <v>0.726388888888889</v>
      </c>
      <c r="BS431" s="410" t="n">
        <f aca="false">BA431+AF431</f>
        <v>47394</v>
      </c>
      <c r="BT431" s="430" t="n">
        <f aca="false">(BD431*BA431+AP431*AF431)/(AF431+BA431)</f>
        <v>7.9887314849981</v>
      </c>
      <c r="BU431" s="431" t="n">
        <f aca="false">(AQ431*Y431+BA431*BE431)/(BA431+Y431)</f>
        <v>47.9</v>
      </c>
      <c r="BV431" s="431" t="n">
        <f aca="false">(BA431*BF431+AR431*AF431)/(AF431+BA431)</f>
        <v>361.802886441322</v>
      </c>
      <c r="BW431" s="431" t="n">
        <f aca="false">(BA431*BG431+AS431*AF431)/(AF431+BA431)</f>
        <v>6750.1164704393</v>
      </c>
      <c r="BX431" s="431" t="n">
        <f aca="false">BW431*0.65</f>
        <v>4387.57570578554</v>
      </c>
      <c r="BY431" s="431" t="n">
        <f aca="false">(BK431*BA431+AY431*AF431)/BS431</f>
        <v>17.834168882137</v>
      </c>
      <c r="BZ431" s="431"/>
      <c r="CA431" s="432"/>
      <c r="CB431" s="431" t="n">
        <f aca="false">BO431</f>
        <v>166</v>
      </c>
      <c r="CC431" s="433" t="n">
        <v>23743</v>
      </c>
      <c r="CD431" s="412" t="n">
        <f aca="false">CC431+AF431/2</f>
        <v>24943</v>
      </c>
      <c r="CE431" s="422" t="n">
        <f aca="false">CD431/25000</f>
        <v>0.99772</v>
      </c>
      <c r="CF431" s="434" t="n">
        <f aca="false">6700/CD431*24</f>
        <v>6.44669847251734</v>
      </c>
      <c r="CG431" s="435"/>
      <c r="CH431" s="428"/>
      <c r="CI431" s="447" t="n">
        <f aca="false">9500/CD431*24</f>
        <v>9.14084111774847</v>
      </c>
      <c r="CJ431" s="437" t="n">
        <v>24.9</v>
      </c>
      <c r="CK431" s="437" t="n">
        <v>1.45</v>
      </c>
      <c r="CL431" s="424"/>
      <c r="CM431" s="424" t="n">
        <v>16.6</v>
      </c>
      <c r="CN431" s="424" t="n">
        <v>74</v>
      </c>
      <c r="CO431" s="433"/>
      <c r="CP431" s="433"/>
      <c r="CQ431" s="438"/>
      <c r="CR431" s="438" t="n">
        <v>0.94</v>
      </c>
      <c r="CS431" s="425"/>
      <c r="CT431" s="433" t="n">
        <f aca="false">3500/CD431*24</f>
        <v>3.36767830653891</v>
      </c>
      <c r="CU431" s="435" t="n">
        <v>6.34</v>
      </c>
      <c r="CV431" s="439"/>
      <c r="CW431" s="440"/>
      <c r="CX431" s="441"/>
      <c r="CY431" s="442"/>
      <c r="CZ431" s="443"/>
      <c r="DA431" s="443"/>
      <c r="DB431" s="443"/>
      <c r="DC431" s="443"/>
      <c r="DD431" s="444"/>
      <c r="DE431" s="441"/>
      <c r="DF431" s="445" t="n">
        <v>21251</v>
      </c>
      <c r="DG431" s="446" t="n">
        <f aca="false">DF431+AF431/2</f>
        <v>22451</v>
      </c>
      <c r="DH431" s="422" t="n">
        <f aca="false">DG431/25000</f>
        <v>0.89804</v>
      </c>
      <c r="DI431" s="447" t="n">
        <f aca="false">6700/DG431*24</f>
        <v>7.16226448710525</v>
      </c>
      <c r="DJ431" s="435" t="n">
        <v>7.72</v>
      </c>
      <c r="DK431" s="428" t="n">
        <v>3.6</v>
      </c>
      <c r="DL431" s="447" t="n">
        <f aca="false">9500/DG431*24</f>
        <v>10.1554496458955</v>
      </c>
      <c r="DM431" s="423" t="n">
        <v>25.2</v>
      </c>
      <c r="DN431" s="423" t="n">
        <v>1.16</v>
      </c>
      <c r="DO431" s="424" t="n">
        <v>7.84</v>
      </c>
      <c r="DP431" s="424" t="n">
        <v>15.9</v>
      </c>
      <c r="DQ431" s="424" t="n">
        <v>78</v>
      </c>
      <c r="DR431" s="433"/>
      <c r="DS431" s="433"/>
      <c r="DT431" s="438"/>
      <c r="DU431" s="438" t="n">
        <v>0.94</v>
      </c>
      <c r="DV431" s="425"/>
      <c r="DW431" s="447" t="n">
        <f aca="false">3500/DG431*24</f>
        <v>3.74148144848782</v>
      </c>
      <c r="DX431" s="435" t="n">
        <v>6.78</v>
      </c>
      <c r="DY431" s="439" t="n">
        <v>7.88</v>
      </c>
      <c r="DZ431" s="440" t="n">
        <v>15.9</v>
      </c>
      <c r="EA431" s="441" t="n">
        <v>60</v>
      </c>
      <c r="EB431" s="442" t="n">
        <v>7090</v>
      </c>
      <c r="EC431" s="443" t="n">
        <v>6.7</v>
      </c>
      <c r="ED431" s="443"/>
      <c r="EE431" s="443"/>
      <c r="EF431" s="443"/>
      <c r="EG431" s="444" t="n">
        <v>11</v>
      </c>
      <c r="EH431" s="441"/>
      <c r="EI431" s="430" t="n">
        <f aca="false">DY431</f>
        <v>7.88</v>
      </c>
      <c r="EJ431" s="448" t="n">
        <f aca="false">DZ431</f>
        <v>15.9</v>
      </c>
      <c r="EK431" s="449" t="n">
        <f aca="false">EA431</f>
        <v>60</v>
      </c>
      <c r="EL431" s="418" t="n">
        <f aca="false">EB431</f>
        <v>7090</v>
      </c>
      <c r="EM431" s="432" t="n">
        <f aca="false">EC431</f>
        <v>6.7</v>
      </c>
      <c r="EN431" s="432"/>
      <c r="EO431" s="432"/>
      <c r="EP431" s="432"/>
      <c r="EQ431" s="431" t="n">
        <f aca="false">EG431</f>
        <v>11</v>
      </c>
      <c r="ER431" s="449"/>
      <c r="ES431" s="450" t="n">
        <f aca="false">44000/(BA431+AF431)*24</f>
        <v>22.2813014305608</v>
      </c>
      <c r="ET431" s="451" t="n">
        <f aca="false">(BA431+AF431)/BA$6</f>
        <v>0.94788</v>
      </c>
      <c r="EU431" s="452" t="n">
        <f aca="false">BV431/1000/ES431*24</f>
        <v>0.389711045454545</v>
      </c>
      <c r="EV431" s="451" t="n">
        <f aca="false">EU431/$EU$6</f>
        <v>0.721687121212121</v>
      </c>
      <c r="EW431" s="514" t="n">
        <f aca="false">1-EM431/BY431</f>
        <v>0.624316667388361</v>
      </c>
      <c r="EX431" s="515" t="n">
        <f aca="false">BY431-EM431</f>
        <v>11.134168882137</v>
      </c>
      <c r="EY431" s="514" t="n">
        <f aca="false">1-EJ431/BU431</f>
        <v>0.668058455114823</v>
      </c>
      <c r="EZ431" s="515" t="n">
        <f aca="false">BU431-EJ431</f>
        <v>32</v>
      </c>
      <c r="FA431" s="451" t="n">
        <f aca="false">1-EK431/BV431</f>
        <v>0.834163843770962</v>
      </c>
      <c r="FB431" s="432" t="n">
        <f aca="false">BV431-EK431</f>
        <v>301.802886441322</v>
      </c>
      <c r="FC431" s="453"/>
      <c r="FD431" s="432"/>
      <c r="FE431" s="453" t="n">
        <f aca="false">1-EQ431/CB431</f>
        <v>0.933734939759036</v>
      </c>
      <c r="FF431" s="431" t="n">
        <f aca="false">CB431-EQ431</f>
        <v>155</v>
      </c>
      <c r="FG431" s="406" t="n">
        <v>50400</v>
      </c>
      <c r="FH431" s="590"/>
      <c r="FI431" s="591"/>
      <c r="FJ431" s="592"/>
      <c r="FK431" s="456" t="n">
        <f aca="false">3000/BS431*24</f>
        <v>1.51917964299278</v>
      </c>
      <c r="FL431" s="531"/>
      <c r="FM431" s="456"/>
      <c r="FN431" s="531" t="n">
        <v>4587</v>
      </c>
      <c r="FO431" s="533" t="n">
        <f aca="false">FN431/11.15/1.2/1000</f>
        <v>0.342825112107623</v>
      </c>
      <c r="FP431" s="450" t="n">
        <f aca="false">FN431/BS431*1000</f>
        <v>96.7844030889986</v>
      </c>
      <c r="FQ431" s="458" t="n">
        <v>46.8</v>
      </c>
      <c r="FR431" s="459" t="n">
        <f aca="false">FQ431/BS431*1000</f>
        <v>0.98746676794531</v>
      </c>
      <c r="FS431" s="577" t="n">
        <v>7.93</v>
      </c>
      <c r="FT431" s="578" t="n">
        <v>13.7</v>
      </c>
      <c r="FU431" s="579" t="n">
        <v>54</v>
      </c>
      <c r="FV431" s="580" t="n">
        <v>1</v>
      </c>
      <c r="FW431" s="581"/>
      <c r="FX431" s="580"/>
      <c r="FY431" s="453" t="n">
        <f aca="false">1-FV431/(EG431+DD431)</f>
        <v>0.909090909090909</v>
      </c>
      <c r="FZ431" s="453"/>
      <c r="GA431" s="430"/>
      <c r="GB431" s="514" t="n">
        <f aca="false">1-FT431/DZ431</f>
        <v>0.138364779874214</v>
      </c>
      <c r="GC431" s="515" t="n">
        <f aca="false">(CW431+DZ431-FT431)</f>
        <v>2.2</v>
      </c>
      <c r="GD431" s="514" t="n">
        <f aca="false">1-FU431/EA431</f>
        <v>0.1</v>
      </c>
      <c r="GE431" s="528" t="n">
        <f aca="false">CX431+EA431-FU431</f>
        <v>6</v>
      </c>
      <c r="GF431" s="462" t="n">
        <f aca="false">4100/BS431*24</f>
        <v>2.0762121787568</v>
      </c>
      <c r="GG431" s="607" t="n">
        <v>25</v>
      </c>
      <c r="GH431" s="451" t="n">
        <f aca="false">GG431/80</f>
        <v>0.3125</v>
      </c>
      <c r="GI431" s="406" t="n">
        <v>175</v>
      </c>
      <c r="GJ431" s="463" t="n">
        <f aca="false">GI431/GG431</f>
        <v>7</v>
      </c>
      <c r="GK431" s="464" t="n">
        <f aca="false">GG431/(BS431/24)*1000</f>
        <v>12.6598303582732</v>
      </c>
      <c r="GL431" s="465" t="n">
        <v>7.93</v>
      </c>
      <c r="GM431" s="530" t="n">
        <v>13.3</v>
      </c>
      <c r="GN431" s="406" t="n">
        <v>52</v>
      </c>
      <c r="GO431" s="514" t="n">
        <f aca="false">1-GM431/FT431</f>
        <v>0.0291970802919707</v>
      </c>
      <c r="GP431" s="451" t="n">
        <f aca="false">1-GN431/FU431</f>
        <v>0.0370370370370371</v>
      </c>
      <c r="GQ431" s="578" t="n">
        <v>8</v>
      </c>
      <c r="GR431" s="456" t="n">
        <f aca="false">4300/BS431*24</f>
        <v>2.17749082162299</v>
      </c>
      <c r="GS431" s="532" t="n">
        <f aca="false">HC431</f>
        <v>12.2</v>
      </c>
      <c r="GT431" s="532" t="n">
        <f aca="false">HD431</f>
        <v>41.236</v>
      </c>
      <c r="GU431" s="514" t="n">
        <f aca="false">1-GS431/GM431</f>
        <v>0.0827067669172933</v>
      </c>
      <c r="GV431" s="514" t="n">
        <f aca="false">1-GT431/GN431</f>
        <v>0.207</v>
      </c>
      <c r="GW431" s="514" t="n">
        <f aca="false">1-HC431/FT431</f>
        <v>0.10948905109489</v>
      </c>
      <c r="GX431" s="514" t="n">
        <f aca="false">1-HD431/FU431</f>
        <v>0.23637037037037</v>
      </c>
      <c r="GY431" s="463" t="n">
        <f aca="false">GK431/(FU431-HD431)</f>
        <v>0.99183879334638</v>
      </c>
      <c r="GZ431" s="406" t="n">
        <v>44605</v>
      </c>
      <c r="HA431" s="582" t="n">
        <v>8.12</v>
      </c>
      <c r="HB431" s="452" t="n">
        <v>8.01</v>
      </c>
      <c r="HC431" s="578" t="n">
        <v>12.2</v>
      </c>
      <c r="HD431" s="464" t="n">
        <f aca="false">HC431*3.38</f>
        <v>41.236</v>
      </c>
      <c r="HE431" s="464" t="n">
        <v>12</v>
      </c>
      <c r="HF431" s="464"/>
      <c r="HG431" s="583"/>
      <c r="HH431" s="576" t="n">
        <v>5</v>
      </c>
      <c r="HI431" s="584" t="n">
        <v>7440</v>
      </c>
      <c r="HJ431" s="407" t="n">
        <f aca="false">HI431*0.67</f>
        <v>4984.8</v>
      </c>
      <c r="HK431" s="407"/>
      <c r="HL431" s="550"/>
      <c r="HM431" s="585"/>
      <c r="HN431" s="462" t="n">
        <v>5.49</v>
      </c>
      <c r="HO431" s="575"/>
      <c r="HP431" s="549" t="n">
        <v>0.01</v>
      </c>
      <c r="HQ431" s="586"/>
      <c r="HR431" s="587"/>
      <c r="HS431" s="521" t="n">
        <v>0.18</v>
      </c>
      <c r="HT431" s="588" t="n">
        <v>4</v>
      </c>
      <c r="HU431" s="523" t="n">
        <f aca="false">72500/BA431*24</f>
        <v>38.6718229097213</v>
      </c>
      <c r="HV431" s="514" t="n">
        <f aca="false">1-HC431/BE431</f>
        <v>0.745302713987474</v>
      </c>
      <c r="HW431" s="514" t="n">
        <f aca="false">1-HD431/BF431</f>
        <v>0.862086956521739</v>
      </c>
      <c r="HX431" s="514" t="n">
        <f aca="false">1-HN431/BK431</f>
        <v>0.693296089385475</v>
      </c>
      <c r="HY431" s="600"/>
    </row>
    <row r="432" s="599" customFormat="true" ht="15" hidden="false" customHeight="true" outlineLevel="0" collapsed="false">
      <c r="A432" s="401" t="n">
        <v>43914</v>
      </c>
      <c r="B432" s="516" t="n">
        <v>45108</v>
      </c>
      <c r="C432" s="403" t="n">
        <f aca="false">B432/$B$6</f>
        <v>0.90216</v>
      </c>
      <c r="D432" s="572" t="n">
        <v>7.95</v>
      </c>
      <c r="E432" s="573" t="n">
        <v>45</v>
      </c>
      <c r="F432" s="574" t="n">
        <v>225</v>
      </c>
      <c r="G432" s="407" t="n">
        <f aca="false">F432*B432/1000</f>
        <v>10149.3</v>
      </c>
      <c r="H432" s="403" t="n">
        <f aca="false">G432/$G$6</f>
        <v>0.405972</v>
      </c>
      <c r="I432" s="574" t="n">
        <v>6680</v>
      </c>
      <c r="J432" s="407" t="n">
        <f aca="false">I432*0.67</f>
        <v>4475.6</v>
      </c>
      <c r="K432" s="575" t="n">
        <v>33</v>
      </c>
      <c r="L432" s="575" t="n">
        <v>22.2</v>
      </c>
      <c r="M432" s="575" t="n">
        <v>2.4</v>
      </c>
      <c r="N432" s="576" t="n">
        <v>103</v>
      </c>
      <c r="O432" s="576" t="n">
        <v>16</v>
      </c>
      <c r="P432" s="410"/>
      <c r="Q432" s="410" t="n">
        <v>1200</v>
      </c>
      <c r="R432" s="410"/>
      <c r="S432" s="410"/>
      <c r="T432" s="411" t="n">
        <v>5.133</v>
      </c>
      <c r="U432" s="410" t="n">
        <f aca="false">V432/2.9</f>
        <v>3675.86206896552</v>
      </c>
      <c r="V432" s="410" t="n">
        <v>10660</v>
      </c>
      <c r="W432" s="410" t="n">
        <v>4501</v>
      </c>
      <c r="X432" s="517" t="n">
        <v>1200</v>
      </c>
      <c r="Y432" s="474"/>
      <c r="Z432" s="430"/>
      <c r="AA432" s="448"/>
      <c r="AB432" s="410"/>
      <c r="AC432" s="410"/>
      <c r="AD432" s="475"/>
      <c r="AE432" s="478"/>
      <c r="AF432" s="479" t="n">
        <f aca="false">X432+Q432</f>
        <v>2400</v>
      </c>
      <c r="AG432" s="478" t="n">
        <f aca="false">AF432/$AF$6</f>
        <v>0.96</v>
      </c>
      <c r="AH432" s="479" t="n">
        <f aca="false">AI432/2.9</f>
        <v>1876.72413793103</v>
      </c>
      <c r="AI432" s="479" t="n">
        <f aca="false">(V432*Q432+F432*X432)/AF432</f>
        <v>5442.5</v>
      </c>
      <c r="AJ432" s="474" t="n">
        <f aca="false">(V432*Q432+X432*F432)/1000</f>
        <v>13062</v>
      </c>
      <c r="AK432" s="478" t="n">
        <f aca="false">AJ432/$AJ$6</f>
        <v>0.580533333333333</v>
      </c>
      <c r="AL432" s="448" t="n">
        <v>38</v>
      </c>
      <c r="AM432" s="480"/>
      <c r="AN432" s="474" t="n">
        <v>2219</v>
      </c>
      <c r="AO432" s="474" t="n">
        <v>2225</v>
      </c>
      <c r="AP432" s="480" t="n">
        <v>7.45</v>
      </c>
      <c r="AQ432" s="448" t="n">
        <v>497</v>
      </c>
      <c r="AR432" s="474" t="n">
        <f aca="false">AQ432*3.2</f>
        <v>1590.4</v>
      </c>
      <c r="AS432" s="658" t="n">
        <f aca="false">AR432/AQ432</f>
        <v>3.2</v>
      </c>
      <c r="AT432" s="474" t="n">
        <v>6710</v>
      </c>
      <c r="AU432" s="448"/>
      <c r="AV432" s="481" t="n">
        <v>10</v>
      </c>
      <c r="AW432" s="480" t="n">
        <v>4.66</v>
      </c>
      <c r="AX432" s="480" t="n">
        <v>40.82</v>
      </c>
      <c r="AY432" s="481" t="n">
        <v>15.4</v>
      </c>
      <c r="AZ432" s="481" t="n">
        <v>4.3</v>
      </c>
      <c r="BA432" s="421" t="n">
        <f aca="false">CC432+DF432</f>
        <v>48228</v>
      </c>
      <c r="BB432" s="422" t="n">
        <f aca="false">BA432/$BA$6</f>
        <v>0.96456</v>
      </c>
      <c r="BC432" s="423"/>
      <c r="BD432" s="424" t="n">
        <v>7.99</v>
      </c>
      <c r="BE432" s="425" t="n">
        <v>53</v>
      </c>
      <c r="BF432" s="426" t="n">
        <v>228</v>
      </c>
      <c r="BG432" s="427" t="n">
        <v>7540</v>
      </c>
      <c r="BH432" s="421" t="n">
        <f aca="false">BG432*0.67</f>
        <v>5051.8</v>
      </c>
      <c r="BI432" s="433" t="n">
        <v>1332</v>
      </c>
      <c r="BJ432" s="422" t="n">
        <f aca="false">BI432/35.5*(23+35.5)/BH432</f>
        <v>0.434495806542808</v>
      </c>
      <c r="BK432" s="428" t="n">
        <v>20.2</v>
      </c>
      <c r="BL432" s="428" t="n">
        <v>13.3</v>
      </c>
      <c r="BM432" s="429" t="n">
        <v>7.2</v>
      </c>
      <c r="BN432" s="423" t="n">
        <v>1.8</v>
      </c>
      <c r="BO432" s="426" t="n">
        <v>84</v>
      </c>
      <c r="BP432" s="426" t="n">
        <v>16</v>
      </c>
      <c r="BQ432" s="424" t="n">
        <v>4.1</v>
      </c>
      <c r="BR432" s="422" t="n">
        <f aca="false">BQ432/$BQ$6</f>
        <v>0.569444444444444</v>
      </c>
      <c r="BS432" s="410" t="n">
        <f aca="false">BA432+AF432</f>
        <v>50628</v>
      </c>
      <c r="BT432" s="430" t="n">
        <f aca="false">(BD432*BA432+AP432*AF432)/(AF432+BA432)</f>
        <v>7.96440151694714</v>
      </c>
      <c r="BU432" s="431" t="n">
        <f aca="false">(AQ432*Y432+BA432*BE432)/(BA432+Y432)</f>
        <v>53</v>
      </c>
      <c r="BV432" s="431" t="n">
        <f aca="false">(BA432*BF432+AR432*AF432)/(AF432+BA432)</f>
        <v>292.584024650391</v>
      </c>
      <c r="BW432" s="431" t="n">
        <f aca="false">(BA432*BG432+AS432*AF432)/(AF432+BA432)</f>
        <v>7182.72102393932</v>
      </c>
      <c r="BX432" s="431" t="n">
        <f aca="false">BW432*0.65</f>
        <v>4668.76866556056</v>
      </c>
      <c r="BY432" s="431" t="n">
        <f aca="false">(BK432*BA432+AY432*AF432)/BS432</f>
        <v>19.9724579284191</v>
      </c>
      <c r="BZ432" s="431" t="n">
        <f aca="false">(BL432*BA432+AY432*AF432)/BS432</f>
        <v>13.3995496563167</v>
      </c>
      <c r="CA432" s="432" t="n">
        <f aca="false">(BN432*BA432+AZ432*AF432)/BS432</f>
        <v>1.91851149561507</v>
      </c>
      <c r="CB432" s="431" t="n">
        <f aca="false">BO432</f>
        <v>84</v>
      </c>
      <c r="CC432" s="433" t="n">
        <v>25364</v>
      </c>
      <c r="CD432" s="412" t="n">
        <f aca="false">CC432+AF432/2</f>
        <v>26564</v>
      </c>
      <c r="CE432" s="422" t="n">
        <f aca="false">CD432/25000</f>
        <v>1.06256</v>
      </c>
      <c r="CF432" s="434" t="n">
        <f aca="false">6700/CD432*24</f>
        <v>6.0533052251167</v>
      </c>
      <c r="CG432" s="435"/>
      <c r="CH432" s="428"/>
      <c r="CI432" s="447" t="n">
        <f aca="false">9500/CD432*24</f>
        <v>8.5830447221804</v>
      </c>
      <c r="CJ432" s="437" t="n">
        <v>24.3</v>
      </c>
      <c r="CK432" s="437" t="n">
        <v>1.26</v>
      </c>
      <c r="CL432" s="424"/>
      <c r="CM432" s="424" t="n">
        <v>16.8</v>
      </c>
      <c r="CN432" s="424" t="n">
        <v>79</v>
      </c>
      <c r="CO432" s="433"/>
      <c r="CP432" s="433"/>
      <c r="CQ432" s="438"/>
      <c r="CR432" s="438" t="n">
        <v>0.93</v>
      </c>
      <c r="CS432" s="425"/>
      <c r="CT432" s="433" t="n">
        <f aca="false">3500/CD432*24</f>
        <v>3.16217437132962</v>
      </c>
      <c r="CU432" s="435" t="n">
        <v>6.29</v>
      </c>
      <c r="CV432" s="439"/>
      <c r="CW432" s="440"/>
      <c r="CX432" s="441"/>
      <c r="CY432" s="442"/>
      <c r="CZ432" s="443"/>
      <c r="DA432" s="443"/>
      <c r="DB432" s="443"/>
      <c r="DC432" s="443"/>
      <c r="DD432" s="444"/>
      <c r="DE432" s="441"/>
      <c r="DF432" s="445" t="n">
        <v>22864</v>
      </c>
      <c r="DG432" s="446" t="n">
        <f aca="false">DF432+AF432/2</f>
        <v>24064</v>
      </c>
      <c r="DH432" s="422" t="n">
        <f aca="false">DG432/25000</f>
        <v>0.96256</v>
      </c>
      <c r="DI432" s="447" t="n">
        <f aca="false">6700/DG432*24</f>
        <v>6.68218085106383</v>
      </c>
      <c r="DJ432" s="435" t="n">
        <v>7.67</v>
      </c>
      <c r="DK432" s="428" t="n">
        <v>3.9</v>
      </c>
      <c r="DL432" s="447" t="n">
        <f aca="false">9500/DG432*24</f>
        <v>9.47473404255319</v>
      </c>
      <c r="DM432" s="423" t="n">
        <v>24.9</v>
      </c>
      <c r="DN432" s="423" t="n">
        <v>1.14</v>
      </c>
      <c r="DO432" s="424" t="n">
        <v>7.69</v>
      </c>
      <c r="DP432" s="424" t="n">
        <v>16.1</v>
      </c>
      <c r="DQ432" s="424" t="n">
        <v>74</v>
      </c>
      <c r="DR432" s="433" t="n">
        <v>5390</v>
      </c>
      <c r="DS432" s="433" t="n">
        <v>2447</v>
      </c>
      <c r="DT432" s="438" t="n">
        <f aca="false">DS432/DR432</f>
        <v>0.453988868274583</v>
      </c>
      <c r="DU432" s="438" t="n">
        <v>0.95</v>
      </c>
      <c r="DV432" s="425"/>
      <c r="DW432" s="447" t="n">
        <f aca="false">3500/DG432*24</f>
        <v>3.4906914893617</v>
      </c>
      <c r="DX432" s="435" t="n">
        <v>7.09</v>
      </c>
      <c r="DY432" s="439" t="n">
        <v>7.86</v>
      </c>
      <c r="DZ432" s="440" t="n">
        <v>16</v>
      </c>
      <c r="EA432" s="441" t="n">
        <v>58</v>
      </c>
      <c r="EB432" s="442" t="n">
        <v>6860</v>
      </c>
      <c r="EC432" s="443" t="n">
        <v>6.9</v>
      </c>
      <c r="ED432" s="443" t="n">
        <v>0.34</v>
      </c>
      <c r="EE432" s="443" t="n">
        <v>4.4</v>
      </c>
      <c r="EF432" s="443" t="n">
        <v>0.8</v>
      </c>
      <c r="EG432" s="444" t="n">
        <v>13</v>
      </c>
      <c r="EH432" s="441" t="n">
        <v>16</v>
      </c>
      <c r="EI432" s="430" t="n">
        <f aca="false">DY432</f>
        <v>7.86</v>
      </c>
      <c r="EJ432" s="448" t="n">
        <f aca="false">DZ432</f>
        <v>16</v>
      </c>
      <c r="EK432" s="449" t="n">
        <f aca="false">EA432</f>
        <v>58</v>
      </c>
      <c r="EL432" s="418" t="n">
        <f aca="false">EB432</f>
        <v>6860</v>
      </c>
      <c r="EM432" s="432" t="n">
        <f aca="false">EC432</f>
        <v>6.9</v>
      </c>
      <c r="EN432" s="432" t="n">
        <f aca="false">ED432</f>
        <v>0.34</v>
      </c>
      <c r="EO432" s="432" t="n">
        <f aca="false">EE432</f>
        <v>4.4</v>
      </c>
      <c r="EP432" s="432" t="n">
        <f aca="false">EF432</f>
        <v>0.8</v>
      </c>
      <c r="EQ432" s="431" t="n">
        <f aca="false">EG432</f>
        <v>13</v>
      </c>
      <c r="ER432" s="449" t="n">
        <f aca="false">EH432</f>
        <v>16</v>
      </c>
      <c r="ES432" s="450" t="n">
        <f aca="false">44000/(BA432+AF432)*24</f>
        <v>20.8580232282531</v>
      </c>
      <c r="ET432" s="451" t="n">
        <f aca="false">(BA432+AF432)/BA$6</f>
        <v>1.01256</v>
      </c>
      <c r="EU432" s="452" t="n">
        <f aca="false">BV432/1000/ES432*24</f>
        <v>0.336657818181818</v>
      </c>
      <c r="EV432" s="451" t="n">
        <f aca="false">EU432/$EU$6</f>
        <v>0.623440404040404</v>
      </c>
      <c r="EW432" s="514" t="n">
        <f aca="false">1-EM432/BY432</f>
        <v>0.654524244100076</v>
      </c>
      <c r="EX432" s="515" t="n">
        <f aca="false">BY432-EM432</f>
        <v>13.0724579284191</v>
      </c>
      <c r="EY432" s="514" t="n">
        <f aca="false">1-EJ432/BU432</f>
        <v>0.69811320754717</v>
      </c>
      <c r="EZ432" s="515" t="n">
        <f aca="false">BU432-EJ432</f>
        <v>37</v>
      </c>
      <c r="FA432" s="451" t="n">
        <f aca="false">1-EK432/BV432</f>
        <v>0.801766347054306</v>
      </c>
      <c r="FB432" s="432" t="n">
        <f aca="false">BV432-EK432</f>
        <v>234.584024650391</v>
      </c>
      <c r="FC432" s="453" t="n">
        <f aca="false">1-EP432/CA432</f>
        <v>0.583010056583727</v>
      </c>
      <c r="FD432" s="432" t="n">
        <f aca="false">CA432-EP432</f>
        <v>1.11851149561507</v>
      </c>
      <c r="FE432" s="453" t="n">
        <f aca="false">1-EQ432/CB432</f>
        <v>0.845238095238095</v>
      </c>
      <c r="FF432" s="431" t="n">
        <f aca="false">CB432-EQ432</f>
        <v>71</v>
      </c>
      <c r="FG432" s="406" t="n">
        <v>50400</v>
      </c>
      <c r="FH432" s="590"/>
      <c r="FI432" s="591"/>
      <c r="FJ432" s="592"/>
      <c r="FK432" s="456" t="n">
        <f aca="false">3000/BS432*24</f>
        <v>1.4221379473809</v>
      </c>
      <c r="FL432" s="531"/>
      <c r="FM432" s="456"/>
      <c r="FN432" s="531" t="n">
        <v>4309</v>
      </c>
      <c r="FO432" s="533" t="n">
        <f aca="false">FN432/11.15/1.2/1000</f>
        <v>0.322047832585949</v>
      </c>
      <c r="FP432" s="450" t="n">
        <f aca="false">FN432/BS432*1000</f>
        <v>85.1110057675595</v>
      </c>
      <c r="FQ432" s="458" t="n">
        <v>46.8</v>
      </c>
      <c r="FR432" s="459" t="n">
        <f aca="false">FQ432/BS432*1000</f>
        <v>0.924389665797582</v>
      </c>
      <c r="FS432" s="577" t="n">
        <v>7.79</v>
      </c>
      <c r="FT432" s="578" t="n">
        <v>13.8</v>
      </c>
      <c r="FU432" s="579" t="n">
        <v>52</v>
      </c>
      <c r="FV432" s="580" t="n">
        <v>1</v>
      </c>
      <c r="FW432" s="581" t="n">
        <v>0.24</v>
      </c>
      <c r="FX432" s="580" t="n">
        <v>16</v>
      </c>
      <c r="FY432" s="453" t="n">
        <f aca="false">1-FV432/(EG432+DD432)</f>
        <v>0.923076923076923</v>
      </c>
      <c r="FZ432" s="453" t="n">
        <f aca="false">1-FW432/(EF432+DC432)</f>
        <v>0.7</v>
      </c>
      <c r="GA432" s="430" t="n">
        <f aca="false">EF432+DC432-FW432</f>
        <v>0.56</v>
      </c>
      <c r="GB432" s="514" t="n">
        <f aca="false">1-FT432/DZ432</f>
        <v>0.1375</v>
      </c>
      <c r="GC432" s="515" t="n">
        <f aca="false">(CW432+DZ432-FT432)</f>
        <v>2.2</v>
      </c>
      <c r="GD432" s="514" t="n">
        <f aca="false">1-FU432/EA432</f>
        <v>0.103448275862069</v>
      </c>
      <c r="GE432" s="528" t="n">
        <f aca="false">CX432+EA432-FU432</f>
        <v>6</v>
      </c>
      <c r="GF432" s="462" t="n">
        <f aca="false">4100/BS432*24</f>
        <v>1.94358852808722</v>
      </c>
      <c r="GG432" s="607" t="n">
        <v>25</v>
      </c>
      <c r="GH432" s="451" t="n">
        <f aca="false">GG432/80</f>
        <v>0.3125</v>
      </c>
      <c r="GI432" s="406" t="n">
        <v>175</v>
      </c>
      <c r="GJ432" s="463" t="n">
        <f aca="false">GI432/GG432</f>
        <v>7</v>
      </c>
      <c r="GK432" s="464" t="n">
        <f aca="false">GG432/(BS432/24)*1000</f>
        <v>11.8511495615075</v>
      </c>
      <c r="GL432" s="465" t="n">
        <v>7.91</v>
      </c>
      <c r="GM432" s="530" t="n">
        <v>13.4</v>
      </c>
      <c r="GN432" s="406" t="n">
        <v>49</v>
      </c>
      <c r="GO432" s="514" t="n">
        <f aca="false">1-GM432/FT432</f>
        <v>0.0289855072463768</v>
      </c>
      <c r="GP432" s="451" t="n">
        <f aca="false">1-GN432/FU432</f>
        <v>0.0576923076923077</v>
      </c>
      <c r="GQ432" s="578" t="n">
        <v>8</v>
      </c>
      <c r="GR432" s="456" t="n">
        <f aca="false">4300/BS432*24</f>
        <v>2.03839772457928</v>
      </c>
      <c r="GS432" s="532" t="n">
        <f aca="false">HC432</f>
        <v>12.7</v>
      </c>
      <c r="GT432" s="532" t="n">
        <f aca="false">HD432</f>
        <v>42.926</v>
      </c>
      <c r="GU432" s="514" t="n">
        <f aca="false">1-GS432/GM432</f>
        <v>0.0522388059701493</v>
      </c>
      <c r="GV432" s="514" t="n">
        <f aca="false">1-GT432/GN432</f>
        <v>0.123959183673469</v>
      </c>
      <c r="GW432" s="514" t="n">
        <f aca="false">1-HC432/FT432</f>
        <v>0.0797101449275364</v>
      </c>
      <c r="GX432" s="514" t="n">
        <f aca="false">1-HD432/FU432</f>
        <v>0.1745</v>
      </c>
      <c r="GY432" s="463" t="n">
        <f aca="false">GK432/(FU432-HD432)</f>
        <v>1.30605571539646</v>
      </c>
      <c r="GZ432" s="406" t="n">
        <v>48329</v>
      </c>
      <c r="HA432" s="582" t="n">
        <v>8.12</v>
      </c>
      <c r="HB432" s="452" t="n">
        <v>8</v>
      </c>
      <c r="HC432" s="578" t="n">
        <v>12.7</v>
      </c>
      <c r="HD432" s="464" t="n">
        <f aca="false">HC432*3.38</f>
        <v>42.926</v>
      </c>
      <c r="HE432" s="464" t="n">
        <v>13</v>
      </c>
      <c r="HF432" s="464"/>
      <c r="HG432" s="583"/>
      <c r="HH432" s="576" t="n">
        <v>4</v>
      </c>
      <c r="HI432" s="584" t="n">
        <v>6860</v>
      </c>
      <c r="HJ432" s="407" t="n">
        <f aca="false">HI432*0.67</f>
        <v>4596.2</v>
      </c>
      <c r="HK432" s="407" t="n">
        <v>176</v>
      </c>
      <c r="HL432" s="550" t="n">
        <v>1185</v>
      </c>
      <c r="HM432" s="585" t="n">
        <v>5.4</v>
      </c>
      <c r="HN432" s="462" t="n">
        <v>5.15</v>
      </c>
      <c r="HO432" s="575" t="n">
        <v>0.13</v>
      </c>
      <c r="HP432" s="549" t="n">
        <v>0.01</v>
      </c>
      <c r="HQ432" s="586" t="n">
        <v>5.4</v>
      </c>
      <c r="HR432" s="587" t="n">
        <v>0.22</v>
      </c>
      <c r="HS432" s="521" t="n">
        <v>0.19</v>
      </c>
      <c r="HT432" s="588" t="n">
        <v>4</v>
      </c>
      <c r="HU432" s="523" t="n">
        <f aca="false">72500/BA432*24</f>
        <v>36.0786265240109</v>
      </c>
      <c r="HV432" s="514" t="n">
        <f aca="false">1-HC432/BE432</f>
        <v>0.760377358490566</v>
      </c>
      <c r="HW432" s="514" t="n">
        <f aca="false">1-HD432/BF432</f>
        <v>0.811728070175439</v>
      </c>
      <c r="HX432" s="514" t="n">
        <f aca="false">1-HN432/BK432</f>
        <v>0.745049504950495</v>
      </c>
      <c r="HY432" s="600"/>
    </row>
    <row r="433" s="599" customFormat="true" ht="15" hidden="false" customHeight="true" outlineLevel="0" collapsed="false">
      <c r="A433" s="401" t="n">
        <v>43915</v>
      </c>
      <c r="B433" s="516" t="n">
        <v>41629</v>
      </c>
      <c r="C433" s="403" t="n">
        <f aca="false">B433/$B$6</f>
        <v>0.83258</v>
      </c>
      <c r="D433" s="572" t="n">
        <v>7.9</v>
      </c>
      <c r="E433" s="573" t="n">
        <v>46.4</v>
      </c>
      <c r="F433" s="574" t="n">
        <v>232</v>
      </c>
      <c r="G433" s="407" t="n">
        <f aca="false">F433*B433/1000</f>
        <v>9657.928</v>
      </c>
      <c r="H433" s="403" t="n">
        <f aca="false">G433/$G$6</f>
        <v>0.38631712</v>
      </c>
      <c r="I433" s="574" t="n">
        <v>7440</v>
      </c>
      <c r="J433" s="407" t="n">
        <f aca="false">I433*0.67</f>
        <v>4984.8</v>
      </c>
      <c r="K433" s="575" t="n">
        <v>32.2</v>
      </c>
      <c r="L433" s="575"/>
      <c r="M433" s="575"/>
      <c r="N433" s="576" t="n">
        <v>142</v>
      </c>
      <c r="O433" s="576"/>
      <c r="P433" s="410"/>
      <c r="Q433" s="410" t="n">
        <v>1200</v>
      </c>
      <c r="R433" s="410"/>
      <c r="S433" s="410"/>
      <c r="T433" s="411" t="n">
        <v>5.23</v>
      </c>
      <c r="U433" s="410" t="n">
        <f aca="false">V433/2.9</f>
        <v>3738.62068965517</v>
      </c>
      <c r="V433" s="410" t="n">
        <v>10842</v>
      </c>
      <c r="W433" s="410" t="n">
        <v>4825</v>
      </c>
      <c r="X433" s="517" t="n">
        <v>1200</v>
      </c>
      <c r="Y433" s="474"/>
      <c r="Z433" s="430"/>
      <c r="AA433" s="410"/>
      <c r="AB433" s="410"/>
      <c r="AC433" s="410"/>
      <c r="AD433" s="475"/>
      <c r="AE433" s="478"/>
      <c r="AF433" s="479" t="n">
        <f aca="false">X433+Q433</f>
        <v>2400</v>
      </c>
      <c r="AG433" s="478" t="n">
        <f aca="false">AF433/$AF$6</f>
        <v>0.96</v>
      </c>
      <c r="AH433" s="479" t="n">
        <f aca="false">AI433/2.9</f>
        <v>1909.31034482759</v>
      </c>
      <c r="AI433" s="479" t="n">
        <f aca="false">(V433*Q433+F433*X433)/AF433</f>
        <v>5537</v>
      </c>
      <c r="AJ433" s="474" t="n">
        <f aca="false">(V433*Q433+X433*F433)/1000</f>
        <v>13288.8</v>
      </c>
      <c r="AK433" s="478" t="n">
        <f aca="false">AJ433/$AJ$6</f>
        <v>0.590613333333333</v>
      </c>
      <c r="AL433" s="448" t="n">
        <v>38</v>
      </c>
      <c r="AM433" s="480"/>
      <c r="AN433" s="474" t="n">
        <v>2278</v>
      </c>
      <c r="AO433" s="474" t="n">
        <v>2250</v>
      </c>
      <c r="AP433" s="480" t="n">
        <v>7.31</v>
      </c>
      <c r="AQ433" s="448" t="n">
        <v>494</v>
      </c>
      <c r="AR433" s="474" t="n">
        <f aca="false">AQ433*3.2</f>
        <v>1580.8</v>
      </c>
      <c r="AS433" s="658" t="n">
        <f aca="false">AR433/AQ433</f>
        <v>3.2</v>
      </c>
      <c r="AT433" s="474" t="n">
        <v>6790</v>
      </c>
      <c r="AU433" s="448"/>
      <c r="AV433" s="481" t="n">
        <v>10</v>
      </c>
      <c r="AW433" s="480" t="n">
        <v>4.69</v>
      </c>
      <c r="AX433" s="480" t="n">
        <v>40.12</v>
      </c>
      <c r="AY433" s="481" t="n">
        <v>17.3</v>
      </c>
      <c r="AZ433" s="481" t="n">
        <v>4</v>
      </c>
      <c r="BA433" s="421" t="n">
        <f aca="false">CC433+DF433</f>
        <v>41044</v>
      </c>
      <c r="BB433" s="422" t="n">
        <f aca="false">BA433/$BA$6</f>
        <v>0.82088</v>
      </c>
      <c r="BC433" s="423"/>
      <c r="BD433" s="424" t="n">
        <v>7.97</v>
      </c>
      <c r="BE433" s="425" t="n">
        <v>60.1</v>
      </c>
      <c r="BF433" s="426" t="n">
        <v>258</v>
      </c>
      <c r="BG433" s="427" t="n">
        <v>8900</v>
      </c>
      <c r="BH433" s="421" t="n">
        <f aca="false">BG433*0.67</f>
        <v>5963</v>
      </c>
      <c r="BI433" s="433"/>
      <c r="BJ433" s="422"/>
      <c r="BK433" s="428" t="n">
        <v>24.4</v>
      </c>
      <c r="BL433" s="428"/>
      <c r="BM433" s="429"/>
      <c r="BN433" s="423"/>
      <c r="BO433" s="426" t="n">
        <v>93</v>
      </c>
      <c r="BP433" s="426"/>
      <c r="BQ433" s="424" t="n">
        <v>2.88</v>
      </c>
      <c r="BR433" s="422" t="n">
        <f aca="false">BQ433/$BQ$6</f>
        <v>0.4</v>
      </c>
      <c r="BS433" s="410" t="n">
        <f aca="false">BA433+AF433</f>
        <v>43444</v>
      </c>
      <c r="BT433" s="430" t="n">
        <f aca="false">(BD433*BA433+AP433*AF433)/(AF433+BA433)</f>
        <v>7.93353926894393</v>
      </c>
      <c r="BU433" s="431" t="n">
        <f aca="false">(AQ433*Y433+BA433*BE433)/(BA433+Y433)</f>
        <v>60.1</v>
      </c>
      <c r="BV433" s="431" t="n">
        <f aca="false">(BA433*BF433+AR433*AF433)/(AF433+BA433)</f>
        <v>331.076144001473</v>
      </c>
      <c r="BW433" s="431" t="n">
        <f aca="false">(BA433*BG433+AS433*AF433)/(AF433+BA433)</f>
        <v>8408.50934536415</v>
      </c>
      <c r="BX433" s="431" t="n">
        <f aca="false">BW433*0.65</f>
        <v>5465.5310744867</v>
      </c>
      <c r="BY433" s="431" t="n">
        <f aca="false">(BK433*BA433+AY433*AF433)/BS433</f>
        <v>24.0077709234877</v>
      </c>
      <c r="BZ433" s="431"/>
      <c r="CA433" s="432"/>
      <c r="CB433" s="431" t="n">
        <f aca="false">BO433</f>
        <v>93</v>
      </c>
      <c r="CC433" s="433" t="n">
        <v>21759</v>
      </c>
      <c r="CD433" s="412" t="n">
        <f aca="false">CC433+AF433/2</f>
        <v>22959</v>
      </c>
      <c r="CE433" s="422" t="n">
        <f aca="false">CD433/25000</f>
        <v>0.91836</v>
      </c>
      <c r="CF433" s="434" t="n">
        <f aca="false">6700/CD433*24</f>
        <v>7.00378936364824</v>
      </c>
      <c r="CG433" s="435"/>
      <c r="CH433" s="428"/>
      <c r="CI433" s="447" t="n">
        <f aca="false">9500/CD433*24</f>
        <v>9.93074611263557</v>
      </c>
      <c r="CJ433" s="437" t="n">
        <v>25.2</v>
      </c>
      <c r="CK433" s="437" t="n">
        <v>1.33</v>
      </c>
      <c r="CL433" s="424"/>
      <c r="CM433" s="424" t="n">
        <v>17.7</v>
      </c>
      <c r="CN433" s="424" t="n">
        <v>79</v>
      </c>
      <c r="CO433" s="433"/>
      <c r="CP433" s="433"/>
      <c r="CQ433" s="438"/>
      <c r="CR433" s="438" t="n">
        <v>0.93</v>
      </c>
      <c r="CS433" s="425"/>
      <c r="CT433" s="433" t="n">
        <f aca="false">3500/CD433*24</f>
        <v>3.65869593623416</v>
      </c>
      <c r="CU433" s="435" t="n">
        <v>5.53</v>
      </c>
      <c r="CV433" s="439"/>
      <c r="CW433" s="440"/>
      <c r="CX433" s="441"/>
      <c r="CY433" s="442"/>
      <c r="CZ433" s="443"/>
      <c r="DA433" s="443"/>
      <c r="DB433" s="443"/>
      <c r="DC433" s="443"/>
      <c r="DD433" s="444"/>
      <c r="DE433" s="441"/>
      <c r="DF433" s="445" t="n">
        <v>19285</v>
      </c>
      <c r="DG433" s="446" t="n">
        <f aca="false">DF433+AF433/2</f>
        <v>20485</v>
      </c>
      <c r="DH433" s="422" t="n">
        <f aca="false">DG433/25000</f>
        <v>0.8194</v>
      </c>
      <c r="DI433" s="447" t="n">
        <f aca="false">6700/DG433*24</f>
        <v>7.84964608249939</v>
      </c>
      <c r="DJ433" s="435" t="n">
        <v>7.78</v>
      </c>
      <c r="DK433" s="428" t="n">
        <v>4.2</v>
      </c>
      <c r="DL433" s="447" t="n">
        <f aca="false">9500/DG433*24</f>
        <v>11.1300951916036</v>
      </c>
      <c r="DM433" s="423" t="n">
        <v>25.3</v>
      </c>
      <c r="DN433" s="423" t="n">
        <v>1.35</v>
      </c>
      <c r="DO433" s="424" t="n">
        <v>7.62</v>
      </c>
      <c r="DP433" s="424" t="n">
        <v>16.6</v>
      </c>
      <c r="DQ433" s="424" t="n">
        <v>75</v>
      </c>
      <c r="DR433" s="433"/>
      <c r="DS433" s="433"/>
      <c r="DT433" s="438"/>
      <c r="DU433" s="438" t="n">
        <v>0.93</v>
      </c>
      <c r="DV433" s="425"/>
      <c r="DW433" s="447" t="n">
        <f aca="false">3500/DG433*24</f>
        <v>4.10056138638028</v>
      </c>
      <c r="DX433" s="435" t="n">
        <v>6.42</v>
      </c>
      <c r="DY433" s="439" t="n">
        <v>7.73</v>
      </c>
      <c r="DZ433" s="440" t="n">
        <v>15</v>
      </c>
      <c r="EA433" s="441" t="n">
        <v>56</v>
      </c>
      <c r="EB433" s="442" t="n">
        <v>6840</v>
      </c>
      <c r="EC433" s="443" t="n">
        <v>6.5</v>
      </c>
      <c r="ED433" s="443"/>
      <c r="EE433" s="443"/>
      <c r="EF433" s="443"/>
      <c r="EG433" s="444" t="n">
        <v>10</v>
      </c>
      <c r="EH433" s="441"/>
      <c r="EI433" s="430" t="n">
        <f aca="false">DY433</f>
        <v>7.73</v>
      </c>
      <c r="EJ433" s="448" t="n">
        <f aca="false">DZ433</f>
        <v>15</v>
      </c>
      <c r="EK433" s="449" t="n">
        <f aca="false">EA433</f>
        <v>56</v>
      </c>
      <c r="EL433" s="418" t="n">
        <f aca="false">EB433</f>
        <v>6840</v>
      </c>
      <c r="EM433" s="432" t="n">
        <f aca="false">EC433</f>
        <v>6.5</v>
      </c>
      <c r="EN433" s="432"/>
      <c r="EO433" s="432"/>
      <c r="EP433" s="432"/>
      <c r="EQ433" s="431" t="n">
        <f aca="false">EG433</f>
        <v>10</v>
      </c>
      <c r="ER433" s="449"/>
      <c r="ES433" s="450" t="n">
        <f aca="false">44000/(BA433+AF433)*24</f>
        <v>24.3071540373815</v>
      </c>
      <c r="ET433" s="451" t="n">
        <f aca="false">(BA433+AF433)/BA$6</f>
        <v>0.86888</v>
      </c>
      <c r="EU433" s="452" t="n">
        <f aca="false">BV433/1000/ES433*24</f>
        <v>0.326892545454545</v>
      </c>
      <c r="EV433" s="451" t="n">
        <f aca="false">EU433/$EU$6</f>
        <v>0.605356565656566</v>
      </c>
      <c r="EW433" s="514" t="n">
        <f aca="false">1-EM433/BY433</f>
        <v>0.729254330994936</v>
      </c>
      <c r="EX433" s="515" t="n">
        <f aca="false">BY433-EM433</f>
        <v>17.5077709234877</v>
      </c>
      <c r="EY433" s="514" t="n">
        <f aca="false">1-EJ433/BU433</f>
        <v>0.750415973377704</v>
      </c>
      <c r="EZ433" s="515" t="n">
        <f aca="false">BU433-EJ433</f>
        <v>45.1</v>
      </c>
      <c r="FA433" s="451" t="n">
        <f aca="false">1-EK433/BV433</f>
        <v>0.830854620561997</v>
      </c>
      <c r="FB433" s="432" t="n">
        <f aca="false">BV433-EK433</f>
        <v>275.076144001473</v>
      </c>
      <c r="FC433" s="453"/>
      <c r="FD433" s="432"/>
      <c r="FE433" s="453" t="n">
        <f aca="false">1-EQ433/CB433</f>
        <v>0.89247311827957</v>
      </c>
      <c r="FF433" s="431" t="n">
        <f aca="false">CB433-EQ433</f>
        <v>83</v>
      </c>
      <c r="FG433" s="406" t="n">
        <v>50400</v>
      </c>
      <c r="FH433" s="590"/>
      <c r="FI433" s="591"/>
      <c r="FJ433" s="592"/>
      <c r="FK433" s="456" t="n">
        <f aca="false">3000/BS433*24</f>
        <v>1.65730595709419</v>
      </c>
      <c r="FL433" s="531"/>
      <c r="FM433" s="456"/>
      <c r="FN433" s="531" t="n">
        <v>4031</v>
      </c>
      <c r="FO433" s="533" t="n">
        <f aca="false">FN433/11.15/1.2/1000</f>
        <v>0.301270553064275</v>
      </c>
      <c r="FP433" s="450" t="n">
        <f aca="false">FN433/BS433*1000</f>
        <v>92.7861154589817</v>
      </c>
      <c r="FQ433" s="458" t="n">
        <v>46.8</v>
      </c>
      <c r="FR433" s="459" t="n">
        <f aca="false">FQ433/BS433*1000</f>
        <v>1.07724887211122</v>
      </c>
      <c r="FS433" s="577" t="n">
        <v>7.7</v>
      </c>
      <c r="FT433" s="578" t="n">
        <v>14</v>
      </c>
      <c r="FU433" s="579" t="n">
        <v>51</v>
      </c>
      <c r="FV433" s="580" t="n">
        <v>1</v>
      </c>
      <c r="FW433" s="581"/>
      <c r="FX433" s="580"/>
      <c r="FY433" s="453" t="n">
        <f aca="false">1-FV433/(EG433+DD433)</f>
        <v>0.9</v>
      </c>
      <c r="FZ433" s="453"/>
      <c r="GA433" s="430"/>
      <c r="GB433" s="514" t="n">
        <f aca="false">1-FT433/DZ433</f>
        <v>0.0666666666666667</v>
      </c>
      <c r="GC433" s="515" t="n">
        <f aca="false">(CW433+DZ433-FT433)</f>
        <v>1</v>
      </c>
      <c r="GD433" s="514" t="n">
        <f aca="false">1-FU433/EA433</f>
        <v>0.0892857142857143</v>
      </c>
      <c r="GE433" s="528" t="n">
        <f aca="false">CX433+EA433-FU433</f>
        <v>5</v>
      </c>
      <c r="GF433" s="462" t="n">
        <f aca="false">4100/BS433*24</f>
        <v>2.26498480802873</v>
      </c>
      <c r="GG433" s="607" t="n">
        <v>25</v>
      </c>
      <c r="GH433" s="451" t="n">
        <f aca="false">GG433/80</f>
        <v>0.3125</v>
      </c>
      <c r="GI433" s="406" t="n">
        <v>175</v>
      </c>
      <c r="GJ433" s="463" t="n">
        <f aca="false">GI433/GG433</f>
        <v>7</v>
      </c>
      <c r="GK433" s="464" t="n">
        <f aca="false">GG433/(BS433/24)*1000</f>
        <v>13.8108829757849</v>
      </c>
      <c r="GL433" s="465" t="n">
        <v>7.9</v>
      </c>
      <c r="GM433" s="530" t="n">
        <v>13.6</v>
      </c>
      <c r="GN433" s="406" t="n">
        <v>49</v>
      </c>
      <c r="GO433" s="514" t="n">
        <f aca="false">1-GM433/FT433</f>
        <v>0.0285714285714286</v>
      </c>
      <c r="GP433" s="451" t="n">
        <f aca="false">1-GN433/FU433</f>
        <v>0.0392156862745098</v>
      </c>
      <c r="GQ433" s="578" t="n">
        <v>8</v>
      </c>
      <c r="GR433" s="456" t="n">
        <f aca="false">4300/BS433*24</f>
        <v>2.37547187183501</v>
      </c>
      <c r="GS433" s="532" t="n">
        <f aca="false">HC433</f>
        <v>12.6</v>
      </c>
      <c r="GT433" s="532" t="n">
        <f aca="false">HD433</f>
        <v>45.108</v>
      </c>
      <c r="GU433" s="514" t="n">
        <f aca="false">1-GS433/GM433</f>
        <v>0.0735294117647058</v>
      </c>
      <c r="GV433" s="514" t="n">
        <f aca="false">1-GT433/GN433</f>
        <v>0.0794285714285715</v>
      </c>
      <c r="GW433" s="514" t="n">
        <f aca="false">1-HC433/FT433</f>
        <v>0.1</v>
      </c>
      <c r="GX433" s="514" t="n">
        <f aca="false">1-HD433/FU433</f>
        <v>0.115529411764706</v>
      </c>
      <c r="GY433" s="463" t="n">
        <f aca="false">GK433/(FU433-HD433)</f>
        <v>2.34400593614815</v>
      </c>
      <c r="GZ433" s="406" t="n">
        <v>40396</v>
      </c>
      <c r="HA433" s="582" t="n">
        <v>8.08</v>
      </c>
      <c r="HB433" s="452" t="n">
        <v>7.98</v>
      </c>
      <c r="HC433" s="578" t="n">
        <v>12.6</v>
      </c>
      <c r="HD433" s="464" t="n">
        <f aca="false">HC433*3.58</f>
        <v>45.108</v>
      </c>
      <c r="HE433" s="464" t="n">
        <v>13</v>
      </c>
      <c r="HF433" s="464"/>
      <c r="HG433" s="583"/>
      <c r="HH433" s="576" t="n">
        <v>5</v>
      </c>
      <c r="HI433" s="584" t="n">
        <v>6770</v>
      </c>
      <c r="HJ433" s="407" t="n">
        <f aca="false">HI433*0.67</f>
        <v>4535.9</v>
      </c>
      <c r="HK433" s="407"/>
      <c r="HL433" s="550"/>
      <c r="HM433" s="585"/>
      <c r="HN433" s="462" t="n">
        <v>7.03</v>
      </c>
      <c r="HO433" s="575"/>
      <c r="HP433" s="549" t="n">
        <v>0.01</v>
      </c>
      <c r="HQ433" s="586"/>
      <c r="HR433" s="587"/>
      <c r="HS433" s="521" t="n">
        <v>0.18</v>
      </c>
      <c r="HT433" s="588" t="n">
        <v>4</v>
      </c>
      <c r="HU433" s="523" t="n">
        <f aca="false">72500/BA433*24</f>
        <v>42.3935288958191</v>
      </c>
      <c r="HV433" s="514" t="n">
        <f aca="false">1-HC433/BE433</f>
        <v>0.790349417637271</v>
      </c>
      <c r="HW433" s="514" t="n">
        <f aca="false">1-HD433/BF433</f>
        <v>0.825162790697674</v>
      </c>
      <c r="HX433" s="514" t="n">
        <f aca="false">1-HN433/BK433</f>
        <v>0.711885245901639</v>
      </c>
      <c r="HY433" s="600"/>
    </row>
    <row r="434" s="599" customFormat="true" ht="15" hidden="false" customHeight="true" outlineLevel="0" collapsed="false">
      <c r="A434" s="401" t="n">
        <v>43916</v>
      </c>
      <c r="B434" s="516" t="n">
        <v>47374</v>
      </c>
      <c r="C434" s="403" t="n">
        <f aca="false">B434/$B$6</f>
        <v>0.94748</v>
      </c>
      <c r="D434" s="572" t="n">
        <v>7.88</v>
      </c>
      <c r="E434" s="573" t="n">
        <v>50.1</v>
      </c>
      <c r="F434" s="574" t="n">
        <v>247</v>
      </c>
      <c r="G434" s="407" t="n">
        <f aca="false">F434*B434/1000</f>
        <v>11701.378</v>
      </c>
      <c r="H434" s="403" t="n">
        <f aca="false">G434/$G$6</f>
        <v>0.46805512</v>
      </c>
      <c r="I434" s="574" t="n">
        <v>6960</v>
      </c>
      <c r="J434" s="407" t="n">
        <f aca="false">I434*0.67</f>
        <v>4663.2</v>
      </c>
      <c r="K434" s="575" t="n">
        <v>31.3</v>
      </c>
      <c r="L434" s="575"/>
      <c r="M434" s="575"/>
      <c r="N434" s="576" t="n">
        <v>122</v>
      </c>
      <c r="O434" s="576"/>
      <c r="P434" s="410"/>
      <c r="Q434" s="410" t="n">
        <v>1200</v>
      </c>
      <c r="R434" s="410"/>
      <c r="S434" s="410"/>
      <c r="T434" s="411" t="n">
        <v>5.26</v>
      </c>
      <c r="U434" s="410" t="n">
        <f aca="false">V434/2.9</f>
        <v>3804.13793103448</v>
      </c>
      <c r="V434" s="410" t="n">
        <v>11032</v>
      </c>
      <c r="W434" s="410" t="n">
        <v>3912</v>
      </c>
      <c r="X434" s="517" t="n">
        <v>1200</v>
      </c>
      <c r="Y434" s="474"/>
      <c r="Z434" s="430"/>
      <c r="AA434" s="410"/>
      <c r="AB434" s="410"/>
      <c r="AC434" s="410"/>
      <c r="AD434" s="475"/>
      <c r="AE434" s="478"/>
      <c r="AF434" s="479" t="n">
        <f aca="false">X434+Q434</f>
        <v>2400</v>
      </c>
      <c r="AG434" s="478" t="n">
        <f aca="false">AF434/$AF$6</f>
        <v>0.96</v>
      </c>
      <c r="AH434" s="479" t="n">
        <f aca="false">AI434/2.9</f>
        <v>1944.65517241379</v>
      </c>
      <c r="AI434" s="479" t="n">
        <f aca="false">(V434*Q434+F434*X434)/AF434</f>
        <v>5639.5</v>
      </c>
      <c r="AJ434" s="474" t="n">
        <f aca="false">(V434*Q434+X434*F434)/1000</f>
        <v>13534.8</v>
      </c>
      <c r="AK434" s="478" t="n">
        <f aca="false">AJ434/$AJ$6</f>
        <v>0.601546666666667</v>
      </c>
      <c r="AL434" s="448" t="n">
        <v>38</v>
      </c>
      <c r="AM434" s="480"/>
      <c r="AN434" s="474" t="n">
        <v>2416</v>
      </c>
      <c r="AO434" s="474" t="n">
        <v>2416</v>
      </c>
      <c r="AP434" s="480" t="n">
        <v>7.26</v>
      </c>
      <c r="AQ434" s="448" t="n">
        <v>482</v>
      </c>
      <c r="AR434" s="474" t="n">
        <f aca="false">AQ434*3.2</f>
        <v>1542.4</v>
      </c>
      <c r="AS434" s="658" t="n">
        <f aca="false">AR434/AQ434</f>
        <v>3.2</v>
      </c>
      <c r="AT434" s="474" t="n">
        <v>6630</v>
      </c>
      <c r="AU434" s="448"/>
      <c r="AV434" s="481" t="n">
        <v>10</v>
      </c>
      <c r="AW434" s="480" t="n">
        <v>4.62</v>
      </c>
      <c r="AX434" s="480" t="n">
        <v>39.58</v>
      </c>
      <c r="AY434" s="481" t="n">
        <v>14.8</v>
      </c>
      <c r="AZ434" s="481" t="n">
        <v>4.6</v>
      </c>
      <c r="BA434" s="421" t="n">
        <f aca="false">CC434+DF434</f>
        <v>41970</v>
      </c>
      <c r="BB434" s="422" t="n">
        <f aca="false">BA434/$BA$6</f>
        <v>0.8394</v>
      </c>
      <c r="BC434" s="423"/>
      <c r="BD434" s="424" t="n">
        <v>7.95</v>
      </c>
      <c r="BE434" s="425" t="n">
        <v>81.6</v>
      </c>
      <c r="BF434" s="426" t="n">
        <v>338</v>
      </c>
      <c r="BG434" s="427" t="n">
        <v>7620</v>
      </c>
      <c r="BH434" s="421" t="n">
        <f aca="false">BG434*0.67</f>
        <v>5105.4</v>
      </c>
      <c r="BI434" s="433"/>
      <c r="BJ434" s="422"/>
      <c r="BK434" s="428" t="n">
        <v>22.7</v>
      </c>
      <c r="BL434" s="428"/>
      <c r="BM434" s="429"/>
      <c r="BN434" s="423"/>
      <c r="BO434" s="426" t="n">
        <v>131</v>
      </c>
      <c r="BP434" s="426"/>
      <c r="BQ434" s="424" t="n">
        <v>3.88</v>
      </c>
      <c r="BR434" s="422" t="n">
        <f aca="false">BQ434/$BQ$6</f>
        <v>0.538888888888889</v>
      </c>
      <c r="BS434" s="410" t="n">
        <f aca="false">BA434+AF434</f>
        <v>44370</v>
      </c>
      <c r="BT434" s="430" t="n">
        <f aca="false">(BD434*BA434+AP434*AF434)/(AF434+BA434)</f>
        <v>7.91267748478702</v>
      </c>
      <c r="BU434" s="431" t="n">
        <f aca="false">(AQ434*Y434+BA434*BE434)/(BA434+Y434)</f>
        <v>81.6</v>
      </c>
      <c r="BV434" s="431" t="n">
        <f aca="false">(BA434*BF434+AR434*AF434)/(AF434+BA434)</f>
        <v>403.146720757268</v>
      </c>
      <c r="BW434" s="431" t="n">
        <f aca="false">(BA434*BG434+AS434*AF434)/(AF434+BA434)</f>
        <v>7208.00270453009</v>
      </c>
      <c r="BX434" s="431" t="n">
        <f aca="false">BW434*0.65</f>
        <v>4685.20175794456</v>
      </c>
      <c r="BY434" s="431" t="n">
        <f aca="false">(BK434*BA434+AY434*AF434)/BS434</f>
        <v>22.2726842461122</v>
      </c>
      <c r="BZ434" s="431"/>
      <c r="CA434" s="432"/>
      <c r="CB434" s="431" t="n">
        <f aca="false">BO434</f>
        <v>131</v>
      </c>
      <c r="CC434" s="433" t="n">
        <v>21163</v>
      </c>
      <c r="CD434" s="412" t="n">
        <f aca="false">CC434+AF434/2</f>
        <v>22363</v>
      </c>
      <c r="CE434" s="422" t="n">
        <f aca="false">CD434/25000</f>
        <v>0.89452</v>
      </c>
      <c r="CF434" s="434" t="n">
        <f aca="false">6700/CD434*24</f>
        <v>7.1904485086974</v>
      </c>
      <c r="CG434" s="435"/>
      <c r="CH434" s="428"/>
      <c r="CI434" s="447" t="n">
        <f aca="false">9500/CD434*24</f>
        <v>10.1954120645709</v>
      </c>
      <c r="CJ434" s="437" t="n">
        <v>25.3</v>
      </c>
      <c r="CK434" s="437" t="n">
        <v>1.3</v>
      </c>
      <c r="CL434" s="424"/>
      <c r="CM434" s="424" t="n">
        <v>15.9</v>
      </c>
      <c r="CN434" s="424" t="n">
        <v>84</v>
      </c>
      <c r="CO434" s="433"/>
      <c r="CP434" s="433"/>
      <c r="CQ434" s="438"/>
      <c r="CR434" s="438" t="n">
        <v>0.92</v>
      </c>
      <c r="CS434" s="425"/>
      <c r="CT434" s="433" t="n">
        <f aca="false">3500/CD434*24</f>
        <v>3.75620444484193</v>
      </c>
      <c r="CU434" s="435" t="n">
        <v>6.33</v>
      </c>
      <c r="CV434" s="439"/>
      <c r="CW434" s="440"/>
      <c r="CX434" s="441"/>
      <c r="CY434" s="442"/>
      <c r="CZ434" s="443"/>
      <c r="DA434" s="443"/>
      <c r="DB434" s="443"/>
      <c r="DC434" s="443"/>
      <c r="DD434" s="444"/>
      <c r="DE434" s="441"/>
      <c r="DF434" s="445" t="n">
        <v>20807</v>
      </c>
      <c r="DG434" s="446" t="n">
        <f aca="false">DF434+AF434/2</f>
        <v>22007</v>
      </c>
      <c r="DH434" s="422" t="n">
        <f aca="false">DG434/25000</f>
        <v>0.88028</v>
      </c>
      <c r="DI434" s="447" t="n">
        <f aca="false">6700/DG434*24</f>
        <v>7.30676602899078</v>
      </c>
      <c r="DJ434" s="435" t="n">
        <v>7.63</v>
      </c>
      <c r="DK434" s="428" t="n">
        <v>2.1</v>
      </c>
      <c r="DL434" s="447" t="n">
        <f aca="false">9500/DG434*24</f>
        <v>10.3603398918526</v>
      </c>
      <c r="DM434" s="423" t="n">
        <v>25.3</v>
      </c>
      <c r="DN434" s="423" t="n">
        <v>1.3</v>
      </c>
      <c r="DO434" s="424" t="n">
        <v>7.64</v>
      </c>
      <c r="DP434" s="424" t="n">
        <v>16.1</v>
      </c>
      <c r="DQ434" s="424" t="n">
        <v>88</v>
      </c>
      <c r="DR434" s="433"/>
      <c r="DS434" s="433"/>
      <c r="DT434" s="438"/>
      <c r="DU434" s="438" t="n">
        <v>0.94</v>
      </c>
      <c r="DV434" s="425"/>
      <c r="DW434" s="447" t="n">
        <f aca="false">3500/DG434*24</f>
        <v>3.81696732857727</v>
      </c>
      <c r="DX434" s="435" t="n">
        <v>6.57</v>
      </c>
      <c r="DY434" s="439" t="n">
        <v>7.82</v>
      </c>
      <c r="DZ434" s="440" t="n">
        <v>15.3</v>
      </c>
      <c r="EA434" s="441" t="n">
        <v>52</v>
      </c>
      <c r="EB434" s="442" t="n">
        <v>6990</v>
      </c>
      <c r="EC434" s="443" t="n">
        <v>7.2</v>
      </c>
      <c r="ED434" s="443"/>
      <c r="EE434" s="443"/>
      <c r="EF434" s="443"/>
      <c r="EG434" s="444" t="n">
        <v>7</v>
      </c>
      <c r="EH434" s="441"/>
      <c r="EI434" s="430" t="n">
        <f aca="false">DY434</f>
        <v>7.82</v>
      </c>
      <c r="EJ434" s="448" t="n">
        <f aca="false">DZ434</f>
        <v>15.3</v>
      </c>
      <c r="EK434" s="449" t="n">
        <f aca="false">EA434</f>
        <v>52</v>
      </c>
      <c r="EL434" s="418" t="n">
        <f aca="false">EB434</f>
        <v>6990</v>
      </c>
      <c r="EM434" s="432" t="n">
        <f aca="false">EC434</f>
        <v>7.2</v>
      </c>
      <c r="EN434" s="432"/>
      <c r="EO434" s="432"/>
      <c r="EP434" s="432"/>
      <c r="EQ434" s="431" t="n">
        <f aca="false">EG434</f>
        <v>7</v>
      </c>
      <c r="ER434" s="449"/>
      <c r="ES434" s="450" t="n">
        <f aca="false">44000/(BA434+AF434)*24</f>
        <v>23.7998647734956</v>
      </c>
      <c r="ET434" s="451" t="n">
        <f aca="false">(BA434+AF434)/BA$6</f>
        <v>0.8874</v>
      </c>
      <c r="EU434" s="452" t="n">
        <f aca="false">BV434/1000/ES434*24</f>
        <v>0.406536818181818</v>
      </c>
      <c r="EV434" s="451" t="n">
        <f aca="false">EU434/$EU$6</f>
        <v>0.75284595959596</v>
      </c>
      <c r="EW434" s="514" t="n">
        <f aca="false">1-EM434/BY434</f>
        <v>0.676734069390097</v>
      </c>
      <c r="EX434" s="515" t="n">
        <f aca="false">BY434-EM434</f>
        <v>15.0726842461122</v>
      </c>
      <c r="EY434" s="514" t="n">
        <f aca="false">1-EJ434/BU434</f>
        <v>0.8125</v>
      </c>
      <c r="EZ434" s="515" t="n">
        <f aca="false">BU434-EJ434</f>
        <v>66.3</v>
      </c>
      <c r="FA434" s="451" t="n">
        <f aca="false">1-EK434/BV434</f>
        <v>0.871014701788164</v>
      </c>
      <c r="FB434" s="432" t="n">
        <f aca="false">BV434-EK434</f>
        <v>351.146720757268</v>
      </c>
      <c r="FC434" s="453"/>
      <c r="FD434" s="432"/>
      <c r="FE434" s="453" t="n">
        <f aca="false">1-EQ434/CB434</f>
        <v>0.946564885496183</v>
      </c>
      <c r="FF434" s="431" t="n">
        <f aca="false">CB434-EQ434</f>
        <v>124</v>
      </c>
      <c r="FG434" s="406" t="n">
        <v>50400</v>
      </c>
      <c r="FH434" s="590"/>
      <c r="FI434" s="591"/>
      <c r="FJ434" s="592"/>
      <c r="FK434" s="456" t="n">
        <f aca="false">3000/BS434*24</f>
        <v>1.62271805273834</v>
      </c>
      <c r="FL434" s="531"/>
      <c r="FM434" s="456"/>
      <c r="FN434" s="531" t="n">
        <v>3892</v>
      </c>
      <c r="FO434" s="533" t="n">
        <f aca="false">FN434/11.15/1.2/1000</f>
        <v>0.290881913303438</v>
      </c>
      <c r="FP434" s="450" t="n">
        <f aca="false">FN434/BS434*1000</f>
        <v>87.7169258508001</v>
      </c>
      <c r="FQ434" s="458" t="n">
        <v>46.8</v>
      </c>
      <c r="FR434" s="459" t="n">
        <f aca="false">FQ434/BS434*1000</f>
        <v>1.05476673427992</v>
      </c>
      <c r="FS434" s="577" t="n">
        <v>7.62</v>
      </c>
      <c r="FT434" s="578" t="n">
        <v>13.2</v>
      </c>
      <c r="FU434" s="579" t="n">
        <v>46</v>
      </c>
      <c r="FV434" s="580" t="n">
        <v>2</v>
      </c>
      <c r="FW434" s="581"/>
      <c r="FX434" s="580"/>
      <c r="FY434" s="453" t="n">
        <f aca="false">1-FV434/(EG434+DD434)</f>
        <v>0.714285714285714</v>
      </c>
      <c r="FZ434" s="453"/>
      <c r="GA434" s="430"/>
      <c r="GB434" s="514" t="n">
        <f aca="false">1-FT434/DZ434</f>
        <v>0.137254901960784</v>
      </c>
      <c r="GC434" s="515" t="n">
        <f aca="false">(CW434+DZ434-FT434)</f>
        <v>2.1</v>
      </c>
      <c r="GD434" s="514" t="n">
        <f aca="false">1-FU434/EA434</f>
        <v>0.115384615384615</v>
      </c>
      <c r="GE434" s="528" t="n">
        <f aca="false">CX434+EA434-FU434</f>
        <v>6</v>
      </c>
      <c r="GF434" s="462" t="n">
        <f aca="false">4100/BS434*24</f>
        <v>2.21771467207573</v>
      </c>
      <c r="GG434" s="607" t="n">
        <v>25</v>
      </c>
      <c r="GH434" s="451" t="n">
        <f aca="false">GG434/80</f>
        <v>0.3125</v>
      </c>
      <c r="GI434" s="406" t="n">
        <v>175</v>
      </c>
      <c r="GJ434" s="463" t="n">
        <f aca="false">GI434/GG434</f>
        <v>7</v>
      </c>
      <c r="GK434" s="464" t="n">
        <f aca="false">GG434/(BS434/24)*1000</f>
        <v>13.5226504394861</v>
      </c>
      <c r="GL434" s="465" t="n">
        <v>7.76</v>
      </c>
      <c r="GM434" s="530" t="n">
        <v>11.9</v>
      </c>
      <c r="GN434" s="406" t="n">
        <v>44</v>
      </c>
      <c r="GO434" s="514" t="n">
        <f aca="false">1-GM434/FT434</f>
        <v>0.0984848484848484</v>
      </c>
      <c r="GP434" s="451" t="n">
        <f aca="false">1-GN434/FU434</f>
        <v>0.0434782608695652</v>
      </c>
      <c r="GQ434" s="578" t="n">
        <v>8</v>
      </c>
      <c r="GR434" s="456" t="n">
        <f aca="false">4300/BS434*24</f>
        <v>2.32589587559162</v>
      </c>
      <c r="GS434" s="532" t="n">
        <f aca="false">HC434</f>
        <v>10.2</v>
      </c>
      <c r="GT434" s="532" t="n">
        <f aca="false">HD434</f>
        <v>36.516</v>
      </c>
      <c r="GU434" s="514" t="n">
        <f aca="false">1-GS434/GM434</f>
        <v>0.142857142857143</v>
      </c>
      <c r="GV434" s="514" t="n">
        <f aca="false">1-GT434/GN434</f>
        <v>0.170090909090909</v>
      </c>
      <c r="GW434" s="514" t="n">
        <f aca="false">1-HC434/FT434</f>
        <v>0.227272727272727</v>
      </c>
      <c r="GX434" s="514" t="n">
        <f aca="false">1-HD434/FU434</f>
        <v>0.206173913043478</v>
      </c>
      <c r="GY434" s="463" t="n">
        <f aca="false">GK434/(FU434-HD434)</f>
        <v>1.42583830024105</v>
      </c>
      <c r="GZ434" s="406" t="n">
        <v>41692</v>
      </c>
      <c r="HA434" s="582" t="n">
        <v>8.08</v>
      </c>
      <c r="HB434" s="452" t="n">
        <v>7.97</v>
      </c>
      <c r="HC434" s="578" t="n">
        <v>10.2</v>
      </c>
      <c r="HD434" s="464" t="n">
        <f aca="false">HC434*3.58</f>
        <v>36.516</v>
      </c>
      <c r="HE434" s="464" t="n">
        <v>13</v>
      </c>
      <c r="HF434" s="464"/>
      <c r="HG434" s="583"/>
      <c r="HH434" s="576" t="n">
        <v>5</v>
      </c>
      <c r="HI434" s="584" t="n">
        <v>6760</v>
      </c>
      <c r="HJ434" s="407" t="n">
        <f aca="false">HI434*0.67</f>
        <v>4529.2</v>
      </c>
      <c r="HK434" s="407"/>
      <c r="HL434" s="550"/>
      <c r="HM434" s="585"/>
      <c r="HN434" s="462" t="n">
        <v>6.03</v>
      </c>
      <c r="HO434" s="575"/>
      <c r="HP434" s="549" t="n">
        <v>0.01</v>
      </c>
      <c r="HQ434" s="586"/>
      <c r="HR434" s="587"/>
      <c r="HS434" s="521" t="n">
        <v>0.18</v>
      </c>
      <c r="HT434" s="588" t="n">
        <v>4</v>
      </c>
      <c r="HU434" s="523" t="n">
        <f aca="false">72500/BA434*24</f>
        <v>41.458184417441</v>
      </c>
      <c r="HV434" s="514" t="n">
        <f aca="false">1-HC434/BE434</f>
        <v>0.875</v>
      </c>
      <c r="HW434" s="514" t="n">
        <f aca="false">1-HD434/BF434</f>
        <v>0.89196449704142</v>
      </c>
      <c r="HX434" s="514" t="n">
        <f aca="false">1-HN434/BK434</f>
        <v>0.734361233480176</v>
      </c>
      <c r="HY434" s="600"/>
    </row>
    <row r="435" s="599" customFormat="true" ht="15" hidden="false" customHeight="true" outlineLevel="0" collapsed="false">
      <c r="A435" s="401" t="n">
        <v>43917</v>
      </c>
      <c r="B435" s="516" t="n">
        <v>51562</v>
      </c>
      <c r="C435" s="403" t="n">
        <f aca="false">B435/$B$6</f>
        <v>1.03124</v>
      </c>
      <c r="D435" s="572" t="n">
        <v>7.93</v>
      </c>
      <c r="E435" s="573" t="n">
        <v>54.6</v>
      </c>
      <c r="F435" s="574" t="n">
        <v>238</v>
      </c>
      <c r="G435" s="407" t="n">
        <f aca="false">F435*B435/1000</f>
        <v>12271.756</v>
      </c>
      <c r="H435" s="403" t="n">
        <f aca="false">G435/$G$6</f>
        <v>0.49087024</v>
      </c>
      <c r="I435" s="574" t="n">
        <v>8050</v>
      </c>
      <c r="J435" s="407" t="n">
        <f aca="false">I435*0.67</f>
        <v>5393.5</v>
      </c>
      <c r="K435" s="575" t="n">
        <v>28.7</v>
      </c>
      <c r="L435" s="575" t="n">
        <v>19.5</v>
      </c>
      <c r="M435" s="575" t="n">
        <v>2.7</v>
      </c>
      <c r="N435" s="576" t="n">
        <v>113</v>
      </c>
      <c r="O435" s="576" t="n">
        <v>16</v>
      </c>
      <c r="P435" s="410"/>
      <c r="Q435" s="410" t="n">
        <v>1200</v>
      </c>
      <c r="R435" s="410"/>
      <c r="S435" s="410"/>
      <c r="T435" s="411" t="n">
        <v>5.16</v>
      </c>
      <c r="U435" s="410" t="n">
        <f aca="false">V435/2.9</f>
        <v>3502.06896551724</v>
      </c>
      <c r="V435" s="410" t="n">
        <v>10156</v>
      </c>
      <c r="W435" s="410" t="n">
        <v>3636</v>
      </c>
      <c r="X435" s="517" t="n">
        <v>1200</v>
      </c>
      <c r="Y435" s="474"/>
      <c r="Z435" s="430"/>
      <c r="AA435" s="410"/>
      <c r="AB435" s="410"/>
      <c r="AC435" s="410"/>
      <c r="AD435" s="475"/>
      <c r="AE435" s="478"/>
      <c r="AF435" s="479" t="n">
        <f aca="false">X435+Q435</f>
        <v>2400</v>
      </c>
      <c r="AG435" s="478" t="n">
        <f aca="false">AF435/$AF$6</f>
        <v>0.96</v>
      </c>
      <c r="AH435" s="479" t="n">
        <f aca="false">AI435/2.9</f>
        <v>1792.06896551724</v>
      </c>
      <c r="AI435" s="479" t="n">
        <f aca="false">(V435*Q435+F435*X435)/AF435</f>
        <v>5197</v>
      </c>
      <c r="AJ435" s="474" t="n">
        <f aca="false">(V435*Q435+X435*F435)/1000</f>
        <v>12472.8</v>
      </c>
      <c r="AK435" s="478" t="n">
        <f aca="false">AJ435/$AJ$6</f>
        <v>0.554346666666667</v>
      </c>
      <c r="AL435" s="448" t="n">
        <v>38</v>
      </c>
      <c r="AM435" s="480"/>
      <c r="AN435" s="474" t="n">
        <v>2419</v>
      </c>
      <c r="AO435" s="474" t="n">
        <v>2414</v>
      </c>
      <c r="AP435" s="480" t="n">
        <v>7.44</v>
      </c>
      <c r="AQ435" s="448" t="n">
        <v>494</v>
      </c>
      <c r="AR435" s="474" t="n">
        <f aca="false">AQ435*3.2</f>
        <v>1580.8</v>
      </c>
      <c r="AS435" s="658" t="n">
        <f aca="false">AR435/AQ435</f>
        <v>3.2</v>
      </c>
      <c r="AT435" s="474" t="n">
        <v>6700</v>
      </c>
      <c r="AU435" s="448"/>
      <c r="AV435" s="481" t="n">
        <v>10</v>
      </c>
      <c r="AW435" s="480" t="n">
        <v>4.9</v>
      </c>
      <c r="AX435" s="480" t="n">
        <v>36.8</v>
      </c>
      <c r="AY435" s="481" t="n">
        <v>22.6</v>
      </c>
      <c r="AZ435" s="481" t="n">
        <v>4.8</v>
      </c>
      <c r="BA435" s="421" t="n">
        <f aca="false">CC435+DF435</f>
        <v>48447</v>
      </c>
      <c r="BB435" s="422" t="n">
        <f aca="false">BA435/$BA$6</f>
        <v>0.96894</v>
      </c>
      <c r="BC435" s="423"/>
      <c r="BD435" s="424" t="n">
        <v>7.92</v>
      </c>
      <c r="BE435" s="425" t="n">
        <v>56.6</v>
      </c>
      <c r="BF435" s="426" t="n">
        <v>282</v>
      </c>
      <c r="BG435" s="427" t="n">
        <v>7650</v>
      </c>
      <c r="BH435" s="421" t="n">
        <f aca="false">BG435*0.67</f>
        <v>5125.5</v>
      </c>
      <c r="BI435" s="433"/>
      <c r="BJ435" s="422"/>
      <c r="BK435" s="428" t="n">
        <v>22.1</v>
      </c>
      <c r="BL435" s="428" t="n">
        <v>16.5</v>
      </c>
      <c r="BM435" s="429" t="n">
        <v>5.2</v>
      </c>
      <c r="BN435" s="423" t="n">
        <v>1.9</v>
      </c>
      <c r="BO435" s="426" t="n">
        <v>144</v>
      </c>
      <c r="BP435" s="426" t="n">
        <v>16</v>
      </c>
      <c r="BQ435" s="424" t="n">
        <v>5.67</v>
      </c>
      <c r="BR435" s="422" t="n">
        <f aca="false">BQ435/$BQ$6</f>
        <v>0.7875</v>
      </c>
      <c r="BS435" s="410" t="n">
        <f aca="false">BA435+AF435</f>
        <v>50847</v>
      </c>
      <c r="BT435" s="430" t="n">
        <f aca="false">(BD435*BA435+AP435*AF435)/(AF435+BA435)</f>
        <v>7.89734379609417</v>
      </c>
      <c r="BU435" s="431" t="n">
        <f aca="false">(AQ435*Y435+BA435*BE435)/(BA435+Y435)</f>
        <v>56.6</v>
      </c>
      <c r="BV435" s="431" t="n">
        <f aca="false">(BA435*BF435+AR435*AF435)/(AF435+BA435)</f>
        <v>343.303911735206</v>
      </c>
      <c r="BW435" s="431" t="n">
        <f aca="false">(BA435*BG435+AS435*AF435)/(AF435+BA435)</f>
        <v>7289.06779161013</v>
      </c>
      <c r="BX435" s="431" t="n">
        <f aca="false">BW435*0.65</f>
        <v>4737.89406454658</v>
      </c>
      <c r="BY435" s="431" t="n">
        <f aca="false">(BK435*BA435+AY435*AF435)/BS435</f>
        <v>22.1236002124019</v>
      </c>
      <c r="BZ435" s="431" t="n">
        <f aca="false">(BL435*BA435+AY435*AF435)/BS435</f>
        <v>16.7879225913033</v>
      </c>
      <c r="CA435" s="432" t="n">
        <f aca="false">(BN435*BA435+AZ435*AF435)/BS435</f>
        <v>2.03688123193109</v>
      </c>
      <c r="CB435" s="431" t="n">
        <f aca="false">BO435</f>
        <v>144</v>
      </c>
      <c r="CC435" s="433" t="n">
        <v>24440</v>
      </c>
      <c r="CD435" s="412" t="n">
        <f aca="false">CC435+AF435/2</f>
        <v>25640</v>
      </c>
      <c r="CE435" s="422" t="n">
        <f aca="false">CD435/25000</f>
        <v>1.0256</v>
      </c>
      <c r="CF435" s="434" t="n">
        <f aca="false">6700/CD435*24</f>
        <v>6.27145085803432</v>
      </c>
      <c r="CG435" s="435"/>
      <c r="CH435" s="428"/>
      <c r="CI435" s="447" t="n">
        <f aca="false">9500/CD435*24</f>
        <v>8.89235569422777</v>
      </c>
      <c r="CJ435" s="437" t="n">
        <v>25</v>
      </c>
      <c r="CK435" s="437" t="n">
        <v>1.12</v>
      </c>
      <c r="CL435" s="424"/>
      <c r="CM435" s="424" t="n">
        <v>16.5</v>
      </c>
      <c r="CN435" s="424" t="n">
        <v>93</v>
      </c>
      <c r="CO435" s="433"/>
      <c r="CP435" s="433"/>
      <c r="CQ435" s="438"/>
      <c r="CR435" s="438" t="n">
        <v>0.92</v>
      </c>
      <c r="CS435" s="425"/>
      <c r="CT435" s="433" t="n">
        <f aca="false">3500/CD435*24</f>
        <v>3.27613104524181</v>
      </c>
      <c r="CU435" s="435" t="n">
        <v>6.78</v>
      </c>
      <c r="CV435" s="439"/>
      <c r="CW435" s="440"/>
      <c r="CX435" s="441"/>
      <c r="CY435" s="442"/>
      <c r="CZ435" s="443"/>
      <c r="DA435" s="443"/>
      <c r="DB435" s="443"/>
      <c r="DC435" s="443"/>
      <c r="DD435" s="444"/>
      <c r="DE435" s="441"/>
      <c r="DF435" s="445" t="n">
        <v>24007</v>
      </c>
      <c r="DG435" s="446" t="n">
        <f aca="false">DF435+AF435/2</f>
        <v>25207</v>
      </c>
      <c r="DH435" s="422" t="n">
        <f aca="false">DG435/25000</f>
        <v>1.00828</v>
      </c>
      <c r="DI435" s="447" t="n">
        <f aca="false">6700/DG435*24</f>
        <v>6.3791803864006</v>
      </c>
      <c r="DJ435" s="435" t="n">
        <v>7.73</v>
      </c>
      <c r="DK435" s="428" t="n">
        <v>3.1</v>
      </c>
      <c r="DL435" s="447" t="n">
        <f aca="false">9500/DG435*24</f>
        <v>9.04510651803071</v>
      </c>
      <c r="DM435" s="423" t="n">
        <v>25.1</v>
      </c>
      <c r="DN435" s="423" t="n">
        <v>1.3</v>
      </c>
      <c r="DO435" s="424" t="n">
        <v>7.69</v>
      </c>
      <c r="DP435" s="424" t="n">
        <v>16.3</v>
      </c>
      <c r="DQ435" s="424" t="n">
        <v>92</v>
      </c>
      <c r="DR435" s="433"/>
      <c r="DS435" s="433"/>
      <c r="DT435" s="438"/>
      <c r="DU435" s="438" t="n">
        <v>0.95</v>
      </c>
      <c r="DV435" s="425"/>
      <c r="DW435" s="447" t="n">
        <f aca="false">3500/DG435*24</f>
        <v>3.33240766453763</v>
      </c>
      <c r="DX435" s="435" t="n">
        <v>7.02</v>
      </c>
      <c r="DY435" s="439" t="n">
        <v>7.9</v>
      </c>
      <c r="DZ435" s="440" t="n">
        <v>15.7</v>
      </c>
      <c r="EA435" s="441" t="n">
        <v>62</v>
      </c>
      <c r="EB435" s="442" t="n">
        <v>7190</v>
      </c>
      <c r="EC435" s="443" t="n">
        <v>7.4</v>
      </c>
      <c r="ED435" s="443" t="n">
        <v>0.21</v>
      </c>
      <c r="EE435" s="443" t="n">
        <v>6.5</v>
      </c>
      <c r="EF435" s="443" t="n">
        <v>0.7</v>
      </c>
      <c r="EG435" s="444" t="n">
        <v>11</v>
      </c>
      <c r="EH435" s="441" t="n">
        <v>16</v>
      </c>
      <c r="EI435" s="430" t="n">
        <f aca="false">DY435</f>
        <v>7.9</v>
      </c>
      <c r="EJ435" s="448" t="n">
        <f aca="false">DZ435</f>
        <v>15.7</v>
      </c>
      <c r="EK435" s="449" t="n">
        <f aca="false">EA435</f>
        <v>62</v>
      </c>
      <c r="EL435" s="418" t="n">
        <f aca="false">EB435</f>
        <v>7190</v>
      </c>
      <c r="EM435" s="432" t="n">
        <f aca="false">EC435</f>
        <v>7.4</v>
      </c>
      <c r="EN435" s="432" t="n">
        <f aca="false">ED435</f>
        <v>0.21</v>
      </c>
      <c r="EO435" s="432" t="n">
        <f aca="false">EE435</f>
        <v>6.5</v>
      </c>
      <c r="EP435" s="432" t="n">
        <f aca="false">EF435</f>
        <v>0.7</v>
      </c>
      <c r="EQ435" s="431" t="n">
        <f aca="false">EG435</f>
        <v>11</v>
      </c>
      <c r="ER435" s="449" t="n">
        <f aca="false">EH435</f>
        <v>16</v>
      </c>
      <c r="ES435" s="450" t="n">
        <f aca="false">44000/(BA435+AF435)*24</f>
        <v>20.7681869136822</v>
      </c>
      <c r="ET435" s="451" t="n">
        <f aca="false">(BA435+AF435)/BA$6</f>
        <v>1.01694</v>
      </c>
      <c r="EU435" s="452" t="n">
        <f aca="false">BV435/1000/ES435*24</f>
        <v>0.396726681818182</v>
      </c>
      <c r="EV435" s="451" t="n">
        <f aca="false">EU435/$EU$6</f>
        <v>0.73467904040404</v>
      </c>
      <c r="EW435" s="514" t="n">
        <f aca="false">1-EM435/BY435</f>
        <v>0.665515561257894</v>
      </c>
      <c r="EX435" s="515" t="n">
        <f aca="false">BY435-EM435</f>
        <v>14.7236002124019</v>
      </c>
      <c r="EY435" s="514" t="n">
        <f aca="false">1-EJ435/BU435</f>
        <v>0.722614840989399</v>
      </c>
      <c r="EZ435" s="515" t="n">
        <f aca="false">BU435-EJ435</f>
        <v>40.9</v>
      </c>
      <c r="FA435" s="451" t="n">
        <f aca="false">1-EK435/BV435</f>
        <v>0.819401999567598</v>
      </c>
      <c r="FB435" s="432" t="n">
        <f aca="false">BV435-EK435</f>
        <v>281.303911735206</v>
      </c>
      <c r="FC435" s="453" t="n">
        <f aca="false">1-EP435/CA435</f>
        <v>0.656337350933143</v>
      </c>
      <c r="FD435" s="432" t="n">
        <f aca="false">CA435-EP435</f>
        <v>1.33688123193109</v>
      </c>
      <c r="FE435" s="453" t="n">
        <f aca="false">1-EQ435/CB435</f>
        <v>0.923611111111111</v>
      </c>
      <c r="FF435" s="431" t="n">
        <f aca="false">CB435-EQ435</f>
        <v>133</v>
      </c>
      <c r="FG435" s="406" t="n">
        <v>50400</v>
      </c>
      <c r="FH435" s="590"/>
      <c r="FI435" s="591"/>
      <c r="FJ435" s="592"/>
      <c r="FK435" s="456" t="n">
        <f aca="false">3000/BS435*24</f>
        <v>1.4160127441147</v>
      </c>
      <c r="FL435" s="531"/>
      <c r="FM435" s="456"/>
      <c r="FN435" s="531" t="n">
        <v>4170</v>
      </c>
      <c r="FO435" s="533" t="n">
        <f aca="false">FN435/11.15/1.2/1000</f>
        <v>0.311659192825112</v>
      </c>
      <c r="FP435" s="450" t="n">
        <f aca="false">FN435/BS435*1000</f>
        <v>82.0107380966429</v>
      </c>
      <c r="FQ435" s="458" t="n">
        <v>46.8</v>
      </c>
      <c r="FR435" s="459" t="n">
        <f aca="false">FQ435/BS435*1000</f>
        <v>0.920408283674553</v>
      </c>
      <c r="FS435" s="577" t="n">
        <v>7.78</v>
      </c>
      <c r="FT435" s="578" t="n">
        <v>15.3</v>
      </c>
      <c r="FU435" s="579" t="n">
        <v>57</v>
      </c>
      <c r="FV435" s="580" t="n">
        <v>1</v>
      </c>
      <c r="FW435" s="581" t="n">
        <v>0.18</v>
      </c>
      <c r="FX435" s="580" t="n">
        <v>16</v>
      </c>
      <c r="FY435" s="453" t="n">
        <f aca="false">1-FV435/(EG435+DD435)</f>
        <v>0.909090909090909</v>
      </c>
      <c r="FZ435" s="453" t="n">
        <f aca="false">1-FW435/(EF435+DC435)</f>
        <v>0.742857142857143</v>
      </c>
      <c r="GA435" s="430" t="n">
        <f aca="false">EF435+DC435-FW435</f>
        <v>0.52</v>
      </c>
      <c r="GB435" s="514" t="n">
        <f aca="false">1-FT435/DZ435</f>
        <v>0.0254777070063693</v>
      </c>
      <c r="GC435" s="515" t="n">
        <f aca="false">(CW435+DZ435-FT435)</f>
        <v>0.399999999999999</v>
      </c>
      <c r="GD435" s="514" t="n">
        <f aca="false">1-FU435/EA435</f>
        <v>0.0806451612903226</v>
      </c>
      <c r="GE435" s="528" t="n">
        <f aca="false">CX435+EA435-FU435</f>
        <v>5</v>
      </c>
      <c r="GF435" s="462" t="n">
        <f aca="false">4100/BS435*24</f>
        <v>1.93521741695675</v>
      </c>
      <c r="GG435" s="607" t="n">
        <v>25</v>
      </c>
      <c r="GH435" s="451" t="n">
        <f aca="false">GG435/80</f>
        <v>0.3125</v>
      </c>
      <c r="GI435" s="406" t="n">
        <v>175</v>
      </c>
      <c r="GJ435" s="463" t="n">
        <f aca="false">GI435/GG435</f>
        <v>7</v>
      </c>
      <c r="GK435" s="464" t="n">
        <f aca="false">GG435/(BS435/24)*1000</f>
        <v>11.8001062009558</v>
      </c>
      <c r="GL435" s="465" t="n">
        <v>7.96</v>
      </c>
      <c r="GM435" s="530" t="n">
        <v>13</v>
      </c>
      <c r="GN435" s="406" t="n">
        <v>50</v>
      </c>
      <c r="GO435" s="514" t="n">
        <f aca="false">1-GM435/FT435</f>
        <v>0.150326797385621</v>
      </c>
      <c r="GP435" s="451" t="n">
        <f aca="false">1-GN435/FU435</f>
        <v>0.12280701754386</v>
      </c>
      <c r="GQ435" s="578" t="n">
        <v>8</v>
      </c>
      <c r="GR435" s="456" t="n">
        <f aca="false">4300/BS435*24</f>
        <v>2.0296182665644</v>
      </c>
      <c r="GS435" s="532" t="n">
        <f aca="false">HC435</f>
        <v>11.6</v>
      </c>
      <c r="GT435" s="532" t="n">
        <f aca="false">HD435</f>
        <v>41.528</v>
      </c>
      <c r="GU435" s="514" t="n">
        <f aca="false">1-GS435/GM435</f>
        <v>0.107692307692308</v>
      </c>
      <c r="GV435" s="514" t="n">
        <f aca="false">1-GT435/GN435</f>
        <v>0.16944</v>
      </c>
      <c r="GW435" s="514" t="n">
        <f aca="false">1-HC435/FT435</f>
        <v>0.241830065359477</v>
      </c>
      <c r="GX435" s="514" t="n">
        <f aca="false">1-HD435/FU435</f>
        <v>0.271438596491228</v>
      </c>
      <c r="GY435" s="463" t="n">
        <f aca="false">GK435/(FU435-HD435)</f>
        <v>0.762674909575737</v>
      </c>
      <c r="GZ435" s="406" t="n">
        <v>48814</v>
      </c>
      <c r="HA435" s="582" t="n">
        <v>8.03</v>
      </c>
      <c r="HB435" s="452" t="n">
        <v>7.98</v>
      </c>
      <c r="HC435" s="578" t="n">
        <v>11.6</v>
      </c>
      <c r="HD435" s="464" t="n">
        <f aca="false">HC435*3.58</f>
        <v>41.528</v>
      </c>
      <c r="HE435" s="464" t="n">
        <v>14</v>
      </c>
      <c r="HF435" s="464"/>
      <c r="HG435" s="583"/>
      <c r="HH435" s="576" t="n">
        <v>6</v>
      </c>
      <c r="HI435" s="584" t="n">
        <v>6900</v>
      </c>
      <c r="HJ435" s="407" t="n">
        <f aca="false">HI435*0.67</f>
        <v>4623</v>
      </c>
      <c r="HK435" s="407"/>
      <c r="HL435" s="550"/>
      <c r="HM435" s="585" t="n">
        <v>5.2</v>
      </c>
      <c r="HN435" s="462" t="n">
        <v>5.54</v>
      </c>
      <c r="HO435" s="575" t="n">
        <v>0.18</v>
      </c>
      <c r="HP435" s="549" t="n">
        <v>0.01</v>
      </c>
      <c r="HQ435" s="586" t="n">
        <v>5.5</v>
      </c>
      <c r="HR435" s="587" t="n">
        <v>0.12</v>
      </c>
      <c r="HS435" s="521" t="n">
        <v>0.21</v>
      </c>
      <c r="HT435" s="588" t="n">
        <v>4</v>
      </c>
      <c r="HU435" s="523" t="n">
        <f aca="false">72500/BA435*24</f>
        <v>35.9155365657316</v>
      </c>
      <c r="HV435" s="514" t="n">
        <f aca="false">1-HC435/BE435</f>
        <v>0.795053003533569</v>
      </c>
      <c r="HW435" s="514" t="n">
        <f aca="false">1-HD435/BF435</f>
        <v>0.852737588652482</v>
      </c>
      <c r="HX435" s="514" t="n">
        <f aca="false">1-HN435/BK435</f>
        <v>0.749321266968326</v>
      </c>
      <c r="HY435" s="600"/>
    </row>
    <row r="436" s="599" customFormat="true" ht="15" hidden="false" customHeight="true" outlineLevel="0" collapsed="false">
      <c r="A436" s="401" t="n">
        <v>43918</v>
      </c>
      <c r="B436" s="516" t="n">
        <v>49597</v>
      </c>
      <c r="C436" s="403" t="n">
        <f aca="false">B436/$B$6</f>
        <v>0.99194</v>
      </c>
      <c r="D436" s="572" t="n">
        <v>7.76</v>
      </c>
      <c r="E436" s="573" t="n">
        <v>45.4</v>
      </c>
      <c r="F436" s="574" t="n">
        <v>176</v>
      </c>
      <c r="G436" s="407" t="n">
        <f aca="false">F436*B436/1000</f>
        <v>8729.072</v>
      </c>
      <c r="H436" s="403" t="n">
        <f aca="false">G436/$G$6</f>
        <v>0.34916288</v>
      </c>
      <c r="I436" s="574" t="n">
        <v>7370</v>
      </c>
      <c r="J436" s="407" t="n">
        <f aca="false">I436*0.67</f>
        <v>4937.9</v>
      </c>
      <c r="K436" s="575" t="n">
        <v>21.7</v>
      </c>
      <c r="L436" s="575"/>
      <c r="M436" s="575"/>
      <c r="N436" s="576" t="n">
        <v>78</v>
      </c>
      <c r="O436" s="576"/>
      <c r="P436" s="410"/>
      <c r="Q436" s="410" t="n">
        <v>1200</v>
      </c>
      <c r="R436" s="410"/>
      <c r="S436" s="410"/>
      <c r="T436" s="411" t="n">
        <v>5.18</v>
      </c>
      <c r="U436" s="410" t="n">
        <f aca="false">V436/2.9</f>
        <v>3420.68965517241</v>
      </c>
      <c r="V436" s="410" t="n">
        <v>9920</v>
      </c>
      <c r="W436" s="410" t="n">
        <v>3828</v>
      </c>
      <c r="X436" s="517" t="n">
        <v>1200</v>
      </c>
      <c r="Y436" s="474"/>
      <c r="Z436" s="430"/>
      <c r="AA436" s="410"/>
      <c r="AB436" s="410"/>
      <c r="AC436" s="410"/>
      <c r="AD436" s="475"/>
      <c r="AE436" s="478"/>
      <c r="AF436" s="479" t="n">
        <f aca="false">X436+Q436</f>
        <v>2400</v>
      </c>
      <c r="AG436" s="478" t="n">
        <f aca="false">AF436/$AF$6</f>
        <v>0.96</v>
      </c>
      <c r="AH436" s="479" t="n">
        <f aca="false">AI436/2.9</f>
        <v>1740.68965517241</v>
      </c>
      <c r="AI436" s="479" t="n">
        <f aca="false">(V436*Q436+F436*X436)/AF436</f>
        <v>5048</v>
      </c>
      <c r="AJ436" s="474" t="n">
        <f aca="false">(V436*Q436+X436*F436)/1000</f>
        <v>12115.2</v>
      </c>
      <c r="AK436" s="478" t="n">
        <f aca="false">AJ436/$AJ$6</f>
        <v>0.538453333333333</v>
      </c>
      <c r="AL436" s="448" t="n">
        <v>38</v>
      </c>
      <c r="AM436" s="480"/>
      <c r="AN436" s="474" t="n">
        <v>2311</v>
      </c>
      <c r="AO436" s="474" t="n">
        <v>2282</v>
      </c>
      <c r="AP436" s="480" t="n">
        <v>7.32</v>
      </c>
      <c r="AQ436" s="448" t="n">
        <v>483</v>
      </c>
      <c r="AR436" s="474" t="n">
        <f aca="false">AQ436*3.2</f>
        <v>1545.6</v>
      </c>
      <c r="AS436" s="658" t="n">
        <f aca="false">AR436/AQ436</f>
        <v>3.2</v>
      </c>
      <c r="AT436" s="474" t="n">
        <v>6510</v>
      </c>
      <c r="AU436" s="448"/>
      <c r="AV436" s="481" t="n">
        <v>10</v>
      </c>
      <c r="AW436" s="480" t="n">
        <v>4.46</v>
      </c>
      <c r="AX436" s="480" t="n">
        <v>37.58</v>
      </c>
      <c r="AY436" s="481" t="n">
        <v>11.4</v>
      </c>
      <c r="AZ436" s="481" t="n">
        <v>4.6</v>
      </c>
      <c r="BA436" s="421" t="n">
        <f aca="false">CC436+DF436</f>
        <v>46806</v>
      </c>
      <c r="BB436" s="422" t="n">
        <f aca="false">BA436/$BA$6</f>
        <v>0.93612</v>
      </c>
      <c r="BC436" s="423"/>
      <c r="BD436" s="424" t="n">
        <v>7.8</v>
      </c>
      <c r="BE436" s="425" t="n">
        <v>49.1</v>
      </c>
      <c r="BF436" s="426" t="n">
        <v>229</v>
      </c>
      <c r="BG436" s="427" t="n">
        <v>7460</v>
      </c>
      <c r="BH436" s="421" t="n">
        <f aca="false">BG436*0.67</f>
        <v>4998.2</v>
      </c>
      <c r="BI436" s="433"/>
      <c r="BJ436" s="422"/>
      <c r="BK436" s="428" t="n">
        <v>18.4</v>
      </c>
      <c r="BL436" s="428"/>
      <c r="BM436" s="429"/>
      <c r="BN436" s="423"/>
      <c r="BO436" s="426" t="n">
        <v>95</v>
      </c>
      <c r="BP436" s="426"/>
      <c r="BQ436" s="424" t="n">
        <v>5.75</v>
      </c>
      <c r="BR436" s="422" t="n">
        <f aca="false">BQ436/$BQ$6</f>
        <v>0.798611111111111</v>
      </c>
      <c r="BS436" s="410" t="n">
        <f aca="false">BA436+AF436</f>
        <v>49206</v>
      </c>
      <c r="BT436" s="430" t="n">
        <f aca="false">(BD436*BA436+AP436*AF436)/(AF436+BA436)</f>
        <v>7.77658822094867</v>
      </c>
      <c r="BU436" s="431" t="n">
        <f aca="false">(AQ436*Y436+BA436*BE436)/(BA436+Y436)</f>
        <v>49.1</v>
      </c>
      <c r="BV436" s="431" t="n">
        <f aca="false">(BA436*BF436+AR436*AF436)/(AF436+BA436)</f>
        <v>293.216558956225</v>
      </c>
      <c r="BW436" s="431" t="n">
        <f aca="false">(BA436*BG436+AS436*AF436)/(AF436+BA436)</f>
        <v>7096.29801243751</v>
      </c>
      <c r="BX436" s="431" t="n">
        <f aca="false">BW436*0.65</f>
        <v>4612.59370808438</v>
      </c>
      <c r="BY436" s="431" t="n">
        <f aca="false">(BK436*BA436+AY436*AF436)/BS436</f>
        <v>18.058578222168</v>
      </c>
      <c r="BZ436" s="431"/>
      <c r="CA436" s="432"/>
      <c r="CB436" s="431" t="n">
        <f aca="false">BO436</f>
        <v>95</v>
      </c>
      <c r="CC436" s="433" t="n">
        <v>24586</v>
      </c>
      <c r="CD436" s="412" t="n">
        <f aca="false">CC436+AF436/2</f>
        <v>25786</v>
      </c>
      <c r="CE436" s="422" t="n">
        <f aca="false">CD436/25000</f>
        <v>1.03144</v>
      </c>
      <c r="CF436" s="434" t="n">
        <f aca="false">6700/CD436*24</f>
        <v>6.23594198402234</v>
      </c>
      <c r="CG436" s="435"/>
      <c r="CH436" s="428"/>
      <c r="CI436" s="447" t="n">
        <f aca="false">9500/CD436*24</f>
        <v>8.84200729077794</v>
      </c>
      <c r="CJ436" s="437" t="n">
        <v>23.9</v>
      </c>
      <c r="CK436" s="437" t="n">
        <v>1.23</v>
      </c>
      <c r="CL436" s="424"/>
      <c r="CM436" s="424" t="n">
        <v>16</v>
      </c>
      <c r="CN436" s="424" t="n">
        <v>87</v>
      </c>
      <c r="CO436" s="433"/>
      <c r="CP436" s="433"/>
      <c r="CQ436" s="438"/>
      <c r="CR436" s="438" t="n">
        <v>0.94</v>
      </c>
      <c r="CS436" s="425"/>
      <c r="CT436" s="433" t="n">
        <f aca="false">3500/CD436*24</f>
        <v>3.2575816334445</v>
      </c>
      <c r="CU436" s="435" t="n">
        <v>8.94</v>
      </c>
      <c r="CV436" s="439"/>
      <c r="CW436" s="440"/>
      <c r="CX436" s="441"/>
      <c r="CY436" s="442"/>
      <c r="CZ436" s="443"/>
      <c r="DA436" s="443"/>
      <c r="DB436" s="443"/>
      <c r="DC436" s="443"/>
      <c r="DD436" s="444"/>
      <c r="DE436" s="441"/>
      <c r="DF436" s="445" t="n">
        <v>22220</v>
      </c>
      <c r="DG436" s="446" t="n">
        <f aca="false">DF436+AF436/2</f>
        <v>23420</v>
      </c>
      <c r="DH436" s="422" t="n">
        <f aca="false">DG436/25000</f>
        <v>0.9368</v>
      </c>
      <c r="DI436" s="447" t="n">
        <f aca="false">6700/DG436*24</f>
        <v>6.86592655849701</v>
      </c>
      <c r="DJ436" s="435" t="n">
        <v>7.56</v>
      </c>
      <c r="DK436" s="428" t="n">
        <v>3.1</v>
      </c>
      <c r="DL436" s="447" t="n">
        <f aca="false">9500/DG436*24</f>
        <v>9.73526900085397</v>
      </c>
      <c r="DM436" s="423" t="n">
        <v>24.7</v>
      </c>
      <c r="DN436" s="423" t="n">
        <v>1.5</v>
      </c>
      <c r="DO436" s="424" t="n">
        <v>7.68</v>
      </c>
      <c r="DP436" s="424" t="n">
        <v>16.6</v>
      </c>
      <c r="DQ436" s="424" t="n">
        <v>82</v>
      </c>
      <c r="DR436" s="433"/>
      <c r="DS436" s="433"/>
      <c r="DT436" s="438"/>
      <c r="DU436" s="438" t="n">
        <v>0.93</v>
      </c>
      <c r="DV436" s="425"/>
      <c r="DW436" s="447" t="n">
        <f aca="false">3500/DG436*24</f>
        <v>3.5866780529462</v>
      </c>
      <c r="DX436" s="435" t="n">
        <v>7.84</v>
      </c>
      <c r="DY436" s="439" t="n">
        <v>7.88</v>
      </c>
      <c r="DZ436" s="440" t="n">
        <v>14.3</v>
      </c>
      <c r="EA436" s="441" t="n">
        <v>60</v>
      </c>
      <c r="EB436" s="442" t="n">
        <v>7190</v>
      </c>
      <c r="EC436" s="443" t="n">
        <v>6.9</v>
      </c>
      <c r="ED436" s="443"/>
      <c r="EE436" s="443"/>
      <c r="EF436" s="443"/>
      <c r="EG436" s="444" t="n">
        <v>8</v>
      </c>
      <c r="EH436" s="441"/>
      <c r="EI436" s="430" t="n">
        <f aca="false">DY436</f>
        <v>7.88</v>
      </c>
      <c r="EJ436" s="448" t="n">
        <f aca="false">DZ436</f>
        <v>14.3</v>
      </c>
      <c r="EK436" s="449" t="n">
        <f aca="false">EA436</f>
        <v>60</v>
      </c>
      <c r="EL436" s="418" t="n">
        <f aca="false">EB436</f>
        <v>7190</v>
      </c>
      <c r="EM436" s="432" t="n">
        <f aca="false">EC436</f>
        <v>6.9</v>
      </c>
      <c r="EN436" s="432"/>
      <c r="EO436" s="432"/>
      <c r="EP436" s="432"/>
      <c r="EQ436" s="431" t="n">
        <f aca="false">EG436</f>
        <v>8</v>
      </c>
      <c r="ER436" s="449"/>
      <c r="ES436" s="450" t="n">
        <f aca="false">44000/(BA436+AF436)*24</f>
        <v>21.4607974637239</v>
      </c>
      <c r="ET436" s="451" t="n">
        <f aca="false">(BA436+AF436)/BA$6</f>
        <v>0.98412</v>
      </c>
      <c r="EU436" s="452" t="n">
        <f aca="false">BV436/1000/ES436*24</f>
        <v>0.327909409090909</v>
      </c>
      <c r="EV436" s="451" t="n">
        <f aca="false">EU436/$EU$6</f>
        <v>0.607239646464646</v>
      </c>
      <c r="EW436" s="514" t="n">
        <f aca="false">1-EM436/BY436</f>
        <v>0.617910119218033</v>
      </c>
      <c r="EX436" s="515" t="n">
        <f aca="false">BY436-EM436</f>
        <v>11.158578222168</v>
      </c>
      <c r="EY436" s="514" t="n">
        <f aca="false">1-EJ436/BU436</f>
        <v>0.708757637474542</v>
      </c>
      <c r="EZ436" s="515" t="n">
        <f aca="false">BU436-EJ436</f>
        <v>34.8</v>
      </c>
      <c r="FA436" s="451" t="n">
        <f aca="false">1-EK436/BV436</f>
        <v>0.795373084611645</v>
      </c>
      <c r="FB436" s="432" t="n">
        <f aca="false">BV436-EK436</f>
        <v>233.216558956225</v>
      </c>
      <c r="FC436" s="453"/>
      <c r="FD436" s="432"/>
      <c r="FE436" s="453" t="n">
        <f aca="false">1-EQ436/CB436</f>
        <v>0.91578947368421</v>
      </c>
      <c r="FF436" s="431" t="n">
        <f aca="false">CB436-EQ436</f>
        <v>87</v>
      </c>
      <c r="FG436" s="406" t="n">
        <v>50400</v>
      </c>
      <c r="FH436" s="590"/>
      <c r="FI436" s="591"/>
      <c r="FJ436" s="592"/>
      <c r="FK436" s="456" t="n">
        <f aca="false">3000/BS436*24</f>
        <v>1.46323619070845</v>
      </c>
      <c r="FL436" s="531"/>
      <c r="FM436" s="456"/>
      <c r="FN436" s="531" t="n">
        <v>3892</v>
      </c>
      <c r="FO436" s="533" t="n">
        <f aca="false">FN436/11.15/1.2/1000</f>
        <v>0.290881913303438</v>
      </c>
      <c r="FP436" s="450" t="n">
        <f aca="false">FN436/BS436*1000</f>
        <v>79.0960451977401</v>
      </c>
      <c r="FQ436" s="458" t="n">
        <v>46.8</v>
      </c>
      <c r="FR436" s="459" t="n">
        <f aca="false">FQ436/BS436*1000</f>
        <v>0.951103523960492</v>
      </c>
      <c r="FS436" s="577" t="n">
        <v>7.75</v>
      </c>
      <c r="FT436" s="578" t="n">
        <v>13.4</v>
      </c>
      <c r="FU436" s="579" t="n">
        <v>54</v>
      </c>
      <c r="FV436" s="580" t="n">
        <v>1</v>
      </c>
      <c r="FW436" s="581"/>
      <c r="FX436" s="580"/>
      <c r="FY436" s="453" t="n">
        <f aca="false">1-FV436/(EG436+DD436)</f>
        <v>0.875</v>
      </c>
      <c r="FZ436" s="453"/>
      <c r="GA436" s="430"/>
      <c r="GB436" s="514" t="n">
        <f aca="false">1-FT436/DZ436</f>
        <v>0.0629370629370629</v>
      </c>
      <c r="GC436" s="515" t="n">
        <f aca="false">(CW436+DZ436-FT436)</f>
        <v>0.9</v>
      </c>
      <c r="GD436" s="514" t="n">
        <f aca="false">1-FU436/EA436</f>
        <v>0.1</v>
      </c>
      <c r="GE436" s="528" t="n">
        <f aca="false">CX436+EA436-FU436</f>
        <v>6</v>
      </c>
      <c r="GF436" s="462" t="n">
        <f aca="false">4100/BS436*24</f>
        <v>1.99975612730155</v>
      </c>
      <c r="GG436" s="607" t="n">
        <v>25</v>
      </c>
      <c r="GH436" s="451" t="n">
        <f aca="false">GG436/80</f>
        <v>0.3125</v>
      </c>
      <c r="GI436" s="406" t="n">
        <v>175</v>
      </c>
      <c r="GJ436" s="463" t="n">
        <f aca="false">GI436/GG436</f>
        <v>7</v>
      </c>
      <c r="GK436" s="464" t="n">
        <f aca="false">GG436/(BS436/24)*1000</f>
        <v>12.1936349225704</v>
      </c>
      <c r="GL436" s="465" t="n">
        <v>7.9</v>
      </c>
      <c r="GM436" s="530" t="n">
        <v>13</v>
      </c>
      <c r="GN436" s="406" t="n">
        <v>52</v>
      </c>
      <c r="GO436" s="514" t="n">
        <f aca="false">1-GM436/FT436</f>
        <v>0.0298507462686567</v>
      </c>
      <c r="GP436" s="451" t="n">
        <f aca="false">1-GN436/FU436</f>
        <v>0.0370370370370371</v>
      </c>
      <c r="GQ436" s="578" t="n">
        <v>8</v>
      </c>
      <c r="GR436" s="456" t="n">
        <f aca="false">4300/BS436*24</f>
        <v>2.09730520668211</v>
      </c>
      <c r="GS436" s="532" t="n">
        <f aca="false">HC436</f>
        <v>12</v>
      </c>
      <c r="GT436" s="532" t="n">
        <f aca="false">HD436</f>
        <v>42.96</v>
      </c>
      <c r="GU436" s="514" t="n">
        <f aca="false">1-GS436/GM436</f>
        <v>0.0769230769230769</v>
      </c>
      <c r="GV436" s="514" t="n">
        <f aca="false">1-GT436/GN436</f>
        <v>0.173846153846154</v>
      </c>
      <c r="GW436" s="514" t="n">
        <f aca="false">1-HC436/FT436</f>
        <v>0.104477611940298</v>
      </c>
      <c r="GX436" s="514" t="n">
        <f aca="false">1-HD436/FU436</f>
        <v>0.204444444444444</v>
      </c>
      <c r="GY436" s="463" t="n">
        <f aca="false">GK436/(FU436-HD436)</f>
        <v>1.10449591689949</v>
      </c>
      <c r="GZ436" s="406" t="n">
        <v>48891</v>
      </c>
      <c r="HA436" s="582" t="n">
        <v>8.07</v>
      </c>
      <c r="HB436" s="452" t="n">
        <v>7.88</v>
      </c>
      <c r="HC436" s="578" t="n">
        <v>12</v>
      </c>
      <c r="HD436" s="464" t="n">
        <f aca="false">HC436*3.58</f>
        <v>42.96</v>
      </c>
      <c r="HE436" s="464" t="n">
        <v>12</v>
      </c>
      <c r="HF436" s="464"/>
      <c r="HG436" s="583"/>
      <c r="HH436" s="576" t="n">
        <v>3</v>
      </c>
      <c r="HI436" s="584" t="n">
        <v>7100</v>
      </c>
      <c r="HJ436" s="407" t="n">
        <f aca="false">HI436*0.67</f>
        <v>4757</v>
      </c>
      <c r="HK436" s="407"/>
      <c r="HL436" s="550"/>
      <c r="HM436" s="585"/>
      <c r="HN436" s="462" t="n">
        <v>5.52</v>
      </c>
      <c r="HO436" s="575"/>
      <c r="HP436" s="549" t="n">
        <v>0.01</v>
      </c>
      <c r="HQ436" s="586"/>
      <c r="HR436" s="587"/>
      <c r="HS436" s="521" t="n">
        <v>0.28</v>
      </c>
      <c r="HT436" s="588" t="n">
        <v>4</v>
      </c>
      <c r="HU436" s="523" t="n">
        <f aca="false">72500/BA436*24</f>
        <v>37.1747211895911</v>
      </c>
      <c r="HV436" s="514" t="n">
        <f aca="false">1-HC436/BE436</f>
        <v>0.755600814663951</v>
      </c>
      <c r="HW436" s="514" t="n">
        <f aca="false">1-HD436/BF436</f>
        <v>0.812401746724891</v>
      </c>
      <c r="HX436" s="514" t="n">
        <f aca="false">1-HN436/BK436</f>
        <v>0.7</v>
      </c>
      <c r="HY436" s="600"/>
    </row>
    <row r="437" customFormat="false" ht="15.6" hidden="false" customHeight="false" outlineLevel="0" collapsed="false">
      <c r="A437" s="486" t="n">
        <v>43919</v>
      </c>
      <c r="B437" s="487" t="n">
        <v>42384</v>
      </c>
      <c r="C437" s="488" t="n">
        <f aca="false">B437/$B$6</f>
        <v>0.84768</v>
      </c>
      <c r="D437" s="489" t="n">
        <v>7.98</v>
      </c>
      <c r="E437" s="490" t="n">
        <v>38.4</v>
      </c>
      <c r="F437" s="491" t="n">
        <v>186</v>
      </c>
      <c r="G437" s="491" t="n">
        <f aca="false">F437*B437/1000</f>
        <v>7883.424</v>
      </c>
      <c r="H437" s="488" t="n">
        <f aca="false">G437/$G$6</f>
        <v>0.31533696</v>
      </c>
      <c r="I437" s="491" t="n">
        <v>6000</v>
      </c>
      <c r="J437" s="491" t="n">
        <f aca="false">I437*0.67</f>
        <v>4020</v>
      </c>
      <c r="K437" s="492" t="n">
        <v>20.2</v>
      </c>
      <c r="L437" s="492"/>
      <c r="M437" s="492"/>
      <c r="N437" s="493" t="n">
        <v>56</v>
      </c>
      <c r="O437" s="493"/>
      <c r="P437" s="410"/>
      <c r="Q437" s="410" t="n">
        <v>1200</v>
      </c>
      <c r="R437" s="410"/>
      <c r="S437" s="410"/>
      <c r="T437" s="411" t="n">
        <v>5.21</v>
      </c>
      <c r="U437" s="412" t="n">
        <f aca="false">V437/2.9</f>
        <v>3363.44827586207</v>
      </c>
      <c r="V437" s="410" t="n">
        <v>9754</v>
      </c>
      <c r="W437" s="410" t="n">
        <v>2548</v>
      </c>
      <c r="X437" s="413" t="n">
        <v>1200</v>
      </c>
      <c r="Y437" s="474"/>
      <c r="Z437" s="430"/>
      <c r="AA437" s="448"/>
      <c r="AB437" s="410"/>
      <c r="AC437" s="410"/>
      <c r="AD437" s="475"/>
      <c r="AE437" s="478"/>
      <c r="AF437" s="479" t="n">
        <f aca="false">X437+Q437</f>
        <v>2400</v>
      </c>
      <c r="AG437" s="478" t="n">
        <f aca="false">AF437/$AF$6</f>
        <v>0.96</v>
      </c>
      <c r="AH437" s="479" t="n">
        <f aca="false">AI437/2.9</f>
        <v>1713.79310344828</v>
      </c>
      <c r="AI437" s="479" t="n">
        <f aca="false">(V437*Q437+F437*X437)/AF437</f>
        <v>4970</v>
      </c>
      <c r="AJ437" s="474" t="n">
        <f aca="false">(V437*Q437+X437*F437)/1000</f>
        <v>11928</v>
      </c>
      <c r="AK437" s="478" t="n">
        <f aca="false">AJ437/$AJ$6</f>
        <v>0.530133333333333</v>
      </c>
      <c r="AL437" s="448" t="n">
        <v>38</v>
      </c>
      <c r="AM437" s="480"/>
      <c r="AN437" s="474" t="n">
        <v>2224</v>
      </c>
      <c r="AO437" s="474" t="n">
        <v>2204</v>
      </c>
      <c r="AP437" s="480" t="n">
        <v>7.27</v>
      </c>
      <c r="AQ437" s="448" t="n">
        <v>487</v>
      </c>
      <c r="AR437" s="474" t="n">
        <f aca="false">AQ437*3.2</f>
        <v>1558.4</v>
      </c>
      <c r="AS437" s="658" t="n">
        <f aca="false">AR437/AQ437</f>
        <v>3.2</v>
      </c>
      <c r="AT437" s="474" t="n">
        <v>6390</v>
      </c>
      <c r="AU437" s="448"/>
      <c r="AV437" s="481" t="n">
        <v>10</v>
      </c>
      <c r="AW437" s="480" t="n">
        <v>4.47</v>
      </c>
      <c r="AX437" s="480" t="n">
        <v>36.23</v>
      </c>
      <c r="AY437" s="481" t="n">
        <v>12.8</v>
      </c>
      <c r="AZ437" s="481" t="n">
        <v>5</v>
      </c>
      <c r="BA437" s="421" t="n">
        <f aca="false">CC437+DF437</f>
        <v>43574</v>
      </c>
      <c r="BB437" s="422" t="n">
        <f aca="false">BA437/$BA$6</f>
        <v>0.87148</v>
      </c>
      <c r="BC437" s="423"/>
      <c r="BD437" s="424" t="n">
        <v>7.84</v>
      </c>
      <c r="BE437" s="425" t="n">
        <v>53.2</v>
      </c>
      <c r="BF437" s="426" t="n">
        <v>232</v>
      </c>
      <c r="BG437" s="427" t="n">
        <v>6630</v>
      </c>
      <c r="BH437" s="421" t="n">
        <f aca="false">BG437*0.67</f>
        <v>4442.1</v>
      </c>
      <c r="BI437" s="421"/>
      <c r="BJ437" s="422"/>
      <c r="BK437" s="428" t="n">
        <v>17.9</v>
      </c>
      <c r="BL437" s="428"/>
      <c r="BM437" s="429"/>
      <c r="BN437" s="423"/>
      <c r="BO437" s="426" t="n">
        <v>84</v>
      </c>
      <c r="BP437" s="426"/>
      <c r="BQ437" s="424" t="n">
        <v>5.17</v>
      </c>
      <c r="BR437" s="422" t="n">
        <f aca="false">BQ437/$BQ$6</f>
        <v>0.718055555555556</v>
      </c>
      <c r="BS437" s="410" t="n">
        <f aca="false">BA437+AF437</f>
        <v>45974</v>
      </c>
      <c r="BT437" s="430" t="n">
        <f aca="false">(BD437*BA437+AP437*AF437)/(AF437+BA437)</f>
        <v>7.81024405098534</v>
      </c>
      <c r="BU437" s="431" t="n">
        <f aca="false">(AQ437*Y437+BA437*BE437)/(BA437+Y437)</f>
        <v>53.2</v>
      </c>
      <c r="BV437" s="431" t="n">
        <f aca="false">(BA437*BF437+AR437*AF437)/(AF437+BA437)</f>
        <v>301.242615391308</v>
      </c>
      <c r="BW437" s="431" t="n">
        <f aca="false">(BA437*BG437+AS437*AF437)/(AF437+BA437)</f>
        <v>6284.05838082395</v>
      </c>
      <c r="BX437" s="431" t="n">
        <f aca="false">BW437*0.65</f>
        <v>4084.63794753556</v>
      </c>
      <c r="BY437" s="431" t="n">
        <f aca="false">(BK437*BA437+AY437*AF437)/BS437</f>
        <v>17.6337625614478</v>
      </c>
      <c r="BZ437" s="431"/>
      <c r="CA437" s="432"/>
      <c r="CB437" s="431" t="n">
        <f aca="false">BO437</f>
        <v>84</v>
      </c>
      <c r="CC437" s="433" t="n">
        <v>23080</v>
      </c>
      <c r="CD437" s="412" t="n">
        <f aca="false">CC437+AF437/2</f>
        <v>24280</v>
      </c>
      <c r="CE437" s="422" t="n">
        <f aca="false">CD437/25000</f>
        <v>0.9712</v>
      </c>
      <c r="CF437" s="434" t="n">
        <f aca="false">6700/CD437*24</f>
        <v>6.62273476112026</v>
      </c>
      <c r="CG437" s="435"/>
      <c r="CH437" s="428"/>
      <c r="CI437" s="447" t="n">
        <f aca="false">9500/CD437*24</f>
        <v>9.39044481054366</v>
      </c>
      <c r="CJ437" s="437" t="n">
        <v>22.6</v>
      </c>
      <c r="CK437" s="437" t="n">
        <v>1.11</v>
      </c>
      <c r="CL437" s="424"/>
      <c r="CM437" s="424" t="n">
        <v>15.7</v>
      </c>
      <c r="CN437" s="424" t="n">
        <v>83</v>
      </c>
      <c r="CO437" s="433"/>
      <c r="CP437" s="433"/>
      <c r="CQ437" s="438"/>
      <c r="CR437" s="438" t="n">
        <v>0.93</v>
      </c>
      <c r="CS437" s="482"/>
      <c r="CT437" s="433" t="n">
        <f aca="false">3500/CD437*24</f>
        <v>3.45963756177924</v>
      </c>
      <c r="CU437" s="435" t="n">
        <v>7.66</v>
      </c>
      <c r="CV437" s="494"/>
      <c r="CW437" s="495"/>
      <c r="CX437" s="496"/>
      <c r="CY437" s="497"/>
      <c r="CZ437" s="498"/>
      <c r="DA437" s="498"/>
      <c r="DB437" s="498"/>
      <c r="DC437" s="498"/>
      <c r="DD437" s="499"/>
      <c r="DE437" s="499"/>
      <c r="DF437" s="433" t="n">
        <v>20494</v>
      </c>
      <c r="DG437" s="446" t="n">
        <f aca="false">DF437+AF437/2</f>
        <v>21694</v>
      </c>
      <c r="DH437" s="422" t="n">
        <f aca="false">DG437/25000</f>
        <v>0.86776</v>
      </c>
      <c r="DI437" s="447" t="n">
        <f aca="false">6700/DG437*24</f>
        <v>7.41218770166866</v>
      </c>
      <c r="DJ437" s="435" t="n">
        <v>7.67</v>
      </c>
      <c r="DK437" s="428" t="n">
        <v>2.5</v>
      </c>
      <c r="DL437" s="447" t="n">
        <f aca="false">9500/DG437*24</f>
        <v>10.509818382963</v>
      </c>
      <c r="DM437" s="542" t="n">
        <v>22.6</v>
      </c>
      <c r="DN437" s="542" t="n">
        <v>1.2</v>
      </c>
      <c r="DO437" s="543" t="n">
        <v>7.65</v>
      </c>
      <c r="DP437" s="543" t="n">
        <v>15.3</v>
      </c>
      <c r="DQ437" s="543" t="n">
        <v>68</v>
      </c>
      <c r="DR437" s="433"/>
      <c r="DS437" s="433"/>
      <c r="DT437" s="438"/>
      <c r="DU437" s="438" t="n">
        <v>0.95</v>
      </c>
      <c r="DV437" s="482"/>
      <c r="DW437" s="447" t="n">
        <f aca="false">3500/DG437*24</f>
        <v>3.87203835161796</v>
      </c>
      <c r="DX437" s="435" t="n">
        <v>7.12</v>
      </c>
      <c r="DY437" s="494" t="n">
        <v>7.75</v>
      </c>
      <c r="DZ437" s="495" t="n">
        <v>13.7</v>
      </c>
      <c r="EA437" s="496" t="n">
        <v>54</v>
      </c>
      <c r="EB437" s="497" t="n">
        <v>6970</v>
      </c>
      <c r="EC437" s="498" t="n">
        <v>6.1</v>
      </c>
      <c r="ED437" s="498"/>
      <c r="EE437" s="498"/>
      <c r="EF437" s="498"/>
      <c r="EG437" s="499" t="n">
        <v>5</v>
      </c>
      <c r="EH437" s="496"/>
      <c r="EI437" s="430" t="n">
        <f aca="false">DY437</f>
        <v>7.75</v>
      </c>
      <c r="EJ437" s="448" t="n">
        <f aca="false">DZ437</f>
        <v>13.7</v>
      </c>
      <c r="EK437" s="449" t="n">
        <f aca="false">EA437</f>
        <v>54</v>
      </c>
      <c r="EL437" s="418" t="n">
        <f aca="false">EB437</f>
        <v>6970</v>
      </c>
      <c r="EM437" s="432" t="n">
        <f aca="false">EC437</f>
        <v>6.1</v>
      </c>
      <c r="EN437" s="432"/>
      <c r="EO437" s="432"/>
      <c r="EP437" s="432"/>
      <c r="EQ437" s="431" t="n">
        <f aca="false">EG437</f>
        <v>5</v>
      </c>
      <c r="ER437" s="449"/>
      <c r="ES437" s="450" t="n">
        <f aca="false">44000/(BA437+AF437)*24</f>
        <v>22.9695045025449</v>
      </c>
      <c r="ET437" s="451" t="n">
        <f aca="false">(BA437+AF437)/BA$6</f>
        <v>0.91948</v>
      </c>
      <c r="EU437" s="452" t="n">
        <f aca="false">BV437/1000/ES437*24</f>
        <v>0.314757454545454</v>
      </c>
      <c r="EV437" s="500" t="n">
        <f aca="false">EU437/$EU$6</f>
        <v>0.582884175084175</v>
      </c>
      <c r="EW437" s="514" t="n">
        <f aca="false">1-EM437/BY437</f>
        <v>0.654072692725473</v>
      </c>
      <c r="EX437" s="515" t="n">
        <f aca="false">BY437-EM437</f>
        <v>11.5337625614478</v>
      </c>
      <c r="EY437" s="514" t="n">
        <f aca="false">1-EJ437/BU437</f>
        <v>0.742481203007519</v>
      </c>
      <c r="EZ437" s="515" t="n">
        <f aca="false">BU437-EJ437</f>
        <v>39.5</v>
      </c>
      <c r="FA437" s="451" t="n">
        <f aca="false">1-EK437/BV437</f>
        <v>0.820742493787424</v>
      </c>
      <c r="FB437" s="432" t="n">
        <f aca="false">BV437-EK437</f>
        <v>247.242615391308</v>
      </c>
      <c r="FC437" s="453"/>
      <c r="FD437" s="432"/>
      <c r="FE437" s="453" t="n">
        <f aca="false">1-EQ437/CB437</f>
        <v>0.94047619047619</v>
      </c>
      <c r="FF437" s="431" t="n">
        <f aca="false">CB437-EQ437</f>
        <v>79</v>
      </c>
      <c r="FG437" s="491" t="n">
        <v>50400</v>
      </c>
      <c r="FH437" s="499"/>
      <c r="FI437" s="502"/>
      <c r="FJ437" s="488"/>
      <c r="FK437" s="456" t="n">
        <f aca="false">3000/BS437*24</f>
        <v>1.56610257971897</v>
      </c>
      <c r="FL437" s="491" t="n">
        <v>1000</v>
      </c>
      <c r="FM437" s="456" t="n">
        <f aca="false">FL437/BS437*1000</f>
        <v>21.751424718319</v>
      </c>
      <c r="FN437" s="491" t="n">
        <v>3753</v>
      </c>
      <c r="FO437" s="533" t="n">
        <f aca="false">FN437/11.15/1.2/1000</f>
        <v>0.280493273542601</v>
      </c>
      <c r="FP437" s="450" t="n">
        <f aca="false">FN437/BS437*1000</f>
        <v>81.6330969678514</v>
      </c>
      <c r="FQ437" s="504" t="n">
        <v>46.8</v>
      </c>
      <c r="FR437" s="459" t="n">
        <f aca="false">FQ437/BS437*1000</f>
        <v>1.01796667681733</v>
      </c>
      <c r="FS437" s="505" t="n">
        <v>7.79</v>
      </c>
      <c r="FT437" s="536" t="n">
        <v>11.7</v>
      </c>
      <c r="FU437" s="496" t="n">
        <v>47</v>
      </c>
      <c r="FV437" s="491" t="n">
        <v>1</v>
      </c>
      <c r="FW437" s="505"/>
      <c r="FX437" s="491"/>
      <c r="FY437" s="453" t="n">
        <f aca="false">1-FV437/(EG437+DD437)</f>
        <v>0.8</v>
      </c>
      <c r="FZ437" s="453"/>
      <c r="GA437" s="430"/>
      <c r="GB437" s="500" t="n">
        <f aca="false">1-FT437/DZ437</f>
        <v>0.145985401459854</v>
      </c>
      <c r="GC437" s="515" t="n">
        <f aca="false">(CW437+DZ437-FT437)</f>
        <v>2</v>
      </c>
      <c r="GD437" s="500" t="n">
        <f aca="false">1-FU437/EA437</f>
        <v>0.12962962962963</v>
      </c>
      <c r="GE437" s="528" t="n">
        <f aca="false">CX437+EA437-FU437</f>
        <v>7</v>
      </c>
      <c r="GF437" s="462" t="n">
        <f aca="false">4100/BS437*24</f>
        <v>2.14034019228259</v>
      </c>
      <c r="GG437" s="491" t="n">
        <v>25</v>
      </c>
      <c r="GH437" s="527" t="n">
        <f aca="false">GG437/80</f>
        <v>0.3125</v>
      </c>
      <c r="GI437" s="491" t="n">
        <v>175</v>
      </c>
      <c r="GJ437" s="545" t="n">
        <f aca="false">GI437/GG437</f>
        <v>7</v>
      </c>
      <c r="GK437" s="464" t="n">
        <f aca="false">GG437/(BS437/24)*1000</f>
        <v>13.0508548309914</v>
      </c>
      <c r="GL437" s="508" t="n">
        <v>7.94</v>
      </c>
      <c r="GM437" s="536" t="n">
        <v>11.4</v>
      </c>
      <c r="GN437" s="537" t="n">
        <v>46</v>
      </c>
      <c r="GO437" s="527" t="n">
        <f aca="false">1-GM437/FT437</f>
        <v>0.0256410256410255</v>
      </c>
      <c r="GP437" s="527" t="n">
        <f aca="false">1-GN437/FU437</f>
        <v>0.0212765957446809</v>
      </c>
      <c r="GQ437" s="536" t="n">
        <v>8</v>
      </c>
      <c r="GR437" s="456" t="n">
        <f aca="false">4300/BS437*24</f>
        <v>2.24474703093053</v>
      </c>
      <c r="GS437" s="537" t="n">
        <f aca="false">HC437</f>
        <v>11</v>
      </c>
      <c r="GT437" s="537" t="n">
        <f aca="false">HD437</f>
        <v>39.38</v>
      </c>
      <c r="GU437" s="527" t="n">
        <f aca="false">1-GS437/GM437</f>
        <v>0.0350877192982456</v>
      </c>
      <c r="GV437" s="527" t="n">
        <f aca="false">1-GT437/GN437</f>
        <v>0.143913043478261</v>
      </c>
      <c r="GW437" s="527" t="n">
        <f aca="false">1-HC437/FT437</f>
        <v>0.0598290598290597</v>
      </c>
      <c r="GX437" s="527" t="n">
        <f aca="false">1-HD437/FU437</f>
        <v>0.162127659574468</v>
      </c>
      <c r="GY437" s="545" t="n">
        <f aca="false">GK437/(FU437-HD437)</f>
        <v>1.71271060774166</v>
      </c>
      <c r="GZ437" s="491" t="n">
        <v>44836</v>
      </c>
      <c r="HA437" s="494" t="n">
        <v>8</v>
      </c>
      <c r="HB437" s="494" t="n">
        <v>7.9</v>
      </c>
      <c r="HC437" s="495" t="n">
        <v>11</v>
      </c>
      <c r="HD437" s="499" t="n">
        <f aca="false">HC437*3.58</f>
        <v>39.38</v>
      </c>
      <c r="HE437" s="499" t="n">
        <v>11</v>
      </c>
      <c r="HF437" s="499"/>
      <c r="HG437" s="499"/>
      <c r="HH437" s="493" t="n">
        <v>6</v>
      </c>
      <c r="HI437" s="509" t="n">
        <v>6870</v>
      </c>
      <c r="HJ437" s="491" t="n">
        <f aca="false">HI437*0.67</f>
        <v>4602.9</v>
      </c>
      <c r="HK437" s="491"/>
      <c r="HL437" s="491"/>
      <c r="HM437" s="544"/>
      <c r="HN437" s="507" t="n">
        <v>4.38</v>
      </c>
      <c r="HO437" s="492"/>
      <c r="HP437" s="546" t="n">
        <v>0.01</v>
      </c>
      <c r="HQ437" s="524"/>
      <c r="HR437" s="525"/>
      <c r="HS437" s="525" t="n">
        <v>0.26</v>
      </c>
      <c r="HT437" s="512" t="n">
        <v>4</v>
      </c>
      <c r="HU437" s="526" t="n">
        <f aca="false">72500/BA437*24</f>
        <v>39.9320695827787</v>
      </c>
      <c r="HV437" s="527" t="n">
        <f aca="false">1-HC437/BE437</f>
        <v>0.793233082706767</v>
      </c>
      <c r="HW437" s="527" t="n">
        <f aca="false">1-HD437/BF437</f>
        <v>0.830258620689655</v>
      </c>
      <c r="HX437" s="527" t="n">
        <f aca="false">1-HN437/BK437</f>
        <v>0.755307262569832</v>
      </c>
      <c r="HY437" s="513"/>
    </row>
    <row r="438" s="599" customFormat="true" ht="15" hidden="false" customHeight="true" outlineLevel="0" collapsed="false">
      <c r="A438" s="401" t="n">
        <v>43920</v>
      </c>
      <c r="B438" s="516" t="n">
        <v>51657</v>
      </c>
      <c r="C438" s="403" t="n">
        <f aca="false">B438/$B$6</f>
        <v>1.03314</v>
      </c>
      <c r="D438" s="572" t="n">
        <v>8</v>
      </c>
      <c r="E438" s="573" t="n">
        <v>36.9</v>
      </c>
      <c r="F438" s="574" t="n">
        <v>186</v>
      </c>
      <c r="G438" s="407" t="n">
        <f aca="false">F438*B438/1000</f>
        <v>9608.202</v>
      </c>
      <c r="H438" s="403" t="n">
        <f aca="false">G438/$G$6</f>
        <v>0.38432808</v>
      </c>
      <c r="I438" s="574" t="n">
        <v>6390</v>
      </c>
      <c r="J438" s="407" t="n">
        <f aca="false">I438*0.67</f>
        <v>4281.3</v>
      </c>
      <c r="K438" s="575" t="n">
        <v>21.1</v>
      </c>
      <c r="L438" s="575"/>
      <c r="M438" s="575"/>
      <c r="N438" s="576" t="n">
        <v>73</v>
      </c>
      <c r="O438" s="576"/>
      <c r="P438" s="410"/>
      <c r="Q438" s="410" t="n">
        <v>1200</v>
      </c>
      <c r="R438" s="410"/>
      <c r="S438" s="410"/>
      <c r="T438" s="411" t="n">
        <v>5.31</v>
      </c>
      <c r="U438" s="410" t="n">
        <f aca="false">V438/2.9</f>
        <v>3434.8275862069</v>
      </c>
      <c r="V438" s="410" t="n">
        <v>9961</v>
      </c>
      <c r="W438" s="410" t="n">
        <v>3841</v>
      </c>
      <c r="X438" s="517" t="n">
        <v>1200</v>
      </c>
      <c r="Y438" s="474"/>
      <c r="Z438" s="430"/>
      <c r="AA438" s="448"/>
      <c r="AB438" s="410"/>
      <c r="AC438" s="410"/>
      <c r="AD438" s="475"/>
      <c r="AE438" s="478"/>
      <c r="AF438" s="479" t="n">
        <f aca="false">X438+Q438</f>
        <v>2400</v>
      </c>
      <c r="AG438" s="478" t="n">
        <f aca="false">AF438/$AF$6</f>
        <v>0.96</v>
      </c>
      <c r="AH438" s="479" t="n">
        <f aca="false">AI438/2.9</f>
        <v>1749.48275862069</v>
      </c>
      <c r="AI438" s="479" t="n">
        <f aca="false">(V438*Q438+F438*X438)/AF438</f>
        <v>5073.5</v>
      </c>
      <c r="AJ438" s="474" t="n">
        <f aca="false">(V438*Q438+X438*F438)/1000</f>
        <v>12176.4</v>
      </c>
      <c r="AK438" s="478" t="n">
        <f aca="false">AJ438/$AJ$6</f>
        <v>0.541173333333333</v>
      </c>
      <c r="AL438" s="448" t="n">
        <v>38</v>
      </c>
      <c r="AM438" s="480"/>
      <c r="AN438" s="474" t="n">
        <v>2510</v>
      </c>
      <c r="AO438" s="474" t="n">
        <v>2492</v>
      </c>
      <c r="AP438" s="480" t="n">
        <v>7.15</v>
      </c>
      <c r="AQ438" s="448" t="n">
        <v>475</v>
      </c>
      <c r="AR438" s="474" t="n">
        <f aca="false">AQ438*3.2</f>
        <v>1520</v>
      </c>
      <c r="AS438" s="658" t="n">
        <f aca="false">AR438/AQ438</f>
        <v>3.2</v>
      </c>
      <c r="AT438" s="474" t="n">
        <v>6030</v>
      </c>
      <c r="AU438" s="448"/>
      <c r="AV438" s="481" t="n">
        <v>10</v>
      </c>
      <c r="AW438" s="480" t="n">
        <v>4.29</v>
      </c>
      <c r="AX438" s="480" t="n">
        <v>33.48</v>
      </c>
      <c r="AY438" s="481" t="n">
        <v>13.6</v>
      </c>
      <c r="AZ438" s="481" t="n">
        <v>5.2</v>
      </c>
      <c r="BA438" s="421" t="n">
        <f aca="false">CC438+DF438</f>
        <v>50127</v>
      </c>
      <c r="BB438" s="422" t="n">
        <f aca="false">BA438/$BA$6</f>
        <v>1.00254</v>
      </c>
      <c r="BC438" s="423"/>
      <c r="BD438" s="424" t="n">
        <v>7.84</v>
      </c>
      <c r="BE438" s="425" t="n">
        <v>51.6</v>
      </c>
      <c r="BF438" s="426" t="n">
        <v>218</v>
      </c>
      <c r="BG438" s="427" t="n">
        <v>6450</v>
      </c>
      <c r="BH438" s="421" t="n">
        <f aca="false">BG438*0.67</f>
        <v>4321.5</v>
      </c>
      <c r="BI438" s="433"/>
      <c r="BJ438" s="422"/>
      <c r="BK438" s="428" t="n">
        <v>18.2</v>
      </c>
      <c r="BL438" s="428"/>
      <c r="BM438" s="429"/>
      <c r="BN438" s="423"/>
      <c r="BO438" s="426" t="n">
        <v>98</v>
      </c>
      <c r="BP438" s="426"/>
      <c r="BQ438" s="424" t="n">
        <v>6</v>
      </c>
      <c r="BR438" s="422" t="n">
        <f aca="false">BQ438/$BQ$6</f>
        <v>0.833333333333333</v>
      </c>
      <c r="BS438" s="410" t="n">
        <f aca="false">BA438+AF438</f>
        <v>52527</v>
      </c>
      <c r="BT438" s="430" t="n">
        <f aca="false">(BD438*BA438+AP438*AF438)/(AF438+BA438)</f>
        <v>7.80847335655948</v>
      </c>
      <c r="BU438" s="431" t="n">
        <f aca="false">(AQ438*Y438+BA438*BE438)/(BA438+Y438)</f>
        <v>51.6</v>
      </c>
      <c r="BV438" s="431" t="n">
        <f aca="false">(BA438*BF438+AR438*AF438)/(AF438+BA438)</f>
        <v>277.489405448626</v>
      </c>
      <c r="BW438" s="431" t="n">
        <f aca="false">(BA438*BG438+AS438*AF438)/(AF438+BA438)</f>
        <v>6155.44063053287</v>
      </c>
      <c r="BX438" s="431" t="n">
        <f aca="false">BW438*0.65</f>
        <v>4001.03640984637</v>
      </c>
      <c r="BY438" s="431" t="n">
        <f aca="false">(BK438*BA438+AY438*AF438)/BS438</f>
        <v>17.9898223770632</v>
      </c>
      <c r="BZ438" s="431"/>
      <c r="CA438" s="432"/>
      <c r="CB438" s="431" t="n">
        <f aca="false">BO438</f>
        <v>98</v>
      </c>
      <c r="CC438" s="433" t="n">
        <v>28309</v>
      </c>
      <c r="CD438" s="412" t="n">
        <f aca="false">CC438+AF438/2</f>
        <v>29509</v>
      </c>
      <c r="CE438" s="422" t="n">
        <f aca="false">CD438/25000</f>
        <v>1.18036</v>
      </c>
      <c r="CF438" s="434" t="n">
        <f aca="false">6700/CD438*24</f>
        <v>5.44918499440849</v>
      </c>
      <c r="CG438" s="435"/>
      <c r="CH438" s="428"/>
      <c r="CI438" s="447" t="n">
        <f aca="false">9500/CD438*24</f>
        <v>7.72645633535532</v>
      </c>
      <c r="CJ438" s="437" t="n">
        <v>22.5</v>
      </c>
      <c r="CK438" s="437" t="n">
        <v>1.68</v>
      </c>
      <c r="CL438" s="424"/>
      <c r="CM438" s="424" t="n">
        <v>14.8</v>
      </c>
      <c r="CN438" s="424" t="n">
        <v>69</v>
      </c>
      <c r="CO438" s="433"/>
      <c r="CP438" s="433"/>
      <c r="CQ438" s="438"/>
      <c r="CR438" s="438" t="n">
        <v>0.93</v>
      </c>
      <c r="CS438" s="425"/>
      <c r="CT438" s="433" t="n">
        <f aca="false">3500/CD438*24</f>
        <v>2.84658917618354</v>
      </c>
      <c r="CU438" s="435" t="n">
        <v>9.12</v>
      </c>
      <c r="CV438" s="439"/>
      <c r="CW438" s="440"/>
      <c r="CX438" s="441"/>
      <c r="CY438" s="442"/>
      <c r="CZ438" s="443"/>
      <c r="DA438" s="443"/>
      <c r="DB438" s="443"/>
      <c r="DC438" s="443"/>
      <c r="DD438" s="444"/>
      <c r="DE438" s="441"/>
      <c r="DF438" s="445" t="n">
        <v>21818</v>
      </c>
      <c r="DG438" s="446" t="n">
        <f aca="false">DF438+AF438/2</f>
        <v>23018</v>
      </c>
      <c r="DH438" s="422" t="n">
        <f aca="false">DG438/25000</f>
        <v>0.92072</v>
      </c>
      <c r="DI438" s="447" t="n">
        <f aca="false">6700/DG438*24</f>
        <v>6.98583717090972</v>
      </c>
      <c r="DJ438" s="435" t="n">
        <v>7.54</v>
      </c>
      <c r="DK438" s="428" t="n">
        <v>2.8</v>
      </c>
      <c r="DL438" s="447" t="n">
        <f aca="false">9500/DG438*24</f>
        <v>9.9052915109914</v>
      </c>
      <c r="DM438" s="423" t="n">
        <v>22.5</v>
      </c>
      <c r="DN438" s="423" t="n">
        <v>2.39</v>
      </c>
      <c r="DO438" s="424" t="n">
        <v>7.59</v>
      </c>
      <c r="DP438" s="424" t="n">
        <v>15</v>
      </c>
      <c r="DQ438" s="424" t="n">
        <v>83</v>
      </c>
      <c r="DR438" s="433"/>
      <c r="DS438" s="433"/>
      <c r="DT438" s="438"/>
      <c r="DU438" s="438" t="n">
        <v>0.94</v>
      </c>
      <c r="DV438" s="425"/>
      <c r="DW438" s="447" t="n">
        <f aca="false">3500/DG438*24</f>
        <v>3.64931792510209</v>
      </c>
      <c r="DX438" s="435" t="n">
        <v>8.3</v>
      </c>
      <c r="DY438" s="439" t="n">
        <v>7.86</v>
      </c>
      <c r="DZ438" s="440" t="n">
        <v>12.2</v>
      </c>
      <c r="EA438" s="441" t="n">
        <v>52</v>
      </c>
      <c r="EB438" s="442" t="n">
        <v>6490</v>
      </c>
      <c r="EC438" s="443" t="n">
        <v>5.9</v>
      </c>
      <c r="ED438" s="443"/>
      <c r="EE438" s="443"/>
      <c r="EF438" s="443"/>
      <c r="EG438" s="444" t="n">
        <v>6</v>
      </c>
      <c r="EH438" s="441"/>
      <c r="EI438" s="430" t="n">
        <f aca="false">DY438</f>
        <v>7.86</v>
      </c>
      <c r="EJ438" s="448" t="n">
        <f aca="false">DZ438</f>
        <v>12.2</v>
      </c>
      <c r="EK438" s="449" t="n">
        <f aca="false">EA438</f>
        <v>52</v>
      </c>
      <c r="EL438" s="418" t="n">
        <f aca="false">EB438</f>
        <v>6490</v>
      </c>
      <c r="EM438" s="432" t="n">
        <f aca="false">EC438</f>
        <v>5.9</v>
      </c>
      <c r="EN438" s="432"/>
      <c r="EO438" s="432"/>
      <c r="EP438" s="432"/>
      <c r="EQ438" s="431" t="n">
        <f aca="false">EG438</f>
        <v>6</v>
      </c>
      <c r="ER438" s="449"/>
      <c r="ES438" s="450" t="n">
        <f aca="false">44000/(BA438+AF438)*24</f>
        <v>20.1039465417785</v>
      </c>
      <c r="ET438" s="451" t="n">
        <f aca="false">(BA438+AF438)/BA$6</f>
        <v>1.05054</v>
      </c>
      <c r="EU438" s="452" t="n">
        <f aca="false">BV438/1000/ES438*24</f>
        <v>0.331265590909091</v>
      </c>
      <c r="EV438" s="451" t="n">
        <f aca="false">EU438/$EU$6</f>
        <v>0.613454797979798</v>
      </c>
      <c r="EW438" s="514" t="n">
        <f aca="false">1-EM438/BY438</f>
        <v>0.672036784113977</v>
      </c>
      <c r="EX438" s="515" t="n">
        <f aca="false">BY438-EM438</f>
        <v>12.0898223770632</v>
      </c>
      <c r="EY438" s="514" t="n">
        <f aca="false">1-EJ438/BU438</f>
        <v>0.763565891472868</v>
      </c>
      <c r="EZ438" s="515" t="n">
        <f aca="false">BU438-EJ438</f>
        <v>39.4</v>
      </c>
      <c r="FA438" s="451" t="n">
        <f aca="false">1-EK438/BV438</f>
        <v>0.812605458158196</v>
      </c>
      <c r="FB438" s="432" t="n">
        <f aca="false">BV438-EK438</f>
        <v>225.489405448626</v>
      </c>
      <c r="FC438" s="453"/>
      <c r="FD438" s="432"/>
      <c r="FE438" s="453" t="n">
        <f aca="false">1-EQ438/CB438</f>
        <v>0.938775510204082</v>
      </c>
      <c r="FF438" s="431" t="n">
        <f aca="false">CB438-EQ438</f>
        <v>92</v>
      </c>
      <c r="FG438" s="406" t="n">
        <v>50400</v>
      </c>
      <c r="FH438" s="590"/>
      <c r="FI438" s="591"/>
      <c r="FJ438" s="592"/>
      <c r="FK438" s="456" t="n">
        <f aca="false">3000/BS438*24</f>
        <v>1.37072362784853</v>
      </c>
      <c r="FL438" s="531" t="n">
        <v>1500</v>
      </c>
      <c r="FM438" s="456" t="n">
        <f aca="false">FL438/BS438*1000</f>
        <v>28.5567422468445</v>
      </c>
      <c r="FN438" s="531" t="n">
        <v>5714</v>
      </c>
      <c r="FO438" s="533" t="n">
        <f aca="false">FN438/11.15/1.2/1000</f>
        <v>0.427055306427504</v>
      </c>
      <c r="FP438" s="450" t="n">
        <f aca="false">FN438/BS438*1000</f>
        <v>108.782150132313</v>
      </c>
      <c r="FQ438" s="458" t="n">
        <v>50.4</v>
      </c>
      <c r="FR438" s="459" t="n">
        <f aca="false">FQ438/BS438*1000</f>
        <v>0.959506539493975</v>
      </c>
      <c r="FS438" s="577" t="n">
        <v>7.92</v>
      </c>
      <c r="FT438" s="578" t="n">
        <v>10.7</v>
      </c>
      <c r="FU438" s="579" t="n">
        <v>42</v>
      </c>
      <c r="FV438" s="580" t="n">
        <v>1</v>
      </c>
      <c r="FW438" s="581"/>
      <c r="FX438" s="580"/>
      <c r="FY438" s="453" t="n">
        <f aca="false">1-FV438/(EG438+DD438)</f>
        <v>0.833333333333333</v>
      </c>
      <c r="FZ438" s="453"/>
      <c r="GA438" s="430"/>
      <c r="GB438" s="514" t="n">
        <f aca="false">1-FT438/DZ438</f>
        <v>0.122950819672131</v>
      </c>
      <c r="GC438" s="515" t="n">
        <f aca="false">(CW438+DZ438-FT438)</f>
        <v>1.5</v>
      </c>
      <c r="GD438" s="514" t="n">
        <f aca="false">1-FU438/EA438</f>
        <v>0.192307692307692</v>
      </c>
      <c r="GE438" s="528" t="n">
        <f aca="false">CX438+EA438-FU438</f>
        <v>10</v>
      </c>
      <c r="GF438" s="462" t="n">
        <f aca="false">4100/BS438*24</f>
        <v>1.873322291393</v>
      </c>
      <c r="GG438" s="607" t="n">
        <v>25</v>
      </c>
      <c r="GH438" s="451" t="n">
        <f aca="false">GG438/80</f>
        <v>0.3125</v>
      </c>
      <c r="GI438" s="406" t="n">
        <v>175</v>
      </c>
      <c r="GJ438" s="463" t="n">
        <f aca="false">GI438/GG438</f>
        <v>7</v>
      </c>
      <c r="GK438" s="464" t="n">
        <f aca="false">GG438/(BS438/24)*1000</f>
        <v>11.4226968987378</v>
      </c>
      <c r="GL438" s="465" t="n">
        <v>7.98</v>
      </c>
      <c r="GM438" s="530" t="n">
        <v>10.3</v>
      </c>
      <c r="GN438" s="406" t="n">
        <v>39</v>
      </c>
      <c r="GO438" s="514" t="n">
        <f aca="false">1-GM438/FT438</f>
        <v>0.0373831775700933</v>
      </c>
      <c r="GP438" s="451" t="n">
        <f aca="false">1-GN438/FU438</f>
        <v>0.0714285714285714</v>
      </c>
      <c r="GQ438" s="578" t="n">
        <v>8</v>
      </c>
      <c r="GR438" s="456" t="n">
        <f aca="false">4300/BS438*24</f>
        <v>1.9647038665829</v>
      </c>
      <c r="GS438" s="532" t="n">
        <f aca="false">HC438</f>
        <v>10.1</v>
      </c>
      <c r="GT438" s="532" t="n">
        <f aca="false">HD438</f>
        <v>36.158</v>
      </c>
      <c r="GU438" s="514" t="n">
        <f aca="false">1-GS438/GM438</f>
        <v>0.0194174757281554</v>
      </c>
      <c r="GV438" s="514" t="n">
        <f aca="false">1-GT438/GN438</f>
        <v>0.0728717948717948</v>
      </c>
      <c r="GW438" s="514" t="n">
        <f aca="false">1-HC438/FT438</f>
        <v>0.0560747663551402</v>
      </c>
      <c r="GX438" s="514" t="n">
        <f aca="false">1-HD438/FU438</f>
        <v>0.139095238095238</v>
      </c>
      <c r="GY438" s="463" t="n">
        <f aca="false">GK438/(FU438-HD438)</f>
        <v>1.95527163620982</v>
      </c>
      <c r="GZ438" s="406" t="n">
        <v>51049</v>
      </c>
      <c r="HA438" s="582" t="n">
        <v>7.88</v>
      </c>
      <c r="HB438" s="452" t="n">
        <v>7.77</v>
      </c>
      <c r="HC438" s="578" t="n">
        <v>10.1</v>
      </c>
      <c r="HD438" s="464" t="n">
        <f aca="false">HC438*3.58</f>
        <v>36.158</v>
      </c>
      <c r="HE438" s="464" t="n">
        <v>10</v>
      </c>
      <c r="HF438" s="464"/>
      <c r="HG438" s="583"/>
      <c r="HH438" s="576" t="n">
        <v>3</v>
      </c>
      <c r="HI438" s="584" t="n">
        <v>8490</v>
      </c>
      <c r="HJ438" s="407" t="n">
        <f aca="false">HI438*0.67</f>
        <v>5688.3</v>
      </c>
      <c r="HK438" s="407"/>
      <c r="HL438" s="550"/>
      <c r="HM438" s="585"/>
      <c r="HN438" s="462" t="n">
        <v>5.2</v>
      </c>
      <c r="HO438" s="575"/>
      <c r="HP438" s="549" t="n">
        <v>0.01</v>
      </c>
      <c r="HQ438" s="586"/>
      <c r="HR438" s="587"/>
      <c r="HS438" s="521" t="n">
        <v>0.24</v>
      </c>
      <c r="HT438" s="588" t="n">
        <v>8</v>
      </c>
      <c r="HU438" s="523" t="n">
        <f aca="false">72500/BA438*24</f>
        <v>34.711831946855</v>
      </c>
      <c r="HV438" s="514" t="n">
        <f aca="false">1-HC438/BE438</f>
        <v>0.804263565891473</v>
      </c>
      <c r="HW438" s="514" t="n">
        <f aca="false">1-HD438/BF438</f>
        <v>0.834137614678899</v>
      </c>
      <c r="HX438" s="514" t="n">
        <f aca="false">1-HN438/BK438</f>
        <v>0.714285714285714</v>
      </c>
      <c r="HY438" s="600"/>
    </row>
    <row r="439" s="599" customFormat="true" ht="15" hidden="false" customHeight="true" outlineLevel="0" collapsed="false">
      <c r="A439" s="401" t="n">
        <v>43921</v>
      </c>
      <c r="B439" s="516" t="n">
        <v>48791</v>
      </c>
      <c r="C439" s="403" t="n">
        <f aca="false">B439/$B$6</f>
        <v>0.97582</v>
      </c>
      <c r="D439" s="572" t="n">
        <v>8.02</v>
      </c>
      <c r="E439" s="573" t="n">
        <v>38.3</v>
      </c>
      <c r="F439" s="574" t="n">
        <v>173</v>
      </c>
      <c r="G439" s="407" t="n">
        <f aca="false">F439*B439/1000</f>
        <v>8440.843</v>
      </c>
      <c r="H439" s="403" t="n">
        <f aca="false">G439/$G$6</f>
        <v>0.33763372</v>
      </c>
      <c r="I439" s="574" t="n">
        <v>5550</v>
      </c>
      <c r="J439" s="407" t="n">
        <f aca="false">I439*0.67</f>
        <v>3718.5</v>
      </c>
      <c r="K439" s="575" t="n">
        <v>22.3</v>
      </c>
      <c r="L439" s="575" t="n">
        <v>16.2</v>
      </c>
      <c r="M439" s="575" t="n">
        <v>1.6</v>
      </c>
      <c r="N439" s="576" t="n">
        <v>75</v>
      </c>
      <c r="O439" s="576" t="s">
        <v>219</v>
      </c>
      <c r="P439" s="410"/>
      <c r="Q439" s="410" t="n">
        <v>1200</v>
      </c>
      <c r="R439" s="410"/>
      <c r="S439" s="410"/>
      <c r="T439" s="411" t="n">
        <v>5.29</v>
      </c>
      <c r="U439" s="410" t="n">
        <f aca="false">V439/2.9</f>
        <v>3386.20689655172</v>
      </c>
      <c r="V439" s="410" t="n">
        <v>9820</v>
      </c>
      <c r="W439" s="410" t="n">
        <v>3510</v>
      </c>
      <c r="X439" s="517" t="n">
        <v>1200</v>
      </c>
      <c r="Y439" s="474"/>
      <c r="Z439" s="430"/>
      <c r="AA439" s="448"/>
      <c r="AB439" s="410"/>
      <c r="AC439" s="410"/>
      <c r="AD439" s="475"/>
      <c r="AE439" s="478"/>
      <c r="AF439" s="479" t="n">
        <f aca="false">X439+Q439</f>
        <v>2400</v>
      </c>
      <c r="AG439" s="478" t="n">
        <f aca="false">AF439/$AF$6</f>
        <v>0.96</v>
      </c>
      <c r="AH439" s="479" t="n">
        <f aca="false">AI439/2.9</f>
        <v>1722.93103448276</v>
      </c>
      <c r="AI439" s="479" t="n">
        <f aca="false">(V439*Q439+F439*X439)/AF439</f>
        <v>4996.5</v>
      </c>
      <c r="AJ439" s="474" t="n">
        <f aca="false">(V439*Q439+X439*F439)/1000</f>
        <v>11991.6</v>
      </c>
      <c r="AK439" s="478" t="n">
        <f aca="false">AJ439/$AJ$6</f>
        <v>0.53296</v>
      </c>
      <c r="AL439" s="448" t="n">
        <v>38</v>
      </c>
      <c r="AM439" s="480"/>
      <c r="AN439" s="474" t="n">
        <v>2439</v>
      </c>
      <c r="AO439" s="474" t="n">
        <v>2399</v>
      </c>
      <c r="AP439" s="480" t="n">
        <v>7.23</v>
      </c>
      <c r="AQ439" s="448" t="n">
        <v>481</v>
      </c>
      <c r="AR439" s="474" t="n">
        <f aca="false">AQ439*3.2</f>
        <v>1539.2</v>
      </c>
      <c r="AS439" s="658" t="n">
        <f aca="false">AR439/AQ439</f>
        <v>3.2</v>
      </c>
      <c r="AT439" s="474" t="n">
        <v>5930</v>
      </c>
      <c r="AU439" s="448"/>
      <c r="AV439" s="481" t="n">
        <v>10</v>
      </c>
      <c r="AW439" s="480" t="n">
        <v>4.39</v>
      </c>
      <c r="AX439" s="480" t="n">
        <v>33.42</v>
      </c>
      <c r="AY439" s="481" t="n">
        <v>10.5</v>
      </c>
      <c r="AZ439" s="481" t="n">
        <v>4.9</v>
      </c>
      <c r="BA439" s="421" t="n">
        <f aca="false">CC439+DF439</f>
        <v>47832</v>
      </c>
      <c r="BB439" s="422" t="n">
        <f aca="false">BA439/$BA$6</f>
        <v>0.95664</v>
      </c>
      <c r="BC439" s="423"/>
      <c r="BD439" s="424" t="n">
        <v>7.9</v>
      </c>
      <c r="BE439" s="425" t="n">
        <v>50</v>
      </c>
      <c r="BF439" s="426" t="n">
        <v>245</v>
      </c>
      <c r="BG439" s="427" t="n">
        <v>6360</v>
      </c>
      <c r="BH439" s="421" t="n">
        <f aca="false">BG439*0.67</f>
        <v>4261.2</v>
      </c>
      <c r="BI439" s="433" t="n">
        <v>1171</v>
      </c>
      <c r="BJ439" s="422" t="n">
        <f aca="false">BI439/35.5*(23+35.5)/BH439</f>
        <v>0.452848037251954</v>
      </c>
      <c r="BK439" s="428" t="n">
        <v>17.4</v>
      </c>
      <c r="BL439" s="428" t="n">
        <v>12.1</v>
      </c>
      <c r="BM439" s="429" t="n">
        <v>4.6</v>
      </c>
      <c r="BN439" s="423" t="n">
        <v>1.9</v>
      </c>
      <c r="BO439" s="426" t="n">
        <v>115</v>
      </c>
      <c r="BP439" s="426" t="n">
        <v>16</v>
      </c>
      <c r="BQ439" s="424" t="n">
        <v>5.97</v>
      </c>
      <c r="BR439" s="422" t="n">
        <f aca="false">BQ439/$BQ$6</f>
        <v>0.829166666666667</v>
      </c>
      <c r="BS439" s="410" t="n">
        <f aca="false">BA439+AF439</f>
        <v>50232</v>
      </c>
      <c r="BT439" s="430" t="n">
        <f aca="false">(BD439*BA439+AP439*AF439)/(AF439+BA439)</f>
        <v>7.86798853320592</v>
      </c>
      <c r="BU439" s="431" t="n">
        <f aca="false">(AQ439*Y439+BA439*BE439)/(BA439+Y439)</f>
        <v>50</v>
      </c>
      <c r="BV439" s="431" t="n">
        <f aca="false">(BA439*BF439+AR439*AF439)/(AF439+BA439)</f>
        <v>306.834687052078</v>
      </c>
      <c r="BW439" s="431" t="n">
        <f aca="false">(BA439*BG439+AS439*AF439)/(AF439+BA439)</f>
        <v>6056.2828475872</v>
      </c>
      <c r="BX439" s="431" t="n">
        <f aca="false">BW439*0.65</f>
        <v>3936.58385093168</v>
      </c>
      <c r="BY439" s="431" t="n">
        <f aca="false">(BK439*BA439+AY439*AF439)/BS439</f>
        <v>17.0703296703297</v>
      </c>
      <c r="BZ439" s="431" t="n">
        <f aca="false">(BL439*BA439+AY439*AF439)/BS439</f>
        <v>12.0235547061634</v>
      </c>
      <c r="CA439" s="432" t="n">
        <f aca="false">(BN439*BA439+AZ439*AF439)/BS439</f>
        <v>2.04333492594362</v>
      </c>
      <c r="CB439" s="431" t="n">
        <f aca="false">BO439</f>
        <v>115</v>
      </c>
      <c r="CC439" s="433" t="n">
        <v>26239</v>
      </c>
      <c r="CD439" s="412" t="n">
        <f aca="false">CC439+AF439/2</f>
        <v>27439</v>
      </c>
      <c r="CE439" s="422" t="n">
        <f aca="false">CD439/25000</f>
        <v>1.09756</v>
      </c>
      <c r="CF439" s="434" t="n">
        <f aca="false">6700/CD439*24</f>
        <v>5.86027187579722</v>
      </c>
      <c r="CG439" s="435"/>
      <c r="CH439" s="428"/>
      <c r="CI439" s="447" t="n">
        <f aca="false">9500/CD439*24</f>
        <v>8.30934071941397</v>
      </c>
      <c r="CJ439" s="437" t="n">
        <v>21.3</v>
      </c>
      <c r="CK439" s="437" t="n">
        <v>1.06</v>
      </c>
      <c r="CL439" s="424"/>
      <c r="CM439" s="424" t="n">
        <v>14.5</v>
      </c>
      <c r="CN439" s="424" t="n">
        <v>77</v>
      </c>
      <c r="CO439" s="433"/>
      <c r="CP439" s="433"/>
      <c r="CQ439" s="438"/>
      <c r="CR439" s="438" t="n">
        <v>0.96</v>
      </c>
      <c r="CS439" s="425"/>
      <c r="CT439" s="433" t="n">
        <f aca="false">3500/CD439*24</f>
        <v>3.06133605452094</v>
      </c>
      <c r="CU439" s="435" t="n">
        <v>9.07</v>
      </c>
      <c r="CV439" s="439"/>
      <c r="CW439" s="440"/>
      <c r="CX439" s="441"/>
      <c r="CY439" s="442"/>
      <c r="CZ439" s="443"/>
      <c r="DA439" s="443"/>
      <c r="DB439" s="443"/>
      <c r="DC439" s="443"/>
      <c r="DD439" s="444"/>
      <c r="DE439" s="441"/>
      <c r="DF439" s="445" t="n">
        <v>21593</v>
      </c>
      <c r="DG439" s="446" t="n">
        <f aca="false">DF439+AF439/2</f>
        <v>22793</v>
      </c>
      <c r="DH439" s="422" t="n">
        <f aca="false">DG439/25000</f>
        <v>0.91172</v>
      </c>
      <c r="DI439" s="447" t="n">
        <f aca="false">6700/DG439*24</f>
        <v>7.05479752555609</v>
      </c>
      <c r="DJ439" s="435" t="n">
        <v>7.58</v>
      </c>
      <c r="DK439" s="428" t="n">
        <v>1.6</v>
      </c>
      <c r="DL439" s="447" t="n">
        <f aca="false">9500/DG439*24</f>
        <v>10.0030711183258</v>
      </c>
      <c r="DM439" s="423" t="n">
        <v>21.3</v>
      </c>
      <c r="DN439" s="423" t="n">
        <v>1.23</v>
      </c>
      <c r="DO439" s="424" t="n">
        <v>7.58</v>
      </c>
      <c r="DP439" s="424" t="n">
        <v>14.8</v>
      </c>
      <c r="DQ439" s="424" t="n">
        <v>83</v>
      </c>
      <c r="DR439" s="433" t="n">
        <v>4593</v>
      </c>
      <c r="DS439" s="433" t="n">
        <v>2226</v>
      </c>
      <c r="DT439" s="438" t="n">
        <f aca="false">DS439/DR439</f>
        <v>0.484650555192685</v>
      </c>
      <c r="DU439" s="438" t="n">
        <v>0.95</v>
      </c>
      <c r="DV439" s="425"/>
      <c r="DW439" s="447" t="n">
        <f aca="false">3500/DG439*24</f>
        <v>3.68534199096214</v>
      </c>
      <c r="DX439" s="435" t="n">
        <v>8.25</v>
      </c>
      <c r="DY439" s="439" t="n">
        <v>7.8</v>
      </c>
      <c r="DZ439" s="440" t="n">
        <v>12.9</v>
      </c>
      <c r="EA439" s="441" t="n">
        <v>54</v>
      </c>
      <c r="EB439" s="442" t="n">
        <v>5980</v>
      </c>
      <c r="EC439" s="443" t="n">
        <v>6</v>
      </c>
      <c r="ED439" s="443" t="n">
        <v>0.26</v>
      </c>
      <c r="EE439" s="443" t="n">
        <v>2.3</v>
      </c>
      <c r="EF439" s="443" t="n">
        <v>0.75</v>
      </c>
      <c r="EG439" s="444" t="n">
        <v>5</v>
      </c>
      <c r="EH439" s="441" t="n">
        <v>16</v>
      </c>
      <c r="EI439" s="430" t="n">
        <f aca="false">DY439</f>
        <v>7.8</v>
      </c>
      <c r="EJ439" s="448" t="n">
        <f aca="false">DZ439</f>
        <v>12.9</v>
      </c>
      <c r="EK439" s="449" t="n">
        <f aca="false">EA439</f>
        <v>54</v>
      </c>
      <c r="EL439" s="418" t="n">
        <f aca="false">EB439</f>
        <v>5980</v>
      </c>
      <c r="EM439" s="432" t="n">
        <f aca="false">EC439</f>
        <v>6</v>
      </c>
      <c r="EN439" s="432" t="n">
        <f aca="false">ED439</f>
        <v>0.26</v>
      </c>
      <c r="EO439" s="432" t="n">
        <f aca="false">EE439</f>
        <v>2.3</v>
      </c>
      <c r="EP439" s="432" t="n">
        <f aca="false">EF439</f>
        <v>0.75</v>
      </c>
      <c r="EQ439" s="431" t="n">
        <f aca="false">EG439</f>
        <v>5</v>
      </c>
      <c r="ER439" s="449" t="n">
        <f aca="false">EH439</f>
        <v>16</v>
      </c>
      <c r="ES439" s="450" t="n">
        <f aca="false">44000/(BA439+AF439)*24</f>
        <v>21.0224558050645</v>
      </c>
      <c r="ET439" s="451" t="n">
        <f aca="false">(BA439+AF439)/BA$6</f>
        <v>1.00464</v>
      </c>
      <c r="EU439" s="452" t="n">
        <f aca="false">BV439/1000/ES439*24</f>
        <v>0.350293636363636</v>
      </c>
      <c r="EV439" s="451" t="n">
        <f aca="false">EU439/$EU$6</f>
        <v>0.648691919191919</v>
      </c>
      <c r="EW439" s="514" t="n">
        <f aca="false">1-EM439/BY439</f>
        <v>0.648512939358826</v>
      </c>
      <c r="EX439" s="515" t="n">
        <f aca="false">BY439-EM439</f>
        <v>11.0703296703297</v>
      </c>
      <c r="EY439" s="514" t="n">
        <f aca="false">1-EJ439/BU439</f>
        <v>0.742</v>
      </c>
      <c r="EZ439" s="515" t="n">
        <f aca="false">BU439-EJ439</f>
        <v>37.1</v>
      </c>
      <c r="FA439" s="451" t="n">
        <f aca="false">1-EK439/BV439</f>
        <v>0.824009467381911</v>
      </c>
      <c r="FB439" s="432" t="n">
        <f aca="false">BV439-EK439</f>
        <v>252.834687052078</v>
      </c>
      <c r="FC439" s="453" t="n">
        <f aca="false">1-EP439/CA439</f>
        <v>0.632952977763229</v>
      </c>
      <c r="FD439" s="432" t="n">
        <f aca="false">CA439-EP439</f>
        <v>1.29333492594362</v>
      </c>
      <c r="FE439" s="453" t="n">
        <f aca="false">1-EQ439/CB439</f>
        <v>0.956521739130435</v>
      </c>
      <c r="FF439" s="431" t="n">
        <f aca="false">CB439-EQ439</f>
        <v>110</v>
      </c>
      <c r="FG439" s="406" t="n">
        <v>50400</v>
      </c>
      <c r="FH439" s="590"/>
      <c r="FI439" s="591"/>
      <c r="FJ439" s="592"/>
      <c r="FK439" s="456" t="n">
        <f aca="false">3000/BS439*24</f>
        <v>1.43334925943622</v>
      </c>
      <c r="FL439" s="531" t="n">
        <v>1500</v>
      </c>
      <c r="FM439" s="456" t="n">
        <f aca="false">FL439/BS439*1000</f>
        <v>29.8614429049212</v>
      </c>
      <c r="FN439" s="531" t="n">
        <v>4864.99999999999</v>
      </c>
      <c r="FO439" s="533" t="n">
        <f aca="false">FN439/11.15/1.2/1000</f>
        <v>0.363602391629297</v>
      </c>
      <c r="FP439" s="450" t="n">
        <f aca="false">FN439/BS439*1000</f>
        <v>96.8506131549608</v>
      </c>
      <c r="FQ439" s="458" t="n">
        <v>50.4</v>
      </c>
      <c r="FR439" s="459" t="n">
        <f aca="false">FQ439/BS439*1000</f>
        <v>1.00334448160535</v>
      </c>
      <c r="FS439" s="577" t="n">
        <v>7.91</v>
      </c>
      <c r="FT439" s="578" t="n">
        <v>10.8</v>
      </c>
      <c r="FU439" s="579" t="n">
        <v>44</v>
      </c>
      <c r="FV439" s="580" t="n">
        <v>1</v>
      </c>
      <c r="FW439" s="581" t="n">
        <v>0.22</v>
      </c>
      <c r="FX439" s="580" t="n">
        <v>16</v>
      </c>
      <c r="FY439" s="453" t="n">
        <f aca="false">1-FV439/(EG439+DD439)</f>
        <v>0.8</v>
      </c>
      <c r="FZ439" s="453" t="n">
        <f aca="false">1-FW439/(EF439+DC439)</f>
        <v>0.706666666666667</v>
      </c>
      <c r="GA439" s="430" t="n">
        <f aca="false">EF439+DC439-FW439</f>
        <v>0.53</v>
      </c>
      <c r="GB439" s="514" t="n">
        <f aca="false">1-FT439/DZ439</f>
        <v>0.162790697674419</v>
      </c>
      <c r="GC439" s="515" t="n">
        <f aca="false">(CW439+DZ439-FT439)</f>
        <v>2.1</v>
      </c>
      <c r="GD439" s="514" t="n">
        <f aca="false">1-FU439/EA439</f>
        <v>0.185185185185185</v>
      </c>
      <c r="GE439" s="528" t="n">
        <f aca="false">CX439+EA439-FU439</f>
        <v>10</v>
      </c>
      <c r="GF439" s="462" t="n">
        <f aca="false">4100/BS439*24</f>
        <v>1.95891065456283</v>
      </c>
      <c r="GG439" s="607" t="n">
        <v>25</v>
      </c>
      <c r="GH439" s="451" t="n">
        <f aca="false">GG439/80</f>
        <v>0.3125</v>
      </c>
      <c r="GI439" s="406" t="n">
        <v>175</v>
      </c>
      <c r="GJ439" s="463" t="n">
        <f aca="false">GI439/GG439</f>
        <v>7</v>
      </c>
      <c r="GK439" s="464" t="n">
        <f aca="false">GG439/(BS439/24)*1000</f>
        <v>11.9445771619685</v>
      </c>
      <c r="GL439" s="465" t="n">
        <v>7.93</v>
      </c>
      <c r="GM439" s="530" t="n">
        <v>10.2</v>
      </c>
      <c r="GN439" s="406" t="n">
        <v>40</v>
      </c>
      <c r="GO439" s="514" t="n">
        <f aca="false">1-GM439/FT439</f>
        <v>0.0555555555555557</v>
      </c>
      <c r="GP439" s="451" t="n">
        <f aca="false">1-GN439/FU439</f>
        <v>0.0909090909090909</v>
      </c>
      <c r="GQ439" s="578" t="n">
        <v>8</v>
      </c>
      <c r="GR439" s="456" t="n">
        <f aca="false">4300/BS439*24</f>
        <v>2.05446727185858</v>
      </c>
      <c r="GS439" s="532" t="n">
        <f aca="false">HC439</f>
        <v>9.7</v>
      </c>
      <c r="GT439" s="532" t="n">
        <f aca="false">HD439</f>
        <v>34.726</v>
      </c>
      <c r="GU439" s="514" t="n">
        <f aca="false">1-GS439/GM439</f>
        <v>0.0490196078431373</v>
      </c>
      <c r="GV439" s="514" t="n">
        <f aca="false">1-GT439/GN439</f>
        <v>0.13185</v>
      </c>
      <c r="GW439" s="514" t="n">
        <f aca="false">1-HC439/FT439</f>
        <v>0.101851851851852</v>
      </c>
      <c r="GX439" s="514" t="n">
        <f aca="false">1-HD439/FU439</f>
        <v>0.210772727272727</v>
      </c>
      <c r="GY439" s="463" t="n">
        <f aca="false">GK439/(FU439-HD439)</f>
        <v>1.2879638949718</v>
      </c>
      <c r="GZ439" s="406" t="n">
        <v>45066</v>
      </c>
      <c r="HA439" s="582" t="n">
        <v>8.01</v>
      </c>
      <c r="HB439" s="452" t="n">
        <v>7.89</v>
      </c>
      <c r="HC439" s="578" t="n">
        <v>9.7</v>
      </c>
      <c r="HD439" s="464" t="n">
        <f aca="false">HC439*3.58</f>
        <v>34.726</v>
      </c>
      <c r="HE439" s="464" t="n">
        <v>10</v>
      </c>
      <c r="HF439" s="464"/>
      <c r="HG439" s="583"/>
      <c r="HH439" s="576" t="n">
        <v>4</v>
      </c>
      <c r="HI439" s="584" t="n">
        <v>6110</v>
      </c>
      <c r="HJ439" s="407" t="n">
        <f aca="false">HI439*0.67</f>
        <v>4093.7</v>
      </c>
      <c r="HK439" s="407" t="n">
        <v>176</v>
      </c>
      <c r="HL439" s="550" t="n">
        <v>1154</v>
      </c>
      <c r="HM439" s="585" t="n">
        <v>4.6</v>
      </c>
      <c r="HN439" s="462" t="n">
        <v>5.4</v>
      </c>
      <c r="HO439" s="575" t="n">
        <v>0.11</v>
      </c>
      <c r="HP439" s="549" t="n">
        <v>0.01</v>
      </c>
      <c r="HQ439" s="586" t="n">
        <v>4.3</v>
      </c>
      <c r="HR439" s="587" t="n">
        <v>0.22</v>
      </c>
      <c r="HS439" s="521" t="n">
        <v>0.19</v>
      </c>
      <c r="HT439" s="588" t="n">
        <v>8</v>
      </c>
      <c r="HU439" s="523" t="n">
        <f aca="false">72500/BA439*24</f>
        <v>36.3773206221776</v>
      </c>
      <c r="HV439" s="514" t="n">
        <f aca="false">1-HC439/BE439</f>
        <v>0.806</v>
      </c>
      <c r="HW439" s="514" t="n">
        <f aca="false">1-HD439/BF439</f>
        <v>0.858261224489796</v>
      </c>
      <c r="HX439" s="514" t="n">
        <f aca="false">1-HN439/BK439</f>
        <v>0.689655172413793</v>
      </c>
      <c r="HY439" s="600"/>
    </row>
    <row r="440" s="599" customFormat="true" ht="15" hidden="false" customHeight="true" outlineLevel="0" collapsed="false">
      <c r="A440" s="401" t="n">
        <v>43922</v>
      </c>
      <c r="B440" s="516" t="n">
        <v>48986</v>
      </c>
      <c r="C440" s="403" t="n">
        <f aca="false">B440/$B$6</f>
        <v>0.97972</v>
      </c>
      <c r="D440" s="572" t="n">
        <v>7.81</v>
      </c>
      <c r="E440" s="573" t="n">
        <v>43.5</v>
      </c>
      <c r="F440" s="574" t="n">
        <v>207</v>
      </c>
      <c r="G440" s="407" t="n">
        <f aca="false">F440*B440/1000</f>
        <v>10140.102</v>
      </c>
      <c r="H440" s="403" t="n">
        <f aca="false">G440/$G$6</f>
        <v>0.40560408</v>
      </c>
      <c r="I440" s="574" t="n">
        <v>8270</v>
      </c>
      <c r="J440" s="407" t="n">
        <f aca="false">I440*0.67</f>
        <v>5540.9</v>
      </c>
      <c r="K440" s="575" t="n">
        <v>23.5</v>
      </c>
      <c r="L440" s="575"/>
      <c r="M440" s="575"/>
      <c r="N440" s="576" t="n">
        <v>98</v>
      </c>
      <c r="O440" s="576"/>
      <c r="P440" s="410"/>
      <c r="Q440" s="410" t="n">
        <v>1200</v>
      </c>
      <c r="R440" s="410"/>
      <c r="S440" s="410"/>
      <c r="T440" s="411" t="n">
        <v>5.47</v>
      </c>
      <c r="U440" s="410" t="n">
        <f aca="false">V440/2.9</f>
        <v>3521.37931034483</v>
      </c>
      <c r="V440" s="410" t="n">
        <v>10212</v>
      </c>
      <c r="W440" s="410" t="n">
        <v>4554</v>
      </c>
      <c r="X440" s="517" t="n">
        <v>1200</v>
      </c>
      <c r="Y440" s="474"/>
      <c r="Z440" s="430"/>
      <c r="AA440" s="410"/>
      <c r="AB440" s="410"/>
      <c r="AC440" s="410"/>
      <c r="AD440" s="475"/>
      <c r="AE440" s="478"/>
      <c r="AF440" s="479" t="n">
        <f aca="false">X440+Q440</f>
        <v>2400</v>
      </c>
      <c r="AG440" s="478" t="n">
        <f aca="false">AF440/$AF$6</f>
        <v>0.96</v>
      </c>
      <c r="AH440" s="479" t="n">
        <f aca="false">AI440/2.9</f>
        <v>1796.37931034483</v>
      </c>
      <c r="AI440" s="479" t="n">
        <f aca="false">(V440*Q440+F440*X440)/AF440</f>
        <v>5209.5</v>
      </c>
      <c r="AJ440" s="474" t="n">
        <f aca="false">(V440*Q440+X440*F440)/1000</f>
        <v>12502.8</v>
      </c>
      <c r="AK440" s="478" t="n">
        <f aca="false">AJ440/$AJ$6</f>
        <v>0.55568</v>
      </c>
      <c r="AL440" s="448" t="n">
        <v>38</v>
      </c>
      <c r="AM440" s="480"/>
      <c r="AN440" s="474" t="n">
        <v>2346</v>
      </c>
      <c r="AO440" s="474" t="n">
        <v>2338</v>
      </c>
      <c r="AP440" s="480" t="n">
        <v>7.33</v>
      </c>
      <c r="AQ440" s="448" t="n">
        <v>487</v>
      </c>
      <c r="AR440" s="474" t="n">
        <f aca="false">AQ440*3.2</f>
        <v>1558.4</v>
      </c>
      <c r="AS440" s="658" t="n">
        <f aca="false">AR440/AQ440</f>
        <v>3.2</v>
      </c>
      <c r="AT440" s="474" t="n">
        <v>6160</v>
      </c>
      <c r="AU440" s="448"/>
      <c r="AV440" s="481" t="n">
        <v>10</v>
      </c>
      <c r="AW440" s="480" t="n">
        <v>4.52</v>
      </c>
      <c r="AX440" s="480" t="n">
        <v>33.09</v>
      </c>
      <c r="AY440" s="481" t="n">
        <v>10.4</v>
      </c>
      <c r="AZ440" s="481" t="n">
        <v>4.8</v>
      </c>
      <c r="BA440" s="421" t="n">
        <f aca="false">CC440+DF440</f>
        <v>46851</v>
      </c>
      <c r="BB440" s="422" t="n">
        <f aca="false">BA440/$BA$6</f>
        <v>0.93702</v>
      </c>
      <c r="BC440" s="423"/>
      <c r="BD440" s="424" t="n">
        <v>7.78</v>
      </c>
      <c r="BE440" s="425" t="n">
        <v>52.1</v>
      </c>
      <c r="BF440" s="426" t="n">
        <v>245</v>
      </c>
      <c r="BG440" s="427" t="n">
        <v>7160</v>
      </c>
      <c r="BH440" s="421" t="n">
        <f aca="false">BG440*0.67</f>
        <v>4797.2</v>
      </c>
      <c r="BI440" s="433"/>
      <c r="BJ440" s="422"/>
      <c r="BK440" s="428" t="n">
        <v>17.7</v>
      </c>
      <c r="BL440" s="428"/>
      <c r="BM440" s="429"/>
      <c r="BN440" s="423"/>
      <c r="BO440" s="426" t="n">
        <v>188</v>
      </c>
      <c r="BP440" s="426"/>
      <c r="BQ440" s="424" t="n">
        <v>5.5</v>
      </c>
      <c r="BR440" s="422" t="n">
        <f aca="false">BQ440/$BQ$6</f>
        <v>0.763888888888889</v>
      </c>
      <c r="BS440" s="410" t="n">
        <f aca="false">BA440+AF440</f>
        <v>49251</v>
      </c>
      <c r="BT440" s="430" t="n">
        <f aca="false">(BD440*BA440+AP440*AF440)/(AF440+BA440)</f>
        <v>7.75807151123835</v>
      </c>
      <c r="BU440" s="431" t="n">
        <f aca="false">(AQ440*Y440+BA440*BE440)/(BA440+Y440)</f>
        <v>52.1</v>
      </c>
      <c r="BV440" s="431" t="n">
        <f aca="false">(BA440*BF440+AR440*AF440)/(AF440+BA440)</f>
        <v>309.001949199001</v>
      </c>
      <c r="BW440" s="431" t="n">
        <f aca="false">(BA440*BG440+AS440*AF440)/(AF440+BA440)</f>
        <v>6811.24931473473</v>
      </c>
      <c r="BX440" s="431" t="n">
        <f aca="false">BW440*0.65</f>
        <v>4427.31205457757</v>
      </c>
      <c r="BY440" s="431" t="n">
        <f aca="false">(BK440*BA440+AY440*AF440)/BS440</f>
        <v>17.344271182311</v>
      </c>
      <c r="BZ440" s="431"/>
      <c r="CA440" s="432"/>
      <c r="CB440" s="431" t="n">
        <f aca="false">BO440</f>
        <v>188</v>
      </c>
      <c r="CC440" s="433" t="n">
        <v>24002</v>
      </c>
      <c r="CD440" s="412" t="n">
        <f aca="false">CC440+AF440/2</f>
        <v>25202</v>
      </c>
      <c r="CE440" s="422" t="n">
        <f aca="false">CD440/25000</f>
        <v>1.00808</v>
      </c>
      <c r="CF440" s="434" t="n">
        <f aca="false">6700/CD440*24</f>
        <v>6.3804459963495</v>
      </c>
      <c r="CG440" s="435"/>
      <c r="CH440" s="428"/>
      <c r="CI440" s="447" t="n">
        <f aca="false">9500/CD440*24</f>
        <v>9.04690103960003</v>
      </c>
      <c r="CJ440" s="437" t="n">
        <v>22.3</v>
      </c>
      <c r="CK440" s="437" t="n">
        <v>1.58</v>
      </c>
      <c r="CL440" s="424"/>
      <c r="CM440" s="424" t="n">
        <v>16.5</v>
      </c>
      <c r="CN440" s="424" t="n">
        <v>76</v>
      </c>
      <c r="CO440" s="433"/>
      <c r="CP440" s="433"/>
      <c r="CQ440" s="438"/>
      <c r="CR440" s="438" t="n">
        <v>0.96</v>
      </c>
      <c r="CS440" s="425"/>
      <c r="CT440" s="433" t="n">
        <f aca="false">3500/CD440*24</f>
        <v>3.33306880406317</v>
      </c>
      <c r="CU440" s="435" t="n">
        <v>8.32</v>
      </c>
      <c r="CV440" s="439"/>
      <c r="CW440" s="440"/>
      <c r="CX440" s="441"/>
      <c r="CY440" s="442"/>
      <c r="CZ440" s="443"/>
      <c r="DA440" s="443"/>
      <c r="DB440" s="443"/>
      <c r="DC440" s="443"/>
      <c r="DD440" s="444"/>
      <c r="DE440" s="441"/>
      <c r="DF440" s="445" t="n">
        <v>22849</v>
      </c>
      <c r="DG440" s="446" t="n">
        <f aca="false">DF440+AF440/2</f>
        <v>24049</v>
      </c>
      <c r="DH440" s="422" t="n">
        <f aca="false">DG440/25000</f>
        <v>0.96196</v>
      </c>
      <c r="DI440" s="447" t="n">
        <f aca="false">6700/DG440*24</f>
        <v>6.68634870472785</v>
      </c>
      <c r="DJ440" s="435" t="n">
        <v>7.52</v>
      </c>
      <c r="DK440" s="428" t="n">
        <v>2.3</v>
      </c>
      <c r="DL440" s="447" t="n">
        <f aca="false">9500/DG440*24</f>
        <v>9.48064368580814</v>
      </c>
      <c r="DM440" s="423" t="n">
        <v>22.6</v>
      </c>
      <c r="DN440" s="423" t="n">
        <v>1.05</v>
      </c>
      <c r="DO440" s="424" t="n">
        <v>7.58</v>
      </c>
      <c r="DP440" s="424" t="n">
        <v>15</v>
      </c>
      <c r="DQ440" s="424" t="n">
        <v>69</v>
      </c>
      <c r="DR440" s="433"/>
      <c r="DS440" s="433"/>
      <c r="DT440" s="438"/>
      <c r="DU440" s="438" t="n">
        <v>0.95</v>
      </c>
      <c r="DV440" s="425"/>
      <c r="DW440" s="447" t="n">
        <f aca="false">3500/DG440*24</f>
        <v>3.49286872635037</v>
      </c>
      <c r="DX440" s="435" t="n">
        <v>8.45</v>
      </c>
      <c r="DY440" s="439" t="n">
        <v>7.81</v>
      </c>
      <c r="DZ440" s="440" t="n">
        <v>11.8</v>
      </c>
      <c r="EA440" s="441" t="n">
        <v>52</v>
      </c>
      <c r="EB440" s="442" t="n">
        <v>5990</v>
      </c>
      <c r="EC440" s="443" t="n">
        <v>5.5</v>
      </c>
      <c r="ED440" s="443"/>
      <c r="EE440" s="443"/>
      <c r="EF440" s="443"/>
      <c r="EG440" s="444" t="n">
        <v>7</v>
      </c>
      <c r="EH440" s="441"/>
      <c r="EI440" s="430" t="n">
        <f aca="false">DY440</f>
        <v>7.81</v>
      </c>
      <c r="EJ440" s="448" t="n">
        <f aca="false">DZ440</f>
        <v>11.8</v>
      </c>
      <c r="EK440" s="449" t="n">
        <f aca="false">EA440</f>
        <v>52</v>
      </c>
      <c r="EL440" s="418" t="n">
        <f aca="false">EB440</f>
        <v>5990</v>
      </c>
      <c r="EM440" s="432" t="n">
        <f aca="false">EC440</f>
        <v>5.5</v>
      </c>
      <c r="EN440" s="432"/>
      <c r="EO440" s="432"/>
      <c r="EP440" s="432"/>
      <c r="EQ440" s="431" t="n">
        <f aca="false">EG440</f>
        <v>7</v>
      </c>
      <c r="ER440" s="449"/>
      <c r="ES440" s="450" t="n">
        <f aca="false">44000/(BA440+AF440)*24</f>
        <v>21.4411890113906</v>
      </c>
      <c r="ET440" s="451" t="n">
        <f aca="false">(BA440+AF440)/BA$6</f>
        <v>0.98502</v>
      </c>
      <c r="EU440" s="452" t="n">
        <f aca="false">BV440/1000/ES440*24</f>
        <v>0.345878522727273</v>
      </c>
      <c r="EV440" s="451" t="n">
        <f aca="false">EU440/$EU$6</f>
        <v>0.640515782828283</v>
      </c>
      <c r="EW440" s="514" t="n">
        <f aca="false">1-EM440/BY440</f>
        <v>0.68289241201387</v>
      </c>
      <c r="EX440" s="515" t="n">
        <f aca="false">BY440-EM440</f>
        <v>11.844271182311</v>
      </c>
      <c r="EY440" s="514" t="n">
        <f aca="false">1-EJ440/BU440</f>
        <v>0.773512476007678</v>
      </c>
      <c r="EZ440" s="515" t="n">
        <f aca="false">BU440-EJ440</f>
        <v>40.3</v>
      </c>
      <c r="FA440" s="451" t="n">
        <f aca="false">1-EK440/BV440</f>
        <v>0.831716271904449</v>
      </c>
      <c r="FB440" s="432" t="n">
        <f aca="false">BV440-EK440</f>
        <v>257.001949199001</v>
      </c>
      <c r="FC440" s="453"/>
      <c r="FD440" s="432"/>
      <c r="FE440" s="453" t="n">
        <f aca="false">1-EQ440/CB440</f>
        <v>0.962765957446809</v>
      </c>
      <c r="FF440" s="431" t="n">
        <f aca="false">CB440-EQ440</f>
        <v>181</v>
      </c>
      <c r="FG440" s="406" t="n">
        <v>50400</v>
      </c>
      <c r="FH440" s="590"/>
      <c r="FI440" s="591"/>
      <c r="FJ440" s="592"/>
      <c r="FK440" s="456" t="n">
        <f aca="false">3000/BS440*24</f>
        <v>1.46189925077663</v>
      </c>
      <c r="FL440" s="531" t="n">
        <v>1500</v>
      </c>
      <c r="FM440" s="456" t="n">
        <f aca="false">FL440/BS440*1000</f>
        <v>30.4562343911799</v>
      </c>
      <c r="FN440" s="531" t="n">
        <v>4726</v>
      </c>
      <c r="FO440" s="533" t="n">
        <f aca="false">FN440/11.15/1.2/1000</f>
        <v>0.35321375186846</v>
      </c>
      <c r="FP440" s="450" t="n">
        <f aca="false">FN440/BS440*1000</f>
        <v>95.9574424884774</v>
      </c>
      <c r="FQ440" s="458" t="n">
        <v>50.4</v>
      </c>
      <c r="FR440" s="459" t="n">
        <f aca="false">FQ440/BS440*1000</f>
        <v>1.02332947554364</v>
      </c>
      <c r="FS440" s="577" t="n">
        <v>7.74</v>
      </c>
      <c r="FT440" s="578" t="n">
        <v>10.3</v>
      </c>
      <c r="FU440" s="579" t="n">
        <v>45</v>
      </c>
      <c r="FV440" s="580" t="n">
        <v>1</v>
      </c>
      <c r="FW440" s="581"/>
      <c r="FX440" s="580"/>
      <c r="FY440" s="453" t="n">
        <f aca="false">1-FV440/(EG440+DD440)</f>
        <v>0.857142857142857</v>
      </c>
      <c r="FZ440" s="453"/>
      <c r="GA440" s="430"/>
      <c r="GB440" s="514" t="n">
        <f aca="false">1-FT440/DZ440</f>
        <v>0.127118644067797</v>
      </c>
      <c r="GC440" s="515" t="n">
        <f aca="false">(CW440+DZ440-FT440)</f>
        <v>1.5</v>
      </c>
      <c r="GD440" s="514" t="n">
        <f aca="false">1-FU440/EA440</f>
        <v>0.134615384615385</v>
      </c>
      <c r="GE440" s="528" t="n">
        <f aca="false">CX440+EA440-FU440</f>
        <v>7</v>
      </c>
      <c r="GF440" s="462" t="n">
        <f aca="false">4100/BS440*24</f>
        <v>1.9979289760614</v>
      </c>
      <c r="GG440" s="607" t="n">
        <v>25</v>
      </c>
      <c r="GH440" s="451" t="n">
        <f aca="false">GG440/80</f>
        <v>0.3125</v>
      </c>
      <c r="GI440" s="406" t="n">
        <v>175</v>
      </c>
      <c r="GJ440" s="463" t="n">
        <f aca="false">GI440/GG440</f>
        <v>7</v>
      </c>
      <c r="GK440" s="464" t="n">
        <f aca="false">GG440/(BS440/24)*1000</f>
        <v>12.182493756472</v>
      </c>
      <c r="GL440" s="465" t="n">
        <v>7.91</v>
      </c>
      <c r="GM440" s="530" t="n">
        <v>9.4</v>
      </c>
      <c r="GN440" s="406" t="n">
        <v>40</v>
      </c>
      <c r="GO440" s="514" t="n">
        <f aca="false">1-GM440/FT440</f>
        <v>0.0873786407766991</v>
      </c>
      <c r="GP440" s="451" t="n">
        <f aca="false">1-GN440/FU440</f>
        <v>0.111111111111111</v>
      </c>
      <c r="GQ440" s="578" t="n">
        <v>8</v>
      </c>
      <c r="GR440" s="456" t="n">
        <f aca="false">4300/BS440*24</f>
        <v>2.09538892611318</v>
      </c>
      <c r="GS440" s="532" t="n">
        <f aca="false">HC440</f>
        <v>9.1</v>
      </c>
      <c r="GT440" s="532" t="n">
        <f aca="false">HD440</f>
        <v>32.578</v>
      </c>
      <c r="GU440" s="514" t="n">
        <f aca="false">1-GS440/GM440</f>
        <v>0.0319148936170214</v>
      </c>
      <c r="GV440" s="514" t="n">
        <f aca="false">1-GT440/GN440</f>
        <v>0.18555</v>
      </c>
      <c r="GW440" s="514" t="n">
        <f aca="false">1-HC440/FT440</f>
        <v>0.116504854368932</v>
      </c>
      <c r="GX440" s="514" t="n">
        <f aca="false">1-HD440/FU440</f>
        <v>0.276044444444445</v>
      </c>
      <c r="GY440" s="463" t="n">
        <f aca="false">GK440/(FU440-HD440)</f>
        <v>0.980719188252451</v>
      </c>
      <c r="GZ440" s="406" t="n">
        <v>50263</v>
      </c>
      <c r="HA440" s="582" t="n">
        <v>8.03</v>
      </c>
      <c r="HB440" s="452" t="n">
        <v>7.89</v>
      </c>
      <c r="HC440" s="578" t="n">
        <v>9.1</v>
      </c>
      <c r="HD440" s="464" t="n">
        <f aca="false">HC440*3.58</f>
        <v>32.578</v>
      </c>
      <c r="HE440" s="464" t="n">
        <v>10</v>
      </c>
      <c r="HF440" s="464"/>
      <c r="HG440" s="583"/>
      <c r="HH440" s="576" t="n">
        <v>4</v>
      </c>
      <c r="HI440" s="584" t="n">
        <v>5930</v>
      </c>
      <c r="HJ440" s="407" t="n">
        <f aca="false">HI440*0.67</f>
        <v>3973.1</v>
      </c>
      <c r="HK440" s="407"/>
      <c r="HL440" s="550"/>
      <c r="HM440" s="585"/>
      <c r="HN440" s="462" t="n">
        <v>4.32</v>
      </c>
      <c r="HO440" s="575"/>
      <c r="HP440" s="549" t="n">
        <v>0.01</v>
      </c>
      <c r="HQ440" s="586"/>
      <c r="HR440" s="587"/>
      <c r="HS440" s="521" t="n">
        <v>0.19</v>
      </c>
      <c r="HT440" s="588" t="n">
        <v>4</v>
      </c>
      <c r="HU440" s="523" t="n">
        <f aca="false">72500/BA440*24</f>
        <v>37.13901517577</v>
      </c>
      <c r="HV440" s="514" t="n">
        <f aca="false">1-HC440/BE440</f>
        <v>0.825335892514395</v>
      </c>
      <c r="HW440" s="514" t="n">
        <f aca="false">1-HD440/BF440</f>
        <v>0.867028571428572</v>
      </c>
      <c r="HX440" s="514" t="n">
        <f aca="false">1-HN440/BK440</f>
        <v>0.75593220338983</v>
      </c>
      <c r="HY440" s="600"/>
    </row>
    <row r="441" s="599" customFormat="true" ht="15" hidden="false" customHeight="true" outlineLevel="0" collapsed="false">
      <c r="A441" s="401" t="n">
        <v>43923</v>
      </c>
      <c r="B441" s="516" t="n">
        <v>43922</v>
      </c>
      <c r="C441" s="403" t="n">
        <f aca="false">B441/$B$6</f>
        <v>0.87844</v>
      </c>
      <c r="D441" s="572" t="n">
        <v>7.95</v>
      </c>
      <c r="E441" s="573" t="n">
        <v>46</v>
      </c>
      <c r="F441" s="574" t="n">
        <v>277</v>
      </c>
      <c r="G441" s="407" t="n">
        <f aca="false">F441*B441/1000</f>
        <v>12166.394</v>
      </c>
      <c r="H441" s="403" t="n">
        <f aca="false">G441/$G$6</f>
        <v>0.48665576</v>
      </c>
      <c r="I441" s="574" t="n">
        <v>9000</v>
      </c>
      <c r="J441" s="407" t="n">
        <f aca="false">I441*0.67</f>
        <v>6030</v>
      </c>
      <c r="K441" s="575" t="n">
        <v>22.6</v>
      </c>
      <c r="L441" s="575"/>
      <c r="M441" s="575"/>
      <c r="N441" s="576" t="n">
        <v>142</v>
      </c>
      <c r="O441" s="576"/>
      <c r="P441" s="410"/>
      <c r="Q441" s="410" t="n">
        <v>1200</v>
      </c>
      <c r="R441" s="410"/>
      <c r="S441" s="410"/>
      <c r="T441" s="411" t="n">
        <v>5.33</v>
      </c>
      <c r="U441" s="410" t="n">
        <f aca="false">V441/2.9</f>
        <v>3386.20689655172</v>
      </c>
      <c r="V441" s="410" t="n">
        <v>9820</v>
      </c>
      <c r="W441" s="410" t="n">
        <v>3952</v>
      </c>
      <c r="X441" s="517" t="n">
        <v>1200</v>
      </c>
      <c r="Y441" s="474"/>
      <c r="Z441" s="430"/>
      <c r="AA441" s="410"/>
      <c r="AB441" s="410"/>
      <c r="AC441" s="410"/>
      <c r="AD441" s="475"/>
      <c r="AE441" s="478"/>
      <c r="AF441" s="479" t="n">
        <f aca="false">X441+Q441</f>
        <v>2400</v>
      </c>
      <c r="AG441" s="478" t="n">
        <f aca="false">AF441/$AF$6</f>
        <v>0.96</v>
      </c>
      <c r="AH441" s="479" t="n">
        <f aca="false">AI441/2.9</f>
        <v>1740.86206896552</v>
      </c>
      <c r="AI441" s="479" t="n">
        <f aca="false">(V441*Q441+F441*X441)/AF441</f>
        <v>5048.5</v>
      </c>
      <c r="AJ441" s="474" t="n">
        <f aca="false">(V441*Q441+X441*F441)/1000</f>
        <v>12116.4</v>
      </c>
      <c r="AK441" s="478" t="n">
        <f aca="false">AJ441/$AJ$6</f>
        <v>0.538506666666667</v>
      </c>
      <c r="AL441" s="448" t="n">
        <v>38</v>
      </c>
      <c r="AM441" s="480"/>
      <c r="AN441" s="474" t="n">
        <v>2383</v>
      </c>
      <c r="AO441" s="474" t="n">
        <v>2356</v>
      </c>
      <c r="AP441" s="480" t="n">
        <v>7.24</v>
      </c>
      <c r="AQ441" s="448" t="n">
        <v>476</v>
      </c>
      <c r="AR441" s="474" t="n">
        <f aca="false">AQ441*3.2</f>
        <v>1523.2</v>
      </c>
      <c r="AS441" s="658" t="n">
        <f aca="false">AR441/AQ441</f>
        <v>3.2</v>
      </c>
      <c r="AT441" s="474" t="n">
        <v>6170</v>
      </c>
      <c r="AU441" s="448"/>
      <c r="AV441" s="481" t="n">
        <v>10</v>
      </c>
      <c r="AW441" s="480" t="n">
        <v>4.96</v>
      </c>
      <c r="AX441" s="480" t="n">
        <v>31.98</v>
      </c>
      <c r="AY441" s="481" t="n">
        <v>14</v>
      </c>
      <c r="AZ441" s="481" t="n">
        <v>4.5</v>
      </c>
      <c r="BA441" s="421" t="n">
        <f aca="false">CC441+DF441</f>
        <v>46421</v>
      </c>
      <c r="BB441" s="422" t="n">
        <f aca="false">BA441/$BA$6</f>
        <v>0.92842</v>
      </c>
      <c r="BC441" s="423"/>
      <c r="BD441" s="424" t="n">
        <v>7.78</v>
      </c>
      <c r="BE441" s="425" t="n">
        <v>55.6</v>
      </c>
      <c r="BF441" s="426" t="n">
        <v>375</v>
      </c>
      <c r="BG441" s="427" t="n">
        <v>7260</v>
      </c>
      <c r="BH441" s="421" t="n">
        <f aca="false">BG441*0.67</f>
        <v>4864.2</v>
      </c>
      <c r="BI441" s="433"/>
      <c r="BJ441" s="422"/>
      <c r="BK441" s="428" t="n">
        <v>16.8</v>
      </c>
      <c r="BL441" s="428"/>
      <c r="BM441" s="429"/>
      <c r="BN441" s="423"/>
      <c r="BO441" s="426" t="n">
        <v>210</v>
      </c>
      <c r="BP441" s="426"/>
      <c r="BQ441" s="424" t="n">
        <v>5.05</v>
      </c>
      <c r="BR441" s="422" t="n">
        <f aca="false">BQ441/$BQ$6</f>
        <v>0.701388888888889</v>
      </c>
      <c r="BS441" s="410" t="n">
        <f aca="false">BA441+AF441</f>
        <v>48821</v>
      </c>
      <c r="BT441" s="430" t="n">
        <f aca="false">(BD441*BA441+AP441*AF441)/(AF441+BA441)</f>
        <v>7.75345404641445</v>
      </c>
      <c r="BU441" s="431" t="n">
        <f aca="false">(AQ441*Y441+BA441*BE441)/(BA441+Y441)</f>
        <v>55.6</v>
      </c>
      <c r="BV441" s="431" t="n">
        <f aca="false">(BA441*BF441+AR441*AF441)/(AF441+BA441)</f>
        <v>431.444562790602</v>
      </c>
      <c r="BW441" s="431" t="n">
        <f aca="false">(BA441*BG441+AS441*AF441)/(AF441+BA441)</f>
        <v>6903.26171114889</v>
      </c>
      <c r="BX441" s="431" t="n">
        <f aca="false">BW441*0.65</f>
        <v>4487.12011224678</v>
      </c>
      <c r="BY441" s="431" t="n">
        <f aca="false">(BK441*BA441+AY441*AF441)/BS441</f>
        <v>16.6623543147416</v>
      </c>
      <c r="BZ441" s="431"/>
      <c r="CA441" s="432"/>
      <c r="CB441" s="431" t="n">
        <f aca="false">BO441</f>
        <v>210</v>
      </c>
      <c r="CC441" s="433" t="n">
        <v>21766</v>
      </c>
      <c r="CD441" s="412" t="n">
        <f aca="false">CC441+AF441/2</f>
        <v>22966</v>
      </c>
      <c r="CE441" s="422" t="n">
        <f aca="false">CD441/25000</f>
        <v>0.91864</v>
      </c>
      <c r="CF441" s="434" t="n">
        <f aca="false">6700/CD441*24</f>
        <v>7.00165461987286</v>
      </c>
      <c r="CG441" s="435"/>
      <c r="CH441" s="428"/>
      <c r="CI441" s="447" t="n">
        <f aca="false">9500/CD441*24</f>
        <v>9.92771923713315</v>
      </c>
      <c r="CJ441" s="437" t="n">
        <v>22.9</v>
      </c>
      <c r="CK441" s="437" t="n">
        <v>2.65</v>
      </c>
      <c r="CL441" s="424"/>
      <c r="CM441" s="424" t="n">
        <v>13.5</v>
      </c>
      <c r="CN441" s="424" t="n">
        <v>94</v>
      </c>
      <c r="CO441" s="433"/>
      <c r="CP441" s="433"/>
      <c r="CQ441" s="438"/>
      <c r="CR441" s="438" t="n">
        <v>0.94</v>
      </c>
      <c r="CS441" s="425"/>
      <c r="CT441" s="433" t="n">
        <f aca="false">3500/CD441*24</f>
        <v>3.65758077157537</v>
      </c>
      <c r="CU441" s="435" t="n">
        <v>8.82</v>
      </c>
      <c r="CV441" s="439"/>
      <c r="CW441" s="440"/>
      <c r="CX441" s="441"/>
      <c r="CY441" s="442"/>
      <c r="CZ441" s="443"/>
      <c r="DA441" s="443"/>
      <c r="DB441" s="443"/>
      <c r="DC441" s="443"/>
      <c r="DD441" s="444"/>
      <c r="DE441" s="441"/>
      <c r="DF441" s="445" t="n">
        <v>24655</v>
      </c>
      <c r="DG441" s="446" t="n">
        <f aca="false">DF441+AF441/2</f>
        <v>25855</v>
      </c>
      <c r="DH441" s="422" t="n">
        <f aca="false">DG441/25000</f>
        <v>1.0342</v>
      </c>
      <c r="DI441" s="447" t="n">
        <f aca="false">6700/DG441*24</f>
        <v>6.21929994198414</v>
      </c>
      <c r="DJ441" s="435" t="n">
        <v>7.55</v>
      </c>
      <c r="DK441" s="428" t="n">
        <v>2.7</v>
      </c>
      <c r="DL441" s="447" t="n">
        <f aca="false">9500/DG441*24</f>
        <v>8.8184103654999</v>
      </c>
      <c r="DM441" s="423" t="n">
        <v>23</v>
      </c>
      <c r="DN441" s="423" t="n">
        <v>1.73</v>
      </c>
      <c r="DO441" s="424" t="n">
        <v>7.52</v>
      </c>
      <c r="DP441" s="424" t="n">
        <v>13.7</v>
      </c>
      <c r="DQ441" s="424" t="n">
        <v>86</v>
      </c>
      <c r="DR441" s="433"/>
      <c r="DS441" s="433"/>
      <c r="DT441" s="438"/>
      <c r="DU441" s="438" t="n">
        <v>0.95</v>
      </c>
      <c r="DV441" s="425"/>
      <c r="DW441" s="447" t="n">
        <f aca="false">3500/DG441*24</f>
        <v>3.2488880293947</v>
      </c>
      <c r="DX441" s="435" t="n">
        <v>7.78</v>
      </c>
      <c r="DY441" s="439" t="n">
        <v>7.7</v>
      </c>
      <c r="DZ441" s="440" t="n">
        <v>12.4</v>
      </c>
      <c r="EA441" s="441" t="n">
        <v>51</v>
      </c>
      <c r="EB441" s="442" t="n">
        <v>6490</v>
      </c>
      <c r="EC441" s="443" t="n">
        <v>4.6</v>
      </c>
      <c r="ED441" s="443"/>
      <c r="EE441" s="443"/>
      <c r="EF441" s="443"/>
      <c r="EG441" s="444" t="n">
        <v>6</v>
      </c>
      <c r="EH441" s="441"/>
      <c r="EI441" s="430" t="n">
        <f aca="false">DY441</f>
        <v>7.7</v>
      </c>
      <c r="EJ441" s="448" t="n">
        <f aca="false">DZ441</f>
        <v>12.4</v>
      </c>
      <c r="EK441" s="449" t="n">
        <f aca="false">EA441</f>
        <v>51</v>
      </c>
      <c r="EL441" s="418" t="n">
        <f aca="false">EB441</f>
        <v>6490</v>
      </c>
      <c r="EM441" s="432" t="n">
        <f aca="false">EC441</f>
        <v>4.6</v>
      </c>
      <c r="EN441" s="432"/>
      <c r="EO441" s="432"/>
      <c r="EP441" s="432"/>
      <c r="EQ441" s="431" t="n">
        <f aca="false">EG441</f>
        <v>6</v>
      </c>
      <c r="ER441" s="449"/>
      <c r="ES441" s="450" t="n">
        <f aca="false">44000/(BA441+AF441)*24</f>
        <v>21.6300362548903</v>
      </c>
      <c r="ET441" s="451" t="n">
        <f aca="false">(BA441+AF441)/BA$6</f>
        <v>0.97642</v>
      </c>
      <c r="EU441" s="452" t="n">
        <f aca="false">BV441/1000/ES441*24</f>
        <v>0.478717159090909</v>
      </c>
      <c r="EV441" s="451" t="n">
        <f aca="false">EU441/$EU$6</f>
        <v>0.886513257575757</v>
      </c>
      <c r="EW441" s="514" t="n">
        <f aca="false">1-EM441/BY441</f>
        <v>0.723928568969977</v>
      </c>
      <c r="EX441" s="515" t="n">
        <f aca="false">BY441-EM441</f>
        <v>12.0623543147416</v>
      </c>
      <c r="EY441" s="514" t="n">
        <f aca="false">1-EJ441/BU441</f>
        <v>0.776978417266187</v>
      </c>
      <c r="EZ441" s="515" t="n">
        <f aca="false">BU441-EJ441</f>
        <v>43.2</v>
      </c>
      <c r="FA441" s="451" t="n">
        <f aca="false">1-EK441/BV441</f>
        <v>0.881792460959226</v>
      </c>
      <c r="FB441" s="432" t="n">
        <f aca="false">BV441-EK441</f>
        <v>380.444562790602</v>
      </c>
      <c r="FC441" s="453"/>
      <c r="FD441" s="432"/>
      <c r="FE441" s="453" t="n">
        <f aca="false">1-EQ441/CB441</f>
        <v>0.971428571428571</v>
      </c>
      <c r="FF441" s="431" t="n">
        <f aca="false">CB441-EQ441</f>
        <v>204</v>
      </c>
      <c r="FG441" s="406" t="n">
        <v>50400</v>
      </c>
      <c r="FH441" s="590"/>
      <c r="FI441" s="591"/>
      <c r="FJ441" s="592"/>
      <c r="FK441" s="456" t="n">
        <f aca="false">3000/BS441*24</f>
        <v>1.47477519919707</v>
      </c>
      <c r="FL441" s="531" t="n">
        <v>1500</v>
      </c>
      <c r="FM441" s="456" t="n">
        <f aca="false">FL441/BS441*1000</f>
        <v>30.7244833166056</v>
      </c>
      <c r="FN441" s="531" t="n">
        <v>4587</v>
      </c>
      <c r="FO441" s="533" t="n">
        <f aca="false">FN441/11.15/1.2/1000</f>
        <v>0.342825112107623</v>
      </c>
      <c r="FP441" s="450" t="n">
        <f aca="false">FN441/BS441*1000</f>
        <v>93.9554699821798</v>
      </c>
      <c r="FQ441" s="458" t="n">
        <v>50.4</v>
      </c>
      <c r="FR441" s="459" t="n">
        <f aca="false">FQ441/BS441*1000</f>
        <v>1.03234263943795</v>
      </c>
      <c r="FS441" s="577" t="n">
        <v>7.75</v>
      </c>
      <c r="FT441" s="578" t="n">
        <v>11.2</v>
      </c>
      <c r="FU441" s="579" t="n">
        <v>46</v>
      </c>
      <c r="FV441" s="580" t="n">
        <v>1</v>
      </c>
      <c r="FW441" s="581"/>
      <c r="FX441" s="580"/>
      <c r="FY441" s="453" t="n">
        <f aca="false">1-FV441/(EG441+DD441)</f>
        <v>0.833333333333333</v>
      </c>
      <c r="FZ441" s="453"/>
      <c r="GA441" s="430"/>
      <c r="GB441" s="514" t="n">
        <f aca="false">1-FT441/DZ441</f>
        <v>0.0967741935483872</v>
      </c>
      <c r="GC441" s="515" t="n">
        <f aca="false">(CW441+DZ441-FT441)</f>
        <v>1.2</v>
      </c>
      <c r="GD441" s="514" t="n">
        <f aca="false">1-FU441/EA441</f>
        <v>0.0980392156862745</v>
      </c>
      <c r="GE441" s="528" t="n">
        <f aca="false">CX441+EA441-FU441</f>
        <v>5</v>
      </c>
      <c r="GF441" s="462" t="n">
        <f aca="false">4100/BS441*24</f>
        <v>2.01552610556932</v>
      </c>
      <c r="GG441" s="607" t="n">
        <v>25</v>
      </c>
      <c r="GH441" s="451" t="n">
        <f aca="false">GG441/80</f>
        <v>0.3125</v>
      </c>
      <c r="GI441" s="406" t="n">
        <v>175</v>
      </c>
      <c r="GJ441" s="463" t="n">
        <f aca="false">GI441/GG441</f>
        <v>7</v>
      </c>
      <c r="GK441" s="464" t="n">
        <f aca="false">GG441/(BS441/24)*1000</f>
        <v>12.2897933266422</v>
      </c>
      <c r="GL441" s="465" t="n">
        <v>7.89</v>
      </c>
      <c r="GM441" s="530" t="n">
        <v>9.6</v>
      </c>
      <c r="GN441" s="406" t="n">
        <v>42</v>
      </c>
      <c r="GO441" s="514" t="n">
        <f aca="false">1-GM441/FT441</f>
        <v>0.142857142857143</v>
      </c>
      <c r="GP441" s="451" t="n">
        <f aca="false">1-GN441/FU441</f>
        <v>0.0869565217391305</v>
      </c>
      <c r="GQ441" s="578" t="n">
        <v>8</v>
      </c>
      <c r="GR441" s="456" t="n">
        <f aca="false">4300/BS441*24</f>
        <v>2.11384445218246</v>
      </c>
      <c r="GS441" s="532" t="n">
        <f aca="false">HC441</f>
        <v>9.3</v>
      </c>
      <c r="GT441" s="532" t="n">
        <f aca="false">HD441</f>
        <v>33.294</v>
      </c>
      <c r="GU441" s="514" t="n">
        <f aca="false">1-GS441/GM441</f>
        <v>0.0312499999999999</v>
      </c>
      <c r="GV441" s="514" t="n">
        <f aca="false">1-GT441/GN441</f>
        <v>0.207285714285714</v>
      </c>
      <c r="GW441" s="514" t="n">
        <f aca="false">1-HC441/FT441</f>
        <v>0.169642857142857</v>
      </c>
      <c r="GX441" s="514" t="n">
        <f aca="false">1-HD441/FU441</f>
        <v>0.276217391304348</v>
      </c>
      <c r="GY441" s="463" t="n">
        <f aca="false">GK441/(FU441-HD441)</f>
        <v>0.967243296603355</v>
      </c>
      <c r="GZ441" s="406" t="n">
        <v>47788</v>
      </c>
      <c r="HA441" s="582" t="n">
        <v>8.03</v>
      </c>
      <c r="HB441" s="452" t="n">
        <v>7.9</v>
      </c>
      <c r="HC441" s="578" t="n">
        <v>9.3</v>
      </c>
      <c r="HD441" s="464" t="n">
        <f aca="false">HC441*3.58</f>
        <v>33.294</v>
      </c>
      <c r="HE441" s="464" t="n">
        <v>9</v>
      </c>
      <c r="HF441" s="464"/>
      <c r="HG441" s="583"/>
      <c r="HH441" s="576" t="n">
        <v>3</v>
      </c>
      <c r="HI441" s="584" t="n">
        <v>6340</v>
      </c>
      <c r="HJ441" s="407" t="n">
        <f aca="false">HI441*0.67</f>
        <v>4247.8</v>
      </c>
      <c r="HK441" s="407"/>
      <c r="HL441" s="550"/>
      <c r="HM441" s="585"/>
      <c r="HN441" s="462" t="n">
        <v>3.26</v>
      </c>
      <c r="HO441" s="575"/>
      <c r="HP441" s="549" t="n">
        <v>0.01</v>
      </c>
      <c r="HQ441" s="586"/>
      <c r="HR441" s="587"/>
      <c r="HS441" s="521" t="n">
        <v>0.18</v>
      </c>
      <c r="HT441" s="588" t="n">
        <v>4</v>
      </c>
      <c r="HU441" s="523" t="n">
        <f aca="false">72500/BA441*24</f>
        <v>37.4830356950518</v>
      </c>
      <c r="HV441" s="514" t="n">
        <f aca="false">1-HC441/BE441</f>
        <v>0.83273381294964</v>
      </c>
      <c r="HW441" s="514" t="n">
        <f aca="false">1-HD441/BF441</f>
        <v>0.911216</v>
      </c>
      <c r="HX441" s="514" t="n">
        <f aca="false">1-HN441/BK441</f>
        <v>0.805952380952381</v>
      </c>
      <c r="HY441" s="600"/>
    </row>
    <row r="442" s="599" customFormat="true" ht="15" hidden="false" customHeight="true" outlineLevel="0" collapsed="false">
      <c r="A442" s="401" t="n">
        <v>43924</v>
      </c>
      <c r="B442" s="516" t="n">
        <v>44711</v>
      </c>
      <c r="C442" s="403" t="n">
        <f aca="false">B442/$B$6</f>
        <v>0.89422</v>
      </c>
      <c r="D442" s="572" t="n">
        <v>7.72</v>
      </c>
      <c r="E442" s="573" t="n">
        <v>46.5</v>
      </c>
      <c r="F442" s="574" t="n">
        <v>293</v>
      </c>
      <c r="G442" s="407" t="n">
        <f aca="false">F442*B442/1000</f>
        <v>13100.323</v>
      </c>
      <c r="H442" s="403" t="n">
        <f aca="false">G442/$G$6</f>
        <v>0.52401292</v>
      </c>
      <c r="I442" s="574" t="n">
        <v>5760</v>
      </c>
      <c r="J442" s="407" t="n">
        <f aca="false">I442*0.67</f>
        <v>3859.2</v>
      </c>
      <c r="K442" s="575" t="n">
        <v>28.3</v>
      </c>
      <c r="L442" s="575" t="n">
        <v>18.9</v>
      </c>
      <c r="M442" s="575" t="n">
        <v>2.5</v>
      </c>
      <c r="N442" s="576" t="n">
        <v>189</v>
      </c>
      <c r="O442" s="576" t="n">
        <v>16</v>
      </c>
      <c r="P442" s="410"/>
      <c r="Q442" s="410" t="n">
        <v>1200</v>
      </c>
      <c r="R442" s="410"/>
      <c r="S442" s="410"/>
      <c r="T442" s="411" t="n">
        <v>5.43</v>
      </c>
      <c r="U442" s="410" t="n">
        <f aca="false">V442/2.9</f>
        <v>3435.1724137931</v>
      </c>
      <c r="V442" s="410" t="n">
        <v>9962</v>
      </c>
      <c r="W442" s="410" t="n">
        <v>4219</v>
      </c>
      <c r="X442" s="517" t="n">
        <v>1200</v>
      </c>
      <c r="Y442" s="474"/>
      <c r="Z442" s="430"/>
      <c r="AA442" s="410"/>
      <c r="AB442" s="410"/>
      <c r="AC442" s="410"/>
      <c r="AD442" s="475"/>
      <c r="AE442" s="478"/>
      <c r="AF442" s="479" t="n">
        <f aca="false">X442+Q442</f>
        <v>2400</v>
      </c>
      <c r="AG442" s="478" t="n">
        <f aca="false">AF442/$AF$6</f>
        <v>0.96</v>
      </c>
      <c r="AH442" s="479" t="n">
        <f aca="false">AI442/2.9</f>
        <v>1768.10344827586</v>
      </c>
      <c r="AI442" s="479" t="n">
        <f aca="false">(V442*Q442+F442*X442)/AF442</f>
        <v>5127.5</v>
      </c>
      <c r="AJ442" s="474" t="n">
        <f aca="false">(V442*Q442+X442*F442)/1000</f>
        <v>12306</v>
      </c>
      <c r="AK442" s="478" t="n">
        <f aca="false">AJ442/$AJ$6</f>
        <v>0.546933333333333</v>
      </c>
      <c r="AL442" s="448" t="n">
        <v>38</v>
      </c>
      <c r="AM442" s="480"/>
      <c r="AN442" s="474" t="n">
        <v>2418</v>
      </c>
      <c r="AO442" s="474" t="n">
        <v>2330</v>
      </c>
      <c r="AP442" s="480" t="n">
        <v>7.44</v>
      </c>
      <c r="AQ442" s="448" t="n">
        <v>487</v>
      </c>
      <c r="AR442" s="474" t="n">
        <f aca="false">AQ442*3.2</f>
        <v>1558.4</v>
      </c>
      <c r="AS442" s="658" t="n">
        <f aca="false">AR442/AQ442</f>
        <v>3.2</v>
      </c>
      <c r="AT442" s="474" t="n">
        <v>6270</v>
      </c>
      <c r="AU442" s="448"/>
      <c r="AV442" s="481" t="n">
        <v>10</v>
      </c>
      <c r="AW442" s="480" t="n">
        <v>4.59</v>
      </c>
      <c r="AX442" s="480" t="n">
        <v>33.36</v>
      </c>
      <c r="AY442" s="481" t="n">
        <v>10.5</v>
      </c>
      <c r="AZ442" s="481" t="n">
        <v>3.7</v>
      </c>
      <c r="BA442" s="421" t="n">
        <f aca="false">CC442+DF442</f>
        <v>43172</v>
      </c>
      <c r="BB442" s="422" t="n">
        <f aca="false">BA442/$BA$6</f>
        <v>0.86344</v>
      </c>
      <c r="BC442" s="423"/>
      <c r="BD442" s="424" t="n">
        <v>7.93</v>
      </c>
      <c r="BE442" s="425" t="n">
        <v>67.7</v>
      </c>
      <c r="BF442" s="426" t="n">
        <v>401</v>
      </c>
      <c r="BG442" s="427" t="n">
        <v>6180</v>
      </c>
      <c r="BH442" s="421" t="n">
        <f aca="false">BG442*0.67</f>
        <v>4140.6</v>
      </c>
      <c r="BI442" s="433"/>
      <c r="BJ442" s="422"/>
      <c r="BK442" s="428" t="n">
        <v>19.8</v>
      </c>
      <c r="BL442" s="428" t="n">
        <v>13.5</v>
      </c>
      <c r="BM442" s="429" t="n">
        <v>5</v>
      </c>
      <c r="BN442" s="423" t="n">
        <v>3.4</v>
      </c>
      <c r="BO442" s="426" t="n">
        <v>249</v>
      </c>
      <c r="BP442" s="426" t="n">
        <v>16</v>
      </c>
      <c r="BQ442" s="424" t="n">
        <v>5.85</v>
      </c>
      <c r="BR442" s="422" t="n">
        <f aca="false">BQ442/$BQ$6</f>
        <v>0.8125</v>
      </c>
      <c r="BS442" s="410" t="n">
        <f aca="false">BA442+AF442</f>
        <v>45572</v>
      </c>
      <c r="BT442" s="430" t="n">
        <f aca="false">(BD442*BA442+AP442*AF442)/(AF442+BA442)</f>
        <v>7.90419468094444</v>
      </c>
      <c r="BU442" s="431" t="n">
        <f aca="false">(AQ442*Y442+BA442*BE442)/(BA442+Y442)</f>
        <v>67.7</v>
      </c>
      <c r="BV442" s="431" t="n">
        <f aca="false">(BA442*BF442+AR442*AF442)/(AF442+BA442)</f>
        <v>461.953216887563</v>
      </c>
      <c r="BW442" s="431" t="n">
        <f aca="false">(BA442*BG442+AS442*AF442)/(AF442+BA442)</f>
        <v>5854.70552093391</v>
      </c>
      <c r="BX442" s="431" t="n">
        <f aca="false">BW442*0.65</f>
        <v>3805.55858860704</v>
      </c>
      <c r="BY442" s="431" t="n">
        <f aca="false">(BK442*BA442+AY442*AF442)/BS442</f>
        <v>19.3102255771087</v>
      </c>
      <c r="BZ442" s="431" t="n">
        <f aca="false">(BL442*BA442+AY442*AF442)/BS442</f>
        <v>13.3420082506802</v>
      </c>
      <c r="CA442" s="432" t="n">
        <f aca="false">(BN442*BA442+AZ442*AF442)/BS442</f>
        <v>3.41579917493198</v>
      </c>
      <c r="CB442" s="431" t="n">
        <f aca="false">BO442</f>
        <v>249</v>
      </c>
      <c r="CC442" s="433" t="n">
        <v>20178</v>
      </c>
      <c r="CD442" s="412" t="n">
        <f aca="false">CC442+AF442/2</f>
        <v>21378</v>
      </c>
      <c r="CE442" s="422" t="n">
        <f aca="false">CD442/25000</f>
        <v>0.85512</v>
      </c>
      <c r="CF442" s="434" t="n">
        <f aca="false">6700/CD442*24</f>
        <v>7.52175133314623</v>
      </c>
      <c r="CG442" s="435"/>
      <c r="CH442" s="428"/>
      <c r="CI442" s="447" t="n">
        <f aca="false">9500/CD442*24</f>
        <v>10.6651698007297</v>
      </c>
      <c r="CJ442" s="437" t="n">
        <v>23.2</v>
      </c>
      <c r="CK442" s="437" t="n">
        <v>1.48</v>
      </c>
      <c r="CL442" s="424"/>
      <c r="CM442" s="424" t="n">
        <v>17.7</v>
      </c>
      <c r="CN442" s="424" t="n">
        <v>79</v>
      </c>
      <c r="CO442" s="433"/>
      <c r="CP442" s="433"/>
      <c r="CQ442" s="438"/>
      <c r="CR442" s="438" t="n">
        <v>0.96</v>
      </c>
      <c r="CS442" s="425"/>
      <c r="CT442" s="433" t="n">
        <f aca="false">3500/CD442*24</f>
        <v>3.92927308447937</v>
      </c>
      <c r="CU442" s="435" t="n">
        <v>8.91</v>
      </c>
      <c r="CV442" s="439"/>
      <c r="CW442" s="440"/>
      <c r="CX442" s="441"/>
      <c r="CY442" s="442"/>
      <c r="CZ442" s="443"/>
      <c r="DA442" s="443"/>
      <c r="DB442" s="443"/>
      <c r="DC442" s="443"/>
      <c r="DD442" s="444"/>
      <c r="DE442" s="441"/>
      <c r="DF442" s="445" t="n">
        <v>22994</v>
      </c>
      <c r="DG442" s="446" t="n">
        <f aca="false">DF442+AF442/2</f>
        <v>24194</v>
      </c>
      <c r="DH442" s="422" t="n">
        <f aca="false">DG442/25000</f>
        <v>0.96776</v>
      </c>
      <c r="DI442" s="447" t="n">
        <f aca="false">6700/DG442*24</f>
        <v>6.64627593618252</v>
      </c>
      <c r="DJ442" s="435" t="n">
        <v>7.71</v>
      </c>
      <c r="DK442" s="428" t="n">
        <v>2.9</v>
      </c>
      <c r="DL442" s="447" t="n">
        <f aca="false">9500/DG442*24</f>
        <v>9.42382408861701</v>
      </c>
      <c r="DM442" s="423" t="n">
        <v>23.1</v>
      </c>
      <c r="DN442" s="423" t="n">
        <v>1.3</v>
      </c>
      <c r="DO442" s="424" t="n">
        <v>7.66</v>
      </c>
      <c r="DP442" s="424" t="n">
        <v>19.1</v>
      </c>
      <c r="DQ442" s="424" t="n">
        <v>86</v>
      </c>
      <c r="DR442" s="433"/>
      <c r="DS442" s="433"/>
      <c r="DT442" s="438"/>
      <c r="DU442" s="438" t="n">
        <v>0.96</v>
      </c>
      <c r="DV442" s="425"/>
      <c r="DW442" s="447" t="n">
        <f aca="false">3500/DG442*24</f>
        <v>3.47193519054311</v>
      </c>
      <c r="DX442" s="435" t="n">
        <v>6.76</v>
      </c>
      <c r="DY442" s="439" t="n">
        <v>7.82</v>
      </c>
      <c r="DZ442" s="440" t="n">
        <v>13.7</v>
      </c>
      <c r="EA442" s="441" t="n">
        <v>58</v>
      </c>
      <c r="EB442" s="442" t="n">
        <v>6940</v>
      </c>
      <c r="EC442" s="443" t="n">
        <v>4.3</v>
      </c>
      <c r="ED442" s="443" t="n">
        <v>0.21</v>
      </c>
      <c r="EE442" s="443" t="n">
        <v>2.1</v>
      </c>
      <c r="EF442" s="443" t="n">
        <v>0.75</v>
      </c>
      <c r="EG442" s="444" t="n">
        <v>7</v>
      </c>
      <c r="EH442" s="441" t="n">
        <v>16</v>
      </c>
      <c r="EI442" s="430" t="n">
        <f aca="false">DY442</f>
        <v>7.82</v>
      </c>
      <c r="EJ442" s="448" t="n">
        <f aca="false">DZ442</f>
        <v>13.7</v>
      </c>
      <c r="EK442" s="449" t="n">
        <f aca="false">EA442</f>
        <v>58</v>
      </c>
      <c r="EL442" s="418" t="n">
        <f aca="false">EB442</f>
        <v>6940</v>
      </c>
      <c r="EM442" s="432" t="n">
        <f aca="false">EC442</f>
        <v>4.3</v>
      </c>
      <c r="EN442" s="432" t="n">
        <f aca="false">ED442</f>
        <v>0.21</v>
      </c>
      <c r="EO442" s="432" t="n">
        <f aca="false">EE442</f>
        <v>2.1</v>
      </c>
      <c r="EP442" s="432" t="n">
        <f aca="false">EF442</f>
        <v>0.75</v>
      </c>
      <c r="EQ442" s="431" t="n">
        <f aca="false">EG442</f>
        <v>7</v>
      </c>
      <c r="ER442" s="449" t="n">
        <f aca="false">EH442</f>
        <v>16</v>
      </c>
      <c r="ES442" s="450" t="n">
        <f aca="false">44000/(BA442+AF442)*24</f>
        <v>23.1721232335645</v>
      </c>
      <c r="ET442" s="451" t="n">
        <f aca="false">(BA442+AF442)/BA$6</f>
        <v>0.91144</v>
      </c>
      <c r="EU442" s="452" t="n">
        <f aca="false">BV442/1000/ES442*24</f>
        <v>0.478457545454545</v>
      </c>
      <c r="EV442" s="451" t="n">
        <f aca="false">EU442/$EU$6</f>
        <v>0.886032491582492</v>
      </c>
      <c r="EW442" s="514" t="n">
        <f aca="false">1-EM442/BY442</f>
        <v>0.777320053417842</v>
      </c>
      <c r="EX442" s="515" t="n">
        <f aca="false">BY442-EM442</f>
        <v>15.0102255771088</v>
      </c>
      <c r="EY442" s="514" t="n">
        <f aca="false">1-EJ442/BU442</f>
        <v>0.797636632200886</v>
      </c>
      <c r="EZ442" s="515" t="n">
        <f aca="false">BU442-EJ442</f>
        <v>54</v>
      </c>
      <c r="FA442" s="451" t="n">
        <f aca="false">1-EK442/BV442</f>
        <v>0.874446160607391</v>
      </c>
      <c r="FB442" s="432" t="n">
        <f aca="false">BV442-EK442</f>
        <v>403.953216887563</v>
      </c>
      <c r="FC442" s="453" t="n">
        <f aca="false">1-EP442/CA442</f>
        <v>0.780432056572841</v>
      </c>
      <c r="FD442" s="432" t="n">
        <f aca="false">CA442-EP442</f>
        <v>2.66579917493198</v>
      </c>
      <c r="FE442" s="453" t="n">
        <f aca="false">1-EQ442/CB442</f>
        <v>0.971887550200803</v>
      </c>
      <c r="FF442" s="431" t="n">
        <f aca="false">CB442-EQ442</f>
        <v>242</v>
      </c>
      <c r="FG442" s="406" t="n">
        <v>50400</v>
      </c>
      <c r="FH442" s="590"/>
      <c r="FI442" s="591"/>
      <c r="FJ442" s="592"/>
      <c r="FK442" s="456" t="n">
        <f aca="false">3000/BS442*24</f>
        <v>1.57991749319758</v>
      </c>
      <c r="FL442" s="531" t="n">
        <v>1500</v>
      </c>
      <c r="FM442" s="456" t="n">
        <f aca="false">FL442/BS442*1000</f>
        <v>32.9149477749495</v>
      </c>
      <c r="FN442" s="531" t="n">
        <v>4309</v>
      </c>
      <c r="FO442" s="533" t="n">
        <f aca="false">FN442/11.15/1.2/1000</f>
        <v>0.322047832585949</v>
      </c>
      <c r="FP442" s="450" t="n">
        <f aca="false">FN442/BS442*1000</f>
        <v>94.5536733081717</v>
      </c>
      <c r="FQ442" s="458" t="n">
        <v>50.4</v>
      </c>
      <c r="FR442" s="459" t="n">
        <f aca="false">FQ442/BS442*1000</f>
        <v>1.1059422452383</v>
      </c>
      <c r="FS442" s="577" t="n">
        <v>7.79</v>
      </c>
      <c r="FT442" s="578" t="n">
        <v>10.8</v>
      </c>
      <c r="FU442" s="579" t="n">
        <v>50</v>
      </c>
      <c r="FV442" s="580" t="n">
        <v>1</v>
      </c>
      <c r="FW442" s="581" t="n">
        <v>0.22</v>
      </c>
      <c r="FX442" s="580" t="n">
        <v>16</v>
      </c>
      <c r="FY442" s="453" t="n">
        <f aca="false">1-FV442/(EG442+DD442)</f>
        <v>0.857142857142857</v>
      </c>
      <c r="FZ442" s="453" t="n">
        <f aca="false">1-FW442/(EF442+DC442)</f>
        <v>0.706666666666667</v>
      </c>
      <c r="GA442" s="430" t="n">
        <f aca="false">EF442+DC442-FW442</f>
        <v>0.53</v>
      </c>
      <c r="GB442" s="514" t="n">
        <f aca="false">1-FT442/DZ442</f>
        <v>0.211678832116788</v>
      </c>
      <c r="GC442" s="515" t="n">
        <f aca="false">(CW442+DZ442-FT442)</f>
        <v>2.9</v>
      </c>
      <c r="GD442" s="514" t="n">
        <f aca="false">1-FU442/EA442</f>
        <v>0.137931034482759</v>
      </c>
      <c r="GE442" s="528" t="n">
        <f aca="false">CX442+EA442-FU442</f>
        <v>8</v>
      </c>
      <c r="GF442" s="462" t="n">
        <f aca="false">4100/BS442*24</f>
        <v>2.15922057403669</v>
      </c>
      <c r="GG442" s="607" t="n">
        <v>25</v>
      </c>
      <c r="GH442" s="451" t="n">
        <f aca="false">GG442/80</f>
        <v>0.3125</v>
      </c>
      <c r="GI442" s="406" t="n">
        <v>175</v>
      </c>
      <c r="GJ442" s="463" t="n">
        <f aca="false">GI442/GG442</f>
        <v>7</v>
      </c>
      <c r="GK442" s="464" t="n">
        <f aca="false">GG442/(BS442/24)*1000</f>
        <v>13.1659791099798</v>
      </c>
      <c r="GL442" s="465" t="n">
        <v>7.99</v>
      </c>
      <c r="GM442" s="530" t="n">
        <v>10.5</v>
      </c>
      <c r="GN442" s="406" t="n">
        <v>48</v>
      </c>
      <c r="GO442" s="514" t="n">
        <f aca="false">1-GM442/FT442</f>
        <v>0.0277777777777778</v>
      </c>
      <c r="GP442" s="451" t="n">
        <f aca="false">1-GN442/FU442</f>
        <v>0.04</v>
      </c>
      <c r="GQ442" s="578" t="n">
        <v>8</v>
      </c>
      <c r="GR442" s="456" t="n">
        <f aca="false">4300/BS442*24</f>
        <v>2.26454840691653</v>
      </c>
      <c r="GS442" s="532" t="n">
        <f aca="false">HC442</f>
        <v>10.3</v>
      </c>
      <c r="GT442" s="532" t="n">
        <f aca="false">HD442</f>
        <v>36.874</v>
      </c>
      <c r="GU442" s="514" t="n">
        <f aca="false">1-GS442/GM442</f>
        <v>0.019047619047619</v>
      </c>
      <c r="GV442" s="514" t="n">
        <f aca="false">1-GT442/GN442</f>
        <v>0.231791666666667</v>
      </c>
      <c r="GW442" s="514" t="n">
        <f aca="false">1-HC442/FT442</f>
        <v>0.0462962962962963</v>
      </c>
      <c r="GX442" s="514" t="n">
        <f aca="false">1-HD442/FU442</f>
        <v>0.26252</v>
      </c>
      <c r="GY442" s="463" t="n">
        <f aca="false">GK442/(FU442-HD442)</f>
        <v>1.00304579536643</v>
      </c>
      <c r="GZ442" s="406" t="n">
        <v>43850</v>
      </c>
      <c r="HA442" s="582" t="n">
        <v>8.07</v>
      </c>
      <c r="HB442" s="452" t="n">
        <v>7.98</v>
      </c>
      <c r="HC442" s="578" t="n">
        <v>10.3</v>
      </c>
      <c r="HD442" s="464" t="n">
        <f aca="false">HC442*3.58</f>
        <v>36.874</v>
      </c>
      <c r="HE442" s="464" t="n">
        <v>10</v>
      </c>
      <c r="HF442" s="464"/>
      <c r="HG442" s="583"/>
      <c r="HH442" s="576" t="n">
        <v>4</v>
      </c>
      <c r="HI442" s="584" t="n">
        <v>6920</v>
      </c>
      <c r="HJ442" s="407" t="n">
        <f aca="false">HI442*0.67</f>
        <v>4636.4</v>
      </c>
      <c r="HK442" s="407"/>
      <c r="HL442" s="550" t="n">
        <v>1046</v>
      </c>
      <c r="HM442" s="585" t="n">
        <v>3.2</v>
      </c>
      <c r="HN442" s="462" t="n">
        <v>3.66</v>
      </c>
      <c r="HO442" s="575" t="n">
        <v>0.12</v>
      </c>
      <c r="HP442" s="549" t="n">
        <v>0.01</v>
      </c>
      <c r="HQ442" s="586" t="n">
        <v>2.8</v>
      </c>
      <c r="HR442" s="587" t="n">
        <v>0.22</v>
      </c>
      <c r="HS442" s="521" t="n">
        <v>0.18</v>
      </c>
      <c r="HT442" s="588" t="n">
        <v>4</v>
      </c>
      <c r="HU442" s="523" t="n">
        <f aca="false">72500/BA442*24</f>
        <v>40.3039006763643</v>
      </c>
      <c r="HV442" s="514" t="n">
        <f aca="false">1-HC442/BE442</f>
        <v>0.847858197932053</v>
      </c>
      <c r="HW442" s="514" t="n">
        <f aca="false">1-HD442/BF442</f>
        <v>0.908044887780549</v>
      </c>
      <c r="HX442" s="514" t="n">
        <f aca="false">1-HN442/BK442</f>
        <v>0.815151515151515</v>
      </c>
      <c r="HY442" s="600"/>
    </row>
    <row r="443" s="599" customFormat="true" ht="15" hidden="false" customHeight="true" outlineLevel="0" collapsed="false">
      <c r="A443" s="401" t="n">
        <v>43925</v>
      </c>
      <c r="B443" s="516" t="n">
        <v>47043</v>
      </c>
      <c r="C443" s="403" t="n">
        <f aca="false">B443/$B$6</f>
        <v>0.94086</v>
      </c>
      <c r="D443" s="572" t="n">
        <v>7.91</v>
      </c>
      <c r="E443" s="573" t="n">
        <v>48.8</v>
      </c>
      <c r="F443" s="574" t="n">
        <v>332</v>
      </c>
      <c r="G443" s="407" t="n">
        <f aca="false">F443*B443/1000</f>
        <v>15618.276</v>
      </c>
      <c r="H443" s="403" t="n">
        <f aca="false">G443/$G$6</f>
        <v>0.62473104</v>
      </c>
      <c r="I443" s="574" t="n">
        <v>8620</v>
      </c>
      <c r="J443" s="407" t="n">
        <f aca="false">I443*0.67</f>
        <v>5775.4</v>
      </c>
      <c r="K443" s="575" t="n">
        <v>24.3</v>
      </c>
      <c r="L443" s="575"/>
      <c r="M443" s="575"/>
      <c r="N443" s="576" t="n">
        <v>222</v>
      </c>
      <c r="O443" s="576"/>
      <c r="P443" s="410"/>
      <c r="Q443" s="410" t="n">
        <v>1200</v>
      </c>
      <c r="R443" s="410"/>
      <c r="S443" s="410"/>
      <c r="T443" s="411" t="n">
        <v>4.98</v>
      </c>
      <c r="U443" s="410" t="n">
        <f aca="false">V443/2.9</f>
        <v>3370.34482758621</v>
      </c>
      <c r="V443" s="410" t="n">
        <v>9774</v>
      </c>
      <c r="W443" s="410" t="n">
        <v>4084</v>
      </c>
      <c r="X443" s="517" t="n">
        <v>1200</v>
      </c>
      <c r="Y443" s="474"/>
      <c r="Z443" s="430"/>
      <c r="AA443" s="410"/>
      <c r="AB443" s="410"/>
      <c r="AC443" s="410"/>
      <c r="AD443" s="475"/>
      <c r="AE443" s="478"/>
      <c r="AF443" s="479" t="n">
        <f aca="false">X443+Q443</f>
        <v>2400</v>
      </c>
      <c r="AG443" s="478" t="n">
        <f aca="false">AF443/$AF$6</f>
        <v>0.96</v>
      </c>
      <c r="AH443" s="479" t="n">
        <f aca="false">AI443/2.9</f>
        <v>1742.41379310345</v>
      </c>
      <c r="AI443" s="479" t="n">
        <f aca="false">(V443*Q443+F443*X443)/AF443</f>
        <v>5053</v>
      </c>
      <c r="AJ443" s="474" t="n">
        <f aca="false">(V443*Q443+X443*F443)/1000</f>
        <v>12127.2</v>
      </c>
      <c r="AK443" s="478" t="n">
        <f aca="false">AJ443/$AJ$6</f>
        <v>0.538986666666667</v>
      </c>
      <c r="AL443" s="448" t="n">
        <v>38</v>
      </c>
      <c r="AM443" s="480"/>
      <c r="AN443" s="474" t="n">
        <v>2440</v>
      </c>
      <c r="AO443" s="474" t="n">
        <v>2381</v>
      </c>
      <c r="AP443" s="480" t="n">
        <v>7.23</v>
      </c>
      <c r="AQ443" s="448" t="n">
        <v>479</v>
      </c>
      <c r="AR443" s="474" t="n">
        <f aca="false">AQ443*3.2</f>
        <v>1532.8</v>
      </c>
      <c r="AS443" s="658" t="n">
        <f aca="false">AR443/AQ443</f>
        <v>3.2</v>
      </c>
      <c r="AT443" s="474" t="n">
        <v>6330</v>
      </c>
      <c r="AU443" s="448"/>
      <c r="AV443" s="481" t="n">
        <v>10</v>
      </c>
      <c r="AW443" s="480" t="n">
        <v>4.22</v>
      </c>
      <c r="AX443" s="480" t="n">
        <v>34.98</v>
      </c>
      <c r="AY443" s="481" t="n">
        <v>12.4</v>
      </c>
      <c r="AZ443" s="481" t="n">
        <v>5</v>
      </c>
      <c r="BA443" s="421" t="n">
        <f aca="false">CC443+DF443</f>
        <v>43437</v>
      </c>
      <c r="BB443" s="422" t="n">
        <f aca="false">BA443/$BA$6</f>
        <v>0.86874</v>
      </c>
      <c r="BC443" s="423"/>
      <c r="BD443" s="424" t="n">
        <v>7.89</v>
      </c>
      <c r="BE443" s="425" t="n">
        <v>59.5</v>
      </c>
      <c r="BF443" s="426" t="n">
        <v>368</v>
      </c>
      <c r="BG443" s="427" t="n">
        <v>7740</v>
      </c>
      <c r="BH443" s="421" t="n">
        <f aca="false">BG443*0.67</f>
        <v>5185.8</v>
      </c>
      <c r="BI443" s="433"/>
      <c r="BJ443" s="422"/>
      <c r="BK443" s="428" t="n">
        <v>15.7</v>
      </c>
      <c r="BL443" s="428"/>
      <c r="BM443" s="429"/>
      <c r="BN443" s="423"/>
      <c r="BO443" s="426" t="n">
        <v>291</v>
      </c>
      <c r="BP443" s="426"/>
      <c r="BQ443" s="424" t="n">
        <v>5.37</v>
      </c>
      <c r="BR443" s="422" t="n">
        <f aca="false">BQ443/$BQ$6</f>
        <v>0.745833333333333</v>
      </c>
      <c r="BS443" s="410" t="n">
        <f aca="false">BA443+AF443</f>
        <v>45837</v>
      </c>
      <c r="BT443" s="430" t="n">
        <f aca="false">(BD443*BA443+AP443*AF443)/(AF443+BA443)</f>
        <v>7.85544276457883</v>
      </c>
      <c r="BU443" s="431" t="n">
        <f aca="false">(AQ443*Y443+BA443*BE443)/(BA443+Y443)</f>
        <v>59.5</v>
      </c>
      <c r="BV443" s="431" t="n">
        <f aca="false">(BA443*BF443+AR443*AF443)/(AF443+BA443)</f>
        <v>428.988284573598</v>
      </c>
      <c r="BW443" s="431" t="n">
        <f aca="false">(BA443*BG443+AS443*AF443)/(AF443+BA443)</f>
        <v>7334.90542574776</v>
      </c>
      <c r="BX443" s="431" t="n">
        <f aca="false">BW443*0.65</f>
        <v>4767.68852673604</v>
      </c>
      <c r="BY443" s="431" t="n">
        <f aca="false">(BK443*BA443+AY443*AF443)/BS443</f>
        <v>15.5272138228942</v>
      </c>
      <c r="BZ443" s="431"/>
      <c r="CA443" s="432"/>
      <c r="CB443" s="431" t="n">
        <f aca="false">BO443</f>
        <v>291</v>
      </c>
      <c r="CC443" s="433" t="n">
        <v>20724</v>
      </c>
      <c r="CD443" s="412" t="n">
        <f aca="false">CC443+AF443/2</f>
        <v>21924</v>
      </c>
      <c r="CE443" s="422" t="n">
        <f aca="false">CD443/25000</f>
        <v>0.87696</v>
      </c>
      <c r="CF443" s="434" t="n">
        <f aca="false">6700/CD443*24</f>
        <v>7.3344280240832</v>
      </c>
      <c r="CG443" s="435"/>
      <c r="CH443" s="428"/>
      <c r="CI443" s="447" t="n">
        <f aca="false">9500/CD443*24</f>
        <v>10.3995621237001</v>
      </c>
      <c r="CJ443" s="437" t="n">
        <v>24.2</v>
      </c>
      <c r="CK443" s="437" t="n">
        <v>1.58</v>
      </c>
      <c r="CL443" s="424"/>
      <c r="CM443" s="424" t="n">
        <v>19.5</v>
      </c>
      <c r="CN443" s="424" t="n">
        <v>99</v>
      </c>
      <c r="CO443" s="433"/>
      <c r="CP443" s="433"/>
      <c r="CQ443" s="438"/>
      <c r="CR443" s="438" t="n">
        <v>0.97</v>
      </c>
      <c r="CS443" s="425"/>
      <c r="CT443" s="433" t="n">
        <f aca="false">3500/CD443*24</f>
        <v>3.83141762452107</v>
      </c>
      <c r="CU443" s="435" t="n">
        <v>8.02</v>
      </c>
      <c r="CV443" s="439"/>
      <c r="CW443" s="440"/>
      <c r="CX443" s="441"/>
      <c r="CY443" s="442"/>
      <c r="CZ443" s="443"/>
      <c r="DA443" s="443"/>
      <c r="DB443" s="443"/>
      <c r="DC443" s="443"/>
      <c r="DD443" s="444"/>
      <c r="DE443" s="441"/>
      <c r="DF443" s="445" t="n">
        <v>22713</v>
      </c>
      <c r="DG443" s="446" t="n">
        <f aca="false">DF443+AF443/2</f>
        <v>23913</v>
      </c>
      <c r="DH443" s="422" t="n">
        <f aca="false">DG443/25000</f>
        <v>0.95652</v>
      </c>
      <c r="DI443" s="447" t="n">
        <f aca="false">6700/DG443*24</f>
        <v>6.72437586250157</v>
      </c>
      <c r="DJ443" s="435" t="n">
        <v>7.63</v>
      </c>
      <c r="DK443" s="428" t="n">
        <v>3.3</v>
      </c>
      <c r="DL443" s="447" t="n">
        <f aca="false">9500/DG443*24</f>
        <v>9.53456279011416</v>
      </c>
      <c r="DM443" s="423" t="n">
        <v>24.1</v>
      </c>
      <c r="DN443" s="423" t="n">
        <v>1.42</v>
      </c>
      <c r="DO443" s="424" t="n">
        <v>7.59</v>
      </c>
      <c r="DP443" s="424" t="n">
        <v>20.2</v>
      </c>
      <c r="DQ443" s="424" t="n">
        <v>99</v>
      </c>
      <c r="DR443" s="433"/>
      <c r="DS443" s="433"/>
      <c r="DT443" s="438"/>
      <c r="DU443" s="438" t="n">
        <v>0.98</v>
      </c>
      <c r="DV443" s="425"/>
      <c r="DW443" s="447" t="n">
        <f aca="false">3500/DG443*24</f>
        <v>3.51273365951574</v>
      </c>
      <c r="DX443" s="435" t="n">
        <v>7.52</v>
      </c>
      <c r="DY443" s="439" t="n">
        <v>7.82</v>
      </c>
      <c r="DZ443" s="440" t="n">
        <v>15.7</v>
      </c>
      <c r="EA443" s="441" t="n">
        <v>68</v>
      </c>
      <c r="EB443" s="442" t="n">
        <v>6550</v>
      </c>
      <c r="EC443" s="443" t="n">
        <v>4.5</v>
      </c>
      <c r="ED443" s="443"/>
      <c r="EE443" s="443"/>
      <c r="EF443" s="443"/>
      <c r="EG443" s="444" t="n">
        <v>10</v>
      </c>
      <c r="EH443" s="441"/>
      <c r="EI443" s="430" t="n">
        <f aca="false">DY443</f>
        <v>7.82</v>
      </c>
      <c r="EJ443" s="448" t="n">
        <f aca="false">DZ443</f>
        <v>15.7</v>
      </c>
      <c r="EK443" s="449" t="n">
        <f aca="false">EA443</f>
        <v>68</v>
      </c>
      <c r="EL443" s="418" t="n">
        <f aca="false">EB443</f>
        <v>6550</v>
      </c>
      <c r="EM443" s="432" t="n">
        <f aca="false">EC443</f>
        <v>4.5</v>
      </c>
      <c r="EN443" s="432"/>
      <c r="EO443" s="432"/>
      <c r="EP443" s="432"/>
      <c r="EQ443" s="431" t="n">
        <f aca="false">EG443</f>
        <v>10</v>
      </c>
      <c r="ER443" s="449"/>
      <c r="ES443" s="450" t="n">
        <f aca="false">44000/(BA443+AF443)*24</f>
        <v>23.0381569474442</v>
      </c>
      <c r="ET443" s="451" t="n">
        <f aca="false">(BA443+AF443)/BA$6</f>
        <v>0.91674</v>
      </c>
      <c r="EU443" s="452" t="n">
        <f aca="false">BV443/1000/ES443*24</f>
        <v>0.446898545454545</v>
      </c>
      <c r="EV443" s="451" t="n">
        <f aca="false">EU443/$EU$6</f>
        <v>0.827589898989899</v>
      </c>
      <c r="EW443" s="514" t="n">
        <f aca="false">1-EM443/BY443</f>
        <v>0.710186254190371</v>
      </c>
      <c r="EX443" s="515" t="n">
        <f aca="false">BY443-EM443</f>
        <v>11.0272138228942</v>
      </c>
      <c r="EY443" s="514" t="n">
        <f aca="false">1-EJ443/BU443</f>
        <v>0.736134453781513</v>
      </c>
      <c r="EZ443" s="515" t="n">
        <f aca="false">BU443-EJ443</f>
        <v>43.8</v>
      </c>
      <c r="FA443" s="451" t="n">
        <f aca="false">1-EK443/BV443</f>
        <v>0.841487512724059</v>
      </c>
      <c r="FB443" s="432" t="n">
        <f aca="false">BV443-EK443</f>
        <v>360.988284573598</v>
      </c>
      <c r="FC443" s="453"/>
      <c r="FD443" s="432"/>
      <c r="FE443" s="453" t="n">
        <f aca="false">1-EQ443/CB443</f>
        <v>0.965635738831615</v>
      </c>
      <c r="FF443" s="431" t="n">
        <f aca="false">CB443-EQ443</f>
        <v>281</v>
      </c>
      <c r="FG443" s="406" t="n">
        <v>50400</v>
      </c>
      <c r="FH443" s="590"/>
      <c r="FI443" s="591"/>
      <c r="FJ443" s="592"/>
      <c r="FK443" s="456" t="n">
        <f aca="false">3000/BS443*24</f>
        <v>1.57078342823483</v>
      </c>
      <c r="FL443" s="531" t="n">
        <v>1500</v>
      </c>
      <c r="FM443" s="456" t="n">
        <f aca="false">FL443/BS443*1000</f>
        <v>32.7246547548923</v>
      </c>
      <c r="FN443" s="531" t="n">
        <v>4309</v>
      </c>
      <c r="FO443" s="533" t="n">
        <f aca="false">FN443/11.15/1.2/1000</f>
        <v>0.322047832585949</v>
      </c>
      <c r="FP443" s="450" t="n">
        <f aca="false">FN443/BS443*1000</f>
        <v>94.0070248925541</v>
      </c>
      <c r="FQ443" s="458" t="n">
        <v>50.4</v>
      </c>
      <c r="FR443" s="459" t="n">
        <f aca="false">FQ443/BS443*1000</f>
        <v>1.09954839976438</v>
      </c>
      <c r="FS443" s="577" t="n">
        <v>7.69</v>
      </c>
      <c r="FT443" s="578" t="n">
        <v>12.1</v>
      </c>
      <c r="FU443" s="579" t="n">
        <v>53</v>
      </c>
      <c r="FV443" s="580" t="n">
        <v>1</v>
      </c>
      <c r="FW443" s="581"/>
      <c r="FX443" s="580"/>
      <c r="FY443" s="453" t="n">
        <f aca="false">1-FV443/(EG443+DD443)</f>
        <v>0.9</v>
      </c>
      <c r="FZ443" s="453"/>
      <c r="GA443" s="430"/>
      <c r="GB443" s="514" t="n">
        <f aca="false">1-FT443/DZ443</f>
        <v>0.229299363057325</v>
      </c>
      <c r="GC443" s="515" t="n">
        <f aca="false">(CW443+DZ443-FT443)</f>
        <v>3.6</v>
      </c>
      <c r="GD443" s="514" t="n">
        <f aca="false">1-FU443/EA443</f>
        <v>0.220588235294118</v>
      </c>
      <c r="GE443" s="528" t="n">
        <f aca="false">CX443+EA443-FU443</f>
        <v>15</v>
      </c>
      <c r="GF443" s="462" t="n">
        <f aca="false">4100/BS443*24</f>
        <v>2.14673735192094</v>
      </c>
      <c r="GG443" s="607" t="n">
        <v>25</v>
      </c>
      <c r="GH443" s="451" t="n">
        <f aca="false">GG443/80</f>
        <v>0.3125</v>
      </c>
      <c r="GI443" s="406" t="n">
        <v>175</v>
      </c>
      <c r="GJ443" s="463" t="n">
        <f aca="false">GI443/GG443</f>
        <v>7</v>
      </c>
      <c r="GK443" s="464" t="n">
        <f aca="false">GG443/(BS443/24)*1000</f>
        <v>13.0898619019569</v>
      </c>
      <c r="GL443" s="465" t="n">
        <v>7.93</v>
      </c>
      <c r="GM443" s="530" t="n">
        <v>11.8</v>
      </c>
      <c r="GN443" s="406" t="n">
        <v>51</v>
      </c>
      <c r="GO443" s="514" t="n">
        <f aca="false">1-GM443/FT443</f>
        <v>0.024793388429752</v>
      </c>
      <c r="GP443" s="451" t="n">
        <f aca="false">1-GN443/FU443</f>
        <v>0.0377358490566038</v>
      </c>
      <c r="GQ443" s="578" t="n">
        <v>8</v>
      </c>
      <c r="GR443" s="456" t="n">
        <f aca="false">4300/BS443*24</f>
        <v>2.25145624713659</v>
      </c>
      <c r="GS443" s="532" t="n">
        <f aca="false">HC443</f>
        <v>11.8</v>
      </c>
      <c r="GT443" s="532" t="n">
        <f aca="false">HD443</f>
        <v>42.244</v>
      </c>
      <c r="GU443" s="514" t="n">
        <f aca="false">1-GS443/GM443</f>
        <v>0</v>
      </c>
      <c r="GV443" s="514" t="n">
        <f aca="false">1-GT443/GN443</f>
        <v>0.171686274509804</v>
      </c>
      <c r="GW443" s="514" t="n">
        <f aca="false">1-HC443/FT443</f>
        <v>0.024793388429752</v>
      </c>
      <c r="GX443" s="514" t="n">
        <f aca="false">1-HD443/FU443</f>
        <v>0.202943396226415</v>
      </c>
      <c r="GY443" s="463" t="n">
        <f aca="false">GK443/(FU443-HD443)</f>
        <v>1.21698232632549</v>
      </c>
      <c r="GZ443" s="406" t="n">
        <v>41275</v>
      </c>
      <c r="HA443" s="582" t="n">
        <v>8.06</v>
      </c>
      <c r="HB443" s="452" t="n">
        <v>7.95</v>
      </c>
      <c r="HC443" s="578" t="n">
        <v>11.8</v>
      </c>
      <c r="HD443" s="464" t="n">
        <f aca="false">HC443*3.58</f>
        <v>42.244</v>
      </c>
      <c r="HE443" s="464" t="n">
        <v>11</v>
      </c>
      <c r="HF443" s="464"/>
      <c r="HG443" s="583"/>
      <c r="HH443" s="576" t="n">
        <v>5</v>
      </c>
      <c r="HI443" s="584" t="n">
        <v>6500</v>
      </c>
      <c r="HJ443" s="407" t="n">
        <f aca="false">HI443*0.67</f>
        <v>4355</v>
      </c>
      <c r="HK443" s="407"/>
      <c r="HL443" s="550"/>
      <c r="HM443" s="585"/>
      <c r="HN443" s="462" t="n">
        <v>4.19</v>
      </c>
      <c r="HO443" s="575"/>
      <c r="HP443" s="549" t="n">
        <v>0.01</v>
      </c>
      <c r="HQ443" s="586"/>
      <c r="HR443" s="587"/>
      <c r="HS443" s="521" t="n">
        <v>0.18</v>
      </c>
      <c r="HT443" s="588" t="n">
        <v>4</v>
      </c>
      <c r="HU443" s="523" t="n">
        <f aca="false">72500/BA443*24</f>
        <v>40.0580150562884</v>
      </c>
      <c r="HV443" s="514" t="n">
        <f aca="false">1-HC443/BE443</f>
        <v>0.801680672268908</v>
      </c>
      <c r="HW443" s="514" t="n">
        <f aca="false">1-HD443/BF443</f>
        <v>0.88520652173913</v>
      </c>
      <c r="HX443" s="514" t="n">
        <f aca="false">1-HN443/BK443</f>
        <v>0.73312101910828</v>
      </c>
      <c r="HY443" s="600"/>
    </row>
    <row r="444" customFormat="false" ht="15.6" hidden="false" customHeight="false" outlineLevel="0" collapsed="false">
      <c r="A444" s="486" t="n">
        <v>43926</v>
      </c>
      <c r="B444" s="487" t="n">
        <v>42785</v>
      </c>
      <c r="C444" s="488" t="n">
        <f aca="false">B444/$B$6</f>
        <v>0.8557</v>
      </c>
      <c r="D444" s="489" t="n">
        <v>7.85</v>
      </c>
      <c r="E444" s="490" t="n">
        <v>45.6</v>
      </c>
      <c r="F444" s="491" t="n">
        <v>262</v>
      </c>
      <c r="G444" s="491" t="n">
        <f aca="false">F444*B444/1000</f>
        <v>11209.67</v>
      </c>
      <c r="H444" s="488" t="n">
        <f aca="false">G444/$G$6</f>
        <v>0.4483868</v>
      </c>
      <c r="I444" s="491" t="n">
        <v>6810</v>
      </c>
      <c r="J444" s="491" t="n">
        <f aca="false">I444*0.67</f>
        <v>4562.7</v>
      </c>
      <c r="K444" s="492" t="n">
        <v>23.6</v>
      </c>
      <c r="L444" s="492"/>
      <c r="M444" s="492"/>
      <c r="N444" s="493" t="n">
        <v>201</v>
      </c>
      <c r="O444" s="493"/>
      <c r="P444" s="410"/>
      <c r="Q444" s="410" t="n">
        <v>1200</v>
      </c>
      <c r="R444" s="410"/>
      <c r="S444" s="410"/>
      <c r="T444" s="411" t="n">
        <v>5.48</v>
      </c>
      <c r="U444" s="412" t="n">
        <f aca="false">V444/2.9</f>
        <v>3902.06896551724</v>
      </c>
      <c r="V444" s="410" t="n">
        <v>11316</v>
      </c>
      <c r="W444" s="410" t="n">
        <v>4511</v>
      </c>
      <c r="X444" s="413" t="n">
        <v>1200</v>
      </c>
      <c r="Y444" s="474"/>
      <c r="Z444" s="430"/>
      <c r="AA444" s="448"/>
      <c r="AB444" s="410"/>
      <c r="AC444" s="410"/>
      <c r="AD444" s="475"/>
      <c r="AE444" s="478"/>
      <c r="AF444" s="479" t="n">
        <f aca="false">X444+Q444</f>
        <v>2400</v>
      </c>
      <c r="AG444" s="478" t="n">
        <f aca="false">AF444/$AF$6</f>
        <v>0.96</v>
      </c>
      <c r="AH444" s="479" t="n">
        <f aca="false">AI444/2.9</f>
        <v>1996.20689655172</v>
      </c>
      <c r="AI444" s="479" t="n">
        <f aca="false">(V444*Q444+F444*X444)/AF444</f>
        <v>5789</v>
      </c>
      <c r="AJ444" s="474" t="n">
        <f aca="false">(V444*Q444+X444*F444)/1000</f>
        <v>13893.6</v>
      </c>
      <c r="AK444" s="478" t="n">
        <f aca="false">AJ444/$AJ$6</f>
        <v>0.617493333333333</v>
      </c>
      <c r="AL444" s="448" t="n">
        <v>38</v>
      </c>
      <c r="AM444" s="480"/>
      <c r="AN444" s="474" t="n">
        <v>2361</v>
      </c>
      <c r="AO444" s="474" t="n">
        <v>2230</v>
      </c>
      <c r="AP444" s="480" t="n">
        <v>7.36</v>
      </c>
      <c r="AQ444" s="448" t="n">
        <v>475</v>
      </c>
      <c r="AR444" s="474" t="n">
        <f aca="false">AQ444*3.2</f>
        <v>1520</v>
      </c>
      <c r="AS444" s="658" t="n">
        <f aca="false">AR444/AQ444</f>
        <v>3.2</v>
      </c>
      <c r="AT444" s="474" t="n">
        <v>6270</v>
      </c>
      <c r="AU444" s="448"/>
      <c r="AV444" s="481" t="n">
        <v>10</v>
      </c>
      <c r="AW444" s="480" t="n">
        <v>4.73</v>
      </c>
      <c r="AX444" s="480" t="n">
        <v>35.54</v>
      </c>
      <c r="AY444" s="481" t="n">
        <v>14.1</v>
      </c>
      <c r="AZ444" s="481" t="n">
        <v>5.5</v>
      </c>
      <c r="BA444" s="421" t="n">
        <f aca="false">CC444+DF444</f>
        <v>41539</v>
      </c>
      <c r="BB444" s="422" t="n">
        <f aca="false">BA444/$BA$6</f>
        <v>0.83078</v>
      </c>
      <c r="BC444" s="423"/>
      <c r="BD444" s="424" t="n">
        <v>7.78</v>
      </c>
      <c r="BE444" s="425" t="n">
        <v>69</v>
      </c>
      <c r="BF444" s="426" t="n">
        <v>426</v>
      </c>
      <c r="BG444" s="427" t="n">
        <v>7320</v>
      </c>
      <c r="BH444" s="421" t="n">
        <f aca="false">BG444*0.67</f>
        <v>4904.4</v>
      </c>
      <c r="BI444" s="421"/>
      <c r="BJ444" s="422"/>
      <c r="BK444" s="428" t="n">
        <v>16.3</v>
      </c>
      <c r="BL444" s="428"/>
      <c r="BM444" s="429"/>
      <c r="BN444" s="423"/>
      <c r="BO444" s="426" t="n">
        <v>169</v>
      </c>
      <c r="BP444" s="426"/>
      <c r="BQ444" s="424" t="n">
        <v>6.24</v>
      </c>
      <c r="BR444" s="422" t="n">
        <f aca="false">BQ444/$BQ$6</f>
        <v>0.866666666666667</v>
      </c>
      <c r="BS444" s="410" t="n">
        <f aca="false">BA444+AF444</f>
        <v>43939</v>
      </c>
      <c r="BT444" s="430" t="n">
        <f aca="false">(BD444*BA444+AP444*AF444)/(AF444+BA444)</f>
        <v>7.75705910466783</v>
      </c>
      <c r="BU444" s="431" t="n">
        <f aca="false">(AQ444*Y444+BA444*BE444)/(BA444+Y444)</f>
        <v>69</v>
      </c>
      <c r="BV444" s="431" t="n">
        <f aca="false">(BA444*BF444+AR444*AF444)/(AF444+BA444)</f>
        <v>485.755570222354</v>
      </c>
      <c r="BW444" s="431" t="n">
        <f aca="false">(BA444*BG444+AS444*AF444)/(AF444+BA444)</f>
        <v>6920.34775484194</v>
      </c>
      <c r="BX444" s="431" t="n">
        <f aca="false">BW444*0.65</f>
        <v>4498.22604064726</v>
      </c>
      <c r="BY444" s="431" t="n">
        <f aca="false">(BK444*BA444+AY444*AF444)/BS444</f>
        <v>16.1798334054029</v>
      </c>
      <c r="BZ444" s="431"/>
      <c r="CA444" s="432"/>
      <c r="CB444" s="431" t="n">
        <f aca="false">BO444</f>
        <v>169</v>
      </c>
      <c r="CC444" s="433" t="n">
        <v>19434</v>
      </c>
      <c r="CD444" s="412" t="n">
        <f aca="false">CC444+AF444/2</f>
        <v>20634</v>
      </c>
      <c r="CE444" s="422" t="n">
        <f aca="false">CD444/25000</f>
        <v>0.82536</v>
      </c>
      <c r="CF444" s="434" t="n">
        <f aca="false">6700/CD444*24</f>
        <v>7.79296307066008</v>
      </c>
      <c r="CG444" s="435"/>
      <c r="CH444" s="428"/>
      <c r="CI444" s="447" t="n">
        <f aca="false">9500/CD444*24</f>
        <v>11.0497237569061</v>
      </c>
      <c r="CJ444" s="437" t="n">
        <v>24.6</v>
      </c>
      <c r="CK444" s="437" t="n">
        <v>2.53</v>
      </c>
      <c r="CL444" s="424"/>
      <c r="CM444" s="424" t="n">
        <v>18.7</v>
      </c>
      <c r="CN444" s="424" t="n">
        <v>89</v>
      </c>
      <c r="CO444" s="433"/>
      <c r="CP444" s="433"/>
      <c r="CQ444" s="438"/>
      <c r="CR444" s="438" t="n">
        <v>0.97</v>
      </c>
      <c r="CS444" s="482"/>
      <c r="CT444" s="433" t="n">
        <f aca="false">3500/CD444*24</f>
        <v>4.0709508578075</v>
      </c>
      <c r="CU444" s="435" t="n">
        <v>8.74</v>
      </c>
      <c r="CV444" s="494"/>
      <c r="CW444" s="495"/>
      <c r="CX444" s="496"/>
      <c r="CY444" s="497"/>
      <c r="CZ444" s="498"/>
      <c r="DA444" s="498"/>
      <c r="DB444" s="498"/>
      <c r="DC444" s="498"/>
      <c r="DD444" s="499"/>
      <c r="DE444" s="499"/>
      <c r="DF444" s="433" t="n">
        <v>22105</v>
      </c>
      <c r="DG444" s="446" t="n">
        <f aca="false">DF444+AF444/2</f>
        <v>23305</v>
      </c>
      <c r="DH444" s="422" t="n">
        <f aca="false">DG444/25000</f>
        <v>0.9322</v>
      </c>
      <c r="DI444" s="447" t="n">
        <f aca="false">6700/DG444*24</f>
        <v>6.89980690838876</v>
      </c>
      <c r="DJ444" s="435" t="n">
        <v>7.78</v>
      </c>
      <c r="DK444" s="428" t="n">
        <v>3</v>
      </c>
      <c r="DL444" s="447" t="n">
        <f aca="false">9500/DG444*24</f>
        <v>9.78330830293928</v>
      </c>
      <c r="DM444" s="542" t="n">
        <v>25.2</v>
      </c>
      <c r="DN444" s="542" t="n">
        <v>2.32</v>
      </c>
      <c r="DO444" s="543" t="n">
        <v>7.66</v>
      </c>
      <c r="DP444" s="543" t="n">
        <v>18.6</v>
      </c>
      <c r="DQ444" s="543" t="n">
        <v>89</v>
      </c>
      <c r="DR444" s="433"/>
      <c r="DS444" s="433"/>
      <c r="DT444" s="438"/>
      <c r="DU444" s="438" t="n">
        <v>0.95</v>
      </c>
      <c r="DV444" s="482"/>
      <c r="DW444" s="447" t="n">
        <f aca="false">3500/DG444*24</f>
        <v>3.60437674318816</v>
      </c>
      <c r="DX444" s="435" t="n">
        <v>6.89</v>
      </c>
      <c r="DY444" s="494" t="n">
        <v>7.76</v>
      </c>
      <c r="DZ444" s="495" t="n">
        <v>16.9</v>
      </c>
      <c r="EA444" s="496" t="n">
        <v>64</v>
      </c>
      <c r="EB444" s="497" t="n">
        <v>6650</v>
      </c>
      <c r="EC444" s="498" t="n">
        <v>4.7</v>
      </c>
      <c r="ED444" s="498"/>
      <c r="EE444" s="498"/>
      <c r="EF444" s="498"/>
      <c r="EG444" s="499" t="n">
        <v>8</v>
      </c>
      <c r="EH444" s="496"/>
      <c r="EI444" s="430" t="n">
        <f aca="false">DY444</f>
        <v>7.76</v>
      </c>
      <c r="EJ444" s="448" t="n">
        <f aca="false">DZ444</f>
        <v>16.9</v>
      </c>
      <c r="EK444" s="449" t="n">
        <f aca="false">EA444</f>
        <v>64</v>
      </c>
      <c r="EL444" s="418" t="n">
        <f aca="false">EB444</f>
        <v>6650</v>
      </c>
      <c r="EM444" s="432" t="n">
        <f aca="false">EC444</f>
        <v>4.7</v>
      </c>
      <c r="EN444" s="432"/>
      <c r="EO444" s="432"/>
      <c r="EP444" s="432"/>
      <c r="EQ444" s="431" t="n">
        <f aca="false">EG444</f>
        <v>8</v>
      </c>
      <c r="ER444" s="449"/>
      <c r="ES444" s="450" t="n">
        <f aca="false">44000/(BA444+AF444)*24</f>
        <v>24.033318919411</v>
      </c>
      <c r="ET444" s="451" t="n">
        <f aca="false">(BA444+AF444)/BA$6</f>
        <v>0.87878</v>
      </c>
      <c r="EU444" s="452" t="n">
        <f aca="false">BV444/1000/ES444*24</f>
        <v>0.485082136363636</v>
      </c>
      <c r="EV444" s="500" t="n">
        <f aca="false">EU444/$EU$6</f>
        <v>0.898300252525253</v>
      </c>
      <c r="EW444" s="514" t="n">
        <f aca="false">1-EM444/BY444</f>
        <v>0.709514932432461</v>
      </c>
      <c r="EX444" s="515" t="n">
        <f aca="false">BY444-EM444</f>
        <v>11.4798334054029</v>
      </c>
      <c r="EY444" s="514" t="n">
        <f aca="false">1-EJ444/BU444</f>
        <v>0.755072463768116</v>
      </c>
      <c r="EZ444" s="515" t="n">
        <f aca="false">BU444-EJ444</f>
        <v>52.1</v>
      </c>
      <c r="FA444" s="451" t="n">
        <f aca="false">1-EK444/BV444</f>
        <v>0.86824649283856</v>
      </c>
      <c r="FB444" s="432" t="n">
        <f aca="false">BV444-EK444</f>
        <v>421.755570222354</v>
      </c>
      <c r="FC444" s="453"/>
      <c r="FD444" s="432"/>
      <c r="FE444" s="453" t="n">
        <f aca="false">1-EQ444/CB444</f>
        <v>0.952662721893491</v>
      </c>
      <c r="FF444" s="431" t="n">
        <f aca="false">CB444-EQ444</f>
        <v>161</v>
      </c>
      <c r="FG444" s="491" t="n">
        <v>50400</v>
      </c>
      <c r="FH444" s="499"/>
      <c r="FI444" s="502"/>
      <c r="FJ444" s="488"/>
      <c r="FK444" s="456" t="n">
        <f aca="false">3000/BS444*24</f>
        <v>1.63863538086893</v>
      </c>
      <c r="FL444" s="491" t="n">
        <v>1200</v>
      </c>
      <c r="FM444" s="456" t="n">
        <f aca="false">FL444/BS444*1000</f>
        <v>27.3105896811489</v>
      </c>
      <c r="FN444" s="491" t="n">
        <v>4170</v>
      </c>
      <c r="FO444" s="533" t="n">
        <f aca="false">FN444/11.15/1.2/1000</f>
        <v>0.311659192825112</v>
      </c>
      <c r="FP444" s="450" t="n">
        <f aca="false">FN444/BS444*1000</f>
        <v>94.9042991419923</v>
      </c>
      <c r="FQ444" s="504" t="n">
        <v>50.4</v>
      </c>
      <c r="FR444" s="459" t="n">
        <f aca="false">FQ444/BS444*1000</f>
        <v>1.14704476660825</v>
      </c>
      <c r="FS444" s="505" t="n">
        <v>7.86</v>
      </c>
      <c r="FT444" s="536" t="n">
        <v>13.9</v>
      </c>
      <c r="FU444" s="496" t="n">
        <v>56</v>
      </c>
      <c r="FV444" s="491" t="n">
        <v>1</v>
      </c>
      <c r="FW444" s="505"/>
      <c r="FX444" s="491"/>
      <c r="FY444" s="453" t="n">
        <f aca="false">1-FV444/(EG444+DD444)</f>
        <v>0.875</v>
      </c>
      <c r="FZ444" s="453"/>
      <c r="GA444" s="430"/>
      <c r="GB444" s="500" t="n">
        <f aca="false">1-FT444/DZ444</f>
        <v>0.177514792899408</v>
      </c>
      <c r="GC444" s="515" t="n">
        <f aca="false">(CW444+DZ444-FT444)</f>
        <v>3</v>
      </c>
      <c r="GD444" s="500" t="n">
        <f aca="false">1-FU444/EA444</f>
        <v>0.125</v>
      </c>
      <c r="GE444" s="528" t="n">
        <f aca="false">CX444+EA444-FU444</f>
        <v>8</v>
      </c>
      <c r="GF444" s="462" t="n">
        <f aca="false">4100/BS444*24</f>
        <v>2.23946835385421</v>
      </c>
      <c r="GG444" s="491" t="n">
        <v>25</v>
      </c>
      <c r="GH444" s="527" t="n">
        <f aca="false">GG444/80</f>
        <v>0.3125</v>
      </c>
      <c r="GI444" s="491" t="n">
        <v>175</v>
      </c>
      <c r="GJ444" s="545" t="n">
        <f aca="false">GI444/GG444</f>
        <v>7</v>
      </c>
      <c r="GK444" s="464" t="n">
        <f aca="false">GG444/(BS444/24)*1000</f>
        <v>13.6552948405744</v>
      </c>
      <c r="GL444" s="508" t="n">
        <v>8.01</v>
      </c>
      <c r="GM444" s="536" t="n">
        <v>13.5</v>
      </c>
      <c r="GN444" s="537" t="n">
        <v>54</v>
      </c>
      <c r="GO444" s="527" t="n">
        <f aca="false">1-GM444/FT444</f>
        <v>0.0287769784172662</v>
      </c>
      <c r="GP444" s="527" t="n">
        <f aca="false">1-GN444/FU444</f>
        <v>0.0357142857142857</v>
      </c>
      <c r="GQ444" s="536" t="n">
        <v>8</v>
      </c>
      <c r="GR444" s="456" t="n">
        <f aca="false">4300/BS444*24</f>
        <v>2.3487107125788</v>
      </c>
      <c r="GS444" s="537" t="n">
        <f aca="false">HC444</f>
        <v>12.9</v>
      </c>
      <c r="GT444" s="537" t="n">
        <f aca="false">HD444</f>
        <v>46.182</v>
      </c>
      <c r="GU444" s="527" t="n">
        <f aca="false">1-GS444/GM444</f>
        <v>0.0444444444444444</v>
      </c>
      <c r="GV444" s="527" t="n">
        <f aca="false">1-GT444/GN444</f>
        <v>0.144777777777778</v>
      </c>
      <c r="GW444" s="527" t="n">
        <f aca="false">1-HC444/FT444</f>
        <v>0.0719424460431655</v>
      </c>
      <c r="GX444" s="527" t="n">
        <f aca="false">1-HD444/FU444</f>
        <v>0.175321428571429</v>
      </c>
      <c r="GY444" s="545" t="n">
        <f aca="false">GK444/(FU444-HD444)</f>
        <v>1.39084282344413</v>
      </c>
      <c r="GZ444" s="491" t="n">
        <v>41625</v>
      </c>
      <c r="HA444" s="494" t="n">
        <v>8.15</v>
      </c>
      <c r="HB444" s="494" t="n">
        <v>8</v>
      </c>
      <c r="HC444" s="495" t="n">
        <v>12.9</v>
      </c>
      <c r="HD444" s="499" t="n">
        <f aca="false">HC444*3.58</f>
        <v>46.182</v>
      </c>
      <c r="HE444" s="499" t="n">
        <v>12</v>
      </c>
      <c r="HF444" s="499"/>
      <c r="HG444" s="499"/>
      <c r="HH444" s="493" t="n">
        <v>4</v>
      </c>
      <c r="HI444" s="509" t="n">
        <v>6780</v>
      </c>
      <c r="HJ444" s="491" t="n">
        <f aca="false">HI444*0.67</f>
        <v>4542.6</v>
      </c>
      <c r="HK444" s="491"/>
      <c r="HL444" s="491"/>
      <c r="HM444" s="544"/>
      <c r="HN444" s="507" t="n">
        <v>4.47</v>
      </c>
      <c r="HO444" s="492"/>
      <c r="HP444" s="546" t="n">
        <v>0.01</v>
      </c>
      <c r="HQ444" s="524"/>
      <c r="HR444" s="525"/>
      <c r="HS444" s="525" t="n">
        <v>0.21</v>
      </c>
      <c r="HT444" s="512" t="n">
        <v>4</v>
      </c>
      <c r="HU444" s="526" t="n">
        <f aca="false">72500/BA444*24</f>
        <v>41.8883458918125</v>
      </c>
      <c r="HV444" s="527" t="n">
        <f aca="false">1-HC444/BE444</f>
        <v>0.81304347826087</v>
      </c>
      <c r="HW444" s="527" t="n">
        <f aca="false">1-HD444/BF444</f>
        <v>0.891591549295775</v>
      </c>
      <c r="HX444" s="527" t="n">
        <f aca="false">1-HN444/BK444</f>
        <v>0.725766871165644</v>
      </c>
      <c r="HY444" s="513"/>
    </row>
    <row r="445" s="599" customFormat="true" ht="15" hidden="false" customHeight="true" outlineLevel="0" collapsed="false">
      <c r="A445" s="401" t="n">
        <v>43927</v>
      </c>
      <c r="B445" s="516" t="n">
        <v>41901</v>
      </c>
      <c r="C445" s="403" t="n">
        <f aca="false">B445/$B$6</f>
        <v>0.83802</v>
      </c>
      <c r="D445" s="572" t="n">
        <v>8.04</v>
      </c>
      <c r="E445" s="573" t="n">
        <v>45</v>
      </c>
      <c r="F445" s="574" t="n">
        <v>247</v>
      </c>
      <c r="G445" s="407" t="n">
        <f aca="false">F445*B445/1000</f>
        <v>10349.547</v>
      </c>
      <c r="H445" s="403" t="n">
        <f aca="false">G445/$G$6</f>
        <v>0.41398188</v>
      </c>
      <c r="I445" s="574" t="n">
        <v>5990</v>
      </c>
      <c r="J445" s="407" t="n">
        <f aca="false">I445*0.67</f>
        <v>4013.3</v>
      </c>
      <c r="K445" s="575" t="n">
        <v>23.6</v>
      </c>
      <c r="L445" s="575"/>
      <c r="M445" s="575"/>
      <c r="N445" s="576" t="n">
        <v>172</v>
      </c>
      <c r="O445" s="576"/>
      <c r="P445" s="410"/>
      <c r="Q445" s="410" t="n">
        <v>1200</v>
      </c>
      <c r="R445" s="410"/>
      <c r="S445" s="410"/>
      <c r="T445" s="411" t="n">
        <v>5.48</v>
      </c>
      <c r="U445" s="410" t="n">
        <f aca="false">V445/2.9</f>
        <v>3453.44827586207</v>
      </c>
      <c r="V445" s="410" t="n">
        <v>10015</v>
      </c>
      <c r="W445" s="410" t="n">
        <v>4314</v>
      </c>
      <c r="X445" s="517" t="n">
        <v>1200</v>
      </c>
      <c r="Y445" s="474"/>
      <c r="Z445" s="430"/>
      <c r="AA445" s="448"/>
      <c r="AB445" s="410"/>
      <c r="AC445" s="410"/>
      <c r="AD445" s="475"/>
      <c r="AE445" s="478"/>
      <c r="AF445" s="479" t="n">
        <f aca="false">X445+Q445</f>
        <v>2400</v>
      </c>
      <c r="AG445" s="478" t="n">
        <f aca="false">AF445/$AF$6</f>
        <v>0.96</v>
      </c>
      <c r="AH445" s="479" t="n">
        <f aca="false">AI445/2.9</f>
        <v>1769.31034482759</v>
      </c>
      <c r="AI445" s="479" t="n">
        <f aca="false">(V445*Q445+F445*X445)/AF445</f>
        <v>5131</v>
      </c>
      <c r="AJ445" s="474" t="n">
        <f aca="false">(V445*Q445+X445*F445)/1000</f>
        <v>12314.4</v>
      </c>
      <c r="AK445" s="478" t="n">
        <f aca="false">AJ445/$AJ$6</f>
        <v>0.547306666666667</v>
      </c>
      <c r="AL445" s="448" t="n">
        <v>38</v>
      </c>
      <c r="AM445" s="480"/>
      <c r="AN445" s="474" t="n">
        <v>2363</v>
      </c>
      <c r="AO445" s="474" t="n">
        <v>2333</v>
      </c>
      <c r="AP445" s="480" t="n">
        <v>7.23</v>
      </c>
      <c r="AQ445" s="448" t="n">
        <v>493</v>
      </c>
      <c r="AR445" s="474" t="n">
        <f aca="false">AQ445*3.2</f>
        <v>1577.6</v>
      </c>
      <c r="AS445" s="658" t="n">
        <f aca="false">AR445/AQ445</f>
        <v>3.2</v>
      </c>
      <c r="AT445" s="474" t="n">
        <v>6320</v>
      </c>
      <c r="AU445" s="448"/>
      <c r="AV445" s="481" t="n">
        <v>10</v>
      </c>
      <c r="AW445" s="480" t="n">
        <v>4.83</v>
      </c>
      <c r="AX445" s="480" t="n">
        <v>34.52</v>
      </c>
      <c r="AY445" s="481" t="n">
        <v>20.8</v>
      </c>
      <c r="AZ445" s="481" t="n">
        <v>4.6</v>
      </c>
      <c r="BA445" s="421" t="n">
        <f aca="false">CC445+DF445</f>
        <v>41704</v>
      </c>
      <c r="BB445" s="422" t="n">
        <f aca="false">BA445/$BA$6</f>
        <v>0.83408</v>
      </c>
      <c r="BC445" s="423"/>
      <c r="BD445" s="424" t="n">
        <v>7.77</v>
      </c>
      <c r="BE445" s="425" t="n">
        <v>72</v>
      </c>
      <c r="BF445" s="426" t="n">
        <v>336</v>
      </c>
      <c r="BG445" s="427" t="n">
        <v>7260</v>
      </c>
      <c r="BH445" s="421" t="n">
        <f aca="false">BG445*0.67</f>
        <v>4864.2</v>
      </c>
      <c r="BI445" s="433"/>
      <c r="BJ445" s="422"/>
      <c r="BK445" s="428" t="n">
        <v>15.5</v>
      </c>
      <c r="BL445" s="428"/>
      <c r="BM445" s="429"/>
      <c r="BN445" s="423"/>
      <c r="BO445" s="426" t="n">
        <v>133</v>
      </c>
      <c r="BP445" s="426"/>
      <c r="BQ445" s="424" t="n">
        <v>6.24</v>
      </c>
      <c r="BR445" s="422" t="n">
        <f aca="false">BQ445/$BQ$6</f>
        <v>0.866666666666667</v>
      </c>
      <c r="BS445" s="410" t="n">
        <f aca="false">BA445+AF445</f>
        <v>44104</v>
      </c>
      <c r="BT445" s="430" t="n">
        <f aca="false">(BD445*BA445+AP445*AF445)/(AF445+BA445)</f>
        <v>7.74061491021222</v>
      </c>
      <c r="BU445" s="431" t="n">
        <f aca="false">(AQ445*Y445+BA445*BE445)/(BA445+Y445)</f>
        <v>72</v>
      </c>
      <c r="BV445" s="431" t="n">
        <f aca="false">(BA445*BF445+AR445*AF445)/(AF445+BA445)</f>
        <v>403.563939778705</v>
      </c>
      <c r="BW445" s="431" t="n">
        <f aca="false">(BA445*BG445+AS445*AF445)/(AF445+BA445)</f>
        <v>6865.10792671867</v>
      </c>
      <c r="BX445" s="431" t="n">
        <f aca="false">BW445*0.65</f>
        <v>4462.32015236713</v>
      </c>
      <c r="BY445" s="431" t="n">
        <f aca="false">(BK445*BA445+AY445*AF445)/BS445</f>
        <v>15.7884092145837</v>
      </c>
      <c r="BZ445" s="431"/>
      <c r="CA445" s="432"/>
      <c r="CB445" s="431" t="n">
        <f aca="false">BO445</f>
        <v>133</v>
      </c>
      <c r="CC445" s="433" t="n">
        <v>19364</v>
      </c>
      <c r="CD445" s="412" t="n">
        <f aca="false">CC445+AF445/2</f>
        <v>20564</v>
      </c>
      <c r="CE445" s="422" t="n">
        <f aca="false">CD445/25000</f>
        <v>0.82256</v>
      </c>
      <c r="CF445" s="434" t="n">
        <f aca="false">6700/CD445*24</f>
        <v>7.81949037152305</v>
      </c>
      <c r="CG445" s="435"/>
      <c r="CH445" s="428"/>
      <c r="CI445" s="447" t="n">
        <f aca="false">9500/CD445*24</f>
        <v>11.0873370939506</v>
      </c>
      <c r="CJ445" s="437" t="n">
        <v>24.2</v>
      </c>
      <c r="CK445" s="437" t="n">
        <v>1.37</v>
      </c>
      <c r="CL445" s="424"/>
      <c r="CM445" s="424" t="n">
        <v>17.3</v>
      </c>
      <c r="CN445" s="424" t="n">
        <v>88</v>
      </c>
      <c r="CO445" s="433"/>
      <c r="CP445" s="433"/>
      <c r="CQ445" s="438"/>
      <c r="CR445" s="438" t="n">
        <v>0.94</v>
      </c>
      <c r="CS445" s="425"/>
      <c r="CT445" s="433" t="n">
        <f aca="false">3500/CD445*24</f>
        <v>4.08480840303443</v>
      </c>
      <c r="CU445" s="435" t="n">
        <v>7.55</v>
      </c>
      <c r="CV445" s="439"/>
      <c r="CW445" s="440"/>
      <c r="CX445" s="441"/>
      <c r="CY445" s="442"/>
      <c r="CZ445" s="443"/>
      <c r="DA445" s="443"/>
      <c r="DB445" s="443"/>
      <c r="DC445" s="443"/>
      <c r="DD445" s="444"/>
      <c r="DE445" s="441"/>
      <c r="DF445" s="445" t="n">
        <v>22340</v>
      </c>
      <c r="DG445" s="446" t="n">
        <f aca="false">DF445+AF445/2</f>
        <v>23540</v>
      </c>
      <c r="DH445" s="422" t="n">
        <f aca="false">DG445/25000</f>
        <v>0.9416</v>
      </c>
      <c r="DI445" s="447" t="n">
        <f aca="false">6700/DG445*24</f>
        <v>6.83092608326253</v>
      </c>
      <c r="DJ445" s="435" t="n">
        <v>7.64</v>
      </c>
      <c r="DK445" s="428" t="n">
        <v>3</v>
      </c>
      <c r="DL445" s="447" t="n">
        <f aca="false">9500/DG445*24</f>
        <v>9.6856414613424</v>
      </c>
      <c r="DM445" s="423" t="n">
        <v>25</v>
      </c>
      <c r="DN445" s="423" t="n">
        <v>2.13</v>
      </c>
      <c r="DO445" s="424" t="n">
        <v>7.66</v>
      </c>
      <c r="DP445" s="424" t="n">
        <v>17.7</v>
      </c>
      <c r="DQ445" s="424" t="n">
        <v>92</v>
      </c>
      <c r="DR445" s="433"/>
      <c r="DS445" s="433"/>
      <c r="DT445" s="438"/>
      <c r="DU445" s="438" t="n">
        <v>0.94</v>
      </c>
      <c r="DV445" s="425"/>
      <c r="DW445" s="447" t="n">
        <f aca="false">3500/DG445*24</f>
        <v>3.56839422259983</v>
      </c>
      <c r="DX445" s="435" t="n">
        <v>6.06</v>
      </c>
      <c r="DY445" s="439" t="n">
        <v>7.69</v>
      </c>
      <c r="DZ445" s="440" t="n">
        <v>16</v>
      </c>
      <c r="EA445" s="441" t="n">
        <v>65</v>
      </c>
      <c r="EB445" s="442" t="n">
        <v>6660</v>
      </c>
      <c r="EC445" s="443" t="n">
        <v>4.3</v>
      </c>
      <c r="ED445" s="443"/>
      <c r="EE445" s="443"/>
      <c r="EF445" s="443"/>
      <c r="EG445" s="444" t="n">
        <v>18</v>
      </c>
      <c r="EH445" s="441"/>
      <c r="EI445" s="430" t="n">
        <f aca="false">DY445</f>
        <v>7.69</v>
      </c>
      <c r="EJ445" s="448" t="n">
        <f aca="false">DZ445</f>
        <v>16</v>
      </c>
      <c r="EK445" s="449" t="n">
        <f aca="false">EA445</f>
        <v>65</v>
      </c>
      <c r="EL445" s="418" t="n">
        <f aca="false">EB445</f>
        <v>6660</v>
      </c>
      <c r="EM445" s="432" t="n">
        <f aca="false">EC445</f>
        <v>4.3</v>
      </c>
      <c r="EN445" s="432"/>
      <c r="EO445" s="432"/>
      <c r="EP445" s="432"/>
      <c r="EQ445" s="431" t="n">
        <f aca="false">EG445</f>
        <v>18</v>
      </c>
      <c r="ER445" s="449"/>
      <c r="ES445" s="450" t="n">
        <f aca="false">44000/(BA445+AF445)*24</f>
        <v>23.9434064937421</v>
      </c>
      <c r="ET445" s="451" t="n">
        <f aca="false">(BA445+AF445)/BA$6</f>
        <v>0.88208</v>
      </c>
      <c r="EU445" s="452" t="n">
        <f aca="false">BV445/1000/ES445*24</f>
        <v>0.404517818181818</v>
      </c>
      <c r="EV445" s="451" t="n">
        <f aca="false">EU445/$EU$6</f>
        <v>0.749107070707071</v>
      </c>
      <c r="EW445" s="514" t="n">
        <f aca="false">1-EM445/BY445</f>
        <v>0.727648305693261</v>
      </c>
      <c r="EX445" s="515" t="n">
        <f aca="false">BY445-EM445</f>
        <v>11.4884092145837</v>
      </c>
      <c r="EY445" s="514" t="n">
        <f aca="false">1-EJ445/BU445</f>
        <v>0.777777777777778</v>
      </c>
      <c r="EZ445" s="515" t="n">
        <f aca="false">BU445-EJ445</f>
        <v>56</v>
      </c>
      <c r="FA445" s="451" t="n">
        <f aca="false">1-EK445/BV445</f>
        <v>0.83893506432799</v>
      </c>
      <c r="FB445" s="432" t="n">
        <f aca="false">BV445-EK445</f>
        <v>338.563939778705</v>
      </c>
      <c r="FC445" s="453"/>
      <c r="FD445" s="432"/>
      <c r="FE445" s="453" t="n">
        <f aca="false">1-EQ445/CB445</f>
        <v>0.864661654135338</v>
      </c>
      <c r="FF445" s="431" t="n">
        <f aca="false">CB445-EQ445</f>
        <v>115</v>
      </c>
      <c r="FG445" s="406" t="n">
        <v>50400</v>
      </c>
      <c r="FH445" s="590"/>
      <c r="FI445" s="591"/>
      <c r="FJ445" s="592"/>
      <c r="FK445" s="456" t="n">
        <f aca="false">3000/BS445*24</f>
        <v>1.63250498820969</v>
      </c>
      <c r="FL445" s="531" t="n">
        <v>1200</v>
      </c>
      <c r="FM445" s="456" t="n">
        <f aca="false">FL445/BS445*1000</f>
        <v>27.2084164701614</v>
      </c>
      <c r="FN445" s="531" t="n">
        <v>4031</v>
      </c>
      <c r="FO445" s="533" t="n">
        <f aca="false">FN445/11.15/1.2/1000</f>
        <v>0.301270553064275</v>
      </c>
      <c r="FP445" s="450" t="n">
        <f aca="false">FN445/BS445*1000</f>
        <v>91.3976056593506</v>
      </c>
      <c r="FQ445" s="458" t="n">
        <v>50.4</v>
      </c>
      <c r="FR445" s="459" t="n">
        <f aca="false">FQ445/BS445*1000</f>
        <v>1.14275349174678</v>
      </c>
      <c r="FS445" s="577" t="n">
        <v>7.76</v>
      </c>
      <c r="FT445" s="578" t="n">
        <v>14</v>
      </c>
      <c r="FU445" s="579" t="n">
        <v>56</v>
      </c>
      <c r="FV445" s="580" t="n">
        <v>2</v>
      </c>
      <c r="FW445" s="581"/>
      <c r="FX445" s="580"/>
      <c r="FY445" s="453" t="n">
        <f aca="false">1-FV445/(EG445+DD445)</f>
        <v>0.888888888888889</v>
      </c>
      <c r="FZ445" s="453"/>
      <c r="GA445" s="430"/>
      <c r="GB445" s="514" t="n">
        <f aca="false">1-FT445/DZ445</f>
        <v>0.125</v>
      </c>
      <c r="GC445" s="515" t="n">
        <f aca="false">(CW445+DZ445-FT445)</f>
        <v>2</v>
      </c>
      <c r="GD445" s="514" t="n">
        <f aca="false">1-FU445/EA445</f>
        <v>0.138461538461538</v>
      </c>
      <c r="GE445" s="528" t="n">
        <f aca="false">CX445+EA445-FU445</f>
        <v>9</v>
      </c>
      <c r="GF445" s="462" t="n">
        <f aca="false">4100/BS445*24</f>
        <v>2.23109015055324</v>
      </c>
      <c r="GG445" s="607" t="n">
        <v>25</v>
      </c>
      <c r="GH445" s="451" t="n">
        <f aca="false">GG445/80</f>
        <v>0.3125</v>
      </c>
      <c r="GI445" s="406" t="n">
        <v>175</v>
      </c>
      <c r="GJ445" s="463" t="n">
        <f aca="false">GI445/GG445</f>
        <v>7</v>
      </c>
      <c r="GK445" s="464" t="n">
        <f aca="false">GG445/(BS445/24)*1000</f>
        <v>13.6042082350807</v>
      </c>
      <c r="GL445" s="465" t="n">
        <v>7.91</v>
      </c>
      <c r="GM445" s="530" t="n">
        <v>13.5</v>
      </c>
      <c r="GN445" s="406" t="n">
        <v>52</v>
      </c>
      <c r="GO445" s="514" t="n">
        <f aca="false">1-GM445/FT445</f>
        <v>0.0357142857142857</v>
      </c>
      <c r="GP445" s="451" t="n">
        <f aca="false">1-GN445/FU445</f>
        <v>0.0714285714285714</v>
      </c>
      <c r="GQ445" s="578" t="n">
        <v>8</v>
      </c>
      <c r="GR445" s="456" t="n">
        <f aca="false">4300/BS445*24</f>
        <v>2.33992381643388</v>
      </c>
      <c r="GS445" s="532" t="n">
        <f aca="false">HC445</f>
        <v>12.6</v>
      </c>
      <c r="GT445" s="532" t="n">
        <f aca="false">HD445</f>
        <v>45.108</v>
      </c>
      <c r="GU445" s="514" t="n">
        <f aca="false">1-GS445/GM445</f>
        <v>0.0666666666666667</v>
      </c>
      <c r="GV445" s="514" t="n">
        <f aca="false">1-GT445/GN445</f>
        <v>0.132538461538462</v>
      </c>
      <c r="GW445" s="514" t="n">
        <f aca="false">1-HC445/FT445</f>
        <v>0.1</v>
      </c>
      <c r="GX445" s="514" t="n">
        <f aca="false">1-HD445/FU445</f>
        <v>0.1945</v>
      </c>
      <c r="GY445" s="463" t="n">
        <f aca="false">GK445/(FU445-HD445)</f>
        <v>1.24900920263319</v>
      </c>
      <c r="GZ445" s="406" t="n">
        <v>42421</v>
      </c>
      <c r="HA445" s="582" t="n">
        <v>8.05</v>
      </c>
      <c r="HB445" s="452" t="n">
        <v>7.98</v>
      </c>
      <c r="HC445" s="578" t="n">
        <v>12.6</v>
      </c>
      <c r="HD445" s="464" t="n">
        <f aca="false">HC445*3.58</f>
        <v>45.108</v>
      </c>
      <c r="HE445" s="464" t="n">
        <v>12</v>
      </c>
      <c r="HF445" s="464"/>
      <c r="HG445" s="583"/>
      <c r="HH445" s="576" t="n">
        <v>4</v>
      </c>
      <c r="HI445" s="584" t="n">
        <v>6620</v>
      </c>
      <c r="HJ445" s="407" t="n">
        <f aca="false">HI445*0.67</f>
        <v>4435.4</v>
      </c>
      <c r="HK445" s="407"/>
      <c r="HL445" s="550"/>
      <c r="HM445" s="585"/>
      <c r="HN445" s="462" t="n">
        <v>4.57</v>
      </c>
      <c r="HO445" s="575"/>
      <c r="HP445" s="549" t="n">
        <v>0.01</v>
      </c>
      <c r="HQ445" s="586"/>
      <c r="HR445" s="587"/>
      <c r="HS445" s="521" t="n">
        <v>0.23</v>
      </c>
      <c r="HT445" s="588" t="n">
        <v>8</v>
      </c>
      <c r="HU445" s="523" t="n">
        <f aca="false">72500/BA445*24</f>
        <v>41.7226165355841</v>
      </c>
      <c r="HV445" s="514" t="n">
        <f aca="false">1-HC445/BE445</f>
        <v>0.825</v>
      </c>
      <c r="HW445" s="514" t="n">
        <f aca="false">1-HD445/BF445</f>
        <v>0.86575</v>
      </c>
      <c r="HX445" s="514" t="n">
        <f aca="false">1-HN445/BK445</f>
        <v>0.705161290322581</v>
      </c>
      <c r="HY445" s="600"/>
    </row>
    <row r="446" s="599" customFormat="true" ht="15" hidden="false" customHeight="true" outlineLevel="0" collapsed="false">
      <c r="A446" s="401" t="n">
        <v>43928</v>
      </c>
      <c r="B446" s="516" t="n">
        <v>42110</v>
      </c>
      <c r="C446" s="403" t="n">
        <f aca="false">B446/$B$6</f>
        <v>0.8422</v>
      </c>
      <c r="D446" s="572" t="n">
        <v>7.86</v>
      </c>
      <c r="E446" s="573" t="n">
        <v>46.5</v>
      </c>
      <c r="F446" s="574" t="n">
        <v>233</v>
      </c>
      <c r="G446" s="407" t="n">
        <f aca="false">F446*B446/1000</f>
        <v>9811.63</v>
      </c>
      <c r="H446" s="403" t="n">
        <f aca="false">G446/$G$6</f>
        <v>0.3924652</v>
      </c>
      <c r="I446" s="574" t="n">
        <v>7150</v>
      </c>
      <c r="J446" s="407" t="n">
        <f aca="false">I446*0.67</f>
        <v>4790.5</v>
      </c>
      <c r="K446" s="575" t="n">
        <v>22.8</v>
      </c>
      <c r="L446" s="575" t="n">
        <v>10.8</v>
      </c>
      <c r="M446" s="575" t="n">
        <v>1.6</v>
      </c>
      <c r="N446" s="576" t="n">
        <v>115</v>
      </c>
      <c r="O446" s="576" t="n">
        <v>16</v>
      </c>
      <c r="P446" s="410"/>
      <c r="Q446" s="410" t="n">
        <v>1200</v>
      </c>
      <c r="R446" s="410"/>
      <c r="S446" s="410"/>
      <c r="T446" s="411" t="n">
        <v>5.36</v>
      </c>
      <c r="U446" s="410" t="n">
        <f aca="false">V446/2.9</f>
        <v>3306.55172413793</v>
      </c>
      <c r="V446" s="410" t="n">
        <v>9589</v>
      </c>
      <c r="W446" s="410" t="n">
        <v>3862</v>
      </c>
      <c r="X446" s="517" t="n">
        <v>1200</v>
      </c>
      <c r="Y446" s="474"/>
      <c r="Z446" s="430"/>
      <c r="AA446" s="448"/>
      <c r="AB446" s="410"/>
      <c r="AC446" s="410"/>
      <c r="AD446" s="475"/>
      <c r="AE446" s="478"/>
      <c r="AF446" s="479" t="n">
        <f aca="false">X446+Q446</f>
        <v>2400</v>
      </c>
      <c r="AG446" s="478" t="n">
        <f aca="false">AF446/$AF$6</f>
        <v>0.96</v>
      </c>
      <c r="AH446" s="479" t="n">
        <f aca="false">AI446/2.9</f>
        <v>1693.44827586207</v>
      </c>
      <c r="AI446" s="479" t="n">
        <f aca="false">(V446*Q446+F446*X446)/AF446</f>
        <v>4911</v>
      </c>
      <c r="AJ446" s="474" t="n">
        <f aca="false">(V446*Q446+X446*F446)/1000</f>
        <v>11786.4</v>
      </c>
      <c r="AK446" s="478" t="n">
        <f aca="false">AJ446/$AJ$6</f>
        <v>0.52384</v>
      </c>
      <c r="AL446" s="448" t="n">
        <v>38</v>
      </c>
      <c r="AM446" s="480"/>
      <c r="AN446" s="474" t="n">
        <v>2424</v>
      </c>
      <c r="AO446" s="474" t="n">
        <v>2424</v>
      </c>
      <c r="AP446" s="480" t="n">
        <v>7.25</v>
      </c>
      <c r="AQ446" s="448" t="n">
        <v>474</v>
      </c>
      <c r="AR446" s="474" t="n">
        <f aca="false">AQ446*3.2</f>
        <v>1516.8</v>
      </c>
      <c r="AS446" s="658" t="n">
        <f aca="false">AR446/AQ446</f>
        <v>3.2</v>
      </c>
      <c r="AT446" s="474" t="n">
        <v>6490</v>
      </c>
      <c r="AU446" s="448"/>
      <c r="AV446" s="481" t="n">
        <v>10</v>
      </c>
      <c r="AW446" s="480" t="n">
        <v>4.77</v>
      </c>
      <c r="AX446" s="480" t="n">
        <v>32</v>
      </c>
      <c r="AY446" s="481" t="n">
        <v>19.6</v>
      </c>
      <c r="AZ446" s="481" t="n">
        <v>5.2</v>
      </c>
      <c r="BA446" s="421" t="n">
        <f aca="false">CC446+DF446</f>
        <v>41846</v>
      </c>
      <c r="BB446" s="422" t="n">
        <f aca="false">BA446/$BA$6</f>
        <v>0.83692</v>
      </c>
      <c r="BC446" s="423"/>
      <c r="BD446" s="424" t="n">
        <v>7.75</v>
      </c>
      <c r="BE446" s="425" t="n">
        <v>68.6</v>
      </c>
      <c r="BF446" s="426" t="n">
        <v>332</v>
      </c>
      <c r="BG446" s="427" t="n">
        <v>7840</v>
      </c>
      <c r="BH446" s="421" t="n">
        <f aca="false">BG446*0.67</f>
        <v>5252.8</v>
      </c>
      <c r="BI446" s="433" t="n">
        <v>1482</v>
      </c>
      <c r="BJ446" s="422" t="n">
        <f aca="false">BI446/35.5*(23+35.5)/BH446</f>
        <v>0.464927089187578</v>
      </c>
      <c r="BK446" s="428" t="n">
        <v>15.5</v>
      </c>
      <c r="BL446" s="428" t="n">
        <v>10.2</v>
      </c>
      <c r="BM446" s="429" t="n">
        <v>6.6</v>
      </c>
      <c r="BN446" s="423" t="n">
        <v>2.4</v>
      </c>
      <c r="BO446" s="426" t="n">
        <v>146</v>
      </c>
      <c r="BP446" s="426" t="n">
        <v>16</v>
      </c>
      <c r="BQ446" s="424" t="n">
        <v>5.71</v>
      </c>
      <c r="BR446" s="422" t="n">
        <f aca="false">BQ446/$BQ$6</f>
        <v>0.793055555555555</v>
      </c>
      <c r="BS446" s="410" t="n">
        <f aca="false">BA446+AF446</f>
        <v>44246</v>
      </c>
      <c r="BT446" s="430" t="n">
        <f aca="false">(BD446*BA446+AP446*AF446)/(AF446+BA446)</f>
        <v>7.72287890430773</v>
      </c>
      <c r="BU446" s="431" t="n">
        <f aca="false">(AQ446*Y446+BA446*BE446)/(BA446+Y446)</f>
        <v>68.6</v>
      </c>
      <c r="BV446" s="431" t="n">
        <f aca="false">(BA446*BF446+AR446*AF446)/(AF446+BA446)</f>
        <v>396.266148352393</v>
      </c>
      <c r="BW446" s="431" t="n">
        <f aca="false">(BA446*BG446+AS446*AF446)/(AF446+BA446)</f>
        <v>7414.9147945577</v>
      </c>
      <c r="BX446" s="431" t="n">
        <f aca="false">BW446*0.65</f>
        <v>4819.69461646251</v>
      </c>
      <c r="BY446" s="431" t="n">
        <f aca="false">(BK446*BA446+AY446*AF446)/BS446</f>
        <v>15.7223929846766</v>
      </c>
      <c r="BZ446" s="431" t="n">
        <f aca="false">(BL446*BA446+AY446*AF446)/BS446</f>
        <v>10.7098765990146</v>
      </c>
      <c r="CA446" s="432" t="n">
        <f aca="false">(BN446*BA446+AZ446*AF446)/BS446</f>
        <v>2.55187813587669</v>
      </c>
      <c r="CB446" s="431" t="n">
        <f aca="false">BO446</f>
        <v>146</v>
      </c>
      <c r="CC446" s="433" t="n">
        <v>19698</v>
      </c>
      <c r="CD446" s="412" t="n">
        <f aca="false">CC446+AF446/2</f>
        <v>20898</v>
      </c>
      <c r="CE446" s="422" t="n">
        <f aca="false">CD446/25000</f>
        <v>0.83592</v>
      </c>
      <c r="CF446" s="434" t="n">
        <f aca="false">6700/CD446*24</f>
        <v>7.694516221648</v>
      </c>
      <c r="CG446" s="435"/>
      <c r="CH446" s="428"/>
      <c r="CI446" s="447" t="n">
        <f aca="false">9500/CD446*24</f>
        <v>10.9101349411427</v>
      </c>
      <c r="CJ446" s="437" t="n">
        <v>24.1</v>
      </c>
      <c r="CK446" s="437" t="n">
        <v>1.49</v>
      </c>
      <c r="CL446" s="424"/>
      <c r="CM446" s="424" t="n">
        <v>18.2</v>
      </c>
      <c r="CN446" s="424" t="n">
        <v>94</v>
      </c>
      <c r="CO446" s="433"/>
      <c r="CP446" s="433"/>
      <c r="CQ446" s="438"/>
      <c r="CR446" s="438" t="n">
        <v>0.95</v>
      </c>
      <c r="CS446" s="425"/>
      <c r="CT446" s="433" t="n">
        <f aca="false">3500/CD446*24</f>
        <v>4.01952339936836</v>
      </c>
      <c r="CU446" s="435" t="n">
        <v>8.25</v>
      </c>
      <c r="CV446" s="439"/>
      <c r="CW446" s="440"/>
      <c r="CX446" s="441"/>
      <c r="CY446" s="442"/>
      <c r="CZ446" s="443"/>
      <c r="DA446" s="443"/>
      <c r="DB446" s="443"/>
      <c r="DC446" s="443"/>
      <c r="DD446" s="444"/>
      <c r="DE446" s="441"/>
      <c r="DF446" s="445" t="n">
        <v>22148</v>
      </c>
      <c r="DG446" s="446" t="n">
        <f aca="false">DF446+AF446/2</f>
        <v>23348</v>
      </c>
      <c r="DH446" s="422" t="n">
        <f aca="false">DG446/25000</f>
        <v>0.93392</v>
      </c>
      <c r="DI446" s="447" t="n">
        <f aca="false">6700/DG446*24</f>
        <v>6.88709953743361</v>
      </c>
      <c r="DJ446" s="435" t="n">
        <v>7.6</v>
      </c>
      <c r="DK446" s="428" t="n">
        <v>2.6</v>
      </c>
      <c r="DL446" s="447" t="n">
        <f aca="false">9500/DG446*24</f>
        <v>9.76529038889841</v>
      </c>
      <c r="DM446" s="423" t="n">
        <v>24.9</v>
      </c>
      <c r="DN446" s="423" t="n">
        <v>1.63</v>
      </c>
      <c r="DO446" s="424" t="n">
        <v>7.66</v>
      </c>
      <c r="DP446" s="424" t="n">
        <v>18.2</v>
      </c>
      <c r="DQ446" s="424" t="n">
        <v>91</v>
      </c>
      <c r="DR446" s="433" t="n">
        <v>4560</v>
      </c>
      <c r="DS446" s="433" t="n">
        <v>2273</v>
      </c>
      <c r="DT446" s="438" t="n">
        <f aca="false">DS446/DR446</f>
        <v>0.498464912280702</v>
      </c>
      <c r="DU446" s="438" t="n">
        <v>0.95</v>
      </c>
      <c r="DV446" s="425"/>
      <c r="DW446" s="447" t="n">
        <f aca="false">3500/DG446*24</f>
        <v>3.59773856433099</v>
      </c>
      <c r="DX446" s="435" t="n">
        <v>6.46</v>
      </c>
      <c r="DY446" s="439" t="n">
        <v>7.78</v>
      </c>
      <c r="DZ446" s="440" t="n">
        <v>16.3</v>
      </c>
      <c r="EA446" s="441" t="n">
        <v>70</v>
      </c>
      <c r="EB446" s="442" t="n">
        <v>6740</v>
      </c>
      <c r="EC446" s="443" t="n">
        <v>4.1</v>
      </c>
      <c r="ED446" s="443" t="n">
        <v>0.2</v>
      </c>
      <c r="EE446" s="443" t="n">
        <v>3</v>
      </c>
      <c r="EF446" s="443" t="n">
        <v>1.15</v>
      </c>
      <c r="EG446" s="444" t="n">
        <v>11</v>
      </c>
      <c r="EH446" s="441" t="n">
        <v>16</v>
      </c>
      <c r="EI446" s="430" t="n">
        <f aca="false">DY446</f>
        <v>7.78</v>
      </c>
      <c r="EJ446" s="448" t="n">
        <f aca="false">DZ446</f>
        <v>16.3</v>
      </c>
      <c r="EK446" s="449" t="n">
        <f aca="false">EA446</f>
        <v>70</v>
      </c>
      <c r="EL446" s="418" t="n">
        <f aca="false">EB446</f>
        <v>6740</v>
      </c>
      <c r="EM446" s="432" t="n">
        <f aca="false">EC446</f>
        <v>4.1</v>
      </c>
      <c r="EN446" s="432" t="n">
        <f aca="false">ED446</f>
        <v>0.2</v>
      </c>
      <c r="EO446" s="432" t="n">
        <f aca="false">EE446</f>
        <v>3</v>
      </c>
      <c r="EP446" s="432" t="n">
        <f aca="false">EF446</f>
        <v>1.15</v>
      </c>
      <c r="EQ446" s="431" t="n">
        <f aca="false">EG446</f>
        <v>11</v>
      </c>
      <c r="ER446" s="449" t="n">
        <f aca="false">EH446</f>
        <v>16</v>
      </c>
      <c r="ES446" s="450" t="n">
        <f aca="false">44000/(BA446+AF446)*24</f>
        <v>23.8665642091941</v>
      </c>
      <c r="ET446" s="451" t="n">
        <f aca="false">(BA446+AF446)/BA$6</f>
        <v>0.88492</v>
      </c>
      <c r="EU446" s="452" t="n">
        <f aca="false">BV446/1000/ES446*24</f>
        <v>0.398481636363636</v>
      </c>
      <c r="EV446" s="451" t="n">
        <f aca="false">EU446/$EU$6</f>
        <v>0.737928956228956</v>
      </c>
      <c r="EW446" s="514" t="n">
        <f aca="false">1-EM446/BY446</f>
        <v>0.739225447169781</v>
      </c>
      <c r="EX446" s="515" t="n">
        <f aca="false">BY446-EM446</f>
        <v>11.6223929846766</v>
      </c>
      <c r="EY446" s="514" t="n">
        <f aca="false">1-EJ446/BU446</f>
        <v>0.762390670553936</v>
      </c>
      <c r="EZ446" s="515" t="n">
        <f aca="false">BU446-EJ446</f>
        <v>52.3</v>
      </c>
      <c r="FA446" s="451" t="n">
        <f aca="false">1-EK446/BV446</f>
        <v>0.823351047544566</v>
      </c>
      <c r="FB446" s="432" t="n">
        <f aca="false">BV446-EK446</f>
        <v>326.266148352393</v>
      </c>
      <c r="FC446" s="453" t="n">
        <f aca="false">1-EP446/CA446</f>
        <v>0.549351521206195</v>
      </c>
      <c r="FD446" s="432" t="n">
        <f aca="false">CA446-EP446</f>
        <v>1.40187813587669</v>
      </c>
      <c r="FE446" s="453" t="n">
        <f aca="false">1-EQ446/CB446</f>
        <v>0.924657534246575</v>
      </c>
      <c r="FF446" s="431" t="n">
        <f aca="false">CB446-EQ446</f>
        <v>135</v>
      </c>
      <c r="FG446" s="406" t="n">
        <v>50400</v>
      </c>
      <c r="FH446" s="590"/>
      <c r="FI446" s="591"/>
      <c r="FJ446" s="592"/>
      <c r="FK446" s="456" t="n">
        <f aca="false">3000/BS446*24</f>
        <v>1.62726574153596</v>
      </c>
      <c r="FL446" s="531" t="n">
        <v>1200</v>
      </c>
      <c r="FM446" s="456" t="n">
        <f aca="false">FL446/BS446*1000</f>
        <v>27.121095692266</v>
      </c>
      <c r="FN446" s="531" t="n">
        <v>4031</v>
      </c>
      <c r="FO446" s="533" t="n">
        <f aca="false">FN446/11.15/1.2/1000</f>
        <v>0.301270553064275</v>
      </c>
      <c r="FP446" s="450" t="n">
        <f aca="false">FN446/BS446*1000</f>
        <v>91.1042806129368</v>
      </c>
      <c r="FQ446" s="458" t="n">
        <v>50.4</v>
      </c>
      <c r="FR446" s="459" t="n">
        <f aca="false">FQ446/BS446*1000</f>
        <v>1.13908601907517</v>
      </c>
      <c r="FS446" s="577" t="n">
        <v>7.78</v>
      </c>
      <c r="FT446" s="578" t="n">
        <v>14.2</v>
      </c>
      <c r="FU446" s="579" t="n">
        <v>56</v>
      </c>
      <c r="FV446" s="580" t="n">
        <v>1</v>
      </c>
      <c r="FW446" s="581" t="n">
        <v>0.28</v>
      </c>
      <c r="FX446" s="580" t="n">
        <v>8</v>
      </c>
      <c r="FY446" s="453" t="n">
        <f aca="false">1-FV446/(EG446+DD446)</f>
        <v>0.909090909090909</v>
      </c>
      <c r="FZ446" s="453" t="n">
        <f aca="false">1-FW446/(EF446+DC446)</f>
        <v>0.756521739130435</v>
      </c>
      <c r="GA446" s="430" t="n">
        <f aca="false">EF446+DC446-FW446</f>
        <v>0.87</v>
      </c>
      <c r="GB446" s="514" t="n">
        <f aca="false">1-FT446/DZ446</f>
        <v>0.128834355828221</v>
      </c>
      <c r="GC446" s="515" t="n">
        <f aca="false">(CW446+DZ446-FT446)</f>
        <v>2.1</v>
      </c>
      <c r="GD446" s="514" t="n">
        <f aca="false">1-FU446/EA446</f>
        <v>0.2</v>
      </c>
      <c r="GE446" s="528" t="n">
        <f aca="false">CX446+EA446-FU446</f>
        <v>14</v>
      </c>
      <c r="GF446" s="462" t="n">
        <f aca="false">4100/BS446*24</f>
        <v>2.22392984676581</v>
      </c>
      <c r="GG446" s="607" t="n">
        <v>25</v>
      </c>
      <c r="GH446" s="451" t="n">
        <f aca="false">GG446/80</f>
        <v>0.3125</v>
      </c>
      <c r="GI446" s="406" t="n">
        <v>175</v>
      </c>
      <c r="GJ446" s="463" t="n">
        <f aca="false">GI446/GG446</f>
        <v>7</v>
      </c>
      <c r="GK446" s="464" t="n">
        <f aca="false">GG446/(BS446/24)*1000</f>
        <v>13.560547846133</v>
      </c>
      <c r="GL446" s="465" t="n">
        <v>8.01</v>
      </c>
      <c r="GM446" s="530" t="n">
        <v>13.7</v>
      </c>
      <c r="GN446" s="406" t="n">
        <v>54</v>
      </c>
      <c r="GO446" s="514" t="n">
        <f aca="false">1-GM446/FT446</f>
        <v>0.0352112676056338</v>
      </c>
      <c r="GP446" s="451" t="n">
        <f aca="false">1-GN446/FU446</f>
        <v>0.0357142857142857</v>
      </c>
      <c r="GQ446" s="578" t="n">
        <v>8</v>
      </c>
      <c r="GR446" s="456" t="n">
        <f aca="false">4300/BS446*24</f>
        <v>2.33241422953487</v>
      </c>
      <c r="GS446" s="532" t="n">
        <f aca="false">HC446</f>
        <v>12.3</v>
      </c>
      <c r="GT446" s="532" t="n">
        <f aca="false">HD446</f>
        <v>44.034</v>
      </c>
      <c r="GU446" s="514" t="n">
        <f aca="false">1-GS446/GM446</f>
        <v>0.102189781021898</v>
      </c>
      <c r="GV446" s="514" t="n">
        <f aca="false">1-GT446/GN446</f>
        <v>0.184555555555555</v>
      </c>
      <c r="GW446" s="514" t="n">
        <f aca="false">1-HC446/FT446</f>
        <v>0.133802816901408</v>
      </c>
      <c r="GX446" s="514" t="n">
        <f aca="false">1-HD446/FU446</f>
        <v>0.213678571428571</v>
      </c>
      <c r="GY446" s="463" t="n">
        <f aca="false">GK446/(FU446-HD446)</f>
        <v>1.13325654739537</v>
      </c>
      <c r="GZ446" s="406" t="n">
        <v>43281</v>
      </c>
      <c r="HA446" s="582" t="n">
        <v>8.05</v>
      </c>
      <c r="HB446" s="452" t="n">
        <v>7.88</v>
      </c>
      <c r="HC446" s="578" t="n">
        <v>12.3</v>
      </c>
      <c r="HD446" s="464" t="n">
        <f aca="false">HC446*3.58</f>
        <v>44.034</v>
      </c>
      <c r="HE446" s="464" t="n">
        <v>13</v>
      </c>
      <c r="HF446" s="464"/>
      <c r="HG446" s="583"/>
      <c r="HH446" s="576" t="n">
        <v>5</v>
      </c>
      <c r="HI446" s="584" t="n">
        <v>6670</v>
      </c>
      <c r="HJ446" s="407" t="n">
        <f aca="false">HI446*0.67</f>
        <v>4468.9</v>
      </c>
      <c r="HK446" s="407" t="n">
        <v>207</v>
      </c>
      <c r="HL446" s="550" t="n">
        <v>1195</v>
      </c>
      <c r="HM446" s="585" t="n">
        <v>2.9</v>
      </c>
      <c r="HN446" s="462" t="n">
        <v>4.15</v>
      </c>
      <c r="HO446" s="575" t="n">
        <v>0.12</v>
      </c>
      <c r="HP446" s="549" t="n">
        <v>0.01</v>
      </c>
      <c r="HQ446" s="586" t="n">
        <v>2.9</v>
      </c>
      <c r="HR446" s="587" t="n">
        <v>0.3</v>
      </c>
      <c r="HS446" s="521" t="n">
        <v>0.22</v>
      </c>
      <c r="HT446" s="588" t="n">
        <v>4</v>
      </c>
      <c r="HU446" s="523" t="n">
        <f aca="false">72500/BA446*24</f>
        <v>41.5810352243942</v>
      </c>
      <c r="HV446" s="514" t="n">
        <f aca="false">1-HC446/BE446</f>
        <v>0.82069970845481</v>
      </c>
      <c r="HW446" s="514" t="n">
        <f aca="false">1-HD446/BF446</f>
        <v>0.867367469879518</v>
      </c>
      <c r="HX446" s="514" t="n">
        <f aca="false">1-HN446/BK446</f>
        <v>0.732258064516129</v>
      </c>
      <c r="HY446" s="600"/>
    </row>
    <row r="447" s="599" customFormat="true" ht="15" hidden="false" customHeight="true" outlineLevel="0" collapsed="false">
      <c r="A447" s="401" t="n">
        <v>43929</v>
      </c>
      <c r="B447" s="516" t="n">
        <v>45551</v>
      </c>
      <c r="C447" s="403" t="n">
        <f aca="false">B447/$B$6</f>
        <v>0.91102</v>
      </c>
      <c r="D447" s="572" t="n">
        <v>7.95</v>
      </c>
      <c r="E447" s="573" t="n">
        <v>42.4</v>
      </c>
      <c r="F447" s="574" t="n">
        <v>231</v>
      </c>
      <c r="G447" s="407" t="n">
        <f aca="false">F447*B447/1000</f>
        <v>10522.281</v>
      </c>
      <c r="H447" s="403" t="n">
        <f aca="false">G447/$G$6</f>
        <v>0.42089124</v>
      </c>
      <c r="I447" s="574" t="n">
        <v>7760</v>
      </c>
      <c r="J447" s="407" t="n">
        <f aca="false">I447*0.67</f>
        <v>5199.2</v>
      </c>
      <c r="K447" s="575" t="n">
        <v>22</v>
      </c>
      <c r="L447" s="575"/>
      <c r="M447" s="575"/>
      <c r="N447" s="576" t="n">
        <v>124</v>
      </c>
      <c r="O447" s="576"/>
      <c r="P447" s="410"/>
      <c r="Q447" s="410" t="n">
        <v>1200</v>
      </c>
      <c r="R447" s="410"/>
      <c r="S447" s="410"/>
      <c r="T447" s="411" t="n">
        <v>5.35</v>
      </c>
      <c r="U447" s="410" t="n">
        <f aca="false">V447/2.9</f>
        <v>3572.41379310345</v>
      </c>
      <c r="V447" s="410" t="n">
        <v>10360</v>
      </c>
      <c r="W447" s="410" t="n">
        <v>3669</v>
      </c>
      <c r="X447" s="517" t="n">
        <v>1200</v>
      </c>
      <c r="Y447" s="474"/>
      <c r="Z447" s="430"/>
      <c r="AA447" s="410"/>
      <c r="AB447" s="410"/>
      <c r="AC447" s="410"/>
      <c r="AD447" s="475"/>
      <c r="AE447" s="478"/>
      <c r="AF447" s="479" t="n">
        <f aca="false">X447+Q447</f>
        <v>2400</v>
      </c>
      <c r="AG447" s="478" t="n">
        <f aca="false">AF447/$AF$6</f>
        <v>0.96</v>
      </c>
      <c r="AH447" s="479" t="n">
        <f aca="false">AI447/2.9</f>
        <v>1826.03448275862</v>
      </c>
      <c r="AI447" s="479" t="n">
        <f aca="false">(V447*Q447+F447*X447)/AF447</f>
        <v>5295.5</v>
      </c>
      <c r="AJ447" s="474" t="n">
        <f aca="false">(V447*Q447+X447*F447)/1000</f>
        <v>12709.2</v>
      </c>
      <c r="AK447" s="478" t="n">
        <f aca="false">AJ447/$AJ$6</f>
        <v>0.564853333333333</v>
      </c>
      <c r="AL447" s="448" t="n">
        <v>38</v>
      </c>
      <c r="AM447" s="480"/>
      <c r="AN447" s="474" t="n">
        <v>2394</v>
      </c>
      <c r="AO447" s="474" t="n">
        <v>2450</v>
      </c>
      <c r="AP447" s="480" t="n">
        <v>7.16</v>
      </c>
      <c r="AQ447" s="448" t="n">
        <v>487</v>
      </c>
      <c r="AR447" s="474" t="n">
        <f aca="false">AQ447*3.2</f>
        <v>1558.4</v>
      </c>
      <c r="AS447" s="658" t="n">
        <f aca="false">AR447/AQ447</f>
        <v>3.2</v>
      </c>
      <c r="AT447" s="474" t="n">
        <v>6780</v>
      </c>
      <c r="AU447" s="448"/>
      <c r="AV447" s="481" t="n">
        <v>8</v>
      </c>
      <c r="AW447" s="480" t="n">
        <v>4.81</v>
      </c>
      <c r="AX447" s="480" t="n">
        <v>31.56</v>
      </c>
      <c r="AY447" s="481" t="n">
        <v>19.8</v>
      </c>
      <c r="AZ447" s="481" t="n">
        <v>4.8</v>
      </c>
      <c r="BA447" s="421" t="n">
        <f aca="false">CC447+DF447</f>
        <v>44193</v>
      </c>
      <c r="BB447" s="422" t="n">
        <f aca="false">BA447/$BA$6</f>
        <v>0.88386</v>
      </c>
      <c r="BC447" s="423"/>
      <c r="BD447" s="424" t="n">
        <v>7.73</v>
      </c>
      <c r="BE447" s="425" t="n">
        <v>64</v>
      </c>
      <c r="BF447" s="426" t="n">
        <v>319</v>
      </c>
      <c r="BG447" s="427" t="n">
        <v>8250</v>
      </c>
      <c r="BH447" s="421" t="n">
        <f aca="false">BG447*0.67</f>
        <v>5527.5</v>
      </c>
      <c r="BI447" s="433"/>
      <c r="BJ447" s="422"/>
      <c r="BK447" s="428" t="n">
        <v>15.1</v>
      </c>
      <c r="BL447" s="428"/>
      <c r="BM447" s="429"/>
      <c r="BN447" s="423"/>
      <c r="BO447" s="426" t="n">
        <v>136</v>
      </c>
      <c r="BP447" s="426"/>
      <c r="BQ447" s="424" t="n">
        <v>5.61</v>
      </c>
      <c r="BR447" s="422" t="n">
        <f aca="false">BQ447/$BQ$6</f>
        <v>0.779166666666667</v>
      </c>
      <c r="BS447" s="410" t="n">
        <f aca="false">BA447+AF447</f>
        <v>46593</v>
      </c>
      <c r="BT447" s="430" t="n">
        <f aca="false">(BD447*BA447+AP447*AF447)/(AF447+BA447)</f>
        <v>7.70063936642843</v>
      </c>
      <c r="BU447" s="431" t="n">
        <f aca="false">(AQ447*Y447+BA447*BE447)/(BA447+Y447)</f>
        <v>64</v>
      </c>
      <c r="BV447" s="431" t="n">
        <f aca="false">(BA447*BF447+AR447*AF447)/(AF447+BA447)</f>
        <v>382.841349558947</v>
      </c>
      <c r="BW447" s="431" t="n">
        <f aca="false">(BA447*BG447+AS447*AF447)/(AF447+BA447)</f>
        <v>7825.20829309124</v>
      </c>
      <c r="BX447" s="431" t="n">
        <f aca="false">BW447*0.65</f>
        <v>5086.3853905093</v>
      </c>
      <c r="BY447" s="431" t="n">
        <f aca="false">(BK447*BA447+AY447*AF447)/BS447</f>
        <v>15.3420964522568</v>
      </c>
      <c r="BZ447" s="431"/>
      <c r="CA447" s="432"/>
      <c r="CB447" s="431" t="n">
        <f aca="false">BO447</f>
        <v>136</v>
      </c>
      <c r="CC447" s="433" t="n">
        <v>21047</v>
      </c>
      <c r="CD447" s="412" t="n">
        <f aca="false">CC447+AF447/2</f>
        <v>22247</v>
      </c>
      <c r="CE447" s="422" t="n">
        <f aca="false">CD447/25000</f>
        <v>0.88988</v>
      </c>
      <c r="CF447" s="434" t="n">
        <f aca="false">6700/CD447*24</f>
        <v>7.22794084595676</v>
      </c>
      <c r="CG447" s="435"/>
      <c r="CH447" s="428"/>
      <c r="CI447" s="447" t="n">
        <f aca="false">9500/CD447*24</f>
        <v>10.248572841282</v>
      </c>
      <c r="CJ447" s="437" t="n">
        <v>24.8</v>
      </c>
      <c r="CK447" s="437" t="n">
        <v>1.57</v>
      </c>
      <c r="CL447" s="424"/>
      <c r="CM447" s="424" t="n">
        <v>19</v>
      </c>
      <c r="CN447" s="424" t="n">
        <v>91</v>
      </c>
      <c r="CO447" s="433"/>
      <c r="CP447" s="433"/>
      <c r="CQ447" s="438"/>
      <c r="CR447" s="438" t="n">
        <v>0.96</v>
      </c>
      <c r="CS447" s="425"/>
      <c r="CT447" s="433" t="n">
        <f aca="false">3500/CD447*24</f>
        <v>3.77578999415652</v>
      </c>
      <c r="CU447" s="435" t="n">
        <v>8.11</v>
      </c>
      <c r="CV447" s="439"/>
      <c r="CW447" s="440"/>
      <c r="CX447" s="441"/>
      <c r="CY447" s="442"/>
      <c r="CZ447" s="443"/>
      <c r="DA447" s="443"/>
      <c r="DB447" s="443"/>
      <c r="DC447" s="443"/>
      <c r="DD447" s="444"/>
      <c r="DE447" s="441"/>
      <c r="DF447" s="445" t="n">
        <v>23146</v>
      </c>
      <c r="DG447" s="446" t="n">
        <f aca="false">DF447+AF447/2</f>
        <v>24346</v>
      </c>
      <c r="DH447" s="422" t="n">
        <f aca="false">DG447/25000</f>
        <v>0.97384</v>
      </c>
      <c r="DI447" s="447" t="n">
        <f aca="false">6700/DG447*24</f>
        <v>6.60478107286618</v>
      </c>
      <c r="DJ447" s="435" t="n">
        <v>7.62</v>
      </c>
      <c r="DK447" s="428" t="n">
        <v>2.6</v>
      </c>
      <c r="DL447" s="447" t="n">
        <f aca="false">9500/DG447*24</f>
        <v>9.36498808839234</v>
      </c>
      <c r="DM447" s="423" t="n">
        <v>25</v>
      </c>
      <c r="DN447" s="423" t="n">
        <v>1.34</v>
      </c>
      <c r="DO447" s="424" t="n">
        <v>7.62</v>
      </c>
      <c r="DP447" s="424" t="n">
        <v>19.2</v>
      </c>
      <c r="DQ447" s="424" t="n">
        <v>94</v>
      </c>
      <c r="DR447" s="433"/>
      <c r="DS447" s="433"/>
      <c r="DT447" s="438"/>
      <c r="DU447" s="438" t="n">
        <v>0.95</v>
      </c>
      <c r="DV447" s="425"/>
      <c r="DW447" s="447" t="n">
        <f aca="false">3500/DG447*24</f>
        <v>3.45025876940771</v>
      </c>
      <c r="DX447" s="435" t="n">
        <v>6.72</v>
      </c>
      <c r="DY447" s="439" t="n">
        <v>7.78</v>
      </c>
      <c r="DZ447" s="440" t="n">
        <v>15.9</v>
      </c>
      <c r="EA447" s="441" t="n">
        <v>65</v>
      </c>
      <c r="EB447" s="442" t="n">
        <v>7110</v>
      </c>
      <c r="EC447" s="443" t="n">
        <v>4.6</v>
      </c>
      <c r="ED447" s="443"/>
      <c r="EE447" s="443"/>
      <c r="EF447" s="443"/>
      <c r="EG447" s="444" t="n">
        <v>14</v>
      </c>
      <c r="EH447" s="441"/>
      <c r="EI447" s="430" t="n">
        <f aca="false">DY447</f>
        <v>7.78</v>
      </c>
      <c r="EJ447" s="448" t="n">
        <f aca="false">DZ447</f>
        <v>15.9</v>
      </c>
      <c r="EK447" s="449" t="n">
        <f aca="false">EA447</f>
        <v>65</v>
      </c>
      <c r="EL447" s="418" t="n">
        <f aca="false">EB447</f>
        <v>7110</v>
      </c>
      <c r="EM447" s="432" t="n">
        <f aca="false">EC447</f>
        <v>4.6</v>
      </c>
      <c r="EN447" s="432"/>
      <c r="EO447" s="432"/>
      <c r="EP447" s="432"/>
      <c r="EQ447" s="431" t="n">
        <f aca="false">EG447</f>
        <v>14</v>
      </c>
      <c r="ER447" s="449"/>
      <c r="ES447" s="450" t="n">
        <f aca="false">44000/(BA447+AF447)*24</f>
        <v>22.664348721911</v>
      </c>
      <c r="ET447" s="451" t="n">
        <f aca="false">(BA447+AF447)/BA$6</f>
        <v>0.93186</v>
      </c>
      <c r="EU447" s="452" t="n">
        <f aca="false">BV447/1000/ES447*24</f>
        <v>0.405402886363636</v>
      </c>
      <c r="EV447" s="451" t="n">
        <f aca="false">EU447/$EU$6</f>
        <v>0.750746085858586</v>
      </c>
      <c r="EW447" s="514" t="n">
        <f aca="false">1-EM447/BY447</f>
        <v>0.700171354396397</v>
      </c>
      <c r="EX447" s="515" t="n">
        <f aca="false">BY447-EM447</f>
        <v>10.7420964522568</v>
      </c>
      <c r="EY447" s="514" t="n">
        <f aca="false">1-EJ447/BU447</f>
        <v>0.7515625</v>
      </c>
      <c r="EZ447" s="515" t="n">
        <f aca="false">BU447-EJ447</f>
        <v>48.1</v>
      </c>
      <c r="FA447" s="451" t="n">
        <f aca="false">1-EK447/BV447</f>
        <v>0.830216876847594</v>
      </c>
      <c r="FB447" s="432" t="n">
        <f aca="false">BV447-EK447</f>
        <v>317.841349558947</v>
      </c>
      <c r="FC447" s="453"/>
      <c r="FD447" s="432"/>
      <c r="FE447" s="453" t="n">
        <f aca="false">1-EQ447/CB447</f>
        <v>0.897058823529412</v>
      </c>
      <c r="FF447" s="431" t="n">
        <f aca="false">CB447-EQ447</f>
        <v>122</v>
      </c>
      <c r="FG447" s="406" t="n">
        <v>50400</v>
      </c>
      <c r="FH447" s="590"/>
      <c r="FI447" s="591"/>
      <c r="FJ447" s="592"/>
      <c r="FK447" s="456" t="n">
        <f aca="false">3000/BS447*24</f>
        <v>1.54529650376666</v>
      </c>
      <c r="FL447" s="531" t="n">
        <v>1200</v>
      </c>
      <c r="FM447" s="456" t="n">
        <f aca="false">FL447/BS447*1000</f>
        <v>25.7549417294443</v>
      </c>
      <c r="FN447" s="531" t="n">
        <v>6492.99999999999</v>
      </c>
      <c r="FO447" s="533" t="n">
        <f aca="false">FN447/11.15/1.2/1000</f>
        <v>0.485276532137518</v>
      </c>
      <c r="FP447" s="450" t="n">
        <f aca="false">FN447/BS447*1000</f>
        <v>139.355697207735</v>
      </c>
      <c r="FQ447" s="458" t="n">
        <v>50.4</v>
      </c>
      <c r="FR447" s="459" t="n">
        <f aca="false">FQ447/BS447*1000</f>
        <v>1.08170755263666</v>
      </c>
      <c r="FS447" s="577" t="n">
        <v>7.78</v>
      </c>
      <c r="FT447" s="578" t="n">
        <v>13</v>
      </c>
      <c r="FU447" s="579" t="n">
        <v>53</v>
      </c>
      <c r="FV447" s="580" t="n">
        <v>1</v>
      </c>
      <c r="FW447" s="581"/>
      <c r="FX447" s="580"/>
      <c r="FY447" s="453" t="n">
        <f aca="false">1-FV447/(EG447+DD447)</f>
        <v>0.928571428571429</v>
      </c>
      <c r="FZ447" s="453"/>
      <c r="GA447" s="430"/>
      <c r="GB447" s="514" t="n">
        <f aca="false">1-FT447/DZ447</f>
        <v>0.182389937106918</v>
      </c>
      <c r="GC447" s="515" t="n">
        <f aca="false">(CW447+DZ447-FT447)</f>
        <v>2.9</v>
      </c>
      <c r="GD447" s="514" t="n">
        <f aca="false">1-FU447/EA447</f>
        <v>0.184615384615385</v>
      </c>
      <c r="GE447" s="528" t="n">
        <f aca="false">CX447+EA447-FU447</f>
        <v>12</v>
      </c>
      <c r="GF447" s="462" t="n">
        <f aca="false">4100/BS447*24</f>
        <v>2.11190522181444</v>
      </c>
      <c r="GG447" s="607" t="n">
        <v>25</v>
      </c>
      <c r="GH447" s="451" t="n">
        <f aca="false">GG447/80</f>
        <v>0.3125</v>
      </c>
      <c r="GI447" s="406" t="n">
        <v>175</v>
      </c>
      <c r="GJ447" s="463" t="n">
        <f aca="false">GI447/GG447</f>
        <v>7</v>
      </c>
      <c r="GK447" s="464" t="n">
        <f aca="false">GG447/(BS447/24)*1000</f>
        <v>12.8774708647222</v>
      </c>
      <c r="GL447" s="465" t="n">
        <v>7.99</v>
      </c>
      <c r="GM447" s="530" t="n">
        <v>12.5</v>
      </c>
      <c r="GN447" s="406" t="n">
        <v>52</v>
      </c>
      <c r="GO447" s="514" t="n">
        <f aca="false">1-GM447/FT447</f>
        <v>0.0384615384615384</v>
      </c>
      <c r="GP447" s="451" t="n">
        <f aca="false">1-GN447/FU447</f>
        <v>0.0188679245283019</v>
      </c>
      <c r="GQ447" s="578" t="n">
        <v>8</v>
      </c>
      <c r="GR447" s="456" t="n">
        <f aca="false">4300/BS447*24</f>
        <v>2.21492498873221</v>
      </c>
      <c r="GS447" s="532" t="n">
        <f aca="false">HC447</f>
        <v>12.2</v>
      </c>
      <c r="GT447" s="532" t="n">
        <f aca="false">HD447</f>
        <v>43.676</v>
      </c>
      <c r="GU447" s="514" t="n">
        <f aca="false">1-GS447/GM447</f>
        <v>0.024</v>
      </c>
      <c r="GV447" s="514" t="n">
        <f aca="false">1-GT447/GN447</f>
        <v>0.160076923076923</v>
      </c>
      <c r="GW447" s="514" t="n">
        <f aca="false">1-HC447/FT447</f>
        <v>0.0615384615384615</v>
      </c>
      <c r="GX447" s="514" t="n">
        <f aca="false">1-HD447/FU447</f>
        <v>0.175924528301887</v>
      </c>
      <c r="GY447" s="463" t="n">
        <f aca="false">GK447/(FU447-HD447)</f>
        <v>1.38111013135158</v>
      </c>
      <c r="GZ447" s="406" t="n">
        <v>40375</v>
      </c>
      <c r="HA447" s="582" t="n">
        <v>7.94</v>
      </c>
      <c r="HB447" s="452" t="n">
        <v>7.8</v>
      </c>
      <c r="HC447" s="578" t="n">
        <v>12.2</v>
      </c>
      <c r="HD447" s="464" t="n">
        <f aca="false">HC447*3.58</f>
        <v>43.676</v>
      </c>
      <c r="HE447" s="464" t="n">
        <v>13</v>
      </c>
      <c r="HF447" s="464"/>
      <c r="HG447" s="583"/>
      <c r="HH447" s="576" t="n">
        <v>3</v>
      </c>
      <c r="HI447" s="584" t="n">
        <v>6970</v>
      </c>
      <c r="HJ447" s="407" t="n">
        <f aca="false">HI447*0.67</f>
        <v>4669.9</v>
      </c>
      <c r="HK447" s="407"/>
      <c r="HL447" s="550"/>
      <c r="HM447" s="585"/>
      <c r="HN447" s="462" t="n">
        <v>4.01</v>
      </c>
      <c r="HO447" s="575"/>
      <c r="HP447" s="549" t="n">
        <v>0.01</v>
      </c>
      <c r="HQ447" s="586"/>
      <c r="HR447" s="587"/>
      <c r="HS447" s="521" t="n">
        <v>0.23</v>
      </c>
      <c r="HT447" s="588" t="n">
        <v>4</v>
      </c>
      <c r="HU447" s="523" t="n">
        <f aca="false">72500/BA447*24</f>
        <v>39.3727513407101</v>
      </c>
      <c r="HV447" s="514" t="n">
        <f aca="false">1-HC447/BE447</f>
        <v>0.809375</v>
      </c>
      <c r="HW447" s="514" t="n">
        <f aca="false">1-HD447/BF447</f>
        <v>0.863084639498433</v>
      </c>
      <c r="HX447" s="514" t="n">
        <f aca="false">1-HN447/BK447</f>
        <v>0.734437086092715</v>
      </c>
      <c r="HY447" s="600"/>
    </row>
    <row r="448" s="599" customFormat="true" ht="15" hidden="false" customHeight="true" outlineLevel="0" collapsed="false">
      <c r="A448" s="401" t="n">
        <v>43930</v>
      </c>
      <c r="B448" s="516" t="n">
        <v>40250</v>
      </c>
      <c r="C448" s="403" t="n">
        <f aca="false">B448/$B$6</f>
        <v>0.805</v>
      </c>
      <c r="D448" s="572" t="n">
        <v>7.8</v>
      </c>
      <c r="E448" s="573" t="n">
        <v>38</v>
      </c>
      <c r="F448" s="574" t="n">
        <v>173</v>
      </c>
      <c r="G448" s="407" t="n">
        <f aca="false">F448*B448/1000</f>
        <v>6963.25</v>
      </c>
      <c r="H448" s="403" t="n">
        <f aca="false">G448/$G$6</f>
        <v>0.27853</v>
      </c>
      <c r="I448" s="574" t="n">
        <v>7730</v>
      </c>
      <c r="J448" s="407" t="n">
        <f aca="false">I448*0.67</f>
        <v>5179.1</v>
      </c>
      <c r="K448" s="575" t="n">
        <v>22.5</v>
      </c>
      <c r="L448" s="575"/>
      <c r="M448" s="575"/>
      <c r="N448" s="576" t="n">
        <v>141</v>
      </c>
      <c r="O448" s="576"/>
      <c r="P448" s="410"/>
      <c r="Q448" s="410" t="n">
        <v>1200</v>
      </c>
      <c r="R448" s="410"/>
      <c r="S448" s="410"/>
      <c r="T448" s="411" t="n">
        <v>5.5</v>
      </c>
      <c r="U448" s="410" t="n">
        <f aca="false">V448/2.9</f>
        <v>3460</v>
      </c>
      <c r="V448" s="410" t="n">
        <v>10034</v>
      </c>
      <c r="W448" s="410" t="n">
        <v>4652</v>
      </c>
      <c r="X448" s="517" t="n">
        <v>1200</v>
      </c>
      <c r="Y448" s="474"/>
      <c r="Z448" s="430"/>
      <c r="AA448" s="410"/>
      <c r="AB448" s="410"/>
      <c r="AC448" s="410"/>
      <c r="AD448" s="475"/>
      <c r="AE448" s="478"/>
      <c r="AF448" s="479" t="n">
        <f aca="false">X448+Q448</f>
        <v>2400</v>
      </c>
      <c r="AG448" s="478" t="n">
        <f aca="false">AF448/$AF$6</f>
        <v>0.96</v>
      </c>
      <c r="AH448" s="479" t="n">
        <f aca="false">AI448/2.9</f>
        <v>1759.8275862069</v>
      </c>
      <c r="AI448" s="479" t="n">
        <f aca="false">(V448*Q448+F448*X448)/AF448</f>
        <v>5103.5</v>
      </c>
      <c r="AJ448" s="474" t="n">
        <f aca="false">(V448*Q448+X448*F448)/1000</f>
        <v>12248.4</v>
      </c>
      <c r="AK448" s="478" t="n">
        <f aca="false">AJ448/$AJ$6</f>
        <v>0.544373333333333</v>
      </c>
      <c r="AL448" s="448" t="n">
        <v>38</v>
      </c>
      <c r="AM448" s="480"/>
      <c r="AN448" s="474" t="n">
        <v>1990</v>
      </c>
      <c r="AO448" s="474" t="n">
        <v>1865</v>
      </c>
      <c r="AP448" s="480" t="n">
        <v>7.15</v>
      </c>
      <c r="AQ448" s="448" t="n">
        <v>492</v>
      </c>
      <c r="AR448" s="474" t="n">
        <f aca="false">AQ448*3.2</f>
        <v>1574.4</v>
      </c>
      <c r="AS448" s="658" t="n">
        <f aca="false">AR448/AQ448</f>
        <v>3.2</v>
      </c>
      <c r="AT448" s="474" t="n">
        <v>6740</v>
      </c>
      <c r="AU448" s="448"/>
      <c r="AV448" s="481" t="n">
        <v>8</v>
      </c>
      <c r="AW448" s="480" t="n">
        <v>4.79</v>
      </c>
      <c r="AX448" s="480" t="n">
        <v>31.74</v>
      </c>
      <c r="AY448" s="481" t="n">
        <v>21.2</v>
      </c>
      <c r="AZ448" s="481" t="n">
        <v>5.1</v>
      </c>
      <c r="BA448" s="421" t="n">
        <f aca="false">CC448+DF448</f>
        <v>42276</v>
      </c>
      <c r="BB448" s="422" t="n">
        <f aca="false">BA448/$BA$6</f>
        <v>0.84552</v>
      </c>
      <c r="BC448" s="423"/>
      <c r="BD448" s="424" t="n">
        <v>7.69</v>
      </c>
      <c r="BE448" s="425" t="n">
        <v>68</v>
      </c>
      <c r="BF448" s="426" t="n">
        <v>335</v>
      </c>
      <c r="BG448" s="427" t="n">
        <v>7770</v>
      </c>
      <c r="BH448" s="421" t="n">
        <f aca="false">BG448*0.67</f>
        <v>5205.9</v>
      </c>
      <c r="BI448" s="433"/>
      <c r="BJ448" s="422"/>
      <c r="BK448" s="428" t="n">
        <v>19.2</v>
      </c>
      <c r="BL448" s="428"/>
      <c r="BM448" s="429"/>
      <c r="BN448" s="423"/>
      <c r="BO448" s="426" t="n">
        <v>138</v>
      </c>
      <c r="BP448" s="426"/>
      <c r="BQ448" s="424" t="n">
        <v>5.55</v>
      </c>
      <c r="BR448" s="422" t="n">
        <f aca="false">BQ448/$BQ$6</f>
        <v>0.770833333333333</v>
      </c>
      <c r="BS448" s="410" t="n">
        <f aca="false">BA448+AF448</f>
        <v>44676</v>
      </c>
      <c r="BT448" s="430" t="n">
        <f aca="false">(BD448*BA448+AP448*AF448)/(AF448+BA448)</f>
        <v>7.6609911361805</v>
      </c>
      <c r="BU448" s="431" t="n">
        <f aca="false">(AQ448*Y448+BA448*BE448)/(BA448+Y448)</f>
        <v>68</v>
      </c>
      <c r="BV448" s="431" t="n">
        <f aca="false">(BA448*BF448+AR448*AF448)/(AF448+BA448)</f>
        <v>401.580714477572</v>
      </c>
      <c r="BW448" s="431" t="n">
        <f aca="false">(BA448*BG448+AS448*AF448)/(AF448+BA448)</f>
        <v>7352.76658608649</v>
      </c>
      <c r="BX448" s="431" t="n">
        <f aca="false">BW448*0.65</f>
        <v>4779.29828095622</v>
      </c>
      <c r="BY448" s="431" t="n">
        <f aca="false">(BK448*BA448+AY448*AF448)/BS448</f>
        <v>19.3074402363685</v>
      </c>
      <c r="BZ448" s="431"/>
      <c r="CA448" s="432"/>
      <c r="CB448" s="431" t="n">
        <f aca="false">BO448</f>
        <v>138</v>
      </c>
      <c r="CC448" s="433" t="n">
        <v>19332</v>
      </c>
      <c r="CD448" s="412" t="n">
        <f aca="false">CC448+AF448/2</f>
        <v>20532</v>
      </c>
      <c r="CE448" s="422" t="n">
        <f aca="false">CD448/25000</f>
        <v>0.82128</v>
      </c>
      <c r="CF448" s="434" t="n">
        <f aca="false">6700/CD448*24</f>
        <v>7.83167738164816</v>
      </c>
      <c r="CG448" s="435"/>
      <c r="CH448" s="428"/>
      <c r="CI448" s="447" t="n">
        <f aca="false">9500/CD448*24</f>
        <v>11.104617182934</v>
      </c>
      <c r="CJ448" s="437" t="n">
        <v>25.2</v>
      </c>
      <c r="CK448" s="437" t="n">
        <v>1.76</v>
      </c>
      <c r="CL448" s="424"/>
      <c r="CM448" s="424"/>
      <c r="CN448" s="424" t="n">
        <v>81</v>
      </c>
      <c r="CO448" s="433"/>
      <c r="CP448" s="433"/>
      <c r="CQ448" s="438"/>
      <c r="CR448" s="438" t="n">
        <v>0.93</v>
      </c>
      <c r="CS448" s="425"/>
      <c r="CT448" s="433" t="n">
        <f aca="false">3500/CD448*24</f>
        <v>4.09117475160725</v>
      </c>
      <c r="CU448" s="435" t="n">
        <v>8.03</v>
      </c>
      <c r="CV448" s="439"/>
      <c r="CW448" s="440"/>
      <c r="CX448" s="441"/>
      <c r="CY448" s="442"/>
      <c r="CZ448" s="443"/>
      <c r="DA448" s="443"/>
      <c r="DB448" s="443"/>
      <c r="DC448" s="443"/>
      <c r="DD448" s="444"/>
      <c r="DE448" s="441"/>
      <c r="DF448" s="445" t="n">
        <v>22944</v>
      </c>
      <c r="DG448" s="446" t="n">
        <f aca="false">DF448+AF448/2</f>
        <v>24144</v>
      </c>
      <c r="DH448" s="422" t="n">
        <f aca="false">DG448/25000</f>
        <v>0.96576</v>
      </c>
      <c r="DI448" s="447" t="n">
        <f aca="false">6700/DG448*24</f>
        <v>6.66003976143141</v>
      </c>
      <c r="DJ448" s="435" t="n">
        <v>7.52</v>
      </c>
      <c r="DK448" s="428" t="n">
        <v>1.7</v>
      </c>
      <c r="DL448" s="447" t="n">
        <f aca="false">9500/DG448*24</f>
        <v>9.44333996023857</v>
      </c>
      <c r="DM448" s="423" t="n">
        <v>25.3</v>
      </c>
      <c r="DN448" s="423" t="n">
        <v>1.16</v>
      </c>
      <c r="DO448" s="424" t="n">
        <v>7.55</v>
      </c>
      <c r="DP448" s="424"/>
      <c r="DQ448" s="424" t="n">
        <v>79</v>
      </c>
      <c r="DR448" s="433"/>
      <c r="DS448" s="433"/>
      <c r="DT448" s="438"/>
      <c r="DU448" s="438" t="n">
        <v>0.95</v>
      </c>
      <c r="DV448" s="425"/>
      <c r="DW448" s="447" t="n">
        <f aca="false">3500/DG448*24</f>
        <v>3.47912524850895</v>
      </c>
      <c r="DX448" s="435" t="n">
        <v>6.28</v>
      </c>
      <c r="DY448" s="439" t="n">
        <v>7.75</v>
      </c>
      <c r="DZ448" s="440" t="n">
        <v>16</v>
      </c>
      <c r="EA448" s="441" t="n">
        <v>69</v>
      </c>
      <c r="EB448" s="442" t="n">
        <v>7400</v>
      </c>
      <c r="EC448" s="443" t="n">
        <v>4.7</v>
      </c>
      <c r="ED448" s="443"/>
      <c r="EE448" s="443"/>
      <c r="EF448" s="443"/>
      <c r="EG448" s="444" t="n">
        <v>8</v>
      </c>
      <c r="EH448" s="441"/>
      <c r="EI448" s="430" t="n">
        <f aca="false">DY448</f>
        <v>7.75</v>
      </c>
      <c r="EJ448" s="448" t="n">
        <f aca="false">DZ448</f>
        <v>16</v>
      </c>
      <c r="EK448" s="449" t="n">
        <f aca="false">EA448</f>
        <v>69</v>
      </c>
      <c r="EL448" s="418" t="n">
        <f aca="false">EB448</f>
        <v>7400</v>
      </c>
      <c r="EM448" s="432" t="n">
        <f aca="false">EC448</f>
        <v>4.7</v>
      </c>
      <c r="EN448" s="432"/>
      <c r="EO448" s="432"/>
      <c r="EP448" s="432"/>
      <c r="EQ448" s="431" t="n">
        <f aca="false">EG448</f>
        <v>8</v>
      </c>
      <c r="ER448" s="449"/>
      <c r="ES448" s="450" t="n">
        <f aca="false">44000/(BA448+AF448)*24</f>
        <v>23.6368520010744</v>
      </c>
      <c r="ET448" s="451" t="n">
        <f aca="false">(BA448+AF448)/BA$6</f>
        <v>0.89352</v>
      </c>
      <c r="EU448" s="452" t="n">
        <f aca="false">BV448/1000/ES448*24</f>
        <v>0.407750454545455</v>
      </c>
      <c r="EV448" s="451" t="n">
        <f aca="false">EU448/$EU$6</f>
        <v>0.755093434343434</v>
      </c>
      <c r="EW448" s="514" t="n">
        <f aca="false">1-EM448/BY448</f>
        <v>0.756570527088991</v>
      </c>
      <c r="EX448" s="515" t="n">
        <f aca="false">BY448-EM448</f>
        <v>14.6074402363685</v>
      </c>
      <c r="EY448" s="514" t="n">
        <f aca="false">1-EJ448/BU448</f>
        <v>0.764705882352941</v>
      </c>
      <c r="EZ448" s="515" t="n">
        <f aca="false">BU448-EJ448</f>
        <v>52</v>
      </c>
      <c r="FA448" s="451" t="n">
        <f aca="false">1-EK448/BV448</f>
        <v>0.828178999856196</v>
      </c>
      <c r="FB448" s="432" t="n">
        <f aca="false">BV448-EK448</f>
        <v>332.580714477572</v>
      </c>
      <c r="FC448" s="453"/>
      <c r="FD448" s="432"/>
      <c r="FE448" s="453" t="n">
        <f aca="false">1-EQ448/CB448</f>
        <v>0.942028985507246</v>
      </c>
      <c r="FF448" s="431" t="n">
        <f aca="false">CB448-EQ448</f>
        <v>130</v>
      </c>
      <c r="FG448" s="406" t="n">
        <v>50400</v>
      </c>
      <c r="FH448" s="590"/>
      <c r="FI448" s="591"/>
      <c r="FJ448" s="592"/>
      <c r="FK448" s="456" t="n">
        <f aca="false">3000/BS448*24</f>
        <v>1.6116035455278</v>
      </c>
      <c r="FL448" s="531" t="n">
        <v>1200</v>
      </c>
      <c r="FM448" s="456" t="n">
        <f aca="false">FL448/BS448*1000</f>
        <v>26.86005909213</v>
      </c>
      <c r="FN448" s="531" t="n">
        <v>5560</v>
      </c>
      <c r="FO448" s="533" t="n">
        <f aca="false">FN448/11.15/1.2/1000</f>
        <v>0.415545590433483</v>
      </c>
      <c r="FP448" s="450" t="n">
        <f aca="false">FN448/BS448*1000</f>
        <v>124.451607126869</v>
      </c>
      <c r="FQ448" s="458" t="n">
        <v>50.4</v>
      </c>
      <c r="FR448" s="459" t="n">
        <f aca="false">FQ448/BS448*1000</f>
        <v>1.12812248186946</v>
      </c>
      <c r="FS448" s="577" t="n">
        <v>7.66</v>
      </c>
      <c r="FT448" s="578" t="n">
        <v>13</v>
      </c>
      <c r="FU448" s="579" t="n">
        <v>51</v>
      </c>
      <c r="FV448" s="580" t="n">
        <v>1</v>
      </c>
      <c r="FW448" s="581"/>
      <c r="FX448" s="580"/>
      <c r="FY448" s="453" t="n">
        <f aca="false">1-FV448/(EG448+DD448)</f>
        <v>0.875</v>
      </c>
      <c r="FZ448" s="453"/>
      <c r="GA448" s="430"/>
      <c r="GB448" s="514" t="n">
        <f aca="false">1-FT448/DZ448</f>
        <v>0.1875</v>
      </c>
      <c r="GC448" s="515" t="n">
        <f aca="false">(CW448+DZ448-FT448)</f>
        <v>3</v>
      </c>
      <c r="GD448" s="514" t="n">
        <f aca="false">1-FU448/EA448</f>
        <v>0.260869565217391</v>
      </c>
      <c r="GE448" s="528" t="n">
        <f aca="false">CX448+EA448-FU448</f>
        <v>18</v>
      </c>
      <c r="GF448" s="462" t="n">
        <f aca="false">4100/BS448*24</f>
        <v>2.20252484555466</v>
      </c>
      <c r="GG448" s="607" t="n">
        <v>25</v>
      </c>
      <c r="GH448" s="451" t="n">
        <f aca="false">GG448/80</f>
        <v>0.3125</v>
      </c>
      <c r="GI448" s="406" t="n">
        <v>175</v>
      </c>
      <c r="GJ448" s="463" t="n">
        <f aca="false">GI448/GG448</f>
        <v>7</v>
      </c>
      <c r="GK448" s="464" t="n">
        <f aca="false">GG448/(BS448/24)*1000</f>
        <v>13.430029546065</v>
      </c>
      <c r="GL448" s="465" t="n">
        <v>7.88</v>
      </c>
      <c r="GM448" s="530" t="n">
        <v>12.8</v>
      </c>
      <c r="GN448" s="406" t="n">
        <v>50</v>
      </c>
      <c r="GO448" s="514" t="n">
        <f aca="false">1-GM448/FT448</f>
        <v>0.0153846153846153</v>
      </c>
      <c r="GP448" s="451" t="n">
        <f aca="false">1-GN448/FU448</f>
        <v>0.0196078431372549</v>
      </c>
      <c r="GQ448" s="578" t="n">
        <v>8</v>
      </c>
      <c r="GR448" s="456" t="n">
        <f aca="false">4300/BS448*24</f>
        <v>2.30996508192318</v>
      </c>
      <c r="GS448" s="532" t="n">
        <f aca="false">HC448</f>
        <v>12.5</v>
      </c>
      <c r="GT448" s="532" t="n">
        <f aca="false">HD448</f>
        <v>44.75</v>
      </c>
      <c r="GU448" s="514" t="n">
        <f aca="false">1-GS448/GM448</f>
        <v>0.0234375</v>
      </c>
      <c r="GV448" s="514" t="n">
        <f aca="false">1-GT448/GN448</f>
        <v>0.105</v>
      </c>
      <c r="GW448" s="514" t="n">
        <f aca="false">1-HC448/FT448</f>
        <v>0.0384615384615384</v>
      </c>
      <c r="GX448" s="514" t="n">
        <f aca="false">1-HD448/FU448</f>
        <v>0.122549019607843</v>
      </c>
      <c r="GY448" s="463" t="n">
        <f aca="false">GK448/(FU448-HD448)</f>
        <v>2.1488047273704</v>
      </c>
      <c r="GZ448" s="406" t="n">
        <v>42457</v>
      </c>
      <c r="HA448" s="582" t="n">
        <v>8.03</v>
      </c>
      <c r="HB448" s="452" t="n">
        <v>7.9</v>
      </c>
      <c r="HC448" s="578" t="n">
        <v>12.5</v>
      </c>
      <c r="HD448" s="464" t="n">
        <f aca="false">HC448*3.58</f>
        <v>44.75</v>
      </c>
      <c r="HE448" s="464" t="n">
        <v>12</v>
      </c>
      <c r="HF448" s="464"/>
      <c r="HG448" s="583"/>
      <c r="HH448" s="576" t="n">
        <v>2</v>
      </c>
      <c r="HI448" s="584" t="n">
        <v>7470</v>
      </c>
      <c r="HJ448" s="407" t="n">
        <f aca="false">HI448*0.67</f>
        <v>5004.9</v>
      </c>
      <c r="HK448" s="407"/>
      <c r="HL448" s="550"/>
      <c r="HM448" s="585"/>
      <c r="HN448" s="462" t="n">
        <v>5.17</v>
      </c>
      <c r="HO448" s="575"/>
      <c r="HP448" s="549" t="n">
        <v>0.01</v>
      </c>
      <c r="HQ448" s="586"/>
      <c r="HR448" s="587"/>
      <c r="HS448" s="521" t="n">
        <v>0.21</v>
      </c>
      <c r="HT448" s="588" t="n">
        <v>4</v>
      </c>
      <c r="HU448" s="523" t="n">
        <f aca="false">72500/BA448*24</f>
        <v>41.1581038887312</v>
      </c>
      <c r="HV448" s="514" t="n">
        <f aca="false">1-HC448/BE448</f>
        <v>0.816176470588235</v>
      </c>
      <c r="HW448" s="514" t="n">
        <f aca="false">1-HD448/BF448</f>
        <v>0.866417910447761</v>
      </c>
      <c r="HX448" s="514" t="n">
        <f aca="false">1-HN448/BK448</f>
        <v>0.730729166666667</v>
      </c>
      <c r="HY448" s="600"/>
    </row>
    <row r="449" s="599" customFormat="true" ht="15" hidden="false" customHeight="true" outlineLevel="0" collapsed="false">
      <c r="A449" s="401" t="n">
        <v>43931</v>
      </c>
      <c r="B449" s="516" t="n">
        <v>41232</v>
      </c>
      <c r="C449" s="403" t="n">
        <f aca="false">B449/$B$6</f>
        <v>0.82464</v>
      </c>
      <c r="D449" s="572" t="n">
        <v>7.9</v>
      </c>
      <c r="E449" s="573" t="n">
        <v>45</v>
      </c>
      <c r="F449" s="574" t="n">
        <v>241</v>
      </c>
      <c r="G449" s="407" t="n">
        <f aca="false">F449*B449/1000</f>
        <v>9936.912</v>
      </c>
      <c r="H449" s="403" t="n">
        <f aca="false">G449/$G$6</f>
        <v>0.39747648</v>
      </c>
      <c r="I449" s="574" t="n">
        <v>7720</v>
      </c>
      <c r="J449" s="407" t="n">
        <f aca="false">I449*0.67</f>
        <v>5172.4</v>
      </c>
      <c r="K449" s="575" t="n">
        <v>23</v>
      </c>
      <c r="L449" s="575" t="n">
        <v>19</v>
      </c>
      <c r="M449" s="575" t="n">
        <v>2.1</v>
      </c>
      <c r="N449" s="576" t="n">
        <v>137</v>
      </c>
      <c r="O449" s="576" t="n">
        <v>16</v>
      </c>
      <c r="P449" s="410"/>
      <c r="Q449" s="410" t="n">
        <v>1200</v>
      </c>
      <c r="R449" s="410"/>
      <c r="S449" s="410"/>
      <c r="T449" s="411" t="n">
        <v>5.47</v>
      </c>
      <c r="U449" s="410" t="n">
        <f aca="false">V449/2.9</f>
        <v>3460.68965517241</v>
      </c>
      <c r="V449" s="410" t="n">
        <v>10036</v>
      </c>
      <c r="W449" s="410" t="n">
        <v>4107</v>
      </c>
      <c r="X449" s="517" t="n">
        <v>1200</v>
      </c>
      <c r="Y449" s="474"/>
      <c r="Z449" s="430"/>
      <c r="AA449" s="410"/>
      <c r="AB449" s="410"/>
      <c r="AC449" s="410"/>
      <c r="AD449" s="475"/>
      <c r="AE449" s="478"/>
      <c r="AF449" s="479" t="n">
        <f aca="false">X449+Q449</f>
        <v>2400</v>
      </c>
      <c r="AG449" s="478" t="n">
        <f aca="false">AF449/$AF$6</f>
        <v>0.96</v>
      </c>
      <c r="AH449" s="479" t="n">
        <f aca="false">AI449/2.9</f>
        <v>1771.89655172414</v>
      </c>
      <c r="AI449" s="479" t="n">
        <f aca="false">(V449*Q449+F449*X449)/AF449</f>
        <v>5138.5</v>
      </c>
      <c r="AJ449" s="474" t="n">
        <f aca="false">(V449*Q449+X449*F449)/1000</f>
        <v>12332.4</v>
      </c>
      <c r="AK449" s="478" t="n">
        <f aca="false">AJ449/$AJ$6</f>
        <v>0.548106666666667</v>
      </c>
      <c r="AL449" s="448" t="n">
        <v>38</v>
      </c>
      <c r="AM449" s="480"/>
      <c r="AN449" s="474" t="n">
        <v>1922</v>
      </c>
      <c r="AO449" s="474" t="n">
        <v>1913</v>
      </c>
      <c r="AP449" s="480" t="n">
        <v>7.15</v>
      </c>
      <c r="AQ449" s="448" t="n">
        <v>490</v>
      </c>
      <c r="AR449" s="474" t="n">
        <f aca="false">AQ449*3.2</f>
        <v>1568</v>
      </c>
      <c r="AS449" s="658" t="n">
        <f aca="false">AR449/AQ449</f>
        <v>3.2</v>
      </c>
      <c r="AT449" s="474" t="n">
        <v>6860</v>
      </c>
      <c r="AU449" s="448"/>
      <c r="AV449" s="481" t="n">
        <v>8</v>
      </c>
      <c r="AW449" s="480" t="n">
        <v>4.58</v>
      </c>
      <c r="AX449" s="480" t="n">
        <v>32.26</v>
      </c>
      <c r="AY449" s="481" t="n">
        <v>11.6</v>
      </c>
      <c r="AZ449" s="481" t="n">
        <v>4.2</v>
      </c>
      <c r="BA449" s="421" t="n">
        <f aca="false">CC449+DF449</f>
        <v>41801</v>
      </c>
      <c r="BB449" s="422" t="n">
        <f aca="false">BA449/$BA$6</f>
        <v>0.83602</v>
      </c>
      <c r="BC449" s="423"/>
      <c r="BD449" s="424" t="n">
        <v>7.79</v>
      </c>
      <c r="BE449" s="425" t="n">
        <v>70</v>
      </c>
      <c r="BF449" s="426" t="n">
        <v>347</v>
      </c>
      <c r="BG449" s="427" t="n">
        <v>8180</v>
      </c>
      <c r="BH449" s="421" t="n">
        <f aca="false">BG449*0.67</f>
        <v>5480.6</v>
      </c>
      <c r="BI449" s="433"/>
      <c r="BJ449" s="422"/>
      <c r="BK449" s="428" t="n">
        <v>14</v>
      </c>
      <c r="BL449" s="428" t="n">
        <v>9.1</v>
      </c>
      <c r="BM449" s="429" t="n">
        <v>4.9</v>
      </c>
      <c r="BN449" s="423" t="n">
        <v>2.4</v>
      </c>
      <c r="BO449" s="426" t="n">
        <v>209</v>
      </c>
      <c r="BP449" s="426" t="n">
        <v>16</v>
      </c>
      <c r="BQ449" s="424" t="n">
        <v>5.64</v>
      </c>
      <c r="BR449" s="422" t="n">
        <f aca="false">BQ449/$BQ$6</f>
        <v>0.783333333333333</v>
      </c>
      <c r="BS449" s="410" t="n">
        <f aca="false">BA449+AF449</f>
        <v>44201</v>
      </c>
      <c r="BT449" s="430" t="n">
        <f aca="false">(BD449*BA449+AP449*AF449)/(AF449+BA449)</f>
        <v>7.75524965498518</v>
      </c>
      <c r="BU449" s="431" t="n">
        <f aca="false">(AQ449*Y449+BA449*BE449)/(BA449+Y449)</f>
        <v>70</v>
      </c>
      <c r="BV449" s="431" t="n">
        <f aca="false">(BA449*BF449+AR449*AF449)/(AF449+BA449)</f>
        <v>413.297142598584</v>
      </c>
      <c r="BW449" s="431" t="n">
        <f aca="false">(BA449*BG449+AS449*AF449)/(AF449+BA449)</f>
        <v>7736.02090450442</v>
      </c>
      <c r="BX449" s="431" t="n">
        <f aca="false">BW449*0.65</f>
        <v>5028.41358792788</v>
      </c>
      <c r="BY449" s="431" t="n">
        <f aca="false">(BK449*BA449+AY449*AF449)/BS449</f>
        <v>13.8696862061944</v>
      </c>
      <c r="BZ449" s="431" t="n">
        <f aca="false">(BL449*BA449+AY449*AF449)/BS449</f>
        <v>9.23574353521414</v>
      </c>
      <c r="CA449" s="432" t="n">
        <f aca="false">(BN449*BA449+AZ449*AF449)/BS449</f>
        <v>2.49773534535418</v>
      </c>
      <c r="CB449" s="431" t="n">
        <f aca="false">BO449</f>
        <v>209</v>
      </c>
      <c r="CC449" s="433" t="n">
        <v>19741</v>
      </c>
      <c r="CD449" s="412" t="n">
        <f aca="false">CC449+AF449/2</f>
        <v>20941</v>
      </c>
      <c r="CE449" s="422" t="n">
        <f aca="false">CD449/25000</f>
        <v>0.83764</v>
      </c>
      <c r="CF449" s="434" t="n">
        <f aca="false">6700/CD449*24</f>
        <v>7.67871639367748</v>
      </c>
      <c r="CG449" s="435"/>
      <c r="CH449" s="428"/>
      <c r="CI449" s="447" t="n">
        <f aca="false">9500/CD449*24</f>
        <v>10.8877321999905</v>
      </c>
      <c r="CJ449" s="437" t="n">
        <v>24.9</v>
      </c>
      <c r="CK449" s="437" t="n">
        <v>1.72</v>
      </c>
      <c r="CL449" s="424"/>
      <c r="CM449" s="424"/>
      <c r="CN449" s="424" t="n">
        <v>95</v>
      </c>
      <c r="CO449" s="433"/>
      <c r="CP449" s="433"/>
      <c r="CQ449" s="438"/>
      <c r="CR449" s="438" t="n">
        <v>0.96</v>
      </c>
      <c r="CS449" s="425"/>
      <c r="CT449" s="433" t="n">
        <f aca="false">3500/CD449*24</f>
        <v>4.01126975789122</v>
      </c>
      <c r="CU449" s="435" t="n">
        <v>6.41</v>
      </c>
      <c r="CV449" s="439"/>
      <c r="CW449" s="440"/>
      <c r="CX449" s="441"/>
      <c r="CY449" s="442"/>
      <c r="CZ449" s="443"/>
      <c r="DA449" s="443"/>
      <c r="DB449" s="443"/>
      <c r="DC449" s="443"/>
      <c r="DD449" s="444"/>
      <c r="DE449" s="441"/>
      <c r="DF449" s="445" t="n">
        <v>22060</v>
      </c>
      <c r="DG449" s="446" t="n">
        <f aca="false">DF449+AF449/2</f>
        <v>23260</v>
      </c>
      <c r="DH449" s="422" t="n">
        <f aca="false">DG449/25000</f>
        <v>0.9304</v>
      </c>
      <c r="DI449" s="447" t="n">
        <f aca="false">6700/DG449*24</f>
        <v>6.91315563198624</v>
      </c>
      <c r="DJ449" s="435" t="n">
        <v>7.62</v>
      </c>
      <c r="DK449" s="428" t="n">
        <v>2.1</v>
      </c>
      <c r="DL449" s="447" t="n">
        <f aca="false">9500/DG449*24</f>
        <v>9.80223559759243</v>
      </c>
      <c r="DM449" s="423" t="n">
        <v>24.8</v>
      </c>
      <c r="DN449" s="423" t="n">
        <v>1.21</v>
      </c>
      <c r="DO449" s="424" t="n">
        <v>7.6</v>
      </c>
      <c r="DP449" s="424"/>
      <c r="DQ449" s="424" t="n">
        <v>92</v>
      </c>
      <c r="DR449" s="433"/>
      <c r="DS449" s="433"/>
      <c r="DT449" s="438"/>
      <c r="DU449" s="438" t="n">
        <v>0.95</v>
      </c>
      <c r="DV449" s="425"/>
      <c r="DW449" s="447" t="n">
        <f aca="false">3500/DG449*24</f>
        <v>3.61134995700774</v>
      </c>
      <c r="DX449" s="435" t="n">
        <v>5.17</v>
      </c>
      <c r="DY449" s="439" t="n">
        <v>7.81</v>
      </c>
      <c r="DZ449" s="440" t="n">
        <v>15.9</v>
      </c>
      <c r="EA449" s="441" t="n">
        <v>65</v>
      </c>
      <c r="EB449" s="442" t="n">
        <v>7500</v>
      </c>
      <c r="EC449" s="443" t="n">
        <v>4.9</v>
      </c>
      <c r="ED449" s="443" t="n">
        <v>0.44</v>
      </c>
      <c r="EE449" s="443" t="n">
        <v>1.9</v>
      </c>
      <c r="EF449" s="443" t="n">
        <v>0.9</v>
      </c>
      <c r="EG449" s="444" t="n">
        <v>15</v>
      </c>
      <c r="EH449" s="441" t="n">
        <v>16</v>
      </c>
      <c r="EI449" s="430" t="n">
        <f aca="false">DY449</f>
        <v>7.81</v>
      </c>
      <c r="EJ449" s="448" t="n">
        <f aca="false">DZ449</f>
        <v>15.9</v>
      </c>
      <c r="EK449" s="449" t="n">
        <f aca="false">EA449</f>
        <v>65</v>
      </c>
      <c r="EL449" s="418" t="n">
        <f aca="false">EB449</f>
        <v>7500</v>
      </c>
      <c r="EM449" s="432" t="n">
        <f aca="false">EC449</f>
        <v>4.9</v>
      </c>
      <c r="EN449" s="432" t="n">
        <f aca="false">ED449</f>
        <v>0.44</v>
      </c>
      <c r="EO449" s="432" t="n">
        <f aca="false">EE449</f>
        <v>1.9</v>
      </c>
      <c r="EP449" s="432" t="n">
        <f aca="false">EF449</f>
        <v>0.9</v>
      </c>
      <c r="EQ449" s="431" t="n">
        <f aca="false">EG449</f>
        <v>15</v>
      </c>
      <c r="ER449" s="449" t="n">
        <f aca="false">EH449</f>
        <v>16</v>
      </c>
      <c r="ES449" s="450" t="n">
        <f aca="false">44000/(BA449+AF449)*24</f>
        <v>23.8908621976878</v>
      </c>
      <c r="ET449" s="451" t="n">
        <f aca="false">(BA449+AF449)/BA$6</f>
        <v>0.88402</v>
      </c>
      <c r="EU449" s="452" t="n">
        <f aca="false">BV449/1000/ES449*24</f>
        <v>0.415185159090909</v>
      </c>
      <c r="EV449" s="451" t="n">
        <f aca="false">EU449/$EU$6</f>
        <v>0.768861405723906</v>
      </c>
      <c r="EW449" s="514" t="n">
        <f aca="false">1-EM449/BY449</f>
        <v>0.646711545801838</v>
      </c>
      <c r="EX449" s="515" t="n">
        <f aca="false">BY449-EM449</f>
        <v>8.96968620619443</v>
      </c>
      <c r="EY449" s="514" t="n">
        <f aca="false">1-EJ449/BU449</f>
        <v>0.772857142857143</v>
      </c>
      <c r="EZ449" s="515" t="n">
        <f aca="false">BU449-EJ449</f>
        <v>54.1</v>
      </c>
      <c r="FA449" s="451" t="n">
        <f aca="false">1-EK449/BV449</f>
        <v>0.842728165040494</v>
      </c>
      <c r="FB449" s="432" t="n">
        <f aca="false">BV449-EK449</f>
        <v>348.297142598584</v>
      </c>
      <c r="FC449" s="453" t="n">
        <f aca="false">1-EP449/CA449</f>
        <v>0.639673594052303</v>
      </c>
      <c r="FD449" s="432" t="n">
        <f aca="false">CA449-EP449</f>
        <v>1.59773534535418</v>
      </c>
      <c r="FE449" s="453" t="n">
        <f aca="false">1-EQ449/CB449</f>
        <v>0.92822966507177</v>
      </c>
      <c r="FF449" s="431" t="n">
        <f aca="false">CB449-EQ449</f>
        <v>194</v>
      </c>
      <c r="FG449" s="406" t="n">
        <v>50400</v>
      </c>
      <c r="FH449" s="590"/>
      <c r="FI449" s="591"/>
      <c r="FJ449" s="592"/>
      <c r="FK449" s="456" t="n">
        <f aca="false">3000/BS449*24</f>
        <v>1.62892242256963</v>
      </c>
      <c r="FL449" s="531" t="n">
        <v>1200</v>
      </c>
      <c r="FM449" s="456" t="n">
        <f aca="false">FL449/BS449*1000</f>
        <v>27.1487070428271</v>
      </c>
      <c r="FN449" s="531" t="n">
        <v>5143</v>
      </c>
      <c r="FO449" s="533" t="n">
        <f aca="false">FN449/11.15/1.2/1000</f>
        <v>0.384379671150972</v>
      </c>
      <c r="FP449" s="450" t="n">
        <f aca="false">FN449/BS449*1000</f>
        <v>116.35483360105</v>
      </c>
      <c r="FQ449" s="458" t="n">
        <v>50.4</v>
      </c>
      <c r="FR449" s="459" t="n">
        <f aca="false">FQ449/BS449*1000</f>
        <v>1.14024569579874</v>
      </c>
      <c r="FS449" s="577" t="n">
        <v>7.72</v>
      </c>
      <c r="FT449" s="578" t="n">
        <v>14</v>
      </c>
      <c r="FU449" s="579" t="n">
        <v>55</v>
      </c>
      <c r="FV449" s="580" t="n">
        <v>2</v>
      </c>
      <c r="FW449" s="581" t="n">
        <v>0.22</v>
      </c>
      <c r="FX449" s="580" t="n">
        <v>8</v>
      </c>
      <c r="FY449" s="453" t="n">
        <f aca="false">1-FV449/(EG449+DD449)</f>
        <v>0.866666666666667</v>
      </c>
      <c r="FZ449" s="453" t="n">
        <f aca="false">1-FW449/(EF449+DC449)</f>
        <v>0.755555555555556</v>
      </c>
      <c r="GA449" s="430" t="n">
        <f aca="false">EF449+DC449-FW449</f>
        <v>0.68</v>
      </c>
      <c r="GB449" s="514" t="n">
        <f aca="false">1-FT449/DZ449</f>
        <v>0.119496855345912</v>
      </c>
      <c r="GC449" s="515" t="n">
        <f aca="false">(CW449+DZ449-FT449)</f>
        <v>1.9</v>
      </c>
      <c r="GD449" s="514" t="n">
        <f aca="false">1-FU449/EA449</f>
        <v>0.153846153846154</v>
      </c>
      <c r="GE449" s="528" t="n">
        <f aca="false">CX449+EA449-FU449</f>
        <v>10</v>
      </c>
      <c r="GF449" s="462" t="n">
        <f aca="false">4100/BS449*24</f>
        <v>2.22619397751182</v>
      </c>
      <c r="GG449" s="607" t="n">
        <v>25</v>
      </c>
      <c r="GH449" s="451" t="n">
        <f aca="false">GG449/80</f>
        <v>0.3125</v>
      </c>
      <c r="GI449" s="406" t="n">
        <v>175</v>
      </c>
      <c r="GJ449" s="463" t="n">
        <f aca="false">GI449/GG449</f>
        <v>7</v>
      </c>
      <c r="GK449" s="464" t="n">
        <f aca="false">GG449/(BS449/24)*1000</f>
        <v>13.5743535214135</v>
      </c>
      <c r="GL449" s="465" t="n">
        <v>7.95</v>
      </c>
      <c r="GM449" s="530" t="n">
        <v>13.5</v>
      </c>
      <c r="GN449" s="406" t="n">
        <v>54</v>
      </c>
      <c r="GO449" s="514" t="n">
        <f aca="false">1-GM449/FT449</f>
        <v>0.0357142857142857</v>
      </c>
      <c r="GP449" s="451" t="n">
        <f aca="false">1-GN449/FU449</f>
        <v>0.0181818181818182</v>
      </c>
      <c r="GQ449" s="578" t="n">
        <v>8</v>
      </c>
      <c r="GR449" s="456" t="n">
        <f aca="false">4300/BS449*24</f>
        <v>2.33478880568313</v>
      </c>
      <c r="GS449" s="532" t="n">
        <f aca="false">HC449</f>
        <v>13</v>
      </c>
      <c r="GT449" s="532" t="n">
        <f aca="false">HD449</f>
        <v>46.54</v>
      </c>
      <c r="GU449" s="514" t="n">
        <f aca="false">1-GS449/GM449</f>
        <v>0.0370370370370371</v>
      </c>
      <c r="GV449" s="514" t="n">
        <f aca="false">1-GT449/GN449</f>
        <v>0.138148148148148</v>
      </c>
      <c r="GW449" s="514" t="n">
        <f aca="false">1-HC449/FT449</f>
        <v>0.0714285714285714</v>
      </c>
      <c r="GX449" s="514" t="n">
        <f aca="false">1-HD449/FU449</f>
        <v>0.153818181818182</v>
      </c>
      <c r="GY449" s="463" t="n">
        <f aca="false">GK449/(FU449-HD449)</f>
        <v>1.60453351316945</v>
      </c>
      <c r="GZ449" s="406" t="n">
        <v>42222</v>
      </c>
      <c r="HA449" s="582" t="n">
        <v>7.98</v>
      </c>
      <c r="HB449" s="452" t="n">
        <v>7.89</v>
      </c>
      <c r="HC449" s="578" t="n">
        <v>13</v>
      </c>
      <c r="HD449" s="464" t="n">
        <f aca="false">HC449*3.58</f>
        <v>46.54</v>
      </c>
      <c r="HE449" s="464" t="n">
        <v>11</v>
      </c>
      <c r="HF449" s="464"/>
      <c r="HG449" s="583"/>
      <c r="HH449" s="576" t="n">
        <v>1</v>
      </c>
      <c r="HI449" s="584" t="n">
        <v>7280</v>
      </c>
      <c r="HJ449" s="407" t="n">
        <f aca="false">HI449*0.67</f>
        <v>4877.6</v>
      </c>
      <c r="HK449" s="407"/>
      <c r="HL449" s="550" t="n">
        <v>1283</v>
      </c>
      <c r="HM449" s="585" t="n">
        <v>3.7</v>
      </c>
      <c r="HN449" s="462" t="n">
        <v>4.21</v>
      </c>
      <c r="HO449" s="575" t="n">
        <v>0.35</v>
      </c>
      <c r="HP449" s="549" t="n">
        <v>0.01</v>
      </c>
      <c r="HQ449" s="586" t="n">
        <v>3.4</v>
      </c>
      <c r="HR449" s="587" t="n">
        <v>0.22</v>
      </c>
      <c r="HS449" s="521" t="n">
        <v>0.21</v>
      </c>
      <c r="HT449" s="588" t="n">
        <v>8</v>
      </c>
      <c r="HU449" s="523" t="n">
        <f aca="false">72500/BA449*24</f>
        <v>41.625798425875</v>
      </c>
      <c r="HV449" s="514" t="n">
        <f aca="false">1-HC449/BE449</f>
        <v>0.814285714285714</v>
      </c>
      <c r="HW449" s="514" t="n">
        <f aca="false">1-HD449/BF449</f>
        <v>0.865878962536023</v>
      </c>
      <c r="HX449" s="514" t="n">
        <f aca="false">1-HN449/BK449</f>
        <v>0.699285714285714</v>
      </c>
      <c r="HY449" s="600"/>
    </row>
    <row r="450" s="599" customFormat="true" ht="15" hidden="false" customHeight="true" outlineLevel="0" collapsed="false">
      <c r="A450" s="401" t="n">
        <v>43932</v>
      </c>
      <c r="B450" s="516" t="n">
        <v>44999</v>
      </c>
      <c r="C450" s="403" t="n">
        <f aca="false">B450/$B$6</f>
        <v>0.89998</v>
      </c>
      <c r="D450" s="572" t="n">
        <v>7.97</v>
      </c>
      <c r="E450" s="573" t="n">
        <v>39</v>
      </c>
      <c r="F450" s="574" t="n">
        <v>211</v>
      </c>
      <c r="G450" s="407" t="n">
        <f aca="false">F450*B450/1000</f>
        <v>9494.789</v>
      </c>
      <c r="H450" s="403" t="n">
        <f aca="false">G450/$G$6</f>
        <v>0.37979156</v>
      </c>
      <c r="I450" s="574" t="n">
        <v>7860</v>
      </c>
      <c r="J450" s="407" t="n">
        <f aca="false">I450*0.67</f>
        <v>5266.2</v>
      </c>
      <c r="K450" s="575" t="n">
        <v>18.5</v>
      </c>
      <c r="L450" s="575"/>
      <c r="M450" s="575"/>
      <c r="N450" s="576" t="n">
        <v>89</v>
      </c>
      <c r="O450" s="576"/>
      <c r="P450" s="410"/>
      <c r="Q450" s="410" t="n">
        <v>1200</v>
      </c>
      <c r="R450" s="410"/>
      <c r="S450" s="410"/>
      <c r="T450" s="411" t="n">
        <v>5.82</v>
      </c>
      <c r="U450" s="410" t="n">
        <f aca="false">V450/2.9</f>
        <v>3376.20689655172</v>
      </c>
      <c r="V450" s="410" t="n">
        <v>9791</v>
      </c>
      <c r="W450" s="410" t="n">
        <v>3953</v>
      </c>
      <c r="X450" s="517" t="n">
        <v>1200</v>
      </c>
      <c r="Y450" s="474"/>
      <c r="Z450" s="430"/>
      <c r="AA450" s="410"/>
      <c r="AB450" s="410"/>
      <c r="AC450" s="410"/>
      <c r="AD450" s="475"/>
      <c r="AE450" s="478"/>
      <c r="AF450" s="479" t="n">
        <f aca="false">X450+Q450</f>
        <v>2400</v>
      </c>
      <c r="AG450" s="478" t="n">
        <f aca="false">AF450/$AF$6</f>
        <v>0.96</v>
      </c>
      <c r="AH450" s="479" t="n">
        <f aca="false">AI450/2.9</f>
        <v>1724.48275862069</v>
      </c>
      <c r="AI450" s="479" t="n">
        <f aca="false">(V450*Q450+F450*X450)/AF450</f>
        <v>5001</v>
      </c>
      <c r="AJ450" s="474" t="n">
        <f aca="false">(V450*Q450+X450*F450)/1000</f>
        <v>12002.4</v>
      </c>
      <c r="AK450" s="478" t="n">
        <f aca="false">AJ450/$AJ$6</f>
        <v>0.53344</v>
      </c>
      <c r="AL450" s="448" t="n">
        <v>38</v>
      </c>
      <c r="AM450" s="480"/>
      <c r="AN450" s="474" t="n">
        <v>2040</v>
      </c>
      <c r="AO450" s="474" t="n">
        <v>1914</v>
      </c>
      <c r="AP450" s="480" t="n">
        <v>7.17</v>
      </c>
      <c r="AQ450" s="448" t="n">
        <v>491</v>
      </c>
      <c r="AR450" s="474" t="n">
        <f aca="false">AQ450*3.2</f>
        <v>1571.2</v>
      </c>
      <c r="AS450" s="658" t="n">
        <f aca="false">AR450/AQ450</f>
        <v>3.2</v>
      </c>
      <c r="AT450" s="474" t="n">
        <v>6810</v>
      </c>
      <c r="AU450" s="448"/>
      <c r="AV450" s="481" t="n">
        <v>8</v>
      </c>
      <c r="AW450" s="480" t="n">
        <v>4.65</v>
      </c>
      <c r="AX450" s="480" t="n">
        <v>31.2</v>
      </c>
      <c r="AY450" s="481" t="n">
        <v>22</v>
      </c>
      <c r="AZ450" s="481" t="n">
        <v>3.7</v>
      </c>
      <c r="BA450" s="421" t="n">
        <f aca="false">CC450+DF450</f>
        <v>42606</v>
      </c>
      <c r="BB450" s="422" t="n">
        <f aca="false">BA450/$BA$6</f>
        <v>0.85212</v>
      </c>
      <c r="BC450" s="423"/>
      <c r="BD450" s="424" t="n">
        <v>7.78</v>
      </c>
      <c r="BE450" s="425" t="n">
        <v>60.8</v>
      </c>
      <c r="BF450" s="426" t="n">
        <v>345</v>
      </c>
      <c r="BG450" s="427" t="n">
        <v>8700</v>
      </c>
      <c r="BH450" s="421" t="n">
        <f aca="false">BG450*0.67</f>
        <v>5829</v>
      </c>
      <c r="BI450" s="433"/>
      <c r="BJ450" s="422"/>
      <c r="BK450" s="428" t="n">
        <v>13.2</v>
      </c>
      <c r="BL450" s="428"/>
      <c r="BM450" s="429"/>
      <c r="BN450" s="423"/>
      <c r="BO450" s="426" t="n">
        <v>97</v>
      </c>
      <c r="BP450" s="426"/>
      <c r="BQ450" s="424" t="n">
        <v>4.22</v>
      </c>
      <c r="BR450" s="422" t="n">
        <f aca="false">BQ450/$BQ$6</f>
        <v>0.586111111111111</v>
      </c>
      <c r="BS450" s="410" t="n">
        <f aca="false">BA450+AF450</f>
        <v>45006</v>
      </c>
      <c r="BT450" s="430" t="n">
        <f aca="false">(BD450*BA450+AP450*AF450)/(AF450+BA450)</f>
        <v>7.74747100386615</v>
      </c>
      <c r="BU450" s="431" t="n">
        <f aca="false">(AQ450*Y450+BA450*BE450)/(BA450+Y450)</f>
        <v>60.8</v>
      </c>
      <c r="BV450" s="431" t="n">
        <f aca="false">(BA450*BF450+AR450*AF450)/(AF450+BA450)</f>
        <v>410.388614851353</v>
      </c>
      <c r="BW450" s="431" t="n">
        <f aca="false">(BA450*BG450+AS450*AF450)/(AF450+BA450)</f>
        <v>8236.23250233302</v>
      </c>
      <c r="BX450" s="431" t="n">
        <f aca="false">BW450*0.65</f>
        <v>5353.55112651647</v>
      </c>
      <c r="BY450" s="431" t="n">
        <f aca="false">(BK450*BA450+AY450*AF450)/BS450</f>
        <v>13.6692707638981</v>
      </c>
      <c r="BZ450" s="431"/>
      <c r="CA450" s="432"/>
      <c r="CB450" s="431" t="n">
        <f aca="false">BO450</f>
        <v>97</v>
      </c>
      <c r="CC450" s="433" t="n">
        <v>19479</v>
      </c>
      <c r="CD450" s="412" t="n">
        <f aca="false">CC450+AF450/2</f>
        <v>20679</v>
      </c>
      <c r="CE450" s="422" t="n">
        <f aca="false">CD450/25000</f>
        <v>0.82716</v>
      </c>
      <c r="CF450" s="434" t="n">
        <f aca="false">6700/CD450*24</f>
        <v>7.77600464239083</v>
      </c>
      <c r="CG450" s="435"/>
      <c r="CH450" s="428"/>
      <c r="CI450" s="447" t="n">
        <f aca="false">9500/CD450*24</f>
        <v>11.0256782242855</v>
      </c>
      <c r="CJ450" s="437" t="n">
        <v>24.7</v>
      </c>
      <c r="CK450" s="437" t="n">
        <v>1.52</v>
      </c>
      <c r="CL450" s="424"/>
      <c r="CM450" s="424" t="n">
        <v>15.7</v>
      </c>
      <c r="CN450" s="424" t="n">
        <v>90</v>
      </c>
      <c r="CO450" s="433"/>
      <c r="CP450" s="433"/>
      <c r="CQ450" s="438"/>
      <c r="CR450" s="438" t="n">
        <v>0.94</v>
      </c>
      <c r="CS450" s="425"/>
      <c r="CT450" s="433" t="n">
        <f aca="false">3500/CD450*24</f>
        <v>4.06209197736835</v>
      </c>
      <c r="CU450" s="435" t="n">
        <v>6.32</v>
      </c>
      <c r="CV450" s="439"/>
      <c r="CW450" s="440"/>
      <c r="CX450" s="441"/>
      <c r="CY450" s="442"/>
      <c r="CZ450" s="443"/>
      <c r="DA450" s="443"/>
      <c r="DB450" s="443"/>
      <c r="DC450" s="443"/>
      <c r="DD450" s="444"/>
      <c r="DE450" s="441"/>
      <c r="DF450" s="445" t="n">
        <v>23127</v>
      </c>
      <c r="DG450" s="446" t="n">
        <f aca="false">DF450+AF450/2</f>
        <v>24327</v>
      </c>
      <c r="DH450" s="422" t="n">
        <f aca="false">DG450/25000</f>
        <v>0.97308</v>
      </c>
      <c r="DI450" s="447" t="n">
        <f aca="false">6700/DG450*24</f>
        <v>6.6099395733136</v>
      </c>
      <c r="DJ450" s="435" t="n">
        <v>7.62</v>
      </c>
      <c r="DK450" s="428" t="n">
        <v>1.8</v>
      </c>
      <c r="DL450" s="447" t="n">
        <f aca="false">9500/DG450*24</f>
        <v>9.37230238007152</v>
      </c>
      <c r="DM450" s="423" t="n">
        <v>24.7</v>
      </c>
      <c r="DN450" s="423" t="n">
        <v>1.37</v>
      </c>
      <c r="DO450" s="424" t="n">
        <v>7.62</v>
      </c>
      <c r="DP450" s="424" t="n">
        <v>15.2</v>
      </c>
      <c r="DQ450" s="424" t="n">
        <v>95</v>
      </c>
      <c r="DR450" s="433"/>
      <c r="DS450" s="433"/>
      <c r="DT450" s="438"/>
      <c r="DU450" s="438" t="n">
        <v>0.93</v>
      </c>
      <c r="DV450" s="425"/>
      <c r="DW450" s="447" t="n">
        <f aca="false">3500/DG450*24</f>
        <v>3.4529535084474</v>
      </c>
      <c r="DX450" s="435" t="n">
        <v>5.44</v>
      </c>
      <c r="DY450" s="439" t="n">
        <v>7.77</v>
      </c>
      <c r="DZ450" s="440" t="n">
        <v>15</v>
      </c>
      <c r="EA450" s="441" t="n">
        <v>60</v>
      </c>
      <c r="EB450" s="442" t="n">
        <v>7490</v>
      </c>
      <c r="EC450" s="443" t="n">
        <v>4.3</v>
      </c>
      <c r="ED450" s="443"/>
      <c r="EE450" s="443"/>
      <c r="EF450" s="443"/>
      <c r="EG450" s="444" t="n">
        <v>8</v>
      </c>
      <c r="EH450" s="441"/>
      <c r="EI450" s="430" t="n">
        <f aca="false">DY450</f>
        <v>7.77</v>
      </c>
      <c r="EJ450" s="448" t="n">
        <f aca="false">DZ450</f>
        <v>15</v>
      </c>
      <c r="EK450" s="449" t="n">
        <f aca="false">EA450</f>
        <v>60</v>
      </c>
      <c r="EL450" s="418" t="n">
        <f aca="false">EB450</f>
        <v>7490</v>
      </c>
      <c r="EM450" s="432" t="n">
        <f aca="false">EC450</f>
        <v>4.3</v>
      </c>
      <c r="EN450" s="432"/>
      <c r="EO450" s="432"/>
      <c r="EP450" s="432"/>
      <c r="EQ450" s="431" t="n">
        <f aca="false">EG450</f>
        <v>8</v>
      </c>
      <c r="ER450" s="449"/>
      <c r="ES450" s="450" t="n">
        <f aca="false">44000/(BA450+AF450)*24</f>
        <v>23.4635381949073</v>
      </c>
      <c r="ET450" s="451" t="n">
        <f aca="false">(BA450+AF450)/BA$6</f>
        <v>0.90012</v>
      </c>
      <c r="EU450" s="452" t="n">
        <f aca="false">BV450/1000/ES450*24</f>
        <v>0.419771590909091</v>
      </c>
      <c r="EV450" s="451" t="n">
        <f aca="false">EU450/$EU$6</f>
        <v>0.777354797979798</v>
      </c>
      <c r="EW450" s="514" t="n">
        <f aca="false">1-EM450/BY450</f>
        <v>0.685425793791669</v>
      </c>
      <c r="EX450" s="515" t="n">
        <f aca="false">BY450-EM450</f>
        <v>9.36927076389815</v>
      </c>
      <c r="EY450" s="514" t="n">
        <f aca="false">1-EJ450/BU450</f>
        <v>0.75328947368421</v>
      </c>
      <c r="EZ450" s="515" t="n">
        <f aca="false">BU450-EJ450</f>
        <v>45.8</v>
      </c>
      <c r="FA450" s="451" t="n">
        <f aca="false">1-EK450/BV450</f>
        <v>0.853797113690075</v>
      </c>
      <c r="FB450" s="432" t="n">
        <f aca="false">BV450-EK450</f>
        <v>350.388614851353</v>
      </c>
      <c r="FC450" s="453"/>
      <c r="FD450" s="432"/>
      <c r="FE450" s="453" t="n">
        <f aca="false">1-EQ450/CB450</f>
        <v>0.917525773195876</v>
      </c>
      <c r="FF450" s="431" t="n">
        <f aca="false">CB450-EQ450</f>
        <v>89</v>
      </c>
      <c r="FG450" s="406" t="n">
        <v>50400</v>
      </c>
      <c r="FH450" s="590"/>
      <c r="FI450" s="591"/>
      <c r="FJ450" s="592"/>
      <c r="FK450" s="456" t="n">
        <f aca="false">3000/BS450*24</f>
        <v>1.59978669510732</v>
      </c>
      <c r="FL450" s="531" t="n">
        <v>1200</v>
      </c>
      <c r="FM450" s="456" t="n">
        <f aca="false">FL450/BS450*1000</f>
        <v>26.663111585122</v>
      </c>
      <c r="FN450" s="531" t="n">
        <v>4726</v>
      </c>
      <c r="FO450" s="533" t="n">
        <f aca="false">FN450/11.15/1.2/1000</f>
        <v>0.35321375186846</v>
      </c>
      <c r="FP450" s="450" t="n">
        <f aca="false">FN450/BS450*1000</f>
        <v>105.008221126072</v>
      </c>
      <c r="FQ450" s="458" t="n">
        <v>50.4</v>
      </c>
      <c r="FR450" s="459" t="n">
        <f aca="false">FQ450/BS450*1000</f>
        <v>1.11985068657512</v>
      </c>
      <c r="FS450" s="577" t="n">
        <v>7.72</v>
      </c>
      <c r="FT450" s="578" t="n">
        <v>12.8</v>
      </c>
      <c r="FU450" s="579" t="n">
        <v>49</v>
      </c>
      <c r="FV450" s="580" t="n">
        <v>3</v>
      </c>
      <c r="FW450" s="581"/>
      <c r="FX450" s="580"/>
      <c r="FY450" s="453" t="n">
        <f aca="false">1-FV450/(EG450+DD450)</f>
        <v>0.625</v>
      </c>
      <c r="FZ450" s="453"/>
      <c r="GA450" s="430"/>
      <c r="GB450" s="514" t="n">
        <f aca="false">1-FT450/DZ450</f>
        <v>0.146666666666667</v>
      </c>
      <c r="GC450" s="515" t="n">
        <f aca="false">(CW450+DZ450-FT450)</f>
        <v>2.2</v>
      </c>
      <c r="GD450" s="514" t="n">
        <f aca="false">1-FU450/EA450</f>
        <v>0.183333333333333</v>
      </c>
      <c r="GE450" s="528" t="n">
        <f aca="false">CX450+EA450-FU450</f>
        <v>11</v>
      </c>
      <c r="GF450" s="462" t="n">
        <f aca="false">4100/BS450*24</f>
        <v>2.18637514998</v>
      </c>
      <c r="GG450" s="607" t="n">
        <v>25</v>
      </c>
      <c r="GH450" s="451" t="n">
        <f aca="false">GG450/80</f>
        <v>0.3125</v>
      </c>
      <c r="GI450" s="406" t="n">
        <v>175</v>
      </c>
      <c r="GJ450" s="463" t="n">
        <f aca="false">GI450/GG450</f>
        <v>7</v>
      </c>
      <c r="GK450" s="464" t="n">
        <f aca="false">GG450/(BS450/24)*1000</f>
        <v>13.331555792561</v>
      </c>
      <c r="GL450" s="465" t="n">
        <v>8.02</v>
      </c>
      <c r="GM450" s="530" t="n">
        <v>12.6</v>
      </c>
      <c r="GN450" s="406" t="n">
        <v>48</v>
      </c>
      <c r="GO450" s="514" t="n">
        <f aca="false">1-GM450/FT450</f>
        <v>0.0156250000000001</v>
      </c>
      <c r="GP450" s="451" t="n">
        <f aca="false">1-GN450/FU450</f>
        <v>0.0204081632653061</v>
      </c>
      <c r="GQ450" s="578" t="n">
        <v>8</v>
      </c>
      <c r="GR450" s="456" t="n">
        <f aca="false">4300/BS450*24</f>
        <v>2.29302759632049</v>
      </c>
      <c r="GS450" s="532" t="n">
        <f aca="false">HC450</f>
        <v>12</v>
      </c>
      <c r="GT450" s="532" t="n">
        <f aca="false">HD450</f>
        <v>42.96</v>
      </c>
      <c r="GU450" s="514" t="n">
        <f aca="false">1-GS450/GM450</f>
        <v>0.0476190476190476</v>
      </c>
      <c r="GV450" s="514" t="n">
        <f aca="false">1-GT450/GN450</f>
        <v>0.105</v>
      </c>
      <c r="GW450" s="514" t="n">
        <f aca="false">1-HC450/FT450</f>
        <v>0.0625</v>
      </c>
      <c r="GX450" s="514" t="n">
        <f aca="false">1-HD450/FU450</f>
        <v>0.123265306122449</v>
      </c>
      <c r="GY450" s="463" t="n">
        <f aca="false">GK450/(FU450-HD450)</f>
        <v>2.20721122393394</v>
      </c>
      <c r="GZ450" s="406" t="n">
        <v>42657</v>
      </c>
      <c r="HA450" s="582" t="n">
        <v>8.04</v>
      </c>
      <c r="HB450" s="452" t="n">
        <v>7.89</v>
      </c>
      <c r="HC450" s="578" t="n">
        <v>12</v>
      </c>
      <c r="HD450" s="464" t="n">
        <f aca="false">HC450*3.58</f>
        <v>42.96</v>
      </c>
      <c r="HE450" s="464" t="n">
        <v>11</v>
      </c>
      <c r="HF450" s="464"/>
      <c r="HG450" s="583"/>
      <c r="HH450" s="576" t="n">
        <v>4</v>
      </c>
      <c r="HI450" s="584" t="n">
        <v>7520</v>
      </c>
      <c r="HJ450" s="407" t="n">
        <f aca="false">HI450*0.67</f>
        <v>5038.4</v>
      </c>
      <c r="HK450" s="407"/>
      <c r="HL450" s="550"/>
      <c r="HM450" s="585"/>
      <c r="HN450" s="462" t="n">
        <v>5.29</v>
      </c>
      <c r="HO450" s="575"/>
      <c r="HP450" s="549" t="n">
        <v>0.01</v>
      </c>
      <c r="HQ450" s="586"/>
      <c r="HR450" s="587"/>
      <c r="HS450" s="521" t="n">
        <v>0.23</v>
      </c>
      <c r="HT450" s="588" t="n">
        <v>8</v>
      </c>
      <c r="HU450" s="523" t="n">
        <f aca="false">72500/BA450*24</f>
        <v>40.8393184058583</v>
      </c>
      <c r="HV450" s="514" t="n">
        <f aca="false">1-HC450/BE450</f>
        <v>0.802631578947368</v>
      </c>
      <c r="HW450" s="514" t="n">
        <f aca="false">1-HD450/BF450</f>
        <v>0.875478260869565</v>
      </c>
      <c r="HX450" s="514" t="n">
        <f aca="false">1-HN450/BK450</f>
        <v>0.599242424242424</v>
      </c>
      <c r="HY450" s="600"/>
    </row>
    <row r="451" customFormat="false" ht="15.6" hidden="false" customHeight="false" outlineLevel="0" collapsed="false">
      <c r="A451" s="486" t="n">
        <v>43933</v>
      </c>
      <c r="B451" s="487" t="n">
        <v>44440</v>
      </c>
      <c r="C451" s="488" t="n">
        <f aca="false">B451/$B$6</f>
        <v>0.8888</v>
      </c>
      <c r="D451" s="489" t="n">
        <v>7.93</v>
      </c>
      <c r="E451" s="490" t="n">
        <v>38</v>
      </c>
      <c r="F451" s="491" t="n">
        <v>196</v>
      </c>
      <c r="G451" s="491" t="n">
        <f aca="false">F451*B451/1000</f>
        <v>8710.24</v>
      </c>
      <c r="H451" s="488" t="n">
        <f aca="false">G451/$G$6</f>
        <v>0.3484096</v>
      </c>
      <c r="I451" s="491" t="n">
        <v>7630</v>
      </c>
      <c r="J451" s="491" t="n">
        <f aca="false">I451*0.67</f>
        <v>5112.1</v>
      </c>
      <c r="K451" s="492" t="n">
        <v>21.3</v>
      </c>
      <c r="L451" s="492"/>
      <c r="M451" s="492"/>
      <c r="N451" s="493" t="n">
        <v>87</v>
      </c>
      <c r="O451" s="493"/>
      <c r="P451" s="410"/>
      <c r="Q451" s="410" t="n">
        <v>1200</v>
      </c>
      <c r="R451" s="410"/>
      <c r="S451" s="410"/>
      <c r="T451" s="411" t="n">
        <v>5.13</v>
      </c>
      <c r="U451" s="412" t="n">
        <f aca="false">V451/2.9</f>
        <v>3417.93103448276</v>
      </c>
      <c r="V451" s="410" t="n">
        <v>9912</v>
      </c>
      <c r="W451" s="410" t="n">
        <v>3483</v>
      </c>
      <c r="X451" s="413" t="n">
        <v>1200</v>
      </c>
      <c r="Y451" s="474"/>
      <c r="Z451" s="430"/>
      <c r="AA451" s="448"/>
      <c r="AB451" s="410"/>
      <c r="AC451" s="410"/>
      <c r="AD451" s="475"/>
      <c r="AE451" s="478"/>
      <c r="AF451" s="479" t="n">
        <f aca="false">X451+Q451</f>
        <v>2400</v>
      </c>
      <c r="AG451" s="478" t="n">
        <f aca="false">AF451/$AF$6</f>
        <v>0.96</v>
      </c>
      <c r="AH451" s="479" t="n">
        <f aca="false">AI451/2.9</f>
        <v>1742.75862068966</v>
      </c>
      <c r="AI451" s="479" t="n">
        <f aca="false">(V451*Q451+F451*X451)/AF451</f>
        <v>5054</v>
      </c>
      <c r="AJ451" s="474" t="n">
        <f aca="false">(V451*Q451+X451*F451)/1000</f>
        <v>12129.6</v>
      </c>
      <c r="AK451" s="478" t="n">
        <f aca="false">AJ451/$AJ$6</f>
        <v>0.539093333333333</v>
      </c>
      <c r="AL451" s="448" t="n">
        <v>38</v>
      </c>
      <c r="AM451" s="480"/>
      <c r="AN451" s="474" t="n">
        <v>1948</v>
      </c>
      <c r="AO451" s="474" t="n">
        <v>2014</v>
      </c>
      <c r="AP451" s="480" t="n">
        <v>7.09</v>
      </c>
      <c r="AQ451" s="448" t="n">
        <v>471</v>
      </c>
      <c r="AR451" s="474" t="n">
        <f aca="false">AQ451*3.2</f>
        <v>1507.2</v>
      </c>
      <c r="AS451" s="658" t="n">
        <f aca="false">AR451/AQ451</f>
        <v>3.2</v>
      </c>
      <c r="AT451" s="474" t="n">
        <v>6670</v>
      </c>
      <c r="AU451" s="448"/>
      <c r="AV451" s="481" t="n">
        <v>8</v>
      </c>
      <c r="AW451" s="480" t="n">
        <v>4.88</v>
      </c>
      <c r="AX451" s="480" t="n">
        <v>33.57</v>
      </c>
      <c r="AY451" s="481" t="n">
        <v>18.7</v>
      </c>
      <c r="AZ451" s="481" t="n">
        <v>3.8</v>
      </c>
      <c r="BA451" s="421" t="n">
        <f aca="false">CC451+DF451</f>
        <v>43924</v>
      </c>
      <c r="BB451" s="422" t="n">
        <f aca="false">BA451/$BA$6</f>
        <v>0.87848</v>
      </c>
      <c r="BC451" s="423"/>
      <c r="BD451" s="424" t="n">
        <v>7.77</v>
      </c>
      <c r="BE451" s="425" t="n">
        <v>55</v>
      </c>
      <c r="BF451" s="426" t="n">
        <v>276</v>
      </c>
      <c r="BG451" s="427" t="n">
        <v>7600</v>
      </c>
      <c r="BH451" s="421" t="n">
        <f aca="false">BG451*0.67</f>
        <v>5092</v>
      </c>
      <c r="BI451" s="421"/>
      <c r="BJ451" s="422"/>
      <c r="BK451" s="428" t="n">
        <v>17.5</v>
      </c>
      <c r="BL451" s="428"/>
      <c r="BM451" s="429"/>
      <c r="BN451" s="423"/>
      <c r="BO451" s="426" t="n">
        <v>136</v>
      </c>
      <c r="BP451" s="426"/>
      <c r="BQ451" s="424" t="n">
        <v>5.21</v>
      </c>
      <c r="BR451" s="422" t="n">
        <f aca="false">BQ451/$BQ$6</f>
        <v>0.723611111111111</v>
      </c>
      <c r="BS451" s="410" t="n">
        <f aca="false">BA451+AF451</f>
        <v>46324</v>
      </c>
      <c r="BT451" s="430" t="n">
        <f aca="false">(BD451*BA451+AP451*AF451)/(AF451+BA451)</f>
        <v>7.73476988170279</v>
      </c>
      <c r="BU451" s="431" t="n">
        <f aca="false">(AQ451*Y451+BA451*BE451)/(BA451+Y451)</f>
        <v>55</v>
      </c>
      <c r="BV451" s="431" t="n">
        <f aca="false">(BA451*BF451+AR451*AF451)/(AF451+BA451)</f>
        <v>339.78723771695</v>
      </c>
      <c r="BW451" s="431" t="n">
        <f aca="false">(BA451*BG451+AS451*AF451)/(AF451+BA451)</f>
        <v>7206.41740782316</v>
      </c>
      <c r="BX451" s="431" t="n">
        <f aca="false">BW451*0.65</f>
        <v>4684.17131508505</v>
      </c>
      <c r="BY451" s="431" t="n">
        <f aca="false">(BK451*BA451+AY451*AF451)/BS451</f>
        <v>17.5621707969951</v>
      </c>
      <c r="BZ451" s="431"/>
      <c r="CA451" s="432"/>
      <c r="CB451" s="431" t="n">
        <f aca="false">BO451</f>
        <v>136</v>
      </c>
      <c r="CC451" s="433" t="n">
        <v>19282</v>
      </c>
      <c r="CD451" s="412" t="n">
        <f aca="false">CC451+AF451/2</f>
        <v>20482</v>
      </c>
      <c r="CE451" s="422" t="n">
        <f aca="false">CD451/25000</f>
        <v>0.81928</v>
      </c>
      <c r="CF451" s="434" t="n">
        <f aca="false">6700/CD451*24</f>
        <v>7.85079582072063</v>
      </c>
      <c r="CG451" s="435"/>
      <c r="CH451" s="428"/>
      <c r="CI451" s="447" t="n">
        <f aca="false">9500/CD451*24</f>
        <v>11.1317254174397</v>
      </c>
      <c r="CJ451" s="437" t="n">
        <v>24.7</v>
      </c>
      <c r="CK451" s="437" t="n">
        <v>1.96</v>
      </c>
      <c r="CL451" s="424"/>
      <c r="CM451" s="424" t="n">
        <v>14</v>
      </c>
      <c r="CN451" s="424" t="n">
        <v>81</v>
      </c>
      <c r="CO451" s="433"/>
      <c r="CP451" s="433"/>
      <c r="CQ451" s="438"/>
      <c r="CR451" s="438" t="n">
        <v>0.94</v>
      </c>
      <c r="CS451" s="482"/>
      <c r="CT451" s="433" t="n">
        <f aca="false">3500/CD451*24</f>
        <v>4.10116199589884</v>
      </c>
      <c r="CU451" s="435" t="n">
        <v>7.73</v>
      </c>
      <c r="CV451" s="494"/>
      <c r="CW451" s="495"/>
      <c r="CX451" s="496"/>
      <c r="CY451" s="497"/>
      <c r="CZ451" s="498"/>
      <c r="DA451" s="498"/>
      <c r="DB451" s="498"/>
      <c r="DC451" s="498"/>
      <c r="DD451" s="499"/>
      <c r="DE451" s="499"/>
      <c r="DF451" s="433" t="n">
        <v>24642</v>
      </c>
      <c r="DG451" s="446" t="n">
        <f aca="false">DF451+AF451/2</f>
        <v>25842</v>
      </c>
      <c r="DH451" s="422" t="n">
        <f aca="false">DG451/25000</f>
        <v>1.03368</v>
      </c>
      <c r="DI451" s="447" t="n">
        <f aca="false">6700/DG451*24</f>
        <v>6.22242860459717</v>
      </c>
      <c r="DJ451" s="435" t="n">
        <v>7.63</v>
      </c>
      <c r="DK451" s="428" t="n">
        <v>1.2</v>
      </c>
      <c r="DL451" s="447" t="n">
        <f aca="false">9500/DG451*24</f>
        <v>8.82284652890643</v>
      </c>
      <c r="DM451" s="542" t="n">
        <v>24.5</v>
      </c>
      <c r="DN451" s="542" t="n">
        <v>2.02</v>
      </c>
      <c r="DO451" s="543" t="n">
        <v>7.72</v>
      </c>
      <c r="DP451" s="543" t="n">
        <v>14</v>
      </c>
      <c r="DQ451" s="543" t="n">
        <v>84</v>
      </c>
      <c r="DR451" s="433"/>
      <c r="DS451" s="433"/>
      <c r="DT451" s="438"/>
      <c r="DU451" s="438" t="n">
        <v>0.95</v>
      </c>
      <c r="DV451" s="482"/>
      <c r="DW451" s="447" t="n">
        <f aca="false">3500/DG451*24</f>
        <v>3.25052240538658</v>
      </c>
      <c r="DX451" s="435" t="n">
        <v>6.1</v>
      </c>
      <c r="DY451" s="494" t="n">
        <v>7.84</v>
      </c>
      <c r="DZ451" s="495" t="n">
        <v>15</v>
      </c>
      <c r="EA451" s="496" t="n">
        <v>62</v>
      </c>
      <c r="EB451" s="497" t="n">
        <v>7590</v>
      </c>
      <c r="EC451" s="498" t="n">
        <v>3.8</v>
      </c>
      <c r="ED451" s="498"/>
      <c r="EE451" s="498"/>
      <c r="EF451" s="498"/>
      <c r="EG451" s="499" t="n">
        <v>8</v>
      </c>
      <c r="EH451" s="496"/>
      <c r="EI451" s="430" t="n">
        <f aca="false">DY451</f>
        <v>7.84</v>
      </c>
      <c r="EJ451" s="448" t="n">
        <f aca="false">DZ451</f>
        <v>15</v>
      </c>
      <c r="EK451" s="449" t="n">
        <f aca="false">EA451</f>
        <v>62</v>
      </c>
      <c r="EL451" s="418" t="n">
        <f aca="false">EB451</f>
        <v>7590</v>
      </c>
      <c r="EM451" s="432" t="n">
        <f aca="false">EC451</f>
        <v>3.8</v>
      </c>
      <c r="EN451" s="432"/>
      <c r="EO451" s="432"/>
      <c r="EP451" s="432"/>
      <c r="EQ451" s="431" t="n">
        <f aca="false">EG451</f>
        <v>8</v>
      </c>
      <c r="ER451" s="449"/>
      <c r="ES451" s="450" t="n">
        <f aca="false">44000/(BA451+AF451)*24</f>
        <v>22.7959588981953</v>
      </c>
      <c r="ET451" s="451" t="n">
        <f aca="false">(BA451+AF451)/BA$6</f>
        <v>0.92648</v>
      </c>
      <c r="EU451" s="452" t="n">
        <f aca="false">BV451/1000/ES451*24</f>
        <v>0.357734181818182</v>
      </c>
      <c r="EV451" s="500" t="n">
        <f aca="false">EU451/$EU$6</f>
        <v>0.662470707070707</v>
      </c>
      <c r="EW451" s="514" t="n">
        <f aca="false">1-EM451/BY451</f>
        <v>0.783625837379387</v>
      </c>
      <c r="EX451" s="515" t="n">
        <f aca="false">BY451-EM451</f>
        <v>13.7621707969951</v>
      </c>
      <c r="EY451" s="514" t="n">
        <f aca="false">1-EJ451/BU451</f>
        <v>0.727272727272727</v>
      </c>
      <c r="EZ451" s="515" t="n">
        <f aca="false">BU451-EJ451</f>
        <v>40</v>
      </c>
      <c r="FA451" s="451" t="n">
        <f aca="false">1-EK451/BV451</f>
        <v>0.817532876112177</v>
      </c>
      <c r="FB451" s="432" t="n">
        <f aca="false">BV451-EK451</f>
        <v>277.78723771695</v>
      </c>
      <c r="FC451" s="453"/>
      <c r="FD451" s="432"/>
      <c r="FE451" s="453" t="n">
        <f aca="false">1-EQ451/CB451</f>
        <v>0.941176470588235</v>
      </c>
      <c r="FF451" s="431" t="n">
        <f aca="false">CB451-EQ451</f>
        <v>128</v>
      </c>
      <c r="FG451" s="491" t="n">
        <v>50400</v>
      </c>
      <c r="FH451" s="499"/>
      <c r="FI451" s="502"/>
      <c r="FJ451" s="488"/>
      <c r="FK451" s="456" t="n">
        <f aca="false">3000/BS451*24</f>
        <v>1.55426992487695</v>
      </c>
      <c r="FL451" s="491" t="n">
        <v>1200</v>
      </c>
      <c r="FM451" s="456" t="n">
        <f aca="false">FL451/BS451*1000</f>
        <v>25.9044987479492</v>
      </c>
      <c r="FN451" s="491" t="n">
        <v>4448</v>
      </c>
      <c r="FO451" s="533" t="n">
        <f aca="false">FN451/11.15/1.2/1000</f>
        <v>0.332436472346786</v>
      </c>
      <c r="FP451" s="450" t="n">
        <f aca="false">FN451/BS451*1000</f>
        <v>96.0193420257318</v>
      </c>
      <c r="FQ451" s="504" t="n">
        <v>50.4</v>
      </c>
      <c r="FR451" s="459" t="n">
        <f aca="false">FQ451/BS451*1000</f>
        <v>1.08798894741387</v>
      </c>
      <c r="FS451" s="505" t="n">
        <v>7.94</v>
      </c>
      <c r="FT451" s="536" t="n">
        <v>12.8</v>
      </c>
      <c r="FU451" s="496" t="n">
        <v>52</v>
      </c>
      <c r="FV451" s="491" t="n">
        <v>2</v>
      </c>
      <c r="FW451" s="505"/>
      <c r="FX451" s="491"/>
      <c r="FY451" s="453" t="n">
        <f aca="false">1-FV451/(EG451+DD451)</f>
        <v>0.75</v>
      </c>
      <c r="FZ451" s="453"/>
      <c r="GA451" s="430"/>
      <c r="GB451" s="500" t="n">
        <f aca="false">1-FT451/DZ451</f>
        <v>0.146666666666667</v>
      </c>
      <c r="GC451" s="515" t="n">
        <f aca="false">(CW451+DZ451-FT451)</f>
        <v>2.2</v>
      </c>
      <c r="GD451" s="500" t="n">
        <f aca="false">1-FU451/EA451</f>
        <v>0.161290322580645</v>
      </c>
      <c r="GE451" s="528" t="n">
        <f aca="false">CX451+EA451-FU451</f>
        <v>10</v>
      </c>
      <c r="GF451" s="462" t="n">
        <f aca="false">4100/BS451*24</f>
        <v>2.12416889733184</v>
      </c>
      <c r="GG451" s="491" t="n">
        <v>25</v>
      </c>
      <c r="GH451" s="527" t="n">
        <f aca="false">GG451/80</f>
        <v>0.3125</v>
      </c>
      <c r="GI451" s="491" t="n">
        <v>175</v>
      </c>
      <c r="GJ451" s="545" t="n">
        <f aca="false">GI451/GG451</f>
        <v>7</v>
      </c>
      <c r="GK451" s="464" t="n">
        <f aca="false">GG451/(BS451/24)*1000</f>
        <v>12.9522493739746</v>
      </c>
      <c r="GL451" s="508" t="n">
        <v>8.04</v>
      </c>
      <c r="GM451" s="536" t="n">
        <v>12.5</v>
      </c>
      <c r="GN451" s="537" t="n">
        <v>47</v>
      </c>
      <c r="GO451" s="527" t="n">
        <f aca="false">1-GM451/FT451</f>
        <v>0.0234375</v>
      </c>
      <c r="GP451" s="527" t="n">
        <f aca="false">1-GN451/FU451</f>
        <v>0.0961538461538462</v>
      </c>
      <c r="GQ451" s="536" t="n">
        <v>8</v>
      </c>
      <c r="GR451" s="456" t="n">
        <f aca="false">4300/BS451*24</f>
        <v>2.22778689232363</v>
      </c>
      <c r="GS451" s="537" t="n">
        <f aca="false">HC451</f>
        <v>12</v>
      </c>
      <c r="GT451" s="537" t="n">
        <f aca="false">HD451</f>
        <v>46.56</v>
      </c>
      <c r="GU451" s="527" t="n">
        <f aca="false">1-GS451/GM451</f>
        <v>0.04</v>
      </c>
      <c r="GV451" s="527" t="n">
        <f aca="false">1-GT451/GN451</f>
        <v>0.00936170212765952</v>
      </c>
      <c r="GW451" s="527" t="n">
        <f aca="false">1-HC451/FT451</f>
        <v>0.0625</v>
      </c>
      <c r="GX451" s="527" t="n">
        <f aca="false">1-HD451/FU451</f>
        <v>0.104615384615385</v>
      </c>
      <c r="GY451" s="545" t="n">
        <f aca="false">GK451/(FU451-HD451)</f>
        <v>2.38092819374533</v>
      </c>
      <c r="GZ451" s="491" t="n">
        <v>43373</v>
      </c>
      <c r="HA451" s="494" t="n">
        <v>8.09</v>
      </c>
      <c r="HB451" s="494" t="n">
        <v>8</v>
      </c>
      <c r="HC451" s="495" t="n">
        <v>12</v>
      </c>
      <c r="HD451" s="499" t="n">
        <f aca="false">HC451*3.88</f>
        <v>46.56</v>
      </c>
      <c r="HE451" s="499" t="n">
        <v>12</v>
      </c>
      <c r="HF451" s="499"/>
      <c r="HG451" s="499"/>
      <c r="HH451" s="493" t="n">
        <v>4</v>
      </c>
      <c r="HI451" s="509" t="n">
        <v>7670</v>
      </c>
      <c r="HJ451" s="491" t="n">
        <f aca="false">HI451*0.67</f>
        <v>5138.9</v>
      </c>
      <c r="HK451" s="491"/>
      <c r="HL451" s="491"/>
      <c r="HM451" s="544"/>
      <c r="HN451" s="507" t="n">
        <v>5.43</v>
      </c>
      <c r="HO451" s="492"/>
      <c r="HP451" s="546" t="n">
        <v>0.01</v>
      </c>
      <c r="HQ451" s="524"/>
      <c r="HR451" s="525"/>
      <c r="HS451" s="525" t="n">
        <v>0.23</v>
      </c>
      <c r="HT451" s="512" t="n">
        <v>8</v>
      </c>
      <c r="HU451" s="526" t="n">
        <f aca="false">72500/BA451*24</f>
        <v>39.6138785174392</v>
      </c>
      <c r="HV451" s="527" t="n">
        <f aca="false">1-HC451/BE451</f>
        <v>0.781818181818182</v>
      </c>
      <c r="HW451" s="527" t="n">
        <f aca="false">1-HD451/BF451</f>
        <v>0.831304347826087</v>
      </c>
      <c r="HX451" s="527" t="n">
        <f aca="false">1-HN451/BK451</f>
        <v>0.689714285714286</v>
      </c>
      <c r="HY451" s="513"/>
    </row>
    <row r="452" s="599" customFormat="true" ht="15" hidden="false" customHeight="true" outlineLevel="0" collapsed="false">
      <c r="A452" s="401" t="n">
        <v>43934</v>
      </c>
      <c r="B452" s="516" t="n">
        <v>44677</v>
      </c>
      <c r="C452" s="403" t="n">
        <f aca="false">B452/$B$6</f>
        <v>0.89354</v>
      </c>
      <c r="D452" s="572" t="n">
        <v>7.93</v>
      </c>
      <c r="E452" s="573" t="n">
        <v>42</v>
      </c>
      <c r="F452" s="574" t="n">
        <v>194</v>
      </c>
      <c r="G452" s="407" t="n">
        <f aca="false">F452*B452/1000</f>
        <v>8667.338</v>
      </c>
      <c r="H452" s="403" t="n">
        <f aca="false">G452/$G$6</f>
        <v>0.34669352</v>
      </c>
      <c r="I452" s="574" t="n">
        <v>8260</v>
      </c>
      <c r="J452" s="407" t="n">
        <f aca="false">I452*0.67</f>
        <v>5534.2</v>
      </c>
      <c r="K452" s="575" t="n">
        <v>21.3</v>
      </c>
      <c r="L452" s="575"/>
      <c r="M452" s="575"/>
      <c r="N452" s="576" t="n">
        <v>73</v>
      </c>
      <c r="O452" s="576"/>
      <c r="P452" s="410"/>
      <c r="Q452" s="410" t="n">
        <v>1200</v>
      </c>
      <c r="R452" s="410"/>
      <c r="S452" s="410"/>
      <c r="T452" s="411" t="n">
        <v>5.48</v>
      </c>
      <c r="U452" s="410" t="n">
        <f aca="false">V452/2.9</f>
        <v>3322.06896551724</v>
      </c>
      <c r="V452" s="410" t="n">
        <v>9634</v>
      </c>
      <c r="W452" s="410" t="n">
        <v>4396</v>
      </c>
      <c r="X452" s="517" t="n">
        <v>1200</v>
      </c>
      <c r="Y452" s="474"/>
      <c r="Z452" s="430"/>
      <c r="AA452" s="448"/>
      <c r="AB452" s="410"/>
      <c r="AC452" s="410"/>
      <c r="AD452" s="475"/>
      <c r="AE452" s="478"/>
      <c r="AF452" s="479" t="n">
        <f aca="false">X452+Q452</f>
        <v>2400</v>
      </c>
      <c r="AG452" s="478" t="n">
        <f aca="false">AF452/$AF$6</f>
        <v>0.96</v>
      </c>
      <c r="AH452" s="479" t="n">
        <f aca="false">AI452/2.9</f>
        <v>1694.48275862069</v>
      </c>
      <c r="AI452" s="479" t="n">
        <f aca="false">(V452*Q452+F452*X452)/AF452</f>
        <v>4914</v>
      </c>
      <c r="AJ452" s="474" t="n">
        <f aca="false">(V452*Q452+X452*F452)/1000</f>
        <v>11793.6</v>
      </c>
      <c r="AK452" s="478" t="n">
        <f aca="false">AJ452/$AJ$6</f>
        <v>0.52416</v>
      </c>
      <c r="AL452" s="448" t="n">
        <v>38</v>
      </c>
      <c r="AM452" s="480"/>
      <c r="AN452" s="474" t="n">
        <v>1896</v>
      </c>
      <c r="AO452" s="474" t="n">
        <v>1915</v>
      </c>
      <c r="AP452" s="480" t="n">
        <v>7.04</v>
      </c>
      <c r="AQ452" s="448" t="n">
        <v>482</v>
      </c>
      <c r="AR452" s="474" t="n">
        <f aca="false">AQ452*3.2</f>
        <v>1542.4</v>
      </c>
      <c r="AS452" s="658" t="n">
        <f aca="false">AR452/AQ452</f>
        <v>3.2</v>
      </c>
      <c r="AT452" s="474" t="n">
        <v>6450</v>
      </c>
      <c r="AU452" s="448"/>
      <c r="AV452" s="481" t="n">
        <v>8</v>
      </c>
      <c r="AW452" s="480" t="n">
        <v>4.67</v>
      </c>
      <c r="AX452" s="480" t="n">
        <v>28.18</v>
      </c>
      <c r="AY452" s="481" t="n">
        <v>17</v>
      </c>
      <c r="AZ452" s="481" t="n">
        <v>3.7</v>
      </c>
      <c r="BA452" s="421" t="n">
        <f aca="false">CC452+DF452</f>
        <v>40907</v>
      </c>
      <c r="BB452" s="422" t="n">
        <f aca="false">BA452/$BA$6</f>
        <v>0.81814</v>
      </c>
      <c r="BC452" s="423"/>
      <c r="BD452" s="424" t="n">
        <v>7.68</v>
      </c>
      <c r="BE452" s="425" t="n">
        <v>59.7</v>
      </c>
      <c r="BF452" s="426" t="n">
        <v>336</v>
      </c>
      <c r="BG452" s="427" t="n">
        <v>7620</v>
      </c>
      <c r="BH452" s="421" t="n">
        <f aca="false">BG452*0.67</f>
        <v>5105.4</v>
      </c>
      <c r="BI452" s="433"/>
      <c r="BJ452" s="422"/>
      <c r="BK452" s="428" t="n">
        <v>17.8</v>
      </c>
      <c r="BL452" s="428"/>
      <c r="BM452" s="429"/>
      <c r="BN452" s="423"/>
      <c r="BO452" s="426" t="n">
        <v>172</v>
      </c>
      <c r="BP452" s="426"/>
      <c r="BQ452" s="424" t="n">
        <v>6.35</v>
      </c>
      <c r="BR452" s="422" t="n">
        <f aca="false">BQ452/$BQ$6</f>
        <v>0.881944444444444</v>
      </c>
      <c r="BS452" s="410" t="n">
        <f aca="false">BA452+AF452</f>
        <v>43307</v>
      </c>
      <c r="BT452" s="430" t="n">
        <f aca="false">(BD452*BA452+AP452*AF452)/(AF452+BA452)</f>
        <v>7.64453229270095</v>
      </c>
      <c r="BU452" s="431" t="n">
        <f aca="false">(AQ452*Y452+BA452*BE452)/(BA452+Y452)</f>
        <v>59.7</v>
      </c>
      <c r="BV452" s="431" t="n">
        <f aca="false">(BA452*BF452+AR452*AF452)/(AF452+BA452)</f>
        <v>402.856628258711</v>
      </c>
      <c r="BW452" s="431" t="n">
        <f aca="false">(BA452*BG452+AS452*AF452)/(AF452+BA452)</f>
        <v>7197.88994850717</v>
      </c>
      <c r="BX452" s="431" t="n">
        <f aca="false">BW452*0.65</f>
        <v>4678.62846652966</v>
      </c>
      <c r="BY452" s="431" t="n">
        <f aca="false">(BK452*BA452+AY452*AF452)/BS452</f>
        <v>17.7556653658762</v>
      </c>
      <c r="BZ452" s="431"/>
      <c r="CA452" s="432"/>
      <c r="CB452" s="431" t="n">
        <f aca="false">BO452</f>
        <v>172</v>
      </c>
      <c r="CC452" s="433" t="n">
        <v>19211</v>
      </c>
      <c r="CD452" s="412" t="n">
        <f aca="false">CC452+AF452/2</f>
        <v>20411</v>
      </c>
      <c r="CE452" s="422" t="n">
        <f aca="false">CD452/25000</f>
        <v>0.81644</v>
      </c>
      <c r="CF452" s="434" t="n">
        <f aca="false">6700/CD452*24</f>
        <v>7.87810494341287</v>
      </c>
      <c r="CG452" s="435"/>
      <c r="CH452" s="428"/>
      <c r="CI452" s="447" t="n">
        <f aca="false">9500/CD452*24</f>
        <v>11.1704473078242</v>
      </c>
      <c r="CJ452" s="437" t="n">
        <v>24.5</v>
      </c>
      <c r="CK452" s="437" t="n">
        <v>1.59</v>
      </c>
      <c r="CL452" s="424"/>
      <c r="CM452" s="424" t="n">
        <v>14.1</v>
      </c>
      <c r="CN452" s="424" t="n">
        <v>91</v>
      </c>
      <c r="CO452" s="433"/>
      <c r="CP452" s="433"/>
      <c r="CQ452" s="438"/>
      <c r="CR452" s="438" t="n">
        <v>0.95</v>
      </c>
      <c r="CS452" s="425"/>
      <c r="CT452" s="433" t="n">
        <f aca="false">3500/CD452*24</f>
        <v>4.11542795551418</v>
      </c>
      <c r="CU452" s="435" t="n">
        <v>7.89</v>
      </c>
      <c r="CV452" s="439"/>
      <c r="CW452" s="440"/>
      <c r="CX452" s="441"/>
      <c r="CY452" s="442"/>
      <c r="CZ452" s="443"/>
      <c r="DA452" s="443"/>
      <c r="DB452" s="443"/>
      <c r="DC452" s="443"/>
      <c r="DD452" s="444"/>
      <c r="DE452" s="441"/>
      <c r="DF452" s="445" t="n">
        <v>21696</v>
      </c>
      <c r="DG452" s="446" t="n">
        <f aca="false">DF452+AF452/2</f>
        <v>22896</v>
      </c>
      <c r="DH452" s="422" t="n">
        <f aca="false">DG452/25000</f>
        <v>0.91584</v>
      </c>
      <c r="DI452" s="447" t="n">
        <f aca="false">6700/DG452*24</f>
        <v>7.0230607966457</v>
      </c>
      <c r="DJ452" s="435" t="n">
        <v>7.62</v>
      </c>
      <c r="DK452" s="428" t="n">
        <v>1.7</v>
      </c>
      <c r="DL452" s="447" t="n">
        <f aca="false">9500/DG452*24</f>
        <v>9.958071278826</v>
      </c>
      <c r="DM452" s="423" t="n">
        <v>24.9</v>
      </c>
      <c r="DN452" s="423" t="n">
        <v>1.62</v>
      </c>
      <c r="DO452" s="424" t="n">
        <v>7.71</v>
      </c>
      <c r="DP452" s="424" t="n">
        <v>15.1</v>
      </c>
      <c r="DQ452" s="424" t="n">
        <v>90</v>
      </c>
      <c r="DR452" s="433"/>
      <c r="DS452" s="433"/>
      <c r="DT452" s="438"/>
      <c r="DU452" s="438" t="n">
        <v>0.93</v>
      </c>
      <c r="DV452" s="425"/>
      <c r="DW452" s="447" t="n">
        <f aca="false">3500/DG452*24</f>
        <v>3.66876310272537</v>
      </c>
      <c r="DX452" s="435" t="n">
        <v>6.57</v>
      </c>
      <c r="DY452" s="439" t="n">
        <v>7.7</v>
      </c>
      <c r="DZ452" s="440" t="n">
        <v>14</v>
      </c>
      <c r="EA452" s="441" t="n">
        <v>59</v>
      </c>
      <c r="EB452" s="442" t="n">
        <v>7390</v>
      </c>
      <c r="EC452" s="443" t="n">
        <v>3.9</v>
      </c>
      <c r="ED452" s="443"/>
      <c r="EE452" s="443"/>
      <c r="EF452" s="443"/>
      <c r="EG452" s="444" t="n">
        <v>7</v>
      </c>
      <c r="EH452" s="441"/>
      <c r="EI452" s="430" t="n">
        <f aca="false">DY452</f>
        <v>7.7</v>
      </c>
      <c r="EJ452" s="448" t="n">
        <f aca="false">DZ452</f>
        <v>14</v>
      </c>
      <c r="EK452" s="449" t="n">
        <f aca="false">EA452</f>
        <v>59</v>
      </c>
      <c r="EL452" s="418" t="n">
        <f aca="false">EB452</f>
        <v>7390</v>
      </c>
      <c r="EM452" s="432" t="n">
        <f aca="false">EC452</f>
        <v>3.9</v>
      </c>
      <c r="EN452" s="432"/>
      <c r="EO452" s="432"/>
      <c r="EP452" s="432"/>
      <c r="EQ452" s="431" t="n">
        <f aca="false">EG452</f>
        <v>7</v>
      </c>
      <c r="ER452" s="449"/>
      <c r="ES452" s="450" t="n">
        <f aca="false">44000/(BA452+AF452)*24</f>
        <v>24.3840487680975</v>
      </c>
      <c r="ET452" s="451" t="n">
        <f aca="false">(BA452+AF452)/BA$6</f>
        <v>0.86614</v>
      </c>
      <c r="EU452" s="452" t="n">
        <f aca="false">BV452/1000/ES452*24</f>
        <v>0.396511636363636</v>
      </c>
      <c r="EV452" s="451" t="n">
        <f aca="false">EU452/$EU$6</f>
        <v>0.734280808080808</v>
      </c>
      <c r="EW452" s="514" t="n">
        <f aca="false">1-EM452/BY452</f>
        <v>0.780351796475325</v>
      </c>
      <c r="EX452" s="515" t="n">
        <f aca="false">BY452-EM452</f>
        <v>13.8556653658762</v>
      </c>
      <c r="EY452" s="514" t="n">
        <f aca="false">1-EJ452/BU452</f>
        <v>0.765494137353434</v>
      </c>
      <c r="EZ452" s="515" t="n">
        <f aca="false">BU452-EJ452</f>
        <v>45.7</v>
      </c>
      <c r="FA452" s="451" t="n">
        <f aca="false">1-EK452/BV452</f>
        <v>0.85354591221443</v>
      </c>
      <c r="FB452" s="432" t="n">
        <f aca="false">BV452-EK452</f>
        <v>343.856628258711</v>
      </c>
      <c r="FC452" s="453"/>
      <c r="FD452" s="432"/>
      <c r="FE452" s="453" t="n">
        <f aca="false">1-EQ452/CB452</f>
        <v>0.959302325581395</v>
      </c>
      <c r="FF452" s="431" t="n">
        <f aca="false">CB452-EQ452</f>
        <v>165</v>
      </c>
      <c r="FG452" s="406" t="n">
        <v>50400</v>
      </c>
      <c r="FH452" s="590"/>
      <c r="FI452" s="591"/>
      <c r="FJ452" s="592"/>
      <c r="FK452" s="456" t="n">
        <f aca="false">3000/BS452*24</f>
        <v>1.66254877964301</v>
      </c>
      <c r="FL452" s="531" t="n">
        <v>1200</v>
      </c>
      <c r="FM452" s="456" t="n">
        <f aca="false">FL452/BS452*1000</f>
        <v>27.7091463273836</v>
      </c>
      <c r="FN452" s="531" t="n">
        <v>4309</v>
      </c>
      <c r="FO452" s="533" t="n">
        <f aca="false">FN452/11.15/1.2/1000</f>
        <v>0.322047832585949</v>
      </c>
      <c r="FP452" s="450" t="n">
        <f aca="false">FN452/BS452*1000</f>
        <v>99.4989262705798</v>
      </c>
      <c r="FQ452" s="458" t="n">
        <v>50.4</v>
      </c>
      <c r="FR452" s="459" t="n">
        <f aca="false">FQ452/BS452*1000</f>
        <v>1.16378414575011</v>
      </c>
      <c r="FS452" s="577" t="n">
        <v>7.7</v>
      </c>
      <c r="FT452" s="578" t="n">
        <v>11.8</v>
      </c>
      <c r="FU452" s="579" t="n">
        <v>52</v>
      </c>
      <c r="FV452" s="580" t="n">
        <v>2</v>
      </c>
      <c r="FW452" s="581"/>
      <c r="FX452" s="580"/>
      <c r="FY452" s="453" t="n">
        <f aca="false">1-FV452/(EG452+DD452)</f>
        <v>0.714285714285714</v>
      </c>
      <c r="FZ452" s="453"/>
      <c r="GA452" s="430"/>
      <c r="GB452" s="514" t="n">
        <f aca="false">1-FT452/DZ452</f>
        <v>0.157142857142857</v>
      </c>
      <c r="GC452" s="515" t="n">
        <f aca="false">(CW452+DZ452-FT452)</f>
        <v>2.2</v>
      </c>
      <c r="GD452" s="514" t="n">
        <f aca="false">1-FU452/EA452</f>
        <v>0.11864406779661</v>
      </c>
      <c r="GE452" s="528" t="n">
        <f aca="false">CX452+EA452-FU452</f>
        <v>7</v>
      </c>
      <c r="GF452" s="462" t="n">
        <f aca="false">4100/BS452*24</f>
        <v>2.27214999884545</v>
      </c>
      <c r="GG452" s="607" t="n">
        <v>25</v>
      </c>
      <c r="GH452" s="451" t="n">
        <f aca="false">GG452/80</f>
        <v>0.3125</v>
      </c>
      <c r="GI452" s="406" t="n">
        <v>175</v>
      </c>
      <c r="GJ452" s="463" t="n">
        <f aca="false">GI452/GG452</f>
        <v>7</v>
      </c>
      <c r="GK452" s="464" t="n">
        <f aca="false">GG452/(BS452/24)*1000</f>
        <v>13.8545731636918</v>
      </c>
      <c r="GL452" s="465" t="n">
        <v>7.81</v>
      </c>
      <c r="GM452" s="530" t="n">
        <v>11.7</v>
      </c>
      <c r="GN452" s="406" t="n">
        <v>49</v>
      </c>
      <c r="GO452" s="514" t="n">
        <f aca="false">1-GM452/FT452</f>
        <v>0.00847457627118653</v>
      </c>
      <c r="GP452" s="451" t="n">
        <f aca="false">1-GN452/FU452</f>
        <v>0.0576923076923077</v>
      </c>
      <c r="GQ452" s="578" t="n">
        <v>8</v>
      </c>
      <c r="GR452" s="456" t="n">
        <f aca="false">4300/BS452*24</f>
        <v>2.38298658415499</v>
      </c>
      <c r="GS452" s="532" t="n">
        <f aca="false">HC452</f>
        <v>11.5</v>
      </c>
      <c r="GT452" s="532" t="n">
        <f aca="false">HD452</f>
        <v>44.62</v>
      </c>
      <c r="GU452" s="514" t="n">
        <f aca="false">1-GS452/GM452</f>
        <v>0.017094017094017</v>
      </c>
      <c r="GV452" s="514" t="n">
        <f aca="false">1-GT452/GN452</f>
        <v>0.0893877551020409</v>
      </c>
      <c r="GW452" s="514" t="n">
        <f aca="false">1-HC452/FT452</f>
        <v>0.0254237288135594</v>
      </c>
      <c r="GX452" s="514" t="n">
        <f aca="false">1-HD452/FU452</f>
        <v>0.141923076923077</v>
      </c>
      <c r="GY452" s="463" t="n">
        <f aca="false">GK452/(FU452-HD452)</f>
        <v>1.8773134368146</v>
      </c>
      <c r="GZ452" s="406" t="n">
        <v>42032</v>
      </c>
      <c r="HA452" s="582" t="n">
        <v>8.07</v>
      </c>
      <c r="HB452" s="452" t="n">
        <v>8</v>
      </c>
      <c r="HC452" s="578" t="n">
        <v>11.5</v>
      </c>
      <c r="HD452" s="464" t="n">
        <f aca="false">HC452*3.88</f>
        <v>44.62</v>
      </c>
      <c r="HE452" s="464" t="n">
        <v>12</v>
      </c>
      <c r="HF452" s="464"/>
      <c r="HG452" s="583"/>
      <c r="HH452" s="576" t="n">
        <v>1</v>
      </c>
      <c r="HI452" s="584" t="n">
        <v>7480</v>
      </c>
      <c r="HJ452" s="407" t="n">
        <f aca="false">HI452*0.67</f>
        <v>5011.6</v>
      </c>
      <c r="HK452" s="407"/>
      <c r="HL452" s="550"/>
      <c r="HM452" s="585"/>
      <c r="HN452" s="462" t="n">
        <v>5.07</v>
      </c>
      <c r="HO452" s="575"/>
      <c r="HP452" s="549" t="n">
        <v>0.01</v>
      </c>
      <c r="HQ452" s="586"/>
      <c r="HR452" s="587"/>
      <c r="HS452" s="521" t="n">
        <v>0.2</v>
      </c>
      <c r="HT452" s="588" t="n">
        <v>8</v>
      </c>
      <c r="HU452" s="523" t="n">
        <f aca="false">72500/BA452*24</f>
        <v>42.5355073703767</v>
      </c>
      <c r="HV452" s="514" t="n">
        <f aca="false">1-HC452/BE452</f>
        <v>0.807370184254606</v>
      </c>
      <c r="HW452" s="514" t="n">
        <f aca="false">1-HD452/BF452</f>
        <v>0.867202380952381</v>
      </c>
      <c r="HX452" s="514" t="n">
        <f aca="false">1-HN452/BK452</f>
        <v>0.715168539325843</v>
      </c>
      <c r="HY452" s="600"/>
    </row>
    <row r="453" s="599" customFormat="true" ht="15" hidden="false" customHeight="true" outlineLevel="0" collapsed="false">
      <c r="A453" s="401" t="n">
        <v>43935</v>
      </c>
      <c r="B453" s="516" t="n">
        <v>43833</v>
      </c>
      <c r="C453" s="403" t="n">
        <f aca="false">B453/$B$6</f>
        <v>0.87666</v>
      </c>
      <c r="D453" s="572" t="n">
        <v>7.85</v>
      </c>
      <c r="E453" s="573" t="n">
        <v>48</v>
      </c>
      <c r="F453" s="574" t="n">
        <v>260</v>
      </c>
      <c r="G453" s="407" t="n">
        <f aca="false">F453*B453/1000</f>
        <v>11396.58</v>
      </c>
      <c r="H453" s="403" t="n">
        <f aca="false">G453/$G$6</f>
        <v>0.4558632</v>
      </c>
      <c r="I453" s="574" t="n">
        <v>7450</v>
      </c>
      <c r="J453" s="407" t="n">
        <f aca="false">I453*0.67</f>
        <v>4991.5</v>
      </c>
      <c r="K453" s="575" t="n">
        <v>22</v>
      </c>
      <c r="L453" s="575" t="n">
        <v>18.5</v>
      </c>
      <c r="M453" s="575" t="n">
        <v>2.5</v>
      </c>
      <c r="N453" s="576" t="n">
        <v>157</v>
      </c>
      <c r="O453" s="576" t="n">
        <v>16</v>
      </c>
      <c r="P453" s="410"/>
      <c r="Q453" s="410" t="n">
        <v>1200</v>
      </c>
      <c r="R453" s="410"/>
      <c r="S453" s="410"/>
      <c r="T453" s="411" t="n">
        <v>5.08</v>
      </c>
      <c r="U453" s="410" t="n">
        <f aca="false">V453/2.9</f>
        <v>3566.89655172414</v>
      </c>
      <c r="V453" s="410" t="n">
        <v>10344</v>
      </c>
      <c r="W453" s="410" t="n">
        <v>3475</v>
      </c>
      <c r="X453" s="517" t="n">
        <v>400</v>
      </c>
      <c r="Y453" s="474"/>
      <c r="Z453" s="430"/>
      <c r="AA453" s="448"/>
      <c r="AB453" s="410"/>
      <c r="AC453" s="410"/>
      <c r="AD453" s="475"/>
      <c r="AE453" s="478"/>
      <c r="AF453" s="479" t="n">
        <f aca="false">X453+Q453</f>
        <v>1600</v>
      </c>
      <c r="AG453" s="478" t="n">
        <f aca="false">AF453/$AF$6</f>
        <v>0.64</v>
      </c>
      <c r="AH453" s="479" t="n">
        <f aca="false">AI453/2.9</f>
        <v>2697.58620689655</v>
      </c>
      <c r="AI453" s="479" t="n">
        <f aca="false">(V453*Q453+F453*X453)/AF453</f>
        <v>7823</v>
      </c>
      <c r="AJ453" s="474" t="n">
        <f aca="false">(V453*Q453+X453*F453)/1000</f>
        <v>12516.8</v>
      </c>
      <c r="AK453" s="478" t="n">
        <f aca="false">AJ453/$AJ$6</f>
        <v>0.556302222222222</v>
      </c>
      <c r="AL453" s="448" t="n">
        <v>38</v>
      </c>
      <c r="AM453" s="480"/>
      <c r="AN453" s="474" t="n">
        <v>1968</v>
      </c>
      <c r="AO453" s="474" t="n">
        <v>1993</v>
      </c>
      <c r="AP453" s="480" t="n">
        <v>7.19</v>
      </c>
      <c r="AQ453" s="448" t="n">
        <v>563</v>
      </c>
      <c r="AR453" s="474" t="n">
        <f aca="false">AQ453*3.2</f>
        <v>1801.6</v>
      </c>
      <c r="AS453" s="658" t="n">
        <f aca="false">AR453/AQ453</f>
        <v>3.2</v>
      </c>
      <c r="AT453" s="474" t="n">
        <v>6630</v>
      </c>
      <c r="AU453" s="448"/>
      <c r="AV453" s="481" t="n">
        <v>8</v>
      </c>
      <c r="AW453" s="480" t="n">
        <v>5.77</v>
      </c>
      <c r="AX453" s="480" t="n">
        <v>30.62</v>
      </c>
      <c r="AY453" s="481" t="n">
        <v>20</v>
      </c>
      <c r="AZ453" s="481" t="n">
        <v>4</v>
      </c>
      <c r="BA453" s="421" t="n">
        <f aca="false">CC453+DF453</f>
        <v>43624</v>
      </c>
      <c r="BB453" s="422" t="n">
        <f aca="false">BA453/$BA$6</f>
        <v>0.87248</v>
      </c>
      <c r="BC453" s="423"/>
      <c r="BD453" s="424" t="n">
        <v>7.75</v>
      </c>
      <c r="BE453" s="425" t="n">
        <v>58</v>
      </c>
      <c r="BF453" s="426" t="n">
        <v>312</v>
      </c>
      <c r="BG453" s="427" t="n">
        <v>6930</v>
      </c>
      <c r="BH453" s="421" t="n">
        <f aca="false">BG453*0.67</f>
        <v>4643.1</v>
      </c>
      <c r="BI453" s="433" t="n">
        <v>1179</v>
      </c>
      <c r="BJ453" s="422" t="n">
        <f aca="false">BI453/35.5*(23+35.5)/BH453</f>
        <v>0.418440084195813</v>
      </c>
      <c r="BK453" s="428" t="n">
        <v>19.7</v>
      </c>
      <c r="BL453" s="428" t="n">
        <v>13.6</v>
      </c>
      <c r="BM453" s="429" t="n">
        <v>4.5</v>
      </c>
      <c r="BN453" s="423" t="n">
        <v>2</v>
      </c>
      <c r="BO453" s="426" t="n">
        <v>121</v>
      </c>
      <c r="BP453" s="426" t="n">
        <v>16</v>
      </c>
      <c r="BQ453" s="424" t="n">
        <v>6.42</v>
      </c>
      <c r="BR453" s="422" t="n">
        <f aca="false">BQ453/$BQ$6</f>
        <v>0.891666666666667</v>
      </c>
      <c r="BS453" s="410" t="n">
        <f aca="false">BA453+AF453</f>
        <v>45224</v>
      </c>
      <c r="BT453" s="430" t="n">
        <f aca="false">(BD453*BA453+AP453*AF453)/(AF453+BA453)</f>
        <v>7.73018751105608</v>
      </c>
      <c r="BU453" s="431" t="n">
        <f aca="false">(AQ453*Y453+BA453*BE453)/(BA453+Y453)</f>
        <v>58</v>
      </c>
      <c r="BV453" s="431" t="n">
        <f aca="false">(BA453*BF453+AR453*AF453)/(AF453+BA453)</f>
        <v>364.701220590837</v>
      </c>
      <c r="BW453" s="431" t="n">
        <f aca="false">(BA453*BG453+AS453*AF453)/(AF453+BA453)</f>
        <v>6684.93366354148</v>
      </c>
      <c r="BX453" s="431" t="n">
        <f aca="false">BW453*0.65</f>
        <v>4345.20688130196</v>
      </c>
      <c r="BY453" s="431" t="n">
        <f aca="false">(BK453*BA453+AY453*AF453)/BS453</f>
        <v>19.7106138333628</v>
      </c>
      <c r="BZ453" s="431" t="n">
        <f aca="false">(BL453*BA453+AY453*AF453)/BS453</f>
        <v>13.8264284450734</v>
      </c>
      <c r="CA453" s="432" t="n">
        <f aca="false">(BN453*BA453+AZ453*AF453)/BS453</f>
        <v>2.07075888908544</v>
      </c>
      <c r="CB453" s="431" t="n">
        <f aca="false">BO453</f>
        <v>121</v>
      </c>
      <c r="CC453" s="433" t="n">
        <v>21621</v>
      </c>
      <c r="CD453" s="412" t="n">
        <f aca="false">CC453+AF453/2</f>
        <v>22421</v>
      </c>
      <c r="CE453" s="422" t="n">
        <f aca="false">CD453/25000</f>
        <v>0.89684</v>
      </c>
      <c r="CF453" s="434" t="n">
        <f aca="false">6700/CD453*24</f>
        <v>7.17184782123902</v>
      </c>
      <c r="CG453" s="435"/>
      <c r="CH453" s="428"/>
      <c r="CI453" s="447" t="n">
        <f aca="false">9500/CD453*24</f>
        <v>10.1690379554882</v>
      </c>
      <c r="CJ453" s="437" t="n">
        <v>25.1</v>
      </c>
      <c r="CK453" s="437" t="n">
        <v>1.62</v>
      </c>
      <c r="CL453" s="424"/>
      <c r="CM453" s="424"/>
      <c r="CN453" s="424" t="n">
        <v>72</v>
      </c>
      <c r="CO453" s="433"/>
      <c r="CP453" s="433"/>
      <c r="CQ453" s="438"/>
      <c r="CR453" s="438" t="n">
        <v>0.95</v>
      </c>
      <c r="CS453" s="425"/>
      <c r="CT453" s="433" t="n">
        <f aca="false">3500/CD453*24</f>
        <v>3.74648766781143</v>
      </c>
      <c r="CU453" s="435" t="n">
        <v>7.19</v>
      </c>
      <c r="CV453" s="439"/>
      <c r="CW453" s="440"/>
      <c r="CX453" s="441"/>
      <c r="CY453" s="442"/>
      <c r="CZ453" s="443"/>
      <c r="DA453" s="443"/>
      <c r="DB453" s="443"/>
      <c r="DC453" s="443"/>
      <c r="DD453" s="444"/>
      <c r="DE453" s="441"/>
      <c r="DF453" s="445" t="n">
        <v>22003</v>
      </c>
      <c r="DG453" s="446" t="n">
        <f aca="false">DF453+AF453/2</f>
        <v>22803</v>
      </c>
      <c r="DH453" s="422" t="n">
        <f aca="false">DG453/25000</f>
        <v>0.91212</v>
      </c>
      <c r="DI453" s="447" t="n">
        <f aca="false">6700/DG453*24</f>
        <v>7.05170372319432</v>
      </c>
      <c r="DJ453" s="435" t="n">
        <v>7.71</v>
      </c>
      <c r="DK453" s="428" t="n">
        <v>1.8</v>
      </c>
      <c r="DL453" s="447" t="n">
        <f aca="false">9500/DG453*24</f>
        <v>9.99868438363373</v>
      </c>
      <c r="DM453" s="423" t="n">
        <v>25.2</v>
      </c>
      <c r="DN453" s="423" t="n">
        <v>1.2</v>
      </c>
      <c r="DO453" s="424" t="n">
        <v>7.74</v>
      </c>
      <c r="DP453" s="424"/>
      <c r="DQ453" s="424" t="n">
        <v>84</v>
      </c>
      <c r="DR453" s="433" t="n">
        <v>4983</v>
      </c>
      <c r="DS453" s="433" t="n">
        <v>2460</v>
      </c>
      <c r="DT453" s="438" t="n">
        <f aca="false">DS453/DR453</f>
        <v>0.49367850692354</v>
      </c>
      <c r="DU453" s="438" t="n">
        <v>0.94</v>
      </c>
      <c r="DV453" s="425"/>
      <c r="DW453" s="447" t="n">
        <f aca="false">3500/DG453*24</f>
        <v>3.68372582554927</v>
      </c>
      <c r="DX453" s="435" t="n">
        <v>4.89</v>
      </c>
      <c r="DY453" s="439" t="n">
        <v>7.75</v>
      </c>
      <c r="DZ453" s="440" t="n">
        <v>14</v>
      </c>
      <c r="EA453" s="441" t="n">
        <v>59</v>
      </c>
      <c r="EB453" s="442" t="n">
        <v>7260</v>
      </c>
      <c r="EC453" s="443" t="n">
        <v>3.7</v>
      </c>
      <c r="ED453" s="443" t="n">
        <v>0.38</v>
      </c>
      <c r="EE453" s="443" t="n">
        <v>2.6</v>
      </c>
      <c r="EF453" s="443" t="n">
        <v>0.8</v>
      </c>
      <c r="EG453" s="444" t="n">
        <v>6</v>
      </c>
      <c r="EH453" s="441" t="n">
        <v>16</v>
      </c>
      <c r="EI453" s="430" t="n">
        <f aca="false">DY453</f>
        <v>7.75</v>
      </c>
      <c r="EJ453" s="448" t="n">
        <f aca="false">DZ453</f>
        <v>14</v>
      </c>
      <c r="EK453" s="449" t="n">
        <f aca="false">EA453</f>
        <v>59</v>
      </c>
      <c r="EL453" s="418" t="n">
        <f aca="false">EB453</f>
        <v>7260</v>
      </c>
      <c r="EM453" s="432" t="n">
        <f aca="false">EC453</f>
        <v>3.7</v>
      </c>
      <c r="EN453" s="432" t="n">
        <f aca="false">ED453</f>
        <v>0.38</v>
      </c>
      <c r="EO453" s="432" t="n">
        <f aca="false">EE453</f>
        <v>2.6</v>
      </c>
      <c r="EP453" s="432" t="n">
        <f aca="false">EF453</f>
        <v>0.8</v>
      </c>
      <c r="EQ453" s="431" t="n">
        <f aca="false">EG453</f>
        <v>6</v>
      </c>
      <c r="ER453" s="449" t="n">
        <f aca="false">EH453</f>
        <v>16</v>
      </c>
      <c r="ES453" s="450" t="n">
        <f aca="false">44000/(BA453+AF453)*24</f>
        <v>23.3504333981956</v>
      </c>
      <c r="ET453" s="451" t="n">
        <f aca="false">(BA453+AF453)/BA$6</f>
        <v>0.90448</v>
      </c>
      <c r="EU453" s="452" t="n">
        <f aca="false">BV453/1000/ES453*24</f>
        <v>0.374846545454545</v>
      </c>
      <c r="EV453" s="451" t="n">
        <f aca="false">EU453/$EU$6</f>
        <v>0.694160269360269</v>
      </c>
      <c r="EW453" s="514" t="n">
        <f aca="false">1-EM453/BY453</f>
        <v>0.812283877545342</v>
      </c>
      <c r="EX453" s="515" t="n">
        <f aca="false">BY453-EM453</f>
        <v>16.0106138333628</v>
      </c>
      <c r="EY453" s="514" t="n">
        <f aca="false">1-EJ453/BU453</f>
        <v>0.758620689655172</v>
      </c>
      <c r="EZ453" s="515" t="n">
        <f aca="false">BU453-EJ453</f>
        <v>44</v>
      </c>
      <c r="FA453" s="451" t="n">
        <f aca="false">1-EK453/BV453</f>
        <v>0.838223738586845</v>
      </c>
      <c r="FB453" s="432" t="n">
        <f aca="false">BV453-EK453</f>
        <v>305.701220590837</v>
      </c>
      <c r="FC453" s="453" t="n">
        <f aca="false">1-EP453/CA453</f>
        <v>0.613668204339655</v>
      </c>
      <c r="FD453" s="432" t="n">
        <f aca="false">CA453-EP453</f>
        <v>1.27075888908544</v>
      </c>
      <c r="FE453" s="453" t="n">
        <f aca="false">1-EQ453/CB453</f>
        <v>0.950413223140496</v>
      </c>
      <c r="FF453" s="431" t="n">
        <f aca="false">CB453-EQ453</f>
        <v>115</v>
      </c>
      <c r="FG453" s="406" t="n">
        <v>50400</v>
      </c>
      <c r="FH453" s="590"/>
      <c r="FI453" s="591"/>
      <c r="FJ453" s="592"/>
      <c r="FK453" s="456" t="n">
        <f aca="false">3000/BS453*24</f>
        <v>1.59207500442243</v>
      </c>
      <c r="FL453" s="531" t="n">
        <v>1200</v>
      </c>
      <c r="FM453" s="456" t="n">
        <f aca="false">FL453/BS453*1000</f>
        <v>26.5345834070405</v>
      </c>
      <c r="FN453" s="531" t="n">
        <v>4448</v>
      </c>
      <c r="FO453" s="533" t="n">
        <f aca="false">FN453/11.15/1.2/1000</f>
        <v>0.332436472346786</v>
      </c>
      <c r="FP453" s="450" t="n">
        <f aca="false">FN453/BS453*1000</f>
        <v>98.3548558287635</v>
      </c>
      <c r="FQ453" s="458" t="n">
        <v>50.4</v>
      </c>
      <c r="FR453" s="459" t="n">
        <f aca="false">FQ453/BS453*1000</f>
        <v>1.1144525030957</v>
      </c>
      <c r="FS453" s="577" t="n">
        <v>7.83</v>
      </c>
      <c r="FT453" s="578" t="n">
        <v>11.3</v>
      </c>
      <c r="FU453" s="579" t="n">
        <v>44</v>
      </c>
      <c r="FV453" s="580" t="n">
        <v>1</v>
      </c>
      <c r="FW453" s="581" t="n">
        <v>0.26</v>
      </c>
      <c r="FX453" s="580" t="n">
        <v>8</v>
      </c>
      <c r="FY453" s="453" t="n">
        <f aca="false">1-FV453/(EG453+DD453)</f>
        <v>0.833333333333333</v>
      </c>
      <c r="FZ453" s="453" t="n">
        <f aca="false">1-FW453/(EF453+DC453)</f>
        <v>0.675</v>
      </c>
      <c r="GA453" s="430" t="n">
        <f aca="false">EF453+DC453-FW453</f>
        <v>0.54</v>
      </c>
      <c r="GB453" s="514" t="n">
        <f aca="false">1-FT453/DZ453</f>
        <v>0.192857142857143</v>
      </c>
      <c r="GC453" s="515" t="n">
        <f aca="false">(CW453+DZ453-FT453)</f>
        <v>2.7</v>
      </c>
      <c r="GD453" s="514" t="n">
        <f aca="false">1-FU453/EA453</f>
        <v>0.254237288135593</v>
      </c>
      <c r="GE453" s="528" t="n">
        <f aca="false">CX453+EA453-FU453</f>
        <v>15</v>
      </c>
      <c r="GF453" s="462" t="n">
        <f aca="false">4100/BS453*24</f>
        <v>2.17583583937732</v>
      </c>
      <c r="GG453" s="607" t="n">
        <v>25</v>
      </c>
      <c r="GH453" s="451" t="n">
        <f aca="false">GG453/80</f>
        <v>0.3125</v>
      </c>
      <c r="GI453" s="406" t="n">
        <v>175</v>
      </c>
      <c r="GJ453" s="463" t="n">
        <f aca="false">GI453/GG453</f>
        <v>7</v>
      </c>
      <c r="GK453" s="464" t="n">
        <f aca="false">GG453/(BS453/24)*1000</f>
        <v>13.2672917035203</v>
      </c>
      <c r="GL453" s="465" t="n">
        <v>7.89</v>
      </c>
      <c r="GM453" s="530" t="n">
        <v>11</v>
      </c>
      <c r="GN453" s="406" t="n">
        <v>43</v>
      </c>
      <c r="GO453" s="514" t="n">
        <f aca="false">1-GM453/FT453</f>
        <v>0.0265486725663717</v>
      </c>
      <c r="GP453" s="451" t="n">
        <f aca="false">1-GN453/FU453</f>
        <v>0.0227272727272727</v>
      </c>
      <c r="GQ453" s="578" t="n">
        <v>8</v>
      </c>
      <c r="GR453" s="456" t="n">
        <f aca="false">4300/BS453*24</f>
        <v>2.28197417300548</v>
      </c>
      <c r="GS453" s="532" t="n">
        <f aca="false">HC453</f>
        <v>10.8</v>
      </c>
      <c r="GT453" s="532" t="n">
        <f aca="false">HD453</f>
        <v>41.904</v>
      </c>
      <c r="GU453" s="514" t="n">
        <f aca="false">1-GS453/GM453</f>
        <v>0.0181818181818181</v>
      </c>
      <c r="GV453" s="514" t="n">
        <f aca="false">1-GT453/GN453</f>
        <v>0.0254883720930231</v>
      </c>
      <c r="GW453" s="514" t="n">
        <f aca="false">1-HC453/FT453</f>
        <v>0.0442477876106194</v>
      </c>
      <c r="GX453" s="514" t="n">
        <f aca="false">1-HD453/FU453</f>
        <v>0.0476363636363636</v>
      </c>
      <c r="GY453" s="463" t="n">
        <f aca="false">GK453/(FU453-HD453)</f>
        <v>6.32981474404593</v>
      </c>
      <c r="GZ453" s="406" t="n">
        <v>44077</v>
      </c>
      <c r="HA453" s="582" t="n">
        <v>8.12</v>
      </c>
      <c r="HB453" s="452" t="n">
        <v>8.02</v>
      </c>
      <c r="HC453" s="578" t="n">
        <v>10.8</v>
      </c>
      <c r="HD453" s="464" t="n">
        <f aca="false">HC453*3.88</f>
        <v>41.904</v>
      </c>
      <c r="HE453" s="464" t="n">
        <v>11</v>
      </c>
      <c r="HF453" s="464"/>
      <c r="HG453" s="583"/>
      <c r="HH453" s="576" t="n">
        <v>4</v>
      </c>
      <c r="HI453" s="584" t="n">
        <v>7290</v>
      </c>
      <c r="HJ453" s="407" t="n">
        <f aca="false">HI453*0.67</f>
        <v>4884.3</v>
      </c>
      <c r="HK453" s="407" t="n">
        <v>214</v>
      </c>
      <c r="HL453" s="550" t="n">
        <v>1303</v>
      </c>
      <c r="HM453" s="585" t="n">
        <v>3.6</v>
      </c>
      <c r="HN453" s="462" t="n">
        <v>5.07</v>
      </c>
      <c r="HO453" s="575" t="n">
        <v>0.16</v>
      </c>
      <c r="HP453" s="549" t="n">
        <v>0.01</v>
      </c>
      <c r="HQ453" s="586" t="n">
        <v>3.1</v>
      </c>
      <c r="HR453" s="587" t="n">
        <v>0.26</v>
      </c>
      <c r="HS453" s="521" t="n">
        <v>0.21</v>
      </c>
      <c r="HT453" s="588" t="n">
        <v>8</v>
      </c>
      <c r="HU453" s="523" t="n">
        <f aca="false">72500/BA453*24</f>
        <v>39.8863011186503</v>
      </c>
      <c r="HV453" s="514" t="n">
        <f aca="false">1-HC453/BE453</f>
        <v>0.813793103448276</v>
      </c>
      <c r="HW453" s="514" t="n">
        <f aca="false">1-HD453/BF453</f>
        <v>0.865692307692308</v>
      </c>
      <c r="HX453" s="514" t="n">
        <f aca="false">1-HN453/BK453</f>
        <v>0.742639593908629</v>
      </c>
      <c r="HY453" s="600"/>
    </row>
    <row r="454" s="599" customFormat="true" ht="15" hidden="false" customHeight="true" outlineLevel="0" collapsed="false">
      <c r="A454" s="401" t="n">
        <v>43936</v>
      </c>
      <c r="B454" s="516" t="n">
        <v>35102</v>
      </c>
      <c r="C454" s="403" t="n">
        <f aca="false">B454/$B$6</f>
        <v>0.70204</v>
      </c>
      <c r="D454" s="572" t="n">
        <v>7.89</v>
      </c>
      <c r="E454" s="573" t="n">
        <v>42.5</v>
      </c>
      <c r="F454" s="574" t="n">
        <v>208</v>
      </c>
      <c r="G454" s="407" t="n">
        <f aca="false">F454*B454/1000</f>
        <v>7301.216</v>
      </c>
      <c r="H454" s="403" t="n">
        <f aca="false">G454/$G$6</f>
        <v>0.29204864</v>
      </c>
      <c r="I454" s="574" t="n">
        <v>8890</v>
      </c>
      <c r="J454" s="407" t="n">
        <f aca="false">I454*0.67</f>
        <v>5956.3</v>
      </c>
      <c r="K454" s="575" t="n">
        <v>26.7</v>
      </c>
      <c r="L454" s="575"/>
      <c r="M454" s="575"/>
      <c r="N454" s="576" t="n">
        <v>155</v>
      </c>
      <c r="O454" s="576"/>
      <c r="P454" s="410"/>
      <c r="Q454" s="410" t="n">
        <v>1200</v>
      </c>
      <c r="R454" s="410"/>
      <c r="S454" s="410"/>
      <c r="T454" s="411" t="n">
        <v>5.16</v>
      </c>
      <c r="U454" s="410" t="n">
        <f aca="false">V454/2.9</f>
        <v>3586.55172413793</v>
      </c>
      <c r="V454" s="410" t="n">
        <v>10401</v>
      </c>
      <c r="W454" s="410" t="n">
        <v>3073</v>
      </c>
      <c r="X454" s="517" t="n">
        <v>400</v>
      </c>
      <c r="Y454" s="474"/>
      <c r="Z454" s="430"/>
      <c r="AA454" s="410"/>
      <c r="AB454" s="410"/>
      <c r="AC454" s="410"/>
      <c r="AD454" s="475"/>
      <c r="AE454" s="478"/>
      <c r="AF454" s="479" t="n">
        <f aca="false">X454+Q454</f>
        <v>1600</v>
      </c>
      <c r="AG454" s="478" t="n">
        <f aca="false">AF454/$AF$6</f>
        <v>0.64</v>
      </c>
      <c r="AH454" s="479" t="n">
        <f aca="false">AI454/2.9</f>
        <v>2707.84482758621</v>
      </c>
      <c r="AI454" s="479" t="n">
        <f aca="false">(V454*Q454+F454*X454)/AF454</f>
        <v>7852.75</v>
      </c>
      <c r="AJ454" s="474" t="n">
        <f aca="false">(V454*Q454+X454*F454)/1000</f>
        <v>12564.4</v>
      </c>
      <c r="AK454" s="478" t="n">
        <f aca="false">AJ454/$AJ$6</f>
        <v>0.558417777777778</v>
      </c>
      <c r="AL454" s="448" t="n">
        <v>38</v>
      </c>
      <c r="AM454" s="480"/>
      <c r="AN454" s="474" t="n">
        <v>2043</v>
      </c>
      <c r="AO454" s="474" t="n">
        <v>2118</v>
      </c>
      <c r="AP454" s="480" t="n">
        <v>7.23</v>
      </c>
      <c r="AQ454" s="448" t="n">
        <v>580</v>
      </c>
      <c r="AR454" s="474" t="n">
        <f aca="false">AQ454*3.2</f>
        <v>1856</v>
      </c>
      <c r="AS454" s="658" t="n">
        <f aca="false">AR454/AQ454</f>
        <v>3.2</v>
      </c>
      <c r="AT454" s="474" t="n">
        <v>7020</v>
      </c>
      <c r="AU454" s="448"/>
      <c r="AV454" s="481" t="n">
        <v>10</v>
      </c>
      <c r="AW454" s="480" t="n">
        <v>5.82</v>
      </c>
      <c r="AX454" s="480" t="n">
        <v>31.39</v>
      </c>
      <c r="AY454" s="481" t="n">
        <v>19.9</v>
      </c>
      <c r="AZ454" s="481" t="n">
        <v>5.5</v>
      </c>
      <c r="BA454" s="421" t="n">
        <f aca="false">CC454+DF454</f>
        <v>41930</v>
      </c>
      <c r="BB454" s="422" t="n">
        <f aca="false">BA454/$BA$6</f>
        <v>0.8386</v>
      </c>
      <c r="BC454" s="423"/>
      <c r="BD454" s="424" t="n">
        <v>7.61</v>
      </c>
      <c r="BE454" s="425" t="n">
        <v>62</v>
      </c>
      <c r="BF454" s="426" t="n">
        <v>287</v>
      </c>
      <c r="BG454" s="427" t="n">
        <v>7400</v>
      </c>
      <c r="BH454" s="421" t="n">
        <f aca="false">BG454*0.67</f>
        <v>4958</v>
      </c>
      <c r="BI454" s="433"/>
      <c r="BJ454" s="422"/>
      <c r="BK454" s="428" t="n">
        <v>19.8</v>
      </c>
      <c r="BL454" s="428"/>
      <c r="BM454" s="429"/>
      <c r="BN454" s="423"/>
      <c r="BO454" s="426" t="n">
        <v>133</v>
      </c>
      <c r="BP454" s="426"/>
      <c r="BQ454" s="424" t="n">
        <v>5.14</v>
      </c>
      <c r="BR454" s="422" t="n">
        <f aca="false">BQ454/$BQ$6</f>
        <v>0.713888888888889</v>
      </c>
      <c r="BS454" s="410" t="n">
        <f aca="false">BA454+AF454</f>
        <v>43530</v>
      </c>
      <c r="BT454" s="430" t="n">
        <f aca="false">(BD454*BA454+AP454*AF454)/(AF454+BA454)</f>
        <v>7.5960326211808</v>
      </c>
      <c r="BU454" s="431" t="n">
        <f aca="false">(AQ454*Y454+BA454*BE454)/(BA454+Y454)</f>
        <v>62</v>
      </c>
      <c r="BV454" s="431" t="n">
        <f aca="false">(BA454*BF454+AR454*AF454)/(AF454+BA454)</f>
        <v>344.670572019297</v>
      </c>
      <c r="BW454" s="431" t="n">
        <f aca="false">(BA454*BG454+AS454*AF454)/(AF454+BA454)</f>
        <v>7128.12129565817</v>
      </c>
      <c r="BX454" s="431" t="n">
        <f aca="false">BW454*0.65</f>
        <v>4633.27884217781</v>
      </c>
      <c r="BY454" s="431" t="n">
        <f aca="false">(BK454*BA454+AY454*AF454)/BS454</f>
        <v>19.8036756260051</v>
      </c>
      <c r="BZ454" s="431"/>
      <c r="CA454" s="432"/>
      <c r="CB454" s="431" t="n">
        <f aca="false">BO454</f>
        <v>133</v>
      </c>
      <c r="CC454" s="433" t="n">
        <v>20767</v>
      </c>
      <c r="CD454" s="412" t="n">
        <f aca="false">CC454+AF454/2</f>
        <v>21567</v>
      </c>
      <c r="CE454" s="422" t="n">
        <f aca="false">CD454/25000</f>
        <v>0.86268</v>
      </c>
      <c r="CF454" s="434" t="n">
        <f aca="false">6700/CD454*24</f>
        <v>7.45583530393657</v>
      </c>
      <c r="CG454" s="435"/>
      <c r="CH454" s="428"/>
      <c r="CI454" s="447" t="n">
        <f aca="false">9500/CD454*24</f>
        <v>10.5717067742384</v>
      </c>
      <c r="CJ454" s="437" t="n">
        <v>25.1</v>
      </c>
      <c r="CK454" s="437" t="n">
        <v>1.85</v>
      </c>
      <c r="CL454" s="424"/>
      <c r="CM454" s="424" t="n">
        <v>13.6</v>
      </c>
      <c r="CN454" s="424" t="n">
        <v>58</v>
      </c>
      <c r="CO454" s="433"/>
      <c r="CP454" s="433"/>
      <c r="CQ454" s="438"/>
      <c r="CR454" s="438" t="n">
        <v>0.95</v>
      </c>
      <c r="CS454" s="425"/>
      <c r="CT454" s="433" t="n">
        <f aca="false">3500/CD454*24</f>
        <v>3.89483933787731</v>
      </c>
      <c r="CU454" s="435" t="n">
        <v>7.31</v>
      </c>
      <c r="CV454" s="439"/>
      <c r="CW454" s="440"/>
      <c r="CX454" s="441"/>
      <c r="CY454" s="442"/>
      <c r="CZ454" s="443"/>
      <c r="DA454" s="443"/>
      <c r="DB454" s="443"/>
      <c r="DC454" s="443"/>
      <c r="DD454" s="444"/>
      <c r="DE454" s="441"/>
      <c r="DF454" s="445" t="n">
        <v>21163</v>
      </c>
      <c r="DG454" s="446" t="n">
        <f aca="false">DF454+AF454/2</f>
        <v>21963</v>
      </c>
      <c r="DH454" s="422" t="n">
        <f aca="false">DG454/25000</f>
        <v>0.87852</v>
      </c>
      <c r="DI454" s="447" t="n">
        <f aca="false">6700/DG454*24</f>
        <v>7.32140417975687</v>
      </c>
      <c r="DJ454" s="435" t="n">
        <v>7.62</v>
      </c>
      <c r="DK454" s="428" t="n">
        <v>1.7</v>
      </c>
      <c r="DL454" s="447" t="n">
        <f aca="false">9500/DG454*24</f>
        <v>10.3810954787597</v>
      </c>
      <c r="DM454" s="423" t="n">
        <v>25.2</v>
      </c>
      <c r="DN454" s="423" t="n">
        <v>1.3</v>
      </c>
      <c r="DO454" s="424" t="n">
        <v>7.64</v>
      </c>
      <c r="DP454" s="424" t="n">
        <v>14</v>
      </c>
      <c r="DQ454" s="424" t="n">
        <v>62</v>
      </c>
      <c r="DR454" s="433"/>
      <c r="DS454" s="433"/>
      <c r="DT454" s="438"/>
      <c r="DU454" s="438" t="n">
        <v>0.95</v>
      </c>
      <c r="DV454" s="425"/>
      <c r="DW454" s="447" t="n">
        <f aca="false">3500/DG454*24</f>
        <v>3.82461412375359</v>
      </c>
      <c r="DX454" s="435" t="n">
        <v>5.78</v>
      </c>
      <c r="DY454" s="439" t="n">
        <v>7.77</v>
      </c>
      <c r="DZ454" s="440" t="n">
        <v>14.1</v>
      </c>
      <c r="EA454" s="441" t="n">
        <v>58</v>
      </c>
      <c r="EB454" s="442" t="n">
        <v>7220</v>
      </c>
      <c r="EC454" s="443" t="n">
        <v>4</v>
      </c>
      <c r="ED454" s="443"/>
      <c r="EE454" s="443"/>
      <c r="EF454" s="443"/>
      <c r="EG454" s="444" t="n">
        <v>5</v>
      </c>
      <c r="EH454" s="441"/>
      <c r="EI454" s="430" t="n">
        <f aca="false">DY454</f>
        <v>7.77</v>
      </c>
      <c r="EJ454" s="448" t="n">
        <f aca="false">DZ454</f>
        <v>14.1</v>
      </c>
      <c r="EK454" s="449" t="n">
        <f aca="false">EA454</f>
        <v>58</v>
      </c>
      <c r="EL454" s="418" t="n">
        <f aca="false">EB454</f>
        <v>7220</v>
      </c>
      <c r="EM454" s="432" t="n">
        <f aca="false">EC454</f>
        <v>4</v>
      </c>
      <c r="EN454" s="432"/>
      <c r="EO454" s="432"/>
      <c r="EP454" s="432"/>
      <c r="EQ454" s="431" t="n">
        <f aca="false">EG454</f>
        <v>5</v>
      </c>
      <c r="ER454" s="449"/>
      <c r="ES454" s="450" t="n">
        <f aca="false">44000/(BA454+AF454)*24</f>
        <v>24.2591316333563</v>
      </c>
      <c r="ET454" s="451" t="n">
        <f aca="false">(BA454+AF454)/BA$6</f>
        <v>0.8706</v>
      </c>
      <c r="EU454" s="452" t="n">
        <f aca="false">BV454/1000/ES454*24</f>
        <v>0.340988863636364</v>
      </c>
      <c r="EV454" s="451" t="n">
        <f aca="false">EU454/$EU$6</f>
        <v>0.631460858585858</v>
      </c>
      <c r="EW454" s="514" t="n">
        <f aca="false">1-EM454/BY454</f>
        <v>0.798017293580217</v>
      </c>
      <c r="EX454" s="515" t="n">
        <f aca="false">BY454-EM454</f>
        <v>15.8036756260051</v>
      </c>
      <c r="EY454" s="514" t="n">
        <f aca="false">1-EJ454/BU454</f>
        <v>0.77258064516129</v>
      </c>
      <c r="EZ454" s="515" t="n">
        <f aca="false">BU454-EJ454</f>
        <v>47.9</v>
      </c>
      <c r="FA454" s="451" t="n">
        <f aca="false">1-EK454/BV454</f>
        <v>0.831723376729845</v>
      </c>
      <c r="FB454" s="432" t="n">
        <f aca="false">BV454-EK454</f>
        <v>286.670572019297</v>
      </c>
      <c r="FC454" s="453"/>
      <c r="FD454" s="432"/>
      <c r="FE454" s="453" t="n">
        <f aca="false">1-EQ454/CB454</f>
        <v>0.962406015037594</v>
      </c>
      <c r="FF454" s="431" t="n">
        <f aca="false">CB454-EQ454</f>
        <v>128</v>
      </c>
      <c r="FG454" s="406" t="n">
        <v>50400</v>
      </c>
      <c r="FH454" s="590"/>
      <c r="FI454" s="591"/>
      <c r="FJ454" s="592"/>
      <c r="FK454" s="456" t="n">
        <f aca="false">3000/BS454*24</f>
        <v>1.65403170227429</v>
      </c>
      <c r="FL454" s="531" t="n">
        <v>1200</v>
      </c>
      <c r="FM454" s="456" t="n">
        <f aca="false">FL454/BS454*1000</f>
        <v>27.5671950379049</v>
      </c>
      <c r="FN454" s="531" t="n">
        <v>3892</v>
      </c>
      <c r="FO454" s="533" t="n">
        <f aca="false">FN454/11.15/1.2/1000</f>
        <v>0.290881913303438</v>
      </c>
      <c r="FP454" s="450" t="n">
        <f aca="false">FN454/BS454*1000</f>
        <v>89.4096025729382</v>
      </c>
      <c r="FQ454" s="458" t="n">
        <v>50.4</v>
      </c>
      <c r="FR454" s="459" t="n">
        <f aca="false">FQ454/BS454*1000</f>
        <v>1.15782219159201</v>
      </c>
      <c r="FS454" s="577" t="n">
        <v>7.76</v>
      </c>
      <c r="FT454" s="578" t="n">
        <v>11.8</v>
      </c>
      <c r="FU454" s="579" t="n">
        <v>45</v>
      </c>
      <c r="FV454" s="580" t="n">
        <v>1</v>
      </c>
      <c r="FW454" s="581"/>
      <c r="FX454" s="580"/>
      <c r="FY454" s="453" t="n">
        <f aca="false">1-FV454/(EG454+DD454)</f>
        <v>0.8</v>
      </c>
      <c r="FZ454" s="453"/>
      <c r="GA454" s="430"/>
      <c r="GB454" s="514" t="n">
        <f aca="false">1-FT454/DZ454</f>
        <v>0.163120567375886</v>
      </c>
      <c r="GC454" s="515" t="n">
        <f aca="false">(CW454+DZ454-FT454)</f>
        <v>2.3</v>
      </c>
      <c r="GD454" s="514" t="n">
        <f aca="false">1-FU454/EA454</f>
        <v>0.224137931034483</v>
      </c>
      <c r="GE454" s="528" t="n">
        <f aca="false">CX454+EA454-FU454</f>
        <v>13</v>
      </c>
      <c r="GF454" s="462" t="n">
        <f aca="false">4100/BS454*24</f>
        <v>2.2605099931082</v>
      </c>
      <c r="GG454" s="607" t="n">
        <v>25</v>
      </c>
      <c r="GH454" s="451" t="n">
        <f aca="false">GG454/80</f>
        <v>0.3125</v>
      </c>
      <c r="GI454" s="406" t="n">
        <v>175</v>
      </c>
      <c r="GJ454" s="463" t="n">
        <f aca="false">GI454/GG454</f>
        <v>7</v>
      </c>
      <c r="GK454" s="464" t="n">
        <f aca="false">GG454/(BS454/24)*1000</f>
        <v>13.7835975189524</v>
      </c>
      <c r="GL454" s="465" t="n">
        <v>7.85</v>
      </c>
      <c r="GM454" s="530" t="n">
        <v>11.3</v>
      </c>
      <c r="GN454" s="406" t="n">
        <v>44</v>
      </c>
      <c r="GO454" s="514" t="n">
        <f aca="false">1-GM454/FT454</f>
        <v>0.0423728813559322</v>
      </c>
      <c r="GP454" s="451" t="n">
        <f aca="false">1-GN454/FU454</f>
        <v>0.0222222222222223</v>
      </c>
      <c r="GQ454" s="578" t="n">
        <v>8</v>
      </c>
      <c r="GR454" s="456" t="n">
        <f aca="false">4300/BS454*24</f>
        <v>2.37077877325982</v>
      </c>
      <c r="GS454" s="532" t="n">
        <f aca="false">HC454</f>
        <v>11.2</v>
      </c>
      <c r="GT454" s="532" t="n">
        <f aca="false">HD454</f>
        <v>43.456</v>
      </c>
      <c r="GU454" s="514" t="n">
        <f aca="false">1-GS454/GM454</f>
        <v>0.00884955752212402</v>
      </c>
      <c r="GV454" s="514" t="n">
        <f aca="false">1-GT454/GN454</f>
        <v>0.0123636363636365</v>
      </c>
      <c r="GW454" s="514" t="n">
        <f aca="false">1-HC454/FT454</f>
        <v>0.0508474576271187</v>
      </c>
      <c r="GX454" s="514" t="n">
        <f aca="false">1-HD454/FU454</f>
        <v>0.0343111111111112</v>
      </c>
      <c r="GY454" s="463" t="n">
        <f aca="false">GK454/(FU454-HD454)</f>
        <v>8.92720046564275</v>
      </c>
      <c r="GZ454" s="406" t="n">
        <v>42790</v>
      </c>
      <c r="HA454" s="582" t="n">
        <v>8.1</v>
      </c>
      <c r="HB454" s="452" t="n">
        <v>7.98</v>
      </c>
      <c r="HC454" s="578" t="n">
        <v>11.2</v>
      </c>
      <c r="HD454" s="464" t="n">
        <f aca="false">HC454*3.88</f>
        <v>43.456</v>
      </c>
      <c r="HE454" s="464" t="n">
        <v>11</v>
      </c>
      <c r="HF454" s="464"/>
      <c r="HG454" s="583"/>
      <c r="HH454" s="576" t="n">
        <v>4</v>
      </c>
      <c r="HI454" s="584" t="n">
        <v>7140</v>
      </c>
      <c r="HJ454" s="407" t="n">
        <f aca="false">HI454*0.67</f>
        <v>4783.8</v>
      </c>
      <c r="HK454" s="407"/>
      <c r="HL454" s="550"/>
      <c r="HM454" s="585"/>
      <c r="HN454" s="462" t="n">
        <v>5.25</v>
      </c>
      <c r="HO454" s="575"/>
      <c r="HP454" s="549" t="n">
        <v>0.01</v>
      </c>
      <c r="HQ454" s="586"/>
      <c r="HR454" s="587"/>
      <c r="HS454" s="521" t="n">
        <v>0.2</v>
      </c>
      <c r="HT454" s="588" t="n">
        <v>8</v>
      </c>
      <c r="HU454" s="523" t="n">
        <f aca="false">72500/BA454*24</f>
        <v>41.4977343191033</v>
      </c>
      <c r="HV454" s="514" t="n">
        <f aca="false">1-HC454/BE454</f>
        <v>0.819354838709677</v>
      </c>
      <c r="HW454" s="514" t="n">
        <f aca="false">1-HD454/BF454</f>
        <v>0.848585365853658</v>
      </c>
      <c r="HX454" s="514" t="n">
        <f aca="false">1-HN454/BK454</f>
        <v>0.734848484848485</v>
      </c>
      <c r="HY454" s="600"/>
    </row>
    <row r="455" s="599" customFormat="true" ht="15" hidden="false" customHeight="true" outlineLevel="0" collapsed="false">
      <c r="A455" s="401" t="n">
        <v>43937</v>
      </c>
      <c r="B455" s="516" t="n">
        <v>29100</v>
      </c>
      <c r="C455" s="403" t="n">
        <f aca="false">B455/$B$6</f>
        <v>0.582</v>
      </c>
      <c r="D455" s="572" t="n">
        <v>7.98</v>
      </c>
      <c r="E455" s="573" t="n">
        <v>39.3</v>
      </c>
      <c r="F455" s="574" t="n">
        <v>192</v>
      </c>
      <c r="G455" s="407" t="n">
        <f aca="false">F455*B455/1000</f>
        <v>5587.2</v>
      </c>
      <c r="H455" s="403" t="n">
        <f aca="false">G455/$G$6</f>
        <v>0.223488</v>
      </c>
      <c r="I455" s="574" t="n">
        <v>11970</v>
      </c>
      <c r="J455" s="407" t="n">
        <f aca="false">I455*0.67</f>
        <v>8019.9</v>
      </c>
      <c r="K455" s="575" t="n">
        <v>16.8</v>
      </c>
      <c r="L455" s="575"/>
      <c r="M455" s="575"/>
      <c r="N455" s="576" t="n">
        <v>167</v>
      </c>
      <c r="O455" s="576"/>
      <c r="P455" s="410"/>
      <c r="Q455" s="410" t="n">
        <v>1200</v>
      </c>
      <c r="R455" s="410"/>
      <c r="S455" s="410"/>
      <c r="T455" s="411" t="n">
        <v>4.89</v>
      </c>
      <c r="U455" s="410" t="n">
        <f aca="false">V455/2.9</f>
        <v>3634.48275862069</v>
      </c>
      <c r="V455" s="410" t="n">
        <v>10540</v>
      </c>
      <c r="W455" s="410" t="n">
        <v>2826</v>
      </c>
      <c r="X455" s="517" t="n">
        <v>400</v>
      </c>
      <c r="Y455" s="474"/>
      <c r="Z455" s="430"/>
      <c r="AA455" s="410"/>
      <c r="AB455" s="410"/>
      <c r="AC455" s="410"/>
      <c r="AD455" s="475"/>
      <c r="AE455" s="478"/>
      <c r="AF455" s="479" t="n">
        <f aca="false">X455+Q455</f>
        <v>1600</v>
      </c>
      <c r="AG455" s="478" t="n">
        <f aca="false">AF455/$AF$6</f>
        <v>0.64</v>
      </c>
      <c r="AH455" s="479" t="n">
        <f aca="false">AI455/2.9</f>
        <v>2742.41379310345</v>
      </c>
      <c r="AI455" s="479" t="n">
        <f aca="false">(V455*Q455+F455*X455)/AF455</f>
        <v>7953</v>
      </c>
      <c r="AJ455" s="474" t="n">
        <f aca="false">(V455*Q455+X455*F455)/1000</f>
        <v>12724.8</v>
      </c>
      <c r="AK455" s="478" t="n">
        <f aca="false">AJ455/$AJ$6</f>
        <v>0.565546666666667</v>
      </c>
      <c r="AL455" s="448" t="n">
        <v>38</v>
      </c>
      <c r="AM455" s="480"/>
      <c r="AN455" s="474" t="n">
        <v>2445</v>
      </c>
      <c r="AO455" s="474" t="n">
        <v>2399</v>
      </c>
      <c r="AP455" s="480" t="n">
        <v>7.37</v>
      </c>
      <c r="AQ455" s="448" t="n">
        <v>607</v>
      </c>
      <c r="AR455" s="474" t="n">
        <f aca="false">AQ455*3.2</f>
        <v>1942.4</v>
      </c>
      <c r="AS455" s="658" t="n">
        <f aca="false">AR455/AQ455</f>
        <v>3.2</v>
      </c>
      <c r="AT455" s="474" t="n">
        <v>6500</v>
      </c>
      <c r="AU455" s="448"/>
      <c r="AV455" s="481" t="n">
        <v>10</v>
      </c>
      <c r="AW455" s="480" t="n">
        <v>5.93</v>
      </c>
      <c r="AX455" s="480" t="n">
        <v>34.88</v>
      </c>
      <c r="AY455" s="481" t="n">
        <v>18.8</v>
      </c>
      <c r="AZ455" s="481" t="n">
        <v>4.3</v>
      </c>
      <c r="BA455" s="421" t="n">
        <f aca="false">CC455+DF455</f>
        <v>29413</v>
      </c>
      <c r="BB455" s="422" t="n">
        <f aca="false">BA455/$BA$6</f>
        <v>0.58826</v>
      </c>
      <c r="BC455" s="423"/>
      <c r="BD455" s="424" t="n">
        <v>7.73</v>
      </c>
      <c r="BE455" s="425" t="n">
        <v>73.9</v>
      </c>
      <c r="BF455" s="426" t="n">
        <v>319</v>
      </c>
      <c r="BG455" s="427" t="n">
        <v>8540</v>
      </c>
      <c r="BH455" s="421" t="n">
        <f aca="false">BG455*0.67</f>
        <v>5721.8</v>
      </c>
      <c r="BI455" s="433"/>
      <c r="BJ455" s="422"/>
      <c r="BK455" s="428" t="n">
        <v>11.7</v>
      </c>
      <c r="BL455" s="428"/>
      <c r="BM455" s="429"/>
      <c r="BN455" s="423"/>
      <c r="BO455" s="426" t="n">
        <v>160</v>
      </c>
      <c r="BP455" s="426"/>
      <c r="BQ455" s="424" t="n">
        <v>1.15</v>
      </c>
      <c r="BR455" s="422" t="n">
        <f aca="false">BQ455/$BQ$6</f>
        <v>0.159722222222222</v>
      </c>
      <c r="BS455" s="410" t="n">
        <f aca="false">BA455+AF455</f>
        <v>31013</v>
      </c>
      <c r="BT455" s="430" t="n">
        <f aca="false">(BD455*BA455+AP455*AF455)/(AF455+BA455)</f>
        <v>7.71142714345597</v>
      </c>
      <c r="BU455" s="431" t="n">
        <f aca="false">(AQ455*Y455+BA455*BE455)/(BA455+Y455)</f>
        <v>73.9</v>
      </c>
      <c r="BV455" s="431" t="n">
        <f aca="false">(BA455*BF455+AR455*AF455)/(AF455+BA455)</f>
        <v>402.753264759939</v>
      </c>
      <c r="BW455" s="431" t="n">
        <f aca="false">(BA455*BG455+AS455*AF455)/(AF455+BA455)</f>
        <v>8099.57566181924</v>
      </c>
      <c r="BX455" s="431" t="n">
        <f aca="false">BW455*0.65</f>
        <v>5264.7241801825</v>
      </c>
      <c r="BY455" s="431" t="n">
        <f aca="false">(BK455*BA455+AY455*AF455)/BS455</f>
        <v>12.0662980040628</v>
      </c>
      <c r="BZ455" s="431"/>
      <c r="CA455" s="432"/>
      <c r="CB455" s="431" t="n">
        <f aca="false">BO455</f>
        <v>160</v>
      </c>
      <c r="CC455" s="433" t="n">
        <v>14509</v>
      </c>
      <c r="CD455" s="412" t="n">
        <f aca="false">CC455+AF455/2</f>
        <v>15309</v>
      </c>
      <c r="CE455" s="422" t="n">
        <f aca="false">CD455/25000</f>
        <v>0.61236</v>
      </c>
      <c r="CF455" s="434" t="n">
        <f aca="false">6700/CD455*24</f>
        <v>10.5036253184401</v>
      </c>
      <c r="CG455" s="435"/>
      <c r="CH455" s="428"/>
      <c r="CI455" s="447" t="n">
        <f aca="false">9500/CD455*24</f>
        <v>14.8932000783853</v>
      </c>
      <c r="CJ455" s="437" t="n">
        <v>25</v>
      </c>
      <c r="CK455" s="437" t="n">
        <v>2.32</v>
      </c>
      <c r="CL455" s="424"/>
      <c r="CM455" s="424" t="n">
        <v>16</v>
      </c>
      <c r="CN455" s="424" t="n">
        <v>86</v>
      </c>
      <c r="CO455" s="433"/>
      <c r="CP455" s="433"/>
      <c r="CQ455" s="438"/>
      <c r="CR455" s="438" t="n">
        <v>0.93</v>
      </c>
      <c r="CS455" s="425"/>
      <c r="CT455" s="433" t="n">
        <f aca="false">3500/CD455*24</f>
        <v>5.48696844993141</v>
      </c>
      <c r="CU455" s="435" t="n">
        <v>7.41</v>
      </c>
      <c r="CV455" s="439"/>
      <c r="CW455" s="440"/>
      <c r="CX455" s="441"/>
      <c r="CY455" s="442"/>
      <c r="CZ455" s="443"/>
      <c r="DA455" s="443"/>
      <c r="DB455" s="443"/>
      <c r="DC455" s="443"/>
      <c r="DD455" s="444"/>
      <c r="DE455" s="441"/>
      <c r="DF455" s="445" t="n">
        <v>14904</v>
      </c>
      <c r="DG455" s="446" t="n">
        <f aca="false">DF455+AF455/2</f>
        <v>15704</v>
      </c>
      <c r="DH455" s="422" t="n">
        <f aca="false">DG455/25000</f>
        <v>0.62816</v>
      </c>
      <c r="DI455" s="447" t="n">
        <f aca="false">6700/DG455*24</f>
        <v>10.2394294447275</v>
      </c>
      <c r="DJ455" s="435" t="n">
        <v>7.66</v>
      </c>
      <c r="DK455" s="428" t="n">
        <v>1.8</v>
      </c>
      <c r="DL455" s="447" t="n">
        <f aca="false">9500/DG455*24</f>
        <v>14.5185939887927</v>
      </c>
      <c r="DM455" s="423" t="n">
        <v>25.1</v>
      </c>
      <c r="DN455" s="423" t="n">
        <v>3.37</v>
      </c>
      <c r="DO455" s="424" t="n">
        <v>7.6</v>
      </c>
      <c r="DP455" s="424" t="n">
        <v>15.7</v>
      </c>
      <c r="DQ455" s="424" t="n">
        <v>75</v>
      </c>
      <c r="DR455" s="433"/>
      <c r="DS455" s="433"/>
      <c r="DT455" s="438"/>
      <c r="DU455" s="438" t="n">
        <v>0.94</v>
      </c>
      <c r="DV455" s="425"/>
      <c r="DW455" s="447" t="n">
        <f aca="false">3500/DG455*24</f>
        <v>5.34895568008151</v>
      </c>
      <c r="DX455" s="435" t="n">
        <v>5.91</v>
      </c>
      <c r="DY455" s="439" t="n">
        <v>7.77</v>
      </c>
      <c r="DZ455" s="440" t="n">
        <v>13.6</v>
      </c>
      <c r="EA455" s="441" t="n">
        <v>56</v>
      </c>
      <c r="EB455" s="442" t="n">
        <v>7510</v>
      </c>
      <c r="EC455" s="443" t="n">
        <v>3.3</v>
      </c>
      <c r="ED455" s="443"/>
      <c r="EE455" s="443"/>
      <c r="EF455" s="443"/>
      <c r="EG455" s="444" t="n">
        <v>4</v>
      </c>
      <c r="EH455" s="441"/>
      <c r="EI455" s="430" t="n">
        <f aca="false">DY455</f>
        <v>7.77</v>
      </c>
      <c r="EJ455" s="448" t="n">
        <f aca="false">DZ455</f>
        <v>13.6</v>
      </c>
      <c r="EK455" s="449" t="n">
        <f aca="false">EA455</f>
        <v>56</v>
      </c>
      <c r="EL455" s="418" t="n">
        <f aca="false">EB455</f>
        <v>7510</v>
      </c>
      <c r="EM455" s="432" t="n">
        <f aca="false">EC455</f>
        <v>3.3</v>
      </c>
      <c r="EN455" s="432"/>
      <c r="EO455" s="432"/>
      <c r="EP455" s="432"/>
      <c r="EQ455" s="431" t="n">
        <f aca="false">EG455</f>
        <v>4</v>
      </c>
      <c r="ER455" s="449"/>
      <c r="ES455" s="450" t="n">
        <f aca="false">44000/(BA455+AF455)*24</f>
        <v>34.0502369973882</v>
      </c>
      <c r="ET455" s="451" t="n">
        <f aca="false">(BA455+AF455)/BA$6</f>
        <v>0.62026</v>
      </c>
      <c r="EU455" s="452" t="n">
        <f aca="false">BV455/1000/ES455*24</f>
        <v>0.283876977272727</v>
      </c>
      <c r="EV455" s="451" t="n">
        <f aca="false">EU455/$EU$6</f>
        <v>0.525698106060606</v>
      </c>
      <c r="EW455" s="514" t="n">
        <f aca="false">1-EM455/BY455</f>
        <v>0.726510981339192</v>
      </c>
      <c r="EX455" s="515" t="n">
        <f aca="false">BY455-EM455</f>
        <v>8.76629800406281</v>
      </c>
      <c r="EY455" s="514" t="n">
        <f aca="false">1-EJ455/BU455</f>
        <v>0.815967523680649</v>
      </c>
      <c r="EZ455" s="515" t="n">
        <f aca="false">BU455-EJ455</f>
        <v>60.3</v>
      </c>
      <c r="FA455" s="451" t="n">
        <f aca="false">1-EK455/BV455</f>
        <v>0.860957055100773</v>
      </c>
      <c r="FB455" s="432" t="n">
        <f aca="false">BV455-EK455</f>
        <v>346.753264759939</v>
      </c>
      <c r="FC455" s="453"/>
      <c r="FD455" s="432"/>
      <c r="FE455" s="453" t="n">
        <f aca="false">1-EQ455/CB455</f>
        <v>0.975</v>
      </c>
      <c r="FF455" s="431" t="n">
        <f aca="false">CB455-EQ455</f>
        <v>156</v>
      </c>
      <c r="FG455" s="406" t="n">
        <v>50400</v>
      </c>
      <c r="FH455" s="590"/>
      <c r="FI455" s="591"/>
      <c r="FJ455" s="592"/>
      <c r="FK455" s="456" t="n">
        <f aca="false">3000/BS455*24</f>
        <v>2.32160706800374</v>
      </c>
      <c r="FL455" s="531" t="n">
        <v>1200</v>
      </c>
      <c r="FM455" s="456" t="n">
        <f aca="false">FL455/BS455*1000</f>
        <v>38.6934511333957</v>
      </c>
      <c r="FN455" s="531" t="n">
        <v>3892</v>
      </c>
      <c r="FO455" s="533" t="n">
        <f aca="false">FN455/11.15/1.2/1000</f>
        <v>0.290881913303438</v>
      </c>
      <c r="FP455" s="450" t="n">
        <f aca="false">FN455/BS455*1000</f>
        <v>125.495759842647</v>
      </c>
      <c r="FQ455" s="458" t="n">
        <v>50.4</v>
      </c>
      <c r="FR455" s="459" t="n">
        <f aca="false">FQ455/BS455*1000</f>
        <v>1.62512494760262</v>
      </c>
      <c r="FS455" s="577" t="n">
        <v>7.71</v>
      </c>
      <c r="FT455" s="578" t="n">
        <v>12</v>
      </c>
      <c r="FU455" s="579" t="n">
        <v>49</v>
      </c>
      <c r="FV455" s="580" t="n">
        <v>1</v>
      </c>
      <c r="FW455" s="581"/>
      <c r="FX455" s="580"/>
      <c r="FY455" s="453" t="n">
        <f aca="false">1-FV455/(EG455+DD455)</f>
        <v>0.75</v>
      </c>
      <c r="FZ455" s="453"/>
      <c r="GA455" s="430"/>
      <c r="GB455" s="514" t="n">
        <f aca="false">1-FT455/DZ455</f>
        <v>0.117647058823529</v>
      </c>
      <c r="GC455" s="515" t="n">
        <f aca="false">(CW455+DZ455-FT455)</f>
        <v>1.6</v>
      </c>
      <c r="GD455" s="514" t="n">
        <f aca="false">1-FU455/EA455</f>
        <v>0.125</v>
      </c>
      <c r="GE455" s="528" t="n">
        <f aca="false">CX455+EA455-FU455</f>
        <v>7</v>
      </c>
      <c r="GF455" s="462" t="n">
        <f aca="false">4100/BS455*24</f>
        <v>3.17286299293844</v>
      </c>
      <c r="GG455" s="607" t="n">
        <v>25</v>
      </c>
      <c r="GH455" s="451" t="n">
        <f aca="false">GG455/80</f>
        <v>0.3125</v>
      </c>
      <c r="GI455" s="406" t="n">
        <v>175</v>
      </c>
      <c r="GJ455" s="463" t="n">
        <f aca="false">GI455/GG455</f>
        <v>7</v>
      </c>
      <c r="GK455" s="464" t="n">
        <f aca="false">GG455/(BS455/24)*1000</f>
        <v>19.3467255666978</v>
      </c>
      <c r="GL455" s="465" t="n">
        <v>7.89</v>
      </c>
      <c r="GM455" s="530" t="n">
        <v>11.5</v>
      </c>
      <c r="GN455" s="406" t="n">
        <v>48</v>
      </c>
      <c r="GO455" s="514" t="n">
        <f aca="false">1-GM455/FT455</f>
        <v>0.0416666666666666</v>
      </c>
      <c r="GP455" s="451" t="n">
        <f aca="false">1-GN455/FU455</f>
        <v>0.0204081632653061</v>
      </c>
      <c r="GQ455" s="578" t="n">
        <v>8</v>
      </c>
      <c r="GR455" s="456" t="n">
        <f aca="false">4300/BS455*24</f>
        <v>3.32763679747203</v>
      </c>
      <c r="GS455" s="532" t="n">
        <f aca="false">HC455</f>
        <v>11</v>
      </c>
      <c r="GT455" s="532" t="n">
        <f aca="false">HD455</f>
        <v>42.68</v>
      </c>
      <c r="GU455" s="514" t="n">
        <f aca="false">1-GS455/GM455</f>
        <v>0.0434782608695652</v>
      </c>
      <c r="GV455" s="514" t="n">
        <f aca="false">1-GT455/GN455</f>
        <v>0.110833333333333</v>
      </c>
      <c r="GW455" s="514" t="n">
        <f aca="false">1-HC455/FT455</f>
        <v>0.0833333333333334</v>
      </c>
      <c r="GX455" s="514" t="n">
        <f aca="false">1-HD455/FU455</f>
        <v>0.128979591836735</v>
      </c>
      <c r="GY455" s="463" t="n">
        <f aca="false">GK455/(FU455-HD455)</f>
        <v>3.06119075422434</v>
      </c>
      <c r="GZ455" s="406" t="n">
        <v>28395</v>
      </c>
      <c r="HA455" s="582" t="n">
        <v>8.03</v>
      </c>
      <c r="HB455" s="452" t="n">
        <v>7.9</v>
      </c>
      <c r="HC455" s="578" t="n">
        <v>11</v>
      </c>
      <c r="HD455" s="464" t="n">
        <f aca="false">HC455*3.88</f>
        <v>42.68</v>
      </c>
      <c r="HE455" s="464" t="n">
        <v>10.5</v>
      </c>
      <c r="HF455" s="464"/>
      <c r="HG455" s="583"/>
      <c r="HH455" s="576" t="n">
        <v>1</v>
      </c>
      <c r="HI455" s="584" t="n">
        <v>7220</v>
      </c>
      <c r="HJ455" s="407" t="n">
        <f aca="false">HI455*0.67</f>
        <v>4837.4</v>
      </c>
      <c r="HK455" s="407"/>
      <c r="HL455" s="550"/>
      <c r="HM455" s="585"/>
      <c r="HN455" s="462" t="n">
        <v>5.25</v>
      </c>
      <c r="HO455" s="575"/>
      <c r="HP455" s="549" t="n">
        <v>0.01</v>
      </c>
      <c r="HQ455" s="586"/>
      <c r="HR455" s="587"/>
      <c r="HS455" s="521" t="n">
        <v>0.17</v>
      </c>
      <c r="HT455" s="588" t="n">
        <v>8</v>
      </c>
      <c r="HU455" s="523" t="n">
        <f aca="false">72500/BA455*24</f>
        <v>59.1575153843539</v>
      </c>
      <c r="HV455" s="514" t="n">
        <f aca="false">1-HC455/BE455</f>
        <v>0.851150202976996</v>
      </c>
      <c r="HW455" s="514" t="n">
        <f aca="false">1-HD455/BF455</f>
        <v>0.866206896551724</v>
      </c>
      <c r="HX455" s="514" t="n">
        <f aca="false">1-HN455/BK455</f>
        <v>0.551282051282051</v>
      </c>
      <c r="HY455" s="600"/>
    </row>
    <row r="456" s="599" customFormat="true" ht="15" hidden="false" customHeight="true" outlineLevel="0" collapsed="false">
      <c r="A456" s="401" t="n">
        <v>43938</v>
      </c>
      <c r="B456" s="516" t="n">
        <v>28851</v>
      </c>
      <c r="C456" s="403" t="n">
        <f aca="false">B456/$B$6</f>
        <v>0.57702</v>
      </c>
      <c r="D456" s="572" t="n">
        <v>7.99</v>
      </c>
      <c r="E456" s="573" t="n">
        <v>44.9</v>
      </c>
      <c r="F456" s="574" t="n">
        <v>216</v>
      </c>
      <c r="G456" s="407" t="n">
        <f aca="false">F456*B456/1000</f>
        <v>6231.816</v>
      </c>
      <c r="H456" s="403" t="n">
        <f aca="false">G456/$G$6</f>
        <v>0.24927264</v>
      </c>
      <c r="I456" s="574" t="n">
        <v>8310</v>
      </c>
      <c r="J456" s="407" t="n">
        <f aca="false">I456*0.67</f>
        <v>5567.7</v>
      </c>
      <c r="K456" s="575" t="n">
        <v>14.6</v>
      </c>
      <c r="L456" s="575" t="n">
        <v>9.7</v>
      </c>
      <c r="M456" s="575" t="n">
        <v>2.4</v>
      </c>
      <c r="N456" s="576" t="n">
        <v>216</v>
      </c>
      <c r="O456" s="576" t="n">
        <v>16</v>
      </c>
      <c r="P456" s="410"/>
      <c r="Q456" s="410" t="n">
        <v>1200</v>
      </c>
      <c r="R456" s="410"/>
      <c r="S456" s="410"/>
      <c r="T456" s="411" t="n">
        <v>4.89</v>
      </c>
      <c r="U456" s="410" t="n">
        <f aca="false">V456/2.9</f>
        <v>3356.20689655172</v>
      </c>
      <c r="V456" s="410" t="n">
        <v>9733</v>
      </c>
      <c r="W456" s="410" t="n">
        <v>2823</v>
      </c>
      <c r="X456" s="517" t="n">
        <v>400</v>
      </c>
      <c r="Y456" s="474"/>
      <c r="Z456" s="430"/>
      <c r="AA456" s="410"/>
      <c r="AB456" s="410"/>
      <c r="AC456" s="410"/>
      <c r="AD456" s="475"/>
      <c r="AE456" s="478"/>
      <c r="AF456" s="479" t="n">
        <f aca="false">X456+Q456</f>
        <v>1600</v>
      </c>
      <c r="AG456" s="478" t="n">
        <f aca="false">AF456/$AF$6</f>
        <v>0.64</v>
      </c>
      <c r="AH456" s="479" t="n">
        <f aca="false">AI456/2.9</f>
        <v>2535.77586206897</v>
      </c>
      <c r="AI456" s="479" t="n">
        <f aca="false">(V456*Q456+F456*X456)/AF456</f>
        <v>7353.75</v>
      </c>
      <c r="AJ456" s="474" t="n">
        <f aca="false">(V456*Q456+X456*F456)/1000</f>
        <v>11766</v>
      </c>
      <c r="AK456" s="478" t="n">
        <f aca="false">AJ456/$AJ$6</f>
        <v>0.522933333333333</v>
      </c>
      <c r="AL456" s="448" t="n">
        <v>38</v>
      </c>
      <c r="AM456" s="480"/>
      <c r="AN456" s="474" t="n">
        <v>3093</v>
      </c>
      <c r="AO456" s="474" t="n">
        <v>3096</v>
      </c>
      <c r="AP456" s="480" t="n">
        <v>7.34</v>
      </c>
      <c r="AQ456" s="448" t="n">
        <v>612</v>
      </c>
      <c r="AR456" s="474" t="n">
        <f aca="false">AQ456*3.2</f>
        <v>1958.4</v>
      </c>
      <c r="AS456" s="658" t="n">
        <f aca="false">AR456/AQ456</f>
        <v>3.2</v>
      </c>
      <c r="AT456" s="474" t="n">
        <v>6540</v>
      </c>
      <c r="AU456" s="448"/>
      <c r="AV456" s="481" t="n">
        <v>12</v>
      </c>
      <c r="AW456" s="480" t="n">
        <v>6.07</v>
      </c>
      <c r="AX456" s="480" t="n">
        <v>37.82</v>
      </c>
      <c r="AY456" s="481" t="n">
        <v>21</v>
      </c>
      <c r="AZ456" s="481" t="n">
        <v>4.4</v>
      </c>
      <c r="BA456" s="421" t="n">
        <f aca="false">CC456+DF456</f>
        <v>28596</v>
      </c>
      <c r="BB456" s="422" t="n">
        <f aca="false">BA456/$BA$6</f>
        <v>0.57192</v>
      </c>
      <c r="BC456" s="423"/>
      <c r="BD456" s="424" t="n">
        <v>7.7</v>
      </c>
      <c r="BE456" s="425" t="n">
        <v>113.2</v>
      </c>
      <c r="BF456" s="426" t="n">
        <v>397</v>
      </c>
      <c r="BG456" s="427" t="n">
        <v>9880</v>
      </c>
      <c r="BH456" s="421" t="n">
        <f aca="false">BG456*0.67</f>
        <v>6619.6</v>
      </c>
      <c r="BI456" s="433"/>
      <c r="BJ456" s="422"/>
      <c r="BK456" s="428" t="n">
        <v>10.5</v>
      </c>
      <c r="BL456" s="428" t="n">
        <v>6.7</v>
      </c>
      <c r="BM456" s="429" t="n">
        <v>11.2</v>
      </c>
      <c r="BN456" s="423" t="n">
        <v>1.8</v>
      </c>
      <c r="BO456" s="426" t="n">
        <v>120</v>
      </c>
      <c r="BP456" s="426" t="n">
        <v>16</v>
      </c>
      <c r="BQ456" s="424" t="n">
        <v>2.03</v>
      </c>
      <c r="BR456" s="422" t="n">
        <f aca="false">BQ456/$BQ$6</f>
        <v>0.281944444444444</v>
      </c>
      <c r="BS456" s="410" t="n">
        <f aca="false">BA456+AF456</f>
        <v>30196</v>
      </c>
      <c r="BT456" s="430" t="n">
        <f aca="false">(BD456*BA456+AP456*AF456)/(AF456+BA456)</f>
        <v>7.68092462577825</v>
      </c>
      <c r="BU456" s="431" t="n">
        <f aca="false">(AQ456*Y456+BA456*BE456)/(BA456+Y456)</f>
        <v>113.2</v>
      </c>
      <c r="BV456" s="431" t="n">
        <f aca="false">(BA456*BF456+AR456*AF456)/(AF456+BA456)</f>
        <v>479.734136971784</v>
      </c>
      <c r="BW456" s="431" t="n">
        <f aca="false">(BA456*BG456+AS456*AF456)/(AF456+BA456)</f>
        <v>9356.65651079613</v>
      </c>
      <c r="BX456" s="431" t="n">
        <f aca="false">BW456*0.65</f>
        <v>6081.82673201749</v>
      </c>
      <c r="BY456" s="431" t="n">
        <f aca="false">(BK456*BA456+AY456*AF456)/BS456</f>
        <v>11.0563650814677</v>
      </c>
      <c r="BZ456" s="431" t="n">
        <f aca="false">(BL456*BA456+AY456*AF456)/BS456</f>
        <v>7.45771625380845</v>
      </c>
      <c r="CA456" s="432" t="n">
        <f aca="false">(BN456*BA456+AZ456*AF456)/BS456</f>
        <v>1.93776659160154</v>
      </c>
      <c r="CB456" s="431" t="n">
        <f aca="false">BO456</f>
        <v>120</v>
      </c>
      <c r="CC456" s="433" t="n">
        <v>14356</v>
      </c>
      <c r="CD456" s="412" t="n">
        <f aca="false">CC456+AF456/2</f>
        <v>15156</v>
      </c>
      <c r="CE456" s="422" t="n">
        <f aca="false">CD456/25000</f>
        <v>0.60624</v>
      </c>
      <c r="CF456" s="434" t="n">
        <f aca="false">6700/CD456*24</f>
        <v>10.6096595407759</v>
      </c>
      <c r="CG456" s="435"/>
      <c r="CH456" s="428"/>
      <c r="CI456" s="447" t="n">
        <f aca="false">9500/CD456*24</f>
        <v>15.0435471100554</v>
      </c>
      <c r="CJ456" s="437" t="n">
        <v>27</v>
      </c>
      <c r="CK456" s="437" t="n">
        <v>2.16</v>
      </c>
      <c r="CL456" s="424"/>
      <c r="CM456" s="424" t="n">
        <v>16.2</v>
      </c>
      <c r="CN456" s="424" t="n">
        <v>73</v>
      </c>
      <c r="CO456" s="433"/>
      <c r="CP456" s="433"/>
      <c r="CQ456" s="438"/>
      <c r="CR456" s="438" t="n">
        <v>0.96</v>
      </c>
      <c r="CS456" s="425"/>
      <c r="CT456" s="433" t="n">
        <f aca="false">3500/CD456*24</f>
        <v>5.54235946159937</v>
      </c>
      <c r="CU456" s="435" t="n">
        <v>7.79</v>
      </c>
      <c r="CV456" s="439"/>
      <c r="CW456" s="440"/>
      <c r="CX456" s="441"/>
      <c r="CY456" s="442"/>
      <c r="CZ456" s="443"/>
      <c r="DA456" s="443"/>
      <c r="DB456" s="443"/>
      <c r="DC456" s="443"/>
      <c r="DD456" s="444"/>
      <c r="DE456" s="441"/>
      <c r="DF456" s="445" t="n">
        <v>14240</v>
      </c>
      <c r="DG456" s="446" t="n">
        <f aca="false">DF456+AF456/2</f>
        <v>15040</v>
      </c>
      <c r="DH456" s="422" t="n">
        <f aca="false">DG456/25000</f>
        <v>0.6016</v>
      </c>
      <c r="DI456" s="447" t="n">
        <f aca="false">6700/DG456*24</f>
        <v>10.6914893617021</v>
      </c>
      <c r="DJ456" s="435" t="n">
        <v>7.64</v>
      </c>
      <c r="DK456" s="428" t="n">
        <v>1.6</v>
      </c>
      <c r="DL456" s="447" t="n">
        <f aca="false">9500/DG456*24</f>
        <v>15.1595744680851</v>
      </c>
      <c r="DM456" s="423" t="n">
        <v>27.1</v>
      </c>
      <c r="DN456" s="423" t="n">
        <v>3.22</v>
      </c>
      <c r="DO456" s="424" t="n">
        <v>7.65</v>
      </c>
      <c r="DP456" s="424" t="n">
        <v>15.4</v>
      </c>
      <c r="DQ456" s="424" t="n">
        <v>67</v>
      </c>
      <c r="DR456" s="433"/>
      <c r="DS456" s="433"/>
      <c r="DT456" s="438"/>
      <c r="DU456" s="438" t="n">
        <v>0.96</v>
      </c>
      <c r="DV456" s="425"/>
      <c r="DW456" s="447" t="n">
        <f aca="false">3500/DG456*24</f>
        <v>5.58510638297872</v>
      </c>
      <c r="DX456" s="435" t="n">
        <v>7.36</v>
      </c>
      <c r="DY456" s="439" t="n">
        <v>7.78</v>
      </c>
      <c r="DZ456" s="440" t="n">
        <v>14.7</v>
      </c>
      <c r="EA456" s="441" t="n">
        <v>60</v>
      </c>
      <c r="EB456" s="442" t="n">
        <v>8230</v>
      </c>
      <c r="EC456" s="443" t="n">
        <v>2.8</v>
      </c>
      <c r="ED456" s="443" t="n">
        <v>0.25</v>
      </c>
      <c r="EE456" s="443" t="n">
        <v>1.8</v>
      </c>
      <c r="EF456" s="443" t="n">
        <v>0.7</v>
      </c>
      <c r="EG456" s="444" t="n">
        <v>7</v>
      </c>
      <c r="EH456" s="441" t="n">
        <v>16</v>
      </c>
      <c r="EI456" s="430" t="n">
        <f aca="false">DY456</f>
        <v>7.78</v>
      </c>
      <c r="EJ456" s="448" t="n">
        <f aca="false">DZ456</f>
        <v>14.7</v>
      </c>
      <c r="EK456" s="449" t="n">
        <f aca="false">EA456</f>
        <v>60</v>
      </c>
      <c r="EL456" s="418" t="n">
        <f aca="false">EB456</f>
        <v>8230</v>
      </c>
      <c r="EM456" s="432" t="n">
        <f aca="false">EC456</f>
        <v>2.8</v>
      </c>
      <c r="EN456" s="432" t="n">
        <f aca="false">ED456</f>
        <v>0.25</v>
      </c>
      <c r="EO456" s="432" t="n">
        <f aca="false">EE456</f>
        <v>1.8</v>
      </c>
      <c r="EP456" s="432" t="n">
        <f aca="false">EF456</f>
        <v>0.7</v>
      </c>
      <c r="EQ456" s="431" t="n">
        <f aca="false">EG456</f>
        <v>7</v>
      </c>
      <c r="ER456" s="449" t="n">
        <f aca="false">EH456</f>
        <v>16</v>
      </c>
      <c r="ES456" s="450" t="n">
        <f aca="false">44000/(BA456+AF456)*24</f>
        <v>34.9715194065439</v>
      </c>
      <c r="ET456" s="451" t="n">
        <f aca="false">(BA456+AF456)/BA$6</f>
        <v>0.60392</v>
      </c>
      <c r="EU456" s="452" t="n">
        <f aca="false">BV456/1000/ES456*24</f>
        <v>0.329228454545454</v>
      </c>
      <c r="EV456" s="451" t="n">
        <f aca="false">EU456/$EU$6</f>
        <v>0.609682323232323</v>
      </c>
      <c r="EW456" s="514" t="n">
        <f aca="false">1-EM456/BY456</f>
        <v>0.746752212018283</v>
      </c>
      <c r="EX456" s="515" t="n">
        <f aca="false">BY456-EM456</f>
        <v>8.25636508146775</v>
      </c>
      <c r="EY456" s="514" t="n">
        <f aca="false">1-EJ456/BU456</f>
        <v>0.870141342756184</v>
      </c>
      <c r="EZ456" s="515" t="n">
        <f aca="false">BU456-EJ456</f>
        <v>98.5</v>
      </c>
      <c r="FA456" s="451" t="n">
        <f aca="false">1-EK456/BV456</f>
        <v>0.874930726467087</v>
      </c>
      <c r="FB456" s="432" t="n">
        <f aca="false">BV456-EK456</f>
        <v>419.734136971784</v>
      </c>
      <c r="FC456" s="453" t="n">
        <f aca="false">1-EP456/CA456</f>
        <v>0.638759382562448</v>
      </c>
      <c r="FD456" s="432" t="n">
        <f aca="false">CA456-EP456</f>
        <v>1.23776659160154</v>
      </c>
      <c r="FE456" s="453" t="n">
        <f aca="false">1-EQ456/CB456</f>
        <v>0.941666666666667</v>
      </c>
      <c r="FF456" s="431" t="n">
        <f aca="false">CB456-EQ456</f>
        <v>113</v>
      </c>
      <c r="FG456" s="406" t="n">
        <v>50400</v>
      </c>
      <c r="FH456" s="590"/>
      <c r="FI456" s="591"/>
      <c r="FJ456" s="592"/>
      <c r="FK456" s="456" t="n">
        <f aca="false">3000/BS456*24</f>
        <v>2.3844217777189</v>
      </c>
      <c r="FL456" s="531" t="n">
        <v>1200</v>
      </c>
      <c r="FM456" s="456" t="n">
        <f aca="false">FL456/BS456*1000</f>
        <v>39.7403629619817</v>
      </c>
      <c r="FN456" s="531" t="n">
        <v>5937</v>
      </c>
      <c r="FO456" s="533" t="n">
        <f aca="false">FN456/11.15/1.2/1000</f>
        <v>0.44372197309417</v>
      </c>
      <c r="FP456" s="450" t="n">
        <f aca="false">FN456/BS456*1000</f>
        <v>196.615445754405</v>
      </c>
      <c r="FQ456" s="458" t="n">
        <v>50.4</v>
      </c>
      <c r="FR456" s="459" t="n">
        <f aca="false">FQ456/BS456*1000</f>
        <v>1.66909524440323</v>
      </c>
      <c r="FS456" s="577" t="n">
        <v>7.75</v>
      </c>
      <c r="FT456" s="578" t="n">
        <v>11.4</v>
      </c>
      <c r="FU456" s="579" t="n">
        <v>52</v>
      </c>
      <c r="FV456" s="580" t="n">
        <v>1</v>
      </c>
      <c r="FW456" s="581" t="n">
        <v>0.2</v>
      </c>
      <c r="FX456" s="580" t="n">
        <v>8</v>
      </c>
      <c r="FY456" s="453" t="n">
        <f aca="false">1-FV456/(EG456+DD456)</f>
        <v>0.857142857142857</v>
      </c>
      <c r="FZ456" s="453" t="n">
        <f aca="false">1-FW456/(EF456+DC456)</f>
        <v>0.714285714285714</v>
      </c>
      <c r="GA456" s="430" t="n">
        <f aca="false">EF456+DC456-FW456</f>
        <v>0.5</v>
      </c>
      <c r="GB456" s="514" t="n">
        <f aca="false">1-FT456/DZ456</f>
        <v>0.224489795918367</v>
      </c>
      <c r="GC456" s="515" t="n">
        <f aca="false">(CW456+DZ456-FT456)</f>
        <v>3.3</v>
      </c>
      <c r="GD456" s="514" t="n">
        <f aca="false">1-FU456/EA456</f>
        <v>0.133333333333333</v>
      </c>
      <c r="GE456" s="528" t="n">
        <f aca="false">CX456+EA456-FU456</f>
        <v>8</v>
      </c>
      <c r="GF456" s="462" t="n">
        <f aca="false">4100/BS456*24</f>
        <v>3.2587097628825</v>
      </c>
      <c r="GG456" s="607" t="n">
        <v>25</v>
      </c>
      <c r="GH456" s="451" t="n">
        <f aca="false">GG456/80</f>
        <v>0.3125</v>
      </c>
      <c r="GI456" s="406" t="n">
        <v>175</v>
      </c>
      <c r="GJ456" s="463" t="n">
        <f aca="false">GI456/GG456</f>
        <v>7</v>
      </c>
      <c r="GK456" s="464" t="n">
        <f aca="false">GG456/(BS456/24)*1000</f>
        <v>19.8701814809909</v>
      </c>
      <c r="GL456" s="465" t="n">
        <v>7.94</v>
      </c>
      <c r="GM456" s="530" t="n">
        <v>11.1</v>
      </c>
      <c r="GN456" s="406" t="n">
        <v>45</v>
      </c>
      <c r="GO456" s="514" t="n">
        <f aca="false">1-GM456/FT456</f>
        <v>0.0263157894736843</v>
      </c>
      <c r="GP456" s="451" t="n">
        <f aca="false">1-GN456/FU456</f>
        <v>0.134615384615385</v>
      </c>
      <c r="GQ456" s="578" t="n">
        <v>8</v>
      </c>
      <c r="GR456" s="456" t="n">
        <f aca="false">4300/BS456*24</f>
        <v>3.41767121473043</v>
      </c>
      <c r="GS456" s="532" t="n">
        <f aca="false">HC456</f>
        <v>10.4</v>
      </c>
      <c r="GT456" s="532" t="n">
        <f aca="false">HD456</f>
        <v>40.352</v>
      </c>
      <c r="GU456" s="514" t="n">
        <f aca="false">1-GS456/GM456</f>
        <v>0.063063063063063</v>
      </c>
      <c r="GV456" s="514" t="n">
        <f aca="false">1-GT456/GN456</f>
        <v>0.103288888888889</v>
      </c>
      <c r="GW456" s="514" t="n">
        <f aca="false">1-HC456/FT456</f>
        <v>0.0877192982456141</v>
      </c>
      <c r="GX456" s="514" t="n">
        <f aca="false">1-HD456/FU456</f>
        <v>0.224</v>
      </c>
      <c r="GY456" s="463" t="n">
        <f aca="false">GK456/(FU456-HD456)</f>
        <v>1.70588783318946</v>
      </c>
      <c r="GZ456" s="406" t="n">
        <v>26764</v>
      </c>
      <c r="HA456" s="582" t="n">
        <v>8.09</v>
      </c>
      <c r="HB456" s="452" t="n">
        <v>7.96</v>
      </c>
      <c r="HC456" s="578" t="n">
        <v>10.4</v>
      </c>
      <c r="HD456" s="464" t="n">
        <f aca="false">HC456*3.88</f>
        <v>40.352</v>
      </c>
      <c r="HE456" s="464" t="n">
        <v>10</v>
      </c>
      <c r="HF456" s="464"/>
      <c r="HG456" s="583"/>
      <c r="HH456" s="576" t="n">
        <v>1</v>
      </c>
      <c r="HI456" s="584" t="n">
        <v>7910</v>
      </c>
      <c r="HJ456" s="407" t="n">
        <f aca="false">HI456*0.67</f>
        <v>5299.7</v>
      </c>
      <c r="HK456" s="407"/>
      <c r="HL456" s="550" t="n">
        <v>1469</v>
      </c>
      <c r="HM456" s="585" t="n">
        <v>2.6</v>
      </c>
      <c r="HN456" s="462" t="n">
        <v>3.9</v>
      </c>
      <c r="HO456" s="575" t="n">
        <v>0.39</v>
      </c>
      <c r="HP456" s="549" t="n">
        <v>0.01</v>
      </c>
      <c r="HQ456" s="586" t="n">
        <v>2.6</v>
      </c>
      <c r="HR456" s="587" t="n">
        <v>0.2</v>
      </c>
      <c r="HS456" s="521" t="n">
        <v>0.13</v>
      </c>
      <c r="HT456" s="588" t="n">
        <v>8</v>
      </c>
      <c r="HU456" s="523" t="n">
        <f aca="false">72500/BA456*24</f>
        <v>60.8476710029375</v>
      </c>
      <c r="HV456" s="514" t="n">
        <f aca="false">1-HC456/BE456</f>
        <v>0.908127208480565</v>
      </c>
      <c r="HW456" s="514" t="n">
        <f aca="false">1-HD456/BF456</f>
        <v>0.898357682619647</v>
      </c>
      <c r="HX456" s="514" t="n">
        <f aca="false">1-HN456/BK456</f>
        <v>0.628571428571429</v>
      </c>
      <c r="HY456" s="600"/>
    </row>
    <row r="457" s="599" customFormat="true" ht="15" hidden="false" customHeight="true" outlineLevel="0" collapsed="false">
      <c r="A457" s="401" t="n">
        <v>43939</v>
      </c>
      <c r="B457" s="516" t="n">
        <v>29450</v>
      </c>
      <c r="C457" s="403" t="n">
        <f aca="false">B457/$B$6</f>
        <v>0.589</v>
      </c>
      <c r="D457" s="572" t="n">
        <v>7.94</v>
      </c>
      <c r="E457" s="573" t="n">
        <v>44.5</v>
      </c>
      <c r="F457" s="574" t="n">
        <v>196</v>
      </c>
      <c r="G457" s="407" t="n">
        <f aca="false">F457*B457/1000</f>
        <v>5772.2</v>
      </c>
      <c r="H457" s="403" t="n">
        <f aca="false">G457/$G$6</f>
        <v>0.230888</v>
      </c>
      <c r="I457" s="574" t="n">
        <v>12830</v>
      </c>
      <c r="J457" s="407" t="n">
        <f aca="false">I457*0.67</f>
        <v>8596.1</v>
      </c>
      <c r="K457" s="575" t="n">
        <v>17.2</v>
      </c>
      <c r="L457" s="575"/>
      <c r="M457" s="575"/>
      <c r="N457" s="576" t="n">
        <v>139</v>
      </c>
      <c r="O457" s="576"/>
      <c r="P457" s="410"/>
      <c r="Q457" s="410" t="n">
        <v>1200</v>
      </c>
      <c r="R457" s="410"/>
      <c r="S457" s="410"/>
      <c r="T457" s="411" t="n">
        <v>5.01</v>
      </c>
      <c r="U457" s="410" t="n">
        <f aca="false">V457/2.9</f>
        <v>3354.8275862069</v>
      </c>
      <c r="V457" s="410" t="n">
        <v>9729</v>
      </c>
      <c r="W457" s="410" t="n">
        <v>2976</v>
      </c>
      <c r="X457" s="517" t="n">
        <v>400</v>
      </c>
      <c r="Y457" s="474"/>
      <c r="Z457" s="430"/>
      <c r="AA457" s="410"/>
      <c r="AB457" s="410"/>
      <c r="AC457" s="410"/>
      <c r="AD457" s="475"/>
      <c r="AE457" s="478"/>
      <c r="AF457" s="479" t="n">
        <f aca="false">X457+Q457</f>
        <v>1600</v>
      </c>
      <c r="AG457" s="478" t="n">
        <f aca="false">AF457/$AF$6</f>
        <v>0.64</v>
      </c>
      <c r="AH457" s="479" t="n">
        <f aca="false">AI457/2.9</f>
        <v>2533.01724137931</v>
      </c>
      <c r="AI457" s="479" t="n">
        <f aca="false">(V457*Q457+F457*X457)/AF457</f>
        <v>7345.75</v>
      </c>
      <c r="AJ457" s="474" t="n">
        <f aca="false">(V457*Q457+X457*F457)/1000</f>
        <v>11753.2</v>
      </c>
      <c r="AK457" s="478" t="n">
        <f aca="false">AJ457/$AJ$6</f>
        <v>0.522364444444445</v>
      </c>
      <c r="AL457" s="448" t="n">
        <v>38</v>
      </c>
      <c r="AM457" s="480"/>
      <c r="AN457" s="474" t="n">
        <v>3083</v>
      </c>
      <c r="AO457" s="474" t="n">
        <v>2966</v>
      </c>
      <c r="AP457" s="480" t="n">
        <v>7.31</v>
      </c>
      <c r="AQ457" s="448" t="n">
        <v>613</v>
      </c>
      <c r="AR457" s="474" t="n">
        <f aca="false">AQ457*3.2</f>
        <v>1961.6</v>
      </c>
      <c r="AS457" s="658" t="n">
        <f aca="false">AR457/AQ457</f>
        <v>3.2</v>
      </c>
      <c r="AT457" s="474" t="n">
        <v>6870</v>
      </c>
      <c r="AU457" s="448"/>
      <c r="AV457" s="481" t="n">
        <v>12</v>
      </c>
      <c r="AW457" s="480" t="n">
        <v>6.37</v>
      </c>
      <c r="AX457" s="480" t="n">
        <v>41.74</v>
      </c>
      <c r="AY457" s="481" t="n">
        <v>22</v>
      </c>
      <c r="AZ457" s="481" t="n">
        <v>6</v>
      </c>
      <c r="BA457" s="421" t="n">
        <f aca="false">CC457+DF457</f>
        <v>28275</v>
      </c>
      <c r="BB457" s="422" t="n">
        <f aca="false">BA457/$BA$6</f>
        <v>0.5655</v>
      </c>
      <c r="BC457" s="423"/>
      <c r="BD457" s="424" t="n">
        <v>7.57</v>
      </c>
      <c r="BE457" s="425" t="n">
        <v>145.8</v>
      </c>
      <c r="BF457" s="426" t="n">
        <v>472</v>
      </c>
      <c r="BG457" s="427" t="n">
        <v>9830</v>
      </c>
      <c r="BH457" s="421" t="n">
        <f aca="false">BG457*0.67</f>
        <v>6586.1</v>
      </c>
      <c r="BI457" s="433"/>
      <c r="BJ457" s="422"/>
      <c r="BK457" s="428" t="n">
        <v>11.4</v>
      </c>
      <c r="BL457" s="428"/>
      <c r="BM457" s="429"/>
      <c r="BN457" s="423"/>
      <c r="BO457" s="426" t="n">
        <v>222</v>
      </c>
      <c r="BP457" s="426"/>
      <c r="BQ457" s="424" t="n">
        <v>2.55</v>
      </c>
      <c r="BR457" s="422" t="n">
        <f aca="false">BQ457/$BQ$6</f>
        <v>0.354166666666667</v>
      </c>
      <c r="BS457" s="410" t="n">
        <f aca="false">BA457+AF457</f>
        <v>29875</v>
      </c>
      <c r="BT457" s="430" t="n">
        <f aca="false">(BD457*BA457+AP457*AF457)/(AF457+BA457)</f>
        <v>7.55607531380753</v>
      </c>
      <c r="BU457" s="431" t="n">
        <f aca="false">(AQ457*Y457+BA457*BE457)/(BA457+Y457)</f>
        <v>145.8</v>
      </c>
      <c r="BV457" s="431" t="n">
        <f aca="false">(BA457*BF457+AR457*AF457)/(AF457+BA457)</f>
        <v>551.777740585774</v>
      </c>
      <c r="BW457" s="431" t="n">
        <f aca="false">(BA457*BG457+AS457*AF457)/(AF457+BA457)</f>
        <v>9303.71112970711</v>
      </c>
      <c r="BX457" s="431" t="n">
        <f aca="false">BW457*0.65</f>
        <v>6047.41223430962</v>
      </c>
      <c r="BY457" s="431" t="n">
        <f aca="false">(BK457*BA457+AY457*AF457)/BS457</f>
        <v>11.9676987447699</v>
      </c>
      <c r="BZ457" s="431"/>
      <c r="CA457" s="432"/>
      <c r="CB457" s="431" t="n">
        <f aca="false">BO457</f>
        <v>222</v>
      </c>
      <c r="CC457" s="433" t="n">
        <v>14208</v>
      </c>
      <c r="CD457" s="412" t="n">
        <f aca="false">CC457+AF457/2</f>
        <v>15008</v>
      </c>
      <c r="CE457" s="422" t="n">
        <f aca="false">CD457/25000</f>
        <v>0.60032</v>
      </c>
      <c r="CF457" s="434" t="n">
        <f aca="false">6700/CD457*24</f>
        <v>10.7142857142857</v>
      </c>
      <c r="CG457" s="435"/>
      <c r="CH457" s="428"/>
      <c r="CI457" s="447" t="n">
        <f aca="false">9500/CD457*24</f>
        <v>15.1918976545842</v>
      </c>
      <c r="CJ457" s="437" t="n">
        <v>24.9</v>
      </c>
      <c r="CK457" s="437" t="n">
        <v>2.81</v>
      </c>
      <c r="CL457" s="424"/>
      <c r="CM457" s="424" t="n">
        <v>16.3</v>
      </c>
      <c r="CN457" s="424" t="n">
        <v>78</v>
      </c>
      <c r="CO457" s="433"/>
      <c r="CP457" s="433"/>
      <c r="CQ457" s="438"/>
      <c r="CR457" s="438" t="n">
        <v>0.96</v>
      </c>
      <c r="CS457" s="425"/>
      <c r="CT457" s="433" t="n">
        <f aca="false">3500/CD457*24</f>
        <v>5.59701492537313</v>
      </c>
      <c r="CU457" s="435" t="n">
        <v>4.51</v>
      </c>
      <c r="CV457" s="439"/>
      <c r="CW457" s="440"/>
      <c r="CX457" s="441"/>
      <c r="CY457" s="442"/>
      <c r="CZ457" s="443"/>
      <c r="DA457" s="443"/>
      <c r="DB457" s="443"/>
      <c r="DC457" s="443"/>
      <c r="DD457" s="444"/>
      <c r="DE457" s="441"/>
      <c r="DF457" s="445" t="n">
        <v>14067</v>
      </c>
      <c r="DG457" s="446" t="n">
        <f aca="false">DF457+AF457/2</f>
        <v>14867</v>
      </c>
      <c r="DH457" s="422" t="n">
        <f aca="false">DG457/25000</f>
        <v>0.59468</v>
      </c>
      <c r="DI457" s="447" t="n">
        <f aca="false">6700/DG457*24</f>
        <v>10.8159009887671</v>
      </c>
      <c r="DJ457" s="435" t="n">
        <v>7.69</v>
      </c>
      <c r="DK457" s="428" t="n">
        <v>2.1</v>
      </c>
      <c r="DL457" s="447" t="n">
        <f aca="false">9500/DG457*24</f>
        <v>15.3359790139235</v>
      </c>
      <c r="DM457" s="423" t="n">
        <v>25.1</v>
      </c>
      <c r="DN457" s="423" t="n">
        <v>3.12</v>
      </c>
      <c r="DO457" s="424" t="n">
        <v>7.65</v>
      </c>
      <c r="DP457" s="424" t="n">
        <v>16</v>
      </c>
      <c r="DQ457" s="424" t="n">
        <v>67</v>
      </c>
      <c r="DR457" s="433"/>
      <c r="DS457" s="433"/>
      <c r="DT457" s="438"/>
      <c r="DU457" s="438" t="n">
        <v>0.96</v>
      </c>
      <c r="DV457" s="425"/>
      <c r="DW457" s="447" t="n">
        <f aca="false">3500/DG457*24</f>
        <v>5.65009753144548</v>
      </c>
      <c r="DX457" s="435" t="n">
        <v>6.74</v>
      </c>
      <c r="DY457" s="439" t="n">
        <v>7.81</v>
      </c>
      <c r="DZ457" s="440" t="n">
        <v>15.4</v>
      </c>
      <c r="EA457" s="441" t="n">
        <v>64</v>
      </c>
      <c r="EB457" s="442" t="n">
        <v>8670</v>
      </c>
      <c r="EC457" s="443" t="n">
        <v>3.2</v>
      </c>
      <c r="ED457" s="443"/>
      <c r="EE457" s="443"/>
      <c r="EF457" s="443"/>
      <c r="EG457" s="444" t="n">
        <v>8</v>
      </c>
      <c r="EH457" s="441"/>
      <c r="EI457" s="430" t="n">
        <f aca="false">DY457</f>
        <v>7.81</v>
      </c>
      <c r="EJ457" s="448" t="n">
        <f aca="false">DZ457</f>
        <v>15.4</v>
      </c>
      <c r="EK457" s="449" t="n">
        <f aca="false">EA457</f>
        <v>64</v>
      </c>
      <c r="EL457" s="418" t="n">
        <f aca="false">EB457</f>
        <v>8670</v>
      </c>
      <c r="EM457" s="432" t="n">
        <f aca="false">EC457</f>
        <v>3.2</v>
      </c>
      <c r="EN457" s="432"/>
      <c r="EO457" s="432"/>
      <c r="EP457" s="432"/>
      <c r="EQ457" s="431" t="n">
        <f aca="false">EG457</f>
        <v>8</v>
      </c>
      <c r="ER457" s="449"/>
      <c r="ES457" s="450" t="n">
        <f aca="false">44000/(BA457+AF457)*24</f>
        <v>35.347280334728</v>
      </c>
      <c r="ET457" s="451" t="n">
        <f aca="false">(BA457+AF457)/BA$6</f>
        <v>0.5975</v>
      </c>
      <c r="EU457" s="452" t="n">
        <f aca="false">BV457/1000/ES457*24</f>
        <v>0.374644545454545</v>
      </c>
      <c r="EV457" s="451" t="n">
        <f aca="false">EU457/$EU$6</f>
        <v>0.693786195286195</v>
      </c>
      <c r="EW457" s="514" t="n">
        <f aca="false">1-EM457/BY457</f>
        <v>0.732613590277875</v>
      </c>
      <c r="EX457" s="515" t="n">
        <f aca="false">BY457-EM457</f>
        <v>8.76769874476987</v>
      </c>
      <c r="EY457" s="514" t="n">
        <f aca="false">1-EJ457/BU457</f>
        <v>0.89437585733882</v>
      </c>
      <c r="EZ457" s="515" t="n">
        <f aca="false">BU457-EJ457</f>
        <v>130.4</v>
      </c>
      <c r="FA457" s="451" t="n">
        <f aca="false">1-EK457/BV457</f>
        <v>0.884011268863335</v>
      </c>
      <c r="FB457" s="432" t="n">
        <f aca="false">BV457-EK457</f>
        <v>487.777740585774</v>
      </c>
      <c r="FC457" s="453"/>
      <c r="FD457" s="432"/>
      <c r="FE457" s="453" t="n">
        <f aca="false">1-EQ457/CB457</f>
        <v>0.963963963963964</v>
      </c>
      <c r="FF457" s="431" t="n">
        <f aca="false">CB457-EQ457</f>
        <v>214</v>
      </c>
      <c r="FG457" s="406" t="n">
        <v>50400</v>
      </c>
      <c r="FH457" s="590"/>
      <c r="FI457" s="591"/>
      <c r="FJ457" s="592"/>
      <c r="FK457" s="456" t="n">
        <f aca="false">3000/BS457*24</f>
        <v>2.41004184100418</v>
      </c>
      <c r="FL457" s="531" t="n">
        <v>1200</v>
      </c>
      <c r="FM457" s="456" t="n">
        <f aca="false">FL457/BS457*1000</f>
        <v>40.1673640167364</v>
      </c>
      <c r="FN457" s="531" t="n">
        <v>4587</v>
      </c>
      <c r="FO457" s="533" t="n">
        <f aca="false">FN457/11.15/1.2/1000</f>
        <v>0.342825112107623</v>
      </c>
      <c r="FP457" s="450" t="n">
        <f aca="false">FN457/BS457*1000</f>
        <v>153.539748953975</v>
      </c>
      <c r="FQ457" s="458" t="n">
        <v>50.4</v>
      </c>
      <c r="FR457" s="459" t="n">
        <f aca="false">FQ457/BS457*1000</f>
        <v>1.68702928870293</v>
      </c>
      <c r="FS457" s="577" t="n">
        <v>7.75</v>
      </c>
      <c r="FT457" s="578" t="n">
        <v>12.2</v>
      </c>
      <c r="FU457" s="579" t="n">
        <v>55</v>
      </c>
      <c r="FV457" s="580" t="n">
        <v>1</v>
      </c>
      <c r="FW457" s="581"/>
      <c r="FX457" s="580"/>
      <c r="FY457" s="453" t="n">
        <f aca="false">1-FV457/(EG457+DD457)</f>
        <v>0.875</v>
      </c>
      <c r="FZ457" s="453"/>
      <c r="GA457" s="430"/>
      <c r="GB457" s="514" t="n">
        <f aca="false">1-FT457/DZ457</f>
        <v>0.207792207792208</v>
      </c>
      <c r="GC457" s="515" t="n">
        <f aca="false">(CW457+DZ457-FT457)</f>
        <v>3.2</v>
      </c>
      <c r="GD457" s="514" t="n">
        <f aca="false">1-FU457/EA457</f>
        <v>0.140625</v>
      </c>
      <c r="GE457" s="528" t="n">
        <f aca="false">CX457+EA457-FU457</f>
        <v>9</v>
      </c>
      <c r="GF457" s="462" t="n">
        <f aca="false">4100/BS457*24</f>
        <v>3.29372384937238</v>
      </c>
      <c r="GG457" s="607" t="n">
        <v>25</v>
      </c>
      <c r="GH457" s="451" t="n">
        <f aca="false">GG457/80</f>
        <v>0.3125</v>
      </c>
      <c r="GI457" s="406" t="n">
        <v>175</v>
      </c>
      <c r="GJ457" s="463" t="n">
        <f aca="false">GI457/GG457</f>
        <v>7</v>
      </c>
      <c r="GK457" s="464" t="n">
        <f aca="false">GG457/(BS457/24)*1000</f>
        <v>20.0836820083682</v>
      </c>
      <c r="GL457" s="465" t="n">
        <v>7.89</v>
      </c>
      <c r="GM457" s="530" t="n">
        <v>11</v>
      </c>
      <c r="GN457" s="406" t="n">
        <v>46</v>
      </c>
      <c r="GO457" s="514" t="n">
        <f aca="false">1-GM457/FT457</f>
        <v>0.0983606557377049</v>
      </c>
      <c r="GP457" s="451" t="n">
        <f aca="false">1-GN457/FU457</f>
        <v>0.163636363636364</v>
      </c>
      <c r="GQ457" s="578" t="n">
        <v>8</v>
      </c>
      <c r="GR457" s="456" t="n">
        <f aca="false">4300/BS457*24</f>
        <v>3.45439330543933</v>
      </c>
      <c r="GS457" s="532" t="n">
        <f aca="false">HC457</f>
        <v>10.3</v>
      </c>
      <c r="GT457" s="532" t="n">
        <f aca="false">HD457</f>
        <v>39.964</v>
      </c>
      <c r="GU457" s="514" t="n">
        <f aca="false">1-GS457/GM457</f>
        <v>0.0636363636363636</v>
      </c>
      <c r="GV457" s="514" t="n">
        <f aca="false">1-GT457/GN457</f>
        <v>0.131217391304348</v>
      </c>
      <c r="GW457" s="514" t="n">
        <f aca="false">1-HC457/FT457</f>
        <v>0.155737704918033</v>
      </c>
      <c r="GX457" s="514" t="n">
        <f aca="false">1-HD457/FU457</f>
        <v>0.273381818181818</v>
      </c>
      <c r="GY457" s="463" t="n">
        <f aca="false">GK457/(FU457-HD457)</f>
        <v>1.33570643843896</v>
      </c>
      <c r="GZ457" s="406" t="n">
        <v>27687</v>
      </c>
      <c r="HA457" s="582" t="n">
        <v>7.99</v>
      </c>
      <c r="HB457" s="452" t="n">
        <v>7.88</v>
      </c>
      <c r="HC457" s="578" t="n">
        <v>10.3</v>
      </c>
      <c r="HD457" s="464" t="n">
        <f aca="false">HC457*3.88</f>
        <v>39.964</v>
      </c>
      <c r="HE457" s="464" t="n">
        <v>10</v>
      </c>
      <c r="HF457" s="464"/>
      <c r="HG457" s="583"/>
      <c r="HH457" s="576" t="n">
        <v>2</v>
      </c>
      <c r="HI457" s="584" t="n">
        <v>8500</v>
      </c>
      <c r="HJ457" s="407" t="n">
        <f aca="false">HI457*0.67</f>
        <v>5695</v>
      </c>
      <c r="HK457" s="407"/>
      <c r="HL457" s="550"/>
      <c r="HM457" s="585"/>
      <c r="HN457" s="462" t="n">
        <v>4.07</v>
      </c>
      <c r="HO457" s="575"/>
      <c r="HP457" s="549" t="n">
        <v>0.01</v>
      </c>
      <c r="HQ457" s="586"/>
      <c r="HR457" s="587"/>
      <c r="HS457" s="521" t="n">
        <v>0.14</v>
      </c>
      <c r="HT457" s="588" t="n">
        <v>8</v>
      </c>
      <c r="HU457" s="523" t="n">
        <f aca="false">72500/BA457*24</f>
        <v>61.5384615384616</v>
      </c>
      <c r="HV457" s="514" t="n">
        <f aca="false">1-HC457/BE457</f>
        <v>0.929355281207133</v>
      </c>
      <c r="HW457" s="514" t="n">
        <f aca="false">1-HD457/BF457</f>
        <v>0.915330508474576</v>
      </c>
      <c r="HX457" s="514" t="n">
        <f aca="false">1-HN457/BK457</f>
        <v>0.642982456140351</v>
      </c>
      <c r="HY457" s="600"/>
    </row>
    <row r="458" customFormat="false" ht="15.6" hidden="false" customHeight="false" outlineLevel="0" collapsed="false">
      <c r="A458" s="486" t="n">
        <v>43940</v>
      </c>
      <c r="B458" s="487" t="n">
        <v>32274</v>
      </c>
      <c r="C458" s="488" t="n">
        <f aca="false">B458/$B$6</f>
        <v>0.64548</v>
      </c>
      <c r="D458" s="489" t="n">
        <v>7.96</v>
      </c>
      <c r="E458" s="490" t="n">
        <v>34.9</v>
      </c>
      <c r="F458" s="491" t="n">
        <v>170</v>
      </c>
      <c r="G458" s="491" t="n">
        <f aca="false">F458*B458/1000</f>
        <v>5486.58</v>
      </c>
      <c r="H458" s="488" t="n">
        <f aca="false">G458/$G$6</f>
        <v>0.2194632</v>
      </c>
      <c r="I458" s="491" t="n">
        <v>6510</v>
      </c>
      <c r="J458" s="491" t="n">
        <f aca="false">I458*0.67</f>
        <v>4361.7</v>
      </c>
      <c r="K458" s="492" t="n">
        <v>18.4</v>
      </c>
      <c r="L458" s="492"/>
      <c r="M458" s="492"/>
      <c r="N458" s="493" t="n">
        <v>127</v>
      </c>
      <c r="O458" s="493"/>
      <c r="P458" s="410"/>
      <c r="Q458" s="410" t="n">
        <v>1200</v>
      </c>
      <c r="R458" s="410"/>
      <c r="S458" s="410"/>
      <c r="T458" s="411" t="n">
        <v>5.76</v>
      </c>
      <c r="U458" s="412" t="n">
        <f aca="false">V458/2.9</f>
        <v>3649.65517241379</v>
      </c>
      <c r="V458" s="410" t="n">
        <v>10584</v>
      </c>
      <c r="W458" s="410" t="n">
        <v>3675</v>
      </c>
      <c r="X458" s="413" t="n">
        <v>400</v>
      </c>
      <c r="Y458" s="474"/>
      <c r="Z458" s="430"/>
      <c r="AA458" s="448"/>
      <c r="AB458" s="410"/>
      <c r="AC458" s="410"/>
      <c r="AD458" s="475"/>
      <c r="AE458" s="478"/>
      <c r="AF458" s="479" t="n">
        <f aca="false">X458+Q458</f>
        <v>1600</v>
      </c>
      <c r="AG458" s="478" t="n">
        <f aca="false">AF458/$AF$6</f>
        <v>0.64</v>
      </c>
      <c r="AH458" s="479" t="n">
        <f aca="false">AI458/2.9</f>
        <v>2751.89655172414</v>
      </c>
      <c r="AI458" s="479" t="n">
        <f aca="false">(V458*Q458+F458*X458)/AF458</f>
        <v>7980.5</v>
      </c>
      <c r="AJ458" s="474" t="n">
        <f aca="false">(V458*Q458+X458*F458)/1000</f>
        <v>12768.8</v>
      </c>
      <c r="AK458" s="478" t="n">
        <f aca="false">AJ458/$AJ$6</f>
        <v>0.567502222222222</v>
      </c>
      <c r="AL458" s="448" t="n">
        <v>38</v>
      </c>
      <c r="AM458" s="480"/>
      <c r="AN458" s="474" t="n">
        <v>3261</v>
      </c>
      <c r="AO458" s="474" t="n">
        <v>3255</v>
      </c>
      <c r="AP458" s="480" t="n">
        <v>7.33</v>
      </c>
      <c r="AQ458" s="448" t="n">
        <v>618</v>
      </c>
      <c r="AR458" s="474" t="n">
        <f aca="false">AQ458*3.2</f>
        <v>1977.6</v>
      </c>
      <c r="AS458" s="658" t="n">
        <f aca="false">AR458/AQ458</f>
        <v>3.2</v>
      </c>
      <c r="AT458" s="474" t="n">
        <v>6570</v>
      </c>
      <c r="AU458" s="448"/>
      <c r="AV458" s="481" t="n">
        <v>12</v>
      </c>
      <c r="AW458" s="480" t="n">
        <v>6.53</v>
      </c>
      <c r="AX458" s="480" t="n">
        <v>40.92</v>
      </c>
      <c r="AY458" s="481" t="n">
        <v>22.6</v>
      </c>
      <c r="AZ458" s="481" t="n">
        <v>4.5</v>
      </c>
      <c r="BA458" s="421" t="n">
        <f aca="false">CC458+DF458</f>
        <v>33820</v>
      </c>
      <c r="BB458" s="422" t="n">
        <f aca="false">BA458/$BA$6</f>
        <v>0.6764</v>
      </c>
      <c r="BC458" s="423"/>
      <c r="BD458" s="424" t="n">
        <v>7.68</v>
      </c>
      <c r="BE458" s="425" t="n">
        <v>105.2</v>
      </c>
      <c r="BF458" s="426" t="n">
        <v>317</v>
      </c>
      <c r="BG458" s="427" t="n">
        <v>9480</v>
      </c>
      <c r="BH458" s="421" t="n">
        <f aca="false">BG458*0.67</f>
        <v>6351.6</v>
      </c>
      <c r="BI458" s="421"/>
      <c r="BJ458" s="422"/>
      <c r="BK458" s="428" t="n">
        <v>6.2</v>
      </c>
      <c r="BL458" s="428"/>
      <c r="BM458" s="429"/>
      <c r="BN458" s="423"/>
      <c r="BO458" s="426" t="n">
        <v>123</v>
      </c>
      <c r="BP458" s="426"/>
      <c r="BQ458" s="424" t="n">
        <v>2.16</v>
      </c>
      <c r="BR458" s="422" t="n">
        <f aca="false">BQ458/$BQ$6</f>
        <v>0.3</v>
      </c>
      <c r="BS458" s="410" t="n">
        <f aca="false">BA458+AF458</f>
        <v>35420</v>
      </c>
      <c r="BT458" s="430" t="n">
        <f aca="false">(BD458*BA458+AP458*AF458)/(AF458+BA458)</f>
        <v>7.66418972332016</v>
      </c>
      <c r="BU458" s="431" t="n">
        <f aca="false">(AQ458*Y458+BA458*BE458)/(BA458+Y458)</f>
        <v>105.2</v>
      </c>
      <c r="BV458" s="431" t="n">
        <f aca="false">(BA458*BF458+AR458*AF458)/(AF458+BA458)</f>
        <v>392.012987012987</v>
      </c>
      <c r="BW458" s="431" t="n">
        <f aca="false">(BA458*BG458+AS458*AF458)/(AF458+BA458)</f>
        <v>9051.91191417278</v>
      </c>
      <c r="BX458" s="431" t="n">
        <f aca="false">BW458*0.65</f>
        <v>5883.74274421231</v>
      </c>
      <c r="BY458" s="431" t="n">
        <f aca="false">(BK458*BA458+AY458*AF458)/BS458</f>
        <v>6.94082439299831</v>
      </c>
      <c r="BZ458" s="431"/>
      <c r="CA458" s="432"/>
      <c r="CB458" s="431" t="n">
        <f aca="false">BO458</f>
        <v>123</v>
      </c>
      <c r="CC458" s="433" t="n">
        <v>16883</v>
      </c>
      <c r="CD458" s="412" t="n">
        <f aca="false">CC458+AF458/2</f>
        <v>17683</v>
      </c>
      <c r="CE458" s="422" t="n">
        <f aca="false">CD458/25000</f>
        <v>0.70732</v>
      </c>
      <c r="CF458" s="434" t="n">
        <f aca="false">6700/CD458*24</f>
        <v>9.09347961318781</v>
      </c>
      <c r="CG458" s="435"/>
      <c r="CH458" s="428"/>
      <c r="CI458" s="447" t="n">
        <f aca="false">9500/CD458*24</f>
        <v>12.8937397500424</v>
      </c>
      <c r="CJ458" s="437" t="n">
        <v>27.1</v>
      </c>
      <c r="CK458" s="437" t="n">
        <v>2.75</v>
      </c>
      <c r="CL458" s="424"/>
      <c r="CM458" s="424" t="n">
        <v>16.1</v>
      </c>
      <c r="CN458" s="424" t="n">
        <v>82</v>
      </c>
      <c r="CO458" s="433"/>
      <c r="CP458" s="433"/>
      <c r="CQ458" s="438"/>
      <c r="CR458" s="438" t="n">
        <v>0.94</v>
      </c>
      <c r="CS458" s="482"/>
      <c r="CT458" s="433" t="n">
        <f aca="false">3500/CD458*24</f>
        <v>4.75032517106826</v>
      </c>
      <c r="CU458" s="435" t="n">
        <v>4.85</v>
      </c>
      <c r="CV458" s="494"/>
      <c r="CW458" s="495"/>
      <c r="CX458" s="496"/>
      <c r="CY458" s="497"/>
      <c r="CZ458" s="498"/>
      <c r="DA458" s="498"/>
      <c r="DB458" s="498"/>
      <c r="DC458" s="498"/>
      <c r="DD458" s="499"/>
      <c r="DE458" s="499"/>
      <c r="DF458" s="433" t="n">
        <v>16937</v>
      </c>
      <c r="DG458" s="446" t="n">
        <f aca="false">DF458+AF458/2</f>
        <v>17737</v>
      </c>
      <c r="DH458" s="422" t="n">
        <f aca="false">DG458/25000</f>
        <v>0.70948</v>
      </c>
      <c r="DI458" s="447" t="n">
        <f aca="false">6700/DG458*24</f>
        <v>9.06579466651632</v>
      </c>
      <c r="DJ458" s="435" t="n">
        <v>7.7</v>
      </c>
      <c r="DK458" s="428" t="n">
        <v>2</v>
      </c>
      <c r="DL458" s="447" t="n">
        <f aca="false">9500/DG458*24</f>
        <v>12.8544849749112</v>
      </c>
      <c r="DM458" s="542" t="n">
        <v>27.2</v>
      </c>
      <c r="DN458" s="542" t="n">
        <v>3.22</v>
      </c>
      <c r="DO458" s="543" t="n">
        <v>7.76</v>
      </c>
      <c r="DP458" s="543" t="n">
        <v>16.3</v>
      </c>
      <c r="DQ458" s="543" t="n">
        <v>81</v>
      </c>
      <c r="DR458" s="433"/>
      <c r="DS458" s="433"/>
      <c r="DT458" s="438"/>
      <c r="DU458" s="438" t="n">
        <v>0.95</v>
      </c>
      <c r="DV458" s="482"/>
      <c r="DW458" s="447" t="n">
        <f aca="false">3500/DG458*24</f>
        <v>4.7358628854936</v>
      </c>
      <c r="DX458" s="435" t="n">
        <v>6.57</v>
      </c>
      <c r="DY458" s="494" t="n">
        <v>7.87</v>
      </c>
      <c r="DZ458" s="495" t="n">
        <v>16</v>
      </c>
      <c r="EA458" s="496" t="n">
        <v>64</v>
      </c>
      <c r="EB458" s="497" t="n">
        <v>8970</v>
      </c>
      <c r="EC458" s="498" t="n">
        <v>3</v>
      </c>
      <c r="ED458" s="498"/>
      <c r="EE458" s="498"/>
      <c r="EF458" s="498"/>
      <c r="EG458" s="499" t="n">
        <v>10</v>
      </c>
      <c r="EH458" s="496"/>
      <c r="EI458" s="430" t="n">
        <f aca="false">DY458</f>
        <v>7.87</v>
      </c>
      <c r="EJ458" s="448" t="n">
        <f aca="false">DZ458</f>
        <v>16</v>
      </c>
      <c r="EK458" s="449" t="n">
        <f aca="false">EA458</f>
        <v>64</v>
      </c>
      <c r="EL458" s="418" t="n">
        <f aca="false">EB458</f>
        <v>8970</v>
      </c>
      <c r="EM458" s="432" t="n">
        <f aca="false">EC458</f>
        <v>3</v>
      </c>
      <c r="EN458" s="432"/>
      <c r="EO458" s="432"/>
      <c r="EP458" s="432"/>
      <c r="EQ458" s="431" t="n">
        <f aca="false">EG458</f>
        <v>10</v>
      </c>
      <c r="ER458" s="449"/>
      <c r="ES458" s="450" t="n">
        <f aca="false">44000/(BA458+AF458)*24</f>
        <v>29.8136645962733</v>
      </c>
      <c r="ET458" s="451" t="n">
        <f aca="false">(BA458+AF458)/BA$6</f>
        <v>0.7084</v>
      </c>
      <c r="EU458" s="452" t="n">
        <f aca="false">BV458/1000/ES458*24</f>
        <v>0.315570454545455</v>
      </c>
      <c r="EV458" s="500" t="n">
        <f aca="false">EU458/$EU$6</f>
        <v>0.584389730639731</v>
      </c>
      <c r="EW458" s="514" t="n">
        <f aca="false">1-EM458/BY458</f>
        <v>0.567774686386489</v>
      </c>
      <c r="EX458" s="515" t="n">
        <f aca="false">BY458-EM458</f>
        <v>3.94082439299831</v>
      </c>
      <c r="EY458" s="514" t="n">
        <f aca="false">1-EJ458/BU458</f>
        <v>0.847908745247148</v>
      </c>
      <c r="EZ458" s="515" t="n">
        <f aca="false">BU458-EJ458</f>
        <v>89.2</v>
      </c>
      <c r="FA458" s="451" t="n">
        <f aca="false">1-EK458/BV458</f>
        <v>0.836740102700017</v>
      </c>
      <c r="FB458" s="432" t="n">
        <f aca="false">BV458-EK458</f>
        <v>328.012987012987</v>
      </c>
      <c r="FC458" s="453"/>
      <c r="FD458" s="432"/>
      <c r="FE458" s="453" t="n">
        <f aca="false">1-EQ458/CB458</f>
        <v>0.91869918699187</v>
      </c>
      <c r="FF458" s="431" t="n">
        <f aca="false">CB458-EQ458</f>
        <v>113</v>
      </c>
      <c r="FG458" s="491" t="n">
        <v>50400</v>
      </c>
      <c r="FH458" s="499"/>
      <c r="FI458" s="502"/>
      <c r="FJ458" s="488"/>
      <c r="FK458" s="456" t="n">
        <f aca="false">3000/BS458*24</f>
        <v>2.03274985883682</v>
      </c>
      <c r="FL458" s="491" t="n">
        <v>1200</v>
      </c>
      <c r="FM458" s="456" t="n">
        <f aca="false">FL458/BS458*1000</f>
        <v>33.8791643139469</v>
      </c>
      <c r="FN458" s="491" t="n">
        <v>4448</v>
      </c>
      <c r="FO458" s="533" t="n">
        <f aca="false">FN458/11.15/1.2/1000</f>
        <v>0.332436472346786</v>
      </c>
      <c r="FP458" s="450" t="n">
        <f aca="false">FN458/BS458*1000</f>
        <v>125.57876905703</v>
      </c>
      <c r="FQ458" s="504" t="n">
        <v>50.4</v>
      </c>
      <c r="FR458" s="459" t="n">
        <f aca="false">FQ458/BS458*1000</f>
        <v>1.42292490118577</v>
      </c>
      <c r="FS458" s="505" t="n">
        <v>7.79</v>
      </c>
      <c r="FT458" s="536" t="n">
        <v>12.8</v>
      </c>
      <c r="FU458" s="496" t="n">
        <v>56</v>
      </c>
      <c r="FV458" s="491" t="n">
        <v>1</v>
      </c>
      <c r="FW458" s="505"/>
      <c r="FX458" s="491"/>
      <c r="FY458" s="453" t="n">
        <f aca="false">1-FV458/(EG458+DD458)</f>
        <v>0.9</v>
      </c>
      <c r="FZ458" s="453"/>
      <c r="GA458" s="430"/>
      <c r="GB458" s="500" t="n">
        <f aca="false">1-FT458/DZ458</f>
        <v>0.2</v>
      </c>
      <c r="GC458" s="515" t="n">
        <f aca="false">(CW458+DZ458-FT458)</f>
        <v>3.2</v>
      </c>
      <c r="GD458" s="500" t="n">
        <f aca="false">1-FU458/EA458</f>
        <v>0.125</v>
      </c>
      <c r="GE458" s="528" t="n">
        <f aca="false">CX458+EA458-FU458</f>
        <v>8</v>
      </c>
      <c r="GF458" s="462" t="n">
        <f aca="false">4100/BS458*24</f>
        <v>2.77809147374365</v>
      </c>
      <c r="GG458" s="491" t="n">
        <v>25</v>
      </c>
      <c r="GH458" s="527" t="n">
        <f aca="false">GG458/80</f>
        <v>0.3125</v>
      </c>
      <c r="GI458" s="491" t="n">
        <v>175</v>
      </c>
      <c r="GJ458" s="545" t="n">
        <f aca="false">GI458/GG458</f>
        <v>7</v>
      </c>
      <c r="GK458" s="464" t="n">
        <f aca="false">GG458/(BS458/24)*1000</f>
        <v>16.9395821569735</v>
      </c>
      <c r="GL458" s="508" t="n">
        <v>7.88</v>
      </c>
      <c r="GM458" s="536" t="n">
        <v>11.8</v>
      </c>
      <c r="GN458" s="537" t="n">
        <v>48</v>
      </c>
      <c r="GO458" s="527" t="n">
        <f aca="false">1-GM458/FT458</f>
        <v>0.078125</v>
      </c>
      <c r="GP458" s="527" t="n">
        <f aca="false">1-GN458/FU458</f>
        <v>0.142857142857143</v>
      </c>
      <c r="GQ458" s="536" t="n">
        <v>8</v>
      </c>
      <c r="GR458" s="456" t="n">
        <f aca="false">4300/BS458*24</f>
        <v>2.91360813099944</v>
      </c>
      <c r="GS458" s="537" t="n">
        <f aca="false">HC458</f>
        <v>10.6</v>
      </c>
      <c r="GT458" s="537" t="n">
        <f aca="false">HD458</f>
        <v>41.128</v>
      </c>
      <c r="GU458" s="527" t="n">
        <f aca="false">1-GS458/GM458</f>
        <v>0.101694915254237</v>
      </c>
      <c r="GV458" s="527" t="n">
        <f aca="false">1-GT458/GN458</f>
        <v>0.143166666666667</v>
      </c>
      <c r="GW458" s="527" t="n">
        <f aca="false">1-HC458/FT458</f>
        <v>0.171875</v>
      </c>
      <c r="GX458" s="527" t="n">
        <f aca="false">1-HD458/FU458</f>
        <v>0.265571428571429</v>
      </c>
      <c r="GY458" s="545" t="n">
        <f aca="false">GK458/(FU458-HD458)</f>
        <v>1.13902515848396</v>
      </c>
      <c r="GZ458" s="491" t="n">
        <v>34036</v>
      </c>
      <c r="HA458" s="494" t="n">
        <v>7.98</v>
      </c>
      <c r="HB458" s="494" t="n">
        <v>7.87</v>
      </c>
      <c r="HC458" s="495" t="n">
        <v>10.6</v>
      </c>
      <c r="HD458" s="499" t="n">
        <f aca="false">HC458*3.88</f>
        <v>41.128</v>
      </c>
      <c r="HE458" s="499" t="n">
        <v>11</v>
      </c>
      <c r="HF458" s="499"/>
      <c r="HG458" s="499"/>
      <c r="HH458" s="493" t="n">
        <v>4</v>
      </c>
      <c r="HI458" s="509" t="n">
        <v>8870</v>
      </c>
      <c r="HJ458" s="491" t="n">
        <f aca="false">HI458*0.67</f>
        <v>5942.9</v>
      </c>
      <c r="HK458" s="491"/>
      <c r="HL458" s="491"/>
      <c r="HM458" s="544"/>
      <c r="HN458" s="507" t="n">
        <v>4.45</v>
      </c>
      <c r="HO458" s="492"/>
      <c r="HP458" s="546" t="n">
        <v>0.01</v>
      </c>
      <c r="HQ458" s="524"/>
      <c r="HR458" s="525"/>
      <c r="HS458" s="525" t="n">
        <v>0.15</v>
      </c>
      <c r="HT458" s="512" t="n">
        <v>8</v>
      </c>
      <c r="HU458" s="526" t="n">
        <f aca="false">72500/BA458*24</f>
        <v>51.4488468361916</v>
      </c>
      <c r="HV458" s="527" t="n">
        <f aca="false">1-HC458/BE458</f>
        <v>0.899239543726236</v>
      </c>
      <c r="HW458" s="527" t="n">
        <f aca="false">1-HD458/BF458</f>
        <v>0.870258675078864</v>
      </c>
      <c r="HX458" s="527" t="n">
        <f aca="false">1-HN458/BK458</f>
        <v>0.282258064516129</v>
      </c>
      <c r="HY458" s="513"/>
    </row>
    <row r="459" s="599" customFormat="true" ht="15" hidden="false" customHeight="true" outlineLevel="0" collapsed="false">
      <c r="A459" s="401" t="n">
        <v>43941</v>
      </c>
      <c r="B459" s="516" t="n">
        <v>33308</v>
      </c>
      <c r="C459" s="403" t="n">
        <f aca="false">B459/$B$6</f>
        <v>0.66616</v>
      </c>
      <c r="D459" s="572" t="n">
        <v>7.87</v>
      </c>
      <c r="E459" s="573" t="n">
        <v>37.7</v>
      </c>
      <c r="F459" s="574" t="n">
        <v>117</v>
      </c>
      <c r="G459" s="407" t="n">
        <f aca="false">F459*B459/1000</f>
        <v>3897.036</v>
      </c>
      <c r="H459" s="403" t="n">
        <f aca="false">G459/$G$6</f>
        <v>0.15588144</v>
      </c>
      <c r="I459" s="574" t="n">
        <v>8310</v>
      </c>
      <c r="J459" s="407" t="n">
        <f aca="false">I459*0.67</f>
        <v>5567.7</v>
      </c>
      <c r="K459" s="575" t="n">
        <v>21.2</v>
      </c>
      <c r="L459" s="575"/>
      <c r="M459" s="575"/>
      <c r="N459" s="576" t="n">
        <v>48</v>
      </c>
      <c r="O459" s="576"/>
      <c r="P459" s="410"/>
      <c r="Q459" s="410" t="n">
        <v>1200</v>
      </c>
      <c r="R459" s="410"/>
      <c r="S459" s="410"/>
      <c r="T459" s="411" t="n">
        <v>5.21</v>
      </c>
      <c r="U459" s="410" t="n">
        <f aca="false">V459/2.9</f>
        <v>3597.24137931035</v>
      </c>
      <c r="V459" s="410" t="n">
        <v>10432</v>
      </c>
      <c r="W459" s="410" t="n">
        <v>2998</v>
      </c>
      <c r="X459" s="517" t="n">
        <v>400</v>
      </c>
      <c r="Y459" s="474"/>
      <c r="Z459" s="430"/>
      <c r="AA459" s="448"/>
      <c r="AB459" s="410"/>
      <c r="AC459" s="410"/>
      <c r="AD459" s="475"/>
      <c r="AE459" s="478"/>
      <c r="AF459" s="479" t="n">
        <f aca="false">X459+Q459</f>
        <v>1600</v>
      </c>
      <c r="AG459" s="478" t="n">
        <f aca="false">AF459/$AF$6</f>
        <v>0.64</v>
      </c>
      <c r="AH459" s="479" t="n">
        <f aca="false">AI459/2.9</f>
        <v>2708.01724137931</v>
      </c>
      <c r="AI459" s="479" t="n">
        <f aca="false">(V459*Q459+F459*X459)/AF459</f>
        <v>7853.25</v>
      </c>
      <c r="AJ459" s="474" t="n">
        <f aca="false">(V459*Q459+X459*F459)/1000</f>
        <v>12565.2</v>
      </c>
      <c r="AK459" s="478" t="n">
        <f aca="false">AJ459/$AJ$6</f>
        <v>0.558453333333333</v>
      </c>
      <c r="AL459" s="448" t="n">
        <v>38</v>
      </c>
      <c r="AM459" s="480"/>
      <c r="AN459" s="474" t="n">
        <v>2933</v>
      </c>
      <c r="AO459" s="474" t="n">
        <v>3006</v>
      </c>
      <c r="AP459" s="480" t="n">
        <v>7.24</v>
      </c>
      <c r="AQ459" s="448" t="n">
        <v>605</v>
      </c>
      <c r="AR459" s="474" t="n">
        <f aca="false">AQ459*3.2</f>
        <v>1936</v>
      </c>
      <c r="AS459" s="658" t="n">
        <f aca="false">AR459/AQ459</f>
        <v>3.2</v>
      </c>
      <c r="AT459" s="474" t="n">
        <v>6400</v>
      </c>
      <c r="AU459" s="448"/>
      <c r="AV459" s="481" t="n">
        <v>12</v>
      </c>
      <c r="AW459" s="480" t="n">
        <v>6.58</v>
      </c>
      <c r="AX459" s="480" t="n">
        <v>39.22</v>
      </c>
      <c r="AY459" s="481" t="n">
        <v>21.3</v>
      </c>
      <c r="AZ459" s="481" t="n">
        <v>5.8</v>
      </c>
      <c r="BA459" s="421" t="n">
        <f aca="false">CC459+DF459</f>
        <v>33539</v>
      </c>
      <c r="BB459" s="422" t="n">
        <f aca="false">BA459/$BA$6</f>
        <v>0.67078</v>
      </c>
      <c r="BC459" s="423"/>
      <c r="BD459" s="424" t="n">
        <v>7.61</v>
      </c>
      <c r="BE459" s="425" t="n">
        <v>138.5</v>
      </c>
      <c r="BF459" s="426" t="n">
        <v>380</v>
      </c>
      <c r="BG459" s="427" t="n">
        <v>10310</v>
      </c>
      <c r="BH459" s="421" t="n">
        <f aca="false">BG459*0.67</f>
        <v>6907.7</v>
      </c>
      <c r="BI459" s="433"/>
      <c r="BJ459" s="422"/>
      <c r="BK459" s="428" t="n">
        <v>8</v>
      </c>
      <c r="BL459" s="428"/>
      <c r="BM459" s="429"/>
      <c r="BN459" s="423"/>
      <c r="BO459" s="426" t="n">
        <v>88</v>
      </c>
      <c r="BP459" s="426"/>
      <c r="BQ459" s="424" t="n">
        <v>3.36</v>
      </c>
      <c r="BR459" s="422" t="n">
        <f aca="false">BQ459/$BQ$6</f>
        <v>0.466666666666667</v>
      </c>
      <c r="BS459" s="410" t="n">
        <f aca="false">BA459+AF459</f>
        <v>35139</v>
      </c>
      <c r="BT459" s="430" t="n">
        <f aca="false">(BD459*BA459+AP459*AF459)/(AF459+BA459)</f>
        <v>7.5931526224423</v>
      </c>
      <c r="BU459" s="431" t="n">
        <f aca="false">(AQ459*Y459+BA459*BE459)/(BA459+Y459)</f>
        <v>138.5</v>
      </c>
      <c r="BV459" s="431" t="n">
        <f aca="false">(BA459*BF459+AR459*AF459)/(AF459+BA459)</f>
        <v>450.850052648055</v>
      </c>
      <c r="BW459" s="431" t="n">
        <f aca="false">(BA459*BG459+AS459*AF459)/(AF459+BA459)</f>
        <v>9840.6958080765</v>
      </c>
      <c r="BX459" s="431" t="n">
        <f aca="false">BW459*0.65</f>
        <v>6396.45227524972</v>
      </c>
      <c r="BY459" s="431" t="n">
        <f aca="false">(BK459*BA459+AY459*AF459)/BS459</f>
        <v>8.60559492302001</v>
      </c>
      <c r="BZ459" s="431"/>
      <c r="CA459" s="432"/>
      <c r="CB459" s="431" t="n">
        <f aca="false">BO459</f>
        <v>88</v>
      </c>
      <c r="CC459" s="433" t="n">
        <v>16532</v>
      </c>
      <c r="CD459" s="412" t="n">
        <f aca="false">CC459+AF459/2</f>
        <v>17332</v>
      </c>
      <c r="CE459" s="422" t="n">
        <f aca="false">CD459/25000</f>
        <v>0.69328</v>
      </c>
      <c r="CF459" s="434" t="n">
        <f aca="false">6700/CD459*24</f>
        <v>9.27763674128779</v>
      </c>
      <c r="CG459" s="435"/>
      <c r="CH459" s="428"/>
      <c r="CI459" s="447" t="n">
        <f aca="false">9500/CD459*24</f>
        <v>13.1548580660051</v>
      </c>
      <c r="CJ459" s="437" t="n">
        <v>26.9</v>
      </c>
      <c r="CK459" s="437" t="n">
        <v>3.46</v>
      </c>
      <c r="CL459" s="424"/>
      <c r="CM459" s="424" t="n">
        <v>17.4</v>
      </c>
      <c r="CN459" s="424" t="n">
        <v>77</v>
      </c>
      <c r="CO459" s="433"/>
      <c r="CP459" s="433"/>
      <c r="CQ459" s="438"/>
      <c r="CR459" s="438" t="n">
        <v>0.94</v>
      </c>
      <c r="CS459" s="425"/>
      <c r="CT459" s="433" t="n">
        <f aca="false">3500/CD459*24</f>
        <v>4.84652665589661</v>
      </c>
      <c r="CU459" s="435" t="n">
        <v>2.6</v>
      </c>
      <c r="CV459" s="439"/>
      <c r="CW459" s="440"/>
      <c r="CX459" s="441"/>
      <c r="CY459" s="442"/>
      <c r="CZ459" s="443"/>
      <c r="DA459" s="443"/>
      <c r="DB459" s="443"/>
      <c r="DC459" s="443"/>
      <c r="DD459" s="444"/>
      <c r="DE459" s="441"/>
      <c r="DF459" s="445" t="n">
        <v>17007</v>
      </c>
      <c r="DG459" s="446" t="n">
        <f aca="false">DF459+AF459/2</f>
        <v>17807</v>
      </c>
      <c r="DH459" s="422" t="n">
        <f aca="false">DG459/25000</f>
        <v>0.71228</v>
      </c>
      <c r="DI459" s="447" t="n">
        <f aca="false">6700/DG459*24</f>
        <v>9.03015667995732</v>
      </c>
      <c r="DJ459" s="435" t="n">
        <v>7.59</v>
      </c>
      <c r="DK459" s="428" t="n">
        <v>2.85</v>
      </c>
      <c r="DL459" s="447" t="n">
        <f aca="false">9500/DG459*24</f>
        <v>12.803953501432</v>
      </c>
      <c r="DM459" s="423" t="n">
        <v>26.6</v>
      </c>
      <c r="DN459" s="423" t="n">
        <v>3.25</v>
      </c>
      <c r="DO459" s="424" t="n">
        <v>7.63</v>
      </c>
      <c r="DP459" s="424" t="n">
        <v>17.5</v>
      </c>
      <c r="DQ459" s="424" t="n">
        <v>82</v>
      </c>
      <c r="DR459" s="433"/>
      <c r="DS459" s="433"/>
      <c r="DT459" s="438"/>
      <c r="DU459" s="438" t="n">
        <v>0.96</v>
      </c>
      <c r="DV459" s="425"/>
      <c r="DW459" s="447" t="n">
        <f aca="false">3500/DG459*24</f>
        <v>4.71724602684338</v>
      </c>
      <c r="DX459" s="435" t="n">
        <v>5.61</v>
      </c>
      <c r="DY459" s="439" t="n">
        <v>7.82</v>
      </c>
      <c r="DZ459" s="440" t="n">
        <v>16.3</v>
      </c>
      <c r="EA459" s="441" t="n">
        <v>69</v>
      </c>
      <c r="EB459" s="442" t="n">
        <v>8840</v>
      </c>
      <c r="EC459" s="443" t="n">
        <v>3.5</v>
      </c>
      <c r="ED459" s="443"/>
      <c r="EE459" s="443"/>
      <c r="EF459" s="443"/>
      <c r="EG459" s="444" t="n">
        <v>18</v>
      </c>
      <c r="EH459" s="441"/>
      <c r="EI459" s="430" t="n">
        <f aca="false">DY459</f>
        <v>7.82</v>
      </c>
      <c r="EJ459" s="448" t="n">
        <f aca="false">DZ459</f>
        <v>16.3</v>
      </c>
      <c r="EK459" s="449" t="n">
        <f aca="false">EA459</f>
        <v>69</v>
      </c>
      <c r="EL459" s="418" t="n">
        <f aca="false">EB459</f>
        <v>8840</v>
      </c>
      <c r="EM459" s="432" t="n">
        <f aca="false">EC459</f>
        <v>3.5</v>
      </c>
      <c r="EN459" s="432"/>
      <c r="EO459" s="432"/>
      <c r="EP459" s="432"/>
      <c r="EQ459" s="431" t="n">
        <f aca="false">EG459</f>
        <v>18</v>
      </c>
      <c r="ER459" s="449"/>
      <c r="ES459" s="450" t="n">
        <f aca="false">44000/(BA459+AF459)*24</f>
        <v>30.0520788867071</v>
      </c>
      <c r="ET459" s="451" t="n">
        <f aca="false">(BA459+AF459)/BA$6</f>
        <v>0.70278</v>
      </c>
      <c r="EU459" s="452" t="n">
        <f aca="false">BV459/1000/ES459*24</f>
        <v>0.360055</v>
      </c>
      <c r="EV459" s="451" t="n">
        <f aca="false">EU459/$EU$6</f>
        <v>0.666768518518519</v>
      </c>
      <c r="EW459" s="514" t="n">
        <f aca="false">1-EM459/BY459</f>
        <v>0.593287851530464</v>
      </c>
      <c r="EX459" s="515" t="n">
        <f aca="false">BY459-EM459</f>
        <v>5.10559492302001</v>
      </c>
      <c r="EY459" s="514" t="n">
        <f aca="false">1-EJ459/BU459</f>
        <v>0.882310469314079</v>
      </c>
      <c r="EZ459" s="515" t="n">
        <f aca="false">BU459-EJ459</f>
        <v>122.2</v>
      </c>
      <c r="FA459" s="451" t="n">
        <f aca="false">1-EK459/BV459</f>
        <v>0.846955768121284</v>
      </c>
      <c r="FB459" s="432" t="n">
        <f aca="false">BV459-EK459</f>
        <v>381.850052648055</v>
      </c>
      <c r="FC459" s="453"/>
      <c r="FD459" s="432"/>
      <c r="FE459" s="453" t="n">
        <f aca="false">1-EQ459/CB459</f>
        <v>0.795454545454545</v>
      </c>
      <c r="FF459" s="431" t="n">
        <f aca="false">CB459-EQ459</f>
        <v>70</v>
      </c>
      <c r="FG459" s="406" t="n">
        <v>50400</v>
      </c>
      <c r="FH459" s="590"/>
      <c r="FI459" s="591"/>
      <c r="FJ459" s="592"/>
      <c r="FK459" s="456" t="n">
        <f aca="false">3000/BS459*24</f>
        <v>2.04900537863912</v>
      </c>
      <c r="FL459" s="531" t="n">
        <v>1200</v>
      </c>
      <c r="FM459" s="456" t="n">
        <f aca="false">FL459/BS459*1000</f>
        <v>34.1500896439853</v>
      </c>
      <c r="FN459" s="531" t="n">
        <v>4170</v>
      </c>
      <c r="FO459" s="533" t="n">
        <f aca="false">FN459/11.15/1.2/1000</f>
        <v>0.311659192825112</v>
      </c>
      <c r="FP459" s="450" t="n">
        <f aca="false">FN459/BS459*1000</f>
        <v>118.671561512849</v>
      </c>
      <c r="FQ459" s="458" t="n">
        <v>50.4</v>
      </c>
      <c r="FR459" s="459" t="n">
        <f aca="false">FQ459/BS459*1000</f>
        <v>1.43430376504738</v>
      </c>
      <c r="FS459" s="577" t="n">
        <v>7.72</v>
      </c>
      <c r="FT459" s="578" t="n">
        <v>12.6</v>
      </c>
      <c r="FU459" s="579" t="n">
        <v>54</v>
      </c>
      <c r="FV459" s="580" t="n">
        <v>1</v>
      </c>
      <c r="FW459" s="581"/>
      <c r="FX459" s="580"/>
      <c r="FY459" s="453" t="n">
        <f aca="false">1-FV459/(EG459+DD459)</f>
        <v>0.944444444444444</v>
      </c>
      <c r="FZ459" s="453"/>
      <c r="GA459" s="430"/>
      <c r="GB459" s="514" t="n">
        <f aca="false">1-FT459/DZ459</f>
        <v>0.226993865030675</v>
      </c>
      <c r="GC459" s="515" t="n">
        <f aca="false">(CW459+DZ459-FT459)</f>
        <v>3.7</v>
      </c>
      <c r="GD459" s="514" t="n">
        <f aca="false">1-FU459/EA459</f>
        <v>0.217391304347826</v>
      </c>
      <c r="GE459" s="528" t="n">
        <f aca="false">CX459+EA459-FU459</f>
        <v>15</v>
      </c>
      <c r="GF459" s="462" t="n">
        <f aca="false">4100/BS459*24</f>
        <v>2.8003073508068</v>
      </c>
      <c r="GG459" s="607" t="n">
        <v>25</v>
      </c>
      <c r="GH459" s="451" t="n">
        <f aca="false">GG459/80</f>
        <v>0.3125</v>
      </c>
      <c r="GI459" s="406" t="n">
        <v>175</v>
      </c>
      <c r="GJ459" s="463" t="n">
        <f aca="false">GI459/GG459</f>
        <v>7</v>
      </c>
      <c r="GK459" s="464" t="n">
        <f aca="false">GG459/(BS459/24)*1000</f>
        <v>17.0750448219927</v>
      </c>
      <c r="GL459" s="465" t="n">
        <v>7.89</v>
      </c>
      <c r="GM459" s="530" t="n">
        <v>11.6</v>
      </c>
      <c r="GN459" s="406" t="n">
        <v>52</v>
      </c>
      <c r="GO459" s="514" t="n">
        <f aca="false">1-GM459/FT459</f>
        <v>0.0793650793650794</v>
      </c>
      <c r="GP459" s="451" t="n">
        <f aca="false">1-GN459/FU459</f>
        <v>0.0370370370370371</v>
      </c>
      <c r="GQ459" s="578" t="n">
        <v>8</v>
      </c>
      <c r="GR459" s="456" t="n">
        <f aca="false">4300/BS459*24</f>
        <v>2.93690770938274</v>
      </c>
      <c r="GS459" s="532" t="n">
        <f aca="false">HC459</f>
        <v>11</v>
      </c>
      <c r="GT459" s="532" t="n">
        <f aca="false">HD459</f>
        <v>42.68</v>
      </c>
      <c r="GU459" s="514" t="n">
        <f aca="false">1-GS459/GM459</f>
        <v>0.0517241379310345</v>
      </c>
      <c r="GV459" s="514" t="n">
        <f aca="false">1-GT459/GN459</f>
        <v>0.179230769230769</v>
      </c>
      <c r="GW459" s="514" t="n">
        <f aca="false">1-HC459/FT459</f>
        <v>0.126984126984127</v>
      </c>
      <c r="GX459" s="514" t="n">
        <f aca="false">1-HD459/FU459</f>
        <v>0.20962962962963</v>
      </c>
      <c r="GY459" s="463" t="n">
        <f aca="false">GK459/(FU459-HD459)</f>
        <v>1.5083961856884</v>
      </c>
      <c r="GZ459" s="406" t="n">
        <v>32312</v>
      </c>
      <c r="HA459" s="582" t="n">
        <v>8.07</v>
      </c>
      <c r="HB459" s="452" t="n">
        <v>7.89</v>
      </c>
      <c r="HC459" s="578" t="n">
        <v>11</v>
      </c>
      <c r="HD459" s="464" t="n">
        <f aca="false">HC459*3.88</f>
        <v>42.68</v>
      </c>
      <c r="HE459" s="464" t="n">
        <v>11</v>
      </c>
      <c r="HF459" s="464"/>
      <c r="HG459" s="583"/>
      <c r="HH459" s="576" t="n">
        <v>4</v>
      </c>
      <c r="HI459" s="584" t="n">
        <v>8870</v>
      </c>
      <c r="HJ459" s="407" t="n">
        <f aca="false">HI459*0.67</f>
        <v>5942.9</v>
      </c>
      <c r="HK459" s="407"/>
      <c r="HL459" s="550"/>
      <c r="HM459" s="585"/>
      <c r="HN459" s="462" t="n">
        <v>4.21</v>
      </c>
      <c r="HO459" s="575"/>
      <c r="HP459" s="549" t="n">
        <v>0.01</v>
      </c>
      <c r="HQ459" s="586"/>
      <c r="HR459" s="587"/>
      <c r="HS459" s="521" t="n">
        <v>0.11</v>
      </c>
      <c r="HT459" s="588" t="n">
        <v>8</v>
      </c>
      <c r="HU459" s="523" t="n">
        <f aca="false">72500/BA459*24</f>
        <v>51.8799010107636</v>
      </c>
      <c r="HV459" s="514" t="n">
        <f aca="false">1-HC459/BE459</f>
        <v>0.92057761732852</v>
      </c>
      <c r="HW459" s="514" t="n">
        <f aca="false">1-HD459/BF459</f>
        <v>0.887684210526316</v>
      </c>
      <c r="HX459" s="514" t="n">
        <f aca="false">1-HN459/BK459</f>
        <v>0.47375</v>
      </c>
      <c r="HY459" s="600"/>
    </row>
    <row r="460" s="599" customFormat="true" ht="15" hidden="false" customHeight="true" outlineLevel="0" collapsed="false">
      <c r="A460" s="401" t="n">
        <v>43942</v>
      </c>
      <c r="B460" s="516" t="n">
        <v>38976</v>
      </c>
      <c r="C460" s="403" t="n">
        <f aca="false">B460/$B$6</f>
        <v>0.77952</v>
      </c>
      <c r="D460" s="572" t="n">
        <v>8.1</v>
      </c>
      <c r="E460" s="573" t="n">
        <v>31.1</v>
      </c>
      <c r="F460" s="574" t="n">
        <v>207</v>
      </c>
      <c r="G460" s="407" t="n">
        <f aca="false">F460*B460/1000</f>
        <v>8068.032</v>
      </c>
      <c r="H460" s="403" t="n">
        <f aca="false">G460/$G$6</f>
        <v>0.32272128</v>
      </c>
      <c r="I460" s="574" t="n">
        <v>3530</v>
      </c>
      <c r="J460" s="407" t="n">
        <f aca="false">I460*0.67</f>
        <v>2365.1</v>
      </c>
      <c r="K460" s="575" t="n">
        <v>26.3</v>
      </c>
      <c r="L460" s="575" t="n">
        <v>18.8</v>
      </c>
      <c r="M460" s="575" t="n">
        <v>2.5</v>
      </c>
      <c r="N460" s="576" t="n">
        <v>233</v>
      </c>
      <c r="O460" s="576" t="n">
        <v>16</v>
      </c>
      <c r="P460" s="410"/>
      <c r="Q460" s="410" t="n">
        <v>1200</v>
      </c>
      <c r="R460" s="410"/>
      <c r="S460" s="410"/>
      <c r="T460" s="411" t="n">
        <v>5.22</v>
      </c>
      <c r="U460" s="410" t="n">
        <f aca="false">V460/2.9</f>
        <v>3422.75862068966</v>
      </c>
      <c r="V460" s="410" t="n">
        <v>9926</v>
      </c>
      <c r="W460" s="410" t="n">
        <v>3428</v>
      </c>
      <c r="X460" s="517" t="n">
        <v>400</v>
      </c>
      <c r="Y460" s="474"/>
      <c r="Z460" s="430"/>
      <c r="AA460" s="448"/>
      <c r="AB460" s="410"/>
      <c r="AC460" s="410"/>
      <c r="AD460" s="475"/>
      <c r="AE460" s="478"/>
      <c r="AF460" s="479" t="n">
        <f aca="false">X460+Q460</f>
        <v>1600</v>
      </c>
      <c r="AG460" s="478" t="n">
        <f aca="false">AF460/$AF$6</f>
        <v>0.64</v>
      </c>
      <c r="AH460" s="479" t="n">
        <f aca="false">AI460/2.9</f>
        <v>2584.91379310345</v>
      </c>
      <c r="AI460" s="479" t="n">
        <f aca="false">(V460*Q460+F460*X460)/AF460</f>
        <v>7496.25</v>
      </c>
      <c r="AJ460" s="474" t="n">
        <f aca="false">(V460*Q460+X460*F460)/1000</f>
        <v>11994</v>
      </c>
      <c r="AK460" s="478" t="n">
        <f aca="false">AJ460/$AJ$6</f>
        <v>0.533066666666667</v>
      </c>
      <c r="AL460" s="448" t="n">
        <v>38</v>
      </c>
      <c r="AM460" s="480"/>
      <c r="AN460" s="474" t="n">
        <v>3144</v>
      </c>
      <c r="AO460" s="474" t="n">
        <v>3143</v>
      </c>
      <c r="AP460" s="480" t="n">
        <v>7.45</v>
      </c>
      <c r="AQ460" s="448" t="n">
        <v>610</v>
      </c>
      <c r="AR460" s="474" t="n">
        <f aca="false">AQ460*3.2</f>
        <v>1952</v>
      </c>
      <c r="AS460" s="658" t="n">
        <f aca="false">AR460/AQ460</f>
        <v>3.2</v>
      </c>
      <c r="AT460" s="474" t="n">
        <v>6380</v>
      </c>
      <c r="AU460" s="448"/>
      <c r="AV460" s="481" t="n">
        <v>12</v>
      </c>
      <c r="AW460" s="480" t="n">
        <v>6.44</v>
      </c>
      <c r="AX460" s="480" t="n">
        <v>38.86</v>
      </c>
      <c r="AY460" s="481" t="n">
        <v>20</v>
      </c>
      <c r="AZ460" s="481" t="n">
        <v>6</v>
      </c>
      <c r="BA460" s="421" t="n">
        <f aca="false">CC460+DF460</f>
        <v>37950</v>
      </c>
      <c r="BB460" s="422" t="n">
        <f aca="false">BA460/$BA$6</f>
        <v>0.759</v>
      </c>
      <c r="BC460" s="423"/>
      <c r="BD460" s="424" t="n">
        <v>7.66</v>
      </c>
      <c r="BE460" s="425" t="n">
        <v>121.9</v>
      </c>
      <c r="BF460" s="426" t="n">
        <v>448</v>
      </c>
      <c r="BG460" s="427" t="n">
        <v>8430</v>
      </c>
      <c r="BH460" s="421" t="n">
        <f aca="false">BG460*0.67</f>
        <v>5648.1</v>
      </c>
      <c r="BI460" s="433" t="n">
        <v>1564</v>
      </c>
      <c r="BJ460" s="422" t="n">
        <f aca="false">BI460/35.5*(23+35.5)/BH460</f>
        <v>0.456311994236626</v>
      </c>
      <c r="BK460" s="428" t="n">
        <v>11.3</v>
      </c>
      <c r="BL460" s="428" t="n">
        <v>7.5</v>
      </c>
      <c r="BM460" s="429" t="n">
        <v>12.2</v>
      </c>
      <c r="BN460" s="423" t="n">
        <v>2.2</v>
      </c>
      <c r="BO460" s="426" t="n">
        <v>271</v>
      </c>
      <c r="BP460" s="426" t="n">
        <v>16</v>
      </c>
      <c r="BQ460" s="424" t="n">
        <v>3.7</v>
      </c>
      <c r="BR460" s="422" t="n">
        <f aca="false">BQ460/$BQ$6</f>
        <v>0.513888888888889</v>
      </c>
      <c r="BS460" s="410" t="n">
        <f aca="false">BA460+AF460</f>
        <v>39550</v>
      </c>
      <c r="BT460" s="430" t="n">
        <f aca="false">(BD460*BA460+AP460*AF460)/(AF460+BA460)</f>
        <v>7.65150442477876</v>
      </c>
      <c r="BU460" s="431" t="n">
        <f aca="false">(AQ460*Y460+BA460*BE460)/(BA460+Y460)</f>
        <v>121.9</v>
      </c>
      <c r="BV460" s="431" t="n">
        <f aca="false">(BA460*BF460+AR460*AF460)/(AF460+BA460)</f>
        <v>508.844500632111</v>
      </c>
      <c r="BW460" s="431" t="n">
        <f aca="false">(BA460*BG460+AS460*AF460)/(AF460+BA460)</f>
        <v>8089.09279393173</v>
      </c>
      <c r="BX460" s="431" t="n">
        <f aca="false">BW460*0.65</f>
        <v>5257.91031605563</v>
      </c>
      <c r="BY460" s="431" t="n">
        <f aca="false">(BK460*BA460+AY460*AF460)/BS460</f>
        <v>11.6519595448799</v>
      </c>
      <c r="BZ460" s="431" t="n">
        <f aca="false">(BL460*BA460+AY460*AF460)/BS460</f>
        <v>8.00568900126422</v>
      </c>
      <c r="CA460" s="432" t="n">
        <f aca="false">(BN460*BA460+AZ460*AF460)/BS460</f>
        <v>2.35372945638432</v>
      </c>
      <c r="CB460" s="431" t="n">
        <f aca="false">BO460</f>
        <v>271</v>
      </c>
      <c r="CC460" s="433" t="n">
        <v>18644</v>
      </c>
      <c r="CD460" s="412" t="n">
        <f aca="false">CC460+AF460/2</f>
        <v>19444</v>
      </c>
      <c r="CE460" s="422" t="n">
        <f aca="false">CD460/25000</f>
        <v>0.77776</v>
      </c>
      <c r="CF460" s="434" t="n">
        <f aca="false">6700/CD460*24</f>
        <v>8.26990331207571</v>
      </c>
      <c r="CG460" s="435"/>
      <c r="CH460" s="428"/>
      <c r="CI460" s="447" t="n">
        <f aca="false">9500/CD460*24</f>
        <v>11.725982308167</v>
      </c>
      <c r="CJ460" s="437" t="n">
        <v>25.3</v>
      </c>
      <c r="CK460" s="437" t="n">
        <v>1.23</v>
      </c>
      <c r="CL460" s="424"/>
      <c r="CM460" s="424" t="n">
        <v>17.8</v>
      </c>
      <c r="CN460" s="424" t="n">
        <v>76</v>
      </c>
      <c r="CO460" s="433"/>
      <c r="CP460" s="433"/>
      <c r="CQ460" s="438"/>
      <c r="CR460" s="438" t="n">
        <v>0.93</v>
      </c>
      <c r="CS460" s="425"/>
      <c r="CT460" s="433" t="n">
        <f aca="false">3500/CD460*24</f>
        <v>4.32009874511417</v>
      </c>
      <c r="CU460" s="435" t="n">
        <v>6.73</v>
      </c>
      <c r="CV460" s="439"/>
      <c r="CW460" s="440"/>
      <c r="CX460" s="441"/>
      <c r="CY460" s="442"/>
      <c r="CZ460" s="443"/>
      <c r="DA460" s="443"/>
      <c r="DB460" s="443"/>
      <c r="DC460" s="443"/>
      <c r="DD460" s="444"/>
      <c r="DE460" s="441"/>
      <c r="DF460" s="445" t="n">
        <v>19306</v>
      </c>
      <c r="DG460" s="446" t="n">
        <f aca="false">DF460+AF460/2</f>
        <v>20106</v>
      </c>
      <c r="DH460" s="422" t="n">
        <f aca="false">DG460/25000</f>
        <v>0.80424</v>
      </c>
      <c r="DI460" s="447" t="n">
        <f aca="false">6700/DG460*24</f>
        <v>7.99761265293942</v>
      </c>
      <c r="DJ460" s="435" t="n">
        <v>7.8</v>
      </c>
      <c r="DK460" s="428" t="n">
        <v>3.3</v>
      </c>
      <c r="DL460" s="447" t="n">
        <f aca="false">9500/DG460*24</f>
        <v>11.3398985377499</v>
      </c>
      <c r="DM460" s="423" t="n">
        <v>25.8</v>
      </c>
      <c r="DN460" s="423" t="n">
        <v>1.8</v>
      </c>
      <c r="DO460" s="424" t="n">
        <v>7.96</v>
      </c>
      <c r="DP460" s="424" t="n">
        <v>17</v>
      </c>
      <c r="DQ460" s="424" t="n">
        <v>74</v>
      </c>
      <c r="DR460" s="433" t="n">
        <v>4663</v>
      </c>
      <c r="DS460" s="433" t="n">
        <v>2686</v>
      </c>
      <c r="DT460" s="438" t="n">
        <f aca="false">DS460/DR460</f>
        <v>0.576024018871971</v>
      </c>
      <c r="DU460" s="438" t="n">
        <v>0.93</v>
      </c>
      <c r="DV460" s="425"/>
      <c r="DW460" s="447" t="n">
        <f aca="false">3500/DG460*24</f>
        <v>4.17785735601313</v>
      </c>
      <c r="DX460" s="435" t="n">
        <v>5.27</v>
      </c>
      <c r="DY460" s="439" t="n">
        <v>7.99</v>
      </c>
      <c r="DZ460" s="440" t="n">
        <v>15.8</v>
      </c>
      <c r="EA460" s="441" t="n">
        <v>65</v>
      </c>
      <c r="EB460" s="442" t="n">
        <v>8720</v>
      </c>
      <c r="EC460" s="443" t="n">
        <v>3.1</v>
      </c>
      <c r="ED460" s="443" t="n">
        <v>0.24</v>
      </c>
      <c r="EE460" s="443" t="n">
        <v>2.8</v>
      </c>
      <c r="EF460" s="443" t="n">
        <v>0.5</v>
      </c>
      <c r="EG460" s="444" t="n">
        <v>9</v>
      </c>
      <c r="EH460" s="441" t="n">
        <v>16</v>
      </c>
      <c r="EI460" s="430" t="n">
        <f aca="false">DY460</f>
        <v>7.99</v>
      </c>
      <c r="EJ460" s="448" t="n">
        <f aca="false">DZ460</f>
        <v>15.8</v>
      </c>
      <c r="EK460" s="449" t="n">
        <f aca="false">EA460</f>
        <v>65</v>
      </c>
      <c r="EL460" s="418" t="n">
        <f aca="false">EB460</f>
        <v>8720</v>
      </c>
      <c r="EM460" s="432" t="n">
        <f aca="false">EC460</f>
        <v>3.1</v>
      </c>
      <c r="EN460" s="432" t="n">
        <f aca="false">ED460</f>
        <v>0.24</v>
      </c>
      <c r="EO460" s="432" t="n">
        <f aca="false">EE460</f>
        <v>2.8</v>
      </c>
      <c r="EP460" s="432" t="n">
        <f aca="false">EF460</f>
        <v>0.5</v>
      </c>
      <c r="EQ460" s="431" t="n">
        <f aca="false">EG460</f>
        <v>9</v>
      </c>
      <c r="ER460" s="449" t="n">
        <f aca="false">EH460</f>
        <v>16</v>
      </c>
      <c r="ES460" s="450" t="n">
        <f aca="false">44000/(BA460+AF460)*24</f>
        <v>26.7003792667509</v>
      </c>
      <c r="ET460" s="451" t="n">
        <f aca="false">(BA460+AF460)/BA$6</f>
        <v>0.791</v>
      </c>
      <c r="EU460" s="452" t="n">
        <f aca="false">BV460/1000/ES460*24</f>
        <v>0.457381818181818</v>
      </c>
      <c r="EV460" s="451" t="n">
        <f aca="false">EU460/$EU$6</f>
        <v>0.847003367003367</v>
      </c>
      <c r="EW460" s="514" t="n">
        <f aca="false">1-EM460/BY460</f>
        <v>0.733950329293565</v>
      </c>
      <c r="EX460" s="515" t="n">
        <f aca="false">BY460-EM460</f>
        <v>8.5519595448799</v>
      </c>
      <c r="EY460" s="514" t="n">
        <f aca="false">1-EJ460/BU460</f>
        <v>0.870385561936013</v>
      </c>
      <c r="EZ460" s="515" t="n">
        <f aca="false">BU460-EJ460</f>
        <v>106.1</v>
      </c>
      <c r="FA460" s="451" t="n">
        <f aca="false">1-EK460/BV460</f>
        <v>0.872259600095405</v>
      </c>
      <c r="FB460" s="432" t="n">
        <f aca="false">BV460-EK460</f>
        <v>443.844500632111</v>
      </c>
      <c r="FC460" s="453" t="n">
        <f aca="false">1-EP460/CA460</f>
        <v>0.787571167687184</v>
      </c>
      <c r="FD460" s="432" t="n">
        <f aca="false">CA460-EP460</f>
        <v>1.85372945638432</v>
      </c>
      <c r="FE460" s="453" t="n">
        <f aca="false">1-EQ460/CB460</f>
        <v>0.966789667896679</v>
      </c>
      <c r="FF460" s="431" t="n">
        <f aca="false">CB460-EQ460</f>
        <v>262</v>
      </c>
      <c r="FG460" s="406" t="n">
        <v>50400</v>
      </c>
      <c r="FH460" s="590"/>
      <c r="FI460" s="591"/>
      <c r="FJ460" s="592"/>
      <c r="FK460" s="456" t="n">
        <f aca="false">3000/BS460*24</f>
        <v>1.8204804045512</v>
      </c>
      <c r="FL460" s="531" t="n">
        <v>1200</v>
      </c>
      <c r="FM460" s="456" t="n">
        <f aca="false">FL460/BS460*1000</f>
        <v>30.3413400758533</v>
      </c>
      <c r="FN460" s="531" t="n">
        <v>4170</v>
      </c>
      <c r="FO460" s="533" t="n">
        <f aca="false">FN460/11.15/1.2/1000</f>
        <v>0.311659192825112</v>
      </c>
      <c r="FP460" s="450" t="n">
        <f aca="false">FN460/BS460*1000</f>
        <v>105.43615676359</v>
      </c>
      <c r="FQ460" s="458" t="n">
        <v>50.4</v>
      </c>
      <c r="FR460" s="459" t="n">
        <f aca="false">FQ460/BS460*1000</f>
        <v>1.27433628318584</v>
      </c>
      <c r="FS460" s="577" t="n">
        <v>7.89</v>
      </c>
      <c r="FT460" s="578" t="n">
        <v>14.2</v>
      </c>
      <c r="FU460" s="579" t="n">
        <v>54</v>
      </c>
      <c r="FV460" s="580" t="n">
        <v>1</v>
      </c>
      <c r="FW460" s="581" t="n">
        <v>0.14</v>
      </c>
      <c r="FX460" s="580" t="n">
        <v>8</v>
      </c>
      <c r="FY460" s="453" t="n">
        <f aca="false">1-FV460/(EG460+DD460)</f>
        <v>0.888888888888889</v>
      </c>
      <c r="FZ460" s="453" t="n">
        <f aca="false">1-FW460/(EF460+DC460)</f>
        <v>0.72</v>
      </c>
      <c r="GA460" s="430" t="n">
        <f aca="false">EF460+DC460-FW460</f>
        <v>0.36</v>
      </c>
      <c r="GB460" s="514" t="n">
        <f aca="false">1-FT460/DZ460</f>
        <v>0.10126582278481</v>
      </c>
      <c r="GC460" s="515" t="n">
        <f aca="false">(CW460+DZ460-FT460)</f>
        <v>1.6</v>
      </c>
      <c r="GD460" s="514" t="n">
        <f aca="false">1-FU460/EA460</f>
        <v>0.169230769230769</v>
      </c>
      <c r="GE460" s="528" t="n">
        <f aca="false">CX460+EA460-FU460</f>
        <v>11</v>
      </c>
      <c r="GF460" s="462" t="n">
        <f aca="false">4100/BS460*24</f>
        <v>2.48798988621997</v>
      </c>
      <c r="GG460" s="607" t="n">
        <v>25</v>
      </c>
      <c r="GH460" s="451" t="n">
        <f aca="false">GG460/80</f>
        <v>0.3125</v>
      </c>
      <c r="GI460" s="406" t="n">
        <v>175</v>
      </c>
      <c r="GJ460" s="463" t="n">
        <f aca="false">GI460/GG460</f>
        <v>7</v>
      </c>
      <c r="GK460" s="464" t="n">
        <f aca="false">GG460/(BS460/24)*1000</f>
        <v>15.1706700379267</v>
      </c>
      <c r="GL460" s="465" t="n">
        <v>8.04</v>
      </c>
      <c r="GM460" s="530" t="n">
        <v>12.8</v>
      </c>
      <c r="GN460" s="406" t="n">
        <v>51</v>
      </c>
      <c r="GO460" s="514" t="n">
        <f aca="false">1-GM460/FT460</f>
        <v>0.0985915492957745</v>
      </c>
      <c r="GP460" s="451" t="n">
        <f aca="false">1-GN460/FU460</f>
        <v>0.0555555555555556</v>
      </c>
      <c r="GQ460" s="578" t="n">
        <v>8</v>
      </c>
      <c r="GR460" s="456" t="n">
        <f aca="false">4300/BS460*24</f>
        <v>2.60935524652339</v>
      </c>
      <c r="GS460" s="532" t="n">
        <f aca="false">HC460</f>
        <v>12.3</v>
      </c>
      <c r="GT460" s="532" t="n">
        <f aca="false">HD460</f>
        <v>47.724</v>
      </c>
      <c r="GU460" s="514" t="n">
        <f aca="false">1-GS460/GM460</f>
        <v>0.0390625</v>
      </c>
      <c r="GV460" s="514" t="n">
        <f aca="false">1-GT460/GN460</f>
        <v>0.0642352941176469</v>
      </c>
      <c r="GW460" s="514" t="n">
        <f aca="false">1-HC460/FT460</f>
        <v>0.133802816901408</v>
      </c>
      <c r="GX460" s="514" t="n">
        <f aca="false">1-HD460/FU460</f>
        <v>0.116222222222222</v>
      </c>
      <c r="GY460" s="463" t="n">
        <f aca="false">GK460/(FU460-HD460)</f>
        <v>2.41725144007755</v>
      </c>
      <c r="GZ460" s="406" t="n">
        <v>37941</v>
      </c>
      <c r="HA460" s="582" t="n">
        <v>8.26</v>
      </c>
      <c r="HB460" s="452" t="n">
        <v>8.13</v>
      </c>
      <c r="HC460" s="578" t="n">
        <v>12.3</v>
      </c>
      <c r="HD460" s="464" t="n">
        <f aca="false">HC460*3.88</f>
        <v>47.724</v>
      </c>
      <c r="HE460" s="464" t="n">
        <v>12</v>
      </c>
      <c r="HF460" s="464"/>
      <c r="HG460" s="583"/>
      <c r="HH460" s="576" t="n">
        <v>5</v>
      </c>
      <c r="HI460" s="584" t="n">
        <v>8810</v>
      </c>
      <c r="HJ460" s="407" t="n">
        <f aca="false">HI460*0.67</f>
        <v>5902.7</v>
      </c>
      <c r="HK460" s="407" t="n">
        <v>310</v>
      </c>
      <c r="HL460" s="550" t="n">
        <v>1625</v>
      </c>
      <c r="HM460" s="585" t="n">
        <v>2.4</v>
      </c>
      <c r="HN460" s="462" t="n">
        <v>4.39</v>
      </c>
      <c r="HO460" s="575" t="n">
        <v>0.16</v>
      </c>
      <c r="HP460" s="549" t="n">
        <v>0.01</v>
      </c>
      <c r="HQ460" s="586" t="n">
        <v>2.6</v>
      </c>
      <c r="HR460" s="587" t="n">
        <v>0.16</v>
      </c>
      <c r="HS460" s="521" t="n">
        <v>0.12</v>
      </c>
      <c r="HT460" s="588" t="n">
        <v>8</v>
      </c>
      <c r="HU460" s="523" t="n">
        <f aca="false">72500/BA460*24</f>
        <v>45.8498023715415</v>
      </c>
      <c r="HV460" s="514" t="n">
        <f aca="false">1-HC460/BE460</f>
        <v>0.89909762100082</v>
      </c>
      <c r="HW460" s="514" t="n">
        <f aca="false">1-HD460/BF460</f>
        <v>0.893473214285714</v>
      </c>
      <c r="HX460" s="514" t="n">
        <f aca="false">1-HN460/BK460</f>
        <v>0.611504424778761</v>
      </c>
      <c r="HY460" s="600"/>
    </row>
    <row r="461" s="599" customFormat="true" ht="15" hidden="false" customHeight="true" outlineLevel="0" collapsed="false">
      <c r="A461" s="401" t="n">
        <v>43943</v>
      </c>
      <c r="B461" s="516" t="n">
        <v>38537</v>
      </c>
      <c r="C461" s="403" t="n">
        <f aca="false">B461/$B$6</f>
        <v>0.77074</v>
      </c>
      <c r="D461" s="572" t="n">
        <v>8.66</v>
      </c>
      <c r="E461" s="573" t="n">
        <v>49.2</v>
      </c>
      <c r="F461" s="574" t="n">
        <v>159</v>
      </c>
      <c r="G461" s="407" t="n">
        <f aca="false">F461*B461/1000</f>
        <v>6127.383</v>
      </c>
      <c r="H461" s="403" t="n">
        <f aca="false">G461/$G$6</f>
        <v>0.24509532</v>
      </c>
      <c r="I461" s="574" t="n">
        <v>7890</v>
      </c>
      <c r="J461" s="407" t="n">
        <f aca="false">I461*0.67</f>
        <v>5286.3</v>
      </c>
      <c r="K461" s="575" t="n">
        <v>23.3</v>
      </c>
      <c r="L461" s="575"/>
      <c r="M461" s="575"/>
      <c r="N461" s="576" t="n">
        <v>56</v>
      </c>
      <c r="O461" s="576"/>
      <c r="P461" s="410"/>
      <c r="Q461" s="410" t="n">
        <v>1200</v>
      </c>
      <c r="R461" s="410"/>
      <c r="S461" s="410"/>
      <c r="T461" s="411" t="n">
        <v>5.35</v>
      </c>
      <c r="U461" s="410" t="n">
        <f aca="false">V461/2.9</f>
        <v>3608.96551724138</v>
      </c>
      <c r="V461" s="410" t="n">
        <v>10466</v>
      </c>
      <c r="W461" s="410" t="n">
        <v>3535</v>
      </c>
      <c r="X461" s="517" t="n">
        <v>400</v>
      </c>
      <c r="Y461" s="474"/>
      <c r="Z461" s="430"/>
      <c r="AA461" s="410"/>
      <c r="AB461" s="410"/>
      <c r="AC461" s="410"/>
      <c r="AD461" s="475"/>
      <c r="AE461" s="478"/>
      <c r="AF461" s="479" t="n">
        <f aca="false">X461+Q461</f>
        <v>1600</v>
      </c>
      <c r="AG461" s="478" t="n">
        <f aca="false">AF461/$AF$6</f>
        <v>0.64</v>
      </c>
      <c r="AH461" s="479" t="n">
        <f aca="false">AI461/2.9</f>
        <v>2720.43103448276</v>
      </c>
      <c r="AI461" s="479" t="n">
        <f aca="false">(V461*Q461+F461*X461)/AF461</f>
        <v>7889.25</v>
      </c>
      <c r="AJ461" s="474" t="n">
        <f aca="false">(V461*Q461+X461*F461)/1000</f>
        <v>12622.8</v>
      </c>
      <c r="AK461" s="478" t="n">
        <f aca="false">AJ461/$AJ$6</f>
        <v>0.561013333333333</v>
      </c>
      <c r="AL461" s="448" t="n">
        <v>38</v>
      </c>
      <c r="AM461" s="480"/>
      <c r="AN461" s="474" t="n">
        <v>3167</v>
      </c>
      <c r="AO461" s="474" t="n">
        <v>3169</v>
      </c>
      <c r="AP461" s="480" t="n">
        <v>7.5</v>
      </c>
      <c r="AQ461" s="448" t="n">
        <v>621</v>
      </c>
      <c r="AR461" s="474" t="n">
        <f aca="false">AQ461*3.2</f>
        <v>1987.2</v>
      </c>
      <c r="AS461" s="658" t="n">
        <f aca="false">AR461/AQ461</f>
        <v>3.2</v>
      </c>
      <c r="AT461" s="474" t="n">
        <v>6500</v>
      </c>
      <c r="AU461" s="448"/>
      <c r="AV461" s="481" t="n">
        <v>12</v>
      </c>
      <c r="AW461" s="480" t="n">
        <v>6.85</v>
      </c>
      <c r="AX461" s="480" t="n">
        <v>36.68</v>
      </c>
      <c r="AY461" s="481" t="n">
        <v>18.7</v>
      </c>
      <c r="AZ461" s="481" t="n">
        <v>5.4</v>
      </c>
      <c r="BA461" s="421" t="n">
        <f aca="false">CC461+DF461</f>
        <v>40334</v>
      </c>
      <c r="BB461" s="422" t="n">
        <f aca="false">BA461/$BA$6</f>
        <v>0.80668</v>
      </c>
      <c r="BC461" s="423"/>
      <c r="BD461" s="424" t="n">
        <v>8.35</v>
      </c>
      <c r="BE461" s="425" t="n">
        <v>111.6</v>
      </c>
      <c r="BF461" s="426" t="n">
        <v>374</v>
      </c>
      <c r="BG461" s="427" t="n">
        <v>7930</v>
      </c>
      <c r="BH461" s="421" t="n">
        <f aca="false">BG461*0.67</f>
        <v>5313.1</v>
      </c>
      <c r="BI461" s="433"/>
      <c r="BJ461" s="422"/>
      <c r="BK461" s="428" t="n">
        <v>10.2</v>
      </c>
      <c r="BL461" s="428"/>
      <c r="BM461" s="429"/>
      <c r="BN461" s="423"/>
      <c r="BO461" s="426" t="n">
        <v>106</v>
      </c>
      <c r="BP461" s="426"/>
      <c r="BQ461" s="424" t="n">
        <v>4.49</v>
      </c>
      <c r="BR461" s="422" t="n">
        <f aca="false">BQ461/$BQ$6</f>
        <v>0.623611111111111</v>
      </c>
      <c r="BS461" s="410" t="n">
        <f aca="false">BA461+AF461</f>
        <v>41934</v>
      </c>
      <c r="BT461" s="430" t="n">
        <f aca="false">(BD461*BA461+AP461*AF461)/(AF461+BA461)</f>
        <v>8.31756808317833</v>
      </c>
      <c r="BU461" s="431" t="n">
        <f aca="false">(AQ461*Y461+BA461*BE461)/(BA461+Y461)</f>
        <v>111.6</v>
      </c>
      <c r="BV461" s="431" t="n">
        <f aca="false">(BA461*BF461+AR461*AF461)/(AF461+BA461)</f>
        <v>435.551962607908</v>
      </c>
      <c r="BW461" s="431" t="n">
        <f aca="false">(BA461*BG461+AS461*AF461)/(AF461+BA461)</f>
        <v>7627.55139027996</v>
      </c>
      <c r="BX461" s="431" t="n">
        <f aca="false">BW461*0.65</f>
        <v>4957.90840368198</v>
      </c>
      <c r="BY461" s="431" t="n">
        <f aca="false">(BK461*BA461+AY461*AF461)/BS461</f>
        <v>10.5243191682167</v>
      </c>
      <c r="BZ461" s="431"/>
      <c r="CA461" s="432"/>
      <c r="CB461" s="431" t="n">
        <f aca="false">BO461</f>
        <v>106</v>
      </c>
      <c r="CC461" s="433" t="n">
        <v>20147</v>
      </c>
      <c r="CD461" s="412" t="n">
        <f aca="false">CC461+AF461/2</f>
        <v>20947</v>
      </c>
      <c r="CE461" s="422" t="n">
        <f aca="false">CD461/25000</f>
        <v>0.83788</v>
      </c>
      <c r="CF461" s="434" t="n">
        <f aca="false">6700/CD461*24</f>
        <v>7.67651692366449</v>
      </c>
      <c r="CG461" s="435"/>
      <c r="CH461" s="428"/>
      <c r="CI461" s="447" t="n">
        <f aca="false">9500/CD461*24</f>
        <v>10.8846135484795</v>
      </c>
      <c r="CJ461" s="437" t="n">
        <v>25.7</v>
      </c>
      <c r="CK461" s="437" t="n">
        <v>1.66</v>
      </c>
      <c r="CL461" s="424"/>
      <c r="CM461" s="424" t="n">
        <v>17.6</v>
      </c>
      <c r="CN461" s="424" t="n">
        <v>72</v>
      </c>
      <c r="CO461" s="433"/>
      <c r="CP461" s="433"/>
      <c r="CQ461" s="438"/>
      <c r="CR461" s="438" t="n">
        <v>0.93</v>
      </c>
      <c r="CS461" s="425"/>
      <c r="CT461" s="433" t="n">
        <f aca="false">3500/CD461*24</f>
        <v>4.01012078101876</v>
      </c>
      <c r="CU461" s="435" t="n">
        <v>7.51</v>
      </c>
      <c r="CV461" s="439"/>
      <c r="CW461" s="440"/>
      <c r="CX461" s="441"/>
      <c r="CY461" s="442"/>
      <c r="CZ461" s="443"/>
      <c r="DA461" s="443"/>
      <c r="DB461" s="443"/>
      <c r="DC461" s="443"/>
      <c r="DD461" s="444"/>
      <c r="DE461" s="441"/>
      <c r="DF461" s="445" t="n">
        <v>20187</v>
      </c>
      <c r="DG461" s="446" t="n">
        <f aca="false">DF461+AF461/2</f>
        <v>20987</v>
      </c>
      <c r="DH461" s="422" t="n">
        <f aca="false">DG461/25000</f>
        <v>0.83948</v>
      </c>
      <c r="DI461" s="447" t="n">
        <f aca="false">6700/DG461*24</f>
        <v>7.66188592938486</v>
      </c>
      <c r="DJ461" s="435" t="n">
        <v>8.23</v>
      </c>
      <c r="DK461" s="428" t="n">
        <v>3.6</v>
      </c>
      <c r="DL461" s="447" t="n">
        <f aca="false">9500/DG461*24</f>
        <v>10.8638681088293</v>
      </c>
      <c r="DM461" s="423" t="n">
        <v>25.8</v>
      </c>
      <c r="DN461" s="423" t="n">
        <v>1.7</v>
      </c>
      <c r="DO461" s="424" t="n">
        <v>8.3</v>
      </c>
      <c r="DP461" s="424" t="n">
        <v>18.6</v>
      </c>
      <c r="DQ461" s="424" t="n">
        <v>75</v>
      </c>
      <c r="DR461" s="433"/>
      <c r="DS461" s="433"/>
      <c r="DT461" s="438"/>
      <c r="DU461" s="438" t="n">
        <v>0.94</v>
      </c>
      <c r="DV461" s="425"/>
      <c r="DW461" s="447" t="n">
        <f aca="false">3500/DG461*24</f>
        <v>4.00247772430552</v>
      </c>
      <c r="DX461" s="435" t="n">
        <v>5.53</v>
      </c>
      <c r="DY461" s="439" t="n">
        <v>8.33</v>
      </c>
      <c r="DZ461" s="440" t="n">
        <v>15.7</v>
      </c>
      <c r="EA461" s="441" t="n">
        <v>64</v>
      </c>
      <c r="EB461" s="442" t="n">
        <v>8020</v>
      </c>
      <c r="EC461" s="443" t="n">
        <v>3.6</v>
      </c>
      <c r="ED461" s="443"/>
      <c r="EE461" s="443"/>
      <c r="EF461" s="443"/>
      <c r="EG461" s="444" t="n">
        <v>7</v>
      </c>
      <c r="EH461" s="441"/>
      <c r="EI461" s="430" t="n">
        <f aca="false">DY461</f>
        <v>8.33</v>
      </c>
      <c r="EJ461" s="448" t="n">
        <f aca="false">DZ461</f>
        <v>15.7</v>
      </c>
      <c r="EK461" s="449" t="n">
        <f aca="false">EA461</f>
        <v>64</v>
      </c>
      <c r="EL461" s="418" t="n">
        <f aca="false">EB461</f>
        <v>8020</v>
      </c>
      <c r="EM461" s="432" t="n">
        <f aca="false">EC461</f>
        <v>3.6</v>
      </c>
      <c r="EN461" s="432"/>
      <c r="EO461" s="432"/>
      <c r="EP461" s="432"/>
      <c r="EQ461" s="431" t="n">
        <f aca="false">EG461</f>
        <v>7</v>
      </c>
      <c r="ER461" s="449"/>
      <c r="ES461" s="450" t="n">
        <f aca="false">44000/(BA461+AF461)*24</f>
        <v>25.1824295321219</v>
      </c>
      <c r="ET461" s="451" t="n">
        <f aca="false">(BA461+AF461)/BA$6</f>
        <v>0.83868</v>
      </c>
      <c r="EU461" s="452" t="n">
        <f aca="false">BV461/1000/ES461*24</f>
        <v>0.415100818181818</v>
      </c>
      <c r="EV461" s="451" t="n">
        <f aca="false">EU461/$EU$6</f>
        <v>0.768705218855219</v>
      </c>
      <c r="EW461" s="514" t="n">
        <f aca="false">1-EM461/BY461</f>
        <v>0.657935117468506</v>
      </c>
      <c r="EX461" s="515" t="n">
        <f aca="false">BY461-EM461</f>
        <v>6.92431916821672</v>
      </c>
      <c r="EY461" s="514" t="n">
        <f aca="false">1-EJ461/BU461</f>
        <v>0.859318996415771</v>
      </c>
      <c r="EZ461" s="515" t="n">
        <f aca="false">BU461-EJ461</f>
        <v>95.9</v>
      </c>
      <c r="FA461" s="451" t="n">
        <f aca="false">1-EK461/BV461</f>
        <v>0.853060012365014</v>
      </c>
      <c r="FB461" s="432" t="n">
        <f aca="false">BV461-EK461</f>
        <v>371.551962607908</v>
      </c>
      <c r="FC461" s="453"/>
      <c r="FD461" s="432"/>
      <c r="FE461" s="453" t="n">
        <f aca="false">1-EQ461/CB461</f>
        <v>0.933962264150943</v>
      </c>
      <c r="FF461" s="431" t="n">
        <f aca="false">CB461-EQ461</f>
        <v>99</v>
      </c>
      <c r="FG461" s="406" t="n">
        <v>50400</v>
      </c>
      <c r="FH461" s="590"/>
      <c r="FI461" s="591"/>
      <c r="FJ461" s="592"/>
      <c r="FK461" s="456" t="n">
        <f aca="false">3000/BS461*24</f>
        <v>1.71698383173558</v>
      </c>
      <c r="FL461" s="531" t="n">
        <v>1200</v>
      </c>
      <c r="FM461" s="456" t="n">
        <f aca="false">FL461/BS461*1000</f>
        <v>28.6163971955931</v>
      </c>
      <c r="FN461" s="531" t="n">
        <v>4031</v>
      </c>
      <c r="FO461" s="533" t="n">
        <f aca="false">FN461/11.15/1.2/1000</f>
        <v>0.301270553064275</v>
      </c>
      <c r="FP461" s="450" t="n">
        <f aca="false">FN461/BS461*1000</f>
        <v>96.1272475795297</v>
      </c>
      <c r="FQ461" s="458" t="n">
        <v>50.4</v>
      </c>
      <c r="FR461" s="459" t="n">
        <f aca="false">FQ461/BS461*1000</f>
        <v>1.20188868221491</v>
      </c>
      <c r="FS461" s="577" t="n">
        <v>8.38</v>
      </c>
      <c r="FT461" s="578" t="n">
        <v>12.6</v>
      </c>
      <c r="FU461" s="579" t="n">
        <v>55</v>
      </c>
      <c r="FV461" s="580" t="n">
        <v>1</v>
      </c>
      <c r="FW461" s="581"/>
      <c r="FX461" s="580"/>
      <c r="FY461" s="453" t="n">
        <f aca="false">1-FV461/(EG461+DD461)</f>
        <v>0.857142857142857</v>
      </c>
      <c r="FZ461" s="453"/>
      <c r="GA461" s="430"/>
      <c r="GB461" s="514" t="n">
        <f aca="false">1-FT461/DZ461</f>
        <v>0.197452229299363</v>
      </c>
      <c r="GC461" s="515" t="n">
        <f aca="false">(CW461+DZ461-FT461)</f>
        <v>3.1</v>
      </c>
      <c r="GD461" s="514" t="n">
        <f aca="false">1-FU461/EA461</f>
        <v>0.140625</v>
      </c>
      <c r="GE461" s="528" t="n">
        <f aca="false">CX461+EA461-FU461</f>
        <v>9</v>
      </c>
      <c r="GF461" s="462" t="n">
        <f aca="false">4100/BS461*24</f>
        <v>2.34654457003863</v>
      </c>
      <c r="GG461" s="607" t="n">
        <v>25</v>
      </c>
      <c r="GH461" s="451" t="n">
        <f aca="false">GG461/80</f>
        <v>0.3125</v>
      </c>
      <c r="GI461" s="406" t="n">
        <v>175</v>
      </c>
      <c r="GJ461" s="463" t="n">
        <f aca="false">GI461/GG461</f>
        <v>7</v>
      </c>
      <c r="GK461" s="464" t="n">
        <f aca="false">GG461/(BS461/24)*1000</f>
        <v>14.3081985977965</v>
      </c>
      <c r="GL461" s="465" t="n">
        <v>8.5</v>
      </c>
      <c r="GM461" s="530" t="n">
        <v>12.1</v>
      </c>
      <c r="GN461" s="406" t="n">
        <v>54</v>
      </c>
      <c r="GO461" s="514" t="n">
        <f aca="false">1-GM461/FT461</f>
        <v>0.0396825396825397</v>
      </c>
      <c r="GP461" s="451" t="n">
        <f aca="false">1-GN461/FU461</f>
        <v>0.0181818181818182</v>
      </c>
      <c r="GQ461" s="578" t="n">
        <v>8</v>
      </c>
      <c r="GR461" s="456" t="n">
        <f aca="false">4300/BS461*24</f>
        <v>2.461010158821</v>
      </c>
      <c r="GS461" s="532" t="n">
        <f aca="false">HC461</f>
        <v>11.9</v>
      </c>
      <c r="GT461" s="532" t="n">
        <f aca="false">HD461</f>
        <v>46.172</v>
      </c>
      <c r="GU461" s="514" t="n">
        <f aca="false">1-GS461/GM461</f>
        <v>0.0165289256198347</v>
      </c>
      <c r="GV461" s="514" t="n">
        <f aca="false">1-GT461/GN461</f>
        <v>0.144962962962963</v>
      </c>
      <c r="GW461" s="514" t="n">
        <f aca="false">1-HC461/FT461</f>
        <v>0.0555555555555555</v>
      </c>
      <c r="GX461" s="514" t="n">
        <f aca="false">1-HD461/FU461</f>
        <v>0.160509090909091</v>
      </c>
      <c r="GY461" s="463" t="n">
        <f aca="false">GK461/(FU461-HD461)</f>
        <v>1.62077464859499</v>
      </c>
      <c r="GZ461" s="406" t="n">
        <v>38766</v>
      </c>
      <c r="HA461" s="582" t="n">
        <v>8.74</v>
      </c>
      <c r="HB461" s="452" t="n">
        <v>8.5</v>
      </c>
      <c r="HC461" s="578" t="n">
        <v>11.9</v>
      </c>
      <c r="HD461" s="464" t="n">
        <f aca="false">HC461*3.88</f>
        <v>46.172</v>
      </c>
      <c r="HE461" s="464" t="n">
        <v>12</v>
      </c>
      <c r="HF461" s="464"/>
      <c r="HG461" s="583"/>
      <c r="HH461" s="576" t="n">
        <v>6</v>
      </c>
      <c r="HI461" s="584" t="n">
        <v>8310</v>
      </c>
      <c r="HJ461" s="407" t="n">
        <f aca="false">HI461*0.67</f>
        <v>5567.7</v>
      </c>
      <c r="HK461" s="407"/>
      <c r="HL461" s="550"/>
      <c r="HM461" s="585"/>
      <c r="HN461" s="462" t="n">
        <v>3.87</v>
      </c>
      <c r="HO461" s="575"/>
      <c r="HP461" s="549" t="n">
        <v>0.01</v>
      </c>
      <c r="HQ461" s="586"/>
      <c r="HR461" s="587"/>
      <c r="HS461" s="521" t="n">
        <v>0.13</v>
      </c>
      <c r="HT461" s="588" t="n">
        <v>8</v>
      </c>
      <c r="HU461" s="523" t="n">
        <f aca="false">72500/BA461*24</f>
        <v>43.1397828135072</v>
      </c>
      <c r="HV461" s="514" t="n">
        <f aca="false">1-HC461/BE461</f>
        <v>0.89336917562724</v>
      </c>
      <c r="HW461" s="514" t="n">
        <f aca="false">1-HD461/BF461</f>
        <v>0.876545454545454</v>
      </c>
      <c r="HX461" s="514" t="n">
        <f aca="false">1-HN461/BK461</f>
        <v>0.620588235294118</v>
      </c>
      <c r="HY461" s="600"/>
    </row>
    <row r="462" s="599" customFormat="true" ht="15" hidden="false" customHeight="true" outlineLevel="0" collapsed="false">
      <c r="A462" s="401" t="n">
        <v>43944</v>
      </c>
      <c r="B462" s="516" t="n">
        <v>33052</v>
      </c>
      <c r="C462" s="403" t="n">
        <f aca="false">B462/$B$6</f>
        <v>0.66104</v>
      </c>
      <c r="D462" s="572" t="n">
        <v>8.38</v>
      </c>
      <c r="E462" s="573" t="n">
        <v>55.8</v>
      </c>
      <c r="F462" s="574" t="n">
        <v>196</v>
      </c>
      <c r="G462" s="407" t="n">
        <f aca="false">F462*B462/1000</f>
        <v>6478.192</v>
      </c>
      <c r="H462" s="403" t="n">
        <f aca="false">G462/$G$6</f>
        <v>0.25912768</v>
      </c>
      <c r="I462" s="574" t="n">
        <v>7200</v>
      </c>
      <c r="J462" s="407" t="n">
        <f aca="false">I462*0.67</f>
        <v>4824</v>
      </c>
      <c r="K462" s="575" t="n">
        <v>21</v>
      </c>
      <c r="L462" s="575"/>
      <c r="M462" s="575"/>
      <c r="N462" s="576" t="n">
        <v>82</v>
      </c>
      <c r="O462" s="576"/>
      <c r="P462" s="410"/>
      <c r="Q462" s="410" t="n">
        <v>1200</v>
      </c>
      <c r="R462" s="410"/>
      <c r="S462" s="410"/>
      <c r="T462" s="411" t="n">
        <v>5.34</v>
      </c>
      <c r="U462" s="410" t="n">
        <f aca="false">V462/2.9</f>
        <v>3549.31034482759</v>
      </c>
      <c r="V462" s="410" t="n">
        <v>10293</v>
      </c>
      <c r="W462" s="410" t="n">
        <v>4088</v>
      </c>
      <c r="X462" s="517" t="n">
        <v>400</v>
      </c>
      <c r="Y462" s="474"/>
      <c r="Z462" s="430"/>
      <c r="AA462" s="410"/>
      <c r="AB462" s="410"/>
      <c r="AC462" s="410"/>
      <c r="AD462" s="475"/>
      <c r="AE462" s="478"/>
      <c r="AF462" s="479" t="n">
        <f aca="false">X462+Q462</f>
        <v>1600</v>
      </c>
      <c r="AG462" s="478" t="n">
        <f aca="false">AF462/$AF$6</f>
        <v>0.64</v>
      </c>
      <c r="AH462" s="479" t="n">
        <f aca="false">AI462/2.9</f>
        <v>2678.87931034483</v>
      </c>
      <c r="AI462" s="479" t="n">
        <f aca="false">(V462*Q462+F462*X462)/AF462</f>
        <v>7768.75</v>
      </c>
      <c r="AJ462" s="474" t="n">
        <f aca="false">(V462*Q462+X462*F462)/1000</f>
        <v>12430</v>
      </c>
      <c r="AK462" s="478" t="n">
        <f aca="false">AJ462/$AJ$6</f>
        <v>0.552444444444444</v>
      </c>
      <c r="AL462" s="448" t="n">
        <v>38</v>
      </c>
      <c r="AM462" s="480"/>
      <c r="AN462" s="474" t="n">
        <v>3089</v>
      </c>
      <c r="AO462" s="474" t="n">
        <v>3203</v>
      </c>
      <c r="AP462" s="480" t="n">
        <v>7.7</v>
      </c>
      <c r="AQ462" s="448" t="n">
        <v>635</v>
      </c>
      <c r="AR462" s="474" t="n">
        <f aca="false">AQ462*3.2</f>
        <v>2032</v>
      </c>
      <c r="AS462" s="658" t="n">
        <f aca="false">AR462/AQ462</f>
        <v>3.2</v>
      </c>
      <c r="AT462" s="474" t="n">
        <v>6480</v>
      </c>
      <c r="AU462" s="448"/>
      <c r="AV462" s="481" t="n">
        <v>12</v>
      </c>
      <c r="AW462" s="480" t="n">
        <v>6.51</v>
      </c>
      <c r="AX462" s="480" t="n">
        <v>32.55</v>
      </c>
      <c r="AY462" s="481" t="n">
        <v>18.2</v>
      </c>
      <c r="AZ462" s="481" t="n">
        <v>6.5</v>
      </c>
      <c r="BA462" s="421" t="n">
        <f aca="false">CC462+DF462</f>
        <v>33026</v>
      </c>
      <c r="BB462" s="422" t="n">
        <f aca="false">BA462/$BA$6</f>
        <v>0.66052</v>
      </c>
      <c r="BC462" s="423"/>
      <c r="BD462" s="424" t="n">
        <v>8.12</v>
      </c>
      <c r="BE462" s="425" t="n">
        <v>92.8</v>
      </c>
      <c r="BF462" s="426" t="n">
        <v>386</v>
      </c>
      <c r="BG462" s="427" t="n">
        <v>8860</v>
      </c>
      <c r="BH462" s="421" t="n">
        <f aca="false">BG462*0.67</f>
        <v>5936.2</v>
      </c>
      <c r="BI462" s="433"/>
      <c r="BJ462" s="422"/>
      <c r="BK462" s="428" t="n">
        <v>11.1</v>
      </c>
      <c r="BL462" s="428"/>
      <c r="BM462" s="429"/>
      <c r="BN462" s="423"/>
      <c r="BO462" s="426" t="n">
        <v>180</v>
      </c>
      <c r="BP462" s="426"/>
      <c r="BQ462" s="424" t="n">
        <v>2.83</v>
      </c>
      <c r="BR462" s="422" t="n">
        <f aca="false">BQ462/$BQ$6</f>
        <v>0.393055555555556</v>
      </c>
      <c r="BS462" s="410" t="n">
        <f aca="false">BA462+AF462</f>
        <v>34626</v>
      </c>
      <c r="BT462" s="430" t="n">
        <f aca="false">(BD462*BA462+AP462*AF462)/(AF462+BA462)</f>
        <v>8.10059261826373</v>
      </c>
      <c r="BU462" s="431" t="n">
        <f aca="false">(AQ462*Y462+BA462*BE462)/(BA462+Y462)</f>
        <v>92.8</v>
      </c>
      <c r="BV462" s="431" t="n">
        <f aca="false">(BA462*BF462+AR462*AF462)/(AF462+BA462)</f>
        <v>462.058453185468</v>
      </c>
      <c r="BW462" s="431" t="n">
        <f aca="false">(BA462*BG462+AS462*AF462)/(AF462+BA462)</f>
        <v>8450.74452723387</v>
      </c>
      <c r="BX462" s="431" t="n">
        <f aca="false">BW462*0.65</f>
        <v>5492.98394270202</v>
      </c>
      <c r="BY462" s="431" t="n">
        <f aca="false">(BK462*BA462+AY462*AF462)/BS462</f>
        <v>11.4280771674464</v>
      </c>
      <c r="BZ462" s="431"/>
      <c r="CA462" s="432"/>
      <c r="CB462" s="431" t="n">
        <f aca="false">BO462</f>
        <v>180</v>
      </c>
      <c r="CC462" s="433" t="n">
        <v>16437</v>
      </c>
      <c r="CD462" s="412" t="n">
        <f aca="false">CC462+AF462/2</f>
        <v>17237</v>
      </c>
      <c r="CE462" s="422" t="n">
        <f aca="false">CD462/25000</f>
        <v>0.68948</v>
      </c>
      <c r="CF462" s="434" t="n">
        <f aca="false">6700/CD462*24</f>
        <v>9.32876950745489</v>
      </c>
      <c r="CG462" s="435"/>
      <c r="CH462" s="428"/>
      <c r="CI462" s="447" t="n">
        <f aca="false">9500/CD462*24</f>
        <v>13.2273597493763</v>
      </c>
      <c r="CJ462" s="437" t="n">
        <v>24.7</v>
      </c>
      <c r="CK462" s="437" t="n">
        <v>2.38</v>
      </c>
      <c r="CL462" s="424"/>
      <c r="CM462" s="424" t="n">
        <v>16.7</v>
      </c>
      <c r="CN462" s="424" t="n">
        <v>72</v>
      </c>
      <c r="CO462" s="433"/>
      <c r="CP462" s="433"/>
      <c r="CQ462" s="438"/>
      <c r="CR462" s="438" t="n">
        <v>0.92</v>
      </c>
      <c r="CS462" s="425"/>
      <c r="CT462" s="433" t="n">
        <f aca="false">3500/CD462*24</f>
        <v>4.87323780240181</v>
      </c>
      <c r="CU462" s="435" t="n">
        <v>8.35</v>
      </c>
      <c r="CV462" s="439"/>
      <c r="CW462" s="440"/>
      <c r="CX462" s="441"/>
      <c r="CY462" s="442"/>
      <c r="CZ462" s="443"/>
      <c r="DA462" s="443"/>
      <c r="DB462" s="443"/>
      <c r="DC462" s="443"/>
      <c r="DD462" s="444"/>
      <c r="DE462" s="441"/>
      <c r="DF462" s="445" t="n">
        <v>16589</v>
      </c>
      <c r="DG462" s="446" t="n">
        <f aca="false">DF462+AF462/2</f>
        <v>17389</v>
      </c>
      <c r="DH462" s="422" t="n">
        <f aca="false">DG462/25000</f>
        <v>0.69556</v>
      </c>
      <c r="DI462" s="447" t="n">
        <f aca="false">6700/DG462*24</f>
        <v>9.2472252573466</v>
      </c>
      <c r="DJ462" s="435" t="n">
        <v>8.03</v>
      </c>
      <c r="DK462" s="428" t="n">
        <v>3</v>
      </c>
      <c r="DL462" s="447" t="n">
        <f aca="false">9500/DG462*24</f>
        <v>13.1117373051929</v>
      </c>
      <c r="DM462" s="423" t="n">
        <v>24.8</v>
      </c>
      <c r="DN462" s="423" t="n">
        <v>1.66</v>
      </c>
      <c r="DO462" s="424" t="n">
        <v>8.13</v>
      </c>
      <c r="DP462" s="424" t="n">
        <v>16.9</v>
      </c>
      <c r="DQ462" s="424" t="n">
        <v>68</v>
      </c>
      <c r="DR462" s="433"/>
      <c r="DS462" s="433"/>
      <c r="DT462" s="438"/>
      <c r="DU462" s="438" t="n">
        <v>0.94</v>
      </c>
      <c r="DV462" s="425"/>
      <c r="DW462" s="447" t="n">
        <f aca="false">3500/DG462*24</f>
        <v>4.83064005980792</v>
      </c>
      <c r="DX462" s="435" t="n">
        <v>7.43</v>
      </c>
      <c r="DY462" s="439" t="n">
        <v>8.2</v>
      </c>
      <c r="DZ462" s="440" t="n">
        <v>15.1</v>
      </c>
      <c r="EA462" s="441" t="n">
        <v>63</v>
      </c>
      <c r="EB462" s="442" t="n">
        <v>7650</v>
      </c>
      <c r="EC462" s="443" t="n">
        <v>3.8</v>
      </c>
      <c r="ED462" s="443"/>
      <c r="EE462" s="443"/>
      <c r="EF462" s="443"/>
      <c r="EG462" s="444" t="n">
        <v>5</v>
      </c>
      <c r="EH462" s="441"/>
      <c r="EI462" s="430" t="n">
        <f aca="false">DY462</f>
        <v>8.2</v>
      </c>
      <c r="EJ462" s="448" t="n">
        <f aca="false">DZ462</f>
        <v>15.1</v>
      </c>
      <c r="EK462" s="449" t="n">
        <f aca="false">EA462</f>
        <v>63</v>
      </c>
      <c r="EL462" s="418" t="n">
        <f aca="false">EB462</f>
        <v>7650</v>
      </c>
      <c r="EM462" s="432" t="n">
        <f aca="false">EC462</f>
        <v>3.8</v>
      </c>
      <c r="EN462" s="432"/>
      <c r="EO462" s="432"/>
      <c r="EP462" s="432"/>
      <c r="EQ462" s="431" t="n">
        <f aca="false">EG462</f>
        <v>5</v>
      </c>
      <c r="ER462" s="449"/>
      <c r="ES462" s="450" t="n">
        <f aca="false">44000/(BA462+AF462)*24</f>
        <v>30.4973141569919</v>
      </c>
      <c r="ET462" s="451" t="n">
        <f aca="false">(BA462+AF462)/BA$6</f>
        <v>0.69252</v>
      </c>
      <c r="EU462" s="452" t="n">
        <f aca="false">BV462/1000/ES462*24</f>
        <v>0.363619</v>
      </c>
      <c r="EV462" s="451" t="n">
        <f aca="false">EU462/$EU$6</f>
        <v>0.673368518518519</v>
      </c>
      <c r="EW462" s="514" t="n">
        <f aca="false">1-EM462/BY462</f>
        <v>0.667485619468468</v>
      </c>
      <c r="EX462" s="515" t="n">
        <f aca="false">BY462-EM462</f>
        <v>7.62807716744643</v>
      </c>
      <c r="EY462" s="514" t="n">
        <f aca="false">1-EJ462/BU462</f>
        <v>0.837284482758621</v>
      </c>
      <c r="EZ462" s="515" t="n">
        <f aca="false">BU462-EJ462</f>
        <v>77.7</v>
      </c>
      <c r="FA462" s="451" t="n">
        <f aca="false">1-EK462/BV462</f>
        <v>0.863653614460091</v>
      </c>
      <c r="FB462" s="432" t="n">
        <f aca="false">BV462-EK462</f>
        <v>399.058453185468</v>
      </c>
      <c r="FC462" s="453"/>
      <c r="FD462" s="432"/>
      <c r="FE462" s="453" t="n">
        <f aca="false">1-EQ462/CB462</f>
        <v>0.972222222222222</v>
      </c>
      <c r="FF462" s="431" t="n">
        <f aca="false">CB462-EQ462</f>
        <v>175</v>
      </c>
      <c r="FG462" s="406" t="n">
        <v>50400</v>
      </c>
      <c r="FH462" s="590"/>
      <c r="FI462" s="591"/>
      <c r="FJ462" s="592"/>
      <c r="FK462" s="456" t="n">
        <f aca="false">3000/BS462*24</f>
        <v>2.07936232888581</v>
      </c>
      <c r="FL462" s="531" t="n">
        <v>1000</v>
      </c>
      <c r="FM462" s="456" t="n">
        <f aca="false">FL462/BS462*1000</f>
        <v>28.8800323456362</v>
      </c>
      <c r="FN462" s="531" t="n">
        <v>4031</v>
      </c>
      <c r="FO462" s="533" t="n">
        <f aca="false">FN462/11.15/1.2/1000</f>
        <v>0.301270553064275</v>
      </c>
      <c r="FP462" s="450" t="n">
        <f aca="false">FN462/BS462*1000</f>
        <v>116.41541038526</v>
      </c>
      <c r="FQ462" s="458" t="n">
        <v>50.4</v>
      </c>
      <c r="FR462" s="459" t="n">
        <f aca="false">FQ462/BS462*1000</f>
        <v>1.45555363022007</v>
      </c>
      <c r="FS462" s="577" t="n">
        <v>8.29</v>
      </c>
      <c r="FT462" s="578" t="n">
        <v>12.2</v>
      </c>
      <c r="FU462" s="579" t="n">
        <v>50</v>
      </c>
      <c r="FV462" s="580" t="n">
        <v>1</v>
      </c>
      <c r="FW462" s="581"/>
      <c r="FX462" s="580"/>
      <c r="FY462" s="453" t="n">
        <f aca="false">1-FV462/(EG462+DD462)</f>
        <v>0.8</v>
      </c>
      <c r="FZ462" s="453"/>
      <c r="GA462" s="430"/>
      <c r="GB462" s="514" t="n">
        <f aca="false">1-FT462/DZ462</f>
        <v>0.19205298013245</v>
      </c>
      <c r="GC462" s="515" t="n">
        <f aca="false">(CW462+DZ462-FT462)</f>
        <v>2.9</v>
      </c>
      <c r="GD462" s="514" t="n">
        <f aca="false">1-FU462/EA462</f>
        <v>0.206349206349206</v>
      </c>
      <c r="GE462" s="528" t="n">
        <f aca="false">CX462+EA462-FU462</f>
        <v>13</v>
      </c>
      <c r="GF462" s="462" t="n">
        <f aca="false">4100/BS462*24</f>
        <v>2.8417951828106</v>
      </c>
      <c r="GG462" s="607" t="n">
        <v>25</v>
      </c>
      <c r="GH462" s="451" t="n">
        <f aca="false">GG462/80</f>
        <v>0.3125</v>
      </c>
      <c r="GI462" s="406" t="n">
        <v>175</v>
      </c>
      <c r="GJ462" s="463" t="n">
        <f aca="false">GI462/GG462</f>
        <v>7</v>
      </c>
      <c r="GK462" s="464" t="n">
        <f aca="false">GG462/(BS462/24)*1000</f>
        <v>17.3280194073817</v>
      </c>
      <c r="GL462" s="465" t="n">
        <v>8.45</v>
      </c>
      <c r="GM462" s="530" t="n">
        <v>11.6</v>
      </c>
      <c r="GN462" s="406" t="n">
        <v>50</v>
      </c>
      <c r="GO462" s="514" t="n">
        <f aca="false">1-GM462/FT462</f>
        <v>0.0491803278688524</v>
      </c>
      <c r="GP462" s="451" t="n">
        <f aca="false">1-GN462/FU462</f>
        <v>0</v>
      </c>
      <c r="GQ462" s="578" t="n">
        <v>8</v>
      </c>
      <c r="GR462" s="456" t="n">
        <f aca="false">4300/BS462*24</f>
        <v>2.98041933806966</v>
      </c>
      <c r="GS462" s="532" t="n">
        <f aca="false">HC462</f>
        <v>11.5</v>
      </c>
      <c r="GT462" s="532" t="n">
        <f aca="false">HD462</f>
        <v>44.62</v>
      </c>
      <c r="GU462" s="514" t="n">
        <f aca="false">1-GS462/GM462</f>
        <v>0.00862068965517238</v>
      </c>
      <c r="GV462" s="514" t="n">
        <f aca="false">1-GT462/GN462</f>
        <v>0.1076</v>
      </c>
      <c r="GW462" s="514" t="n">
        <f aca="false">1-HC462/FT462</f>
        <v>0.0573770491803278</v>
      </c>
      <c r="GX462" s="514" t="n">
        <f aca="false">1-HD462/FU462</f>
        <v>0.1076</v>
      </c>
      <c r="GY462" s="463" t="n">
        <f aca="false">GK462/(FU462-HD462)</f>
        <v>3.22082145118619</v>
      </c>
      <c r="GZ462" s="406" t="n">
        <v>35078</v>
      </c>
      <c r="HA462" s="582" t="n">
        <v>8.57</v>
      </c>
      <c r="HB462" s="452" t="n">
        <v>8.43</v>
      </c>
      <c r="HC462" s="578" t="n">
        <v>11.5</v>
      </c>
      <c r="HD462" s="464" t="n">
        <f aca="false">HC462*3.88</f>
        <v>44.62</v>
      </c>
      <c r="HE462" s="464" t="n">
        <v>11</v>
      </c>
      <c r="HF462" s="464"/>
      <c r="HG462" s="583"/>
      <c r="HH462" s="576" t="n">
        <v>5</v>
      </c>
      <c r="HI462" s="584" t="n">
        <v>7810</v>
      </c>
      <c r="HJ462" s="407" t="n">
        <f aca="false">HI462*0.67</f>
        <v>5232.7</v>
      </c>
      <c r="HK462" s="407"/>
      <c r="HL462" s="550"/>
      <c r="HM462" s="585"/>
      <c r="HN462" s="462" t="n">
        <v>4.65</v>
      </c>
      <c r="HO462" s="575"/>
      <c r="HP462" s="549" t="n">
        <v>0.01</v>
      </c>
      <c r="HQ462" s="586"/>
      <c r="HR462" s="587"/>
      <c r="HS462" s="521" t="n">
        <v>0.13</v>
      </c>
      <c r="HT462" s="588" t="n">
        <v>8</v>
      </c>
      <c r="HU462" s="523" t="n">
        <f aca="false">72500/BA462*24</f>
        <v>52.6857627323927</v>
      </c>
      <c r="HV462" s="514" t="n">
        <f aca="false">1-HC462/BE462</f>
        <v>0.876077586206896</v>
      </c>
      <c r="HW462" s="514" t="n">
        <f aca="false">1-HD462/BF462</f>
        <v>0.88440414507772</v>
      </c>
      <c r="HX462" s="514" t="n">
        <f aca="false">1-HN462/BK462</f>
        <v>0.581081081081081</v>
      </c>
      <c r="HY462" s="600"/>
    </row>
    <row r="463" s="599" customFormat="true" ht="15" hidden="false" customHeight="true" outlineLevel="0" collapsed="false">
      <c r="A463" s="401" t="n">
        <v>43945</v>
      </c>
      <c r="B463" s="516" t="n">
        <v>40364</v>
      </c>
      <c r="C463" s="403" t="n">
        <f aca="false">B463/$B$6</f>
        <v>0.80728</v>
      </c>
      <c r="D463" s="572" t="n">
        <v>8.09</v>
      </c>
      <c r="E463" s="573" t="n">
        <v>66.4</v>
      </c>
      <c r="F463" s="574" t="n">
        <v>258</v>
      </c>
      <c r="G463" s="407" t="n">
        <f aca="false">F463*B463/1000</f>
        <v>10413.912</v>
      </c>
      <c r="H463" s="403" t="n">
        <f aca="false">G463/$G$6</f>
        <v>0.41655648</v>
      </c>
      <c r="I463" s="574" t="n">
        <v>5960</v>
      </c>
      <c r="J463" s="407" t="n">
        <f aca="false">I463*0.67</f>
        <v>3993.2</v>
      </c>
      <c r="K463" s="575" t="n">
        <v>35.6</v>
      </c>
      <c r="L463" s="575" t="n">
        <v>22.8</v>
      </c>
      <c r="M463" s="575" t="n">
        <v>2.4</v>
      </c>
      <c r="N463" s="576" t="n">
        <v>120</v>
      </c>
      <c r="O463" s="576" t="n">
        <v>16</v>
      </c>
      <c r="P463" s="410"/>
      <c r="Q463" s="410" t="n">
        <v>1200</v>
      </c>
      <c r="R463" s="410"/>
      <c r="S463" s="410"/>
      <c r="T463" s="411" t="n">
        <v>5.34</v>
      </c>
      <c r="U463" s="410" t="n">
        <f aca="false">V463/2.9</f>
        <v>3566.89655172414</v>
      </c>
      <c r="V463" s="410" t="n">
        <v>10344</v>
      </c>
      <c r="W463" s="410" t="n">
        <v>3610</v>
      </c>
      <c r="X463" s="517" t="n">
        <v>400</v>
      </c>
      <c r="Y463" s="474"/>
      <c r="Z463" s="430"/>
      <c r="AA463" s="410"/>
      <c r="AB463" s="410"/>
      <c r="AC463" s="410"/>
      <c r="AD463" s="475"/>
      <c r="AE463" s="478"/>
      <c r="AF463" s="479" t="n">
        <f aca="false">X463+Q463</f>
        <v>1600</v>
      </c>
      <c r="AG463" s="478" t="n">
        <f aca="false">AF463/$AF$6</f>
        <v>0.64</v>
      </c>
      <c r="AH463" s="479" t="n">
        <f aca="false">AI463/2.9</f>
        <v>2697.41379310345</v>
      </c>
      <c r="AI463" s="479" t="n">
        <f aca="false">(V463*Q463+F463*X463)/AF463</f>
        <v>7822.5</v>
      </c>
      <c r="AJ463" s="474" t="n">
        <f aca="false">(V463*Q463+X463*F463)/1000</f>
        <v>12516</v>
      </c>
      <c r="AK463" s="478" t="n">
        <f aca="false">AJ463/$AJ$6</f>
        <v>0.556266666666667</v>
      </c>
      <c r="AL463" s="448" t="n">
        <v>38</v>
      </c>
      <c r="AM463" s="480"/>
      <c r="AN463" s="474" t="n">
        <v>3011</v>
      </c>
      <c r="AO463" s="474" t="n">
        <v>3035</v>
      </c>
      <c r="AP463" s="480" t="n">
        <v>7.59</v>
      </c>
      <c r="AQ463" s="448" t="n">
        <v>633</v>
      </c>
      <c r="AR463" s="474" t="n">
        <f aca="false">AQ463*3.2</f>
        <v>2025.6</v>
      </c>
      <c r="AS463" s="658" t="n">
        <f aca="false">AR463/AQ463</f>
        <v>3.2</v>
      </c>
      <c r="AT463" s="474" t="n">
        <v>6320</v>
      </c>
      <c r="AU463" s="448"/>
      <c r="AV463" s="481" t="n">
        <v>12</v>
      </c>
      <c r="AW463" s="480" t="n">
        <v>6.88</v>
      </c>
      <c r="AX463" s="480" t="n">
        <v>33.06</v>
      </c>
      <c r="AY463" s="481" t="n">
        <v>17.4</v>
      </c>
      <c r="AZ463" s="481" t="n">
        <v>5.4</v>
      </c>
      <c r="BA463" s="421" t="n">
        <f aca="false">CC463+DF463</f>
        <v>36867</v>
      </c>
      <c r="BB463" s="422" t="n">
        <f aca="false">BA463/$BA$6</f>
        <v>0.73734</v>
      </c>
      <c r="BC463" s="423"/>
      <c r="BD463" s="424" t="n">
        <v>8.1</v>
      </c>
      <c r="BE463" s="425" t="n">
        <v>81.8</v>
      </c>
      <c r="BF463" s="426" t="n">
        <v>318</v>
      </c>
      <c r="BG463" s="427" t="n">
        <v>8030</v>
      </c>
      <c r="BH463" s="421" t="n">
        <f aca="false">BG463*0.67</f>
        <v>5380.1</v>
      </c>
      <c r="BI463" s="433"/>
      <c r="BJ463" s="422"/>
      <c r="BK463" s="428" t="n">
        <v>17.8</v>
      </c>
      <c r="BL463" s="428" t="n">
        <v>11.7</v>
      </c>
      <c r="BM463" s="429" t="n">
        <v>6.7</v>
      </c>
      <c r="BN463" s="423" t="n">
        <v>2.3</v>
      </c>
      <c r="BO463" s="426" t="n">
        <v>320</v>
      </c>
      <c r="BP463" s="426" t="n">
        <v>16</v>
      </c>
      <c r="BQ463" s="424" t="n">
        <v>3.41</v>
      </c>
      <c r="BR463" s="422" t="n">
        <f aca="false">BQ463/$BQ$6</f>
        <v>0.473611111111111</v>
      </c>
      <c r="BS463" s="410" t="n">
        <f aca="false">BA463+AF463</f>
        <v>38467</v>
      </c>
      <c r="BT463" s="430" t="n">
        <f aca="false">(BD463*BA463+AP463*AF463)/(AF463+BA463)</f>
        <v>8.07878701224426</v>
      </c>
      <c r="BU463" s="431" t="n">
        <f aca="false">(AQ463*Y463+BA463*BE463)/(BA463+Y463)</f>
        <v>81.8</v>
      </c>
      <c r="BV463" s="431" t="n">
        <f aca="false">(BA463*BF463+AR463*AF463)/(AF463+BA463)</f>
        <v>389.02607429745</v>
      </c>
      <c r="BW463" s="431" t="n">
        <f aca="false">(BA463*BG463+AS463*AF463)/(AF463+BA463)</f>
        <v>7696.13252918086</v>
      </c>
      <c r="BX463" s="431" t="n">
        <f aca="false">BW463*0.65</f>
        <v>5002.48614396756</v>
      </c>
      <c r="BY463" s="431" t="n">
        <f aca="false">(BK463*BA463+AY463*AF463)/BS463</f>
        <v>17.7833623625445</v>
      </c>
      <c r="BZ463" s="431" t="n">
        <f aca="false">(BL463*BA463+AY463*AF463)/BS463</f>
        <v>11.9370863337406</v>
      </c>
      <c r="CA463" s="432" t="n">
        <f aca="false">(BN463*BA463+AZ463*AF463)/BS463</f>
        <v>2.42894169027998</v>
      </c>
      <c r="CB463" s="431" t="n">
        <f aca="false">BO463</f>
        <v>320</v>
      </c>
      <c r="CC463" s="433" t="n">
        <v>18452</v>
      </c>
      <c r="CD463" s="412" t="n">
        <f aca="false">CC463+AF463/2</f>
        <v>19252</v>
      </c>
      <c r="CE463" s="422" t="n">
        <f aca="false">CD463/25000</f>
        <v>0.77008</v>
      </c>
      <c r="CF463" s="434" t="n">
        <f aca="false">6700/CD463*24</f>
        <v>8.35237897361313</v>
      </c>
      <c r="CG463" s="435"/>
      <c r="CH463" s="428"/>
      <c r="CI463" s="447" t="n">
        <f aca="false">9500/CD463*24</f>
        <v>11.842925410347</v>
      </c>
      <c r="CJ463" s="437" t="n">
        <v>24.7</v>
      </c>
      <c r="CK463" s="437" t="n">
        <v>2.52</v>
      </c>
      <c r="CL463" s="424"/>
      <c r="CM463" s="424" t="n">
        <v>17.3</v>
      </c>
      <c r="CN463" s="424" t="n">
        <v>73</v>
      </c>
      <c r="CO463" s="433"/>
      <c r="CP463" s="433"/>
      <c r="CQ463" s="438"/>
      <c r="CR463" s="438" t="n">
        <v>0.93</v>
      </c>
      <c r="CS463" s="425"/>
      <c r="CT463" s="433" t="n">
        <f aca="false">3500/CD463*24</f>
        <v>4.36318304591731</v>
      </c>
      <c r="CU463" s="435" t="n">
        <v>7.94</v>
      </c>
      <c r="CV463" s="439"/>
      <c r="CW463" s="440"/>
      <c r="CX463" s="441"/>
      <c r="CY463" s="442"/>
      <c r="CZ463" s="443"/>
      <c r="DA463" s="443"/>
      <c r="DB463" s="443"/>
      <c r="DC463" s="443"/>
      <c r="DD463" s="444"/>
      <c r="DE463" s="441"/>
      <c r="DF463" s="445" t="n">
        <v>18415</v>
      </c>
      <c r="DG463" s="446" t="n">
        <f aca="false">DF463+AF463/2</f>
        <v>19215</v>
      </c>
      <c r="DH463" s="422" t="n">
        <f aca="false">DG463/25000</f>
        <v>0.7686</v>
      </c>
      <c r="DI463" s="447" t="n">
        <f aca="false">6700/DG463*24</f>
        <v>8.36846213895394</v>
      </c>
      <c r="DJ463" s="435" t="n">
        <v>7.95</v>
      </c>
      <c r="DK463" s="428" t="n">
        <v>3</v>
      </c>
      <c r="DL463" s="447" t="n">
        <f aca="false">9500/DG463*24</f>
        <v>11.8657298985168</v>
      </c>
      <c r="DM463" s="423" t="n">
        <v>24.8</v>
      </c>
      <c r="DN463" s="423" t="n">
        <v>1.78</v>
      </c>
      <c r="DO463" s="424" t="n">
        <v>7.97</v>
      </c>
      <c r="DP463" s="424" t="n">
        <v>18.1</v>
      </c>
      <c r="DQ463" s="424" t="n">
        <v>71</v>
      </c>
      <c r="DR463" s="433"/>
      <c r="DS463" s="433"/>
      <c r="DT463" s="438"/>
      <c r="DU463" s="438" t="n">
        <v>0.93</v>
      </c>
      <c r="DV463" s="425"/>
      <c r="DW463" s="447" t="n">
        <f aca="false">3500/DG463*24</f>
        <v>4.37158469945355</v>
      </c>
      <c r="DX463" s="435" t="n">
        <v>7.23</v>
      </c>
      <c r="DY463" s="439" t="n">
        <v>8.1</v>
      </c>
      <c r="DZ463" s="440" t="n">
        <v>15.5</v>
      </c>
      <c r="EA463" s="441" t="n">
        <v>64</v>
      </c>
      <c r="EB463" s="442" t="n">
        <v>7810</v>
      </c>
      <c r="EC463" s="443" t="n">
        <v>5</v>
      </c>
      <c r="ED463" s="443" t="n">
        <v>0.27</v>
      </c>
      <c r="EE463" s="443" t="n">
        <v>3.8</v>
      </c>
      <c r="EF463" s="443" t="n">
        <v>0.3</v>
      </c>
      <c r="EG463" s="444" t="n">
        <v>7</v>
      </c>
      <c r="EH463" s="441" t="n">
        <v>16</v>
      </c>
      <c r="EI463" s="430" t="n">
        <f aca="false">DY463</f>
        <v>8.1</v>
      </c>
      <c r="EJ463" s="448" t="n">
        <f aca="false">DZ463</f>
        <v>15.5</v>
      </c>
      <c r="EK463" s="449" t="n">
        <f aca="false">EA463</f>
        <v>64</v>
      </c>
      <c r="EL463" s="418" t="n">
        <f aca="false">EB463</f>
        <v>7810</v>
      </c>
      <c r="EM463" s="432" t="n">
        <f aca="false">EC463</f>
        <v>5</v>
      </c>
      <c r="EN463" s="432" t="n">
        <f aca="false">ED463</f>
        <v>0.27</v>
      </c>
      <c r="EO463" s="432" t="n">
        <f aca="false">EE463</f>
        <v>3.8</v>
      </c>
      <c r="EP463" s="432" t="n">
        <f aca="false">EF463</f>
        <v>0.3</v>
      </c>
      <c r="EQ463" s="431" t="n">
        <f aca="false">EG463</f>
        <v>7</v>
      </c>
      <c r="ER463" s="449" t="n">
        <f aca="false">EH463</f>
        <v>16</v>
      </c>
      <c r="ES463" s="450" t="n">
        <f aca="false">44000/(BA463+AF463)*24</f>
        <v>27.4521018015442</v>
      </c>
      <c r="ET463" s="451" t="n">
        <f aca="false">(BA463+AF463)/BA$6</f>
        <v>0.76934</v>
      </c>
      <c r="EU463" s="452" t="n">
        <f aca="false">BV463/1000/ES463*24</f>
        <v>0.340106045454545</v>
      </c>
      <c r="EV463" s="451" t="n">
        <f aca="false">EU463/$EU$6</f>
        <v>0.62982601010101</v>
      </c>
      <c r="EW463" s="514" t="n">
        <f aca="false">1-EM463/BY463</f>
        <v>0.718838322131306</v>
      </c>
      <c r="EX463" s="515" t="n">
        <f aca="false">BY463-EM463</f>
        <v>12.7833623625445</v>
      </c>
      <c r="EY463" s="514" t="n">
        <f aca="false">1-EJ463/BU463</f>
        <v>0.810513447432763</v>
      </c>
      <c r="EZ463" s="515" t="n">
        <f aca="false">BU463-EJ463</f>
        <v>66.3</v>
      </c>
      <c r="FA463" s="451" t="n">
        <f aca="false">1-EK463/BV463</f>
        <v>0.835486605581441</v>
      </c>
      <c r="FB463" s="432" t="n">
        <f aca="false">BV463-EK463</f>
        <v>325.02607429745</v>
      </c>
      <c r="FC463" s="453" t="n">
        <f aca="false">1-EP463/CA463</f>
        <v>0.876489418745405</v>
      </c>
      <c r="FD463" s="432" t="n">
        <f aca="false">CA463-EP463</f>
        <v>2.12894169027998</v>
      </c>
      <c r="FE463" s="453" t="n">
        <f aca="false">1-EQ463/CB463</f>
        <v>0.978125</v>
      </c>
      <c r="FF463" s="431" t="n">
        <f aca="false">CB463-EQ463</f>
        <v>313</v>
      </c>
      <c r="FG463" s="406" t="n">
        <v>50400</v>
      </c>
      <c r="FH463" s="590"/>
      <c r="FI463" s="591"/>
      <c r="FJ463" s="592"/>
      <c r="FK463" s="456" t="n">
        <f aca="false">3000/BS463*24</f>
        <v>1.87173421374165</v>
      </c>
      <c r="FL463" s="531" t="n">
        <v>1000</v>
      </c>
      <c r="FM463" s="456" t="n">
        <f aca="false">FL463/BS463*1000</f>
        <v>25.9963085241896</v>
      </c>
      <c r="FN463" s="531" t="n">
        <v>3614</v>
      </c>
      <c r="FO463" s="533" t="n">
        <f aca="false">FN463/11.15/1.2/1000</f>
        <v>0.270104633781764</v>
      </c>
      <c r="FP463" s="450" t="n">
        <f aca="false">FN463/BS463*1000</f>
        <v>93.9506590064211</v>
      </c>
      <c r="FQ463" s="458" t="n">
        <v>50.4</v>
      </c>
      <c r="FR463" s="459" t="n">
        <f aca="false">FQ463/BS463*1000</f>
        <v>1.31021394961915</v>
      </c>
      <c r="FS463" s="577" t="n">
        <v>8.17</v>
      </c>
      <c r="FT463" s="578" t="n">
        <v>12.5</v>
      </c>
      <c r="FU463" s="579" t="n">
        <v>58</v>
      </c>
      <c r="FV463" s="580" t="n">
        <v>1</v>
      </c>
      <c r="FW463" s="581" t="n">
        <v>0.15</v>
      </c>
      <c r="FX463" s="580" t="n">
        <v>8</v>
      </c>
      <c r="FY463" s="453" t="n">
        <f aca="false">1-FV463/(EG463+DD463)*2</f>
        <v>0.714285714285714</v>
      </c>
      <c r="FZ463" s="453" t="n">
        <f aca="false">1-FW463/(EF463+DC463)</f>
        <v>0.5</v>
      </c>
      <c r="GA463" s="430" t="n">
        <f aca="false">EF463+DC463-FW463</f>
        <v>0.15</v>
      </c>
      <c r="GB463" s="514" t="n">
        <f aca="false">1-FT463/DZ463</f>
        <v>0.193548387096774</v>
      </c>
      <c r="GC463" s="515" t="n">
        <f aca="false">(CW463+DZ463-FT463)</f>
        <v>3</v>
      </c>
      <c r="GD463" s="514" t="n">
        <f aca="false">1-FU463/EA463</f>
        <v>0.09375</v>
      </c>
      <c r="GE463" s="528" t="n">
        <f aca="false">CX463+EA463-FU463</f>
        <v>6</v>
      </c>
      <c r="GF463" s="462" t="n">
        <f aca="false">4100/BS463*24</f>
        <v>2.55803675878025</v>
      </c>
      <c r="GG463" s="607" t="n">
        <v>25</v>
      </c>
      <c r="GH463" s="451" t="n">
        <f aca="false">GG463/80</f>
        <v>0.3125</v>
      </c>
      <c r="GI463" s="406" t="n">
        <v>175</v>
      </c>
      <c r="GJ463" s="463" t="n">
        <f aca="false">GI463/GG463</f>
        <v>7</v>
      </c>
      <c r="GK463" s="464" t="n">
        <f aca="false">GG463/(BS463/24)*1000</f>
        <v>15.5977851145137</v>
      </c>
      <c r="GL463" s="465" t="n">
        <v>8.34</v>
      </c>
      <c r="GM463" s="530" t="n">
        <v>12</v>
      </c>
      <c r="GN463" s="406" t="n">
        <v>52</v>
      </c>
      <c r="GO463" s="514" t="n">
        <f aca="false">1-GM463/FT463</f>
        <v>0.04</v>
      </c>
      <c r="GP463" s="451" t="n">
        <f aca="false">1-GN463/FU463</f>
        <v>0.103448275862069</v>
      </c>
      <c r="GQ463" s="578" t="n">
        <v>8</v>
      </c>
      <c r="GR463" s="456" t="n">
        <f aca="false">4300/BS463*24</f>
        <v>2.68281903969636</v>
      </c>
      <c r="GS463" s="532" t="n">
        <f aca="false">HC463</f>
        <v>11.9</v>
      </c>
      <c r="GT463" s="532" t="n">
        <f aca="false">HD463</f>
        <v>46.172</v>
      </c>
      <c r="GU463" s="514" t="n">
        <f aca="false">1-GS463/GM463</f>
        <v>0.0083333333333333</v>
      </c>
      <c r="GV463" s="514" t="n">
        <f aca="false">1-GT463/GN463</f>
        <v>0.112076923076923</v>
      </c>
      <c r="GW463" s="514" t="n">
        <f aca="false">1-HC463/FT463</f>
        <v>0.0479999999999999</v>
      </c>
      <c r="GX463" s="514" t="n">
        <f aca="false">1-HD463/FU463</f>
        <v>0.203931034482759</v>
      </c>
      <c r="GY463" s="463" t="n">
        <f aca="false">GK463/(FU463-HD463)</f>
        <v>1.31871703707421</v>
      </c>
      <c r="GZ463" s="406" t="n">
        <v>34263</v>
      </c>
      <c r="HA463" s="582" t="n">
        <v>8.56</v>
      </c>
      <c r="HB463" s="452" t="n">
        <v>8.43</v>
      </c>
      <c r="HC463" s="578" t="n">
        <v>11.9</v>
      </c>
      <c r="HD463" s="464" t="n">
        <f aca="false">HC463*3.88</f>
        <v>46.172</v>
      </c>
      <c r="HE463" s="464" t="n">
        <v>11</v>
      </c>
      <c r="HF463" s="464"/>
      <c r="HG463" s="583"/>
      <c r="HH463" s="576" t="n">
        <v>8</v>
      </c>
      <c r="HI463" s="584" t="n">
        <v>7840</v>
      </c>
      <c r="HJ463" s="407" t="n">
        <f aca="false">HI463*0.67</f>
        <v>5252.8</v>
      </c>
      <c r="HK463" s="407"/>
      <c r="HL463" s="550" t="n">
        <v>1485</v>
      </c>
      <c r="HM463" s="585" t="n">
        <v>3.9</v>
      </c>
      <c r="HN463" s="462" t="n">
        <v>4.97</v>
      </c>
      <c r="HO463" s="575" t="n">
        <v>0.17</v>
      </c>
      <c r="HP463" s="549" t="n">
        <v>0.02</v>
      </c>
      <c r="HQ463" s="586" t="n">
        <v>3.2</v>
      </c>
      <c r="HR463" s="587" t="n">
        <v>0.12</v>
      </c>
      <c r="HS463" s="521" t="n">
        <v>0.12</v>
      </c>
      <c r="HT463" s="588" t="n">
        <v>8</v>
      </c>
      <c r="HU463" s="523" t="n">
        <f aca="false">72500/BA463*24</f>
        <v>47.1966799576857</v>
      </c>
      <c r="HV463" s="514" t="n">
        <f aca="false">1-HC463/BE463</f>
        <v>0.854523227383863</v>
      </c>
      <c r="HW463" s="514" t="n">
        <f aca="false">1-HD463/BF463</f>
        <v>0.854805031446541</v>
      </c>
      <c r="HX463" s="514" t="n">
        <f aca="false">1-HN463/BK463</f>
        <v>0.720786516853933</v>
      </c>
      <c r="HY463" s="600"/>
    </row>
    <row r="464" s="599" customFormat="true" ht="15" hidden="false" customHeight="true" outlineLevel="0" collapsed="false">
      <c r="A464" s="401" t="n">
        <v>43946</v>
      </c>
      <c r="B464" s="516" t="n">
        <v>39058</v>
      </c>
      <c r="C464" s="403" t="n">
        <f aca="false">B464/$B$6</f>
        <v>0.78116</v>
      </c>
      <c r="D464" s="572" t="n">
        <v>8.19</v>
      </c>
      <c r="E464" s="573" t="n">
        <v>60.9</v>
      </c>
      <c r="F464" s="574" t="n">
        <v>249</v>
      </c>
      <c r="G464" s="407" t="n">
        <f aca="false">F464*B464/1000</f>
        <v>9725.442</v>
      </c>
      <c r="H464" s="403" t="n">
        <f aca="false">G464/$G$6</f>
        <v>0.38901768</v>
      </c>
      <c r="I464" s="574" t="n">
        <v>4940</v>
      </c>
      <c r="J464" s="407" t="n">
        <f aca="false">I464*0.67</f>
        <v>3309.8</v>
      </c>
      <c r="K464" s="575" t="n">
        <v>30.6</v>
      </c>
      <c r="L464" s="575"/>
      <c r="M464" s="575"/>
      <c r="N464" s="576" t="n">
        <v>97</v>
      </c>
      <c r="O464" s="576"/>
      <c r="P464" s="410"/>
      <c r="Q464" s="410" t="n">
        <v>1200</v>
      </c>
      <c r="R464" s="410"/>
      <c r="S464" s="410"/>
      <c r="T464" s="411" t="n">
        <v>5.35</v>
      </c>
      <c r="U464" s="410" t="n">
        <f aca="false">V464/2.9</f>
        <v>3354.48275862069</v>
      </c>
      <c r="V464" s="410" t="n">
        <v>9728</v>
      </c>
      <c r="W464" s="410" t="n">
        <v>4157</v>
      </c>
      <c r="X464" s="517" t="n">
        <v>400</v>
      </c>
      <c r="Y464" s="474"/>
      <c r="Z464" s="430"/>
      <c r="AA464" s="410"/>
      <c r="AB464" s="410"/>
      <c r="AC464" s="410"/>
      <c r="AD464" s="475"/>
      <c r="AE464" s="478"/>
      <c r="AF464" s="479" t="n">
        <f aca="false">X464+Q464</f>
        <v>1600</v>
      </c>
      <c r="AG464" s="478" t="n">
        <f aca="false">AF464/$AF$6</f>
        <v>0.64</v>
      </c>
      <c r="AH464" s="479" t="n">
        <f aca="false">AI464/2.9</f>
        <v>2537.3275862069</v>
      </c>
      <c r="AI464" s="479" t="n">
        <f aca="false">(V464*Q464+F464*X464)/AF464</f>
        <v>7358.25</v>
      </c>
      <c r="AJ464" s="474" t="n">
        <f aca="false">(V464*Q464+X464*F464)/1000</f>
        <v>11773.2</v>
      </c>
      <c r="AK464" s="478" t="n">
        <f aca="false">AJ464/$AJ$6</f>
        <v>0.523253333333333</v>
      </c>
      <c r="AL464" s="448" t="n">
        <v>38</v>
      </c>
      <c r="AM464" s="480"/>
      <c r="AN464" s="474" t="n">
        <v>3240</v>
      </c>
      <c r="AO464" s="474" t="n">
        <v>3223</v>
      </c>
      <c r="AP464" s="480" t="n">
        <v>7.54</v>
      </c>
      <c r="AQ464" s="448" t="n">
        <v>630</v>
      </c>
      <c r="AR464" s="474" t="n">
        <f aca="false">AQ464*3.2</f>
        <v>2016</v>
      </c>
      <c r="AS464" s="658" t="n">
        <f aca="false">AR464/AQ464</f>
        <v>3.2</v>
      </c>
      <c r="AT464" s="474" t="n">
        <v>6670</v>
      </c>
      <c r="AU464" s="448"/>
      <c r="AV464" s="481" t="n">
        <v>12</v>
      </c>
      <c r="AW464" s="480" t="n">
        <v>6.78</v>
      </c>
      <c r="AX464" s="480" t="n">
        <v>29.78</v>
      </c>
      <c r="AY464" s="481" t="n">
        <v>16.2</v>
      </c>
      <c r="AZ464" s="481" t="n">
        <v>4.4</v>
      </c>
      <c r="BA464" s="421" t="n">
        <f aca="false">CC464+DF464</f>
        <v>39477</v>
      </c>
      <c r="BB464" s="422" t="n">
        <f aca="false">BA464/$BA$6</f>
        <v>0.78954</v>
      </c>
      <c r="BC464" s="423"/>
      <c r="BD464" s="424" t="n">
        <v>8.04</v>
      </c>
      <c r="BE464" s="425" t="n">
        <v>93.6</v>
      </c>
      <c r="BF464" s="426" t="n">
        <v>404</v>
      </c>
      <c r="BG464" s="427" t="n">
        <v>6890</v>
      </c>
      <c r="BH464" s="421" t="n">
        <f aca="false">BG464*0.67</f>
        <v>4616.3</v>
      </c>
      <c r="BI464" s="433"/>
      <c r="BJ464" s="422"/>
      <c r="BK464" s="428" t="n">
        <v>14.5</v>
      </c>
      <c r="BL464" s="428"/>
      <c r="BM464" s="429"/>
      <c r="BN464" s="423"/>
      <c r="BO464" s="426" t="n">
        <v>145</v>
      </c>
      <c r="BP464" s="426"/>
      <c r="BQ464" s="424" t="n">
        <v>3.97</v>
      </c>
      <c r="BR464" s="422" t="n">
        <f aca="false">BQ464/$BQ$6</f>
        <v>0.551388888888889</v>
      </c>
      <c r="BS464" s="410" t="n">
        <f aca="false">BA464+AF464</f>
        <v>41077</v>
      </c>
      <c r="BT464" s="430" t="n">
        <f aca="false">(BD464*BA464+AP464*AF464)/(AF464+BA464)</f>
        <v>8.02052438104048</v>
      </c>
      <c r="BU464" s="431" t="n">
        <f aca="false">(AQ464*Y464+BA464*BE464)/(BA464+Y464)</f>
        <v>93.6</v>
      </c>
      <c r="BV464" s="431" t="n">
        <f aca="false">(BA464*BF464+AR464*AF464)/(AF464+BA464)</f>
        <v>466.789395525477</v>
      </c>
      <c r="BW464" s="431" t="n">
        <f aca="false">(BA464*BG464+AS464*AF464)/(AF464+BA464)</f>
        <v>6621.75061469922</v>
      </c>
      <c r="BX464" s="431" t="n">
        <f aca="false">BW464*0.65</f>
        <v>4304.1378995545</v>
      </c>
      <c r="BY464" s="431" t="n">
        <f aca="false">(BK464*BA464+AY464*AF464)/BS464</f>
        <v>14.5662171044624</v>
      </c>
      <c r="BZ464" s="431"/>
      <c r="CA464" s="432"/>
      <c r="CB464" s="431" t="n">
        <f aca="false">BO464</f>
        <v>145</v>
      </c>
      <c r="CC464" s="433" t="n">
        <v>19747</v>
      </c>
      <c r="CD464" s="412" t="n">
        <f aca="false">CC464+AF464/2</f>
        <v>20547</v>
      </c>
      <c r="CE464" s="422" t="n">
        <f aca="false">CD464/25000</f>
        <v>0.82188</v>
      </c>
      <c r="CF464" s="434" t="n">
        <f aca="false">6700/CD464*24</f>
        <v>7.82595999415973</v>
      </c>
      <c r="CG464" s="435"/>
      <c r="CH464" s="428"/>
      <c r="CI464" s="447" t="n">
        <f aca="false">9500/CD464*24</f>
        <v>11.0965104394802</v>
      </c>
      <c r="CJ464" s="437" t="n">
        <v>25.5</v>
      </c>
      <c r="CK464" s="437" t="n">
        <v>1.51</v>
      </c>
      <c r="CL464" s="424"/>
      <c r="CM464" s="424" t="n">
        <v>16.9</v>
      </c>
      <c r="CN464" s="424" t="n">
        <v>84</v>
      </c>
      <c r="CO464" s="433"/>
      <c r="CP464" s="433"/>
      <c r="CQ464" s="438"/>
      <c r="CR464" s="438" t="n">
        <v>0.92</v>
      </c>
      <c r="CS464" s="425"/>
      <c r="CT464" s="433" t="n">
        <f aca="false">3500/CD464*24</f>
        <v>4.08818805665061</v>
      </c>
      <c r="CU464" s="435" t="n">
        <v>7.25</v>
      </c>
      <c r="CV464" s="439"/>
      <c r="CW464" s="440"/>
      <c r="CX464" s="441"/>
      <c r="CY464" s="442"/>
      <c r="CZ464" s="443"/>
      <c r="DA464" s="443"/>
      <c r="DB464" s="443"/>
      <c r="DC464" s="443"/>
      <c r="DD464" s="444"/>
      <c r="DE464" s="441"/>
      <c r="DF464" s="445" t="n">
        <v>19730</v>
      </c>
      <c r="DG464" s="446" t="n">
        <f aca="false">DF464+AF464/2</f>
        <v>20530</v>
      </c>
      <c r="DH464" s="422" t="n">
        <f aca="false">DG464/25000</f>
        <v>0.8212</v>
      </c>
      <c r="DI464" s="447" t="n">
        <f aca="false">6700/DG464*24</f>
        <v>7.8324403312226</v>
      </c>
      <c r="DJ464" s="435" t="n">
        <v>8</v>
      </c>
      <c r="DK464" s="428" t="n">
        <v>3.5</v>
      </c>
      <c r="DL464" s="447" t="n">
        <f aca="false">9500/DG464*24</f>
        <v>11.1056989771067</v>
      </c>
      <c r="DM464" s="423" t="n">
        <v>25.3</v>
      </c>
      <c r="DN464" s="423" t="n">
        <v>1.65</v>
      </c>
      <c r="DO464" s="424" t="n">
        <v>8.04</v>
      </c>
      <c r="DP464" s="424" t="n">
        <v>16.5</v>
      </c>
      <c r="DQ464" s="424" t="n">
        <v>79</v>
      </c>
      <c r="DR464" s="433"/>
      <c r="DS464" s="433"/>
      <c r="DT464" s="438"/>
      <c r="DU464" s="438" t="n">
        <v>0.93</v>
      </c>
      <c r="DV464" s="425"/>
      <c r="DW464" s="447" t="n">
        <f aca="false">3500/DG464*24</f>
        <v>4.09157330735509</v>
      </c>
      <c r="DX464" s="435" t="n">
        <v>6.81</v>
      </c>
      <c r="DY464" s="439" t="n">
        <v>8.18</v>
      </c>
      <c r="DZ464" s="440" t="n">
        <v>16.2</v>
      </c>
      <c r="EA464" s="441" t="n">
        <v>58</v>
      </c>
      <c r="EB464" s="442" t="n">
        <v>7590</v>
      </c>
      <c r="EC464" s="443" t="n">
        <v>4</v>
      </c>
      <c r="ED464" s="443"/>
      <c r="EE464" s="443"/>
      <c r="EF464" s="443"/>
      <c r="EG464" s="444" t="n">
        <v>4</v>
      </c>
      <c r="EH464" s="441"/>
      <c r="EI464" s="430" t="n">
        <f aca="false">DY464</f>
        <v>8.18</v>
      </c>
      <c r="EJ464" s="448" t="n">
        <f aca="false">DZ464</f>
        <v>16.2</v>
      </c>
      <c r="EK464" s="449" t="n">
        <f aca="false">EA464</f>
        <v>58</v>
      </c>
      <c r="EL464" s="418" t="n">
        <f aca="false">EB464</f>
        <v>7590</v>
      </c>
      <c r="EM464" s="432" t="n">
        <f aca="false">EC464</f>
        <v>4</v>
      </c>
      <c r="EN464" s="432"/>
      <c r="EO464" s="432"/>
      <c r="EP464" s="432"/>
      <c r="EQ464" s="431" t="n">
        <f aca="false">EG464</f>
        <v>4</v>
      </c>
      <c r="ER464" s="449"/>
      <c r="ES464" s="450" t="n">
        <f aca="false">44000/(BA464+AF464)*24</f>
        <v>25.7078170265599</v>
      </c>
      <c r="ET464" s="451" t="n">
        <f aca="false">(BA464+AF464)/BA$6</f>
        <v>0.82154</v>
      </c>
      <c r="EU464" s="452" t="n">
        <f aca="false">BV464/1000/ES464*24</f>
        <v>0.435779727272727</v>
      </c>
      <c r="EV464" s="451" t="n">
        <f aca="false">EU464/$EU$6</f>
        <v>0.806999494949495</v>
      </c>
      <c r="EW464" s="514" t="n">
        <f aca="false">1-EM464/BY464</f>
        <v>0.725391982605106</v>
      </c>
      <c r="EX464" s="515" t="n">
        <f aca="false">BY464-EM464</f>
        <v>10.5662171044624</v>
      </c>
      <c r="EY464" s="514" t="n">
        <f aca="false">1-EJ464/BU464</f>
        <v>0.826923076923077</v>
      </c>
      <c r="EZ464" s="515" t="n">
        <f aca="false">BU464-EJ464</f>
        <v>77.4</v>
      </c>
      <c r="FA464" s="451" t="n">
        <f aca="false">1-EK464/BV464</f>
        <v>0.875746963071627</v>
      </c>
      <c r="FB464" s="432" t="n">
        <f aca="false">BV464-EK464</f>
        <v>408.789395525477</v>
      </c>
      <c r="FC464" s="453"/>
      <c r="FD464" s="432"/>
      <c r="FE464" s="453" t="n">
        <f aca="false">1-EQ464/CB464</f>
        <v>0.972413793103448</v>
      </c>
      <c r="FF464" s="431" t="n">
        <f aca="false">CB464-EQ464</f>
        <v>141</v>
      </c>
      <c r="FG464" s="406" t="n">
        <v>50400</v>
      </c>
      <c r="FH464" s="590"/>
      <c r="FI464" s="591"/>
      <c r="FJ464" s="592"/>
      <c r="FK464" s="456" t="n">
        <f aca="false">3000/BS464*24</f>
        <v>1.75280570635636</v>
      </c>
      <c r="FL464" s="531" t="n">
        <v>1000</v>
      </c>
      <c r="FM464" s="456" t="n">
        <f aca="false">FL464/BS464*1000</f>
        <v>24.3445236993938</v>
      </c>
      <c r="FN464" s="531" t="n">
        <v>3614</v>
      </c>
      <c r="FO464" s="533" t="n">
        <f aca="false">FN464/11.15/1.2/1000</f>
        <v>0.270104633781764</v>
      </c>
      <c r="FP464" s="450" t="n">
        <f aca="false">FN464/BS464*1000</f>
        <v>87.9811086496093</v>
      </c>
      <c r="FQ464" s="458" t="n">
        <v>50.4</v>
      </c>
      <c r="FR464" s="459" t="n">
        <f aca="false">FQ464/BS464*1000</f>
        <v>1.22696399444945</v>
      </c>
      <c r="FS464" s="577" t="n">
        <v>8.15</v>
      </c>
      <c r="FT464" s="578" t="n">
        <v>13.1</v>
      </c>
      <c r="FU464" s="579" t="n">
        <v>50</v>
      </c>
      <c r="FV464" s="580" t="n">
        <v>1</v>
      </c>
      <c r="FW464" s="581"/>
      <c r="FX464" s="580"/>
      <c r="FY464" s="453" t="n">
        <f aca="false">1-FV464/(EG464+DD464)</f>
        <v>0.75</v>
      </c>
      <c r="FZ464" s="453"/>
      <c r="GA464" s="430"/>
      <c r="GB464" s="514" t="n">
        <f aca="false">1-FT464/DZ464</f>
        <v>0.191358024691358</v>
      </c>
      <c r="GC464" s="515" t="n">
        <f aca="false">(CW464+DZ464-FT464)</f>
        <v>3.1</v>
      </c>
      <c r="GD464" s="514" t="n">
        <f aca="false">1-FU464/EA464</f>
        <v>0.137931034482759</v>
      </c>
      <c r="GE464" s="528" t="n">
        <f aca="false">CX464+EA464-FU464</f>
        <v>8</v>
      </c>
      <c r="GF464" s="462" t="n">
        <f aca="false">4100/BS464*24</f>
        <v>2.39550113202035</v>
      </c>
      <c r="GG464" s="607" t="n">
        <v>25</v>
      </c>
      <c r="GH464" s="451" t="n">
        <f aca="false">GG464/80</f>
        <v>0.3125</v>
      </c>
      <c r="GI464" s="406" t="n">
        <v>175</v>
      </c>
      <c r="GJ464" s="463" t="n">
        <f aca="false">GI464/GG464</f>
        <v>7</v>
      </c>
      <c r="GK464" s="464" t="n">
        <f aca="false">GG464/(BS464/24)*1000</f>
        <v>14.6067142196363</v>
      </c>
      <c r="GL464" s="465" t="n">
        <v>8.31</v>
      </c>
      <c r="GM464" s="530" t="n">
        <v>12.6</v>
      </c>
      <c r="GN464" s="406" t="n">
        <v>47</v>
      </c>
      <c r="GO464" s="514" t="n">
        <f aca="false">1-GM464/FT464</f>
        <v>0.0381679389312977</v>
      </c>
      <c r="GP464" s="451" t="n">
        <f aca="false">1-GN464/FU464</f>
        <v>0.0600000000000001</v>
      </c>
      <c r="GQ464" s="578" t="n">
        <v>8</v>
      </c>
      <c r="GR464" s="456" t="n">
        <f aca="false">4300/BS464*24</f>
        <v>2.51235484577744</v>
      </c>
      <c r="GS464" s="532" t="n">
        <f aca="false">HC464</f>
        <v>12</v>
      </c>
      <c r="GT464" s="532" t="n">
        <f aca="false">HD464</f>
        <v>46.56</v>
      </c>
      <c r="GU464" s="514" t="n">
        <f aca="false">1-GS464/GM464</f>
        <v>0.0476190476190476</v>
      </c>
      <c r="GV464" s="514" t="n">
        <f aca="false">1-GT464/GN464</f>
        <v>0.00936170212765952</v>
      </c>
      <c r="GW464" s="514" t="n">
        <f aca="false">1-HC464/FT464</f>
        <v>0.083969465648855</v>
      </c>
      <c r="GX464" s="514" t="n">
        <f aca="false">1-HD464/FU464</f>
        <v>0.0688</v>
      </c>
      <c r="GY464" s="463" t="n">
        <f aca="false">GK464/(FU464-HD464)</f>
        <v>4.24613785454544</v>
      </c>
      <c r="GZ464" s="406" t="n">
        <v>39465</v>
      </c>
      <c r="HA464" s="582" t="n">
        <v>8.45</v>
      </c>
      <c r="HB464" s="452" t="n">
        <v>8.32</v>
      </c>
      <c r="HC464" s="578" t="n">
        <v>12</v>
      </c>
      <c r="HD464" s="464" t="n">
        <f aca="false">HC464*3.88</f>
        <v>46.56</v>
      </c>
      <c r="HE464" s="464" t="n">
        <v>12</v>
      </c>
      <c r="HF464" s="464"/>
      <c r="HG464" s="583"/>
      <c r="HH464" s="576" t="n">
        <v>3</v>
      </c>
      <c r="HI464" s="584" t="n">
        <v>7840</v>
      </c>
      <c r="HJ464" s="407" t="n">
        <f aca="false">HI464*0.67</f>
        <v>5252.8</v>
      </c>
      <c r="HK464" s="407"/>
      <c r="HL464" s="550"/>
      <c r="HM464" s="585"/>
      <c r="HN464" s="462" t="n">
        <v>3.97</v>
      </c>
      <c r="HO464" s="575"/>
      <c r="HP464" s="549" t="n">
        <v>0.01</v>
      </c>
      <c r="HQ464" s="586"/>
      <c r="HR464" s="587"/>
      <c r="HS464" s="521" t="n">
        <v>0.14</v>
      </c>
      <c r="HT464" s="588" t="n">
        <v>8</v>
      </c>
      <c r="HU464" s="523" t="n">
        <f aca="false">72500/BA464*24</f>
        <v>44.0762975910024</v>
      </c>
      <c r="HV464" s="514" t="n">
        <f aca="false">1-HC464/BE464</f>
        <v>0.871794871794872</v>
      </c>
      <c r="HW464" s="514" t="n">
        <f aca="false">1-HD464/BF464</f>
        <v>0.884752475247525</v>
      </c>
      <c r="HX464" s="514" t="n">
        <f aca="false">1-HN464/BK464</f>
        <v>0.726206896551724</v>
      </c>
      <c r="HY464" s="600"/>
    </row>
    <row r="465" customFormat="false" ht="15.6" hidden="false" customHeight="false" outlineLevel="0" collapsed="false">
      <c r="A465" s="486" t="n">
        <v>43947</v>
      </c>
      <c r="B465" s="487" t="n">
        <v>34992</v>
      </c>
      <c r="C465" s="488" t="n">
        <f aca="false">B465/$B$6</f>
        <v>0.69984</v>
      </c>
      <c r="D465" s="489" t="n">
        <v>8.16</v>
      </c>
      <c r="E465" s="490" t="n">
        <v>66.6</v>
      </c>
      <c r="F465" s="491" t="n">
        <v>246</v>
      </c>
      <c r="G465" s="491" t="n">
        <f aca="false">F465*B465/1000</f>
        <v>8608.032</v>
      </c>
      <c r="H465" s="488" t="n">
        <f aca="false">G465/$G$6</f>
        <v>0.34432128</v>
      </c>
      <c r="I465" s="491" t="n">
        <v>9590</v>
      </c>
      <c r="J465" s="491" t="n">
        <f aca="false">I465*0.67</f>
        <v>6425.3</v>
      </c>
      <c r="K465" s="492" t="n">
        <v>28.9</v>
      </c>
      <c r="L465" s="492"/>
      <c r="M465" s="492"/>
      <c r="N465" s="493" t="n">
        <v>94</v>
      </c>
      <c r="O465" s="493"/>
      <c r="P465" s="410"/>
      <c r="Q465" s="410" t="n">
        <v>1320</v>
      </c>
      <c r="R465" s="410"/>
      <c r="S465" s="410"/>
      <c r="T465" s="411" t="n">
        <v>5.37</v>
      </c>
      <c r="U465" s="412" t="n">
        <f aca="false">V465/2.9</f>
        <v>3421.72413793103</v>
      </c>
      <c r="V465" s="410" t="n">
        <v>9923</v>
      </c>
      <c r="W465" s="410" t="n">
        <v>4100</v>
      </c>
      <c r="X465" s="413" t="n">
        <v>430</v>
      </c>
      <c r="Y465" s="474"/>
      <c r="Z465" s="430"/>
      <c r="AA465" s="448"/>
      <c r="AB465" s="410"/>
      <c r="AC465" s="410"/>
      <c r="AD465" s="475"/>
      <c r="AE465" s="478"/>
      <c r="AF465" s="479" t="n">
        <f aca="false">X465+Q465</f>
        <v>1750</v>
      </c>
      <c r="AG465" s="478" t="n">
        <f aca="false">AF465/$AF$6</f>
        <v>0.7</v>
      </c>
      <c r="AH465" s="479" t="n">
        <f aca="false">AI465/2.9</f>
        <v>2601.80098522167</v>
      </c>
      <c r="AI465" s="479" t="n">
        <f aca="false">(V465*Q465+F465*X465)/AF465</f>
        <v>7545.22285714286</v>
      </c>
      <c r="AJ465" s="474" t="n">
        <f aca="false">(V465*Q465+X465*F465)/1000</f>
        <v>13204.14</v>
      </c>
      <c r="AK465" s="478" t="n">
        <f aca="false">AJ465/$AJ$6</f>
        <v>0.586850666666667</v>
      </c>
      <c r="AL465" s="448" t="n">
        <v>38</v>
      </c>
      <c r="AM465" s="480"/>
      <c r="AN465" s="474" t="n">
        <v>3125</v>
      </c>
      <c r="AO465" s="474" t="n">
        <v>3113</v>
      </c>
      <c r="AP465" s="480" t="n">
        <v>7.57</v>
      </c>
      <c r="AQ465" s="448" t="n">
        <v>655</v>
      </c>
      <c r="AR465" s="474" t="n">
        <f aca="false">AQ465*3.2</f>
        <v>2096</v>
      </c>
      <c r="AS465" s="658" t="n">
        <f aca="false">AR465/AQ465</f>
        <v>3.2</v>
      </c>
      <c r="AT465" s="474" t="n">
        <v>6550</v>
      </c>
      <c r="AU465" s="448"/>
      <c r="AV465" s="481" t="n">
        <v>18</v>
      </c>
      <c r="AW465" s="480" t="n">
        <v>7.76</v>
      </c>
      <c r="AX465" s="480" t="n">
        <v>28.5</v>
      </c>
      <c r="AY465" s="481" t="n">
        <v>18</v>
      </c>
      <c r="AZ465" s="481" t="n">
        <v>4.5</v>
      </c>
      <c r="BA465" s="421" t="n">
        <f aca="false">CC465+DF465</f>
        <v>37049</v>
      </c>
      <c r="BB465" s="422" t="n">
        <f aca="false">BA465/$BA$6</f>
        <v>0.74098</v>
      </c>
      <c r="BC465" s="423"/>
      <c r="BD465" s="424" t="n">
        <v>8</v>
      </c>
      <c r="BE465" s="425" t="n">
        <v>110</v>
      </c>
      <c r="BF465" s="426" t="n">
        <v>482</v>
      </c>
      <c r="BG465" s="427" t="n">
        <v>8380</v>
      </c>
      <c r="BH465" s="421" t="n">
        <f aca="false">BG465*0.67</f>
        <v>5614.6</v>
      </c>
      <c r="BI465" s="421"/>
      <c r="BJ465" s="422"/>
      <c r="BK465" s="428" t="n">
        <v>18.1</v>
      </c>
      <c r="BL465" s="428"/>
      <c r="BM465" s="429"/>
      <c r="BN465" s="423"/>
      <c r="BO465" s="426" t="n">
        <v>193</v>
      </c>
      <c r="BP465" s="426"/>
      <c r="BQ465" s="424" t="n">
        <v>3.68</v>
      </c>
      <c r="BR465" s="422" t="n">
        <f aca="false">BQ465/$BQ$6</f>
        <v>0.511111111111111</v>
      </c>
      <c r="BS465" s="410" t="n">
        <f aca="false">BA465+AF465</f>
        <v>38799</v>
      </c>
      <c r="BT465" s="430" t="n">
        <f aca="false">(BD465*BA465+AP465*AF465)/(AF465+BA465)</f>
        <v>7.98060517023635</v>
      </c>
      <c r="BU465" s="431" t="n">
        <f aca="false">(AQ465*Y465+BA465*BE465)/(BA465+Y465)</f>
        <v>110</v>
      </c>
      <c r="BV465" s="431" t="n">
        <f aca="false">(BA465*BF465+AR465*AF465)/(AF465+BA465)</f>
        <v>554.798267996598</v>
      </c>
      <c r="BW465" s="431" t="n">
        <f aca="false">(BA465*BG465+AS465*AF465)/(AF465+BA465)</f>
        <v>8002.17067450192</v>
      </c>
      <c r="BX465" s="431" t="n">
        <f aca="false">BW465*0.65</f>
        <v>5201.41093842625</v>
      </c>
      <c r="BY465" s="431" t="n">
        <f aca="false">(BK465*BA465+AY465*AF465)/BS465</f>
        <v>18.0954895744736</v>
      </c>
      <c r="BZ465" s="431"/>
      <c r="CA465" s="432"/>
      <c r="CB465" s="431" t="n">
        <f aca="false">BO465</f>
        <v>193</v>
      </c>
      <c r="CC465" s="433" t="n">
        <v>18547</v>
      </c>
      <c r="CD465" s="412" t="n">
        <f aca="false">CC465+AF465/2</f>
        <v>19422</v>
      </c>
      <c r="CE465" s="422" t="n">
        <f aca="false">CD465/25000</f>
        <v>0.77688</v>
      </c>
      <c r="CF465" s="434" t="n">
        <f aca="false">6700/CD465*24</f>
        <v>8.27927092987334</v>
      </c>
      <c r="CG465" s="435"/>
      <c r="CH465" s="428"/>
      <c r="CI465" s="447" t="n">
        <f aca="false">9500/CD465*24</f>
        <v>11.7392647513129</v>
      </c>
      <c r="CJ465" s="437" t="n">
        <v>25.9</v>
      </c>
      <c r="CK465" s="437" t="n">
        <v>1.17</v>
      </c>
      <c r="CL465" s="424"/>
      <c r="CM465" s="424" t="n">
        <v>19.6</v>
      </c>
      <c r="CN465" s="424" t="n">
        <v>89</v>
      </c>
      <c r="CO465" s="433"/>
      <c r="CP465" s="433"/>
      <c r="CQ465" s="438"/>
      <c r="CR465" s="438" t="n">
        <v>0.92</v>
      </c>
      <c r="CS465" s="482"/>
      <c r="CT465" s="433" t="n">
        <f aca="false">3500/CD465*24</f>
        <v>4.32499227679951</v>
      </c>
      <c r="CU465" s="435" t="n">
        <v>7.53</v>
      </c>
      <c r="CV465" s="494"/>
      <c r="CW465" s="495"/>
      <c r="CX465" s="496"/>
      <c r="CY465" s="497"/>
      <c r="CZ465" s="498"/>
      <c r="DA465" s="498"/>
      <c r="DB465" s="498"/>
      <c r="DC465" s="498"/>
      <c r="DD465" s="499"/>
      <c r="DE465" s="499"/>
      <c r="DF465" s="433" t="n">
        <v>18502</v>
      </c>
      <c r="DG465" s="446" t="n">
        <f aca="false">DF465+AF465/2</f>
        <v>19377</v>
      </c>
      <c r="DH465" s="422" t="n">
        <f aca="false">DG465/25000</f>
        <v>0.77508</v>
      </c>
      <c r="DI465" s="447" t="n">
        <f aca="false">6700/DG465*24</f>
        <v>8.29849821953863</v>
      </c>
      <c r="DJ465" s="435" t="n">
        <v>7.88</v>
      </c>
      <c r="DK465" s="428" t="n">
        <v>3.4</v>
      </c>
      <c r="DL465" s="447" t="n">
        <f aca="false">9500/DG465*24</f>
        <v>11.7665273262115</v>
      </c>
      <c r="DM465" s="542" t="n">
        <v>26</v>
      </c>
      <c r="DN465" s="542" t="n">
        <v>0.88</v>
      </c>
      <c r="DO465" s="543" t="n">
        <v>7.95</v>
      </c>
      <c r="DP465" s="543" t="n">
        <v>19.4</v>
      </c>
      <c r="DQ465" s="543" t="n">
        <v>91</v>
      </c>
      <c r="DR465" s="433"/>
      <c r="DS465" s="433"/>
      <c r="DT465" s="438"/>
      <c r="DU465" s="438" t="n">
        <v>0.94</v>
      </c>
      <c r="DV465" s="482"/>
      <c r="DW465" s="447" t="n">
        <f aca="false">3500/DG465*24</f>
        <v>4.33503638334108</v>
      </c>
      <c r="DX465" s="435" t="n">
        <v>5.05</v>
      </c>
      <c r="DY465" s="494" t="n">
        <v>8</v>
      </c>
      <c r="DZ465" s="495" t="n">
        <v>16.3</v>
      </c>
      <c r="EA465" s="496" t="n">
        <v>60</v>
      </c>
      <c r="EB465" s="497" t="n">
        <v>7410</v>
      </c>
      <c r="EC465" s="498" t="n">
        <v>3.9</v>
      </c>
      <c r="ED465" s="498"/>
      <c r="EE465" s="498"/>
      <c r="EF465" s="498"/>
      <c r="EG465" s="499" t="n">
        <v>5</v>
      </c>
      <c r="EH465" s="496"/>
      <c r="EI465" s="430" t="n">
        <f aca="false">DY465</f>
        <v>8</v>
      </c>
      <c r="EJ465" s="448" t="n">
        <f aca="false">DZ465</f>
        <v>16.3</v>
      </c>
      <c r="EK465" s="449" t="n">
        <f aca="false">EA465</f>
        <v>60</v>
      </c>
      <c r="EL465" s="418" t="n">
        <f aca="false">EB465</f>
        <v>7410</v>
      </c>
      <c r="EM465" s="432" t="n">
        <f aca="false">EC465</f>
        <v>3.9</v>
      </c>
      <c r="EN465" s="432"/>
      <c r="EO465" s="432"/>
      <c r="EP465" s="432"/>
      <c r="EQ465" s="431" t="n">
        <f aca="false">EG465</f>
        <v>5</v>
      </c>
      <c r="ER465" s="449"/>
      <c r="ES465" s="450" t="n">
        <f aca="false">44000/(BA465+AF465)*24</f>
        <v>27.2171963194928</v>
      </c>
      <c r="ET465" s="451" t="n">
        <f aca="false">(BA465+AF465)/BA$6</f>
        <v>0.77598</v>
      </c>
      <c r="EU465" s="452" t="n">
        <f aca="false">BV465/1000/ES465*24</f>
        <v>0.489218590909091</v>
      </c>
      <c r="EV465" s="500" t="n">
        <f aca="false">EU465/$EU$6</f>
        <v>0.905960353535353</v>
      </c>
      <c r="EW465" s="514" t="n">
        <f aca="false">1-EM465/BY465</f>
        <v>0.784476679453783</v>
      </c>
      <c r="EX465" s="515" t="n">
        <f aca="false">BY465-EM465</f>
        <v>14.1954895744736</v>
      </c>
      <c r="EY465" s="514" t="n">
        <f aca="false">1-EJ465/BU465</f>
        <v>0.851818181818182</v>
      </c>
      <c r="EZ465" s="515" t="n">
        <f aca="false">BU465-EJ465</f>
        <v>93.7</v>
      </c>
      <c r="FA465" s="451" t="n">
        <f aca="false">1-EK465/BV465</f>
        <v>0.891852582350946</v>
      </c>
      <c r="FB465" s="432" t="n">
        <f aca="false">BV465-EK465</f>
        <v>494.798267996598</v>
      </c>
      <c r="FC465" s="453"/>
      <c r="FD465" s="432"/>
      <c r="FE465" s="453" t="n">
        <f aca="false">1-EQ465/CB465</f>
        <v>0.974093264248705</v>
      </c>
      <c r="FF465" s="431" t="n">
        <f aca="false">CB465-EQ465</f>
        <v>188</v>
      </c>
      <c r="FG465" s="491" t="n">
        <v>50400</v>
      </c>
      <c r="FH465" s="499"/>
      <c r="FI465" s="502"/>
      <c r="FJ465" s="488"/>
      <c r="FK465" s="456" t="n">
        <f aca="false">3000/BS465*24</f>
        <v>1.85571793087451</v>
      </c>
      <c r="FL465" s="491" t="n">
        <v>1000</v>
      </c>
      <c r="FM465" s="456" t="n">
        <f aca="false">FL465/BS465*1000</f>
        <v>25.7738601510348</v>
      </c>
      <c r="FN465" s="491" t="n">
        <v>3197</v>
      </c>
      <c r="FO465" s="533" t="n">
        <f aca="false">FN465/11.15/1.2/1000</f>
        <v>0.238938714499253</v>
      </c>
      <c r="FP465" s="450" t="n">
        <f aca="false">FN465/BS465*1000</f>
        <v>82.3990309028583</v>
      </c>
      <c r="FQ465" s="504" t="n">
        <v>50.4</v>
      </c>
      <c r="FR465" s="459" t="n">
        <f aca="false">FQ465/BS465*1000</f>
        <v>1.29900255161215</v>
      </c>
      <c r="FS465" s="505" t="n">
        <v>8.1</v>
      </c>
      <c r="FT465" s="536" t="n">
        <v>13.9</v>
      </c>
      <c r="FU465" s="496" t="n">
        <v>53</v>
      </c>
      <c r="FV465" s="491" t="n">
        <v>1</v>
      </c>
      <c r="FW465" s="505"/>
      <c r="FX465" s="491"/>
      <c r="FY465" s="453" t="n">
        <f aca="false">1-FV465/(EG465+DD465)</f>
        <v>0.8</v>
      </c>
      <c r="FZ465" s="453"/>
      <c r="GA465" s="430"/>
      <c r="GB465" s="500" t="n">
        <f aca="false">1-FT465/DZ465</f>
        <v>0.147239263803681</v>
      </c>
      <c r="GC465" s="515" t="n">
        <f aca="false">(CW465+DZ465-FT465)</f>
        <v>2.4</v>
      </c>
      <c r="GD465" s="500" t="n">
        <f aca="false">1-FU465/EA465</f>
        <v>0.116666666666667</v>
      </c>
      <c r="GE465" s="528" t="n">
        <f aca="false">CX465+EA465-FU465</f>
        <v>7</v>
      </c>
      <c r="GF465" s="462" t="n">
        <f aca="false">4100/BS465*24</f>
        <v>2.53614783886183</v>
      </c>
      <c r="GG465" s="491" t="n">
        <v>25</v>
      </c>
      <c r="GH465" s="527" t="n">
        <f aca="false">GG465/80</f>
        <v>0.3125</v>
      </c>
      <c r="GI465" s="491" t="n">
        <v>175</v>
      </c>
      <c r="GJ465" s="545" t="n">
        <f aca="false">GI465/GG465</f>
        <v>7</v>
      </c>
      <c r="GK465" s="464" t="n">
        <f aca="false">GG465/(BS465/24)*1000</f>
        <v>15.4643160906209</v>
      </c>
      <c r="GL465" s="508" t="n">
        <v>8.31</v>
      </c>
      <c r="GM465" s="536" t="n">
        <v>13.5</v>
      </c>
      <c r="GN465" s="537" t="n">
        <v>52</v>
      </c>
      <c r="GO465" s="527" t="n">
        <f aca="false">1-GM465/FT465</f>
        <v>0.0287769784172662</v>
      </c>
      <c r="GP465" s="527" t="n">
        <f aca="false">1-GN465/FU465</f>
        <v>0.0188679245283019</v>
      </c>
      <c r="GQ465" s="536" t="n">
        <v>8</v>
      </c>
      <c r="GR465" s="456" t="n">
        <f aca="false">4300/BS465*24</f>
        <v>2.65986236758679</v>
      </c>
      <c r="GS465" s="537" t="n">
        <f aca="false">HC465</f>
        <v>12.3</v>
      </c>
      <c r="GT465" s="537" t="n">
        <f aca="false">HD465</f>
        <v>47.724</v>
      </c>
      <c r="GU465" s="527" t="n">
        <f aca="false">1-GS465/GM465</f>
        <v>0.0888888888888888</v>
      </c>
      <c r="GV465" s="527" t="n">
        <f aca="false">1-GT465/GN465</f>
        <v>0.0822307692307691</v>
      </c>
      <c r="GW465" s="527" t="n">
        <f aca="false">1-HC465/FT465</f>
        <v>0.115107913669065</v>
      </c>
      <c r="GX465" s="527" t="n">
        <f aca="false">1-HD465/FU465</f>
        <v>0.0995471698113207</v>
      </c>
      <c r="GY465" s="545" t="n">
        <f aca="false">GK465/(FU465-HD465)</f>
        <v>2.9310682506863</v>
      </c>
      <c r="GZ465" s="491" t="n">
        <v>36779</v>
      </c>
      <c r="HA465" s="494" t="n">
        <v>8.48</v>
      </c>
      <c r="HB465" s="494" t="n">
        <v>8.36</v>
      </c>
      <c r="HC465" s="495" t="n">
        <v>12.3</v>
      </c>
      <c r="HD465" s="499" t="n">
        <f aca="false">HC465*3.88</f>
        <v>47.724</v>
      </c>
      <c r="HE465" s="499" t="n">
        <v>12</v>
      </c>
      <c r="HF465" s="499"/>
      <c r="HG465" s="499"/>
      <c r="HH465" s="493" t="n">
        <v>6</v>
      </c>
      <c r="HI465" s="509" t="n">
        <v>7440</v>
      </c>
      <c r="HJ465" s="491" t="n">
        <f aca="false">HI465*0.67</f>
        <v>4984.8</v>
      </c>
      <c r="HK465" s="491"/>
      <c r="HL465" s="491"/>
      <c r="HM465" s="544"/>
      <c r="HN465" s="507" t="n">
        <v>4.69</v>
      </c>
      <c r="HO465" s="492"/>
      <c r="HP465" s="546" t="n">
        <v>0.01</v>
      </c>
      <c r="HQ465" s="524"/>
      <c r="HR465" s="525"/>
      <c r="HS465" s="525" t="n">
        <v>0.15</v>
      </c>
      <c r="HT465" s="512" t="n">
        <v>8</v>
      </c>
      <c r="HU465" s="526" t="n">
        <f aca="false">72500/BA465*24</f>
        <v>46.9648303597938</v>
      </c>
      <c r="HV465" s="527" t="n">
        <f aca="false">1-HC465/BE465</f>
        <v>0.888181818181818</v>
      </c>
      <c r="HW465" s="527" t="n">
        <f aca="false">1-HD465/BF465</f>
        <v>0.90098755186722</v>
      </c>
      <c r="HX465" s="527" t="n">
        <f aca="false">1-HN465/BK465</f>
        <v>0.740883977900552</v>
      </c>
      <c r="HY465" s="513"/>
    </row>
    <row r="466" s="599" customFormat="true" ht="15" hidden="false" customHeight="true" outlineLevel="0" collapsed="false">
      <c r="A466" s="401" t="n">
        <v>43948</v>
      </c>
      <c r="B466" s="516" t="n">
        <v>36528</v>
      </c>
      <c r="C466" s="403" t="n">
        <f aca="false">B466/$B$6</f>
        <v>0.73056</v>
      </c>
      <c r="D466" s="572" t="n">
        <v>8.03</v>
      </c>
      <c r="E466" s="573" t="n">
        <v>58.2</v>
      </c>
      <c r="F466" s="574" t="n">
        <v>277</v>
      </c>
      <c r="G466" s="407" t="n">
        <f aca="false">F466*B466/1000</f>
        <v>10118.256</v>
      </c>
      <c r="H466" s="403" t="n">
        <f aca="false">G466/$G$6</f>
        <v>0.40473024</v>
      </c>
      <c r="I466" s="574" t="n">
        <v>9020</v>
      </c>
      <c r="J466" s="407" t="n">
        <f aca="false">I466*0.67</f>
        <v>6043.4</v>
      </c>
      <c r="K466" s="575" t="n">
        <v>35.5</v>
      </c>
      <c r="L466" s="575"/>
      <c r="M466" s="575"/>
      <c r="N466" s="576" t="n">
        <v>207</v>
      </c>
      <c r="O466" s="576"/>
      <c r="P466" s="410"/>
      <c r="Q466" s="410" t="n">
        <v>1320</v>
      </c>
      <c r="R466" s="410"/>
      <c r="S466" s="410"/>
      <c r="T466" s="411" t="n">
        <v>5.23</v>
      </c>
      <c r="U466" s="410" t="n">
        <f aca="false">V466/2.9</f>
        <v>3575.86206896552</v>
      </c>
      <c r="V466" s="410" t="n">
        <v>10370</v>
      </c>
      <c r="W466" s="410" t="n">
        <v>3715</v>
      </c>
      <c r="X466" s="517" t="n">
        <v>430</v>
      </c>
      <c r="Y466" s="474"/>
      <c r="Z466" s="430"/>
      <c r="AA466" s="448"/>
      <c r="AB466" s="410"/>
      <c r="AC466" s="410"/>
      <c r="AD466" s="475"/>
      <c r="AE466" s="478"/>
      <c r="AF466" s="479" t="n">
        <f aca="false">X466+Q466</f>
        <v>1750</v>
      </c>
      <c r="AG466" s="478" t="n">
        <f aca="false">AF466/$AF$6</f>
        <v>0.7</v>
      </c>
      <c r="AH466" s="479" t="n">
        <f aca="false">AI466/2.9</f>
        <v>2720.69162561576</v>
      </c>
      <c r="AI466" s="479" t="n">
        <f aca="false">(V466*Q466+F466*X466)/AF466</f>
        <v>7890.00571428571</v>
      </c>
      <c r="AJ466" s="474" t="n">
        <f aca="false">(V466*Q466+X466*F466)/1000</f>
        <v>13807.51</v>
      </c>
      <c r="AK466" s="478" t="n">
        <f aca="false">AJ466/$AJ$6</f>
        <v>0.613667111111111</v>
      </c>
      <c r="AL466" s="448" t="n">
        <v>38</v>
      </c>
      <c r="AM466" s="480"/>
      <c r="AN466" s="474" t="n">
        <v>3130</v>
      </c>
      <c r="AO466" s="474" t="n">
        <v>3117</v>
      </c>
      <c r="AP466" s="480" t="n">
        <v>7.65</v>
      </c>
      <c r="AQ466" s="448" t="n">
        <v>680</v>
      </c>
      <c r="AR466" s="474" t="n">
        <f aca="false">AQ466*3.2</f>
        <v>2176</v>
      </c>
      <c r="AS466" s="658" t="n">
        <f aca="false">AR466/AQ466</f>
        <v>3.2</v>
      </c>
      <c r="AT466" s="474" t="n">
        <v>6840</v>
      </c>
      <c r="AU466" s="448"/>
      <c r="AV466" s="481" t="n">
        <v>15</v>
      </c>
      <c r="AW466" s="480" t="n">
        <v>8.8</v>
      </c>
      <c r="AX466" s="480" t="n">
        <v>28.7</v>
      </c>
      <c r="AY466" s="481" t="n">
        <v>24</v>
      </c>
      <c r="AZ466" s="481" t="n">
        <v>5</v>
      </c>
      <c r="BA466" s="421" t="n">
        <f aca="false">CC466+DF466</f>
        <v>34217</v>
      </c>
      <c r="BB466" s="422" t="n">
        <f aca="false">BA466/$BA$6</f>
        <v>0.68434</v>
      </c>
      <c r="BC466" s="423"/>
      <c r="BD466" s="424" t="n">
        <v>7.93</v>
      </c>
      <c r="BE466" s="425" t="n">
        <v>87</v>
      </c>
      <c r="BF466" s="426" t="n">
        <v>375</v>
      </c>
      <c r="BG466" s="427" t="n">
        <v>7920</v>
      </c>
      <c r="BH466" s="421" t="n">
        <f aca="false">BG466*0.67</f>
        <v>5306.4</v>
      </c>
      <c r="BI466" s="433"/>
      <c r="BJ466" s="422"/>
      <c r="BK466" s="428" t="n">
        <v>17.7</v>
      </c>
      <c r="BL466" s="428"/>
      <c r="BM466" s="429"/>
      <c r="BN466" s="423"/>
      <c r="BO466" s="426" t="n">
        <v>133</v>
      </c>
      <c r="BP466" s="426"/>
      <c r="BQ466" s="424" t="n">
        <v>2.59</v>
      </c>
      <c r="BR466" s="422" t="n">
        <f aca="false">BQ466/$BQ$6</f>
        <v>0.359722222222222</v>
      </c>
      <c r="BS466" s="410" t="n">
        <f aca="false">BA466+AF466</f>
        <v>35967</v>
      </c>
      <c r="BT466" s="430" t="n">
        <f aca="false">(BD466*BA466+AP466*AF466)/(AF466+BA466)</f>
        <v>7.91637640058943</v>
      </c>
      <c r="BU466" s="431" t="n">
        <f aca="false">(AQ466*Y466+BA466*BE466)/(BA466+Y466)</f>
        <v>87</v>
      </c>
      <c r="BV466" s="431" t="n">
        <f aca="false">(BA466*BF466+AR466*AF466)/(AF466+BA466)</f>
        <v>462.628937637279</v>
      </c>
      <c r="BW466" s="431" t="n">
        <f aca="false">(BA466*BG466+AS466*AF466)/(AF466+BA466)</f>
        <v>7534.80245780855</v>
      </c>
      <c r="BX466" s="431" t="n">
        <f aca="false">BW466*0.65</f>
        <v>4897.62159757556</v>
      </c>
      <c r="BY466" s="431" t="n">
        <f aca="false">(BK466*BA466+AY466*AF466)/BS466</f>
        <v>18.0065309867378</v>
      </c>
      <c r="BZ466" s="431"/>
      <c r="CA466" s="432"/>
      <c r="CB466" s="431" t="n">
        <f aca="false">BO466</f>
        <v>133</v>
      </c>
      <c r="CC466" s="433" t="n">
        <v>17090</v>
      </c>
      <c r="CD466" s="412" t="n">
        <f aca="false">CC466+AF466/2</f>
        <v>17965</v>
      </c>
      <c r="CE466" s="422" t="n">
        <f aca="false">CD466/25000</f>
        <v>0.7186</v>
      </c>
      <c r="CF466" s="434" t="n">
        <f aca="false">6700/CD466*24</f>
        <v>8.95073754522683</v>
      </c>
      <c r="CG466" s="435"/>
      <c r="CH466" s="428"/>
      <c r="CI466" s="447" t="n">
        <f aca="false">9500/CD466*24</f>
        <v>12.6913442805455</v>
      </c>
      <c r="CJ466" s="437" t="n">
        <v>25.2</v>
      </c>
      <c r="CK466" s="437" t="n">
        <v>1.55</v>
      </c>
      <c r="CL466" s="424"/>
      <c r="CM466" s="424" t="n">
        <v>17.5</v>
      </c>
      <c r="CN466" s="424" t="n">
        <v>84</v>
      </c>
      <c r="CO466" s="433"/>
      <c r="CP466" s="433"/>
      <c r="CQ466" s="438"/>
      <c r="CR466" s="438" t="n">
        <v>0.93</v>
      </c>
      <c r="CS466" s="425"/>
      <c r="CT466" s="433" t="n">
        <f aca="false">3500/CD466*24</f>
        <v>4.67575841914834</v>
      </c>
      <c r="CU466" s="435" t="n">
        <v>8.14</v>
      </c>
      <c r="CV466" s="439"/>
      <c r="CW466" s="440"/>
      <c r="CX466" s="441"/>
      <c r="CY466" s="442"/>
      <c r="CZ466" s="443"/>
      <c r="DA466" s="443"/>
      <c r="DB466" s="443"/>
      <c r="DC466" s="443"/>
      <c r="DD466" s="444"/>
      <c r="DE466" s="441"/>
      <c r="DF466" s="445" t="n">
        <v>17127</v>
      </c>
      <c r="DG466" s="446" t="n">
        <f aca="false">DF466+AF466/2</f>
        <v>18002</v>
      </c>
      <c r="DH466" s="422" t="n">
        <f aca="false">DG466/25000</f>
        <v>0.72008</v>
      </c>
      <c r="DI466" s="447" t="n">
        <f aca="false">6700/DG466*24</f>
        <v>8.93234085101655</v>
      </c>
      <c r="DJ466" s="435" t="n">
        <v>7.89</v>
      </c>
      <c r="DK466" s="428" t="n">
        <v>3.8</v>
      </c>
      <c r="DL466" s="447" t="n">
        <f aca="false">9500/DG466*24</f>
        <v>12.6652594156205</v>
      </c>
      <c r="DM466" s="423" t="n">
        <v>25.2</v>
      </c>
      <c r="DN466" s="423" t="n">
        <v>1.42</v>
      </c>
      <c r="DO466" s="424" t="n">
        <v>7.96</v>
      </c>
      <c r="DP466" s="424" t="n">
        <v>17.9</v>
      </c>
      <c r="DQ466" s="424" t="n">
        <v>82</v>
      </c>
      <c r="DR466" s="433"/>
      <c r="DS466" s="433"/>
      <c r="DT466" s="438"/>
      <c r="DU466" s="438" t="n">
        <v>0.94</v>
      </c>
      <c r="DV466" s="425"/>
      <c r="DW466" s="447" t="n">
        <f aca="false">3500/DG466*24</f>
        <v>4.66614820575492</v>
      </c>
      <c r="DX466" s="435" t="n">
        <v>6.2</v>
      </c>
      <c r="DY466" s="439" t="n">
        <v>8.08</v>
      </c>
      <c r="DZ466" s="440" t="n">
        <v>16.2</v>
      </c>
      <c r="EA466" s="441" t="n">
        <v>64</v>
      </c>
      <c r="EB466" s="442" t="n">
        <v>7720</v>
      </c>
      <c r="EC466" s="443" t="n">
        <v>4.9</v>
      </c>
      <c r="ED466" s="443"/>
      <c r="EE466" s="443"/>
      <c r="EF466" s="443"/>
      <c r="EG466" s="444" t="n">
        <v>5</v>
      </c>
      <c r="EH466" s="441"/>
      <c r="EI466" s="430" t="n">
        <f aca="false">DY466</f>
        <v>8.08</v>
      </c>
      <c r="EJ466" s="448" t="n">
        <f aca="false">DZ466</f>
        <v>16.2</v>
      </c>
      <c r="EK466" s="449" t="n">
        <f aca="false">EA466</f>
        <v>64</v>
      </c>
      <c r="EL466" s="418" t="n">
        <f aca="false">EB466</f>
        <v>7720</v>
      </c>
      <c r="EM466" s="432" t="n">
        <f aca="false">EC466</f>
        <v>4.9</v>
      </c>
      <c r="EN466" s="432"/>
      <c r="EO466" s="432"/>
      <c r="EP466" s="432"/>
      <c r="EQ466" s="431" t="n">
        <f aca="false">EG466</f>
        <v>5</v>
      </c>
      <c r="ER466" s="449"/>
      <c r="ES466" s="450" t="n">
        <f aca="false">44000/(BA466+AF466)*24</f>
        <v>29.3602468929852</v>
      </c>
      <c r="ET466" s="451" t="n">
        <f aca="false">(BA466+AF466)/BA$6</f>
        <v>0.71934</v>
      </c>
      <c r="EU466" s="452" t="n">
        <f aca="false">BV466/1000/ES466*24</f>
        <v>0.378167613636364</v>
      </c>
      <c r="EV466" s="451" t="n">
        <f aca="false">EU466/$EU$6</f>
        <v>0.700310395622896</v>
      </c>
      <c r="EW466" s="514" t="n">
        <f aca="false">1-EM466/BY466</f>
        <v>0.72787651304913</v>
      </c>
      <c r="EX466" s="515" t="n">
        <f aca="false">BY466-EM466</f>
        <v>13.1065309867378</v>
      </c>
      <c r="EY466" s="514" t="n">
        <f aca="false">1-EJ466/BU466</f>
        <v>0.813793103448276</v>
      </c>
      <c r="EZ466" s="515" t="n">
        <f aca="false">BU466-EJ466</f>
        <v>70.8</v>
      </c>
      <c r="FA466" s="451" t="n">
        <f aca="false">1-EK466/BV466</f>
        <v>0.861660188558765</v>
      </c>
      <c r="FB466" s="432" t="n">
        <f aca="false">BV466-EK466</f>
        <v>398.628937637279</v>
      </c>
      <c r="FC466" s="453"/>
      <c r="FD466" s="432"/>
      <c r="FE466" s="453" t="n">
        <f aca="false">1-EQ466/CB466</f>
        <v>0.962406015037594</v>
      </c>
      <c r="FF466" s="431" t="n">
        <f aca="false">CB466-EQ466</f>
        <v>128</v>
      </c>
      <c r="FG466" s="406" t="n">
        <v>50400</v>
      </c>
      <c r="FH466" s="590"/>
      <c r="FI466" s="591"/>
      <c r="FJ466" s="592"/>
      <c r="FK466" s="456" t="n">
        <f aca="false">3000/BS466*24</f>
        <v>2.00183501543081</v>
      </c>
      <c r="FL466" s="531" t="n">
        <v>1000</v>
      </c>
      <c r="FM466" s="456" t="n">
        <f aca="false">FL466/BS466*1000</f>
        <v>27.8032641032057</v>
      </c>
      <c r="FN466" s="531" t="n">
        <v>5276</v>
      </c>
      <c r="FO466" s="533" t="n">
        <f aca="false">FN466/11.15/1.2/1000</f>
        <v>0.394319880418535</v>
      </c>
      <c r="FP466" s="450" t="n">
        <f aca="false">FN466/BS466*1000</f>
        <v>146.690021408513</v>
      </c>
      <c r="FQ466" s="458" t="n">
        <v>54</v>
      </c>
      <c r="FR466" s="459" t="n">
        <f aca="false">FQ466/BS466*1000</f>
        <v>1.50137626157311</v>
      </c>
      <c r="FS466" s="577" t="n">
        <v>8.08</v>
      </c>
      <c r="FT466" s="578" t="n">
        <v>13.5</v>
      </c>
      <c r="FU466" s="579" t="n">
        <v>57</v>
      </c>
      <c r="FV466" s="580" t="n">
        <v>1</v>
      </c>
      <c r="FW466" s="581"/>
      <c r="FX466" s="580"/>
      <c r="FY466" s="453" t="n">
        <f aca="false">1-FV466/(EG466+DD466)</f>
        <v>0.8</v>
      </c>
      <c r="FZ466" s="453"/>
      <c r="GA466" s="430"/>
      <c r="GB466" s="514" t="n">
        <f aca="false">1-FT466/DZ466</f>
        <v>0.166666666666667</v>
      </c>
      <c r="GC466" s="515" t="n">
        <f aca="false">(CW466+DZ466-FT466)</f>
        <v>2.7</v>
      </c>
      <c r="GD466" s="514" t="n">
        <f aca="false">1-FU466/EA466</f>
        <v>0.109375</v>
      </c>
      <c r="GE466" s="528" t="n">
        <f aca="false">CX466+EA466-FU466</f>
        <v>7</v>
      </c>
      <c r="GF466" s="462" t="n">
        <f aca="false">4100/BS466*24</f>
        <v>2.73584118775544</v>
      </c>
      <c r="GG466" s="607" t="n">
        <v>25</v>
      </c>
      <c r="GH466" s="451" t="n">
        <f aca="false">GG466/80</f>
        <v>0.3125</v>
      </c>
      <c r="GI466" s="406" t="n">
        <v>175</v>
      </c>
      <c r="GJ466" s="463" t="n">
        <f aca="false">GI466/GG466</f>
        <v>7</v>
      </c>
      <c r="GK466" s="464" t="n">
        <f aca="false">GG466/(BS466/24)*1000</f>
        <v>16.6819584619234</v>
      </c>
      <c r="GL466" s="465" t="n">
        <v>8.25</v>
      </c>
      <c r="GM466" s="530" t="n">
        <v>13.2</v>
      </c>
      <c r="GN466" s="406" t="n">
        <v>53</v>
      </c>
      <c r="GO466" s="514" t="n">
        <f aca="false">1-GM466/FT466</f>
        <v>0.0222222222222223</v>
      </c>
      <c r="GP466" s="451" t="n">
        <f aca="false">1-GN466/FU466</f>
        <v>0.0701754385964912</v>
      </c>
      <c r="GQ466" s="578" t="n">
        <v>8</v>
      </c>
      <c r="GR466" s="456" t="n">
        <f aca="false">4300/BS466*24</f>
        <v>2.86929685545083</v>
      </c>
      <c r="GS466" s="532" t="n">
        <f aca="false">HC466</f>
        <v>12.6</v>
      </c>
      <c r="GT466" s="532" t="n">
        <f aca="false">HD466</f>
        <v>48.888</v>
      </c>
      <c r="GU466" s="514" t="n">
        <f aca="false">1-GS466/GM466</f>
        <v>0.0454545454545454</v>
      </c>
      <c r="GV466" s="514" t="n">
        <f aca="false">1-GT466/GN466</f>
        <v>0.0775849056603773</v>
      </c>
      <c r="GW466" s="514" t="n">
        <f aca="false">1-HC466/FT466</f>
        <v>0.0666666666666667</v>
      </c>
      <c r="GX466" s="514" t="n">
        <f aca="false">1-HD466/FU466</f>
        <v>0.142315789473684</v>
      </c>
      <c r="GY466" s="463" t="n">
        <f aca="false">GK466/(FU466-HD466)</f>
        <v>2.05645444550338</v>
      </c>
      <c r="GZ466" s="406" t="n">
        <v>33563</v>
      </c>
      <c r="HA466" s="582" t="n">
        <v>8.46</v>
      </c>
      <c r="HB466" s="452" t="n">
        <v>8.35</v>
      </c>
      <c r="HC466" s="578" t="n">
        <v>12.6</v>
      </c>
      <c r="HD466" s="464" t="n">
        <f aca="false">HC466*3.88</f>
        <v>48.888</v>
      </c>
      <c r="HE466" s="464" t="n">
        <v>12</v>
      </c>
      <c r="HF466" s="464"/>
      <c r="HG466" s="583"/>
      <c r="HH466" s="576" t="n">
        <v>5</v>
      </c>
      <c r="HI466" s="584" t="n">
        <v>7650</v>
      </c>
      <c r="HJ466" s="407" t="n">
        <f aca="false">HI466*0.67</f>
        <v>5125.5</v>
      </c>
      <c r="HK466" s="407"/>
      <c r="HL466" s="550"/>
      <c r="HM466" s="585"/>
      <c r="HN466" s="462" t="n">
        <v>5.25</v>
      </c>
      <c r="HO466" s="575"/>
      <c r="HP466" s="549" t="n">
        <v>0.01</v>
      </c>
      <c r="HQ466" s="586"/>
      <c r="HR466" s="587"/>
      <c r="HS466" s="521" t="n">
        <v>0.15</v>
      </c>
      <c r="HT466" s="588" t="n">
        <v>8</v>
      </c>
      <c r="HU466" s="523" t="n">
        <f aca="false">72500/BA466*24</f>
        <v>50.851915714411</v>
      </c>
      <c r="HV466" s="514" t="n">
        <f aca="false">1-HC466/BE466</f>
        <v>0.855172413793103</v>
      </c>
      <c r="HW466" s="514" t="n">
        <f aca="false">1-HD466/BF466</f>
        <v>0.869632</v>
      </c>
      <c r="HX466" s="514" t="n">
        <f aca="false">1-HN466/BK466</f>
        <v>0.703389830508475</v>
      </c>
      <c r="HY466" s="600"/>
    </row>
    <row r="467" s="599" customFormat="true" ht="15" hidden="false" customHeight="true" outlineLevel="0" collapsed="false">
      <c r="A467" s="401" t="n">
        <v>43949</v>
      </c>
      <c r="B467" s="516" t="n">
        <v>35788</v>
      </c>
      <c r="C467" s="403" t="n">
        <f aca="false">B467/$B$6</f>
        <v>0.71576</v>
      </c>
      <c r="D467" s="572" t="n">
        <v>8.15</v>
      </c>
      <c r="E467" s="573" t="n">
        <v>46.3</v>
      </c>
      <c r="F467" s="574" t="n">
        <v>207</v>
      </c>
      <c r="G467" s="407" t="n">
        <f aca="false">F467*B467/1000</f>
        <v>7408.116</v>
      </c>
      <c r="H467" s="403" t="n">
        <f aca="false">G467/$G$6</f>
        <v>0.29632464</v>
      </c>
      <c r="I467" s="574" t="n">
        <v>6620</v>
      </c>
      <c r="J467" s="407" t="n">
        <f aca="false">I467*0.67</f>
        <v>4435.4</v>
      </c>
      <c r="K467" s="575" t="n">
        <v>27.8</v>
      </c>
      <c r="L467" s="575" t="n">
        <v>27</v>
      </c>
      <c r="M467" s="575" t="n">
        <v>2.3</v>
      </c>
      <c r="N467" s="576" t="n">
        <v>124</v>
      </c>
      <c r="O467" s="576" t="n">
        <v>16</v>
      </c>
      <c r="P467" s="410"/>
      <c r="Q467" s="410" t="n">
        <v>1320</v>
      </c>
      <c r="R467" s="410"/>
      <c r="S467" s="410"/>
      <c r="T467" s="411" t="n">
        <v>5.3</v>
      </c>
      <c r="U467" s="410" t="n">
        <f aca="false">V467/2.9</f>
        <v>3374.13793103448</v>
      </c>
      <c r="V467" s="410" t="n">
        <v>9785</v>
      </c>
      <c r="W467" s="410" t="n">
        <v>3540</v>
      </c>
      <c r="X467" s="517" t="n">
        <v>430</v>
      </c>
      <c r="Y467" s="474"/>
      <c r="Z467" s="430"/>
      <c r="AA467" s="448"/>
      <c r="AB467" s="410"/>
      <c r="AC467" s="410"/>
      <c r="AD467" s="475"/>
      <c r="AE467" s="478"/>
      <c r="AF467" s="479" t="n">
        <f aca="false">X467+Q467</f>
        <v>1750</v>
      </c>
      <c r="AG467" s="478" t="n">
        <f aca="false">AF467/$AF$6</f>
        <v>0.7</v>
      </c>
      <c r="AH467" s="479" t="n">
        <f aca="false">AI467/2.9</f>
        <v>2562.60295566502</v>
      </c>
      <c r="AI467" s="479" t="n">
        <f aca="false">(V467*Q467+F467*X467)/AF467</f>
        <v>7431.54857142857</v>
      </c>
      <c r="AJ467" s="474" t="n">
        <f aca="false">(V467*Q467+X467*F467)/1000</f>
        <v>13005.21</v>
      </c>
      <c r="AK467" s="478" t="n">
        <f aca="false">AJ467/$AJ$6</f>
        <v>0.578009333333333</v>
      </c>
      <c r="AL467" s="448" t="n">
        <v>38</v>
      </c>
      <c r="AM467" s="480"/>
      <c r="AN467" s="474" t="n">
        <v>3217</v>
      </c>
      <c r="AO467" s="474" t="n">
        <v>3234</v>
      </c>
      <c r="AP467" s="480" t="n">
        <v>7.46</v>
      </c>
      <c r="AQ467" s="448" t="n">
        <v>692</v>
      </c>
      <c r="AR467" s="474" t="n">
        <f aca="false">AQ467*3.2</f>
        <v>2214.4</v>
      </c>
      <c r="AS467" s="658" t="n">
        <f aca="false">AR467/AQ467</f>
        <v>3.2</v>
      </c>
      <c r="AT467" s="474" t="n">
        <v>6760</v>
      </c>
      <c r="AU467" s="448"/>
      <c r="AV467" s="481" t="n">
        <v>15</v>
      </c>
      <c r="AW467" s="480" t="n">
        <v>9.24</v>
      </c>
      <c r="AX467" s="480" t="n">
        <v>28.12</v>
      </c>
      <c r="AY467" s="481" t="n">
        <v>18.7</v>
      </c>
      <c r="AZ467" s="481" t="n">
        <v>5.8</v>
      </c>
      <c r="BA467" s="421" t="n">
        <f aca="false">CC467+DF467</f>
        <v>34377</v>
      </c>
      <c r="BB467" s="422" t="n">
        <f aca="false">BA467/$BA$6</f>
        <v>0.68754</v>
      </c>
      <c r="BC467" s="423"/>
      <c r="BD467" s="424" t="n">
        <v>7.8</v>
      </c>
      <c r="BE467" s="425" t="n">
        <v>83</v>
      </c>
      <c r="BF467" s="426" t="n">
        <v>384</v>
      </c>
      <c r="BG467" s="427" t="n">
        <v>7730</v>
      </c>
      <c r="BH467" s="421" t="n">
        <f aca="false">BG467*0.67</f>
        <v>5179.1</v>
      </c>
      <c r="BI467" s="433" t="n">
        <v>1497</v>
      </c>
      <c r="BJ467" s="422" t="n">
        <f aca="false">BI467/35.5*(23+35.5)/BH467</f>
        <v>0.476315831697334</v>
      </c>
      <c r="BK467" s="428" t="n">
        <v>18</v>
      </c>
      <c r="BL467" s="428" t="n">
        <v>13</v>
      </c>
      <c r="BM467" s="429" t="n">
        <v>10.1</v>
      </c>
      <c r="BN467" s="423" t="n">
        <v>2</v>
      </c>
      <c r="BO467" s="426" t="n">
        <v>342</v>
      </c>
      <c r="BP467" s="426" t="n">
        <v>16</v>
      </c>
      <c r="BQ467" s="424" t="n">
        <v>3.68</v>
      </c>
      <c r="BR467" s="422" t="n">
        <f aca="false">BQ467/$BQ$6</f>
        <v>0.511111111111111</v>
      </c>
      <c r="BS467" s="410" t="n">
        <f aca="false">BA467+AF467</f>
        <v>36127</v>
      </c>
      <c r="BT467" s="430" t="n">
        <f aca="false">(BD467*BA467+AP467*AF467)/(AF467+BA467)</f>
        <v>7.7835303235807</v>
      </c>
      <c r="BU467" s="431" t="n">
        <f aca="false">(AQ467*Y467+BA467*BE467)/(BA467+Y467)</f>
        <v>83</v>
      </c>
      <c r="BV467" s="431" t="n">
        <f aca="false">(BA467*BF467+AR467*AF467)/(AF467+BA467)</f>
        <v>472.664987405542</v>
      </c>
      <c r="BW467" s="431" t="n">
        <f aca="false">(BA467*BG467+AS467*AF467)/(AF467+BA467)</f>
        <v>7355.71207130401</v>
      </c>
      <c r="BX467" s="431" t="n">
        <f aca="false">BW467*0.65</f>
        <v>4781.21284634761</v>
      </c>
      <c r="BY467" s="431" t="n">
        <f aca="false">(BK467*BA467+AY467*AF467)/BS467</f>
        <v>18.0339081573339</v>
      </c>
      <c r="BZ467" s="431" t="n">
        <f aca="false">(BL467*BA467+AY467*AF467)/BS467</f>
        <v>13.2761092811471</v>
      </c>
      <c r="CA467" s="432" t="n">
        <f aca="false">(BN467*BA467+AZ467*AF467)/BS467</f>
        <v>2.18407285409804</v>
      </c>
      <c r="CB467" s="431" t="n">
        <f aca="false">BO467</f>
        <v>342</v>
      </c>
      <c r="CC467" s="433" t="n">
        <v>17631</v>
      </c>
      <c r="CD467" s="412" t="n">
        <f aca="false">CC467+AF467/2</f>
        <v>18506</v>
      </c>
      <c r="CE467" s="422" t="n">
        <f aca="false">CD467/25000</f>
        <v>0.74024</v>
      </c>
      <c r="CF467" s="434" t="n">
        <f aca="false">6700/CD467*24</f>
        <v>8.68907381389819</v>
      </c>
      <c r="CG467" s="435"/>
      <c r="CH467" s="428"/>
      <c r="CI467" s="447" t="n">
        <f aca="false">9500/CD467*24</f>
        <v>12.3203285420945</v>
      </c>
      <c r="CJ467" s="437" t="n">
        <v>25.3</v>
      </c>
      <c r="CK467" s="437" t="n">
        <v>1.05</v>
      </c>
      <c r="CL467" s="424"/>
      <c r="CM467" s="424" t="n">
        <v>17.1</v>
      </c>
      <c r="CN467" s="424" t="n">
        <v>79</v>
      </c>
      <c r="CO467" s="433"/>
      <c r="CP467" s="433"/>
      <c r="CQ467" s="438"/>
      <c r="CR467" s="438" t="n">
        <v>0.93</v>
      </c>
      <c r="CS467" s="425"/>
      <c r="CT467" s="433" t="n">
        <f aca="false">3500/CD467*24</f>
        <v>4.53906841024533</v>
      </c>
      <c r="CU467" s="435" t="n">
        <v>8.09</v>
      </c>
      <c r="CV467" s="439"/>
      <c r="CW467" s="440"/>
      <c r="CX467" s="441"/>
      <c r="CY467" s="442"/>
      <c r="CZ467" s="443"/>
      <c r="DA467" s="443"/>
      <c r="DB467" s="443"/>
      <c r="DC467" s="443"/>
      <c r="DD467" s="444"/>
      <c r="DE467" s="441"/>
      <c r="DF467" s="445" t="n">
        <v>16746</v>
      </c>
      <c r="DG467" s="446" t="n">
        <f aca="false">DF467+AF467/2</f>
        <v>17621</v>
      </c>
      <c r="DH467" s="422" t="n">
        <f aca="false">DG467/25000</f>
        <v>0.70484</v>
      </c>
      <c r="DI467" s="447" t="n">
        <f aca="false">6700/DG467*24</f>
        <v>9.1254752851711</v>
      </c>
      <c r="DJ467" s="435" t="n">
        <v>7.72</v>
      </c>
      <c r="DK467" s="428" t="n">
        <v>3.1</v>
      </c>
      <c r="DL467" s="447" t="n">
        <f aca="false">9500/DG467*24</f>
        <v>12.9391067476307</v>
      </c>
      <c r="DM467" s="423" t="n">
        <v>25.3</v>
      </c>
      <c r="DN467" s="423" t="n">
        <v>2.37</v>
      </c>
      <c r="DO467" s="424" t="n">
        <v>7.7</v>
      </c>
      <c r="DP467" s="424" t="n">
        <v>17.6</v>
      </c>
      <c r="DQ467" s="424" t="n">
        <v>80</v>
      </c>
      <c r="DR467" s="433" t="n">
        <v>5493</v>
      </c>
      <c r="DS467" s="433" t="n">
        <v>3150</v>
      </c>
      <c r="DT467" s="438" t="n">
        <f aca="false">DS467/DR467</f>
        <v>0.573457127252867</v>
      </c>
      <c r="DU467" s="438" t="n">
        <v>0.94</v>
      </c>
      <c r="DV467" s="425"/>
      <c r="DW467" s="447" t="n">
        <f aca="false">3500/DG467*24</f>
        <v>4.76703932807446</v>
      </c>
      <c r="DX467" s="435" t="n">
        <v>6.97</v>
      </c>
      <c r="DY467" s="439" t="n">
        <v>7.94</v>
      </c>
      <c r="DZ467" s="440" t="n">
        <v>16.3</v>
      </c>
      <c r="EA467" s="441" t="n">
        <v>60</v>
      </c>
      <c r="EB467" s="442" t="n">
        <v>7680</v>
      </c>
      <c r="EC467" s="443" t="n">
        <v>5.3</v>
      </c>
      <c r="ED467" s="443" t="n">
        <v>0.4</v>
      </c>
      <c r="EE467" s="443" t="n">
        <v>4.3</v>
      </c>
      <c r="EF467" s="443" t="n">
        <v>0.4</v>
      </c>
      <c r="EG467" s="444" t="n">
        <v>9</v>
      </c>
      <c r="EH467" s="441" t="n">
        <v>16</v>
      </c>
      <c r="EI467" s="430" t="n">
        <f aca="false">DY467</f>
        <v>7.94</v>
      </c>
      <c r="EJ467" s="448" t="n">
        <f aca="false">DZ467</f>
        <v>16.3</v>
      </c>
      <c r="EK467" s="449" t="n">
        <f aca="false">EA467</f>
        <v>60</v>
      </c>
      <c r="EL467" s="418" t="n">
        <f aca="false">EB467</f>
        <v>7680</v>
      </c>
      <c r="EM467" s="432" t="n">
        <f aca="false">EC467</f>
        <v>5.3</v>
      </c>
      <c r="EN467" s="432" t="n">
        <f aca="false">ED467</f>
        <v>0.4</v>
      </c>
      <c r="EO467" s="432" t="n">
        <f aca="false">EE467</f>
        <v>4.3</v>
      </c>
      <c r="EP467" s="432" t="n">
        <f aca="false">EF467</f>
        <v>0.4</v>
      </c>
      <c r="EQ467" s="431" t="n">
        <f aca="false">EG467</f>
        <v>9</v>
      </c>
      <c r="ER467" s="449" t="n">
        <f aca="false">EH467</f>
        <v>16</v>
      </c>
      <c r="ES467" s="450" t="n">
        <f aca="false">44000/(BA467+AF467)*24</f>
        <v>29.2302156282005</v>
      </c>
      <c r="ET467" s="451" t="n">
        <f aca="false">(BA467+AF467)/BA$6</f>
        <v>0.72254</v>
      </c>
      <c r="EU467" s="452" t="n">
        <f aca="false">BV467/1000/ES467*24</f>
        <v>0.388090181818182</v>
      </c>
      <c r="EV467" s="451" t="n">
        <f aca="false">EU467/$EU$6</f>
        <v>0.718685521885522</v>
      </c>
      <c r="EW467" s="514" t="n">
        <f aca="false">1-EM467/BY467</f>
        <v>0.70610918311433</v>
      </c>
      <c r="EX467" s="515" t="n">
        <f aca="false">BY467-EM467</f>
        <v>12.7339081573339</v>
      </c>
      <c r="EY467" s="514" t="n">
        <f aca="false">1-EJ467/BU467</f>
        <v>0.803614457831325</v>
      </c>
      <c r="EZ467" s="515" t="n">
        <f aca="false">BU467-EJ467</f>
        <v>66.7</v>
      </c>
      <c r="FA467" s="451" t="n">
        <f aca="false">1-EK467/BV467</f>
        <v>0.87306019781719</v>
      </c>
      <c r="FB467" s="432" t="n">
        <f aca="false">BV467-EK467</f>
        <v>412.664987405542</v>
      </c>
      <c r="FC467" s="453" t="n">
        <f aca="false">1-EP467/CA467</f>
        <v>0.816855926188786</v>
      </c>
      <c r="FD467" s="432" t="n">
        <f aca="false">CA467-EP467</f>
        <v>1.78407285409804</v>
      </c>
      <c r="FE467" s="453" t="n">
        <f aca="false">1-EQ467/CB467</f>
        <v>0.973684210526316</v>
      </c>
      <c r="FF467" s="431" t="n">
        <f aca="false">CB467-EQ467</f>
        <v>333</v>
      </c>
      <c r="FG467" s="406" t="n">
        <v>50400</v>
      </c>
      <c r="FH467" s="590"/>
      <c r="FI467" s="591"/>
      <c r="FJ467" s="592"/>
      <c r="FK467" s="456" t="n">
        <f aca="false">3000/BS467*24</f>
        <v>1.99296924737731</v>
      </c>
      <c r="FL467" s="531" t="n">
        <v>1000</v>
      </c>
      <c r="FM467" s="456" t="n">
        <f aca="false">FL467/BS467*1000</f>
        <v>27.6801284357959</v>
      </c>
      <c r="FN467" s="531" t="n">
        <v>5290</v>
      </c>
      <c r="FO467" s="533" t="n">
        <f aca="false">FN467/11.15/1.2/1000</f>
        <v>0.395366218236173</v>
      </c>
      <c r="FP467" s="450" t="n">
        <f aca="false">FN467/BS467*1000</f>
        <v>146.427879425361</v>
      </c>
      <c r="FQ467" s="458" t="n">
        <v>54</v>
      </c>
      <c r="FR467" s="459" t="n">
        <f aca="false">FQ467/BS467*1000</f>
        <v>1.49472693553298</v>
      </c>
      <c r="FS467" s="577" t="n">
        <v>8.01</v>
      </c>
      <c r="FT467" s="578" t="n">
        <v>13</v>
      </c>
      <c r="FU467" s="579" t="n">
        <v>50</v>
      </c>
      <c r="FV467" s="580" t="n">
        <v>1</v>
      </c>
      <c r="FW467" s="581" t="n">
        <v>0.12</v>
      </c>
      <c r="FX467" s="580" t="n">
        <v>8</v>
      </c>
      <c r="FY467" s="453" t="n">
        <f aca="false">1-FV467/(EG467+DD467)</f>
        <v>0.888888888888889</v>
      </c>
      <c r="FZ467" s="453" t="n">
        <f aca="false">1-FW467/(EF467+DC467)</f>
        <v>0.7</v>
      </c>
      <c r="GA467" s="430" t="n">
        <f aca="false">EF467+DC467-FW467</f>
        <v>0.28</v>
      </c>
      <c r="GB467" s="514" t="n">
        <f aca="false">1-FT467/DZ467</f>
        <v>0.202453987730061</v>
      </c>
      <c r="GC467" s="515" t="n">
        <f aca="false">(CW467+DZ467-FT467)</f>
        <v>3.3</v>
      </c>
      <c r="GD467" s="514" t="n">
        <f aca="false">1-FU467/EA467</f>
        <v>0.166666666666667</v>
      </c>
      <c r="GE467" s="528" t="n">
        <f aca="false">CX467+EA467-FU467</f>
        <v>10</v>
      </c>
      <c r="GF467" s="462" t="n">
        <f aca="false">4100/BS467*24</f>
        <v>2.72372463808232</v>
      </c>
      <c r="GG467" s="607" t="n">
        <v>25</v>
      </c>
      <c r="GH467" s="451" t="n">
        <f aca="false">GG467/80</f>
        <v>0.3125</v>
      </c>
      <c r="GI467" s="406" t="n">
        <v>175</v>
      </c>
      <c r="GJ467" s="463" t="n">
        <f aca="false">GI467/GG467</f>
        <v>7</v>
      </c>
      <c r="GK467" s="464" t="n">
        <f aca="false">GG467/(BS467/24)*1000</f>
        <v>16.6080770614776</v>
      </c>
      <c r="GL467" s="465" t="n">
        <v>8.09</v>
      </c>
      <c r="GM467" s="530" t="n">
        <v>12.2</v>
      </c>
      <c r="GN467" s="406" t="n">
        <v>47</v>
      </c>
      <c r="GO467" s="514" t="n">
        <f aca="false">1-GM467/FT467</f>
        <v>0.0615384615384615</v>
      </c>
      <c r="GP467" s="451" t="n">
        <f aca="false">1-GN467/FU467</f>
        <v>0.0600000000000001</v>
      </c>
      <c r="GQ467" s="578" t="n">
        <v>8</v>
      </c>
      <c r="GR467" s="456" t="n">
        <f aca="false">4300/BS467*24</f>
        <v>2.85658925457414</v>
      </c>
      <c r="GS467" s="532" t="n">
        <f aca="false">HC467</f>
        <v>11.8</v>
      </c>
      <c r="GT467" s="532" t="n">
        <f aca="false">HD467</f>
        <v>45.784</v>
      </c>
      <c r="GU467" s="514" t="n">
        <f aca="false">1-GS467/GM467</f>
        <v>0.0327868852459016</v>
      </c>
      <c r="GV467" s="514" t="n">
        <f aca="false">1-GT467/GN467</f>
        <v>0.025872340425532</v>
      </c>
      <c r="GW467" s="514" t="n">
        <f aca="false">1-HC467/FT467</f>
        <v>0.0923076923076922</v>
      </c>
      <c r="GX467" s="514" t="n">
        <f aca="false">1-HD467/FU467</f>
        <v>0.0843200000000001</v>
      </c>
      <c r="GY467" s="463" t="n">
        <f aca="false">GK467/(FU467-HD467)</f>
        <v>3.93929721572048</v>
      </c>
      <c r="GZ467" s="406" t="n">
        <v>32962</v>
      </c>
      <c r="HA467" s="582" t="n">
        <v>8.29</v>
      </c>
      <c r="HB467" s="452" t="n">
        <v>8.18</v>
      </c>
      <c r="HC467" s="578" t="n">
        <v>11.8</v>
      </c>
      <c r="HD467" s="464" t="n">
        <f aca="false">HC467*3.88</f>
        <v>45.784</v>
      </c>
      <c r="HE467" s="464" t="n">
        <v>12</v>
      </c>
      <c r="HF467" s="464"/>
      <c r="HG467" s="583"/>
      <c r="HH467" s="576" t="n">
        <v>7</v>
      </c>
      <c r="HI467" s="584" t="n">
        <v>7840</v>
      </c>
      <c r="HJ467" s="407" t="n">
        <f aca="false">HI467*0.67</f>
        <v>5252.8</v>
      </c>
      <c r="HK467" s="407" t="n">
        <v>191</v>
      </c>
      <c r="HL467" s="550" t="n">
        <v>1526</v>
      </c>
      <c r="HM467" s="585" t="n">
        <v>4.4</v>
      </c>
      <c r="HN467" s="462" t="n">
        <v>5.21</v>
      </c>
      <c r="HO467" s="575" t="n">
        <v>0.16</v>
      </c>
      <c r="HP467" s="549" t="n">
        <v>0.01</v>
      </c>
      <c r="HQ467" s="586" t="n">
        <v>4.8</v>
      </c>
      <c r="HR467" s="587" t="n">
        <v>0.12</v>
      </c>
      <c r="HS467" s="521" t="n">
        <v>0.12</v>
      </c>
      <c r="HT467" s="588" t="n">
        <v>8</v>
      </c>
      <c r="HU467" s="523" t="n">
        <f aca="false">72500/BA467*24</f>
        <v>50.6152369316694</v>
      </c>
      <c r="HV467" s="514" t="n">
        <f aca="false">1-HC467/BE467</f>
        <v>0.857831325301205</v>
      </c>
      <c r="HW467" s="514" t="n">
        <f aca="false">1-HD467/BF467</f>
        <v>0.880770833333333</v>
      </c>
      <c r="HX467" s="514" t="n">
        <f aca="false">1-HN467/BK467</f>
        <v>0.710555555555556</v>
      </c>
      <c r="HY467" s="600"/>
    </row>
    <row r="468" s="599" customFormat="true" ht="15" hidden="false" customHeight="true" outlineLevel="0" collapsed="false">
      <c r="A468" s="401" t="n">
        <v>43950</v>
      </c>
      <c r="B468" s="516" t="n">
        <v>37948</v>
      </c>
      <c r="C468" s="403" t="n">
        <f aca="false">B468/$B$6</f>
        <v>0.75896</v>
      </c>
      <c r="D468" s="572" t="n">
        <v>7.99</v>
      </c>
      <c r="E468" s="573" t="n">
        <v>47</v>
      </c>
      <c r="F468" s="574" t="n">
        <v>218</v>
      </c>
      <c r="G468" s="407" t="n">
        <f aca="false">F468*B468/1000</f>
        <v>8272.664</v>
      </c>
      <c r="H468" s="403" t="n">
        <f aca="false">G468/$G$6</f>
        <v>0.33090656</v>
      </c>
      <c r="I468" s="574" t="n">
        <v>8530</v>
      </c>
      <c r="J468" s="407" t="n">
        <f aca="false">I468*0.67</f>
        <v>5715.1</v>
      </c>
      <c r="K468" s="575" t="n">
        <v>28.2</v>
      </c>
      <c r="L468" s="575"/>
      <c r="M468" s="575"/>
      <c r="N468" s="576" t="n">
        <v>159</v>
      </c>
      <c r="O468" s="576"/>
      <c r="P468" s="410"/>
      <c r="Q468" s="410" t="n">
        <v>1320</v>
      </c>
      <c r="R468" s="410"/>
      <c r="S468" s="410"/>
      <c r="T468" s="411" t="n">
        <v>5.2</v>
      </c>
      <c r="U468" s="410" t="n">
        <f aca="false">V468/2.9</f>
        <v>3484.48275862069</v>
      </c>
      <c r="V468" s="410" t="n">
        <v>10105</v>
      </c>
      <c r="W468" s="410" t="n">
        <v>3385</v>
      </c>
      <c r="X468" s="517" t="n">
        <v>430</v>
      </c>
      <c r="Y468" s="474"/>
      <c r="Z468" s="430"/>
      <c r="AA468" s="410"/>
      <c r="AB468" s="410"/>
      <c r="AC468" s="410"/>
      <c r="AD468" s="475"/>
      <c r="AE468" s="478"/>
      <c r="AF468" s="479" t="n">
        <f aca="false">X468+Q468</f>
        <v>1750</v>
      </c>
      <c r="AG468" s="478" t="n">
        <f aca="false">AF468/$AF$6</f>
        <v>0.7</v>
      </c>
      <c r="AH468" s="479" t="n">
        <f aca="false">AI468/2.9</f>
        <v>2646.76650246305</v>
      </c>
      <c r="AI468" s="479" t="n">
        <f aca="false">(V468*Q468+F468*X468)/AF468</f>
        <v>7675.62285714286</v>
      </c>
      <c r="AJ468" s="474" t="n">
        <f aca="false">(V468*Q468+X468*F468)/1000</f>
        <v>13432.34</v>
      </c>
      <c r="AK468" s="478" t="n">
        <f aca="false">AJ468/$AJ$6</f>
        <v>0.596992888888889</v>
      </c>
      <c r="AL468" s="448" t="n">
        <v>38</v>
      </c>
      <c r="AM468" s="480"/>
      <c r="AN468" s="474" t="n">
        <v>3021</v>
      </c>
      <c r="AO468" s="474" t="n">
        <v>3131</v>
      </c>
      <c r="AP468" s="480" t="n">
        <v>7.51</v>
      </c>
      <c r="AQ468" s="448" t="n">
        <v>695</v>
      </c>
      <c r="AR468" s="474" t="n">
        <f aca="false">AQ468*3.2</f>
        <v>2224</v>
      </c>
      <c r="AS468" s="658" t="n">
        <f aca="false">AR468/AQ468</f>
        <v>3.2</v>
      </c>
      <c r="AT468" s="474" t="n">
        <v>6650</v>
      </c>
      <c r="AU468" s="448"/>
      <c r="AV468" s="481" t="n">
        <v>15</v>
      </c>
      <c r="AW468" s="480" t="n">
        <v>9.5</v>
      </c>
      <c r="AX468" s="480" t="n">
        <v>29.8</v>
      </c>
      <c r="AY468" s="481" t="n">
        <v>18</v>
      </c>
      <c r="AZ468" s="481" t="n">
        <v>5.5</v>
      </c>
      <c r="BA468" s="421" t="n">
        <f aca="false">CC468+DF468</f>
        <v>40736</v>
      </c>
      <c r="BB468" s="422" t="n">
        <f aca="false">BA468/$BA$6</f>
        <v>0.81472</v>
      </c>
      <c r="BC468" s="423"/>
      <c r="BD468" s="424" t="n">
        <v>7.8</v>
      </c>
      <c r="BE468" s="425" t="n">
        <v>86</v>
      </c>
      <c r="BF468" s="426" t="n">
        <v>375</v>
      </c>
      <c r="BG468" s="427" t="n">
        <v>8400</v>
      </c>
      <c r="BH468" s="421" t="n">
        <f aca="false">BG468*0.67</f>
        <v>5628</v>
      </c>
      <c r="BI468" s="433"/>
      <c r="BJ468" s="422"/>
      <c r="BK468" s="428" t="n">
        <v>16.4</v>
      </c>
      <c r="BL468" s="428"/>
      <c r="BM468" s="429"/>
      <c r="BN468" s="423"/>
      <c r="BO468" s="426" t="n">
        <v>106</v>
      </c>
      <c r="BP468" s="426"/>
      <c r="BQ468" s="424" t="n">
        <v>3.25</v>
      </c>
      <c r="BR468" s="422" t="n">
        <f aca="false">BQ468/$BQ$6</f>
        <v>0.451388888888889</v>
      </c>
      <c r="BS468" s="410" t="n">
        <f aca="false">BA468+AF468</f>
        <v>42486</v>
      </c>
      <c r="BT468" s="430" t="n">
        <f aca="false">(BD468*BA468+AP468*AF468)/(AF468+BA468)</f>
        <v>7.78805488866921</v>
      </c>
      <c r="BU468" s="431" t="n">
        <f aca="false">(AQ468*Y468+BA468*BE468)/(BA468+Y468)</f>
        <v>86</v>
      </c>
      <c r="BV468" s="431" t="n">
        <f aca="false">(BA468*BF468+AR468*AF468)/(AF468+BA468)</f>
        <v>451.160382243563</v>
      </c>
      <c r="BW468" s="431" t="n">
        <f aca="false">(BA468*BG468+AS468*AF468)/(AF468+BA468)</f>
        <v>8054.1354799228</v>
      </c>
      <c r="BX468" s="431" t="n">
        <f aca="false">BW468*0.65</f>
        <v>5235.18806194982</v>
      </c>
      <c r="BY468" s="431" t="n">
        <f aca="false">(BK468*BA468+AY468*AF468)/BS468</f>
        <v>16.4659040625147</v>
      </c>
      <c r="BZ468" s="431"/>
      <c r="CA468" s="432"/>
      <c r="CB468" s="431" t="n">
        <f aca="false">BO468</f>
        <v>106</v>
      </c>
      <c r="CC468" s="433" t="n">
        <v>20033</v>
      </c>
      <c r="CD468" s="412" t="n">
        <f aca="false">CC468+AF468/2</f>
        <v>20908</v>
      </c>
      <c r="CE468" s="422" t="n">
        <f aca="false">CD468/25000</f>
        <v>0.83632</v>
      </c>
      <c r="CF468" s="434" t="n">
        <f aca="false">6700/CD468*24</f>
        <v>7.69083604361967</v>
      </c>
      <c r="CG468" s="435"/>
      <c r="CH468" s="428"/>
      <c r="CI468" s="447" t="n">
        <f aca="false">9500/CD468*24</f>
        <v>10.9049167782667</v>
      </c>
      <c r="CJ468" s="437" t="n">
        <v>25.9</v>
      </c>
      <c r="CK468" s="437" t="n">
        <v>1.36</v>
      </c>
      <c r="CL468" s="424"/>
      <c r="CM468" s="424" t="n">
        <v>16.1</v>
      </c>
      <c r="CN468" s="424" t="n">
        <v>75</v>
      </c>
      <c r="CO468" s="433"/>
      <c r="CP468" s="433"/>
      <c r="CQ468" s="438"/>
      <c r="CR468" s="438" t="n">
        <v>0.92</v>
      </c>
      <c r="CS468" s="425"/>
      <c r="CT468" s="433" t="n">
        <f aca="false">3500/CD468*24</f>
        <v>4.01760091830878</v>
      </c>
      <c r="CU468" s="435" t="n">
        <v>6.83</v>
      </c>
      <c r="CV468" s="439"/>
      <c r="CW468" s="440"/>
      <c r="CX468" s="441"/>
      <c r="CY468" s="442"/>
      <c r="CZ468" s="443"/>
      <c r="DA468" s="443"/>
      <c r="DB468" s="443"/>
      <c r="DC468" s="443"/>
      <c r="DD468" s="444"/>
      <c r="DE468" s="441"/>
      <c r="DF468" s="445" t="n">
        <v>20703</v>
      </c>
      <c r="DG468" s="446" t="n">
        <f aca="false">DF468+AF468/2</f>
        <v>21578</v>
      </c>
      <c r="DH468" s="422" t="n">
        <f aca="false">DG468/25000</f>
        <v>0.86312</v>
      </c>
      <c r="DI468" s="447" t="n">
        <f aca="false">6700/DG468*24</f>
        <v>7.45203447956252</v>
      </c>
      <c r="DJ468" s="435" t="n">
        <v>7.74</v>
      </c>
      <c r="DK468" s="428" t="n">
        <v>3.1</v>
      </c>
      <c r="DL468" s="447" t="n">
        <f aca="false">9500/DG468*24</f>
        <v>10.5663175456483</v>
      </c>
      <c r="DM468" s="423" t="n">
        <v>26</v>
      </c>
      <c r="DN468" s="423" t="n">
        <v>1.58</v>
      </c>
      <c r="DO468" s="424" t="n">
        <v>7.82</v>
      </c>
      <c r="DP468" s="424" t="n">
        <v>17.5</v>
      </c>
      <c r="DQ468" s="424" t="n">
        <v>74</v>
      </c>
      <c r="DR468" s="433"/>
      <c r="DS468" s="433"/>
      <c r="DT468" s="438"/>
      <c r="DU468" s="438" t="n">
        <v>0.93</v>
      </c>
      <c r="DV468" s="425"/>
      <c r="DW468" s="447" t="n">
        <f aca="false">3500/DG468*24</f>
        <v>3.89285383260729</v>
      </c>
      <c r="DX468" s="435" t="n">
        <v>6.79</v>
      </c>
      <c r="DY468" s="439" t="n">
        <v>7.93</v>
      </c>
      <c r="DZ468" s="440" t="n">
        <v>16</v>
      </c>
      <c r="EA468" s="441" t="n">
        <v>64</v>
      </c>
      <c r="EB468" s="442" t="n">
        <v>7600</v>
      </c>
      <c r="EC468" s="443" t="n">
        <v>5.1</v>
      </c>
      <c r="ED468" s="443"/>
      <c r="EE468" s="443"/>
      <c r="EF468" s="443"/>
      <c r="EG468" s="444" t="n">
        <v>4</v>
      </c>
      <c r="EH468" s="441"/>
      <c r="EI468" s="430" t="n">
        <f aca="false">DY468</f>
        <v>7.93</v>
      </c>
      <c r="EJ468" s="448" t="n">
        <f aca="false">DZ468</f>
        <v>16</v>
      </c>
      <c r="EK468" s="449" t="n">
        <f aca="false">EA468</f>
        <v>64</v>
      </c>
      <c r="EL468" s="418" t="n">
        <f aca="false">EB468</f>
        <v>7600</v>
      </c>
      <c r="EM468" s="432" t="n">
        <f aca="false">EC468</f>
        <v>5.1</v>
      </c>
      <c r="EN468" s="432"/>
      <c r="EO468" s="432"/>
      <c r="EP468" s="432"/>
      <c r="EQ468" s="431" t="n">
        <f aca="false">EG468</f>
        <v>4</v>
      </c>
      <c r="ER468" s="449"/>
      <c r="ES468" s="450" t="n">
        <f aca="false">44000/(BA468+AF468)*24</f>
        <v>24.8552464341195</v>
      </c>
      <c r="ET468" s="451" t="n">
        <f aca="false">(BA468+AF468)/BA$6</f>
        <v>0.84972</v>
      </c>
      <c r="EU468" s="452" t="n">
        <f aca="false">BV468/1000/ES468*24</f>
        <v>0.435636363636364</v>
      </c>
      <c r="EV468" s="451" t="n">
        <f aca="false">EU468/$EU$6</f>
        <v>0.806734006734007</v>
      </c>
      <c r="EW468" s="514" t="n">
        <f aca="false">1-EM468/BY468</f>
        <v>0.690269056552421</v>
      </c>
      <c r="EX468" s="515" t="n">
        <f aca="false">BY468-EM468</f>
        <v>11.3659040625147</v>
      </c>
      <c r="EY468" s="514" t="n">
        <f aca="false">1-EJ468/BU468</f>
        <v>0.813953488372093</v>
      </c>
      <c r="EZ468" s="515" t="n">
        <f aca="false">BU468-EJ468</f>
        <v>70</v>
      </c>
      <c r="FA468" s="451" t="n">
        <f aca="false">1-EK468/BV468</f>
        <v>0.858143572621035</v>
      </c>
      <c r="FB468" s="432" t="n">
        <f aca="false">BV468-EK468</f>
        <v>387.160382243563</v>
      </c>
      <c r="FC468" s="453"/>
      <c r="FD468" s="432"/>
      <c r="FE468" s="453" t="n">
        <f aca="false">1-EQ468/CB468</f>
        <v>0.962264150943396</v>
      </c>
      <c r="FF468" s="431" t="n">
        <f aca="false">CB468-EQ468</f>
        <v>102</v>
      </c>
      <c r="FG468" s="406" t="n">
        <v>50400</v>
      </c>
      <c r="FH468" s="590"/>
      <c r="FI468" s="591"/>
      <c r="FJ468" s="592"/>
      <c r="FK468" s="456" t="n">
        <f aca="false">3000/BS468*24</f>
        <v>1.69467589323542</v>
      </c>
      <c r="FL468" s="531" t="n">
        <v>1000</v>
      </c>
      <c r="FM468" s="456" t="n">
        <f aca="false">FL468/BS468*1000</f>
        <v>23.5371651838253</v>
      </c>
      <c r="FN468" s="531" t="n">
        <v>4865</v>
      </c>
      <c r="FO468" s="533" t="n">
        <f aca="false">FN468/11.15/1.2/1000</f>
        <v>0.363602391629297</v>
      </c>
      <c r="FP468" s="450" t="n">
        <f aca="false">FN468/BS468*1000</f>
        <v>114.50830861931</v>
      </c>
      <c r="FQ468" s="458" t="n">
        <v>54</v>
      </c>
      <c r="FR468" s="459" t="n">
        <f aca="false">FQ468/BS468*1000</f>
        <v>1.27100691992656</v>
      </c>
      <c r="FS468" s="577" t="n">
        <v>7.85</v>
      </c>
      <c r="FT468" s="578" t="n">
        <v>13.2</v>
      </c>
      <c r="FU468" s="579" t="n">
        <v>56</v>
      </c>
      <c r="FV468" s="580" t="n">
        <v>1</v>
      </c>
      <c r="FW468" s="581"/>
      <c r="FX468" s="580"/>
      <c r="FY468" s="453" t="n">
        <f aca="false">1-FV468/(EG468+DD468)</f>
        <v>0.75</v>
      </c>
      <c r="FZ468" s="453"/>
      <c r="GA468" s="430"/>
      <c r="GB468" s="514" t="n">
        <f aca="false">1-FT468/DZ468</f>
        <v>0.175</v>
      </c>
      <c r="GC468" s="515" t="n">
        <f aca="false">(CW468+DZ468-FT468)</f>
        <v>2.8</v>
      </c>
      <c r="GD468" s="514" t="n">
        <f aca="false">1-FU468/EA468</f>
        <v>0.125</v>
      </c>
      <c r="GE468" s="528" t="n">
        <f aca="false">CX468+EA468-FU468</f>
        <v>8</v>
      </c>
      <c r="GF468" s="462" t="n">
        <f aca="false">4100/BS468*24</f>
        <v>2.31605705408841</v>
      </c>
      <c r="GG468" s="607" t="n">
        <v>25</v>
      </c>
      <c r="GH468" s="451" t="n">
        <f aca="false">GG468/80</f>
        <v>0.3125</v>
      </c>
      <c r="GI468" s="406" t="n">
        <v>175</v>
      </c>
      <c r="GJ468" s="463" t="n">
        <f aca="false">GI468/GG468</f>
        <v>7</v>
      </c>
      <c r="GK468" s="464" t="n">
        <f aca="false">GG468/(BS468/24)*1000</f>
        <v>14.1222991102952</v>
      </c>
      <c r="GL468" s="465" t="n">
        <v>8.06</v>
      </c>
      <c r="GM468" s="530" t="n">
        <v>12.3</v>
      </c>
      <c r="GN468" s="406" t="n">
        <v>54</v>
      </c>
      <c r="GO468" s="514" t="n">
        <f aca="false">1-GM468/FT468</f>
        <v>0.0681818181818181</v>
      </c>
      <c r="GP468" s="451" t="n">
        <f aca="false">1-GN468/FU468</f>
        <v>0.0357142857142857</v>
      </c>
      <c r="GQ468" s="578" t="n">
        <v>8</v>
      </c>
      <c r="GR468" s="456" t="n">
        <f aca="false">4300/BS468*24</f>
        <v>2.42903544697077</v>
      </c>
      <c r="GS468" s="532" t="n">
        <f aca="false">HC468</f>
        <v>11.7</v>
      </c>
      <c r="GT468" s="532" t="n">
        <f aca="false">HD468</f>
        <v>45.396</v>
      </c>
      <c r="GU468" s="514" t="n">
        <f aca="false">1-GS468/GM468</f>
        <v>0.0487804878048782</v>
      </c>
      <c r="GV468" s="514" t="n">
        <f aca="false">1-GT468/GN468</f>
        <v>0.159333333333333</v>
      </c>
      <c r="GW468" s="514" t="n">
        <f aca="false">1-HC468/FT468</f>
        <v>0.113636363636364</v>
      </c>
      <c r="GX468" s="514" t="n">
        <f aca="false">1-HD468/FU468</f>
        <v>0.189357142857143</v>
      </c>
      <c r="GY468" s="463" t="n">
        <f aca="false">GK468/(FU468-HD468)</f>
        <v>1.33178980670456</v>
      </c>
      <c r="GZ468" s="406" t="n">
        <v>39904</v>
      </c>
      <c r="HA468" s="582" t="n">
        <v>8.24</v>
      </c>
      <c r="HB468" s="452" t="n">
        <v>8.13</v>
      </c>
      <c r="HC468" s="578" t="n">
        <v>11.7</v>
      </c>
      <c r="HD468" s="464" t="n">
        <f aca="false">HC468*3.88</f>
        <v>45.396</v>
      </c>
      <c r="HE468" s="464" t="n">
        <v>12</v>
      </c>
      <c r="HF468" s="464"/>
      <c r="HG468" s="583"/>
      <c r="HH468" s="576" t="n">
        <v>6</v>
      </c>
      <c r="HI468" s="584" t="n">
        <v>7570</v>
      </c>
      <c r="HJ468" s="407" t="n">
        <f aca="false">HI468*0.67</f>
        <v>5071.9</v>
      </c>
      <c r="HK468" s="407"/>
      <c r="HL468" s="550"/>
      <c r="HM468" s="585"/>
      <c r="HN468" s="462" t="n">
        <v>5.33</v>
      </c>
      <c r="HO468" s="575"/>
      <c r="HP468" s="549" t="n">
        <v>0.07</v>
      </c>
      <c r="HQ468" s="586"/>
      <c r="HR468" s="587"/>
      <c r="HS468" s="521" t="n">
        <v>0.12</v>
      </c>
      <c r="HT468" s="588" t="n">
        <v>8</v>
      </c>
      <c r="HU468" s="523" t="n">
        <f aca="false">72500/BA468*24</f>
        <v>42.7140612725844</v>
      </c>
      <c r="HV468" s="514" t="n">
        <f aca="false">1-HC468/BE468</f>
        <v>0.863953488372093</v>
      </c>
      <c r="HW468" s="514" t="n">
        <f aca="false">1-HD468/BF468</f>
        <v>0.878944</v>
      </c>
      <c r="HX468" s="514" t="n">
        <f aca="false">1-HN468/BK468</f>
        <v>0.675</v>
      </c>
      <c r="HY468" s="600"/>
    </row>
    <row r="469" s="599" customFormat="true" ht="15" hidden="false" customHeight="true" outlineLevel="0" collapsed="false">
      <c r="A469" s="401" t="n">
        <v>43951</v>
      </c>
      <c r="B469" s="516" t="n">
        <v>34672</v>
      </c>
      <c r="C469" s="403" t="n">
        <f aca="false">B469/$B$6</f>
        <v>0.69344</v>
      </c>
      <c r="D469" s="572" t="n">
        <v>8.21</v>
      </c>
      <c r="E469" s="573" t="n">
        <v>51.8</v>
      </c>
      <c r="F469" s="574" t="n">
        <v>221</v>
      </c>
      <c r="G469" s="407" t="n">
        <f aca="false">F469*B469/1000</f>
        <v>7662.512</v>
      </c>
      <c r="H469" s="403" t="n">
        <f aca="false">G469/$G$6</f>
        <v>0.30650048</v>
      </c>
      <c r="I469" s="574" t="n">
        <v>7540</v>
      </c>
      <c r="J469" s="407" t="n">
        <f aca="false">I469*0.67</f>
        <v>5051.8</v>
      </c>
      <c r="K469" s="575" t="n">
        <v>31.5</v>
      </c>
      <c r="L469" s="575"/>
      <c r="M469" s="575"/>
      <c r="N469" s="576" t="n">
        <v>98</v>
      </c>
      <c r="O469" s="576"/>
      <c r="P469" s="410"/>
      <c r="Q469" s="410" t="n">
        <v>1320</v>
      </c>
      <c r="R469" s="410"/>
      <c r="S469" s="410"/>
      <c r="T469" s="411" t="n">
        <v>5.29</v>
      </c>
      <c r="U469" s="410" t="n">
        <f aca="false">V469/2.9</f>
        <v>3693.10344827586</v>
      </c>
      <c r="V469" s="410" t="n">
        <v>10710</v>
      </c>
      <c r="W469" s="410" t="n">
        <v>4128</v>
      </c>
      <c r="X469" s="517" t="n">
        <v>430</v>
      </c>
      <c r="Y469" s="474"/>
      <c r="Z469" s="430"/>
      <c r="AA469" s="410"/>
      <c r="AB469" s="410"/>
      <c r="AC469" s="410"/>
      <c r="AD469" s="475"/>
      <c r="AE469" s="478"/>
      <c r="AF469" s="479" t="n">
        <f aca="false">X469+Q469</f>
        <v>1750</v>
      </c>
      <c r="AG469" s="478" t="n">
        <f aca="false">AF469/$AF$6</f>
        <v>0.7</v>
      </c>
      <c r="AH469" s="479" t="n">
        <f aca="false">AI469/2.9</f>
        <v>2804.3802955665</v>
      </c>
      <c r="AI469" s="479" t="n">
        <f aca="false">(V469*Q469+F469*X469)/AF469</f>
        <v>8132.70285714286</v>
      </c>
      <c r="AJ469" s="474" t="n">
        <f aca="false">(V469*Q469+X469*F469)/1000</f>
        <v>14232.23</v>
      </c>
      <c r="AK469" s="478" t="n">
        <f aca="false">AJ469/$AJ$6</f>
        <v>0.632543555555556</v>
      </c>
      <c r="AL469" s="448" t="n">
        <v>38</v>
      </c>
      <c r="AM469" s="480"/>
      <c r="AN469" s="474" t="n">
        <v>3087</v>
      </c>
      <c r="AO469" s="474" t="n">
        <v>3198</v>
      </c>
      <c r="AP469" s="480" t="n">
        <v>7.54</v>
      </c>
      <c r="AQ469" s="448" t="n">
        <v>713</v>
      </c>
      <c r="AR469" s="474" t="n">
        <f aca="false">AQ469*3.2</f>
        <v>2281.6</v>
      </c>
      <c r="AS469" s="658" t="n">
        <f aca="false">AR469/AQ469</f>
        <v>3.2</v>
      </c>
      <c r="AT469" s="474" t="n">
        <v>6170</v>
      </c>
      <c r="AU469" s="448"/>
      <c r="AV469" s="481" t="n">
        <v>18</v>
      </c>
      <c r="AW469" s="480" t="n">
        <v>9.98</v>
      </c>
      <c r="AX469" s="480" t="n">
        <v>30.3</v>
      </c>
      <c r="AY469" s="481" t="n">
        <v>15</v>
      </c>
      <c r="AZ469" s="481" t="n">
        <v>5.7</v>
      </c>
      <c r="BA469" s="421" t="n">
        <f aca="false">CC469+DF469</f>
        <v>34351</v>
      </c>
      <c r="BB469" s="422" t="n">
        <f aca="false">BA469/$BA$6</f>
        <v>0.68702</v>
      </c>
      <c r="BC469" s="423"/>
      <c r="BD469" s="424" t="n">
        <v>7.9</v>
      </c>
      <c r="BE469" s="425" t="n">
        <v>82.9</v>
      </c>
      <c r="BF469" s="426" t="n">
        <v>399</v>
      </c>
      <c r="BG469" s="427" t="n">
        <v>8540</v>
      </c>
      <c r="BH469" s="421" t="n">
        <f aca="false">BG469*0.67</f>
        <v>5721.8</v>
      </c>
      <c r="BI469" s="433"/>
      <c r="BJ469" s="422"/>
      <c r="BK469" s="428" t="n">
        <v>14.2</v>
      </c>
      <c r="BL469" s="428"/>
      <c r="BM469" s="429"/>
      <c r="BN469" s="423"/>
      <c r="BO469" s="426" t="n">
        <v>195</v>
      </c>
      <c r="BP469" s="426"/>
      <c r="BQ469" s="424" t="n">
        <v>2.19</v>
      </c>
      <c r="BR469" s="422" t="n">
        <f aca="false">BQ469/$BQ$6</f>
        <v>0.304166666666667</v>
      </c>
      <c r="BS469" s="410" t="n">
        <f aca="false">BA469+AF469</f>
        <v>36101</v>
      </c>
      <c r="BT469" s="430" t="n">
        <f aca="false">(BD469*BA469+AP469*AF469)/(AF469+BA469)</f>
        <v>7.88254895986261</v>
      </c>
      <c r="BU469" s="431" t="n">
        <f aca="false">(AQ469*Y469+BA469*BE469)/(BA469+Y469)</f>
        <v>82.9</v>
      </c>
      <c r="BV469" s="431" t="n">
        <f aca="false">(BA469*BF469+AR469*AF469)/(AF469+BA469)</f>
        <v>490.259244896263</v>
      </c>
      <c r="BW469" s="431" t="n">
        <f aca="false">(BA469*BG469+AS469*AF469)/(AF469+BA469)</f>
        <v>8126.17766820864</v>
      </c>
      <c r="BX469" s="431" t="n">
        <f aca="false">BW469*0.65</f>
        <v>5282.01548433561</v>
      </c>
      <c r="BY469" s="431" t="n">
        <f aca="false">(BK469*BA469+AY469*AF469)/BS469</f>
        <v>14.2387800891942</v>
      </c>
      <c r="BZ469" s="431"/>
      <c r="CA469" s="432"/>
      <c r="CB469" s="431" t="n">
        <f aca="false">BO469</f>
        <v>195</v>
      </c>
      <c r="CC469" s="433" t="n">
        <v>17240</v>
      </c>
      <c r="CD469" s="412" t="n">
        <f aca="false">CC469+AF469/2</f>
        <v>18115</v>
      </c>
      <c r="CE469" s="422" t="n">
        <f aca="false">CD469/25000</f>
        <v>0.7246</v>
      </c>
      <c r="CF469" s="434" t="n">
        <f aca="false">6700/CD469*24</f>
        <v>8.87662158432238</v>
      </c>
      <c r="CG469" s="435"/>
      <c r="CH469" s="428"/>
      <c r="CI469" s="447" t="n">
        <f aca="false">9500/CD469*24</f>
        <v>12.5862544852332</v>
      </c>
      <c r="CJ469" s="437" t="n">
        <v>26.3</v>
      </c>
      <c r="CK469" s="437" t="n">
        <v>1.51</v>
      </c>
      <c r="CL469" s="424"/>
      <c r="CM469" s="424" t="n">
        <v>15.5</v>
      </c>
      <c r="CN469" s="424" t="n">
        <v>80</v>
      </c>
      <c r="CO469" s="433"/>
      <c r="CP469" s="433"/>
      <c r="CQ469" s="438"/>
      <c r="CR469" s="438" t="n">
        <v>0.92</v>
      </c>
      <c r="CS469" s="425"/>
      <c r="CT469" s="433" t="n">
        <f aca="false">3500/CD469*24</f>
        <v>4.63704112613856</v>
      </c>
      <c r="CU469" s="435" t="n">
        <v>6.23</v>
      </c>
      <c r="CV469" s="439"/>
      <c r="CW469" s="440"/>
      <c r="CX469" s="441"/>
      <c r="CY469" s="442"/>
      <c r="CZ469" s="443"/>
      <c r="DA469" s="443"/>
      <c r="DB469" s="443"/>
      <c r="DC469" s="443"/>
      <c r="DD469" s="444"/>
      <c r="DE469" s="441"/>
      <c r="DF469" s="445" t="n">
        <v>17111</v>
      </c>
      <c r="DG469" s="446" t="n">
        <f aca="false">DF469+AF469/2</f>
        <v>17986</v>
      </c>
      <c r="DH469" s="422" t="n">
        <f aca="false">DG469/25000</f>
        <v>0.71944</v>
      </c>
      <c r="DI469" s="447" t="n">
        <f aca="false">6700/DG469*24</f>
        <v>8.94028688980318</v>
      </c>
      <c r="DJ469" s="435" t="n">
        <v>7.93</v>
      </c>
      <c r="DK469" s="428" t="n">
        <v>3.5</v>
      </c>
      <c r="DL469" s="447" t="n">
        <f aca="false">9500/DG469*24</f>
        <v>12.6765261870344</v>
      </c>
      <c r="DM469" s="423" t="n">
        <v>26.2</v>
      </c>
      <c r="DN469" s="423" t="n">
        <v>1.42</v>
      </c>
      <c r="DO469" s="424" t="n">
        <v>7.85</v>
      </c>
      <c r="DP469" s="424" t="n">
        <v>17.1</v>
      </c>
      <c r="DQ469" s="424" t="n">
        <v>76</v>
      </c>
      <c r="DR469" s="433"/>
      <c r="DS469" s="433"/>
      <c r="DT469" s="438"/>
      <c r="DU469" s="438" t="n">
        <v>0.91</v>
      </c>
      <c r="DV469" s="425"/>
      <c r="DW469" s="447" t="n">
        <f aca="false">3500/DG469*24</f>
        <v>4.67029912153897</v>
      </c>
      <c r="DX469" s="435" t="n">
        <v>5.9</v>
      </c>
      <c r="DY469" s="439" t="n">
        <v>7.92</v>
      </c>
      <c r="DZ469" s="440" t="n">
        <v>16</v>
      </c>
      <c r="EA469" s="441" t="n">
        <v>62</v>
      </c>
      <c r="EB469" s="442" t="n">
        <v>7730</v>
      </c>
      <c r="EC469" s="443" t="n">
        <v>4.4</v>
      </c>
      <c r="ED469" s="443"/>
      <c r="EE469" s="443"/>
      <c r="EF469" s="443"/>
      <c r="EG469" s="444" t="n">
        <v>6</v>
      </c>
      <c r="EH469" s="441"/>
      <c r="EI469" s="430" t="n">
        <f aca="false">DY469</f>
        <v>7.92</v>
      </c>
      <c r="EJ469" s="448" t="n">
        <f aca="false">DZ469</f>
        <v>16</v>
      </c>
      <c r="EK469" s="449" t="n">
        <f aca="false">EA469</f>
        <v>62</v>
      </c>
      <c r="EL469" s="418" t="n">
        <f aca="false">EB469</f>
        <v>7730</v>
      </c>
      <c r="EM469" s="432" t="n">
        <f aca="false">EC469</f>
        <v>4.4</v>
      </c>
      <c r="EN469" s="432"/>
      <c r="EO469" s="432"/>
      <c r="EP469" s="432"/>
      <c r="EQ469" s="431" t="n">
        <f aca="false">EG469</f>
        <v>6</v>
      </c>
      <c r="ER469" s="449"/>
      <c r="ES469" s="450" t="n">
        <f aca="false">44000/(BA469+AF469)*24</f>
        <v>29.2512672779147</v>
      </c>
      <c r="ET469" s="451" t="n">
        <f aca="false">(BA469+AF469)/BA$6</f>
        <v>0.72202</v>
      </c>
      <c r="EU469" s="452" t="n">
        <f aca="false">BV469/1000/ES469*24</f>
        <v>0.402246568181818</v>
      </c>
      <c r="EV469" s="451" t="n">
        <f aca="false">EU469/$EU$6</f>
        <v>0.744901052188552</v>
      </c>
      <c r="EW469" s="514" t="n">
        <f aca="false">1-EM469/BY469</f>
        <v>0.690984763270615</v>
      </c>
      <c r="EX469" s="515" t="n">
        <f aca="false">BY469-EM469</f>
        <v>9.8387800891942</v>
      </c>
      <c r="EY469" s="514" t="n">
        <f aca="false">1-EJ469/BU469</f>
        <v>0.806996381182147</v>
      </c>
      <c r="EZ469" s="515" t="n">
        <f aca="false">BU469-EJ469</f>
        <v>66.9</v>
      </c>
      <c r="FA469" s="451" t="n">
        <f aca="false">1-EK469/BV469</f>
        <v>0.873536296060834</v>
      </c>
      <c r="FB469" s="432" t="n">
        <f aca="false">BV469-EK469</f>
        <v>428.259244896263</v>
      </c>
      <c r="FC469" s="453"/>
      <c r="FD469" s="432"/>
      <c r="FE469" s="453" t="n">
        <f aca="false">1-EQ469/CB469</f>
        <v>0.969230769230769</v>
      </c>
      <c r="FF469" s="431" t="n">
        <f aca="false">CB469-EQ469</f>
        <v>189</v>
      </c>
      <c r="FG469" s="406" t="n">
        <v>50400</v>
      </c>
      <c r="FH469" s="590"/>
      <c r="FI469" s="591"/>
      <c r="FJ469" s="592"/>
      <c r="FK469" s="456" t="n">
        <f aca="false">3000/BS469*24</f>
        <v>1.99440458713055</v>
      </c>
      <c r="FL469" s="531" t="n">
        <v>1000</v>
      </c>
      <c r="FM469" s="456" t="n">
        <f aca="false">FL469/BS469*1000</f>
        <v>27.7000637101465</v>
      </c>
      <c r="FN469" s="531" t="n">
        <v>4448</v>
      </c>
      <c r="FO469" s="533" t="n">
        <f aca="false">FN469/11.15/1.2/1000</f>
        <v>0.332436472346786</v>
      </c>
      <c r="FP469" s="450" t="n">
        <f aca="false">FN469/BS469*1000</f>
        <v>123.209883382732</v>
      </c>
      <c r="FQ469" s="458" t="n">
        <v>54</v>
      </c>
      <c r="FR469" s="459" t="n">
        <f aca="false">FQ469/BS469*1000</f>
        <v>1.49580344034791</v>
      </c>
      <c r="FS469" s="577" t="n">
        <v>7.91</v>
      </c>
      <c r="FT469" s="578" t="n">
        <v>14.4</v>
      </c>
      <c r="FU469" s="579" t="n">
        <v>57</v>
      </c>
      <c r="FV469" s="580" t="n">
        <v>1</v>
      </c>
      <c r="FW469" s="581"/>
      <c r="FX469" s="580"/>
      <c r="FY469" s="453" t="n">
        <f aca="false">1-FV469/(EG469+DD469)</f>
        <v>0.833333333333333</v>
      </c>
      <c r="FZ469" s="453"/>
      <c r="GA469" s="430"/>
      <c r="GB469" s="514" t="n">
        <f aca="false">1-FT469/DZ469</f>
        <v>0.1</v>
      </c>
      <c r="GC469" s="515" t="n">
        <f aca="false">(CW469+DZ469-FT469)</f>
        <v>1.6</v>
      </c>
      <c r="GD469" s="514" t="n">
        <f aca="false">1-FU469/EA469</f>
        <v>0.0806451612903226</v>
      </c>
      <c r="GE469" s="528" t="n">
        <f aca="false">CX469+EA469-FU469</f>
        <v>5</v>
      </c>
      <c r="GF469" s="462" t="n">
        <f aca="false">4100/BS469*24</f>
        <v>2.72568626907842</v>
      </c>
      <c r="GG469" s="607" t="n">
        <v>25</v>
      </c>
      <c r="GH469" s="451" t="n">
        <f aca="false">GG469/80</f>
        <v>0.3125</v>
      </c>
      <c r="GI469" s="406" t="n">
        <v>175</v>
      </c>
      <c r="GJ469" s="463" t="n">
        <f aca="false">GI469/GG469</f>
        <v>7</v>
      </c>
      <c r="GK469" s="464" t="n">
        <f aca="false">GG469/(BS469/24)*1000</f>
        <v>16.6200382260879</v>
      </c>
      <c r="GL469" s="465" t="n">
        <v>8.07</v>
      </c>
      <c r="GM469" s="530" t="n">
        <v>13.4</v>
      </c>
      <c r="GN469" s="406" t="n">
        <v>56</v>
      </c>
      <c r="GO469" s="514" t="n">
        <f aca="false">1-GM469/FT469</f>
        <v>0.0694444444444444</v>
      </c>
      <c r="GP469" s="451" t="n">
        <f aca="false">1-GN469/FU469</f>
        <v>0.0175438596491229</v>
      </c>
      <c r="GQ469" s="578" t="n">
        <v>8</v>
      </c>
      <c r="GR469" s="456" t="n">
        <f aca="false">4300/BS469*24</f>
        <v>2.85864657488712</v>
      </c>
      <c r="GS469" s="532" t="n">
        <f aca="false">HC469</f>
        <v>13.1</v>
      </c>
      <c r="GT469" s="532" t="n">
        <f aca="false">HD469</f>
        <v>46.898</v>
      </c>
      <c r="GU469" s="514" t="n">
        <f aca="false">1-GS469/GM469</f>
        <v>0.0223880597014926</v>
      </c>
      <c r="GV469" s="514" t="n">
        <f aca="false">1-GT469/GN469</f>
        <v>0.162535714285714</v>
      </c>
      <c r="GW469" s="514" t="n">
        <f aca="false">1-HC469/FT469</f>
        <v>0.0902777777777778</v>
      </c>
      <c r="GX469" s="514" t="n">
        <f aca="false">1-HD469/FU469</f>
        <v>0.177228070175439</v>
      </c>
      <c r="GY469" s="463" t="n">
        <f aca="false">GK469/(FU469-HD469)</f>
        <v>1.64522255257255</v>
      </c>
      <c r="GZ469" s="406" t="n">
        <v>33162</v>
      </c>
      <c r="HA469" s="582" t="n">
        <v>8.28</v>
      </c>
      <c r="HB469" s="452" t="n">
        <v>8.15</v>
      </c>
      <c r="HC469" s="578" t="n">
        <v>13.1</v>
      </c>
      <c r="HD469" s="464" t="n">
        <f aca="false">HC469*3.58</f>
        <v>46.898</v>
      </c>
      <c r="HE469" s="464" t="n">
        <v>13</v>
      </c>
      <c r="HF469" s="464"/>
      <c r="HG469" s="583"/>
      <c r="HH469" s="576" t="n">
        <v>3</v>
      </c>
      <c r="HI469" s="584" t="n">
        <v>7740</v>
      </c>
      <c r="HJ469" s="407" t="n">
        <f aca="false">HI469*0.67</f>
        <v>5185.8</v>
      </c>
      <c r="HK469" s="407"/>
      <c r="HL469" s="550"/>
      <c r="HM469" s="585"/>
      <c r="HN469" s="462" t="n">
        <v>4.97</v>
      </c>
      <c r="HO469" s="575"/>
      <c r="HP469" s="549" t="n">
        <v>0.01</v>
      </c>
      <c r="HQ469" s="586"/>
      <c r="HR469" s="587"/>
      <c r="HS469" s="521" t="n">
        <v>0.1</v>
      </c>
      <c r="HT469" s="588" t="n">
        <v>8</v>
      </c>
      <c r="HU469" s="523" t="n">
        <f aca="false">72500/BA469*24</f>
        <v>50.653547203866</v>
      </c>
      <c r="HV469" s="514" t="n">
        <f aca="false">1-HC469/BE469</f>
        <v>0.841978287092883</v>
      </c>
      <c r="HW469" s="514" t="n">
        <f aca="false">1-HD469/BF469</f>
        <v>0.882461152882205</v>
      </c>
      <c r="HX469" s="514" t="n">
        <f aca="false">1-HN469/BK469</f>
        <v>0.65</v>
      </c>
      <c r="HY469" s="600"/>
    </row>
    <row r="470" s="599" customFormat="true" ht="15" hidden="false" customHeight="true" outlineLevel="0" collapsed="false">
      <c r="A470" s="401" t="n">
        <v>43952</v>
      </c>
      <c r="B470" s="516" t="n">
        <v>37181</v>
      </c>
      <c r="C470" s="403" t="n">
        <f aca="false">B470/$B$6</f>
        <v>0.74362</v>
      </c>
      <c r="D470" s="572" t="n">
        <v>8.03</v>
      </c>
      <c r="E470" s="573" t="n">
        <v>40</v>
      </c>
      <c r="F470" s="574" t="n">
        <v>211</v>
      </c>
      <c r="G470" s="407" t="n">
        <f aca="false">F470*B470/1000</f>
        <v>7845.191</v>
      </c>
      <c r="H470" s="403" t="n">
        <f aca="false">G470/$G$6</f>
        <v>0.31380764</v>
      </c>
      <c r="I470" s="574" t="n">
        <v>9010</v>
      </c>
      <c r="J470" s="407" t="n">
        <f aca="false">I470*0.67</f>
        <v>6036.7</v>
      </c>
      <c r="K470" s="575" t="n">
        <v>28.4</v>
      </c>
      <c r="L470" s="575" t="n">
        <v>17.5</v>
      </c>
      <c r="M470" s="575" t="n">
        <v>2.2</v>
      </c>
      <c r="N470" s="576" t="n">
        <v>122</v>
      </c>
      <c r="O470" s="576" t="n">
        <v>16</v>
      </c>
      <c r="P470" s="410"/>
      <c r="Q470" s="410" t="n">
        <v>1320</v>
      </c>
      <c r="R470" s="410"/>
      <c r="S470" s="410"/>
      <c r="T470" s="411" t="n">
        <v>5.29</v>
      </c>
      <c r="U470" s="410" t="n">
        <f aca="false">V470/2.9</f>
        <v>3516.55172413793</v>
      </c>
      <c r="V470" s="410" t="n">
        <v>10198</v>
      </c>
      <c r="W470" s="410" t="n">
        <v>4345</v>
      </c>
      <c r="X470" s="517" t="n">
        <v>430</v>
      </c>
      <c r="Y470" s="474"/>
      <c r="Z470" s="430"/>
      <c r="AA470" s="410"/>
      <c r="AB470" s="410"/>
      <c r="AC470" s="410"/>
      <c r="AD470" s="475"/>
      <c r="AE470" s="478"/>
      <c r="AF470" s="479" t="n">
        <f aca="false">X470+Q470</f>
        <v>1750</v>
      </c>
      <c r="AG470" s="478" t="n">
        <f aca="false">AF470/$AF$6</f>
        <v>0.7</v>
      </c>
      <c r="AH470" s="479" t="n">
        <f aca="false">AI470/2.9</f>
        <v>2670.36256157635</v>
      </c>
      <c r="AI470" s="479" t="n">
        <f aca="false">(V470*Q470+F470*X470)/AF470</f>
        <v>7744.05142857143</v>
      </c>
      <c r="AJ470" s="474" t="n">
        <f aca="false">(V470*Q470+X470*F470)/1000</f>
        <v>13552.09</v>
      </c>
      <c r="AK470" s="478" t="n">
        <f aca="false">AJ470/$AJ$6</f>
        <v>0.602315111111111</v>
      </c>
      <c r="AL470" s="448" t="n">
        <v>38</v>
      </c>
      <c r="AM470" s="480"/>
      <c r="AN470" s="474" t="n">
        <v>2893</v>
      </c>
      <c r="AO470" s="474" t="n">
        <v>3000</v>
      </c>
      <c r="AP470" s="480" t="n">
        <v>7.3</v>
      </c>
      <c r="AQ470" s="448" t="n">
        <v>726</v>
      </c>
      <c r="AR470" s="474" t="n">
        <f aca="false">AQ470*3.2</f>
        <v>2323.2</v>
      </c>
      <c r="AS470" s="658" t="n">
        <f aca="false">AR470/AQ470</f>
        <v>3.2</v>
      </c>
      <c r="AT470" s="474" t="n">
        <v>6080</v>
      </c>
      <c r="AU470" s="448"/>
      <c r="AV470" s="481" t="n">
        <v>18</v>
      </c>
      <c r="AW470" s="480" t="n">
        <v>9.65</v>
      </c>
      <c r="AX470" s="480" t="n">
        <v>31.8</v>
      </c>
      <c r="AY470" s="481" t="n">
        <v>10</v>
      </c>
      <c r="AZ470" s="481" t="n">
        <v>5.9</v>
      </c>
      <c r="BA470" s="421" t="n">
        <f aca="false">CC470+DF470</f>
        <v>36046</v>
      </c>
      <c r="BB470" s="422" t="n">
        <f aca="false">BA470/$BA$6</f>
        <v>0.72092</v>
      </c>
      <c r="BC470" s="423"/>
      <c r="BD470" s="424" t="n">
        <v>8.05</v>
      </c>
      <c r="BE470" s="425" t="n">
        <v>71.9</v>
      </c>
      <c r="BF470" s="426" t="n">
        <v>311</v>
      </c>
      <c r="BG470" s="427" t="n">
        <v>9330</v>
      </c>
      <c r="BH470" s="421" t="n">
        <f aca="false">BG470*0.67</f>
        <v>6251.1</v>
      </c>
      <c r="BI470" s="433"/>
      <c r="BJ470" s="422"/>
      <c r="BK470" s="428" t="n">
        <v>16.7</v>
      </c>
      <c r="BL470" s="428" t="n">
        <v>8.6</v>
      </c>
      <c r="BM470" s="429" t="n">
        <v>10.9</v>
      </c>
      <c r="BN470" s="423" t="n">
        <v>2</v>
      </c>
      <c r="BO470" s="426" t="n">
        <v>131</v>
      </c>
      <c r="BP470" s="426" t="n">
        <v>16</v>
      </c>
      <c r="BQ470" s="424" t="n">
        <v>4.38</v>
      </c>
      <c r="BR470" s="422" t="n">
        <f aca="false">BQ470/$BQ$6</f>
        <v>0.608333333333333</v>
      </c>
      <c r="BS470" s="410" t="n">
        <f aca="false">BA470+AF470</f>
        <v>37796</v>
      </c>
      <c r="BT470" s="430" t="n">
        <f aca="false">(BD470*BA470+AP470*AF470)/(AF470+BA470)</f>
        <v>8.01527410307969</v>
      </c>
      <c r="BU470" s="431" t="n">
        <f aca="false">(AQ470*Y470+BA470*BE470)/(BA470+Y470)</f>
        <v>71.9</v>
      </c>
      <c r="BV470" s="431" t="n">
        <f aca="false">(BA470*BF470+AR470*AF470)/(AF470+BA470)</f>
        <v>404.167266377394</v>
      </c>
      <c r="BW470" s="431" t="n">
        <f aca="false">(BA470*BG470+AS470*AF470)/(AF470+BA470)</f>
        <v>8898.15800613822</v>
      </c>
      <c r="BX470" s="431" t="n">
        <f aca="false">BW470*0.65</f>
        <v>5783.80270398984</v>
      </c>
      <c r="BY470" s="431" t="n">
        <f aca="false">(BK470*BA470+AY470*AF470)/BS470</f>
        <v>16.3897819875119</v>
      </c>
      <c r="BZ470" s="431" t="n">
        <f aca="false">(BL470*BA470+AY470*AF470)/BS470</f>
        <v>8.66482167425124</v>
      </c>
      <c r="CA470" s="432" t="n">
        <f aca="false">(BN470*BA470+AZ470*AF470)/BS470</f>
        <v>2.18057466398561</v>
      </c>
      <c r="CB470" s="431" t="n">
        <f aca="false">BO470</f>
        <v>131</v>
      </c>
      <c r="CC470" s="433" t="n">
        <v>17973</v>
      </c>
      <c r="CD470" s="412" t="n">
        <f aca="false">CC470+AF470/2</f>
        <v>18848</v>
      </c>
      <c r="CE470" s="422" t="n">
        <f aca="false">CD470/25000</f>
        <v>0.75392</v>
      </c>
      <c r="CF470" s="434" t="n">
        <f aca="false">6700/CD470*24</f>
        <v>8.53140916808149</v>
      </c>
      <c r="CG470" s="435"/>
      <c r="CH470" s="428"/>
      <c r="CI470" s="447" t="n">
        <f aca="false">9500/CD470*24</f>
        <v>12.0967741935484</v>
      </c>
      <c r="CJ470" s="437" t="n">
        <v>27.7</v>
      </c>
      <c r="CK470" s="437" t="n">
        <v>2.01</v>
      </c>
      <c r="CL470" s="424"/>
      <c r="CM470" s="424" t="n">
        <v>17.8</v>
      </c>
      <c r="CN470" s="424" t="n">
        <v>83</v>
      </c>
      <c r="CO470" s="433"/>
      <c r="CP470" s="433"/>
      <c r="CQ470" s="438"/>
      <c r="CR470" s="438" t="n">
        <v>0.92</v>
      </c>
      <c r="CS470" s="425"/>
      <c r="CT470" s="433" t="n">
        <f aca="false">3500/CD470*24</f>
        <v>4.45670628183362</v>
      </c>
      <c r="CU470" s="435" t="n">
        <v>7.45</v>
      </c>
      <c r="CV470" s="439"/>
      <c r="CW470" s="440"/>
      <c r="CX470" s="441"/>
      <c r="CY470" s="442"/>
      <c r="CZ470" s="443"/>
      <c r="DA470" s="443"/>
      <c r="DB470" s="443"/>
      <c r="DC470" s="443"/>
      <c r="DD470" s="444"/>
      <c r="DE470" s="441"/>
      <c r="DF470" s="445" t="n">
        <v>18073</v>
      </c>
      <c r="DG470" s="446" t="n">
        <f aca="false">DF470+AF470/2</f>
        <v>18948</v>
      </c>
      <c r="DH470" s="422" t="n">
        <f aca="false">DG470/25000</f>
        <v>0.75792</v>
      </c>
      <c r="DI470" s="447" t="n">
        <f aca="false">6700/DG470*24</f>
        <v>8.48638378720709</v>
      </c>
      <c r="DJ470" s="435" t="n">
        <v>7.83</v>
      </c>
      <c r="DK470" s="428" t="n">
        <v>3.5</v>
      </c>
      <c r="DL470" s="447" t="n">
        <f aca="false">9500/DG470*24</f>
        <v>12.0329322355921</v>
      </c>
      <c r="DM470" s="423" t="n">
        <v>27.7</v>
      </c>
      <c r="DN470" s="423" t="n">
        <v>1.92</v>
      </c>
      <c r="DO470" s="424" t="n">
        <v>7.89</v>
      </c>
      <c r="DP470" s="424" t="n">
        <v>17.3</v>
      </c>
      <c r="DQ470" s="424" t="n">
        <v>78</v>
      </c>
      <c r="DR470" s="433"/>
      <c r="DS470" s="433"/>
      <c r="DT470" s="438"/>
      <c r="DU470" s="438" t="n">
        <v>0.92</v>
      </c>
      <c r="DV470" s="425"/>
      <c r="DW470" s="447" t="n">
        <f aca="false">3500/DG470*24</f>
        <v>4.43318556048132</v>
      </c>
      <c r="DX470" s="435" t="n">
        <v>7.12</v>
      </c>
      <c r="DY470" s="439" t="n">
        <v>8.01</v>
      </c>
      <c r="DZ470" s="440" t="n">
        <v>17.3</v>
      </c>
      <c r="EA470" s="441" t="n">
        <v>62</v>
      </c>
      <c r="EB470" s="442" t="n">
        <v>8110</v>
      </c>
      <c r="EC470" s="443" t="n">
        <v>5.7</v>
      </c>
      <c r="ED470" s="443" t="n">
        <v>0.28</v>
      </c>
      <c r="EE470" s="443" t="n">
        <v>5.2</v>
      </c>
      <c r="EF470" s="443" t="n">
        <v>0.5</v>
      </c>
      <c r="EG470" s="444" t="n">
        <v>7</v>
      </c>
      <c r="EH470" s="441" t="n">
        <v>16</v>
      </c>
      <c r="EI470" s="430" t="n">
        <f aca="false">DY470</f>
        <v>8.01</v>
      </c>
      <c r="EJ470" s="448" t="n">
        <f aca="false">DZ470</f>
        <v>17.3</v>
      </c>
      <c r="EK470" s="449" t="n">
        <f aca="false">EA470</f>
        <v>62</v>
      </c>
      <c r="EL470" s="418" t="n">
        <f aca="false">EB470</f>
        <v>8110</v>
      </c>
      <c r="EM470" s="432" t="n">
        <f aca="false">EC470</f>
        <v>5.7</v>
      </c>
      <c r="EN470" s="432" t="n">
        <f aca="false">ED470</f>
        <v>0.28</v>
      </c>
      <c r="EO470" s="432" t="n">
        <f aca="false">EE470</f>
        <v>5.2</v>
      </c>
      <c r="EP470" s="432" t="n">
        <f aca="false">EF470</f>
        <v>0.5</v>
      </c>
      <c r="EQ470" s="431" t="n">
        <f aca="false">EG470</f>
        <v>7</v>
      </c>
      <c r="ER470" s="449" t="n">
        <f aca="false">EH470</f>
        <v>16</v>
      </c>
      <c r="ES470" s="450" t="n">
        <f aca="false">44000/(BA470+AF470)*24</f>
        <v>27.9394644935972</v>
      </c>
      <c r="ET470" s="451" t="n">
        <f aca="false">(BA470+AF470)/BA$6</f>
        <v>0.75592</v>
      </c>
      <c r="EU470" s="452" t="n">
        <f aca="false">BV470/1000/ES470*24</f>
        <v>0.347179681818182</v>
      </c>
      <c r="EV470" s="451" t="n">
        <f aca="false">EU470/$EU$6</f>
        <v>0.642925336700337</v>
      </c>
      <c r="EW470" s="514" t="n">
        <f aca="false">1-EM470/BY470</f>
        <v>0.652222341679525</v>
      </c>
      <c r="EX470" s="515" t="n">
        <f aca="false">BY470-EM470</f>
        <v>10.6897819875119</v>
      </c>
      <c r="EY470" s="514" t="n">
        <f aca="false">1-EJ470/BU470</f>
        <v>0.759388038942976</v>
      </c>
      <c r="EZ470" s="515" t="n">
        <f aca="false">BU470-EJ470</f>
        <v>54.6</v>
      </c>
      <c r="FA470" s="451" t="n">
        <f aca="false">1-EK470/BV470</f>
        <v>0.846598165765094</v>
      </c>
      <c r="FB470" s="432" t="n">
        <f aca="false">BV470-EK470</f>
        <v>342.167266377394</v>
      </c>
      <c r="FC470" s="453" t="n">
        <f aca="false">1-EP470/CA470</f>
        <v>0.770702646298701</v>
      </c>
      <c r="FD470" s="432" t="n">
        <f aca="false">CA470-EP470</f>
        <v>1.68057466398561</v>
      </c>
      <c r="FE470" s="453" t="n">
        <f aca="false">1-EQ470/CB470</f>
        <v>0.946564885496183</v>
      </c>
      <c r="FF470" s="431" t="n">
        <f aca="false">CB470-EQ470</f>
        <v>124</v>
      </c>
      <c r="FG470" s="406" t="n">
        <v>50400</v>
      </c>
      <c r="FH470" s="590"/>
      <c r="FI470" s="591"/>
      <c r="FJ470" s="592"/>
      <c r="FK470" s="456" t="n">
        <f aca="false">3000/BS470*24</f>
        <v>1.90496348819981</v>
      </c>
      <c r="FL470" s="531" t="n">
        <v>1000</v>
      </c>
      <c r="FM470" s="456" t="n">
        <f aca="false">FL470/BS470*1000</f>
        <v>26.4578262249974</v>
      </c>
      <c r="FN470" s="531" t="n">
        <v>4309</v>
      </c>
      <c r="FO470" s="533" t="n">
        <f aca="false">FN470/11.15/1.2/1000</f>
        <v>0.322047832585949</v>
      </c>
      <c r="FP470" s="450" t="n">
        <f aca="false">FN470/BS470*1000</f>
        <v>114.006773203514</v>
      </c>
      <c r="FQ470" s="458" t="n">
        <v>54</v>
      </c>
      <c r="FR470" s="459" t="n">
        <f aca="false">FQ470/BS470*1000</f>
        <v>1.42872261614986</v>
      </c>
      <c r="FS470" s="577" t="n">
        <v>7.97</v>
      </c>
      <c r="FT470" s="578" t="n">
        <v>15.1</v>
      </c>
      <c r="FU470" s="579" t="n">
        <v>56</v>
      </c>
      <c r="FV470" s="580" t="n">
        <v>2</v>
      </c>
      <c r="FW470" s="581" t="n">
        <v>0.12</v>
      </c>
      <c r="FX470" s="580" t="n">
        <v>8</v>
      </c>
      <c r="FY470" s="453" t="n">
        <f aca="false">1-FV470/(EG470+DD470)</f>
        <v>0.714285714285714</v>
      </c>
      <c r="FZ470" s="453" t="n">
        <f aca="false">1-FW470/(EF470+DC470)</f>
        <v>0.76</v>
      </c>
      <c r="GA470" s="430" t="n">
        <f aca="false">EF470+DC470-FW470</f>
        <v>0.38</v>
      </c>
      <c r="GB470" s="514" t="n">
        <f aca="false">1-FT470/DZ470</f>
        <v>0.127167630057804</v>
      </c>
      <c r="GC470" s="515" t="n">
        <f aca="false">(CW470+DZ470-FT470)</f>
        <v>2.2</v>
      </c>
      <c r="GD470" s="514" t="n">
        <f aca="false">1-FU470/EA470</f>
        <v>0.0967741935483871</v>
      </c>
      <c r="GE470" s="528" t="n">
        <f aca="false">CX470+EA470-FU470</f>
        <v>6</v>
      </c>
      <c r="GF470" s="462" t="n">
        <f aca="false">4100/BS470*24</f>
        <v>2.60345010053974</v>
      </c>
      <c r="GG470" s="607" t="n">
        <v>25</v>
      </c>
      <c r="GH470" s="451" t="n">
        <f aca="false">GG470/80</f>
        <v>0.3125</v>
      </c>
      <c r="GI470" s="406" t="n">
        <v>175</v>
      </c>
      <c r="GJ470" s="463" t="n">
        <f aca="false">GI470/GG470</f>
        <v>7</v>
      </c>
      <c r="GK470" s="464" t="n">
        <f aca="false">GG470/(BS470/24)*1000</f>
        <v>15.8746957349984</v>
      </c>
      <c r="GL470" s="465" t="n">
        <v>8.12</v>
      </c>
      <c r="GM470" s="530" t="n">
        <v>13.8</v>
      </c>
      <c r="GN470" s="406" t="n">
        <v>54</v>
      </c>
      <c r="GO470" s="514" t="n">
        <f aca="false">1-GM470/FT470</f>
        <v>0.086092715231788</v>
      </c>
      <c r="GP470" s="451" t="n">
        <f aca="false">1-GN470/FU470</f>
        <v>0.0357142857142857</v>
      </c>
      <c r="GQ470" s="578" t="n">
        <v>8</v>
      </c>
      <c r="GR470" s="456" t="n">
        <f aca="false">4300/BS470*24</f>
        <v>2.73044766641973</v>
      </c>
      <c r="GS470" s="532" t="n">
        <f aca="false">HC470</f>
        <v>13.1</v>
      </c>
      <c r="GT470" s="532" t="n">
        <f aca="false">HD470</f>
        <v>46.898</v>
      </c>
      <c r="GU470" s="514" t="n">
        <f aca="false">1-GS470/GM470</f>
        <v>0.0507246376811595</v>
      </c>
      <c r="GV470" s="514" t="n">
        <f aca="false">1-GT470/GN470</f>
        <v>0.131518518518519</v>
      </c>
      <c r="GW470" s="514" t="n">
        <f aca="false">1-HC470/FT470</f>
        <v>0.132450331125828</v>
      </c>
      <c r="GX470" s="514" t="n">
        <f aca="false">1-HD470/FU470</f>
        <v>0.162535714285714</v>
      </c>
      <c r="GY470" s="463" t="n">
        <f aca="false">GK470/(FU470-HD470)</f>
        <v>1.74408874258387</v>
      </c>
      <c r="GZ470" s="406" t="n">
        <v>32877</v>
      </c>
      <c r="HA470" s="582" t="n">
        <v>8.38</v>
      </c>
      <c r="HB470" s="452" t="n">
        <v>8.25</v>
      </c>
      <c r="HC470" s="578" t="n">
        <v>13.1</v>
      </c>
      <c r="HD470" s="464" t="n">
        <f aca="false">HC470*3.58</f>
        <v>46.898</v>
      </c>
      <c r="HE470" s="464" t="n">
        <v>13</v>
      </c>
      <c r="HF470" s="464"/>
      <c r="HG470" s="583"/>
      <c r="HH470" s="576" t="n">
        <v>7</v>
      </c>
      <c r="HI470" s="584" t="n">
        <v>8000</v>
      </c>
      <c r="HJ470" s="407" t="n">
        <f aca="false">HI470*0.67</f>
        <v>5360</v>
      </c>
      <c r="HK470" s="407"/>
      <c r="HL470" s="550" t="n">
        <v>1128</v>
      </c>
      <c r="HM470" s="585" t="n">
        <v>5.4</v>
      </c>
      <c r="HN470" s="462" t="n">
        <v>6.01</v>
      </c>
      <c r="HO470" s="575" t="n">
        <v>0.12</v>
      </c>
      <c r="HP470" s="549" t="n">
        <v>0.03</v>
      </c>
      <c r="HQ470" s="586" t="n">
        <v>5.1</v>
      </c>
      <c r="HR470" s="587" t="n">
        <v>0.12</v>
      </c>
      <c r="HS470" s="521" t="n">
        <v>0.12</v>
      </c>
      <c r="HT470" s="588" t="n">
        <v>8</v>
      </c>
      <c r="HU470" s="523" t="n">
        <f aca="false">72500/BA470*24</f>
        <v>48.2716528879765</v>
      </c>
      <c r="HV470" s="514" t="n">
        <f aca="false">1-HC470/BE470</f>
        <v>0.817802503477052</v>
      </c>
      <c r="HW470" s="514" t="n">
        <f aca="false">1-HD470/BF470</f>
        <v>0.849202572347267</v>
      </c>
      <c r="HX470" s="514" t="n">
        <f aca="false">1-HN470/BK470</f>
        <v>0.640119760479042</v>
      </c>
      <c r="HY470" s="600"/>
    </row>
    <row r="471" s="599" customFormat="true" ht="15" hidden="false" customHeight="true" outlineLevel="0" collapsed="false">
      <c r="A471" s="401" t="n">
        <v>43953</v>
      </c>
      <c r="B471" s="516" t="n">
        <v>40179</v>
      </c>
      <c r="C471" s="403" t="n">
        <f aca="false">B471/$B$6</f>
        <v>0.80358</v>
      </c>
      <c r="D471" s="572" t="n">
        <v>8.26</v>
      </c>
      <c r="E471" s="573" t="n">
        <v>40.6</v>
      </c>
      <c r="F471" s="574" t="n">
        <v>223</v>
      </c>
      <c r="G471" s="407" t="n">
        <f aca="false">F471*B471/1000</f>
        <v>8959.917</v>
      </c>
      <c r="H471" s="403" t="n">
        <f aca="false">G471/$G$6</f>
        <v>0.35839668</v>
      </c>
      <c r="I471" s="574" t="n">
        <v>6000</v>
      </c>
      <c r="J471" s="407" t="n">
        <f aca="false">I471*0.67</f>
        <v>4020</v>
      </c>
      <c r="K471" s="575" t="n">
        <v>33.3</v>
      </c>
      <c r="L471" s="575"/>
      <c r="M471" s="575"/>
      <c r="N471" s="576" t="n">
        <v>159</v>
      </c>
      <c r="O471" s="576"/>
      <c r="P471" s="410"/>
      <c r="Q471" s="410" t="n">
        <v>1320</v>
      </c>
      <c r="R471" s="410"/>
      <c r="S471" s="410"/>
      <c r="T471" s="411" t="n">
        <v>5.28</v>
      </c>
      <c r="U471" s="410" t="n">
        <f aca="false">V471/2.9</f>
        <v>3593.10344827586</v>
      </c>
      <c r="V471" s="410" t="n">
        <v>10420</v>
      </c>
      <c r="W471" s="410" t="n">
        <v>3853</v>
      </c>
      <c r="X471" s="517" t="n">
        <v>430</v>
      </c>
      <c r="Y471" s="474"/>
      <c r="Z471" s="430"/>
      <c r="AA471" s="410"/>
      <c r="AB471" s="410"/>
      <c r="AC471" s="410"/>
      <c r="AD471" s="475"/>
      <c r="AE471" s="478"/>
      <c r="AF471" s="479" t="n">
        <f aca="false">X471+Q471</f>
        <v>1750</v>
      </c>
      <c r="AG471" s="478" t="n">
        <f aca="false">AF471/$AF$6</f>
        <v>0.7</v>
      </c>
      <c r="AH471" s="479" t="n">
        <f aca="false">AI471/2.9</f>
        <v>2729.12118226601</v>
      </c>
      <c r="AI471" s="479" t="n">
        <f aca="false">(V471*Q471+F471*X471)/AF471</f>
        <v>7914.45142857143</v>
      </c>
      <c r="AJ471" s="474" t="n">
        <f aca="false">(V471*Q471+X471*F471)/1000</f>
        <v>13850.29</v>
      </c>
      <c r="AK471" s="478" t="n">
        <f aca="false">AJ471/$AJ$6</f>
        <v>0.615568444444445</v>
      </c>
      <c r="AL471" s="448" t="n">
        <v>38</v>
      </c>
      <c r="AM471" s="480"/>
      <c r="AN471" s="474" t="n">
        <v>2756</v>
      </c>
      <c r="AO471" s="474" t="n">
        <v>2852</v>
      </c>
      <c r="AP471" s="480" t="n">
        <v>7.55</v>
      </c>
      <c r="AQ471" s="448" t="n">
        <v>699</v>
      </c>
      <c r="AR471" s="474" t="n">
        <f aca="false">AQ471*3.2</f>
        <v>2236.8</v>
      </c>
      <c r="AS471" s="658" t="n">
        <f aca="false">AR471/AQ471</f>
        <v>3.2</v>
      </c>
      <c r="AT471" s="474" t="n">
        <v>6210</v>
      </c>
      <c r="AU471" s="448"/>
      <c r="AV471" s="481" t="n">
        <v>18</v>
      </c>
      <c r="AW471" s="480" t="n">
        <v>9.7</v>
      </c>
      <c r="AX471" s="480" t="n">
        <v>30.65</v>
      </c>
      <c r="AY471" s="481" t="n">
        <v>14.3</v>
      </c>
      <c r="AZ471" s="481" t="n">
        <v>5</v>
      </c>
      <c r="BA471" s="421" t="n">
        <f aca="false">CC471+DF471</f>
        <v>38338</v>
      </c>
      <c r="BB471" s="422" t="n">
        <f aca="false">BA471/$BA$6</f>
        <v>0.76676</v>
      </c>
      <c r="BC471" s="423"/>
      <c r="BD471" s="424" t="n">
        <v>8.07</v>
      </c>
      <c r="BE471" s="425" t="n">
        <v>74.8</v>
      </c>
      <c r="BF471" s="426" t="n">
        <v>299</v>
      </c>
      <c r="BG471" s="427" t="n">
        <v>8320</v>
      </c>
      <c r="BH471" s="421" t="n">
        <f aca="false">BG471*0.67</f>
        <v>5574.4</v>
      </c>
      <c r="BI471" s="433"/>
      <c r="BJ471" s="422"/>
      <c r="BK471" s="428" t="n">
        <v>20.5</v>
      </c>
      <c r="BL471" s="428"/>
      <c r="BM471" s="429"/>
      <c r="BN471" s="423"/>
      <c r="BO471" s="426" t="n">
        <v>131</v>
      </c>
      <c r="BP471" s="426"/>
      <c r="BQ471" s="424" t="n">
        <v>3.9</v>
      </c>
      <c r="BR471" s="422" t="n">
        <f aca="false">BQ471/$BQ$6</f>
        <v>0.541666666666667</v>
      </c>
      <c r="BS471" s="410" t="n">
        <f aca="false">BA471+AF471</f>
        <v>40088</v>
      </c>
      <c r="BT471" s="430" t="n">
        <f aca="false">(BD471*BA471+AP471*AF471)/(AF471+BA471)</f>
        <v>8.04729994013171</v>
      </c>
      <c r="BU471" s="431" t="n">
        <f aca="false">(AQ471*Y471+BA471*BE471)/(BA471+Y471)</f>
        <v>74.8</v>
      </c>
      <c r="BV471" s="431" t="n">
        <f aca="false">(BA471*BF471+AR471*AF471)/(AF471+BA471)</f>
        <v>383.592646178408</v>
      </c>
      <c r="BW471" s="431" t="n">
        <f aca="false">(BA471*BG471+AS471*AF471)/(AF471+BA471)</f>
        <v>7956.93873478348</v>
      </c>
      <c r="BX471" s="431" t="n">
        <f aca="false">BW471*0.65</f>
        <v>5172.01017760926</v>
      </c>
      <c r="BY471" s="431" t="n">
        <f aca="false">(BK471*BA471+AY471*AF471)/BS471</f>
        <v>20.2293454400319</v>
      </c>
      <c r="BZ471" s="431"/>
      <c r="CA471" s="432"/>
      <c r="CB471" s="431" t="n">
        <f aca="false">BO471</f>
        <v>131</v>
      </c>
      <c r="CC471" s="433" t="n">
        <v>19143</v>
      </c>
      <c r="CD471" s="412" t="n">
        <f aca="false">CC471+AF471/2</f>
        <v>20018</v>
      </c>
      <c r="CE471" s="422" t="n">
        <f aca="false">CD471/25000</f>
        <v>0.80072</v>
      </c>
      <c r="CF471" s="434" t="n">
        <f aca="false">6700/CD471*24</f>
        <v>8.03277050654411</v>
      </c>
      <c r="CG471" s="435"/>
      <c r="CH471" s="428"/>
      <c r="CI471" s="447" t="n">
        <f aca="false">9500/CD471*24</f>
        <v>11.3897492256969</v>
      </c>
      <c r="CJ471" s="437" t="n">
        <v>27.8</v>
      </c>
      <c r="CK471" s="437" t="n">
        <v>1.64</v>
      </c>
      <c r="CL471" s="424"/>
      <c r="CM471" s="424" t="n">
        <v>17.4</v>
      </c>
      <c r="CN471" s="424" t="n">
        <v>73</v>
      </c>
      <c r="CO471" s="433"/>
      <c r="CP471" s="433"/>
      <c r="CQ471" s="438"/>
      <c r="CR471" s="438" t="n">
        <v>0.91</v>
      </c>
      <c r="CS471" s="425"/>
      <c r="CT471" s="433" t="n">
        <f aca="false">3500/CD471*24</f>
        <v>4.19622339894095</v>
      </c>
      <c r="CU471" s="435" t="n">
        <v>6.22</v>
      </c>
      <c r="CV471" s="439"/>
      <c r="CW471" s="440"/>
      <c r="CX471" s="441"/>
      <c r="CY471" s="442"/>
      <c r="CZ471" s="443"/>
      <c r="DA471" s="443"/>
      <c r="DB471" s="443"/>
      <c r="DC471" s="443"/>
      <c r="DD471" s="444"/>
      <c r="DE471" s="441"/>
      <c r="DF471" s="445" t="n">
        <v>19195</v>
      </c>
      <c r="DG471" s="446" t="n">
        <f aca="false">DF471+AF471/2</f>
        <v>20070</v>
      </c>
      <c r="DH471" s="422" t="n">
        <f aca="false">DG471/25000</f>
        <v>0.8028</v>
      </c>
      <c r="DI471" s="447" t="n">
        <f aca="false">6700/DG471*24</f>
        <v>8.0119581464873</v>
      </c>
      <c r="DJ471" s="435" t="n">
        <v>7.72</v>
      </c>
      <c r="DK471" s="428" t="n">
        <v>3</v>
      </c>
      <c r="DL471" s="447" t="n">
        <f aca="false">9500/DG471*24</f>
        <v>11.3602391629297</v>
      </c>
      <c r="DM471" s="423" t="n">
        <v>28.1</v>
      </c>
      <c r="DN471" s="423" t="n">
        <v>1.16</v>
      </c>
      <c r="DO471" s="424" t="n">
        <v>7.79</v>
      </c>
      <c r="DP471" s="424" t="n">
        <v>16</v>
      </c>
      <c r="DQ471" s="424" t="n">
        <v>70</v>
      </c>
      <c r="DR471" s="433"/>
      <c r="DS471" s="433"/>
      <c r="DT471" s="438"/>
      <c r="DU471" s="438" t="n">
        <v>0.9</v>
      </c>
      <c r="DV471" s="425"/>
      <c r="DW471" s="447" t="n">
        <f aca="false">3500/DG471*24</f>
        <v>4.18535127055306</v>
      </c>
      <c r="DX471" s="435" t="n">
        <v>5.45</v>
      </c>
      <c r="DY471" s="439" t="n">
        <v>7.94</v>
      </c>
      <c r="DZ471" s="440" t="n">
        <v>15.7</v>
      </c>
      <c r="EA471" s="441" t="n">
        <v>63</v>
      </c>
      <c r="EB471" s="442" t="n">
        <v>7870</v>
      </c>
      <c r="EC471" s="443" t="n">
        <v>5.4</v>
      </c>
      <c r="ED471" s="443"/>
      <c r="EE471" s="443"/>
      <c r="EF471" s="443"/>
      <c r="EG471" s="444" t="n">
        <v>7</v>
      </c>
      <c r="EH471" s="441"/>
      <c r="EI471" s="430" t="n">
        <f aca="false">DY471</f>
        <v>7.94</v>
      </c>
      <c r="EJ471" s="448" t="n">
        <f aca="false">DZ471</f>
        <v>15.7</v>
      </c>
      <c r="EK471" s="449" t="n">
        <f aca="false">EA471</f>
        <v>63</v>
      </c>
      <c r="EL471" s="418" t="n">
        <f aca="false">EB471</f>
        <v>7870</v>
      </c>
      <c r="EM471" s="432" t="n">
        <f aca="false">EC471</f>
        <v>5.4</v>
      </c>
      <c r="EN471" s="432"/>
      <c r="EO471" s="432"/>
      <c r="EP471" s="432"/>
      <c r="EQ471" s="431" t="n">
        <f aca="false">EG471</f>
        <v>7</v>
      </c>
      <c r="ER471" s="449"/>
      <c r="ES471" s="450" t="n">
        <f aca="false">44000/(BA471+AF471)*24</f>
        <v>26.3420474955099</v>
      </c>
      <c r="ET471" s="451" t="n">
        <f aca="false">(BA471+AF471)/BA$6</f>
        <v>0.80176</v>
      </c>
      <c r="EU471" s="452" t="n">
        <f aca="false">BV471/1000/ES471*24</f>
        <v>0.349487772727273</v>
      </c>
      <c r="EV471" s="451" t="n">
        <f aca="false">EU471/$EU$6</f>
        <v>0.647199579124579</v>
      </c>
      <c r="EW471" s="514" t="n">
        <f aca="false">1-EM471/BY471</f>
        <v>0.733061061416554</v>
      </c>
      <c r="EX471" s="515" t="n">
        <f aca="false">BY471-EM471</f>
        <v>14.8293454400319</v>
      </c>
      <c r="EY471" s="514" t="n">
        <f aca="false">1-EJ471/BU471</f>
        <v>0.790106951871658</v>
      </c>
      <c r="EZ471" s="515" t="n">
        <f aca="false">BU471-EJ471</f>
        <v>59.1</v>
      </c>
      <c r="FA471" s="451" t="n">
        <f aca="false">1-EK471/BV471</f>
        <v>0.835763274849907</v>
      </c>
      <c r="FB471" s="432" t="n">
        <f aca="false">BV471-EK471</f>
        <v>320.592646178408</v>
      </c>
      <c r="FC471" s="453"/>
      <c r="FD471" s="432"/>
      <c r="FE471" s="453" t="n">
        <f aca="false">1-EQ471/CB471</f>
        <v>0.946564885496183</v>
      </c>
      <c r="FF471" s="431" t="n">
        <f aca="false">CB471-EQ471</f>
        <v>124</v>
      </c>
      <c r="FG471" s="406" t="n">
        <v>50400</v>
      </c>
      <c r="FH471" s="590"/>
      <c r="FI471" s="591"/>
      <c r="FJ471" s="592"/>
      <c r="FK471" s="456" t="n">
        <f aca="false">3000/BS471*24</f>
        <v>1.79604869287567</v>
      </c>
      <c r="FL471" s="531" t="n">
        <v>1000</v>
      </c>
      <c r="FM471" s="456" t="n">
        <f aca="false">FL471/BS471*1000</f>
        <v>24.9451207343844</v>
      </c>
      <c r="FN471" s="531" t="n">
        <v>4309</v>
      </c>
      <c r="FO471" s="533" t="n">
        <f aca="false">FN471/11.15/1.2/1000</f>
        <v>0.322047832585949</v>
      </c>
      <c r="FP471" s="450" t="n">
        <f aca="false">FN471/BS471*1000</f>
        <v>107.488525244462</v>
      </c>
      <c r="FQ471" s="458" t="n">
        <v>54</v>
      </c>
      <c r="FR471" s="459" t="n">
        <f aca="false">FQ471/BS471*1000</f>
        <v>1.34703651965676</v>
      </c>
      <c r="FS471" s="577" t="n">
        <v>7.98</v>
      </c>
      <c r="FT471" s="578" t="n">
        <v>12.8</v>
      </c>
      <c r="FU471" s="579" t="n">
        <v>57</v>
      </c>
      <c r="FV471" s="580" t="n">
        <v>2</v>
      </c>
      <c r="FW471" s="581"/>
      <c r="FX471" s="580"/>
      <c r="FY471" s="453" t="n">
        <f aca="false">1-FV471/(EG471+DD471)</f>
        <v>0.714285714285714</v>
      </c>
      <c r="FZ471" s="453"/>
      <c r="GA471" s="430"/>
      <c r="GB471" s="514" t="n">
        <f aca="false">1-FT471/DZ471</f>
        <v>0.184713375796178</v>
      </c>
      <c r="GC471" s="515" t="n">
        <f aca="false">(CW471+DZ471-FT471)</f>
        <v>2.9</v>
      </c>
      <c r="GD471" s="514" t="n">
        <f aca="false">1-FU471/EA471</f>
        <v>0.0952380952380952</v>
      </c>
      <c r="GE471" s="528" t="n">
        <f aca="false">CX471+EA471-FU471</f>
        <v>6</v>
      </c>
      <c r="GF471" s="462" t="n">
        <f aca="false">4100/BS471*24</f>
        <v>2.45459988026342</v>
      </c>
      <c r="GG471" s="607" t="n">
        <v>25</v>
      </c>
      <c r="GH471" s="451" t="n">
        <f aca="false">GG471/80</f>
        <v>0.3125</v>
      </c>
      <c r="GI471" s="406" t="n">
        <v>175</v>
      </c>
      <c r="GJ471" s="463" t="n">
        <f aca="false">GI471/GG471</f>
        <v>7</v>
      </c>
      <c r="GK471" s="464" t="n">
        <f aca="false">GG471/(BS471/24)*1000</f>
        <v>14.9670724406306</v>
      </c>
      <c r="GL471" s="465" t="n">
        <v>8.04</v>
      </c>
      <c r="GM471" s="530" t="n">
        <v>12.7</v>
      </c>
      <c r="GN471" s="406" t="n">
        <v>52</v>
      </c>
      <c r="GO471" s="514" t="n">
        <f aca="false">1-GM471/FT471</f>
        <v>0.00781250000000011</v>
      </c>
      <c r="GP471" s="451" t="n">
        <f aca="false">1-GN471/FU471</f>
        <v>0.0877192982456141</v>
      </c>
      <c r="GQ471" s="578" t="n">
        <v>8</v>
      </c>
      <c r="GR471" s="456" t="n">
        <f aca="false">4300/BS471*24</f>
        <v>2.57433645978847</v>
      </c>
      <c r="GS471" s="532" t="n">
        <f aca="false">HC471</f>
        <v>12.1</v>
      </c>
      <c r="GT471" s="532" t="n">
        <f aca="false">HD471</f>
        <v>43.318</v>
      </c>
      <c r="GU471" s="514" t="n">
        <f aca="false">1-GS471/GM471</f>
        <v>0.047244094488189</v>
      </c>
      <c r="GV471" s="514" t="n">
        <f aca="false">1-GT471/GN471</f>
        <v>0.166961538461539</v>
      </c>
      <c r="GW471" s="514" t="n">
        <f aca="false">1-HC471/FT471</f>
        <v>0.0546875000000001</v>
      </c>
      <c r="GX471" s="514" t="n">
        <f aca="false">1-HD471/FU471</f>
        <v>0.240035087719298</v>
      </c>
      <c r="GY471" s="463" t="n">
        <f aca="false">GK471/(FU471-HD471)</f>
        <v>1.09392431228114</v>
      </c>
      <c r="GZ471" s="406" t="n">
        <v>38328</v>
      </c>
      <c r="HA471" s="582" t="n">
        <v>8.29</v>
      </c>
      <c r="HB471" s="452" t="n">
        <v>8.13</v>
      </c>
      <c r="HC471" s="578" t="n">
        <v>12.1</v>
      </c>
      <c r="HD471" s="464" t="n">
        <f aca="false">HC471*3.58</f>
        <v>43.318</v>
      </c>
      <c r="HE471" s="464" t="n">
        <v>12</v>
      </c>
      <c r="HF471" s="464"/>
      <c r="HG471" s="583"/>
      <c r="HH471" s="576" t="n">
        <v>6</v>
      </c>
      <c r="HI471" s="584" t="n">
        <v>8150</v>
      </c>
      <c r="HJ471" s="407" t="n">
        <f aca="false">HI471*0.67</f>
        <v>5460.5</v>
      </c>
      <c r="HK471" s="407"/>
      <c r="HL471" s="550"/>
      <c r="HM471" s="585"/>
      <c r="HN471" s="462" t="n">
        <v>6.06</v>
      </c>
      <c r="HO471" s="575"/>
      <c r="HP471" s="549" t="n">
        <v>0.11</v>
      </c>
      <c r="HQ471" s="586"/>
      <c r="HR471" s="587"/>
      <c r="HS471" s="521" t="n">
        <v>0.37</v>
      </c>
      <c r="HT471" s="588" t="n">
        <v>8</v>
      </c>
      <c r="HU471" s="523" t="n">
        <f aca="false">72500/BA471*24</f>
        <v>45.3857791225416</v>
      </c>
      <c r="HV471" s="514" t="n">
        <f aca="false">1-HC471/BE471</f>
        <v>0.838235294117647</v>
      </c>
      <c r="HW471" s="514" t="n">
        <f aca="false">1-HD471/BF471</f>
        <v>0.855123745819398</v>
      </c>
      <c r="HX471" s="514" t="n">
        <f aca="false">1-HN471/BK471</f>
        <v>0.704390243902439</v>
      </c>
      <c r="HY471" s="600"/>
    </row>
    <row r="472" customFormat="false" ht="15.6" hidden="false" customHeight="false" outlineLevel="0" collapsed="false">
      <c r="A472" s="486" t="n">
        <v>43954</v>
      </c>
      <c r="B472" s="487" t="n">
        <v>35404</v>
      </c>
      <c r="C472" s="488" t="n">
        <f aca="false">B472/$B$6</f>
        <v>0.70808</v>
      </c>
      <c r="D472" s="489" t="n">
        <v>7.87</v>
      </c>
      <c r="E472" s="490" t="n">
        <v>47.9</v>
      </c>
      <c r="F472" s="491" t="n">
        <v>195</v>
      </c>
      <c r="G472" s="491" t="n">
        <f aca="false">F472*B472/1000</f>
        <v>6903.78</v>
      </c>
      <c r="H472" s="488" t="n">
        <f aca="false">G472/$G$6</f>
        <v>0.2761512</v>
      </c>
      <c r="I472" s="491" t="n">
        <v>6910</v>
      </c>
      <c r="J472" s="491" t="n">
        <f aca="false">I472*0.67</f>
        <v>4629.7</v>
      </c>
      <c r="K472" s="492" t="n">
        <v>33.5</v>
      </c>
      <c r="L472" s="492"/>
      <c r="M472" s="492"/>
      <c r="N472" s="493" t="n">
        <v>116</v>
      </c>
      <c r="O472" s="493"/>
      <c r="P472" s="410"/>
      <c r="Q472" s="410" t="n">
        <v>1320</v>
      </c>
      <c r="R472" s="410"/>
      <c r="S472" s="410"/>
      <c r="T472" s="411" t="n">
        <v>6</v>
      </c>
      <c r="U472" s="412" t="n">
        <f aca="false">V472/2.9</f>
        <v>3735.86206896552</v>
      </c>
      <c r="V472" s="410" t="n">
        <v>10834</v>
      </c>
      <c r="W472" s="410" t="n">
        <v>5591</v>
      </c>
      <c r="X472" s="413" t="n">
        <v>430</v>
      </c>
      <c r="Y472" s="474"/>
      <c r="Z472" s="430"/>
      <c r="AA472" s="448"/>
      <c r="AB472" s="410"/>
      <c r="AC472" s="410"/>
      <c r="AD472" s="475"/>
      <c r="AE472" s="478"/>
      <c r="AF472" s="479" t="n">
        <f aca="false">X472+Q472</f>
        <v>1750</v>
      </c>
      <c r="AG472" s="478" t="n">
        <f aca="false">AF472/$AF$6</f>
        <v>0.7</v>
      </c>
      <c r="AH472" s="479" t="n">
        <f aca="false">AI472/2.9</f>
        <v>2834.42955665025</v>
      </c>
      <c r="AI472" s="479" t="n">
        <f aca="false">(V472*Q472+F472*X472)/AF472</f>
        <v>8219.84571428571</v>
      </c>
      <c r="AJ472" s="474" t="n">
        <f aca="false">(V472*Q472+X472*F472)/1000</f>
        <v>14384.73</v>
      </c>
      <c r="AK472" s="478" t="n">
        <f aca="false">AJ472/$AJ$6</f>
        <v>0.639321333333333</v>
      </c>
      <c r="AL472" s="448" t="n">
        <v>38</v>
      </c>
      <c r="AM472" s="480"/>
      <c r="AN472" s="474" t="n">
        <v>2874</v>
      </c>
      <c r="AO472" s="474" t="n">
        <v>2890</v>
      </c>
      <c r="AP472" s="480" t="n">
        <v>7.44</v>
      </c>
      <c r="AQ472" s="448" t="n">
        <v>686</v>
      </c>
      <c r="AR472" s="474" t="n">
        <f aca="false">AQ472*3.2</f>
        <v>2195.2</v>
      </c>
      <c r="AS472" s="658" t="n">
        <f aca="false">AR472/AQ472</f>
        <v>3.2</v>
      </c>
      <c r="AT472" s="474" t="n">
        <v>6540</v>
      </c>
      <c r="AU472" s="448"/>
      <c r="AV472" s="481" t="n">
        <v>18</v>
      </c>
      <c r="AW472" s="480" t="n">
        <v>9.4</v>
      </c>
      <c r="AX472" s="480" t="n">
        <v>29.45</v>
      </c>
      <c r="AY472" s="481" t="n">
        <v>12.4</v>
      </c>
      <c r="AZ472" s="481" t="n">
        <v>5.6</v>
      </c>
      <c r="BA472" s="421" t="n">
        <f aca="false">CC472+DF472</f>
        <v>36677</v>
      </c>
      <c r="BB472" s="422" t="n">
        <f aca="false">BA472/$BA$6</f>
        <v>0.73354</v>
      </c>
      <c r="BC472" s="423"/>
      <c r="BD472" s="424" t="n">
        <v>7.92</v>
      </c>
      <c r="BE472" s="425" t="n">
        <v>73.9</v>
      </c>
      <c r="BF472" s="426" t="n">
        <v>305</v>
      </c>
      <c r="BG472" s="427" t="n">
        <v>8660</v>
      </c>
      <c r="BH472" s="421" t="n">
        <f aca="false">BG472*0.67</f>
        <v>5802.2</v>
      </c>
      <c r="BI472" s="421"/>
      <c r="BJ472" s="422"/>
      <c r="BK472" s="428" t="n">
        <v>16</v>
      </c>
      <c r="BL472" s="428"/>
      <c r="BM472" s="429"/>
      <c r="BN472" s="423"/>
      <c r="BO472" s="426" t="n">
        <v>123</v>
      </c>
      <c r="BP472" s="426"/>
      <c r="BQ472" s="424" t="n">
        <v>2.98</v>
      </c>
      <c r="BR472" s="422" t="n">
        <f aca="false">BQ472/$BQ$6</f>
        <v>0.413888888888889</v>
      </c>
      <c r="BS472" s="410" t="n">
        <f aca="false">BA472+AF472</f>
        <v>38427</v>
      </c>
      <c r="BT472" s="430" t="n">
        <f aca="false">(BD472*BA472+AP472*AF472)/(AF472+BA472)</f>
        <v>7.89814037005231</v>
      </c>
      <c r="BU472" s="431" t="n">
        <f aca="false">(AQ472*Y472+BA472*BE472)/(BA472+Y472)</f>
        <v>73.9</v>
      </c>
      <c r="BV472" s="431" t="n">
        <f aca="false">(BA472*BF472+AR472*AF472)/(AF472+BA472)</f>
        <v>391.081401098186</v>
      </c>
      <c r="BW472" s="431" t="n">
        <f aca="false">(BA472*BG472+AS472*AF472)/(AF472+BA472)</f>
        <v>8265.76157389336</v>
      </c>
      <c r="BX472" s="431" t="n">
        <f aca="false">BW472*0.65</f>
        <v>5372.74502303068</v>
      </c>
      <c r="BY472" s="431" t="n">
        <f aca="false">(BK472*BA472+AY472*AF472)/BS472</f>
        <v>15.8360527753923</v>
      </c>
      <c r="BZ472" s="431"/>
      <c r="CA472" s="432"/>
      <c r="CB472" s="431" t="n">
        <f aca="false">BO472</f>
        <v>123</v>
      </c>
      <c r="CC472" s="433" t="n">
        <v>18323</v>
      </c>
      <c r="CD472" s="412" t="n">
        <f aca="false">CC472+AF472/2</f>
        <v>19198</v>
      </c>
      <c r="CE472" s="422" t="n">
        <f aca="false">CD472/25000</f>
        <v>0.76792</v>
      </c>
      <c r="CF472" s="434" t="n">
        <f aca="false">6700/CD472*24</f>
        <v>8.37587248671737</v>
      </c>
      <c r="CG472" s="435"/>
      <c r="CH472" s="428"/>
      <c r="CI472" s="447" t="n">
        <f aca="false">9500/CD472*24</f>
        <v>11.8762371080321</v>
      </c>
      <c r="CJ472" s="437" t="n">
        <v>28.7</v>
      </c>
      <c r="CK472" s="437" t="n">
        <v>2.43</v>
      </c>
      <c r="CL472" s="424"/>
      <c r="CM472" s="424" t="n">
        <v>17.1</v>
      </c>
      <c r="CN472" s="424" t="n">
        <v>69</v>
      </c>
      <c r="CO472" s="433"/>
      <c r="CP472" s="433"/>
      <c r="CQ472" s="438"/>
      <c r="CR472" s="438" t="n">
        <v>0.89</v>
      </c>
      <c r="CS472" s="482"/>
      <c r="CT472" s="433" t="n">
        <f aca="false">3500/CD472*24</f>
        <v>4.3754557766434</v>
      </c>
      <c r="CU472" s="435" t="n">
        <v>6.8</v>
      </c>
      <c r="CV472" s="494"/>
      <c r="CW472" s="495"/>
      <c r="CX472" s="496"/>
      <c r="CY472" s="497"/>
      <c r="CZ472" s="498"/>
      <c r="DA472" s="498"/>
      <c r="DB472" s="498"/>
      <c r="DC472" s="498"/>
      <c r="DD472" s="499"/>
      <c r="DE472" s="499"/>
      <c r="DF472" s="433" t="n">
        <v>18354</v>
      </c>
      <c r="DG472" s="446" t="n">
        <f aca="false">DF472+AF472/2</f>
        <v>19229</v>
      </c>
      <c r="DH472" s="422" t="n">
        <f aca="false">DG472/25000</f>
        <v>0.76916</v>
      </c>
      <c r="DI472" s="447" t="n">
        <f aca="false">6700/DG472*24</f>
        <v>8.36236933797909</v>
      </c>
      <c r="DJ472" s="435" t="n">
        <v>7.91</v>
      </c>
      <c r="DK472" s="428" t="n">
        <v>3.7</v>
      </c>
      <c r="DL472" s="447" t="n">
        <f aca="false">9500/DG472*24</f>
        <v>11.8570908523584</v>
      </c>
      <c r="DM472" s="542" t="n">
        <v>28.4</v>
      </c>
      <c r="DN472" s="542" t="n">
        <v>1.98</v>
      </c>
      <c r="DO472" s="543" t="n">
        <v>7.85</v>
      </c>
      <c r="DP472" s="543" t="n">
        <v>17.2</v>
      </c>
      <c r="DQ472" s="543" t="n">
        <v>63</v>
      </c>
      <c r="DR472" s="433"/>
      <c r="DS472" s="433"/>
      <c r="DT472" s="438"/>
      <c r="DU472" s="438" t="n">
        <v>0.9</v>
      </c>
      <c r="DV472" s="482"/>
      <c r="DW472" s="447" t="n">
        <f aca="false">3500/DG472*24</f>
        <v>4.36840189297415</v>
      </c>
      <c r="DX472" s="435" t="n">
        <v>6.92</v>
      </c>
      <c r="DY472" s="494" t="n">
        <v>8.01</v>
      </c>
      <c r="DZ472" s="495" t="n">
        <v>16.4</v>
      </c>
      <c r="EA472" s="496" t="n">
        <v>60</v>
      </c>
      <c r="EB472" s="497" t="n">
        <v>7340</v>
      </c>
      <c r="EC472" s="498" t="n">
        <v>5.3</v>
      </c>
      <c r="ED472" s="498"/>
      <c r="EE472" s="498"/>
      <c r="EF472" s="498"/>
      <c r="EG472" s="499" t="n">
        <v>8</v>
      </c>
      <c r="EH472" s="496"/>
      <c r="EI472" s="430" t="n">
        <f aca="false">DY472</f>
        <v>8.01</v>
      </c>
      <c r="EJ472" s="448" t="n">
        <f aca="false">DZ472</f>
        <v>16.4</v>
      </c>
      <c r="EK472" s="449" t="n">
        <f aca="false">EA472</f>
        <v>60</v>
      </c>
      <c r="EL472" s="418" t="n">
        <f aca="false">EB472</f>
        <v>7340</v>
      </c>
      <c r="EM472" s="432" t="n">
        <f aca="false">EC472</f>
        <v>5.3</v>
      </c>
      <c r="EN472" s="432"/>
      <c r="EO472" s="432"/>
      <c r="EP472" s="432"/>
      <c r="EQ472" s="431" t="n">
        <f aca="false">EG472</f>
        <v>8</v>
      </c>
      <c r="ER472" s="449"/>
      <c r="ES472" s="450" t="n">
        <f aca="false">44000/(BA472+AF472)*24</f>
        <v>27.4806776485284</v>
      </c>
      <c r="ET472" s="451" t="n">
        <f aca="false">(BA472+AF472)/BA$6</f>
        <v>0.76854</v>
      </c>
      <c r="EU472" s="452" t="n">
        <f aca="false">BV472/1000/ES472*24</f>
        <v>0.341547386363636</v>
      </c>
      <c r="EV472" s="500" t="n">
        <f aca="false">EU472/$EU$6</f>
        <v>0.63249515993266</v>
      </c>
      <c r="EW472" s="514" t="n">
        <f aca="false">1-EM472/BY472</f>
        <v>0.665320640492201</v>
      </c>
      <c r="EX472" s="515" t="n">
        <f aca="false">BY472-EM472</f>
        <v>10.5360527753923</v>
      </c>
      <c r="EY472" s="514" t="n">
        <f aca="false">1-EJ472/BU472</f>
        <v>0.77807848443843</v>
      </c>
      <c r="EZ472" s="515" t="n">
        <f aca="false">BU472-EJ472</f>
        <v>57.5</v>
      </c>
      <c r="FA472" s="451" t="n">
        <f aca="false">1-EK472/BV472</f>
        <v>0.846579254775309</v>
      </c>
      <c r="FB472" s="432" t="n">
        <f aca="false">BV472-EK472</f>
        <v>331.081401098186</v>
      </c>
      <c r="FC472" s="453"/>
      <c r="FD472" s="432"/>
      <c r="FE472" s="453" t="n">
        <f aca="false">1-EQ472/CB472</f>
        <v>0.934959349593496</v>
      </c>
      <c r="FF472" s="431" t="n">
        <f aca="false">CB472-EQ472</f>
        <v>115</v>
      </c>
      <c r="FG472" s="491" t="n">
        <v>50400</v>
      </c>
      <c r="FH472" s="499"/>
      <c r="FI472" s="502"/>
      <c r="FJ472" s="488"/>
      <c r="FK472" s="456" t="n">
        <f aca="false">3000/BS472*24</f>
        <v>1.87368256694512</v>
      </c>
      <c r="FL472" s="491" t="n">
        <v>1000</v>
      </c>
      <c r="FM472" s="456" t="n">
        <f aca="false">FL472/BS472*1000</f>
        <v>26.0233689853488</v>
      </c>
      <c r="FN472" s="491" t="n">
        <v>5282</v>
      </c>
      <c r="FO472" s="533" t="n">
        <f aca="false">FN472/11.15/1.2/1000</f>
        <v>0.394768310911809</v>
      </c>
      <c r="FP472" s="450" t="n">
        <f aca="false">FN472/BS472*1000</f>
        <v>137.455434980613</v>
      </c>
      <c r="FQ472" s="504" t="n">
        <v>54</v>
      </c>
      <c r="FR472" s="459" t="n">
        <f aca="false">FQ472/BS472*1000</f>
        <v>1.40526192520884</v>
      </c>
      <c r="FS472" s="505" t="n">
        <v>8.03</v>
      </c>
      <c r="FT472" s="536" t="n">
        <v>13.9</v>
      </c>
      <c r="FU472" s="496" t="n">
        <v>55</v>
      </c>
      <c r="FV472" s="491" t="n">
        <v>1</v>
      </c>
      <c r="FW472" s="505"/>
      <c r="FX472" s="491"/>
      <c r="FY472" s="453" t="n">
        <f aca="false">1-FV472/(EG472+DD472)</f>
        <v>0.875</v>
      </c>
      <c r="FZ472" s="453"/>
      <c r="GA472" s="430"/>
      <c r="GB472" s="500" t="n">
        <f aca="false">1-FT472/DZ472</f>
        <v>0.152439024390244</v>
      </c>
      <c r="GC472" s="515" t="n">
        <f aca="false">(CW472+DZ472-FT472)</f>
        <v>2.5</v>
      </c>
      <c r="GD472" s="500" t="n">
        <f aca="false">1-FU472/EA472</f>
        <v>0.0833333333333334</v>
      </c>
      <c r="GE472" s="528" t="n">
        <f aca="false">CX472+EA472-FU472</f>
        <v>5</v>
      </c>
      <c r="GF472" s="462" t="n">
        <f aca="false">4100/BS472*24</f>
        <v>2.56069950815833</v>
      </c>
      <c r="GG472" s="491" t="n">
        <v>25</v>
      </c>
      <c r="GH472" s="527" t="n">
        <f aca="false">GG472/80</f>
        <v>0.3125</v>
      </c>
      <c r="GI472" s="491" t="n">
        <v>175</v>
      </c>
      <c r="GJ472" s="545" t="n">
        <f aca="false">GI472/GG472</f>
        <v>7</v>
      </c>
      <c r="GK472" s="464" t="n">
        <f aca="false">GG472/(BS472/24)*1000</f>
        <v>15.6140213912093</v>
      </c>
      <c r="GL472" s="508" t="n">
        <v>8.07</v>
      </c>
      <c r="GM472" s="536" t="n">
        <v>13.3</v>
      </c>
      <c r="GN472" s="537" t="n">
        <v>54</v>
      </c>
      <c r="GO472" s="527" t="n">
        <f aca="false">1-GM472/FT472</f>
        <v>0.0431654676258992</v>
      </c>
      <c r="GP472" s="527" t="n">
        <f aca="false">1-GN472/FU472</f>
        <v>0.0181818181818182</v>
      </c>
      <c r="GQ472" s="536" t="n">
        <v>8</v>
      </c>
      <c r="GR472" s="456" t="n">
        <f aca="false">4300/BS472*24</f>
        <v>2.685611679288</v>
      </c>
      <c r="GS472" s="537" t="n">
        <f aca="false">HC472</f>
        <v>12.2</v>
      </c>
      <c r="GT472" s="537" t="n">
        <f aca="false">HD472</f>
        <v>43.676</v>
      </c>
      <c r="GU472" s="527" t="n">
        <f aca="false">1-GS472/GM472</f>
        <v>0.0827067669172933</v>
      </c>
      <c r="GV472" s="527" t="n">
        <f aca="false">1-GT472/GN472</f>
        <v>0.191185185185185</v>
      </c>
      <c r="GW472" s="527" t="n">
        <f aca="false">1-HC472/FT472</f>
        <v>0.122302158273381</v>
      </c>
      <c r="GX472" s="527" t="n">
        <f aca="false">1-HD472/FU472</f>
        <v>0.205890909090909</v>
      </c>
      <c r="GY472" s="545" t="n">
        <f aca="false">GK472/(FU472-HD472)</f>
        <v>1.37884328781431</v>
      </c>
      <c r="GZ472" s="491" t="n">
        <v>35278</v>
      </c>
      <c r="HA472" s="494" t="n">
        <v>8.16</v>
      </c>
      <c r="HB472" s="494" t="n">
        <v>8.08</v>
      </c>
      <c r="HC472" s="495" t="n">
        <v>12.2</v>
      </c>
      <c r="HD472" s="499" t="n">
        <f aca="false">HC472*3.58</f>
        <v>43.676</v>
      </c>
      <c r="HE472" s="499" t="n">
        <v>12</v>
      </c>
      <c r="HF472" s="499"/>
      <c r="HG472" s="499"/>
      <c r="HH472" s="493" t="n">
        <v>5</v>
      </c>
      <c r="HI472" s="509" t="n">
        <v>7630</v>
      </c>
      <c r="HJ472" s="491" t="n">
        <f aca="false">HI472*0.67</f>
        <v>5112.1</v>
      </c>
      <c r="HK472" s="491"/>
      <c r="HL472" s="491"/>
      <c r="HM472" s="544"/>
      <c r="HN472" s="507" t="n">
        <v>7.29</v>
      </c>
      <c r="HO472" s="492"/>
      <c r="HP472" s="546" t="n">
        <v>0.1</v>
      </c>
      <c r="HQ472" s="524"/>
      <c r="HR472" s="525"/>
      <c r="HS472" s="525" t="n">
        <v>0.27</v>
      </c>
      <c r="HT472" s="512" t="n">
        <v>8</v>
      </c>
      <c r="HU472" s="526" t="n">
        <f aca="false">72500/BA472*24</f>
        <v>47.4411756686752</v>
      </c>
      <c r="HV472" s="527" t="n">
        <f aca="false">1-HC472/BE472</f>
        <v>0.834912043301759</v>
      </c>
      <c r="HW472" s="527" t="n">
        <f aca="false">1-HD472/BF472</f>
        <v>0.8568</v>
      </c>
      <c r="HX472" s="527" t="n">
        <f aca="false">1-HN472/BK472</f>
        <v>0.544375</v>
      </c>
      <c r="HY472" s="513"/>
    </row>
    <row r="473" s="599" customFormat="true" ht="15" hidden="false" customHeight="true" outlineLevel="0" collapsed="false">
      <c r="A473" s="401" t="n">
        <v>43955</v>
      </c>
      <c r="B473" s="516" t="n">
        <v>38642</v>
      </c>
      <c r="C473" s="403" t="n">
        <f aca="false">B473/$B$6</f>
        <v>0.77284</v>
      </c>
      <c r="D473" s="572" t="n">
        <v>8.02</v>
      </c>
      <c r="E473" s="573" t="n">
        <v>44.9</v>
      </c>
      <c r="F473" s="574" t="n">
        <v>313</v>
      </c>
      <c r="G473" s="407" t="n">
        <f aca="false">F473*B473/1000</f>
        <v>12094.946</v>
      </c>
      <c r="H473" s="403" t="n">
        <f aca="false">G473/$G$6</f>
        <v>0.48379784</v>
      </c>
      <c r="I473" s="574" t="n">
        <v>5470</v>
      </c>
      <c r="J473" s="407" t="n">
        <f aca="false">I473*0.67</f>
        <v>3664.9</v>
      </c>
      <c r="K473" s="575" t="n">
        <v>31</v>
      </c>
      <c r="L473" s="575"/>
      <c r="M473" s="575"/>
      <c r="N473" s="576" t="n">
        <v>85</v>
      </c>
      <c r="O473" s="576"/>
      <c r="P473" s="410"/>
      <c r="Q473" s="410" t="n">
        <v>1320</v>
      </c>
      <c r="R473" s="410"/>
      <c r="S473" s="410"/>
      <c r="T473" s="411" t="n">
        <v>5.22</v>
      </c>
      <c r="U473" s="410" t="n">
        <f aca="false">V473/2.9</f>
        <v>3602.75862068966</v>
      </c>
      <c r="V473" s="410" t="n">
        <v>10448</v>
      </c>
      <c r="W473" s="410" t="n">
        <v>4318</v>
      </c>
      <c r="X473" s="517" t="n">
        <v>430</v>
      </c>
      <c r="Y473" s="474"/>
      <c r="Z473" s="430"/>
      <c r="AA473" s="448"/>
      <c r="AB473" s="410"/>
      <c r="AC473" s="410"/>
      <c r="AD473" s="475"/>
      <c r="AE473" s="478"/>
      <c r="AF473" s="479" t="n">
        <f aca="false">X473+Q473</f>
        <v>1750</v>
      </c>
      <c r="AG473" s="478" t="n">
        <f aca="false">AF473/$AF$6</f>
        <v>0.7</v>
      </c>
      <c r="AH473" s="479" t="n">
        <f aca="false">AI473/2.9</f>
        <v>2744.02955665025</v>
      </c>
      <c r="AI473" s="479" t="n">
        <f aca="false">(V473*Q473+F473*X473)/AF473</f>
        <v>7957.68571428572</v>
      </c>
      <c r="AJ473" s="474" t="n">
        <f aca="false">(V473*Q473+X473*F473)/1000</f>
        <v>13925.95</v>
      </c>
      <c r="AK473" s="478" t="n">
        <f aca="false">AJ473/$AJ$6</f>
        <v>0.618931111111111</v>
      </c>
      <c r="AL473" s="448" t="n">
        <v>38</v>
      </c>
      <c r="AM473" s="480"/>
      <c r="AN473" s="474" t="n">
        <v>3207</v>
      </c>
      <c r="AO473" s="474" t="n">
        <v>3112</v>
      </c>
      <c r="AP473" s="480" t="n">
        <v>7.39</v>
      </c>
      <c r="AQ473" s="448" t="n">
        <v>678</v>
      </c>
      <c r="AR473" s="474" t="n">
        <f aca="false">AQ473*3.2</f>
        <v>2169.6</v>
      </c>
      <c r="AS473" s="658" t="n">
        <f aca="false">AR473/AQ473</f>
        <v>3.2</v>
      </c>
      <c r="AT473" s="474" t="n">
        <v>6130</v>
      </c>
      <c r="AU473" s="448"/>
      <c r="AV473" s="481" t="n">
        <v>18</v>
      </c>
      <c r="AW473" s="480" t="n">
        <v>9.35</v>
      </c>
      <c r="AX473" s="480" t="n">
        <v>29.5</v>
      </c>
      <c r="AY473" s="481" t="n">
        <v>11</v>
      </c>
      <c r="AZ473" s="481" t="n">
        <v>5</v>
      </c>
      <c r="BA473" s="421" t="n">
        <f aca="false">CC473+DF473</f>
        <v>37805</v>
      </c>
      <c r="BB473" s="422" t="n">
        <f aca="false">BA473/$BA$6</f>
        <v>0.7561</v>
      </c>
      <c r="BC473" s="423"/>
      <c r="BD473" s="424" t="n">
        <v>7.96</v>
      </c>
      <c r="BE473" s="425" t="n">
        <v>82.6</v>
      </c>
      <c r="BF473" s="426" t="n">
        <v>333</v>
      </c>
      <c r="BG473" s="427" t="n">
        <v>7880</v>
      </c>
      <c r="BH473" s="421" t="n">
        <f aca="false">BG473*0.67</f>
        <v>5279.6</v>
      </c>
      <c r="BI473" s="433"/>
      <c r="BJ473" s="422"/>
      <c r="BK473" s="428" t="n">
        <v>15.3</v>
      </c>
      <c r="BL473" s="428"/>
      <c r="BM473" s="429"/>
      <c r="BN473" s="423"/>
      <c r="BO473" s="426" t="n">
        <v>109</v>
      </c>
      <c r="BP473" s="426"/>
      <c r="BQ473" s="424" t="n">
        <v>3.05</v>
      </c>
      <c r="BR473" s="422" t="n">
        <f aca="false">BQ473/$BQ$6</f>
        <v>0.423611111111111</v>
      </c>
      <c r="BS473" s="410" t="n">
        <f aca="false">BA473+AF473</f>
        <v>39555</v>
      </c>
      <c r="BT473" s="430" t="n">
        <f aca="false">(BD473*BA473+AP473*AF473)/(AF473+BA473)</f>
        <v>7.93478194918468</v>
      </c>
      <c r="BU473" s="431" t="n">
        <f aca="false">(AQ473*Y473+BA473*BE473)/(BA473+Y473)</f>
        <v>82.6</v>
      </c>
      <c r="BV473" s="431" t="n">
        <f aca="false">(BA473*BF473+AR473*AF473)/(AF473+BA473)</f>
        <v>414.255214258627</v>
      </c>
      <c r="BW473" s="431" t="n">
        <f aca="false">(BA473*BG473+AS473*AF473)/(AF473+BA473)</f>
        <v>7531.51308304892</v>
      </c>
      <c r="BX473" s="431" t="n">
        <f aca="false">BW473*0.65</f>
        <v>4895.4835039818</v>
      </c>
      <c r="BY473" s="431" t="n">
        <f aca="false">(BK473*BA473+AY473*AF473)/BS473</f>
        <v>15.1097585640248</v>
      </c>
      <c r="BZ473" s="431"/>
      <c r="CA473" s="432"/>
      <c r="CB473" s="431" t="n">
        <f aca="false">BO473</f>
        <v>109</v>
      </c>
      <c r="CC473" s="433" t="n">
        <v>18836</v>
      </c>
      <c r="CD473" s="412" t="n">
        <f aca="false">CC473+AF473/2</f>
        <v>19711</v>
      </c>
      <c r="CE473" s="422" t="n">
        <f aca="false">CD473/25000</f>
        <v>0.78844</v>
      </c>
      <c r="CF473" s="434" t="n">
        <f aca="false">6700/CD473*24</f>
        <v>8.15788138602811</v>
      </c>
      <c r="CG473" s="435"/>
      <c r="CH473" s="428"/>
      <c r="CI473" s="447" t="n">
        <f aca="false">9500/CD473*24</f>
        <v>11.5671452488458</v>
      </c>
      <c r="CJ473" s="437" t="n">
        <v>29.3</v>
      </c>
      <c r="CK473" s="437" t="n">
        <v>2.01</v>
      </c>
      <c r="CL473" s="424"/>
      <c r="CM473" s="424" t="n">
        <v>19.8</v>
      </c>
      <c r="CN473" s="424" t="n">
        <v>83</v>
      </c>
      <c r="CO473" s="433"/>
      <c r="CP473" s="433"/>
      <c r="CQ473" s="438"/>
      <c r="CR473" s="438" t="n">
        <v>0.89</v>
      </c>
      <c r="CS473" s="425"/>
      <c r="CT473" s="433" t="n">
        <f aca="false">3500/CD473*24</f>
        <v>4.26157982852214</v>
      </c>
      <c r="CU473" s="435" t="n">
        <v>6.31</v>
      </c>
      <c r="CV473" s="439"/>
      <c r="CW473" s="440"/>
      <c r="CX473" s="441"/>
      <c r="CY473" s="442"/>
      <c r="CZ473" s="443"/>
      <c r="DA473" s="443"/>
      <c r="DB473" s="443"/>
      <c r="DC473" s="443"/>
      <c r="DD473" s="444"/>
      <c r="DE473" s="441"/>
      <c r="DF473" s="445" t="n">
        <v>18969</v>
      </c>
      <c r="DG473" s="446" t="n">
        <f aca="false">DF473+AF473/2</f>
        <v>19844</v>
      </c>
      <c r="DH473" s="422" t="n">
        <f aca="false">DG473/25000</f>
        <v>0.79376</v>
      </c>
      <c r="DI473" s="447" t="n">
        <f aca="false">6700/DG473*24</f>
        <v>8.10320499899214</v>
      </c>
      <c r="DJ473" s="435" t="n">
        <v>7.7</v>
      </c>
      <c r="DK473" s="428" t="n">
        <v>3.5</v>
      </c>
      <c r="DL473" s="447" t="n">
        <f aca="false">9500/DG473*24</f>
        <v>11.4896190284217</v>
      </c>
      <c r="DM473" s="423" t="n">
        <v>29.4</v>
      </c>
      <c r="DN473" s="423" t="n">
        <v>1.58</v>
      </c>
      <c r="DO473" s="424" t="n">
        <v>7.77</v>
      </c>
      <c r="DP473" s="424" t="n">
        <v>18</v>
      </c>
      <c r="DQ473" s="424" t="n">
        <v>72</v>
      </c>
      <c r="DR473" s="433"/>
      <c r="DS473" s="433"/>
      <c r="DT473" s="438"/>
      <c r="DU473" s="438" t="n">
        <v>0.9</v>
      </c>
      <c r="DV473" s="425"/>
      <c r="DW473" s="447" t="n">
        <f aca="false">3500/DG473*24</f>
        <v>4.23301753678694</v>
      </c>
      <c r="DX473" s="435" t="n">
        <v>5.4</v>
      </c>
      <c r="DY473" s="439" t="n">
        <v>8.02</v>
      </c>
      <c r="DZ473" s="440" t="n">
        <v>17.5</v>
      </c>
      <c r="EA473" s="441" t="n">
        <v>66</v>
      </c>
      <c r="EB473" s="442" t="n">
        <v>7510</v>
      </c>
      <c r="EC473" s="443" t="n">
        <v>6</v>
      </c>
      <c r="ED473" s="443"/>
      <c r="EE473" s="443"/>
      <c r="EF473" s="443"/>
      <c r="EG473" s="444" t="n">
        <v>15</v>
      </c>
      <c r="EH473" s="441"/>
      <c r="EI473" s="430" t="n">
        <f aca="false">DY473</f>
        <v>8.02</v>
      </c>
      <c r="EJ473" s="448" t="n">
        <f aca="false">DZ473</f>
        <v>17.5</v>
      </c>
      <c r="EK473" s="449" t="n">
        <f aca="false">EA473</f>
        <v>66</v>
      </c>
      <c r="EL473" s="418" t="n">
        <f aca="false">EB473</f>
        <v>7510</v>
      </c>
      <c r="EM473" s="432" t="n">
        <f aca="false">EC473</f>
        <v>6</v>
      </c>
      <c r="EN473" s="432"/>
      <c r="EO473" s="432"/>
      <c r="EP473" s="432"/>
      <c r="EQ473" s="431" t="n">
        <f aca="false">EG473</f>
        <v>15</v>
      </c>
      <c r="ER473" s="449"/>
      <c r="ES473" s="450" t="n">
        <f aca="false">44000/(BA473+AF473)*24</f>
        <v>26.6970041714069</v>
      </c>
      <c r="ET473" s="451" t="n">
        <f aca="false">(BA473+AF473)/BA$6</f>
        <v>0.7911</v>
      </c>
      <c r="EU473" s="452" t="n">
        <f aca="false">BV473/1000/ES473*24</f>
        <v>0.372406022727273</v>
      </c>
      <c r="EV473" s="451" t="n">
        <f aca="false">EU473/$EU$6</f>
        <v>0.689640782828283</v>
      </c>
      <c r="EW473" s="514" t="n">
        <f aca="false">1-EM473/BY473</f>
        <v>0.602905633827561</v>
      </c>
      <c r="EX473" s="515" t="n">
        <f aca="false">BY473-EM473</f>
        <v>9.10975856402478</v>
      </c>
      <c r="EY473" s="514" t="n">
        <f aca="false">1-EJ473/BU473</f>
        <v>0.788135593220339</v>
      </c>
      <c r="EZ473" s="515" t="n">
        <f aca="false">BU473-EJ473</f>
        <v>65.1</v>
      </c>
      <c r="FA473" s="451" t="n">
        <f aca="false">1-EK473/BV473</f>
        <v>0.840677925761014</v>
      </c>
      <c r="FB473" s="432" t="n">
        <f aca="false">BV473-EK473</f>
        <v>348.255214258627</v>
      </c>
      <c r="FC473" s="453"/>
      <c r="FD473" s="432"/>
      <c r="FE473" s="453" t="n">
        <f aca="false">1-EQ473/CB473</f>
        <v>0.862385321100917</v>
      </c>
      <c r="FF473" s="431" t="n">
        <f aca="false">CB473-EQ473</f>
        <v>94</v>
      </c>
      <c r="FG473" s="406" t="n">
        <v>50400</v>
      </c>
      <c r="FH473" s="590"/>
      <c r="FI473" s="591"/>
      <c r="FJ473" s="592"/>
      <c r="FK473" s="456" t="n">
        <f aca="false">3000/BS473*24</f>
        <v>1.82025028441411</v>
      </c>
      <c r="FL473" s="531" t="n">
        <v>1000</v>
      </c>
      <c r="FM473" s="456" t="n">
        <f aca="false">FL473/BS473*1000</f>
        <v>25.2812539501959</v>
      </c>
      <c r="FN473" s="531" t="n">
        <v>5143</v>
      </c>
      <c r="FO473" s="533" t="n">
        <f aca="false">FN473/11.15/1.2/1000</f>
        <v>0.384379671150972</v>
      </c>
      <c r="FP473" s="450" t="n">
        <f aca="false">FN473/BS473*1000</f>
        <v>130.021489065858</v>
      </c>
      <c r="FQ473" s="458" t="n">
        <v>54</v>
      </c>
      <c r="FR473" s="459" t="n">
        <f aca="false">FQ473/BS473*1000</f>
        <v>1.36518771331058</v>
      </c>
      <c r="FS473" s="577" t="n">
        <v>8.04</v>
      </c>
      <c r="FT473" s="578" t="n">
        <v>14.5</v>
      </c>
      <c r="FU473" s="579" t="n">
        <v>54</v>
      </c>
      <c r="FV473" s="580" t="n">
        <v>2</v>
      </c>
      <c r="FW473" s="581"/>
      <c r="FX473" s="580"/>
      <c r="FY473" s="453" t="n">
        <f aca="false">1-FV473/(EG473+DD473)</f>
        <v>0.866666666666667</v>
      </c>
      <c r="FZ473" s="453"/>
      <c r="GA473" s="430"/>
      <c r="GB473" s="514" t="n">
        <f aca="false">1-FT473/DZ473</f>
        <v>0.171428571428571</v>
      </c>
      <c r="GC473" s="515" t="n">
        <f aca="false">(CW473+DZ473-FT473)</f>
        <v>3</v>
      </c>
      <c r="GD473" s="514" t="n">
        <f aca="false">1-FU473/EA473</f>
        <v>0.181818181818182</v>
      </c>
      <c r="GE473" s="528" t="n">
        <f aca="false">CX473+EA473-FU473</f>
        <v>12</v>
      </c>
      <c r="GF473" s="462" t="n">
        <f aca="false">4100/BS473*24</f>
        <v>2.48767538869928</v>
      </c>
      <c r="GG473" s="607" t="n">
        <v>25</v>
      </c>
      <c r="GH473" s="451" t="n">
        <f aca="false">GG473/80</f>
        <v>0.3125</v>
      </c>
      <c r="GI473" s="406" t="n">
        <v>175</v>
      </c>
      <c r="GJ473" s="463" t="n">
        <f aca="false">GI473/GG473</f>
        <v>7</v>
      </c>
      <c r="GK473" s="464" t="n">
        <f aca="false">GG473/(BS473/24)*1000</f>
        <v>15.1687523701176</v>
      </c>
      <c r="GL473" s="465" t="n">
        <v>8.1</v>
      </c>
      <c r="GM473" s="530" t="n">
        <v>13.4</v>
      </c>
      <c r="GN473" s="406" t="n">
        <v>49</v>
      </c>
      <c r="GO473" s="514" t="n">
        <f aca="false">1-GM473/FT473</f>
        <v>0.0758620689655172</v>
      </c>
      <c r="GP473" s="451" t="n">
        <f aca="false">1-GN473/FU473</f>
        <v>0.0925925925925926</v>
      </c>
      <c r="GQ473" s="578" t="n">
        <v>8</v>
      </c>
      <c r="GR473" s="456" t="n">
        <f aca="false">4300/BS473*24</f>
        <v>2.60902540766022</v>
      </c>
      <c r="GS473" s="532" t="n">
        <f aca="false">HC473</f>
        <v>12.1</v>
      </c>
      <c r="GT473" s="532" t="n">
        <f aca="false">HD473</f>
        <v>43.318</v>
      </c>
      <c r="GU473" s="514" t="n">
        <f aca="false">1-GS473/GM473</f>
        <v>0.0970149253731344</v>
      </c>
      <c r="GV473" s="514" t="n">
        <f aca="false">1-GT473/GN473</f>
        <v>0.115959183673469</v>
      </c>
      <c r="GW473" s="514" t="n">
        <f aca="false">1-HC473/FT473</f>
        <v>0.16551724137931</v>
      </c>
      <c r="GX473" s="514" t="n">
        <f aca="false">1-HD473/FU473</f>
        <v>0.197814814814815</v>
      </c>
      <c r="GY473" s="463" t="n">
        <f aca="false">GK473/(FU473-HD473)</f>
        <v>1.42002924266219</v>
      </c>
      <c r="GZ473" s="406" t="n">
        <v>36418</v>
      </c>
      <c r="HA473" s="582" t="n">
        <v>8.18</v>
      </c>
      <c r="HB473" s="452" t="n">
        <v>8</v>
      </c>
      <c r="HC473" s="578" t="n">
        <v>12.1</v>
      </c>
      <c r="HD473" s="464" t="n">
        <f aca="false">HC473*3.58</f>
        <v>43.318</v>
      </c>
      <c r="HE473" s="464" t="n">
        <v>13</v>
      </c>
      <c r="HF473" s="464"/>
      <c r="HG473" s="583"/>
      <c r="HH473" s="576" t="n">
        <v>6</v>
      </c>
      <c r="HI473" s="584" t="n">
        <v>7580</v>
      </c>
      <c r="HJ473" s="407" t="n">
        <f aca="false">HI473*0.67</f>
        <v>5078.6</v>
      </c>
      <c r="HK473" s="407"/>
      <c r="HL473" s="550"/>
      <c r="HM473" s="585"/>
      <c r="HN473" s="462" t="n">
        <v>6.01</v>
      </c>
      <c r="HO473" s="575"/>
      <c r="HP473" s="549" t="n">
        <v>0.09</v>
      </c>
      <c r="HQ473" s="586"/>
      <c r="HR473" s="587"/>
      <c r="HS473" s="521" t="n">
        <v>0.32</v>
      </c>
      <c r="HT473" s="588" t="n">
        <v>8</v>
      </c>
      <c r="HU473" s="523" t="n">
        <f aca="false">72500/BA473*24</f>
        <v>46.0256579817485</v>
      </c>
      <c r="HV473" s="514" t="n">
        <f aca="false">1-HC473/BE473</f>
        <v>0.853510895883777</v>
      </c>
      <c r="HW473" s="514" t="n">
        <f aca="false">1-HD473/BF473</f>
        <v>0.869915915915916</v>
      </c>
      <c r="HX473" s="514" t="n">
        <f aca="false">1-HN473/BK473</f>
        <v>0.60718954248366</v>
      </c>
      <c r="HY473" s="600"/>
    </row>
    <row r="474" s="599" customFormat="true" ht="15" hidden="false" customHeight="true" outlineLevel="0" collapsed="false">
      <c r="A474" s="401" t="n">
        <v>43956</v>
      </c>
      <c r="B474" s="516" t="n">
        <v>42354</v>
      </c>
      <c r="C474" s="403" t="n">
        <f aca="false">B474/$B$6</f>
        <v>0.84708</v>
      </c>
      <c r="D474" s="572" t="n">
        <v>8.01</v>
      </c>
      <c r="E474" s="573" t="n">
        <v>40</v>
      </c>
      <c r="F474" s="574" t="n">
        <v>216</v>
      </c>
      <c r="G474" s="407" t="n">
        <f aca="false">F474*B474/1000</f>
        <v>9148.464</v>
      </c>
      <c r="H474" s="403" t="n">
        <f aca="false">G474/$G$6</f>
        <v>0.36593856</v>
      </c>
      <c r="I474" s="574" t="n">
        <v>5750</v>
      </c>
      <c r="J474" s="407" t="n">
        <f aca="false">I474*0.67</f>
        <v>3852.5</v>
      </c>
      <c r="K474" s="575" t="n">
        <v>46.1</v>
      </c>
      <c r="L474" s="575" t="n">
        <v>20.7</v>
      </c>
      <c r="M474" s="575" t="n">
        <v>2.1</v>
      </c>
      <c r="N474" s="576" t="n">
        <v>96</v>
      </c>
      <c r="O474" s="576" t="n">
        <v>32</v>
      </c>
      <c r="P474" s="410"/>
      <c r="Q474" s="410" t="n">
        <v>1320</v>
      </c>
      <c r="R474" s="410"/>
      <c r="S474" s="410"/>
      <c r="T474" s="411" t="n">
        <v>5.35</v>
      </c>
      <c r="U474" s="410" t="n">
        <f aca="false">V474/2.9</f>
        <v>3728.62068965517</v>
      </c>
      <c r="V474" s="410" t="n">
        <v>10813</v>
      </c>
      <c r="W474" s="410" t="n">
        <v>4340</v>
      </c>
      <c r="X474" s="517" t="n">
        <v>430</v>
      </c>
      <c r="Y474" s="474"/>
      <c r="Z474" s="430"/>
      <c r="AA474" s="448"/>
      <c r="AB474" s="410"/>
      <c r="AC474" s="410"/>
      <c r="AD474" s="475"/>
      <c r="AE474" s="478"/>
      <c r="AF474" s="479" t="n">
        <f aca="false">X474+Q474</f>
        <v>1750</v>
      </c>
      <c r="AG474" s="478" t="n">
        <f aca="false">AF474/$AF$6</f>
        <v>0.7</v>
      </c>
      <c r="AH474" s="479" t="n">
        <f aca="false">AI474/2.9</f>
        <v>2830.74679802956</v>
      </c>
      <c r="AI474" s="479" t="n">
        <f aca="false">(V474*Q474+F474*X474)/AF474</f>
        <v>8209.16571428572</v>
      </c>
      <c r="AJ474" s="474" t="n">
        <f aca="false">(V474*Q474+X474*F474)/1000</f>
        <v>14366.04</v>
      </c>
      <c r="AK474" s="478" t="n">
        <f aca="false">AJ474/$AJ$6</f>
        <v>0.638490666666667</v>
      </c>
      <c r="AL474" s="448" t="n">
        <v>38</v>
      </c>
      <c r="AM474" s="480"/>
      <c r="AN474" s="474" t="n">
        <v>3097</v>
      </c>
      <c r="AO474" s="474" t="n">
        <v>3132</v>
      </c>
      <c r="AP474" s="480" t="n">
        <v>7.49</v>
      </c>
      <c r="AQ474" s="448" t="n">
        <v>694</v>
      </c>
      <c r="AR474" s="474" t="n">
        <f aca="false">AQ474*3.2</f>
        <v>2220.8</v>
      </c>
      <c r="AS474" s="658" t="n">
        <f aca="false">AR474/AQ474</f>
        <v>3.2</v>
      </c>
      <c r="AT474" s="474" t="n">
        <v>5980</v>
      </c>
      <c r="AU474" s="448"/>
      <c r="AV474" s="481" t="n">
        <v>17</v>
      </c>
      <c r="AW474" s="480" t="n">
        <v>9.5</v>
      </c>
      <c r="AX474" s="480" t="n">
        <v>31.98</v>
      </c>
      <c r="AY474" s="481" t="n">
        <v>11</v>
      </c>
      <c r="AZ474" s="481" t="n">
        <v>4.8</v>
      </c>
      <c r="BA474" s="421" t="n">
        <f aca="false">CC474+DF474</f>
        <v>42098</v>
      </c>
      <c r="BB474" s="422" t="n">
        <f aca="false">BA474/$BA$6</f>
        <v>0.84196</v>
      </c>
      <c r="BC474" s="423"/>
      <c r="BD474" s="424" t="n">
        <v>8.15</v>
      </c>
      <c r="BE474" s="425" t="n">
        <v>72.3</v>
      </c>
      <c r="BF474" s="426" t="n">
        <v>330</v>
      </c>
      <c r="BG474" s="427" t="n">
        <v>7400</v>
      </c>
      <c r="BH474" s="421" t="n">
        <f aca="false">BG474*0.67</f>
        <v>4958</v>
      </c>
      <c r="BI474" s="433" t="n">
        <v>1246</v>
      </c>
      <c r="BJ474" s="422" t="n">
        <f aca="false">BI474/35.5*(23+35.5)/BH474</f>
        <v>0.414132231874506</v>
      </c>
      <c r="BK474" s="428" t="n">
        <v>23.9</v>
      </c>
      <c r="BL474" s="428" t="n">
        <v>9.6</v>
      </c>
      <c r="BM474" s="429" t="n">
        <v>8.5</v>
      </c>
      <c r="BN474" s="423" t="n">
        <v>2</v>
      </c>
      <c r="BO474" s="426" t="n">
        <v>150</v>
      </c>
      <c r="BP474" s="426" t="n">
        <v>32</v>
      </c>
      <c r="BQ474" s="424" t="n">
        <v>3.21</v>
      </c>
      <c r="BR474" s="422" t="n">
        <f aca="false">BQ474/$BQ$6</f>
        <v>0.445833333333333</v>
      </c>
      <c r="BS474" s="410" t="n">
        <f aca="false">BA474+AF474</f>
        <v>43848</v>
      </c>
      <c r="BT474" s="430" t="n">
        <f aca="false">(BD474*BA474+AP474*AF474)/(AF474+BA474)</f>
        <v>8.12365900383142</v>
      </c>
      <c r="BU474" s="431" t="n">
        <f aca="false">(AQ474*Y474+BA474*BE474)/(BA474+Y474)</f>
        <v>72.3</v>
      </c>
      <c r="BV474" s="431" t="n">
        <f aca="false">(BA474*BF474+AR474*AF474)/(AF474+BA474)</f>
        <v>405.462962962963</v>
      </c>
      <c r="BW474" s="431" t="n">
        <f aca="false">(BA474*BG474+AS474*AF474)/(AF474+BA474)</f>
        <v>7104.78927203065</v>
      </c>
      <c r="BX474" s="431" t="n">
        <f aca="false">BW474*0.65</f>
        <v>4618.11302681992</v>
      </c>
      <c r="BY474" s="431" t="n">
        <f aca="false">(BK474*BA474+AY474*AF474)/BS474</f>
        <v>23.385153256705</v>
      </c>
      <c r="BZ474" s="431" t="n">
        <f aca="false">(BL474*BA474+AY474*AF474)/BS474</f>
        <v>9.6558748403576</v>
      </c>
      <c r="CA474" s="432" t="n">
        <f aca="false">(BN474*BA474+AZ474*AF474)/BS474</f>
        <v>2.1117496807152</v>
      </c>
      <c r="CB474" s="431" t="n">
        <f aca="false">BO474</f>
        <v>150</v>
      </c>
      <c r="CC474" s="433" t="n">
        <v>20997</v>
      </c>
      <c r="CD474" s="412" t="n">
        <f aca="false">CC474+AF474/2</f>
        <v>21872</v>
      </c>
      <c r="CE474" s="422" t="n">
        <f aca="false">CD474/25000</f>
        <v>0.87488</v>
      </c>
      <c r="CF474" s="434" t="n">
        <f aca="false">6700/CD474*24</f>
        <v>7.35186539868325</v>
      </c>
      <c r="CG474" s="435"/>
      <c r="CH474" s="428"/>
      <c r="CI474" s="447" t="n">
        <f aca="false">9500/CD474*24</f>
        <v>10.424286759327</v>
      </c>
      <c r="CJ474" s="437" t="n">
        <v>27.3</v>
      </c>
      <c r="CK474" s="437" t="n">
        <v>2.01</v>
      </c>
      <c r="CL474" s="424"/>
      <c r="CM474" s="424" t="n">
        <v>17.3</v>
      </c>
      <c r="CN474" s="424" t="n">
        <v>71</v>
      </c>
      <c r="CO474" s="433"/>
      <c r="CP474" s="433"/>
      <c r="CQ474" s="438"/>
      <c r="CR474" s="438" t="n">
        <v>0.89</v>
      </c>
      <c r="CS474" s="425"/>
      <c r="CT474" s="433" t="n">
        <f aca="false">3500/CD474*24</f>
        <v>3.84052670080468</v>
      </c>
      <c r="CU474" s="435" t="n">
        <v>6.4</v>
      </c>
      <c r="CV474" s="439"/>
      <c r="CW474" s="440"/>
      <c r="CX474" s="441"/>
      <c r="CY474" s="442"/>
      <c r="CZ474" s="443"/>
      <c r="DA474" s="443"/>
      <c r="DB474" s="443"/>
      <c r="DC474" s="443"/>
      <c r="DD474" s="444"/>
      <c r="DE474" s="441"/>
      <c r="DF474" s="445" t="n">
        <v>21101</v>
      </c>
      <c r="DG474" s="446" t="n">
        <f aca="false">DF474+AF474/2</f>
        <v>21976</v>
      </c>
      <c r="DH474" s="422" t="n">
        <f aca="false">DG474/25000</f>
        <v>0.87904</v>
      </c>
      <c r="DI474" s="447" t="n">
        <f aca="false">6700/DG474*24</f>
        <v>7.31707317073171</v>
      </c>
      <c r="DJ474" s="435" t="n">
        <v>7.76</v>
      </c>
      <c r="DK474" s="428" t="n">
        <v>3.8</v>
      </c>
      <c r="DL474" s="447" t="n">
        <f aca="false">9500/DG474*24</f>
        <v>10.3749544958136</v>
      </c>
      <c r="DM474" s="423" t="n">
        <v>27.4</v>
      </c>
      <c r="DN474" s="423" t="n">
        <v>2.1</v>
      </c>
      <c r="DO474" s="424" t="n">
        <v>7.85</v>
      </c>
      <c r="DP474" s="424" t="n">
        <v>17.9</v>
      </c>
      <c r="DQ474" s="424" t="n">
        <v>79</v>
      </c>
      <c r="DR474" s="433" t="n">
        <v>5382</v>
      </c>
      <c r="DS474" s="433" t="n">
        <v>3104</v>
      </c>
      <c r="DT474" s="438" t="n">
        <f aca="false">DS474/DR474</f>
        <v>0.576737272389446</v>
      </c>
      <c r="DU474" s="438" t="n">
        <v>0.87</v>
      </c>
      <c r="DV474" s="425"/>
      <c r="DW474" s="447" t="n">
        <f aca="false">3500/DG474*24</f>
        <v>3.82235165635238</v>
      </c>
      <c r="DX474" s="435" t="n">
        <v>5.88</v>
      </c>
      <c r="DY474" s="439" t="n">
        <v>8.04</v>
      </c>
      <c r="DZ474" s="440" t="n">
        <v>17</v>
      </c>
      <c r="EA474" s="441" t="n">
        <v>64</v>
      </c>
      <c r="EB474" s="442" t="n">
        <v>7310</v>
      </c>
      <c r="EC474" s="443" t="n">
        <v>9.9</v>
      </c>
      <c r="ED474" s="443" t="n">
        <v>0.31</v>
      </c>
      <c r="EE474" s="443" t="n">
        <v>5.9</v>
      </c>
      <c r="EF474" s="443" t="n">
        <v>1.2</v>
      </c>
      <c r="EG474" s="444" t="n">
        <v>13</v>
      </c>
      <c r="EH474" s="441" t="n">
        <v>16</v>
      </c>
      <c r="EI474" s="430" t="n">
        <f aca="false">DY474</f>
        <v>8.04</v>
      </c>
      <c r="EJ474" s="448" t="n">
        <f aca="false">DZ474</f>
        <v>17</v>
      </c>
      <c r="EK474" s="449" t="n">
        <f aca="false">EA474</f>
        <v>64</v>
      </c>
      <c r="EL474" s="418" t="n">
        <f aca="false">EB474</f>
        <v>7310</v>
      </c>
      <c r="EM474" s="432" t="n">
        <f aca="false">EC474</f>
        <v>9.9</v>
      </c>
      <c r="EN474" s="432" t="n">
        <f aca="false">ED474</f>
        <v>0.31</v>
      </c>
      <c r="EO474" s="432" t="n">
        <f aca="false">EE474</f>
        <v>5.9</v>
      </c>
      <c r="EP474" s="432" t="n">
        <f aca="false">EF474</f>
        <v>1.2</v>
      </c>
      <c r="EQ474" s="431" t="n">
        <f aca="false">EG474</f>
        <v>13</v>
      </c>
      <c r="ER474" s="449" t="n">
        <f aca="false">EH474</f>
        <v>16</v>
      </c>
      <c r="ES474" s="450" t="n">
        <f aca="false">44000/(BA474+AF474)*24</f>
        <v>24.0831964969896</v>
      </c>
      <c r="ET474" s="451" t="n">
        <f aca="false">(BA474+AF474)/BA$6</f>
        <v>0.87696</v>
      </c>
      <c r="EU474" s="452" t="n">
        <f aca="false">BV474/1000/ES474*24</f>
        <v>0.404062272727273</v>
      </c>
      <c r="EV474" s="451" t="n">
        <f aca="false">EU474/$EU$6</f>
        <v>0.748263468013468</v>
      </c>
      <c r="EW474" s="514" t="n">
        <f aca="false">1-EM474/BY474</f>
        <v>0.576654474258727</v>
      </c>
      <c r="EX474" s="515" t="n">
        <f aca="false">BY474-EM474</f>
        <v>13.485153256705</v>
      </c>
      <c r="EY474" s="514" t="n">
        <f aca="false">1-EJ474/BU474</f>
        <v>0.764868603042877</v>
      </c>
      <c r="EZ474" s="515" t="n">
        <f aca="false">BU474-EJ474</f>
        <v>55.3</v>
      </c>
      <c r="FA474" s="451" t="n">
        <f aca="false">1-EK474/BV474</f>
        <v>0.842155743320393</v>
      </c>
      <c r="FB474" s="432" t="n">
        <f aca="false">BV474-EK474</f>
        <v>341.462962962963</v>
      </c>
      <c r="FC474" s="453" t="n">
        <f aca="false">1-EP474/CA474</f>
        <v>0.431750831569398</v>
      </c>
      <c r="FD474" s="432" t="n">
        <f aca="false">CA474-EP474</f>
        <v>0.911749680715198</v>
      </c>
      <c r="FE474" s="453" t="n">
        <f aca="false">1-EQ474/CB474</f>
        <v>0.913333333333333</v>
      </c>
      <c r="FF474" s="431" t="n">
        <f aca="false">CB474-EQ474</f>
        <v>137</v>
      </c>
      <c r="FG474" s="406" t="n">
        <v>50400</v>
      </c>
      <c r="FH474" s="590"/>
      <c r="FI474" s="591"/>
      <c r="FJ474" s="592"/>
      <c r="FK474" s="456" t="n">
        <f aca="false">3000/BS474*24</f>
        <v>1.64203612479475</v>
      </c>
      <c r="FL474" s="531" t="n">
        <v>1000</v>
      </c>
      <c r="FM474" s="456" t="n">
        <f aca="false">FL474/BS474*1000</f>
        <v>22.8060572888159</v>
      </c>
      <c r="FN474" s="531" t="n">
        <v>6453</v>
      </c>
      <c r="FO474" s="533" t="n">
        <f aca="false">FN474/11.15/1.2/1000</f>
        <v>0.482286995515695</v>
      </c>
      <c r="FP474" s="450" t="n">
        <f aca="false">FN474/BS474*1000</f>
        <v>147.167487684729</v>
      </c>
      <c r="FQ474" s="458" t="n">
        <v>54</v>
      </c>
      <c r="FR474" s="459" t="n">
        <f aca="false">FQ474/BS474*1000</f>
        <v>1.23152709359606</v>
      </c>
      <c r="FS474" s="577" t="n">
        <v>8.06</v>
      </c>
      <c r="FT474" s="578" t="n">
        <v>13.6</v>
      </c>
      <c r="FU474" s="579" t="n">
        <v>53</v>
      </c>
      <c r="FV474" s="580" t="n">
        <v>2</v>
      </c>
      <c r="FW474" s="581" t="n">
        <v>0.21</v>
      </c>
      <c r="FX474" s="580" t="n">
        <v>16</v>
      </c>
      <c r="FY474" s="453" t="n">
        <f aca="false">1-FV474/(EG474+DD474)</f>
        <v>0.846153846153846</v>
      </c>
      <c r="FZ474" s="453" t="n">
        <f aca="false">1-FW474/(EF474+DC474)</f>
        <v>0.825</v>
      </c>
      <c r="GA474" s="430" t="n">
        <f aca="false">EF474+DC474-FW474</f>
        <v>0.99</v>
      </c>
      <c r="GB474" s="514" t="n">
        <f aca="false">1-FT474/DZ474</f>
        <v>0.2</v>
      </c>
      <c r="GC474" s="515" t="n">
        <f aca="false">(CW474+DZ474-FT474)</f>
        <v>3.4</v>
      </c>
      <c r="GD474" s="514" t="n">
        <f aca="false">1-FU474/EA474</f>
        <v>0.171875</v>
      </c>
      <c r="GE474" s="528" t="n">
        <f aca="false">CX474+EA474-FU474</f>
        <v>11</v>
      </c>
      <c r="GF474" s="462" t="n">
        <f aca="false">4100/BS474*24</f>
        <v>2.24411603721949</v>
      </c>
      <c r="GG474" s="607" t="n">
        <v>25</v>
      </c>
      <c r="GH474" s="451" t="n">
        <f aca="false">GG474/80</f>
        <v>0.3125</v>
      </c>
      <c r="GI474" s="406" t="n">
        <v>175</v>
      </c>
      <c r="GJ474" s="463" t="n">
        <f aca="false">GI474/GG474</f>
        <v>7</v>
      </c>
      <c r="GK474" s="464" t="n">
        <f aca="false">GG474/(BS474/24)*1000</f>
        <v>13.6836343732895</v>
      </c>
      <c r="GL474" s="465" t="n">
        <v>8.15</v>
      </c>
      <c r="GM474" s="530" t="n">
        <v>12.8</v>
      </c>
      <c r="GN474" s="406" t="n">
        <v>48</v>
      </c>
      <c r="GO474" s="514" t="n">
        <f aca="false">1-GM474/FT474</f>
        <v>0.0588235294117646</v>
      </c>
      <c r="GP474" s="451" t="n">
        <f aca="false">1-GN474/FU474</f>
        <v>0.0943396226415094</v>
      </c>
      <c r="GQ474" s="578" t="n">
        <v>8</v>
      </c>
      <c r="GR474" s="456" t="n">
        <f aca="false">4300/BS474*24</f>
        <v>2.3535851122058</v>
      </c>
      <c r="GS474" s="532" t="n">
        <f aca="false">HC474</f>
        <v>12.3</v>
      </c>
      <c r="GT474" s="532" t="n">
        <f aca="false">HD474</f>
        <v>44.034</v>
      </c>
      <c r="GU474" s="514" t="n">
        <f aca="false">1-GS474/GM474</f>
        <v>0.0390625</v>
      </c>
      <c r="GV474" s="514" t="n">
        <f aca="false">1-GT474/GN474</f>
        <v>0.0826249999999998</v>
      </c>
      <c r="GW474" s="514" t="n">
        <f aca="false">1-HC474/FT474</f>
        <v>0.0955882352941175</v>
      </c>
      <c r="GX474" s="514" t="n">
        <f aca="false">1-HD474/FU474</f>
        <v>0.169169811320755</v>
      </c>
      <c r="GY474" s="463" t="n">
        <f aca="false">GK474/(FU474-HD474)</f>
        <v>1.52616934790203</v>
      </c>
      <c r="GZ474" s="406" t="n">
        <v>39637</v>
      </c>
      <c r="HA474" s="582" t="n">
        <v>8.22</v>
      </c>
      <c r="HB474" s="452" t="n">
        <v>8.06</v>
      </c>
      <c r="HC474" s="578" t="n">
        <v>12.3</v>
      </c>
      <c r="HD474" s="464" t="n">
        <f aca="false">HC474*3.58</f>
        <v>44.034</v>
      </c>
      <c r="HE474" s="464" t="n">
        <v>13</v>
      </c>
      <c r="HF474" s="464"/>
      <c r="HG474" s="583"/>
      <c r="HH474" s="576" t="n">
        <v>5</v>
      </c>
      <c r="HI474" s="584" t="n">
        <v>7510</v>
      </c>
      <c r="HJ474" s="407" t="n">
        <f aca="false">HI474*0.67</f>
        <v>5031.7</v>
      </c>
      <c r="HK474" s="407" t="n">
        <v>244</v>
      </c>
      <c r="HL474" s="550" t="n">
        <v>1340</v>
      </c>
      <c r="HM474" s="585" t="n">
        <v>7.9</v>
      </c>
      <c r="HN474" s="462" t="n">
        <v>6.75</v>
      </c>
      <c r="HO474" s="575" t="n">
        <v>0.15</v>
      </c>
      <c r="HP474" s="549" t="n">
        <v>0.11</v>
      </c>
      <c r="HQ474" s="586" t="n">
        <v>6.3</v>
      </c>
      <c r="HR474" s="587" t="n">
        <v>0.2</v>
      </c>
      <c r="HS474" s="521" t="n">
        <v>0.32</v>
      </c>
      <c r="HT474" s="588" t="n">
        <v>8</v>
      </c>
      <c r="HU474" s="523" t="n">
        <f aca="false">72500/BA474*24</f>
        <v>41.3321297923892</v>
      </c>
      <c r="HV474" s="514" t="n">
        <f aca="false">1-HC474/BE474</f>
        <v>0.829875518672199</v>
      </c>
      <c r="HW474" s="514" t="n">
        <f aca="false">1-HD474/BF474</f>
        <v>0.866563636363636</v>
      </c>
      <c r="HX474" s="514" t="n">
        <f aca="false">1-HN474/BK474</f>
        <v>0.717573221757322</v>
      </c>
      <c r="HY474" s="600"/>
    </row>
    <row r="475" s="599" customFormat="true" ht="15" hidden="false" customHeight="true" outlineLevel="0" collapsed="false">
      <c r="A475" s="401" t="n">
        <v>43957</v>
      </c>
      <c r="B475" s="516" t="n">
        <v>39182</v>
      </c>
      <c r="C475" s="403" t="n">
        <f aca="false">B475/$B$6</f>
        <v>0.78364</v>
      </c>
      <c r="D475" s="572" t="n">
        <v>8.07</v>
      </c>
      <c r="E475" s="573" t="n">
        <v>56.8</v>
      </c>
      <c r="F475" s="574" t="n">
        <v>217</v>
      </c>
      <c r="G475" s="407" t="n">
        <f aca="false">F475*B475/1000</f>
        <v>8502.494</v>
      </c>
      <c r="H475" s="403" t="n">
        <f aca="false">G475/$G$6</f>
        <v>0.34009976</v>
      </c>
      <c r="I475" s="574" t="n">
        <v>8720</v>
      </c>
      <c r="J475" s="407" t="n">
        <f aca="false">I475*0.67</f>
        <v>5842.4</v>
      </c>
      <c r="K475" s="575" t="n">
        <v>44.3</v>
      </c>
      <c r="L475" s="575"/>
      <c r="M475" s="575"/>
      <c r="N475" s="576" t="n">
        <v>108</v>
      </c>
      <c r="O475" s="576"/>
      <c r="P475" s="410"/>
      <c r="Q475" s="410" t="n">
        <v>1320</v>
      </c>
      <c r="R475" s="410"/>
      <c r="S475" s="410"/>
      <c r="T475" s="411" t="n">
        <v>5.24</v>
      </c>
      <c r="U475" s="410" t="n">
        <f aca="false">V475/2.9</f>
        <v>3660</v>
      </c>
      <c r="V475" s="410" t="n">
        <v>10614</v>
      </c>
      <c r="W475" s="410" t="n">
        <v>3559</v>
      </c>
      <c r="X475" s="517" t="n">
        <v>430</v>
      </c>
      <c r="Y475" s="474"/>
      <c r="Z475" s="430"/>
      <c r="AA475" s="410"/>
      <c r="AB475" s="410"/>
      <c r="AC475" s="410"/>
      <c r="AD475" s="475"/>
      <c r="AE475" s="478"/>
      <c r="AF475" s="479" t="n">
        <f aca="false">X475+Q475</f>
        <v>1750</v>
      </c>
      <c r="AG475" s="478" t="n">
        <f aca="false">AF475/$AF$6</f>
        <v>0.7</v>
      </c>
      <c r="AH475" s="479" t="n">
        <f aca="false">AI475/2.9</f>
        <v>2779.07192118227</v>
      </c>
      <c r="AI475" s="479" t="n">
        <f aca="false">(V475*Q475+F475*X475)/AF475</f>
        <v>8059.30857142857</v>
      </c>
      <c r="AJ475" s="474" t="n">
        <f aca="false">(V475*Q475+X475*F475)/1000</f>
        <v>14103.79</v>
      </c>
      <c r="AK475" s="478" t="n">
        <f aca="false">AJ475/$AJ$6</f>
        <v>0.626835111111111</v>
      </c>
      <c r="AL475" s="448" t="n">
        <v>38</v>
      </c>
      <c r="AM475" s="480"/>
      <c r="AN475" s="474" t="n">
        <v>2842</v>
      </c>
      <c r="AO475" s="474" t="n">
        <v>2852</v>
      </c>
      <c r="AP475" s="480" t="n">
        <v>7.33</v>
      </c>
      <c r="AQ475" s="448" t="n">
        <v>688</v>
      </c>
      <c r="AR475" s="474" t="n">
        <f aca="false">AQ475*3.2</f>
        <v>2201.6</v>
      </c>
      <c r="AS475" s="658" t="n">
        <f aca="false">AR475/AQ475</f>
        <v>3.2</v>
      </c>
      <c r="AT475" s="474" t="n">
        <v>5800</v>
      </c>
      <c r="AU475" s="448"/>
      <c r="AV475" s="481" t="n">
        <v>17</v>
      </c>
      <c r="AW475" s="480" t="n">
        <v>9.8</v>
      </c>
      <c r="AX475" s="480" t="n">
        <v>31.4</v>
      </c>
      <c r="AY475" s="481" t="n">
        <v>14.9</v>
      </c>
      <c r="AZ475" s="481" t="n">
        <v>4</v>
      </c>
      <c r="BA475" s="421" t="n">
        <f aca="false">CC475+DF475</f>
        <v>38269</v>
      </c>
      <c r="BB475" s="422" t="n">
        <f aca="false">BA475/$BA$6</f>
        <v>0.76538</v>
      </c>
      <c r="BC475" s="423"/>
      <c r="BD475" s="424" t="n">
        <v>8.02</v>
      </c>
      <c r="BE475" s="425" t="n">
        <v>73</v>
      </c>
      <c r="BF475" s="426" t="n">
        <v>312</v>
      </c>
      <c r="BG475" s="427" t="n">
        <v>7560</v>
      </c>
      <c r="BH475" s="421" t="n">
        <f aca="false">BG475*0.67</f>
        <v>5065.2</v>
      </c>
      <c r="BI475" s="433"/>
      <c r="BJ475" s="422"/>
      <c r="BK475" s="428" t="n">
        <v>21</v>
      </c>
      <c r="BL475" s="428"/>
      <c r="BM475" s="429"/>
      <c r="BN475" s="423"/>
      <c r="BO475" s="426" t="n">
        <v>115</v>
      </c>
      <c r="BP475" s="426"/>
      <c r="BQ475" s="424" t="n">
        <v>3.13</v>
      </c>
      <c r="BR475" s="422" t="n">
        <f aca="false">BQ475/$BQ$6</f>
        <v>0.434722222222222</v>
      </c>
      <c r="BS475" s="410" t="n">
        <f aca="false">BA475+AF475</f>
        <v>40019</v>
      </c>
      <c r="BT475" s="430" t="n">
        <f aca="false">(BD475*BA475+AP475*AF475)/(AF475+BA475)</f>
        <v>7.98982683225468</v>
      </c>
      <c r="BU475" s="431" t="n">
        <f aca="false">(AQ475*Y475+BA475*BE475)/(BA475+Y475)</f>
        <v>73</v>
      </c>
      <c r="BV475" s="431" t="n">
        <f aca="false">(BA475*BF475+AR475*AF475)/(AF475+BA475)</f>
        <v>394.630750393563</v>
      </c>
      <c r="BW475" s="431" t="n">
        <f aca="false">(BA475*BG475+AS475*AF475)/(AF475+BA475)</f>
        <v>7229.54696519153</v>
      </c>
      <c r="BX475" s="431" t="n">
        <f aca="false">BW475*0.65</f>
        <v>4699.2055273745</v>
      </c>
      <c r="BY475" s="431" t="n">
        <f aca="false">(BK475*BA475+AY475*AF475)/BS475</f>
        <v>20.7332517054399</v>
      </c>
      <c r="BZ475" s="431"/>
      <c r="CA475" s="432"/>
      <c r="CB475" s="431" t="n">
        <f aca="false">BO475</f>
        <v>115</v>
      </c>
      <c r="CC475" s="433" t="n">
        <v>18937</v>
      </c>
      <c r="CD475" s="412" t="n">
        <f aca="false">CC475+AF475/2</f>
        <v>19812</v>
      </c>
      <c r="CE475" s="422" t="n">
        <f aca="false">CD475/25000</f>
        <v>0.79248</v>
      </c>
      <c r="CF475" s="434" t="n">
        <f aca="false">6700/CD475*24</f>
        <v>8.11629315566323</v>
      </c>
      <c r="CG475" s="435"/>
      <c r="CH475" s="428"/>
      <c r="CI475" s="447" t="n">
        <f aca="false">9500/CD475*24</f>
        <v>11.5081768625076</v>
      </c>
      <c r="CJ475" s="437" t="n">
        <v>28.3</v>
      </c>
      <c r="CK475" s="437" t="n">
        <v>1.89</v>
      </c>
      <c r="CL475" s="424"/>
      <c r="CM475" s="424" t="n">
        <v>18.6</v>
      </c>
      <c r="CN475" s="424" t="n">
        <v>70</v>
      </c>
      <c r="CO475" s="433"/>
      <c r="CP475" s="433"/>
      <c r="CQ475" s="438"/>
      <c r="CR475" s="438" t="n">
        <v>0.9</v>
      </c>
      <c r="CS475" s="425"/>
      <c r="CT475" s="433" t="n">
        <f aca="false">3500/CD475*24</f>
        <v>4.23985463355542</v>
      </c>
      <c r="CU475" s="435" t="n">
        <v>6.67</v>
      </c>
      <c r="CV475" s="439"/>
      <c r="CW475" s="440"/>
      <c r="CX475" s="441"/>
      <c r="CY475" s="442"/>
      <c r="CZ475" s="443"/>
      <c r="DA475" s="443"/>
      <c r="DB475" s="443"/>
      <c r="DC475" s="443"/>
      <c r="DD475" s="444"/>
      <c r="DE475" s="441"/>
      <c r="DF475" s="445" t="n">
        <v>19332</v>
      </c>
      <c r="DG475" s="446" t="n">
        <f aca="false">DF475+AF475/2</f>
        <v>20207</v>
      </c>
      <c r="DH475" s="422" t="n">
        <f aca="false">DG475/25000</f>
        <v>0.80828</v>
      </c>
      <c r="DI475" s="447" t="n">
        <f aca="false">6700/DG475*24</f>
        <v>7.95763844212402</v>
      </c>
      <c r="DJ475" s="435" t="n">
        <v>7.77</v>
      </c>
      <c r="DK475" s="428" t="n">
        <v>3.3</v>
      </c>
      <c r="DL475" s="447" t="n">
        <f aca="false">9500/DG475*24</f>
        <v>11.2832186865938</v>
      </c>
      <c r="DM475" s="423" t="n">
        <v>28.1</v>
      </c>
      <c r="DN475" s="423" t="n">
        <v>1.93</v>
      </c>
      <c r="DO475" s="424" t="n">
        <v>7.84</v>
      </c>
      <c r="DP475" s="424" t="n">
        <v>18.2</v>
      </c>
      <c r="DQ475" s="424" t="n">
        <v>71</v>
      </c>
      <c r="DR475" s="433"/>
      <c r="DS475" s="433"/>
      <c r="DT475" s="438"/>
      <c r="DU475" s="438" t="n">
        <v>0.86</v>
      </c>
      <c r="DV475" s="425"/>
      <c r="DW475" s="447" t="n">
        <f aca="false">3500/DG475*24</f>
        <v>4.15697530558717</v>
      </c>
      <c r="DX475" s="435" t="n">
        <v>6.18</v>
      </c>
      <c r="DY475" s="439" t="n">
        <v>7.95</v>
      </c>
      <c r="DZ475" s="440" t="n">
        <v>17.6</v>
      </c>
      <c r="EA475" s="441" t="n">
        <v>61</v>
      </c>
      <c r="EB475" s="442" t="n">
        <v>7090</v>
      </c>
      <c r="EC475" s="443" t="n">
        <v>6.5</v>
      </c>
      <c r="ED475" s="443"/>
      <c r="EE475" s="443"/>
      <c r="EF475" s="443"/>
      <c r="EG475" s="444" t="n">
        <v>9</v>
      </c>
      <c r="EH475" s="441"/>
      <c r="EI475" s="430" t="n">
        <f aca="false">DY475</f>
        <v>7.95</v>
      </c>
      <c r="EJ475" s="448" t="n">
        <f aca="false">DZ475</f>
        <v>17.6</v>
      </c>
      <c r="EK475" s="449" t="n">
        <f aca="false">EA475</f>
        <v>61</v>
      </c>
      <c r="EL475" s="418" t="n">
        <f aca="false">EB475</f>
        <v>7090</v>
      </c>
      <c r="EM475" s="432" t="n">
        <f aca="false">EC475</f>
        <v>6.5</v>
      </c>
      <c r="EN475" s="432"/>
      <c r="EO475" s="432"/>
      <c r="EP475" s="432"/>
      <c r="EQ475" s="431" t="n">
        <f aca="false">EG475</f>
        <v>9</v>
      </c>
      <c r="ER475" s="449"/>
      <c r="ES475" s="450" t="n">
        <f aca="false">44000/(BA475+AF475)*24</f>
        <v>26.387465953672</v>
      </c>
      <c r="ET475" s="451" t="n">
        <f aca="false">(BA475+AF475)/BA$6</f>
        <v>0.80038</v>
      </c>
      <c r="EU475" s="452" t="n">
        <f aca="false">BV475/1000/ES475*24</f>
        <v>0.358925636363636</v>
      </c>
      <c r="EV475" s="451" t="n">
        <f aca="false">EU475/$EU$6</f>
        <v>0.664677104377104</v>
      </c>
      <c r="EW475" s="514" t="n">
        <f aca="false">1-EM475/BY475</f>
        <v>0.686493942564033</v>
      </c>
      <c r="EX475" s="515" t="n">
        <f aca="false">BY475-EM475</f>
        <v>14.2332517054399</v>
      </c>
      <c r="EY475" s="514" t="n">
        <f aca="false">1-EJ475/BU475</f>
        <v>0.758904109589041</v>
      </c>
      <c r="EZ475" s="515" t="n">
        <f aca="false">BU475-EJ475</f>
        <v>55.4</v>
      </c>
      <c r="FA475" s="451" t="n">
        <f aca="false">1-EK475/BV475</f>
        <v>0.845425122246138</v>
      </c>
      <c r="FB475" s="432" t="n">
        <f aca="false">BV475-EK475</f>
        <v>333.630750393563</v>
      </c>
      <c r="FC475" s="453"/>
      <c r="FD475" s="432"/>
      <c r="FE475" s="453" t="n">
        <f aca="false">1-EQ475/CB475</f>
        <v>0.921739130434783</v>
      </c>
      <c r="FF475" s="431" t="n">
        <f aca="false">CB475-EQ475</f>
        <v>106</v>
      </c>
      <c r="FG475" s="406" t="n">
        <v>50400</v>
      </c>
      <c r="FH475" s="590"/>
      <c r="FI475" s="591"/>
      <c r="FJ475" s="592"/>
      <c r="FK475" s="456" t="n">
        <f aca="false">3000/BS475*24</f>
        <v>1.79914540593218</v>
      </c>
      <c r="FL475" s="531" t="n">
        <v>1000</v>
      </c>
      <c r="FM475" s="456" t="n">
        <f aca="false">FL475/BS475*1000</f>
        <v>24.988130637947</v>
      </c>
      <c r="FN475" s="531" t="n">
        <v>6533</v>
      </c>
      <c r="FO475" s="533" t="n">
        <f aca="false">FN475/11.15/1.2/1000</f>
        <v>0.488266068759342</v>
      </c>
      <c r="FP475" s="450" t="n">
        <f aca="false">FN475/BS475*1000</f>
        <v>163.247457457708</v>
      </c>
      <c r="FQ475" s="458" t="n">
        <v>54</v>
      </c>
      <c r="FR475" s="459" t="n">
        <f aca="false">FQ475/BS475*1000</f>
        <v>1.34935905444914</v>
      </c>
      <c r="FS475" s="577" t="n">
        <v>8.11</v>
      </c>
      <c r="FT475" s="578" t="n">
        <v>14.2</v>
      </c>
      <c r="FU475" s="579" t="n">
        <v>55</v>
      </c>
      <c r="FV475" s="580" t="n">
        <v>2</v>
      </c>
      <c r="FW475" s="581"/>
      <c r="FX475" s="580"/>
      <c r="FY475" s="453" t="n">
        <f aca="false">1-FV475/(EG475+DD475)</f>
        <v>0.777777777777778</v>
      </c>
      <c r="FZ475" s="453"/>
      <c r="GA475" s="430"/>
      <c r="GB475" s="514" t="n">
        <f aca="false">1-FT475/DZ475</f>
        <v>0.193181818181818</v>
      </c>
      <c r="GC475" s="515" t="n">
        <f aca="false">(CW475+DZ475-FT475)</f>
        <v>3.4</v>
      </c>
      <c r="GD475" s="514" t="n">
        <f aca="false">1-FU475/EA475</f>
        <v>0.0983606557377049</v>
      </c>
      <c r="GE475" s="528" t="n">
        <f aca="false">CX475+EA475-FU475</f>
        <v>6</v>
      </c>
      <c r="GF475" s="462" t="n">
        <f aca="false">4100/BS475*24</f>
        <v>2.45883205477398</v>
      </c>
      <c r="GG475" s="607" t="n">
        <v>25</v>
      </c>
      <c r="GH475" s="451" t="n">
        <f aca="false">GG475/80</f>
        <v>0.3125</v>
      </c>
      <c r="GI475" s="406" t="n">
        <v>175</v>
      </c>
      <c r="GJ475" s="463" t="n">
        <f aca="false">GI475/GG475</f>
        <v>7</v>
      </c>
      <c r="GK475" s="464" t="n">
        <f aca="false">GG475/(BS475/24)*1000</f>
        <v>14.9928783827682</v>
      </c>
      <c r="GL475" s="465" t="n">
        <v>8.06</v>
      </c>
      <c r="GM475" s="530" t="n">
        <v>13.7</v>
      </c>
      <c r="GN475" s="406" t="n">
        <v>54</v>
      </c>
      <c r="GO475" s="514" t="n">
        <f aca="false">1-GM475/FT475</f>
        <v>0.0352112676056338</v>
      </c>
      <c r="GP475" s="451" t="n">
        <f aca="false">1-GN475/FU475</f>
        <v>0.0181818181818182</v>
      </c>
      <c r="GQ475" s="578" t="n">
        <v>8</v>
      </c>
      <c r="GR475" s="456" t="n">
        <f aca="false">4300/BS475*24</f>
        <v>2.57877508183613</v>
      </c>
      <c r="GS475" s="532" t="n">
        <f aca="false">HC475</f>
        <v>13.1</v>
      </c>
      <c r="GT475" s="532" t="n">
        <f aca="false">HD475</f>
        <v>46.898</v>
      </c>
      <c r="GU475" s="514" t="n">
        <f aca="false">1-GS475/GM475</f>
        <v>0.0437956204379562</v>
      </c>
      <c r="GV475" s="514" t="n">
        <f aca="false">1-GT475/GN475</f>
        <v>0.131518518518519</v>
      </c>
      <c r="GW475" s="514" t="n">
        <f aca="false">1-HC475/FT475</f>
        <v>0.0774647887323944</v>
      </c>
      <c r="GX475" s="514" t="n">
        <f aca="false">1-HD475/FU475</f>
        <v>0.147309090909091</v>
      </c>
      <c r="GY475" s="463" t="n">
        <f aca="false">GK475/(FU475-HD475)</f>
        <v>1.85051572238561</v>
      </c>
      <c r="GZ475" s="406" t="n">
        <v>35372</v>
      </c>
      <c r="HA475" s="582" t="n">
        <v>8.16</v>
      </c>
      <c r="HB475" s="452" t="n">
        <v>8.02</v>
      </c>
      <c r="HC475" s="578" t="n">
        <v>13.1</v>
      </c>
      <c r="HD475" s="464" t="n">
        <f aca="false">HC475*3.58</f>
        <v>46.898</v>
      </c>
      <c r="HE475" s="464" t="n">
        <v>13</v>
      </c>
      <c r="HF475" s="464"/>
      <c r="HG475" s="583"/>
      <c r="HH475" s="576" t="n">
        <v>7</v>
      </c>
      <c r="HI475" s="584" t="n">
        <v>7200</v>
      </c>
      <c r="HJ475" s="407" t="n">
        <f aca="false">HI475*0.67</f>
        <v>4824</v>
      </c>
      <c r="HK475" s="407"/>
      <c r="HL475" s="550"/>
      <c r="HM475" s="585"/>
      <c r="HN475" s="462" t="n">
        <v>6.89</v>
      </c>
      <c r="HO475" s="575"/>
      <c r="HP475" s="549" t="n">
        <v>0.13</v>
      </c>
      <c r="HQ475" s="586"/>
      <c r="HR475" s="587"/>
      <c r="HS475" s="521" t="n">
        <v>0.22</v>
      </c>
      <c r="HT475" s="588" t="n">
        <v>8</v>
      </c>
      <c r="HU475" s="523" t="n">
        <f aca="false">72500/BA475*24</f>
        <v>45.467610859965</v>
      </c>
      <c r="HV475" s="514" t="n">
        <f aca="false">1-HC475/BE475</f>
        <v>0.820547945205479</v>
      </c>
      <c r="HW475" s="514" t="n">
        <f aca="false">1-HD475/BF475</f>
        <v>0.849685897435897</v>
      </c>
      <c r="HX475" s="514" t="n">
        <f aca="false">1-HN475/BK475</f>
        <v>0.671904761904762</v>
      </c>
      <c r="HY475" s="600"/>
    </row>
    <row r="476" s="599" customFormat="true" ht="15" hidden="false" customHeight="true" outlineLevel="0" collapsed="false">
      <c r="A476" s="401" t="n">
        <v>43958</v>
      </c>
      <c r="B476" s="516" t="n">
        <v>35651</v>
      </c>
      <c r="C476" s="403" t="n">
        <f aca="false">B476/$B$6</f>
        <v>0.71302</v>
      </c>
      <c r="D476" s="572" t="n">
        <v>8.26</v>
      </c>
      <c r="E476" s="573" t="n">
        <v>46.1</v>
      </c>
      <c r="F476" s="574" t="n">
        <v>226</v>
      </c>
      <c r="G476" s="407" t="n">
        <f aca="false">F476*B476/1000</f>
        <v>8057.126</v>
      </c>
      <c r="H476" s="403" t="n">
        <f aca="false">G476/$G$6</f>
        <v>0.32228504</v>
      </c>
      <c r="I476" s="574" t="n">
        <v>6725</v>
      </c>
      <c r="J476" s="407" t="n">
        <f aca="false">I476*0.67</f>
        <v>4505.75</v>
      </c>
      <c r="K476" s="575" t="n">
        <v>45.45</v>
      </c>
      <c r="L476" s="575"/>
      <c r="M476" s="575"/>
      <c r="N476" s="576" t="n">
        <v>85</v>
      </c>
      <c r="O476" s="576"/>
      <c r="P476" s="410"/>
      <c r="Q476" s="410" t="n">
        <v>1320</v>
      </c>
      <c r="R476" s="410"/>
      <c r="S476" s="410"/>
      <c r="T476" s="411" t="n">
        <v>5.29</v>
      </c>
      <c r="U476" s="410" t="n">
        <f aca="false">V476/2.9</f>
        <v>3380</v>
      </c>
      <c r="V476" s="410" t="n">
        <v>9802</v>
      </c>
      <c r="W476" s="410" t="n">
        <v>4098</v>
      </c>
      <c r="X476" s="517" t="n">
        <v>430</v>
      </c>
      <c r="Y476" s="474"/>
      <c r="Z476" s="430"/>
      <c r="AA476" s="410"/>
      <c r="AB476" s="410"/>
      <c r="AC476" s="410"/>
      <c r="AD476" s="475"/>
      <c r="AE476" s="478"/>
      <c r="AF476" s="479" t="n">
        <f aca="false">X476+Q476</f>
        <v>1750</v>
      </c>
      <c r="AG476" s="478" t="n">
        <f aca="false">AF476/$AF$6</f>
        <v>0.7</v>
      </c>
      <c r="AH476" s="479" t="n">
        <f aca="false">AI476/2.9</f>
        <v>2568.63448275862</v>
      </c>
      <c r="AI476" s="479" t="n">
        <f aca="false">(V476*Q476+F476*X476)/AF476</f>
        <v>7449.04</v>
      </c>
      <c r="AJ476" s="474" t="n">
        <f aca="false">(V476*Q476+X476*F476)/1000</f>
        <v>13035.82</v>
      </c>
      <c r="AK476" s="478" t="n">
        <f aca="false">AJ476/$AJ$6</f>
        <v>0.579369777777778</v>
      </c>
      <c r="AL476" s="448" t="n">
        <v>38</v>
      </c>
      <c r="AM476" s="480"/>
      <c r="AN476" s="474" t="n">
        <v>2955</v>
      </c>
      <c r="AO476" s="474" t="n">
        <v>2962</v>
      </c>
      <c r="AP476" s="480" t="n">
        <v>7.5</v>
      </c>
      <c r="AQ476" s="448" t="n">
        <v>690</v>
      </c>
      <c r="AR476" s="474" t="n">
        <f aca="false">AQ476*3.2</f>
        <v>2208</v>
      </c>
      <c r="AS476" s="658" t="n">
        <f aca="false">AR476/AQ476</f>
        <v>3.2</v>
      </c>
      <c r="AT476" s="474" t="n">
        <v>5880</v>
      </c>
      <c r="AU476" s="448"/>
      <c r="AV476" s="481" t="n">
        <v>17</v>
      </c>
      <c r="AW476" s="480" t="n">
        <v>9.78</v>
      </c>
      <c r="AX476" s="480" t="n">
        <v>32</v>
      </c>
      <c r="AY476" s="481" t="n">
        <v>18.4</v>
      </c>
      <c r="AZ476" s="481" t="n">
        <v>4</v>
      </c>
      <c r="BA476" s="421" t="n">
        <f aca="false">CC476+DF476</f>
        <v>37197</v>
      </c>
      <c r="BB476" s="422" t="n">
        <f aca="false">BA476/$BA$6</f>
        <v>0.74394</v>
      </c>
      <c r="BC476" s="423"/>
      <c r="BD476" s="424" t="n">
        <v>8.1</v>
      </c>
      <c r="BE476" s="425" t="n">
        <v>72.9</v>
      </c>
      <c r="BF476" s="426" t="n">
        <v>354</v>
      </c>
      <c r="BG476" s="427" t="n">
        <v>8890</v>
      </c>
      <c r="BH476" s="421" t="n">
        <f aca="false">BG476*0.67</f>
        <v>5956.3</v>
      </c>
      <c r="BI476" s="433"/>
      <c r="BJ476" s="422"/>
      <c r="BK476" s="428" t="n">
        <v>29.5</v>
      </c>
      <c r="BL476" s="428"/>
      <c r="BM476" s="429"/>
      <c r="BN476" s="423"/>
      <c r="BO476" s="426" t="n">
        <v>255</v>
      </c>
      <c r="BP476" s="426"/>
      <c r="BQ476" s="424" t="n">
        <v>3.01</v>
      </c>
      <c r="BR476" s="422" t="n">
        <f aca="false">BQ476/$BQ$6</f>
        <v>0.418055555555555</v>
      </c>
      <c r="BS476" s="410" t="n">
        <f aca="false">BA476+AF476</f>
        <v>38947</v>
      </c>
      <c r="BT476" s="430" t="n">
        <f aca="false">(BD476*BA476+AP476*AF476)/(AF476+BA476)</f>
        <v>8.07304028551621</v>
      </c>
      <c r="BU476" s="431" t="n">
        <f aca="false">(AQ476*Y476+BA476*BE476)/(BA476+Y476)</f>
        <v>72.9</v>
      </c>
      <c r="BV476" s="431" t="n">
        <f aca="false">(BA476*BF476+AR476*AF476)/(AF476+BA476)</f>
        <v>437.305517754898</v>
      </c>
      <c r="BW476" s="431" t="n">
        <f aca="false">(BA476*BG476+AS476*AF476)/(AF476+BA476)</f>
        <v>8490.69068220916</v>
      </c>
      <c r="BX476" s="431" t="n">
        <f aca="false">BW476*0.65</f>
        <v>5518.94894343595</v>
      </c>
      <c r="BY476" s="431" t="n">
        <f aca="false">(BK476*BA476+AY476*AF476)/BS476</f>
        <v>29.00124528205</v>
      </c>
      <c r="BZ476" s="431"/>
      <c r="CA476" s="432"/>
      <c r="CB476" s="431" t="n">
        <f aca="false">BO476</f>
        <v>255</v>
      </c>
      <c r="CC476" s="433" t="n">
        <v>18485</v>
      </c>
      <c r="CD476" s="412" t="n">
        <f aca="false">CC476+AF476/2</f>
        <v>19360</v>
      </c>
      <c r="CE476" s="422" t="n">
        <f aca="false">CD476/25000</f>
        <v>0.7744</v>
      </c>
      <c r="CF476" s="434" t="n">
        <f aca="false">6700/CD476*24</f>
        <v>8.30578512396694</v>
      </c>
      <c r="CG476" s="435"/>
      <c r="CH476" s="428"/>
      <c r="CI476" s="447" t="n">
        <f aca="false">9500/CD476*24</f>
        <v>11.7768595041322</v>
      </c>
      <c r="CJ476" s="437" t="n">
        <v>28.8</v>
      </c>
      <c r="CK476" s="437" t="n">
        <v>1.96</v>
      </c>
      <c r="CL476" s="424"/>
      <c r="CM476" s="424" t="n">
        <v>18</v>
      </c>
      <c r="CN476" s="424" t="n">
        <v>73</v>
      </c>
      <c r="CO476" s="433"/>
      <c r="CP476" s="433"/>
      <c r="CQ476" s="438"/>
      <c r="CR476" s="438" t="n">
        <v>0.89</v>
      </c>
      <c r="CS476" s="425"/>
      <c r="CT476" s="433" t="n">
        <f aca="false">3500/CD476*24</f>
        <v>4.33884297520661</v>
      </c>
      <c r="CU476" s="435" t="n">
        <v>6.28</v>
      </c>
      <c r="CV476" s="439"/>
      <c r="CW476" s="440"/>
      <c r="CX476" s="441"/>
      <c r="CY476" s="442"/>
      <c r="CZ476" s="443"/>
      <c r="DA476" s="443"/>
      <c r="DB476" s="443"/>
      <c r="DC476" s="443"/>
      <c r="DD476" s="444"/>
      <c r="DE476" s="441"/>
      <c r="DF476" s="445" t="n">
        <v>18712</v>
      </c>
      <c r="DG476" s="446" t="n">
        <f aca="false">DF476+AF476/2</f>
        <v>19587</v>
      </c>
      <c r="DH476" s="422" t="n">
        <f aca="false">DG476/25000</f>
        <v>0.78348</v>
      </c>
      <c r="DI476" s="447" t="n">
        <f aca="false">6700/DG476*24</f>
        <v>8.20952672691071</v>
      </c>
      <c r="DJ476" s="435" t="n">
        <v>7.81</v>
      </c>
      <c r="DK476" s="428" t="n">
        <v>3.8</v>
      </c>
      <c r="DL476" s="447" t="n">
        <f aca="false">9500/DG476*24</f>
        <v>11.6403737172615</v>
      </c>
      <c r="DM476" s="423" t="n">
        <v>28.9</v>
      </c>
      <c r="DN476" s="423" t="n">
        <v>2.21</v>
      </c>
      <c r="DO476" s="424" t="n">
        <v>7.82</v>
      </c>
      <c r="DP476" s="424" t="n">
        <v>18.1</v>
      </c>
      <c r="DQ476" s="424" t="n">
        <v>75</v>
      </c>
      <c r="DR476" s="433"/>
      <c r="DS476" s="433"/>
      <c r="DT476" s="438"/>
      <c r="DU476" s="438" t="n">
        <v>0.89</v>
      </c>
      <c r="DV476" s="425"/>
      <c r="DW476" s="447" t="n">
        <f aca="false">3500/DG476*24</f>
        <v>4.28855873793843</v>
      </c>
      <c r="DX476" s="435" t="n">
        <v>6.72</v>
      </c>
      <c r="DY476" s="439" t="n">
        <v>7.99</v>
      </c>
      <c r="DZ476" s="440" t="n">
        <v>17.3</v>
      </c>
      <c r="EA476" s="441" t="n">
        <v>61</v>
      </c>
      <c r="EB476" s="442" t="n">
        <v>7600</v>
      </c>
      <c r="EC476" s="443" t="n">
        <v>9.6</v>
      </c>
      <c r="ED476" s="443"/>
      <c r="EE476" s="443"/>
      <c r="EF476" s="443"/>
      <c r="EG476" s="444" t="n">
        <v>16</v>
      </c>
      <c r="EH476" s="441"/>
      <c r="EI476" s="430" t="n">
        <f aca="false">DY476</f>
        <v>7.99</v>
      </c>
      <c r="EJ476" s="448" t="n">
        <f aca="false">DZ476</f>
        <v>17.3</v>
      </c>
      <c r="EK476" s="449" t="n">
        <f aca="false">EA476</f>
        <v>61</v>
      </c>
      <c r="EL476" s="418" t="n">
        <f aca="false">EB476</f>
        <v>7600</v>
      </c>
      <c r="EM476" s="432" t="n">
        <f aca="false">EC476</f>
        <v>9.6</v>
      </c>
      <c r="EN476" s="432"/>
      <c r="EO476" s="432"/>
      <c r="EP476" s="432"/>
      <c r="EQ476" s="431" t="n">
        <f aca="false">EG476</f>
        <v>16</v>
      </c>
      <c r="ER476" s="449"/>
      <c r="ES476" s="450" t="n">
        <f aca="false">44000/(BA476+AF476)*24</f>
        <v>27.1137699951216</v>
      </c>
      <c r="ET476" s="451" t="n">
        <f aca="false">(BA476+AF476)/BA$6</f>
        <v>0.77894</v>
      </c>
      <c r="EU476" s="452" t="n">
        <f aca="false">BV476/1000/ES476*24</f>
        <v>0.387084954545455</v>
      </c>
      <c r="EV476" s="451" t="n">
        <f aca="false">EU476/$EU$6</f>
        <v>0.71682398989899</v>
      </c>
      <c r="EW476" s="514" t="n">
        <f aca="false">1-EM476/BY476</f>
        <v>0.668979731503398</v>
      </c>
      <c r="EX476" s="515" t="n">
        <f aca="false">BY476-EM476</f>
        <v>19.40124528205</v>
      </c>
      <c r="EY476" s="514" t="n">
        <f aca="false">1-EJ476/BU476</f>
        <v>0.762688614540466</v>
      </c>
      <c r="EZ476" s="515" t="n">
        <f aca="false">BU476-EJ476</f>
        <v>55.6</v>
      </c>
      <c r="FA476" s="451" t="n">
        <f aca="false">1-EK476/BV476</f>
        <v>0.860509420706213</v>
      </c>
      <c r="FB476" s="432" t="n">
        <f aca="false">BV476-EK476</f>
        <v>376.305517754898</v>
      </c>
      <c r="FC476" s="453"/>
      <c r="FD476" s="432"/>
      <c r="FE476" s="453" t="n">
        <f aca="false">1-EQ476/CB476</f>
        <v>0.937254901960784</v>
      </c>
      <c r="FF476" s="431" t="n">
        <f aca="false">CB476-EQ476</f>
        <v>239</v>
      </c>
      <c r="FG476" s="406" t="n">
        <v>50400</v>
      </c>
      <c r="FH476" s="590"/>
      <c r="FI476" s="591"/>
      <c r="FJ476" s="592"/>
      <c r="FK476" s="456" t="n">
        <f aca="false">3000/BS476*24</f>
        <v>1.84866613603102</v>
      </c>
      <c r="FL476" s="531" t="n">
        <v>1000</v>
      </c>
      <c r="FM476" s="456" t="n">
        <f aca="false">FL476/BS476*1000</f>
        <v>25.6759185559863</v>
      </c>
      <c r="FN476" s="531" t="n">
        <v>6255</v>
      </c>
      <c r="FO476" s="533" t="n">
        <f aca="false">FN476/11.15/1.2/1000</f>
        <v>0.467488789237668</v>
      </c>
      <c r="FP476" s="450" t="n">
        <f aca="false">FN476/BS476*1000</f>
        <v>160.602870567695</v>
      </c>
      <c r="FQ476" s="458" t="n">
        <v>54</v>
      </c>
      <c r="FR476" s="459" t="n">
        <f aca="false">FQ476/BS476*1000</f>
        <v>1.38649960202326</v>
      </c>
      <c r="FS476" s="577" t="n">
        <v>7.88</v>
      </c>
      <c r="FT476" s="578" t="n">
        <v>14</v>
      </c>
      <c r="FU476" s="579" t="n">
        <v>49</v>
      </c>
      <c r="FV476" s="580" t="n">
        <v>1</v>
      </c>
      <c r="FW476" s="581"/>
      <c r="FX476" s="580"/>
      <c r="FY476" s="453" t="n">
        <f aca="false">1-FV476/(EG476+DD476)</f>
        <v>0.9375</v>
      </c>
      <c r="FZ476" s="453"/>
      <c r="GA476" s="430"/>
      <c r="GB476" s="514" t="n">
        <f aca="false">1-FT476/DZ476</f>
        <v>0.190751445086705</v>
      </c>
      <c r="GC476" s="515" t="n">
        <f aca="false">(CW476+DZ476-FT476)</f>
        <v>3.3</v>
      </c>
      <c r="GD476" s="514" t="n">
        <f aca="false">1-FU476/EA476</f>
        <v>0.19672131147541</v>
      </c>
      <c r="GE476" s="528" t="n">
        <f aca="false">CX476+EA476-FU476</f>
        <v>12</v>
      </c>
      <c r="GF476" s="462" t="n">
        <f aca="false">4100/BS476*24</f>
        <v>2.52651038590906</v>
      </c>
      <c r="GG476" s="607" t="n">
        <v>25</v>
      </c>
      <c r="GH476" s="451" t="n">
        <f aca="false">GG476/80</f>
        <v>0.3125</v>
      </c>
      <c r="GI476" s="406" t="n">
        <v>175</v>
      </c>
      <c r="GJ476" s="463" t="n">
        <f aca="false">GI476/GG476</f>
        <v>7</v>
      </c>
      <c r="GK476" s="464" t="n">
        <f aca="false">GG476/(BS476/24)*1000</f>
        <v>15.4055511335918</v>
      </c>
      <c r="GL476" s="465" t="n">
        <v>8.08</v>
      </c>
      <c r="GM476" s="530" t="n">
        <v>13.2</v>
      </c>
      <c r="GN476" s="406" t="n">
        <v>48</v>
      </c>
      <c r="GO476" s="514" t="n">
        <f aca="false">1-GM476/FT476</f>
        <v>0.0571428571428572</v>
      </c>
      <c r="GP476" s="451" t="n">
        <f aca="false">1-GN476/FU476</f>
        <v>0.0204081632653061</v>
      </c>
      <c r="GQ476" s="578" t="n">
        <v>8</v>
      </c>
      <c r="GR476" s="456" t="n">
        <f aca="false">4300/BS476*24</f>
        <v>2.64975479497779</v>
      </c>
      <c r="GS476" s="532" t="n">
        <f aca="false">HC476</f>
        <v>12.6</v>
      </c>
      <c r="GT476" s="532" t="n">
        <f aca="false">HD476</f>
        <v>45.108</v>
      </c>
      <c r="GU476" s="514" t="n">
        <f aca="false">1-GS476/GM476</f>
        <v>0.0454545454545454</v>
      </c>
      <c r="GV476" s="514" t="n">
        <f aca="false">1-GT476/GN476</f>
        <v>0.06025</v>
      </c>
      <c r="GW476" s="514" t="n">
        <f aca="false">1-HC476/FT476</f>
        <v>0.1</v>
      </c>
      <c r="GX476" s="514" t="n">
        <f aca="false">1-HD476/FU476</f>
        <v>0.0794285714285715</v>
      </c>
      <c r="GY476" s="463" t="n">
        <f aca="false">GK476/(FU476-HD476)</f>
        <v>3.95826082569162</v>
      </c>
      <c r="GZ476" s="406" t="n">
        <v>34954</v>
      </c>
      <c r="HA476" s="582" t="n">
        <v>8.28</v>
      </c>
      <c r="HB476" s="452" t="n">
        <v>7.95</v>
      </c>
      <c r="HC476" s="578" t="n">
        <v>12.6</v>
      </c>
      <c r="HD476" s="464" t="n">
        <f aca="false">HC476*3.58</f>
        <v>45.108</v>
      </c>
      <c r="HE476" s="464" t="n">
        <v>14</v>
      </c>
      <c r="HF476" s="464"/>
      <c r="HG476" s="583"/>
      <c r="HH476" s="576" t="n">
        <v>7</v>
      </c>
      <c r="HI476" s="584" t="n">
        <v>7320</v>
      </c>
      <c r="HJ476" s="407" t="n">
        <f aca="false">HI476*0.67</f>
        <v>4904.4</v>
      </c>
      <c r="HK476" s="407"/>
      <c r="HL476" s="550"/>
      <c r="HM476" s="585"/>
      <c r="HN476" s="462" t="n">
        <v>6.75</v>
      </c>
      <c r="HO476" s="575"/>
      <c r="HP476" s="549" t="n">
        <v>0.15</v>
      </c>
      <c r="HQ476" s="586"/>
      <c r="HR476" s="587"/>
      <c r="HS476" s="521" t="n">
        <v>0.2</v>
      </c>
      <c r="HT476" s="588" t="n">
        <v>8</v>
      </c>
      <c r="HU476" s="523" t="n">
        <f aca="false">72500/BA476*24</f>
        <v>46.7779659649972</v>
      </c>
      <c r="HV476" s="514" t="n">
        <f aca="false">1-HC476/BE476</f>
        <v>0.82716049382716</v>
      </c>
      <c r="HW476" s="514" t="n">
        <f aca="false">1-HD476/BF476</f>
        <v>0.872576271186441</v>
      </c>
      <c r="HX476" s="514" t="n">
        <f aca="false">1-HN476/BK476</f>
        <v>0.771186440677966</v>
      </c>
      <c r="HY476" s="600"/>
    </row>
    <row r="477" s="599" customFormat="true" ht="15" hidden="false" customHeight="true" outlineLevel="0" collapsed="false">
      <c r="A477" s="401" t="n">
        <v>43959</v>
      </c>
      <c r="B477" s="516" t="n">
        <v>42457</v>
      </c>
      <c r="C477" s="403" t="n">
        <f aca="false">B477/$B$6</f>
        <v>0.84914</v>
      </c>
      <c r="D477" s="572" t="n">
        <v>7.9</v>
      </c>
      <c r="E477" s="573" t="n">
        <v>44.8</v>
      </c>
      <c r="F477" s="574" t="n">
        <v>212</v>
      </c>
      <c r="G477" s="407" t="n">
        <f aca="false">F477*B477/1000</f>
        <v>9000.884</v>
      </c>
      <c r="H477" s="403" t="n">
        <f aca="false">G477/$G$6</f>
        <v>0.36003536</v>
      </c>
      <c r="I477" s="574" t="n">
        <v>6290</v>
      </c>
      <c r="J477" s="407" t="n">
        <f aca="false">I477*0.67</f>
        <v>4214.3</v>
      </c>
      <c r="K477" s="575" t="n">
        <v>50.45</v>
      </c>
      <c r="L477" s="575" t="n">
        <v>18.7</v>
      </c>
      <c r="M477" s="575" t="n">
        <v>2</v>
      </c>
      <c r="N477" s="576" t="n">
        <v>95</v>
      </c>
      <c r="O477" s="576" t="n">
        <v>32</v>
      </c>
      <c r="P477" s="410"/>
      <c r="Q477" s="410" t="n">
        <v>1320</v>
      </c>
      <c r="R477" s="410"/>
      <c r="S477" s="410"/>
      <c r="T477" s="411" t="n">
        <v>5.22</v>
      </c>
      <c r="U477" s="410" t="n">
        <f aca="false">V477/2.9</f>
        <v>3715.86206896552</v>
      </c>
      <c r="V477" s="410" t="n">
        <v>10776</v>
      </c>
      <c r="W477" s="410" t="n">
        <v>4089</v>
      </c>
      <c r="X477" s="517" t="n">
        <v>430</v>
      </c>
      <c r="Y477" s="474"/>
      <c r="Z477" s="430"/>
      <c r="AA477" s="410"/>
      <c r="AB477" s="410"/>
      <c r="AC477" s="410"/>
      <c r="AD477" s="475"/>
      <c r="AE477" s="478"/>
      <c r="AF477" s="479" t="n">
        <f aca="false">X477+Q477</f>
        <v>1750</v>
      </c>
      <c r="AG477" s="478" t="n">
        <f aca="false">AF477/$AF$6</f>
        <v>0.7</v>
      </c>
      <c r="AH477" s="479" t="n">
        <f aca="false">AI477/2.9</f>
        <v>2820.7842364532</v>
      </c>
      <c r="AI477" s="479" t="n">
        <f aca="false">(V477*Q477+F477*X477)/AF477</f>
        <v>8180.27428571429</v>
      </c>
      <c r="AJ477" s="474" t="n">
        <f aca="false">(V477*Q477+X477*F477)/1000</f>
        <v>14315.48</v>
      </c>
      <c r="AK477" s="478" t="n">
        <f aca="false">AJ477/$AJ$6</f>
        <v>0.636243555555556</v>
      </c>
      <c r="AL477" s="448" t="n">
        <v>38</v>
      </c>
      <c r="AM477" s="480"/>
      <c r="AN477" s="474" t="n">
        <v>2631</v>
      </c>
      <c r="AO477" s="474" t="n">
        <v>2655</v>
      </c>
      <c r="AP477" s="480" t="n">
        <v>7.4</v>
      </c>
      <c r="AQ477" s="448" t="n">
        <v>688</v>
      </c>
      <c r="AR477" s="474" t="n">
        <f aca="false">AQ477*3.2</f>
        <v>2201.6</v>
      </c>
      <c r="AS477" s="658" t="n">
        <f aca="false">AR477/AQ477</f>
        <v>3.2</v>
      </c>
      <c r="AT477" s="474" t="n">
        <v>5790</v>
      </c>
      <c r="AU477" s="448"/>
      <c r="AV477" s="481" t="n">
        <v>15</v>
      </c>
      <c r="AW477" s="480" t="n">
        <v>9.43</v>
      </c>
      <c r="AX477" s="480" t="n">
        <v>30.5</v>
      </c>
      <c r="AY477" s="481" t="n">
        <v>19.1</v>
      </c>
      <c r="AZ477" s="481" t="n">
        <v>4.2</v>
      </c>
      <c r="BA477" s="421" t="n">
        <f aca="false">CC477+DF477</f>
        <v>37228</v>
      </c>
      <c r="BB477" s="422" t="n">
        <f aca="false">BA477/$BA$6</f>
        <v>0.74456</v>
      </c>
      <c r="BC477" s="423"/>
      <c r="BD477" s="424" t="n">
        <v>8.05</v>
      </c>
      <c r="BE477" s="425" t="n">
        <v>74.4</v>
      </c>
      <c r="BF477" s="426" t="n">
        <v>308</v>
      </c>
      <c r="BG477" s="427" t="n">
        <v>8200</v>
      </c>
      <c r="BH477" s="421" t="n">
        <f aca="false">BG477*0.67</f>
        <v>5494</v>
      </c>
      <c r="BI477" s="433"/>
      <c r="BJ477" s="422"/>
      <c r="BK477" s="428" t="n">
        <v>39.8</v>
      </c>
      <c r="BL477" s="428" t="n">
        <v>10.6</v>
      </c>
      <c r="BM477" s="429" t="n">
        <v>21.8</v>
      </c>
      <c r="BN477" s="423" t="n">
        <v>1.5</v>
      </c>
      <c r="BO477" s="426" t="n">
        <v>101</v>
      </c>
      <c r="BP477" s="426" t="n">
        <v>32</v>
      </c>
      <c r="BQ477" s="424" t="n">
        <v>4.04</v>
      </c>
      <c r="BR477" s="422" t="n">
        <f aca="false">BQ477/$BQ$6</f>
        <v>0.561111111111111</v>
      </c>
      <c r="BS477" s="410" t="n">
        <f aca="false">BA477+AF477</f>
        <v>38978</v>
      </c>
      <c r="BT477" s="430" t="n">
        <f aca="false">(BD477*BA477+AP477*AF477)/(AF477+BA477)</f>
        <v>8.02081687105547</v>
      </c>
      <c r="BU477" s="431" t="n">
        <f aca="false">(AQ477*Y477+BA477*BE477)/(BA477+Y477)</f>
        <v>74.4</v>
      </c>
      <c r="BV477" s="431" t="n">
        <f aca="false">(BA477*BF477+AR477*AF477)/(AF477+BA477)</f>
        <v>393.017189183642</v>
      </c>
      <c r="BW477" s="431" t="n">
        <f aca="false">(BA477*BG477+AS477*AF477)/(AF477+BA477)</f>
        <v>7831.98727487301</v>
      </c>
      <c r="BX477" s="431" t="n">
        <f aca="false">BW477*0.65</f>
        <v>5090.79172866745</v>
      </c>
      <c r="BY477" s="431" t="n">
        <f aca="false">(BK477*BA477+AY477*AF477)/BS477</f>
        <v>38.8706295859203</v>
      </c>
      <c r="BZ477" s="431" t="n">
        <f aca="false">(BL477*BA477+AY477*AF477)/BS477</f>
        <v>10.9816255323516</v>
      </c>
      <c r="CA477" s="432" t="n">
        <f aca="false">(BN477*BA477+AZ477*AF477)/BS477</f>
        <v>1.62122222792344</v>
      </c>
      <c r="CB477" s="431" t="n">
        <f aca="false">BO477</f>
        <v>101</v>
      </c>
      <c r="CC477" s="433" t="n">
        <v>18384</v>
      </c>
      <c r="CD477" s="412" t="n">
        <f aca="false">CC477+AF477/2</f>
        <v>19259</v>
      </c>
      <c r="CE477" s="422" t="n">
        <f aca="false">CD477/25000</f>
        <v>0.77036</v>
      </c>
      <c r="CF477" s="434" t="n">
        <f aca="false">6700/CD477*24</f>
        <v>8.3493431642349</v>
      </c>
      <c r="CG477" s="435"/>
      <c r="CH477" s="428"/>
      <c r="CI477" s="447" t="n">
        <f aca="false">9500/CD477*24</f>
        <v>11.8386209045122</v>
      </c>
      <c r="CJ477" s="437" t="n">
        <v>29.2</v>
      </c>
      <c r="CK477" s="437" t="n">
        <v>1.9</v>
      </c>
      <c r="CL477" s="424"/>
      <c r="CM477" s="424" t="n">
        <v>19.6</v>
      </c>
      <c r="CN477" s="424" t="n">
        <v>80</v>
      </c>
      <c r="CO477" s="433"/>
      <c r="CP477" s="433"/>
      <c r="CQ477" s="438"/>
      <c r="CR477" s="438" t="n">
        <v>0.87</v>
      </c>
      <c r="CS477" s="425"/>
      <c r="CT477" s="433" t="n">
        <f aca="false">3500/CD477*24</f>
        <v>4.36159717534659</v>
      </c>
      <c r="CU477" s="435" t="n">
        <v>4.81</v>
      </c>
      <c r="CV477" s="439"/>
      <c r="CW477" s="440"/>
      <c r="CX477" s="441"/>
      <c r="CY477" s="442"/>
      <c r="CZ477" s="443"/>
      <c r="DA477" s="443"/>
      <c r="DB477" s="443"/>
      <c r="DC477" s="443"/>
      <c r="DD477" s="444"/>
      <c r="DE477" s="441"/>
      <c r="DF477" s="445" t="n">
        <v>18844</v>
      </c>
      <c r="DG477" s="446" t="n">
        <f aca="false">DF477+AF477/2</f>
        <v>19719</v>
      </c>
      <c r="DH477" s="422" t="n">
        <f aca="false">DG477/25000</f>
        <v>0.78876</v>
      </c>
      <c r="DI477" s="447" t="n">
        <f aca="false">6700/DG477*24</f>
        <v>8.15457173284649</v>
      </c>
      <c r="DJ477" s="435" t="n">
        <v>7.78</v>
      </c>
      <c r="DK477" s="428" t="n">
        <v>4.1</v>
      </c>
      <c r="DL477" s="447" t="n">
        <f aca="false">9500/DG477*24</f>
        <v>11.5624524570211</v>
      </c>
      <c r="DM477" s="423" t="n">
        <v>29.2</v>
      </c>
      <c r="DN477" s="423" t="n">
        <v>1.66</v>
      </c>
      <c r="DO477" s="424" t="n">
        <v>7.82</v>
      </c>
      <c r="DP477" s="424" t="n">
        <v>19.41</v>
      </c>
      <c r="DQ477" s="424" t="n">
        <v>79</v>
      </c>
      <c r="DR477" s="433"/>
      <c r="DS477" s="433"/>
      <c r="DT477" s="438"/>
      <c r="DU477" s="438" t="n">
        <v>0.85</v>
      </c>
      <c r="DV477" s="425"/>
      <c r="DW477" s="447" t="n">
        <f aca="false">3500/DG477*24</f>
        <v>4.25985090521832</v>
      </c>
      <c r="DX477" s="435" t="n">
        <v>5.75</v>
      </c>
      <c r="DY477" s="439" t="n">
        <v>8.01</v>
      </c>
      <c r="DZ477" s="440" t="n">
        <v>18.6</v>
      </c>
      <c r="EA477" s="441" t="n">
        <v>67</v>
      </c>
      <c r="EB477" s="442" t="n">
        <v>8080</v>
      </c>
      <c r="EC477" s="443" t="n">
        <v>9.7</v>
      </c>
      <c r="ED477" s="443" t="n">
        <v>0.26</v>
      </c>
      <c r="EE477" s="443" t="n">
        <v>5.9</v>
      </c>
      <c r="EF477" s="443" t="n">
        <v>1.15</v>
      </c>
      <c r="EG477" s="444" t="n">
        <v>17</v>
      </c>
      <c r="EH477" s="441" t="n">
        <v>16</v>
      </c>
      <c r="EI477" s="430" t="n">
        <f aca="false">DY477</f>
        <v>8.01</v>
      </c>
      <c r="EJ477" s="448" t="n">
        <f aca="false">DZ477</f>
        <v>18.6</v>
      </c>
      <c r="EK477" s="449" t="n">
        <f aca="false">EA477</f>
        <v>67</v>
      </c>
      <c r="EL477" s="418" t="n">
        <f aca="false">EB477</f>
        <v>8080</v>
      </c>
      <c r="EM477" s="432" t="n">
        <f aca="false">EC477</f>
        <v>9.7</v>
      </c>
      <c r="EN477" s="432" t="n">
        <f aca="false">ED477</f>
        <v>0.26</v>
      </c>
      <c r="EO477" s="432" t="n">
        <f aca="false">EE477</f>
        <v>5.9</v>
      </c>
      <c r="EP477" s="432" t="n">
        <f aca="false">EF477</f>
        <v>1.15</v>
      </c>
      <c r="EQ477" s="431" t="n">
        <f aca="false">EG477</f>
        <v>17</v>
      </c>
      <c r="ER477" s="449" t="n">
        <f aca="false">EH477</f>
        <v>16</v>
      </c>
      <c r="ES477" s="450" t="n">
        <f aca="false">44000/(BA477+AF477)*24</f>
        <v>27.0922058597157</v>
      </c>
      <c r="ET477" s="451" t="n">
        <f aca="false">(BA477+AF477)/BA$6</f>
        <v>0.77956</v>
      </c>
      <c r="EU477" s="452" t="n">
        <f aca="false">BV477/1000/ES477*24</f>
        <v>0.348159636363636</v>
      </c>
      <c r="EV477" s="451" t="n">
        <f aca="false">EU477/$EU$6</f>
        <v>0.644740067340067</v>
      </c>
      <c r="EW477" s="514" t="n">
        <f aca="false">1-EM477/BY477</f>
        <v>0.750454260624748</v>
      </c>
      <c r="EX477" s="515" t="n">
        <f aca="false">BY477-EM477</f>
        <v>29.1706295859203</v>
      </c>
      <c r="EY477" s="514" t="n">
        <f aca="false">1-EJ477/BU477</f>
        <v>0.75</v>
      </c>
      <c r="EZ477" s="515" t="n">
        <f aca="false">BU477-EJ477</f>
        <v>55.8</v>
      </c>
      <c r="FA477" s="451" t="n">
        <f aca="false">1-EK477/BV477</f>
        <v>0.829523995784588</v>
      </c>
      <c r="FB477" s="432" t="n">
        <f aca="false">BV477-EK477</f>
        <v>326.017189183642</v>
      </c>
      <c r="FC477" s="453" t="n">
        <f aca="false">1-EP477/CA477</f>
        <v>0.290658627674389</v>
      </c>
      <c r="FD477" s="432" t="n">
        <f aca="false">CA477-EP477</f>
        <v>0.471222227923444</v>
      </c>
      <c r="FE477" s="453" t="n">
        <f aca="false">1-EQ477/CB477</f>
        <v>0.831683168316832</v>
      </c>
      <c r="FF477" s="431" t="n">
        <f aca="false">CB477-EQ477</f>
        <v>84</v>
      </c>
      <c r="FG477" s="406" t="n">
        <v>50400</v>
      </c>
      <c r="FH477" s="590"/>
      <c r="FI477" s="591"/>
      <c r="FJ477" s="592"/>
      <c r="FK477" s="456" t="n">
        <f aca="false">3000/BS477*24</f>
        <v>1.84719585407153</v>
      </c>
      <c r="FL477" s="531"/>
      <c r="FM477" s="456"/>
      <c r="FN477" s="531" t="n">
        <v>5977</v>
      </c>
      <c r="FO477" s="533" t="n">
        <f aca="false">FN477/11.15/1.2/1000</f>
        <v>0.446711509715994</v>
      </c>
      <c r="FP477" s="450" t="n">
        <f aca="false">FN477/BS477*1000</f>
        <v>153.34291138591</v>
      </c>
      <c r="FQ477" s="458" t="n">
        <v>54</v>
      </c>
      <c r="FR477" s="459" t="n">
        <f aca="false">FQ477/BS477*1000</f>
        <v>1.38539689055365</v>
      </c>
      <c r="FS477" s="577" t="n">
        <v>7.88</v>
      </c>
      <c r="FT477" s="578" t="n">
        <v>16</v>
      </c>
      <c r="FU477" s="579" t="n">
        <v>61</v>
      </c>
      <c r="FV477" s="580" t="n">
        <v>1</v>
      </c>
      <c r="FW477" s="581" t="n">
        <v>0.22</v>
      </c>
      <c r="FX477" s="580" t="n">
        <v>16</v>
      </c>
      <c r="FY477" s="453" t="n">
        <f aca="false">1-FV477/(EG477+DD477)</f>
        <v>0.941176470588235</v>
      </c>
      <c r="FZ477" s="453" t="n">
        <f aca="false">1-FW477/(EF477+DC477)</f>
        <v>0.808695652173913</v>
      </c>
      <c r="GA477" s="430" t="n">
        <f aca="false">EF477+DC477-FW477</f>
        <v>0.93</v>
      </c>
      <c r="GB477" s="514" t="n">
        <f aca="false">1-FT477/DZ477</f>
        <v>0.139784946236559</v>
      </c>
      <c r="GC477" s="515" t="n">
        <f aca="false">(CW477+DZ477-FT477)</f>
        <v>2.6</v>
      </c>
      <c r="GD477" s="514" t="n">
        <f aca="false">1-FU477/EA477</f>
        <v>0.0895522388059702</v>
      </c>
      <c r="GE477" s="528" t="n">
        <f aca="false">CX477+EA477-FU477</f>
        <v>6</v>
      </c>
      <c r="GF477" s="462" t="n">
        <f aca="false">4100/BS477*24</f>
        <v>2.52450100056442</v>
      </c>
      <c r="GG477" s="607" t="n">
        <v>25</v>
      </c>
      <c r="GH477" s="451" t="n">
        <f aca="false">GG477/80</f>
        <v>0.3125</v>
      </c>
      <c r="GI477" s="406" t="n">
        <v>175</v>
      </c>
      <c r="GJ477" s="463" t="n">
        <f aca="false">GI477/GG477</f>
        <v>7</v>
      </c>
      <c r="GK477" s="464" t="n">
        <f aca="false">GG477/(BS477/24)*1000</f>
        <v>15.3932987839294</v>
      </c>
      <c r="GL477" s="465" t="n">
        <v>8.04</v>
      </c>
      <c r="GM477" s="530" t="n">
        <v>14.8</v>
      </c>
      <c r="GN477" s="406" t="n">
        <v>55</v>
      </c>
      <c r="GO477" s="514" t="n">
        <f aca="false">1-GM477/FT477</f>
        <v>0.075</v>
      </c>
      <c r="GP477" s="451" t="n">
        <f aca="false">1-GN477/FU477</f>
        <v>0.0983606557377049</v>
      </c>
      <c r="GQ477" s="578" t="n">
        <v>8</v>
      </c>
      <c r="GR477" s="456" t="n">
        <f aca="false">4300/BS477*24</f>
        <v>2.64764739083586</v>
      </c>
      <c r="GS477" s="532" t="n">
        <f aca="false">HC477</f>
        <v>14.1</v>
      </c>
      <c r="GT477" s="532" t="n">
        <f aca="false">HD477</f>
        <v>50.478</v>
      </c>
      <c r="GU477" s="514" t="n">
        <f aca="false">1-GS477/GM477</f>
        <v>0.0472972972972974</v>
      </c>
      <c r="GV477" s="514" t="n">
        <f aca="false">1-GT477/GN477</f>
        <v>0.0822181818181817</v>
      </c>
      <c r="GW477" s="514" t="n">
        <f aca="false">1-HC477/FT477</f>
        <v>0.11875</v>
      </c>
      <c r="GX477" s="514" t="n">
        <f aca="false">1-HD477/FU477</f>
        <v>0.172491803278689</v>
      </c>
      <c r="GY477" s="463" t="n">
        <f aca="false">GK477/(FU477-HD477)</f>
        <v>1.46296319938504</v>
      </c>
      <c r="GZ477" s="406" t="n">
        <v>34899</v>
      </c>
      <c r="HA477" s="582" t="n">
        <v>8.15</v>
      </c>
      <c r="HB477" s="452" t="n">
        <v>7.94</v>
      </c>
      <c r="HC477" s="578" t="n">
        <v>14.1</v>
      </c>
      <c r="HD477" s="464" t="n">
        <f aca="false">HC477*3.58</f>
        <v>50.478</v>
      </c>
      <c r="HE477" s="464" t="n">
        <v>14.8</v>
      </c>
      <c r="HF477" s="464"/>
      <c r="HG477" s="583"/>
      <c r="HH477" s="576" t="n">
        <v>6</v>
      </c>
      <c r="HI477" s="584" t="n">
        <v>7870</v>
      </c>
      <c r="HJ477" s="407" t="n">
        <f aca="false">HI477*0.67</f>
        <v>5272.9</v>
      </c>
      <c r="HK477" s="407"/>
      <c r="HL477" s="550" t="n">
        <v>1495</v>
      </c>
      <c r="HM477" s="585" t="n">
        <v>8</v>
      </c>
      <c r="HN477" s="462" t="n">
        <v>6.43</v>
      </c>
      <c r="HO477" s="575" t="n">
        <v>0.17</v>
      </c>
      <c r="HP477" s="549" t="n">
        <v>0.1</v>
      </c>
      <c r="HQ477" s="586" t="n">
        <v>6.7</v>
      </c>
      <c r="HR477" s="587" t="n">
        <v>0.22</v>
      </c>
      <c r="HS477" s="521" t="n">
        <v>0.18</v>
      </c>
      <c r="HT477" s="588" t="n">
        <v>8</v>
      </c>
      <c r="HU477" s="523" t="n">
        <f aca="false">72500/BA477*24</f>
        <v>46.7390136456431</v>
      </c>
      <c r="HV477" s="514" t="n">
        <f aca="false">1-HC477/BE477</f>
        <v>0.810483870967742</v>
      </c>
      <c r="HW477" s="514" t="n">
        <f aca="false">1-HD477/BF477</f>
        <v>0.83611038961039</v>
      </c>
      <c r="HX477" s="514" t="n">
        <f aca="false">1-HN477/BK477</f>
        <v>0.838442211055276</v>
      </c>
      <c r="HY477" s="600" t="s">
        <v>220</v>
      </c>
    </row>
    <row r="478" s="599" customFormat="true" ht="15" hidden="false" customHeight="true" outlineLevel="0" collapsed="false">
      <c r="A478" s="401" t="n">
        <v>43960</v>
      </c>
      <c r="B478" s="516" t="n">
        <v>37277</v>
      </c>
      <c r="C478" s="403" t="n">
        <f aca="false">B478/$B$6</f>
        <v>0.74554</v>
      </c>
      <c r="D478" s="572" t="n">
        <v>7.85</v>
      </c>
      <c r="E478" s="573" t="n">
        <v>37.6</v>
      </c>
      <c r="F478" s="574" t="n">
        <v>192</v>
      </c>
      <c r="G478" s="407" t="n">
        <f aca="false">F478*B478/1000</f>
        <v>7157.184</v>
      </c>
      <c r="H478" s="403" t="n">
        <f aca="false">G478/$G$6</f>
        <v>0.28628736</v>
      </c>
      <c r="I478" s="574" t="n">
        <v>6570</v>
      </c>
      <c r="J478" s="407" t="n">
        <f aca="false">I478*0.67</f>
        <v>4401.9</v>
      </c>
      <c r="K478" s="575" t="n">
        <v>45.25</v>
      </c>
      <c r="L478" s="575"/>
      <c r="M478" s="575"/>
      <c r="N478" s="576" t="n">
        <v>134</v>
      </c>
      <c r="O478" s="576"/>
      <c r="P478" s="410"/>
      <c r="Q478" s="410" t="n">
        <v>1320</v>
      </c>
      <c r="R478" s="410"/>
      <c r="S478" s="410"/>
      <c r="T478" s="411" t="n">
        <v>5.22</v>
      </c>
      <c r="U478" s="410" t="n">
        <f aca="false">V478/2.9</f>
        <v>3459.31034482759</v>
      </c>
      <c r="V478" s="410" t="n">
        <v>10032</v>
      </c>
      <c r="W478" s="410" t="n">
        <v>4213</v>
      </c>
      <c r="X478" s="517" t="n">
        <v>430</v>
      </c>
      <c r="Y478" s="474"/>
      <c r="Z478" s="430"/>
      <c r="AA478" s="410"/>
      <c r="AB478" s="410"/>
      <c r="AC478" s="410"/>
      <c r="AD478" s="475"/>
      <c r="AE478" s="478"/>
      <c r="AF478" s="479" t="n">
        <f aca="false">X478+Q478</f>
        <v>1750</v>
      </c>
      <c r="AG478" s="478" t="n">
        <f aca="false">AF478/$AF$6</f>
        <v>0.7</v>
      </c>
      <c r="AH478" s="479" t="n">
        <f aca="false">AI478/2.9</f>
        <v>2625.5763546798</v>
      </c>
      <c r="AI478" s="479" t="n">
        <f aca="false">(V478*Q478+F478*X478)/AF478</f>
        <v>7614.17142857143</v>
      </c>
      <c r="AJ478" s="474" t="n">
        <f aca="false">(V478*Q478+X478*F478)/1000</f>
        <v>13324.8</v>
      </c>
      <c r="AK478" s="478" t="n">
        <f aca="false">AJ478/$AJ$6</f>
        <v>0.592213333333333</v>
      </c>
      <c r="AL478" s="448" t="n">
        <v>38</v>
      </c>
      <c r="AM478" s="480"/>
      <c r="AN478" s="474" t="n">
        <v>2675</v>
      </c>
      <c r="AO478" s="474" t="n">
        <v>2673</v>
      </c>
      <c r="AP478" s="480" t="n">
        <v>7.39</v>
      </c>
      <c r="AQ478" s="448" t="n">
        <v>678</v>
      </c>
      <c r="AR478" s="474" t="n">
        <f aca="false">AQ478*3.2</f>
        <v>2169.6</v>
      </c>
      <c r="AS478" s="658" t="n">
        <f aca="false">AR478/AQ478</f>
        <v>3.2</v>
      </c>
      <c r="AT478" s="474" t="n">
        <v>5670</v>
      </c>
      <c r="AU478" s="448"/>
      <c r="AV478" s="481" t="n">
        <v>15</v>
      </c>
      <c r="AW478" s="480" t="n">
        <v>9.69</v>
      </c>
      <c r="AX478" s="480" t="n">
        <v>30.06</v>
      </c>
      <c r="AY478" s="481" t="n">
        <v>16.5</v>
      </c>
      <c r="AZ478" s="481" t="n">
        <v>4.5</v>
      </c>
      <c r="BA478" s="421" t="n">
        <f aca="false">CC478+DF478</f>
        <v>40143</v>
      </c>
      <c r="BB478" s="422" t="n">
        <f aca="false">BA478/$BA$6</f>
        <v>0.80286</v>
      </c>
      <c r="BC478" s="423"/>
      <c r="BD478" s="424" t="n">
        <v>8.04</v>
      </c>
      <c r="BE478" s="425" t="n">
        <v>67.8</v>
      </c>
      <c r="BF478" s="426" t="n">
        <v>288</v>
      </c>
      <c r="BG478" s="427" t="n">
        <v>8320</v>
      </c>
      <c r="BH478" s="421" t="n">
        <f aca="false">BG478*0.67</f>
        <v>5574.4</v>
      </c>
      <c r="BI478" s="433"/>
      <c r="BJ478" s="422"/>
      <c r="BK478" s="428" t="n">
        <v>26.6</v>
      </c>
      <c r="BL478" s="428"/>
      <c r="BM478" s="429"/>
      <c r="BN478" s="423"/>
      <c r="BO478" s="426" t="n">
        <v>126</v>
      </c>
      <c r="BP478" s="426"/>
      <c r="BQ478" s="424" t="n">
        <v>3.17</v>
      </c>
      <c r="BR478" s="422" t="n">
        <f aca="false">BQ478/$BQ$6</f>
        <v>0.440277777777778</v>
      </c>
      <c r="BS478" s="410" t="n">
        <f aca="false">BA478+AF478</f>
        <v>41893</v>
      </c>
      <c r="BT478" s="430" t="n">
        <f aca="false">(BD478*BA478+AP478*AF478)/(AF478+BA478)</f>
        <v>8.01284749242117</v>
      </c>
      <c r="BU478" s="431" t="n">
        <f aca="false">(AQ478*Y478+BA478*BE478)/(BA478+Y478)</f>
        <v>67.8</v>
      </c>
      <c r="BV478" s="431" t="n">
        <f aca="false">(BA478*BF478+AR478*AF478)/(AF478+BA478)</f>
        <v>366.600243477431</v>
      </c>
      <c r="BW478" s="431" t="n">
        <f aca="false">(BA478*BG478+AS478*AF478)/(AF478+BA478)</f>
        <v>7972.58157687442</v>
      </c>
      <c r="BX478" s="431" t="n">
        <f aca="false">BW478*0.65</f>
        <v>5182.17802496837</v>
      </c>
      <c r="BY478" s="431" t="n">
        <f aca="false">(BK478*BA478+AY478*AF478)/BS478</f>
        <v>26.1780918053135</v>
      </c>
      <c r="BZ478" s="431"/>
      <c r="CA478" s="432"/>
      <c r="CB478" s="431" t="n">
        <f aca="false">BO478</f>
        <v>126</v>
      </c>
      <c r="CC478" s="433" t="n">
        <v>19856</v>
      </c>
      <c r="CD478" s="412" t="n">
        <f aca="false">CC478+AF478/2</f>
        <v>20731</v>
      </c>
      <c r="CE478" s="422" t="n">
        <f aca="false">CD478/25000</f>
        <v>0.82924</v>
      </c>
      <c r="CF478" s="434" t="n">
        <f aca="false">6700/CD478*24</f>
        <v>7.75649992764459</v>
      </c>
      <c r="CG478" s="435"/>
      <c r="CH478" s="428"/>
      <c r="CI478" s="447" t="n">
        <f aca="false">9500/CD478*24</f>
        <v>10.9980222854662</v>
      </c>
      <c r="CJ478" s="437" t="n">
        <v>29</v>
      </c>
      <c r="CK478" s="437" t="n">
        <v>1.9</v>
      </c>
      <c r="CL478" s="424"/>
      <c r="CM478" s="424" t="n">
        <v>19.3</v>
      </c>
      <c r="CN478" s="424" t="n">
        <v>81</v>
      </c>
      <c r="CO478" s="433"/>
      <c r="CP478" s="433"/>
      <c r="CQ478" s="438"/>
      <c r="CR478" s="438" t="n">
        <v>0.84</v>
      </c>
      <c r="CS478" s="425"/>
      <c r="CT478" s="433" t="n">
        <f aca="false">3500/CD478*24</f>
        <v>4.05190294727703</v>
      </c>
      <c r="CU478" s="435" t="n">
        <v>6.02</v>
      </c>
      <c r="CV478" s="439"/>
      <c r="CW478" s="440"/>
      <c r="CX478" s="441"/>
      <c r="CY478" s="442"/>
      <c r="CZ478" s="443"/>
      <c r="DA478" s="443"/>
      <c r="DB478" s="443"/>
      <c r="DC478" s="443"/>
      <c r="DD478" s="444"/>
      <c r="DE478" s="441"/>
      <c r="DF478" s="445" t="n">
        <v>20287</v>
      </c>
      <c r="DG478" s="446" t="n">
        <f aca="false">DF478+AF478/2</f>
        <v>21162</v>
      </c>
      <c r="DH478" s="422" t="n">
        <f aca="false">DG478/25000</f>
        <v>0.84648</v>
      </c>
      <c r="DI478" s="447" t="n">
        <f aca="false">6700/DG478*24</f>
        <v>7.59852565920045</v>
      </c>
      <c r="DJ478" s="435" t="n">
        <v>7.76</v>
      </c>
      <c r="DK478" s="428" t="n">
        <v>3.4</v>
      </c>
      <c r="DL478" s="447" t="n">
        <f aca="false">9500/DG478*24</f>
        <v>10.7740289197618</v>
      </c>
      <c r="DM478" s="423" t="n">
        <v>29.2</v>
      </c>
      <c r="DN478" s="423" t="n">
        <v>1.76</v>
      </c>
      <c r="DO478" s="424" t="n">
        <v>7.88</v>
      </c>
      <c r="DP478" s="424" t="n">
        <v>18.8</v>
      </c>
      <c r="DQ478" s="424" t="n">
        <v>85</v>
      </c>
      <c r="DR478" s="433"/>
      <c r="DS478" s="433"/>
      <c r="DT478" s="438"/>
      <c r="DU478" s="438" t="n">
        <v>0.82</v>
      </c>
      <c r="DV478" s="425"/>
      <c r="DW478" s="447" t="n">
        <f aca="false">3500/DG478*24</f>
        <v>3.96937907570173</v>
      </c>
      <c r="DX478" s="435" t="n">
        <v>7.13</v>
      </c>
      <c r="DY478" s="439" t="n">
        <v>8.01</v>
      </c>
      <c r="DZ478" s="440" t="n">
        <v>18.5</v>
      </c>
      <c r="EA478" s="441" t="n">
        <v>74</v>
      </c>
      <c r="EB478" s="442" t="n">
        <v>7700</v>
      </c>
      <c r="EC478" s="443" t="n">
        <v>10.1</v>
      </c>
      <c r="ED478" s="443"/>
      <c r="EE478" s="443"/>
      <c r="EF478" s="443"/>
      <c r="EG478" s="444" t="n">
        <v>23</v>
      </c>
      <c r="EH478" s="441"/>
      <c r="EI478" s="430" t="n">
        <f aca="false">DY478</f>
        <v>8.01</v>
      </c>
      <c r="EJ478" s="448" t="n">
        <f aca="false">DZ478</f>
        <v>18.5</v>
      </c>
      <c r="EK478" s="449" t="n">
        <f aca="false">EA478</f>
        <v>74</v>
      </c>
      <c r="EL478" s="418" t="n">
        <f aca="false">EB478</f>
        <v>7700</v>
      </c>
      <c r="EM478" s="432" t="n">
        <f aca="false">EC478</f>
        <v>10.1</v>
      </c>
      <c r="EN478" s="432"/>
      <c r="EO478" s="432"/>
      <c r="EP478" s="432"/>
      <c r="EQ478" s="431" t="n">
        <f aca="false">EG478</f>
        <v>23</v>
      </c>
      <c r="ER478" s="449"/>
      <c r="ES478" s="450" t="n">
        <f aca="false">44000/(BA478+AF478)*24</f>
        <v>25.2070751676891</v>
      </c>
      <c r="ET478" s="451" t="n">
        <f aca="false">(BA478+AF478)/BA$6</f>
        <v>0.83786</v>
      </c>
      <c r="EU478" s="452" t="n">
        <f aca="false">BV478/1000/ES478*24</f>
        <v>0.349045090909091</v>
      </c>
      <c r="EV478" s="451" t="n">
        <f aca="false">EU478/$EU$6</f>
        <v>0.646379797979798</v>
      </c>
      <c r="EW478" s="514" t="n">
        <f aca="false">1-EM478/BY478</f>
        <v>0.614181198724731</v>
      </c>
      <c r="EX478" s="515" t="n">
        <f aca="false">BY478-EM478</f>
        <v>16.0780918053135</v>
      </c>
      <c r="EY478" s="514" t="n">
        <f aca="false">1-EJ478/BU478</f>
        <v>0.727138643067847</v>
      </c>
      <c r="EZ478" s="515" t="n">
        <f aca="false">BU478-EJ478</f>
        <v>49.3</v>
      </c>
      <c r="FA478" s="451" t="n">
        <f aca="false">1-EK478/BV478</f>
        <v>0.798145251355907</v>
      </c>
      <c r="FB478" s="432" t="n">
        <f aca="false">BV478-EK478</f>
        <v>292.600243477431</v>
      </c>
      <c r="FC478" s="453"/>
      <c r="FD478" s="432"/>
      <c r="FE478" s="453" t="n">
        <f aca="false">1-EQ478/CB478</f>
        <v>0.817460317460317</v>
      </c>
      <c r="FF478" s="431" t="n">
        <f aca="false">CB478-EQ478</f>
        <v>103</v>
      </c>
      <c r="FG478" s="406" t="n">
        <v>50400</v>
      </c>
      <c r="FH478" s="590"/>
      <c r="FI478" s="591"/>
      <c r="FJ478" s="592"/>
      <c r="FK478" s="456" t="n">
        <f aca="false">3000/BS478*24</f>
        <v>1.7186642159788</v>
      </c>
      <c r="FL478" s="531"/>
      <c r="FM478" s="456"/>
      <c r="FN478" s="531" t="n">
        <v>5960</v>
      </c>
      <c r="FO478" s="533" t="n">
        <f aca="false">FN478/11.15/1.2/1000</f>
        <v>0.445440956651719</v>
      </c>
      <c r="FP478" s="450" t="n">
        <f aca="false">FN478/BS478*1000</f>
        <v>142.267204544912</v>
      </c>
      <c r="FQ478" s="458" t="n">
        <v>54</v>
      </c>
      <c r="FR478" s="459" t="n">
        <f aca="false">FQ478/BS478*1000</f>
        <v>1.2889981619841</v>
      </c>
      <c r="FS478" s="577" t="n">
        <v>8.08</v>
      </c>
      <c r="FT478" s="578" t="n">
        <v>16.2</v>
      </c>
      <c r="FU478" s="579" t="n">
        <v>62</v>
      </c>
      <c r="FV478" s="580" t="n">
        <v>1</v>
      </c>
      <c r="FW478" s="581"/>
      <c r="FX478" s="580"/>
      <c r="FY478" s="453" t="n">
        <f aca="false">1-FV478/(EG478+DD478)</f>
        <v>0.956521739130435</v>
      </c>
      <c r="FZ478" s="453"/>
      <c r="GA478" s="430"/>
      <c r="GB478" s="514" t="n">
        <f aca="false">1-FT478/DZ478</f>
        <v>0.124324324324324</v>
      </c>
      <c r="GC478" s="515" t="n">
        <f aca="false">(CW478+DZ478-FT478)</f>
        <v>2.3</v>
      </c>
      <c r="GD478" s="514" t="n">
        <f aca="false">1-FU478/EA478</f>
        <v>0.162162162162162</v>
      </c>
      <c r="GE478" s="528" t="n">
        <f aca="false">CX478+EA478-FU478</f>
        <v>12</v>
      </c>
      <c r="GF478" s="462" t="n">
        <f aca="false">4100/BS478*24</f>
        <v>2.34884109517103</v>
      </c>
      <c r="GG478" s="607" t="n">
        <v>25</v>
      </c>
      <c r="GH478" s="451" t="n">
        <f aca="false">GG478/80</f>
        <v>0.3125</v>
      </c>
      <c r="GI478" s="406" t="n">
        <v>175</v>
      </c>
      <c r="GJ478" s="463" t="n">
        <f aca="false">GI478/GG478</f>
        <v>7</v>
      </c>
      <c r="GK478" s="464" t="n">
        <f aca="false">GG478/(BS478/24)*1000</f>
        <v>14.3222017998234</v>
      </c>
      <c r="GL478" s="465" t="n">
        <v>8.09</v>
      </c>
      <c r="GM478" s="530" t="n">
        <v>15.4</v>
      </c>
      <c r="GN478" s="406" t="n">
        <v>57</v>
      </c>
      <c r="GO478" s="514" t="n">
        <f aca="false">1-GM478/FT478</f>
        <v>0.0493827160493826</v>
      </c>
      <c r="GP478" s="451" t="n">
        <f aca="false">1-GN478/FU478</f>
        <v>0.0806451612903226</v>
      </c>
      <c r="GQ478" s="578" t="n">
        <v>8</v>
      </c>
      <c r="GR478" s="456" t="n">
        <f aca="false">4300/BS478*24</f>
        <v>2.46341870956962</v>
      </c>
      <c r="GS478" s="532" t="n">
        <f aca="false">HC478</f>
        <v>14.9</v>
      </c>
      <c r="GT478" s="532" t="n">
        <f aca="false">HD478</f>
        <v>53.342</v>
      </c>
      <c r="GU478" s="514" t="n">
        <f aca="false">1-GS478/GM478</f>
        <v>0.0324675324675324</v>
      </c>
      <c r="GV478" s="514" t="n">
        <f aca="false">1-GT478/GN478</f>
        <v>0.0641754385964911</v>
      </c>
      <c r="GW478" s="514" t="n">
        <f aca="false">1-HC478/FT478</f>
        <v>0.0802469135802468</v>
      </c>
      <c r="GX478" s="514" t="n">
        <f aca="false">1-HD478/FU478</f>
        <v>0.139645161290322</v>
      </c>
      <c r="GY478" s="463" t="n">
        <f aca="false">GK478/(FU478-HD478)</f>
        <v>1.65421596209556</v>
      </c>
      <c r="GZ478" s="406" t="n">
        <v>37295</v>
      </c>
      <c r="HA478" s="582" t="n">
        <v>8.25</v>
      </c>
      <c r="HB478" s="452" t="n">
        <v>7.94</v>
      </c>
      <c r="HC478" s="578" t="n">
        <v>14.9</v>
      </c>
      <c r="HD478" s="464" t="n">
        <f aca="false">HC478*3.58</f>
        <v>53.342</v>
      </c>
      <c r="HE478" s="464" t="n">
        <v>14</v>
      </c>
      <c r="HF478" s="464"/>
      <c r="HG478" s="583"/>
      <c r="HH478" s="576" t="n">
        <v>7</v>
      </c>
      <c r="HI478" s="584" t="n">
        <v>7940</v>
      </c>
      <c r="HJ478" s="407" t="n">
        <f aca="false">HI478*0.67</f>
        <v>5319.8</v>
      </c>
      <c r="HK478" s="407"/>
      <c r="HL478" s="550"/>
      <c r="HM478" s="585"/>
      <c r="HN478" s="462" t="n">
        <v>7.27</v>
      </c>
      <c r="HO478" s="575"/>
      <c r="HP478" s="549" t="n">
        <v>0.24</v>
      </c>
      <c r="HQ478" s="586"/>
      <c r="HR478" s="587"/>
      <c r="HS478" s="521" t="n">
        <v>0.21</v>
      </c>
      <c r="HT478" s="588" t="n">
        <v>8</v>
      </c>
      <c r="HU478" s="523" t="n">
        <f aca="false">72500/BA478*24</f>
        <v>43.3450414767207</v>
      </c>
      <c r="HV478" s="514" t="n">
        <f aca="false">1-HC478/BE478</f>
        <v>0.78023598820059</v>
      </c>
      <c r="HW478" s="514" t="n">
        <f aca="false">1-HD478/BF478</f>
        <v>0.814784722222222</v>
      </c>
      <c r="HX478" s="514" t="n">
        <f aca="false">1-HN478/BK478</f>
        <v>0.726691729323308</v>
      </c>
      <c r="HY478" s="600"/>
    </row>
    <row r="479" customFormat="false" ht="15.6" hidden="false" customHeight="false" outlineLevel="0" collapsed="false">
      <c r="A479" s="486" t="n">
        <v>43961</v>
      </c>
      <c r="B479" s="487" t="n">
        <v>40049</v>
      </c>
      <c r="C479" s="488" t="n">
        <f aca="false">B479/$B$6</f>
        <v>0.80098</v>
      </c>
      <c r="D479" s="489" t="n">
        <v>8.09</v>
      </c>
      <c r="E479" s="490" t="n">
        <v>48.95</v>
      </c>
      <c r="F479" s="491" t="n">
        <v>218</v>
      </c>
      <c r="G479" s="491" t="n">
        <f aca="false">F479*B479/1000</f>
        <v>8730.682</v>
      </c>
      <c r="H479" s="488" t="n">
        <f aca="false">G479/$G$6</f>
        <v>0.34922728</v>
      </c>
      <c r="I479" s="491" t="n">
        <v>9600</v>
      </c>
      <c r="J479" s="491" t="n">
        <f aca="false">I479*0.67</f>
        <v>6432</v>
      </c>
      <c r="K479" s="492" t="n">
        <v>40.55</v>
      </c>
      <c r="L479" s="492"/>
      <c r="M479" s="492"/>
      <c r="N479" s="493" t="n">
        <v>62</v>
      </c>
      <c r="O479" s="493"/>
      <c r="P479" s="410"/>
      <c r="Q479" s="410" t="n">
        <v>1320</v>
      </c>
      <c r="R479" s="410"/>
      <c r="S479" s="410"/>
      <c r="T479" s="411" t="n">
        <v>5.36</v>
      </c>
      <c r="U479" s="412" t="n">
        <f aca="false">V479/2.9</f>
        <v>3795.86206896552</v>
      </c>
      <c r="V479" s="410" t="n">
        <v>11008</v>
      </c>
      <c r="W479" s="410" t="n">
        <v>4185</v>
      </c>
      <c r="X479" s="413" t="n">
        <v>430</v>
      </c>
      <c r="Y479" s="474"/>
      <c r="Z479" s="430"/>
      <c r="AA479" s="448"/>
      <c r="AB479" s="410"/>
      <c r="AC479" s="410"/>
      <c r="AD479" s="475"/>
      <c r="AE479" s="478"/>
      <c r="AF479" s="479" t="n">
        <f aca="false">X479+Q479</f>
        <v>1750</v>
      </c>
      <c r="AG479" s="478" t="n">
        <f aca="false">AF479/$AF$6</f>
        <v>0.7</v>
      </c>
      <c r="AH479" s="479" t="n">
        <f aca="false">AI479/2.9</f>
        <v>2881.6354679803</v>
      </c>
      <c r="AI479" s="479" t="n">
        <f aca="false">(V479*Q479+F479*X479)/AF479</f>
        <v>8356.74285714286</v>
      </c>
      <c r="AJ479" s="474" t="n">
        <f aca="false">(V479*Q479+X479*F479)/1000</f>
        <v>14624.3</v>
      </c>
      <c r="AK479" s="478" t="n">
        <f aca="false">AJ479/$AJ$6</f>
        <v>0.649968888888889</v>
      </c>
      <c r="AL479" s="448" t="n">
        <v>38</v>
      </c>
      <c r="AM479" s="480"/>
      <c r="AN479" s="474" t="n">
        <v>2621</v>
      </c>
      <c r="AO479" s="474" t="n">
        <v>2657</v>
      </c>
      <c r="AP479" s="480" t="n">
        <v>7.46</v>
      </c>
      <c r="AQ479" s="448" t="n">
        <v>696</v>
      </c>
      <c r="AR479" s="474" t="n">
        <f aca="false">AQ479*3.2</f>
        <v>2227.2</v>
      </c>
      <c r="AS479" s="658" t="n">
        <f aca="false">AR479/AQ479</f>
        <v>3.2</v>
      </c>
      <c r="AT479" s="474" t="n">
        <v>5300</v>
      </c>
      <c r="AU479" s="448"/>
      <c r="AV479" s="481" t="n">
        <v>15</v>
      </c>
      <c r="AW479" s="480" t="n">
        <v>9.63</v>
      </c>
      <c r="AX479" s="480" t="n">
        <v>29.88</v>
      </c>
      <c r="AY479" s="481" t="n">
        <v>16.2</v>
      </c>
      <c r="AZ479" s="481" t="n">
        <v>4.5</v>
      </c>
      <c r="BA479" s="421" t="n">
        <f aca="false">CC479+DF479</f>
        <v>36028</v>
      </c>
      <c r="BB479" s="422" t="n">
        <f aca="false">BA479/$BA$6</f>
        <v>0.72056</v>
      </c>
      <c r="BC479" s="423"/>
      <c r="BD479" s="424" t="n">
        <v>8.05</v>
      </c>
      <c r="BE479" s="425" t="n">
        <v>66.9</v>
      </c>
      <c r="BF479" s="426" t="n">
        <v>311</v>
      </c>
      <c r="BG479" s="427" t="n">
        <v>9410</v>
      </c>
      <c r="BH479" s="421" t="n">
        <f aca="false">BG479*0.67</f>
        <v>6304.7</v>
      </c>
      <c r="BI479" s="421"/>
      <c r="BJ479" s="422"/>
      <c r="BK479" s="428" t="n">
        <v>33</v>
      </c>
      <c r="BL479" s="428"/>
      <c r="BM479" s="429"/>
      <c r="BN479" s="423"/>
      <c r="BO479" s="426" t="n">
        <v>211</v>
      </c>
      <c r="BP479" s="426"/>
      <c r="BQ479" s="424" t="n">
        <v>2.49</v>
      </c>
      <c r="BR479" s="422" t="n">
        <f aca="false">BQ479/$BQ$6</f>
        <v>0.345833333333333</v>
      </c>
      <c r="BS479" s="410" t="n">
        <f aca="false">BA479+AF479</f>
        <v>37778</v>
      </c>
      <c r="BT479" s="430" t="n">
        <f aca="false">(BD479*BA479+AP479*AF479)/(AF479+BA479)</f>
        <v>8.02266927841601</v>
      </c>
      <c r="BU479" s="431" t="n">
        <f aca="false">(AQ479*Y479+BA479*BE479)/(BA479+Y479)</f>
        <v>66.9</v>
      </c>
      <c r="BV479" s="431" t="n">
        <f aca="false">(BA479*BF479+AR479*AF479)/(AF479+BA479)</f>
        <v>399.764624913971</v>
      </c>
      <c r="BW479" s="431" t="n">
        <f aca="false">(BA479*BG479+AS479*AF479)/(AF479+BA479)</f>
        <v>8974.24638678596</v>
      </c>
      <c r="BX479" s="431" t="n">
        <f aca="false">BW479*0.65</f>
        <v>5833.26015141088</v>
      </c>
      <c r="BY479" s="431" t="n">
        <f aca="false">(BK479*BA479+AY479*AF479)/BS479</f>
        <v>32.2217692837101</v>
      </c>
      <c r="BZ479" s="431"/>
      <c r="CA479" s="432"/>
      <c r="CB479" s="431" t="n">
        <f aca="false">BO479</f>
        <v>211</v>
      </c>
      <c r="CC479" s="433" t="n">
        <v>18022</v>
      </c>
      <c r="CD479" s="412" t="n">
        <f aca="false">CC479+AF479/2</f>
        <v>18897</v>
      </c>
      <c r="CE479" s="422" t="n">
        <f aca="false">CD479/25000</f>
        <v>0.75588</v>
      </c>
      <c r="CF479" s="434" t="n">
        <f aca="false">6700/CD479*24</f>
        <v>8.50928718844261</v>
      </c>
      <c r="CG479" s="435"/>
      <c r="CH479" s="428"/>
      <c r="CI479" s="447" t="n">
        <f aca="false">9500/CD479*24</f>
        <v>12.0654072074933</v>
      </c>
      <c r="CJ479" s="437" t="n">
        <v>28.9</v>
      </c>
      <c r="CK479" s="437" t="n">
        <v>1.97</v>
      </c>
      <c r="CL479" s="424"/>
      <c r="CM479" s="424" t="n">
        <v>19.7</v>
      </c>
      <c r="CN479" s="424" t="n">
        <v>82</v>
      </c>
      <c r="CO479" s="433"/>
      <c r="CP479" s="433"/>
      <c r="CQ479" s="438"/>
      <c r="CR479" s="438" t="n">
        <v>0.87</v>
      </c>
      <c r="CS479" s="482"/>
      <c r="CT479" s="433" t="n">
        <f aca="false">3500/CD479*24</f>
        <v>4.4451500238133</v>
      </c>
      <c r="CU479" s="435" t="n">
        <v>6.29</v>
      </c>
      <c r="CV479" s="494"/>
      <c r="CW479" s="495"/>
      <c r="CX479" s="496"/>
      <c r="CY479" s="497"/>
      <c r="CZ479" s="498"/>
      <c r="DA479" s="498"/>
      <c r="DB479" s="498"/>
      <c r="DC479" s="498"/>
      <c r="DD479" s="499"/>
      <c r="DE479" s="499"/>
      <c r="DF479" s="433" t="n">
        <v>18006</v>
      </c>
      <c r="DG479" s="446" t="n">
        <f aca="false">DF479+AF479/2</f>
        <v>18881</v>
      </c>
      <c r="DH479" s="422" t="n">
        <f aca="false">DG479/25000</f>
        <v>0.75524</v>
      </c>
      <c r="DI479" s="447" t="n">
        <f aca="false">6700/DG479*24</f>
        <v>8.51649806683968</v>
      </c>
      <c r="DJ479" s="435" t="n">
        <v>7.75</v>
      </c>
      <c r="DK479" s="428" t="n">
        <v>4.4</v>
      </c>
      <c r="DL479" s="447" t="n">
        <f aca="false">9500/DG479*24</f>
        <v>12.07563158731</v>
      </c>
      <c r="DM479" s="542" t="n">
        <v>28.9</v>
      </c>
      <c r="DN479" s="542" t="n">
        <v>1.97</v>
      </c>
      <c r="DO479" s="543" t="n">
        <v>7.85</v>
      </c>
      <c r="DP479" s="543" t="n">
        <v>19.8</v>
      </c>
      <c r="DQ479" s="543" t="n">
        <v>83</v>
      </c>
      <c r="DR479" s="433"/>
      <c r="DS479" s="433"/>
      <c r="DT479" s="438"/>
      <c r="DU479" s="438" t="n">
        <v>0.85</v>
      </c>
      <c r="DV479" s="482"/>
      <c r="DW479" s="447" t="n">
        <f aca="false">3500/DG479*24</f>
        <v>4.44891690058789</v>
      </c>
      <c r="DX479" s="435" t="n">
        <v>7.41</v>
      </c>
      <c r="DY479" s="494" t="n">
        <v>7.98</v>
      </c>
      <c r="DZ479" s="495" t="n">
        <v>18.7</v>
      </c>
      <c r="EA479" s="496" t="n">
        <v>73</v>
      </c>
      <c r="EB479" s="497" t="n">
        <v>7700</v>
      </c>
      <c r="EC479" s="498" t="n">
        <v>11.8</v>
      </c>
      <c r="ED479" s="498"/>
      <c r="EE479" s="498"/>
      <c r="EF479" s="498"/>
      <c r="EG479" s="499" t="n">
        <v>20</v>
      </c>
      <c r="EH479" s="496"/>
      <c r="EI479" s="430" t="n">
        <f aca="false">DY479</f>
        <v>7.98</v>
      </c>
      <c r="EJ479" s="448" t="n">
        <f aca="false">DZ479</f>
        <v>18.7</v>
      </c>
      <c r="EK479" s="449" t="n">
        <f aca="false">EA479</f>
        <v>73</v>
      </c>
      <c r="EL479" s="418" t="n">
        <f aca="false">EB479</f>
        <v>7700</v>
      </c>
      <c r="EM479" s="432" t="n">
        <f aca="false">EC479</f>
        <v>11.8</v>
      </c>
      <c r="EN479" s="432"/>
      <c r="EO479" s="432"/>
      <c r="EP479" s="432"/>
      <c r="EQ479" s="431" t="n">
        <f aca="false">EG479</f>
        <v>20</v>
      </c>
      <c r="ER479" s="449"/>
      <c r="ES479" s="450" t="n">
        <f aca="false">44000/(BA479+AF479)*24</f>
        <v>27.9527767483721</v>
      </c>
      <c r="ET479" s="451" t="n">
        <f aca="false">(BA479+AF479)/BA$6</f>
        <v>0.75556</v>
      </c>
      <c r="EU479" s="452" t="n">
        <f aca="false">BV479/1000/ES479*24</f>
        <v>0.343234272727273</v>
      </c>
      <c r="EV479" s="500" t="n">
        <f aca="false">EU479/$EU$6</f>
        <v>0.635619023569024</v>
      </c>
      <c r="EW479" s="514" t="n">
        <f aca="false">1-EM479/BY479</f>
        <v>0.633787955710875</v>
      </c>
      <c r="EX479" s="515" t="n">
        <f aca="false">BY479-EM479</f>
        <v>20.4217692837101</v>
      </c>
      <c r="EY479" s="514" t="n">
        <f aca="false">1-EJ479/BU479</f>
        <v>0.720478325859492</v>
      </c>
      <c r="EZ479" s="515" t="n">
        <f aca="false">BU479-EJ479</f>
        <v>48.2</v>
      </c>
      <c r="FA479" s="451" t="n">
        <f aca="false">1-EK479/BV479</f>
        <v>0.817392546887535</v>
      </c>
      <c r="FB479" s="432" t="n">
        <f aca="false">BV479-EK479</f>
        <v>326.764624913971</v>
      </c>
      <c r="FC479" s="453"/>
      <c r="FD479" s="432"/>
      <c r="FE479" s="453" t="n">
        <f aca="false">1-EQ479/CB479</f>
        <v>0.90521327014218</v>
      </c>
      <c r="FF479" s="431" t="n">
        <f aca="false">CB479-EQ479</f>
        <v>191</v>
      </c>
      <c r="FG479" s="491" t="n">
        <v>50400</v>
      </c>
      <c r="FH479" s="499"/>
      <c r="FI479" s="502"/>
      <c r="FJ479" s="488"/>
      <c r="FK479" s="456" t="n">
        <f aca="false">3000/BS479*24</f>
        <v>1.90587114193446</v>
      </c>
      <c r="FL479" s="491"/>
      <c r="FM479" s="503"/>
      <c r="FN479" s="491" t="n">
        <v>5882</v>
      </c>
      <c r="FO479" s="533" t="n">
        <f aca="false">FN479/11.15/1.2/1000</f>
        <v>0.439611360239163</v>
      </c>
      <c r="FP479" s="450" t="n">
        <f aca="false">FN479/BS479*1000</f>
        <v>155.699084123035</v>
      </c>
      <c r="FQ479" s="504" t="n">
        <v>54</v>
      </c>
      <c r="FR479" s="459" t="n">
        <f aca="false">FQ479/BS479*1000</f>
        <v>1.42940335645084</v>
      </c>
      <c r="FS479" s="505" t="n">
        <v>7.96</v>
      </c>
      <c r="FT479" s="536" t="n">
        <v>16.1</v>
      </c>
      <c r="FU479" s="496" t="n">
        <v>65</v>
      </c>
      <c r="FV479" s="491" t="n">
        <v>3</v>
      </c>
      <c r="FW479" s="505"/>
      <c r="FX479" s="491"/>
      <c r="FY479" s="453" t="n">
        <f aca="false">1-FV479/(EG479+DD479)</f>
        <v>0.85</v>
      </c>
      <c r="FZ479" s="453"/>
      <c r="GA479" s="430"/>
      <c r="GB479" s="500" t="n">
        <f aca="false">1-FT479/DZ479</f>
        <v>0.13903743315508</v>
      </c>
      <c r="GC479" s="515" t="n">
        <f aca="false">(CW479+DZ479-FT479)</f>
        <v>2.6</v>
      </c>
      <c r="GD479" s="500" t="n">
        <f aca="false">1-FU479/EA479</f>
        <v>0.10958904109589</v>
      </c>
      <c r="GE479" s="528" t="n">
        <f aca="false">CX479+EA479-FU479</f>
        <v>8</v>
      </c>
      <c r="GF479" s="462" t="n">
        <f aca="false">4100/BS479*24</f>
        <v>2.60469056064376</v>
      </c>
      <c r="GG479" s="491" t="n">
        <v>25</v>
      </c>
      <c r="GH479" s="527" t="n">
        <f aca="false">GG479/80</f>
        <v>0.3125</v>
      </c>
      <c r="GI479" s="491" t="n">
        <v>175</v>
      </c>
      <c r="GJ479" s="545" t="n">
        <f aca="false">GI479/GG479</f>
        <v>7</v>
      </c>
      <c r="GK479" s="464" t="n">
        <f aca="false">GG479/(BS479/24)*1000</f>
        <v>15.8822595161205</v>
      </c>
      <c r="GL479" s="508" t="n">
        <v>8.07</v>
      </c>
      <c r="GM479" s="536" t="n">
        <v>15</v>
      </c>
      <c r="GN479" s="537" t="n">
        <v>53</v>
      </c>
      <c r="GO479" s="527" t="n">
        <f aca="false">1-GM479/FT479</f>
        <v>0.0683229813664598</v>
      </c>
      <c r="GP479" s="527" t="n">
        <f aca="false">1-GN479/FU479</f>
        <v>0.184615384615385</v>
      </c>
      <c r="GQ479" s="536" t="n">
        <v>8</v>
      </c>
      <c r="GR479" s="456" t="n">
        <f aca="false">4300/BS479*24</f>
        <v>2.73174863677272</v>
      </c>
      <c r="GS479" s="537" t="n">
        <f aca="false">HC479</f>
        <v>14.3</v>
      </c>
      <c r="GT479" s="537" t="n">
        <f aca="false">HD479</f>
        <v>51.194</v>
      </c>
      <c r="GU479" s="527" t="n">
        <f aca="false">1-GS479/GM479</f>
        <v>0.0466666666666666</v>
      </c>
      <c r="GV479" s="527" t="n">
        <f aca="false">1-GT479/GN479</f>
        <v>0.0340754716981132</v>
      </c>
      <c r="GW479" s="527" t="n">
        <f aca="false">1-HC479/FT479</f>
        <v>0.111801242236025</v>
      </c>
      <c r="GX479" s="527" t="n">
        <f aca="false">1-HD479/FU479</f>
        <v>0.2124</v>
      </c>
      <c r="GY479" s="545" t="n">
        <f aca="false">GK479/(FU479-HD479)</f>
        <v>1.15038820194991</v>
      </c>
      <c r="GZ479" s="491" t="n">
        <v>33988</v>
      </c>
      <c r="HA479" s="494" t="n">
        <v>8.25</v>
      </c>
      <c r="HB479" s="494" t="n">
        <v>7.93</v>
      </c>
      <c r="HC479" s="495" t="n">
        <v>14.3</v>
      </c>
      <c r="HD479" s="499" t="n">
        <f aca="false">HC479*3.58</f>
        <v>51.194</v>
      </c>
      <c r="HE479" s="499" t="n">
        <v>14</v>
      </c>
      <c r="HF479" s="499"/>
      <c r="HG479" s="499"/>
      <c r="HH479" s="493" t="n">
        <v>4</v>
      </c>
      <c r="HI479" s="509" t="n">
        <v>7590</v>
      </c>
      <c r="HJ479" s="491" t="n">
        <f aca="false">HI479*0.67</f>
        <v>5085.3</v>
      </c>
      <c r="HK479" s="491"/>
      <c r="HL479" s="491"/>
      <c r="HM479" s="544"/>
      <c r="HN479" s="507" t="n">
        <v>7.29</v>
      </c>
      <c r="HO479" s="492"/>
      <c r="HP479" s="546" t="n">
        <v>0.18</v>
      </c>
      <c r="HQ479" s="524"/>
      <c r="HR479" s="525"/>
      <c r="HS479" s="525" t="n">
        <v>0.22</v>
      </c>
      <c r="HT479" s="512" t="n">
        <v>8</v>
      </c>
      <c r="HU479" s="526" t="n">
        <f aca="false">72500/BA479*24</f>
        <v>48.2957699567004</v>
      </c>
      <c r="HV479" s="527" t="n">
        <f aca="false">1-HC479/BE479</f>
        <v>0.786248131539611</v>
      </c>
      <c r="HW479" s="527" t="n">
        <f aca="false">1-HD479/BF479</f>
        <v>0.835389067524116</v>
      </c>
      <c r="HX479" s="527" t="n">
        <f aca="false">1-HN479/BK479</f>
        <v>0.779090909090909</v>
      </c>
      <c r="HY479" s="513"/>
    </row>
    <row r="480" s="599" customFormat="true" ht="15" hidden="false" customHeight="true" outlineLevel="0" collapsed="false">
      <c r="A480" s="401" t="n">
        <v>43962</v>
      </c>
      <c r="B480" s="516" t="n">
        <v>41192</v>
      </c>
      <c r="C480" s="403" t="n">
        <f aca="false">B480/$B$6</f>
        <v>0.82384</v>
      </c>
      <c r="D480" s="572" t="n">
        <v>7.83</v>
      </c>
      <c r="E480" s="573" t="n">
        <v>41.8</v>
      </c>
      <c r="F480" s="574" t="n">
        <v>171</v>
      </c>
      <c r="G480" s="407" t="n">
        <f aca="false">F480*B480/1000</f>
        <v>7043.832</v>
      </c>
      <c r="H480" s="403" t="n">
        <f aca="false">G480/$G$6</f>
        <v>0.28175328</v>
      </c>
      <c r="I480" s="574" t="n">
        <v>6200</v>
      </c>
      <c r="J480" s="407" t="n">
        <f aca="false">I480*0.67</f>
        <v>4154</v>
      </c>
      <c r="K480" s="575" t="n">
        <v>42.85</v>
      </c>
      <c r="L480" s="575"/>
      <c r="M480" s="575"/>
      <c r="N480" s="576" t="n">
        <v>130.5</v>
      </c>
      <c r="O480" s="576"/>
      <c r="P480" s="410"/>
      <c r="Q480" s="410" t="n">
        <v>1320</v>
      </c>
      <c r="R480" s="410"/>
      <c r="S480" s="410"/>
      <c r="T480" s="411" t="n">
        <v>5.37</v>
      </c>
      <c r="U480" s="410" t="n">
        <f aca="false">V480/2.9</f>
        <v>3564.13793103448</v>
      </c>
      <c r="V480" s="410" t="n">
        <v>10336</v>
      </c>
      <c r="W480" s="410" t="n">
        <v>4391</v>
      </c>
      <c r="X480" s="517" t="n">
        <v>430</v>
      </c>
      <c r="Y480" s="474"/>
      <c r="Z480" s="430"/>
      <c r="AA480" s="448"/>
      <c r="AB480" s="410"/>
      <c r="AC480" s="410"/>
      <c r="AD480" s="475"/>
      <c r="AE480" s="478"/>
      <c r="AF480" s="479" t="n">
        <f aca="false">X480+Q480</f>
        <v>1750</v>
      </c>
      <c r="AG480" s="478" t="n">
        <f aca="false">AF480/$AF$6</f>
        <v>0.7</v>
      </c>
      <c r="AH480" s="479" t="n">
        <f aca="false">AI480/2.9</f>
        <v>2702.86699507389</v>
      </c>
      <c r="AI480" s="479" t="n">
        <f aca="false">(V480*Q480+F480*X480)/AF480</f>
        <v>7838.31428571429</v>
      </c>
      <c r="AJ480" s="474" t="n">
        <f aca="false">(V480*Q480+X480*F480)/1000</f>
        <v>13717.05</v>
      </c>
      <c r="AK480" s="478" t="n">
        <f aca="false">AJ480/$AJ$6</f>
        <v>0.609646666666667</v>
      </c>
      <c r="AL480" s="448" t="n">
        <v>38</v>
      </c>
      <c r="AM480" s="480"/>
      <c r="AN480" s="474" t="n">
        <v>2602</v>
      </c>
      <c r="AO480" s="474" t="n">
        <v>2690</v>
      </c>
      <c r="AP480" s="480" t="n">
        <v>7.46</v>
      </c>
      <c r="AQ480" s="448" t="n">
        <v>689</v>
      </c>
      <c r="AR480" s="474" t="n">
        <f aca="false">AQ480*3.2</f>
        <v>2204.8</v>
      </c>
      <c r="AS480" s="658" t="n">
        <f aca="false">AR480/AQ480</f>
        <v>3.2</v>
      </c>
      <c r="AT480" s="474" t="n">
        <v>4880</v>
      </c>
      <c r="AU480" s="448"/>
      <c r="AV480" s="481" t="n">
        <v>15</v>
      </c>
      <c r="AW480" s="480" t="n">
        <v>9.82</v>
      </c>
      <c r="AX480" s="480" t="n">
        <v>30.89</v>
      </c>
      <c r="AY480" s="481" t="n">
        <v>16.1</v>
      </c>
      <c r="AZ480" s="481" t="n">
        <v>5.5</v>
      </c>
      <c r="BA480" s="421" t="n">
        <f aca="false">CC480+DF480</f>
        <v>40345</v>
      </c>
      <c r="BB480" s="422" t="n">
        <f aca="false">BA480/$BA$6</f>
        <v>0.8069</v>
      </c>
      <c r="BC480" s="423"/>
      <c r="BD480" s="424" t="n">
        <v>7.6</v>
      </c>
      <c r="BE480" s="425" t="n">
        <v>114.3</v>
      </c>
      <c r="BF480" s="426" t="n">
        <v>420</v>
      </c>
      <c r="BG480" s="427" t="n">
        <v>8280</v>
      </c>
      <c r="BH480" s="421" t="n">
        <f aca="false">BG480*0.67</f>
        <v>5547.6</v>
      </c>
      <c r="BI480" s="433"/>
      <c r="BJ480" s="422"/>
      <c r="BK480" s="428" t="n">
        <v>29.8</v>
      </c>
      <c r="BL480" s="428"/>
      <c r="BM480" s="429"/>
      <c r="BN480" s="423"/>
      <c r="BO480" s="426" t="n">
        <v>88</v>
      </c>
      <c r="BP480" s="426"/>
      <c r="BQ480" s="424" t="n">
        <v>5.28</v>
      </c>
      <c r="BR480" s="422" t="n">
        <f aca="false">BQ480/$BQ$6</f>
        <v>0.733333333333333</v>
      </c>
      <c r="BS480" s="410" t="n">
        <f aca="false">BA480+AF480</f>
        <v>42095</v>
      </c>
      <c r="BT480" s="430" t="n">
        <f aca="false">(BD480*BA480+AP480*AF480)/(AF480+BA480)</f>
        <v>7.59417983133389</v>
      </c>
      <c r="BU480" s="431" t="n">
        <f aca="false">(AQ480*Y480+BA480*BE480)/(BA480+Y480)</f>
        <v>114.3</v>
      </c>
      <c r="BV480" s="431" t="n">
        <f aca="false">(BA480*BF480+AR480*AF480)/(AF480+BA480)</f>
        <v>494.198835966267</v>
      </c>
      <c r="BW480" s="431" t="n">
        <f aca="false">(BA480*BG480+AS480*AF480)/(AF480+BA480)</f>
        <v>7935.91162845944</v>
      </c>
      <c r="BX480" s="431" t="n">
        <f aca="false">BW480*0.65</f>
        <v>5158.34255849863</v>
      </c>
      <c r="BY480" s="431" t="n">
        <f aca="false">(BK480*BA480+AY480*AF480)/BS480</f>
        <v>29.2304549233876</v>
      </c>
      <c r="BZ480" s="431"/>
      <c r="CA480" s="432"/>
      <c r="CB480" s="431" t="n">
        <f aca="false">BO480</f>
        <v>88</v>
      </c>
      <c r="CC480" s="433" t="n">
        <v>20205</v>
      </c>
      <c r="CD480" s="412" t="n">
        <f aca="false">CC480+AF480/2</f>
        <v>21080</v>
      </c>
      <c r="CE480" s="422" t="n">
        <f aca="false">CD480/25000</f>
        <v>0.8432</v>
      </c>
      <c r="CF480" s="434" t="n">
        <f aca="false">6700/CD480*24</f>
        <v>7.6280834914611</v>
      </c>
      <c r="CG480" s="435"/>
      <c r="CH480" s="428"/>
      <c r="CI480" s="447" t="n">
        <f aca="false">9500/CD480*24</f>
        <v>10.8159392789374</v>
      </c>
      <c r="CJ480" s="437" t="n">
        <v>29.2</v>
      </c>
      <c r="CK480" s="437" t="n">
        <v>1.68</v>
      </c>
      <c r="CL480" s="424"/>
      <c r="CM480" s="424" t="n">
        <v>21.4</v>
      </c>
      <c r="CN480" s="424" t="n">
        <v>87</v>
      </c>
      <c r="CO480" s="433"/>
      <c r="CP480" s="433"/>
      <c r="CQ480" s="438"/>
      <c r="CR480" s="438" t="n">
        <v>0.87</v>
      </c>
      <c r="CS480" s="425"/>
      <c r="CT480" s="433" t="n">
        <f aca="false">3500/CD480*24</f>
        <v>3.98481973434535</v>
      </c>
      <c r="CU480" s="435" t="n">
        <v>6.78</v>
      </c>
      <c r="CV480" s="439"/>
      <c r="CW480" s="440"/>
      <c r="CX480" s="441"/>
      <c r="CY480" s="442"/>
      <c r="CZ480" s="443"/>
      <c r="DA480" s="443"/>
      <c r="DB480" s="443"/>
      <c r="DC480" s="443"/>
      <c r="DD480" s="444"/>
      <c r="DE480" s="441"/>
      <c r="DF480" s="445" t="n">
        <v>20140</v>
      </c>
      <c r="DG480" s="446" t="n">
        <f aca="false">DF480+AF480/2</f>
        <v>21015</v>
      </c>
      <c r="DH480" s="422" t="n">
        <f aca="false">DG480/25000</f>
        <v>0.8406</v>
      </c>
      <c r="DI480" s="447" t="n">
        <f aca="false">6700/DG480*24</f>
        <v>7.65167737330478</v>
      </c>
      <c r="DJ480" s="435" t="n">
        <v>7.8</v>
      </c>
      <c r="DK480" s="428" t="n">
        <v>5.7</v>
      </c>
      <c r="DL480" s="447" t="n">
        <f aca="false">9500/DG480*24</f>
        <v>10.8493932905068</v>
      </c>
      <c r="DM480" s="423" t="n">
        <v>29.6</v>
      </c>
      <c r="DN480" s="423" t="n">
        <v>1.62</v>
      </c>
      <c r="DO480" s="424" t="n">
        <v>7.82</v>
      </c>
      <c r="DP480" s="424" t="n">
        <v>21</v>
      </c>
      <c r="DQ480" s="424" t="n">
        <v>88</v>
      </c>
      <c r="DR480" s="433"/>
      <c r="DS480" s="433"/>
      <c r="DT480" s="438"/>
      <c r="DU480" s="438" t="n">
        <v>0.87</v>
      </c>
      <c r="DV480" s="425"/>
      <c r="DW480" s="447" t="n">
        <f aca="false">3500/DG480*24</f>
        <v>3.9971448965025</v>
      </c>
      <c r="DX480" s="435" t="n">
        <v>6.28</v>
      </c>
      <c r="DY480" s="439" t="n">
        <v>8.05</v>
      </c>
      <c r="DZ480" s="440" t="n">
        <v>20.3</v>
      </c>
      <c r="EA480" s="441" t="n">
        <v>79</v>
      </c>
      <c r="EB480" s="442" t="n">
        <v>7510</v>
      </c>
      <c r="EC480" s="443" t="n">
        <v>7.6</v>
      </c>
      <c r="ED480" s="443"/>
      <c r="EE480" s="443"/>
      <c r="EF480" s="443"/>
      <c r="EG480" s="444" t="n">
        <v>27</v>
      </c>
      <c r="EH480" s="441"/>
      <c r="EI480" s="430" t="n">
        <f aca="false">DY480</f>
        <v>8.05</v>
      </c>
      <c r="EJ480" s="448" t="n">
        <f aca="false">DZ480</f>
        <v>20.3</v>
      </c>
      <c r="EK480" s="449" t="n">
        <f aca="false">EA480</f>
        <v>79</v>
      </c>
      <c r="EL480" s="418" t="n">
        <f aca="false">EB480</f>
        <v>7510</v>
      </c>
      <c r="EM480" s="432" t="n">
        <f aca="false">EC480</f>
        <v>7.6</v>
      </c>
      <c r="EN480" s="432"/>
      <c r="EO480" s="432"/>
      <c r="EP480" s="432"/>
      <c r="EQ480" s="431" t="n">
        <f aca="false">EG480</f>
        <v>27</v>
      </c>
      <c r="ER480" s="449"/>
      <c r="ES480" s="450" t="n">
        <f aca="false">44000/(BA480+AF480)*24</f>
        <v>25.086114740468</v>
      </c>
      <c r="ET480" s="451" t="n">
        <f aca="false">(BA480+AF480)/BA$6</f>
        <v>0.8419</v>
      </c>
      <c r="EU480" s="452" t="n">
        <f aca="false">BV480/1000/ES480*24</f>
        <v>0.472802272727273</v>
      </c>
      <c r="EV480" s="451" t="n">
        <f aca="false">EU480/$EU$6</f>
        <v>0.875559764309764</v>
      </c>
      <c r="EW480" s="514" t="n">
        <f aca="false">1-EM480/BY480</f>
        <v>0.739997204288491</v>
      </c>
      <c r="EX480" s="515" t="n">
        <f aca="false">BY480-EM480</f>
        <v>21.6304549233876</v>
      </c>
      <c r="EY480" s="514" t="n">
        <f aca="false">1-EJ480/BU480</f>
        <v>0.822397200349956</v>
      </c>
      <c r="EZ480" s="515" t="n">
        <f aca="false">BU480-EJ480</f>
        <v>94</v>
      </c>
      <c r="FA480" s="451" t="n">
        <f aca="false">1-EK480/BV480</f>
        <v>0.840145313483918</v>
      </c>
      <c r="FB480" s="432" t="n">
        <f aca="false">BV480-EK480</f>
        <v>415.198835966267</v>
      </c>
      <c r="FC480" s="453"/>
      <c r="FD480" s="432"/>
      <c r="FE480" s="453" t="n">
        <f aca="false">1-EQ480/CB480</f>
        <v>0.693181818181818</v>
      </c>
      <c r="FF480" s="431" t="n">
        <f aca="false">CB480-EQ480</f>
        <v>61</v>
      </c>
      <c r="FG480" s="406" t="n">
        <v>50400</v>
      </c>
      <c r="FH480" s="590"/>
      <c r="FI480" s="591"/>
      <c r="FJ480" s="592"/>
      <c r="FK480" s="456" t="n">
        <f aca="false">3000/BS480*24</f>
        <v>1.71041691412282</v>
      </c>
      <c r="FL480" s="531"/>
      <c r="FM480" s="456"/>
      <c r="FN480" s="531" t="n">
        <v>6365</v>
      </c>
      <c r="FO480" s="533" t="n">
        <f aca="false">FN480/11.15/1.2/1000</f>
        <v>0.475710014947683</v>
      </c>
      <c r="FP480" s="450" t="n">
        <f aca="false">FN480/BS480*1000</f>
        <v>151.205606366552</v>
      </c>
      <c r="FQ480" s="458" t="n">
        <v>54</v>
      </c>
      <c r="FR480" s="459" t="n">
        <f aca="false">FQ480/BS480*1000</f>
        <v>1.28281268559211</v>
      </c>
      <c r="FS480" s="577" t="n">
        <v>7.95</v>
      </c>
      <c r="FT480" s="578" t="n">
        <v>17.4</v>
      </c>
      <c r="FU480" s="579" t="n">
        <v>68</v>
      </c>
      <c r="FV480" s="580" t="n">
        <v>1</v>
      </c>
      <c r="FW480" s="581"/>
      <c r="FX480" s="580"/>
      <c r="FY480" s="453" t="n">
        <f aca="false">1-FV480/(EG480+DD480)</f>
        <v>0.962962962962963</v>
      </c>
      <c r="FZ480" s="453"/>
      <c r="GA480" s="430"/>
      <c r="GB480" s="514" t="n">
        <f aca="false">1-FT480/DZ480</f>
        <v>0.142857142857143</v>
      </c>
      <c r="GC480" s="515" t="n">
        <f aca="false">(CW480+DZ480-FT480)</f>
        <v>2.9</v>
      </c>
      <c r="GD480" s="514" t="n">
        <f aca="false">1-FU480/EA480</f>
        <v>0.139240506329114</v>
      </c>
      <c r="GE480" s="528" t="n">
        <f aca="false">CX480+EA480-FU480</f>
        <v>11</v>
      </c>
      <c r="GF480" s="462" t="n">
        <f aca="false">4100/BS480*24</f>
        <v>2.33756978263452</v>
      </c>
      <c r="GG480" s="607" t="n">
        <v>25</v>
      </c>
      <c r="GH480" s="451" t="n">
        <f aca="false">GG480/80</f>
        <v>0.3125</v>
      </c>
      <c r="GI480" s="406" t="n">
        <v>175</v>
      </c>
      <c r="GJ480" s="463" t="n">
        <f aca="false">GI480/GG480</f>
        <v>7</v>
      </c>
      <c r="GK480" s="464" t="n">
        <f aca="false">GG480/(BS480/24)*1000</f>
        <v>14.2534742843568</v>
      </c>
      <c r="GL480" s="465" t="n">
        <v>8.1</v>
      </c>
      <c r="GM480" s="530" t="n">
        <v>16.7</v>
      </c>
      <c r="GN480" s="406" t="n">
        <v>59</v>
      </c>
      <c r="GO480" s="514" t="n">
        <f aca="false">1-GM480/FT480</f>
        <v>0.0402298850574713</v>
      </c>
      <c r="GP480" s="451" t="n">
        <f aca="false">1-GN480/FU480</f>
        <v>0.132352941176471</v>
      </c>
      <c r="GQ480" s="578" t="n">
        <v>8</v>
      </c>
      <c r="GR480" s="456" t="n">
        <f aca="false">4300/BS480*24</f>
        <v>2.45159757690937</v>
      </c>
      <c r="GS480" s="532" t="n">
        <f aca="false">HC480</f>
        <v>15.8</v>
      </c>
      <c r="GT480" s="532" t="n">
        <f aca="false">HD480</f>
        <v>56.564</v>
      </c>
      <c r="GU480" s="514" t="n">
        <f aca="false">1-GS480/GM480</f>
        <v>0.0538922155688621</v>
      </c>
      <c r="GV480" s="514" t="n">
        <f aca="false">1-GT480/GN480</f>
        <v>0.0412881355932202</v>
      </c>
      <c r="GW480" s="514" t="n">
        <f aca="false">1-HC480/FT480</f>
        <v>0.0919540229885056</v>
      </c>
      <c r="GX480" s="514" t="n">
        <f aca="false">1-HD480/FU480</f>
        <v>0.168176470588235</v>
      </c>
      <c r="GY480" s="463" t="n">
        <f aca="false">GK480/(FU480-HD480)</f>
        <v>1.24636886012214</v>
      </c>
      <c r="GZ480" s="406" t="n">
        <v>39303</v>
      </c>
      <c r="HA480" s="582" t="n">
        <v>8.31</v>
      </c>
      <c r="HB480" s="452" t="n">
        <v>7.95</v>
      </c>
      <c r="HC480" s="578" t="n">
        <v>15.8</v>
      </c>
      <c r="HD480" s="464" t="n">
        <f aca="false">HC480*3.58</f>
        <v>56.564</v>
      </c>
      <c r="HE480" s="464" t="n">
        <v>14</v>
      </c>
      <c r="HF480" s="464"/>
      <c r="HG480" s="583"/>
      <c r="HH480" s="576" t="n">
        <v>4</v>
      </c>
      <c r="HI480" s="584" t="n">
        <v>7910</v>
      </c>
      <c r="HJ480" s="407" t="n">
        <f aca="false">HI480*0.67</f>
        <v>5299.7</v>
      </c>
      <c r="HK480" s="407"/>
      <c r="HL480" s="550"/>
      <c r="HM480" s="585"/>
      <c r="HN480" s="462" t="n">
        <v>5.21</v>
      </c>
      <c r="HO480" s="575"/>
      <c r="HP480" s="549" t="n">
        <v>0.22</v>
      </c>
      <c r="HQ480" s="586"/>
      <c r="HR480" s="587"/>
      <c r="HS480" s="521" t="n">
        <v>0.21</v>
      </c>
      <c r="HT480" s="588" t="n">
        <v>8</v>
      </c>
      <c r="HU480" s="523" t="n">
        <f aca="false">72500/BA480*24</f>
        <v>43.1280208204238</v>
      </c>
      <c r="HV480" s="514" t="n">
        <f aca="false">1-HC480/BE480</f>
        <v>0.861767279090114</v>
      </c>
      <c r="HW480" s="514" t="n">
        <f aca="false">1-HD480/BF480</f>
        <v>0.86532380952381</v>
      </c>
      <c r="HX480" s="514" t="n">
        <f aca="false">1-HN480/BK480</f>
        <v>0.825167785234899</v>
      </c>
      <c r="HY480" s="600"/>
    </row>
    <row r="481" s="599" customFormat="true" ht="15" hidden="false" customHeight="true" outlineLevel="0" collapsed="false">
      <c r="A481" s="401" t="n">
        <v>43963</v>
      </c>
      <c r="B481" s="516" t="n">
        <v>37365</v>
      </c>
      <c r="C481" s="403" t="n">
        <f aca="false">B481/$B$6</f>
        <v>0.7473</v>
      </c>
      <c r="D481" s="572" t="n">
        <v>7.66</v>
      </c>
      <c r="E481" s="573" t="n">
        <v>52.5</v>
      </c>
      <c r="F481" s="574" t="n">
        <v>220.5</v>
      </c>
      <c r="G481" s="407" t="n">
        <f aca="false">F481*B481/1000</f>
        <v>8238.9825</v>
      </c>
      <c r="H481" s="403" t="n">
        <f aca="false">G481/$G$6</f>
        <v>0.3295593</v>
      </c>
      <c r="I481" s="574" t="n">
        <v>6910</v>
      </c>
      <c r="J481" s="407" t="n">
        <f aca="false">I481*0.67</f>
        <v>4629.7</v>
      </c>
      <c r="K481" s="575" t="n">
        <v>49.25</v>
      </c>
      <c r="L481" s="575" t="n">
        <v>22.8</v>
      </c>
      <c r="M481" s="575" t="n">
        <v>2.6</v>
      </c>
      <c r="N481" s="576" t="n">
        <v>126.5</v>
      </c>
      <c r="O481" s="576" t="n">
        <v>32</v>
      </c>
      <c r="P481" s="410"/>
      <c r="Q481" s="410" t="n">
        <v>1320</v>
      </c>
      <c r="R481" s="410"/>
      <c r="S481" s="410"/>
      <c r="T481" s="411" t="n">
        <v>4.97</v>
      </c>
      <c r="U481" s="410" t="n">
        <f aca="false">V481/2.9</f>
        <v>3683.79310344828</v>
      </c>
      <c r="V481" s="410" t="n">
        <v>10683</v>
      </c>
      <c r="W481" s="410" t="n">
        <v>2887</v>
      </c>
      <c r="X481" s="517" t="n">
        <v>430</v>
      </c>
      <c r="Y481" s="474"/>
      <c r="Z481" s="430"/>
      <c r="AA481" s="448"/>
      <c r="AB481" s="410"/>
      <c r="AC481" s="410"/>
      <c r="AD481" s="475"/>
      <c r="AE481" s="478"/>
      <c r="AF481" s="479" t="n">
        <f aca="false">X481+Q481</f>
        <v>1750</v>
      </c>
      <c r="AG481" s="478" t="n">
        <f aca="false">AF481/$AF$6</f>
        <v>0.7</v>
      </c>
      <c r="AH481" s="479" t="n">
        <f aca="false">AI481/2.9</f>
        <v>2797.31527093596</v>
      </c>
      <c r="AI481" s="479" t="n">
        <f aca="false">(V481*Q481+F481*X481)/AF481</f>
        <v>8112.21428571429</v>
      </c>
      <c r="AJ481" s="474" t="n">
        <f aca="false">(V481*Q481+X481*F481)/1000</f>
        <v>14196.375</v>
      </c>
      <c r="AK481" s="478" t="n">
        <f aca="false">AJ481/$AJ$6</f>
        <v>0.63095</v>
      </c>
      <c r="AL481" s="448" t="n">
        <v>38</v>
      </c>
      <c r="AM481" s="480"/>
      <c r="AN481" s="474" t="n">
        <v>2549</v>
      </c>
      <c r="AO481" s="474" t="n">
        <v>2586</v>
      </c>
      <c r="AP481" s="480" t="n">
        <v>7.38</v>
      </c>
      <c r="AQ481" s="448" t="n">
        <v>690</v>
      </c>
      <c r="AR481" s="474" t="n">
        <f aca="false">AQ481*3.2</f>
        <v>2208</v>
      </c>
      <c r="AS481" s="658" t="n">
        <f aca="false">AR481/AQ481</f>
        <v>3.2</v>
      </c>
      <c r="AT481" s="474" t="n">
        <v>5090</v>
      </c>
      <c r="AU481" s="448"/>
      <c r="AV481" s="481" t="n">
        <v>15</v>
      </c>
      <c r="AW481" s="480" t="n">
        <v>9.81</v>
      </c>
      <c r="AX481" s="480" t="n">
        <v>32.04</v>
      </c>
      <c r="AY481" s="481" t="n">
        <v>16.2</v>
      </c>
      <c r="AZ481" s="481" t="n">
        <v>5.8</v>
      </c>
      <c r="BA481" s="421" t="n">
        <f aca="false">CC481+DF481</f>
        <v>38489</v>
      </c>
      <c r="BB481" s="422" t="n">
        <f aca="false">BA481/$BA$6</f>
        <v>0.76978</v>
      </c>
      <c r="BC481" s="423"/>
      <c r="BD481" s="424" t="n">
        <v>7.71</v>
      </c>
      <c r="BE481" s="425" t="n">
        <v>93.6</v>
      </c>
      <c r="BF481" s="426" t="n">
        <v>373</v>
      </c>
      <c r="BG481" s="427" t="n">
        <v>9110</v>
      </c>
      <c r="BH481" s="421" t="n">
        <f aca="false">BG481*0.67</f>
        <v>6103.7</v>
      </c>
      <c r="BI481" s="433" t="n">
        <v>1833</v>
      </c>
      <c r="BJ481" s="422" t="n">
        <f aca="false">BI481/35.5*(23+35.5)/BH481</f>
        <v>0.494876462602804</v>
      </c>
      <c r="BK481" s="428" t="n">
        <v>26.9</v>
      </c>
      <c r="BL481" s="428" t="n">
        <v>8.7</v>
      </c>
      <c r="BM481" s="429" t="n">
        <v>16.1</v>
      </c>
      <c r="BN481" s="423" t="n">
        <v>1.8</v>
      </c>
      <c r="BO481" s="426" t="n">
        <v>157</v>
      </c>
      <c r="BP481" s="426" t="n">
        <v>32</v>
      </c>
      <c r="BQ481" s="424" t="n">
        <v>3.58</v>
      </c>
      <c r="BR481" s="422" t="n">
        <f aca="false">BQ481/$BQ$6</f>
        <v>0.497222222222222</v>
      </c>
      <c r="BS481" s="410" t="n">
        <f aca="false">BA481+AF481</f>
        <v>40239</v>
      </c>
      <c r="BT481" s="430" t="n">
        <f aca="false">(BD481*BA481+AP481*AF481)/(AF481+BA481)</f>
        <v>7.69564825169612</v>
      </c>
      <c r="BU481" s="431" t="n">
        <f aca="false">(AQ481*Y481+BA481*BE481)/(BA481+Y481)</f>
        <v>93.6</v>
      </c>
      <c r="BV481" s="431" t="n">
        <f aca="false">(BA481*BF481+AR481*AF481)/(AF481+BA481)</f>
        <v>452.804418598872</v>
      </c>
      <c r="BW481" s="431" t="n">
        <f aca="false">(BA481*BG481+AS481*AF481)/(AF481+BA481)</f>
        <v>8713.94393498844</v>
      </c>
      <c r="BX481" s="431" t="n">
        <f aca="false">BW481*0.65</f>
        <v>5664.06355774249</v>
      </c>
      <c r="BY481" s="431" t="n">
        <f aca="false">(BK481*BA481+AY481*AF481)/BS481</f>
        <v>26.4346554337831</v>
      </c>
      <c r="BZ481" s="431" t="n">
        <f aca="false">(BL481*BA481+AY481*AF481)/BS481</f>
        <v>9.02617609781555</v>
      </c>
      <c r="CA481" s="432" t="n">
        <f aca="false">(BN481*BA481+AZ481*AF481)/BS481</f>
        <v>1.97396058550163</v>
      </c>
      <c r="CB481" s="431" t="n">
        <f aca="false">BO481</f>
        <v>157</v>
      </c>
      <c r="CC481" s="433" t="n">
        <v>19120</v>
      </c>
      <c r="CD481" s="412" t="n">
        <f aca="false">CC481+AF481/2</f>
        <v>19995</v>
      </c>
      <c r="CE481" s="422" t="n">
        <f aca="false">CD481/25000</f>
        <v>0.7998</v>
      </c>
      <c r="CF481" s="434" t="n">
        <f aca="false">6700/CD481*24</f>
        <v>8.04201050262566</v>
      </c>
      <c r="CG481" s="435"/>
      <c r="CH481" s="428"/>
      <c r="CI481" s="447" t="n">
        <f aca="false">9500/CD481*24</f>
        <v>11.4028507126782</v>
      </c>
      <c r="CJ481" s="437" t="n">
        <v>29</v>
      </c>
      <c r="CK481" s="437" t="n">
        <v>1.74</v>
      </c>
      <c r="CL481" s="424"/>
      <c r="CM481" s="424" t="n">
        <v>19.5</v>
      </c>
      <c r="CN481" s="424" t="n">
        <v>77</v>
      </c>
      <c r="CO481" s="433"/>
      <c r="CP481" s="433"/>
      <c r="CQ481" s="438"/>
      <c r="CR481" s="438" t="n">
        <v>0.81</v>
      </c>
      <c r="CS481" s="425"/>
      <c r="CT481" s="433" t="n">
        <f aca="false">3500/CD481*24</f>
        <v>4.20105026256564</v>
      </c>
      <c r="CU481" s="435" t="n">
        <v>6.94</v>
      </c>
      <c r="CV481" s="439"/>
      <c r="CW481" s="440"/>
      <c r="CX481" s="441"/>
      <c r="CY481" s="442"/>
      <c r="CZ481" s="443"/>
      <c r="DA481" s="443"/>
      <c r="DB481" s="443"/>
      <c r="DC481" s="443"/>
      <c r="DD481" s="444"/>
      <c r="DE481" s="441"/>
      <c r="DF481" s="445" t="n">
        <v>19369</v>
      </c>
      <c r="DG481" s="446" t="n">
        <f aca="false">DF481+AF481/2</f>
        <v>20244</v>
      </c>
      <c r="DH481" s="422" t="n">
        <f aca="false">DG481/25000</f>
        <v>0.80976</v>
      </c>
      <c r="DI481" s="447" t="n">
        <f aca="false">6700/DG481*24</f>
        <v>7.94309425014819</v>
      </c>
      <c r="DJ481" s="435" t="n">
        <v>7.72</v>
      </c>
      <c r="DK481" s="428" t="n">
        <v>4.9</v>
      </c>
      <c r="DL481" s="447" t="n">
        <f aca="false">9500/DG481*24</f>
        <v>11.262596324837</v>
      </c>
      <c r="DM481" s="423" t="n">
        <v>29.3</v>
      </c>
      <c r="DN481" s="423" t="n">
        <v>1.74</v>
      </c>
      <c r="DO481" s="424" t="n">
        <v>7.82</v>
      </c>
      <c r="DP481" s="424" t="n">
        <v>21</v>
      </c>
      <c r="DQ481" s="424" t="n">
        <v>80</v>
      </c>
      <c r="DR481" s="433" t="n">
        <v>4573</v>
      </c>
      <c r="DS481" s="433" t="n">
        <v>2653</v>
      </c>
      <c r="DT481" s="438" t="n">
        <f aca="false">DS481/DR481</f>
        <v>0.580144325388148</v>
      </c>
      <c r="DU481" s="438" t="n">
        <v>0.78</v>
      </c>
      <c r="DV481" s="425"/>
      <c r="DW481" s="447" t="n">
        <f aca="false">3500/DG481*24</f>
        <v>4.149377593361</v>
      </c>
      <c r="DX481" s="435" t="n">
        <v>6.56</v>
      </c>
      <c r="DY481" s="439" t="n">
        <v>8.1</v>
      </c>
      <c r="DZ481" s="440" t="n">
        <v>19.6</v>
      </c>
      <c r="EA481" s="441" t="n">
        <v>77</v>
      </c>
      <c r="EB481" s="442" t="n">
        <v>7380</v>
      </c>
      <c r="EC481" s="443" t="n">
        <v>8.5</v>
      </c>
      <c r="ED481" s="443" t="n">
        <v>0.33</v>
      </c>
      <c r="EE481" s="443" t="n">
        <v>5.7</v>
      </c>
      <c r="EF481" s="443" t="n">
        <v>1</v>
      </c>
      <c r="EG481" s="444" t="n">
        <v>15</v>
      </c>
      <c r="EH481" s="441" t="n">
        <v>16</v>
      </c>
      <c r="EI481" s="430" t="n">
        <f aca="false">DY481</f>
        <v>8.1</v>
      </c>
      <c r="EJ481" s="448" t="n">
        <f aca="false">DZ481</f>
        <v>19.6</v>
      </c>
      <c r="EK481" s="449" t="n">
        <f aca="false">EA481</f>
        <v>77</v>
      </c>
      <c r="EL481" s="418" t="n">
        <f aca="false">EB481</f>
        <v>7380</v>
      </c>
      <c r="EM481" s="432" t="n">
        <f aca="false">EC481</f>
        <v>8.5</v>
      </c>
      <c r="EN481" s="432" t="n">
        <f aca="false">ED481</f>
        <v>0.33</v>
      </c>
      <c r="EO481" s="432" t="n">
        <f aca="false">EE481</f>
        <v>5.7</v>
      </c>
      <c r="EP481" s="432" t="n">
        <f aca="false">EF481</f>
        <v>1</v>
      </c>
      <c r="EQ481" s="431" t="n">
        <f aca="false">EG481</f>
        <v>15</v>
      </c>
      <c r="ER481" s="449" t="n">
        <f aca="false">EH481</f>
        <v>16</v>
      </c>
      <c r="ES481" s="450" t="n">
        <f aca="false">44000/(BA481+AF481)*24</f>
        <v>26.2431968985313</v>
      </c>
      <c r="ET481" s="451" t="n">
        <f aca="false">(BA481+AF481)/BA$6</f>
        <v>0.80478</v>
      </c>
      <c r="EU481" s="452" t="n">
        <f aca="false">BV481/1000/ES481*24</f>
        <v>0.414099931818182</v>
      </c>
      <c r="EV481" s="451" t="n">
        <f aca="false">EU481/$EU$6</f>
        <v>0.766851725589226</v>
      </c>
      <c r="EW481" s="514" t="n">
        <f aca="false">1-EM481/BY481</f>
        <v>0.678452400437302</v>
      </c>
      <c r="EX481" s="515" t="n">
        <f aca="false">BY481-EM481</f>
        <v>17.9346554337831</v>
      </c>
      <c r="EY481" s="514" t="n">
        <f aca="false">1-EJ481/BU481</f>
        <v>0.790598290598291</v>
      </c>
      <c r="EZ481" s="515" t="n">
        <f aca="false">BU481-EJ481</f>
        <v>74</v>
      </c>
      <c r="FA481" s="451" t="n">
        <f aca="false">1-EK481/BV481</f>
        <v>0.829948655893722</v>
      </c>
      <c r="FB481" s="432" t="n">
        <f aca="false">BV481-EK481</f>
        <v>375.804418598872</v>
      </c>
      <c r="FC481" s="453" t="n">
        <f aca="false">1-EP481/CA481</f>
        <v>0.493404271926799</v>
      </c>
      <c r="FD481" s="432" t="n">
        <f aca="false">CA481-EP481</f>
        <v>0.973960585501628</v>
      </c>
      <c r="FE481" s="453" t="n">
        <f aca="false">1-EQ481/CB481</f>
        <v>0.904458598726115</v>
      </c>
      <c r="FF481" s="431" t="n">
        <f aca="false">CB481-EQ481</f>
        <v>142</v>
      </c>
      <c r="FG481" s="406" t="n">
        <v>50400</v>
      </c>
      <c r="FH481" s="590"/>
      <c r="FI481" s="591"/>
      <c r="FJ481" s="592"/>
      <c r="FK481" s="456" t="n">
        <f aca="false">3000/BS481*24</f>
        <v>1.78930887944531</v>
      </c>
      <c r="FL481" s="531"/>
      <c r="FM481" s="456"/>
      <c r="FN481" s="531" t="n">
        <v>6406</v>
      </c>
      <c r="FO481" s="533" t="n">
        <f aca="false">FN481/11.15/1.2/1000</f>
        <v>0.478774289985052</v>
      </c>
      <c r="FP481" s="450" t="n">
        <f aca="false">FN481/BS481*1000</f>
        <v>159.198787246204</v>
      </c>
      <c r="FQ481" s="458" t="n">
        <v>54</v>
      </c>
      <c r="FR481" s="459" t="n">
        <f aca="false">FQ481/BS481*1000</f>
        <v>1.34198165958399</v>
      </c>
      <c r="FS481" s="577" t="n">
        <v>7.9</v>
      </c>
      <c r="FT481" s="578" t="n">
        <v>16.4</v>
      </c>
      <c r="FU481" s="579" t="n">
        <v>61</v>
      </c>
      <c r="FV481" s="580" t="n">
        <v>1</v>
      </c>
      <c r="FW481" s="581" t="n">
        <v>0.28</v>
      </c>
      <c r="FX481" s="580" t="n">
        <v>16</v>
      </c>
      <c r="FY481" s="453" t="n">
        <f aca="false">1-FV481/(EG481+DD481)</f>
        <v>0.933333333333333</v>
      </c>
      <c r="FZ481" s="453" t="n">
        <f aca="false">1-FW481/(EF481+DC481)</f>
        <v>0.72</v>
      </c>
      <c r="GA481" s="430" t="n">
        <f aca="false">EF481+DC481-FW481</f>
        <v>0.72</v>
      </c>
      <c r="GB481" s="514" t="n">
        <f aca="false">1-FT481/DZ481</f>
        <v>0.163265306122449</v>
      </c>
      <c r="GC481" s="515" t="n">
        <f aca="false">(CW481+DZ481-FT481)</f>
        <v>3.2</v>
      </c>
      <c r="GD481" s="514" t="n">
        <f aca="false">1-FU481/EA481</f>
        <v>0.207792207792208</v>
      </c>
      <c r="GE481" s="528" t="n">
        <f aca="false">CX481+EA481-FU481</f>
        <v>16</v>
      </c>
      <c r="GF481" s="462" t="n">
        <f aca="false">4100/BS481*24</f>
        <v>2.4453888019086</v>
      </c>
      <c r="GG481" s="607" t="n">
        <v>25</v>
      </c>
      <c r="GH481" s="451" t="n">
        <f aca="false">GG481/80</f>
        <v>0.3125</v>
      </c>
      <c r="GI481" s="406" t="n">
        <v>175</v>
      </c>
      <c r="GJ481" s="463" t="n">
        <f aca="false">GI481/GG481</f>
        <v>7</v>
      </c>
      <c r="GK481" s="464" t="n">
        <f aca="false">GG481/(BS481/24)*1000</f>
        <v>14.910907328711</v>
      </c>
      <c r="GL481" s="465" t="n">
        <v>8.02</v>
      </c>
      <c r="GM481" s="530" t="n">
        <v>15.7</v>
      </c>
      <c r="GN481" s="406" t="n">
        <v>59</v>
      </c>
      <c r="GO481" s="514" t="n">
        <f aca="false">1-GM481/FT481</f>
        <v>0.0426829268292682</v>
      </c>
      <c r="GP481" s="451" t="n">
        <f aca="false">1-GN481/FU481</f>
        <v>0.0327868852459017</v>
      </c>
      <c r="GQ481" s="578" t="n">
        <v>8</v>
      </c>
      <c r="GR481" s="456" t="n">
        <f aca="false">4300/BS481*24</f>
        <v>2.56467606053828</v>
      </c>
      <c r="GS481" s="532" t="n">
        <f aca="false">HC481</f>
        <v>14.9</v>
      </c>
      <c r="GT481" s="532" t="n">
        <f aca="false">HD481</f>
        <v>53.342</v>
      </c>
      <c r="GU481" s="514" t="n">
        <f aca="false">1-GS481/GM481</f>
        <v>0.0509554140127388</v>
      </c>
      <c r="GV481" s="514" t="n">
        <f aca="false">1-GT481/GN481</f>
        <v>0.0958983050847456</v>
      </c>
      <c r="GW481" s="514" t="n">
        <f aca="false">1-HC481/FT481</f>
        <v>0.0914634146341462</v>
      </c>
      <c r="GX481" s="514" t="n">
        <f aca="false">1-HD481/FU481</f>
        <v>0.125540983606557</v>
      </c>
      <c r="GY481" s="463" t="n">
        <f aca="false">GK481/(FU481-HD481)</f>
        <v>1.94710202777631</v>
      </c>
      <c r="GZ481" s="406" t="n">
        <v>37995</v>
      </c>
      <c r="HA481" s="582" t="n">
        <v>8.25</v>
      </c>
      <c r="HB481" s="452" t="n">
        <v>7.93</v>
      </c>
      <c r="HC481" s="578" t="n">
        <v>14.9</v>
      </c>
      <c r="HD481" s="464" t="n">
        <f aca="false">HC481*3.58</f>
        <v>53.342</v>
      </c>
      <c r="HE481" s="464" t="n">
        <v>15</v>
      </c>
      <c r="HF481" s="464"/>
      <c r="HG481" s="583"/>
      <c r="HH481" s="576" t="n">
        <v>6</v>
      </c>
      <c r="HI481" s="584" t="n">
        <v>7500</v>
      </c>
      <c r="HJ481" s="407" t="n">
        <f aca="false">HI481*0.67</f>
        <v>5025</v>
      </c>
      <c r="HK481" s="407" t="n">
        <v>197</v>
      </c>
      <c r="HL481" s="550" t="n">
        <v>1380</v>
      </c>
      <c r="HM481" s="585" t="n">
        <v>6.6</v>
      </c>
      <c r="HN481" s="462" t="n">
        <v>6.4</v>
      </c>
      <c r="HO481" s="575" t="n">
        <v>0.16</v>
      </c>
      <c r="HP481" s="549" t="n">
        <v>0.24</v>
      </c>
      <c r="HQ481" s="586" t="n">
        <v>6</v>
      </c>
      <c r="HR481" s="587" t="n">
        <v>0.28</v>
      </c>
      <c r="HS481" s="521" t="n">
        <v>0.01</v>
      </c>
      <c r="HT481" s="588" t="n">
        <v>8</v>
      </c>
      <c r="HU481" s="523" t="n">
        <f aca="false">72500/BA481*24</f>
        <v>45.2077216867157</v>
      </c>
      <c r="HV481" s="514" t="n">
        <f aca="false">1-HC481/BE481</f>
        <v>0.840811965811966</v>
      </c>
      <c r="HW481" s="514" t="n">
        <f aca="false">1-HD481/BF481</f>
        <v>0.856991957104558</v>
      </c>
      <c r="HX481" s="514" t="n">
        <f aca="false">1-HN481/BK481</f>
        <v>0.762081784386617</v>
      </c>
      <c r="HY481" s="600"/>
    </row>
    <row r="482" s="599" customFormat="true" ht="15" hidden="false" customHeight="true" outlineLevel="0" collapsed="false">
      <c r="A482" s="401" t="n">
        <v>43964</v>
      </c>
      <c r="B482" s="516" t="n">
        <v>37595</v>
      </c>
      <c r="C482" s="403" t="n">
        <f aca="false">B482/$B$6</f>
        <v>0.7519</v>
      </c>
      <c r="D482" s="572" t="n">
        <v>7.79</v>
      </c>
      <c r="E482" s="573" t="n">
        <v>55.45</v>
      </c>
      <c r="F482" s="574" t="n">
        <v>233.5</v>
      </c>
      <c r="G482" s="407" t="n">
        <f aca="false">F482*B482/1000</f>
        <v>8778.4325</v>
      </c>
      <c r="H482" s="403" t="n">
        <f aca="false">G482/$G$6</f>
        <v>0.3511373</v>
      </c>
      <c r="I482" s="574" t="n">
        <v>7495</v>
      </c>
      <c r="J482" s="407" t="n">
        <f aca="false">I482*0.67</f>
        <v>5021.65</v>
      </c>
      <c r="K482" s="575" t="n">
        <v>48.25</v>
      </c>
      <c r="L482" s="575"/>
      <c r="M482" s="575"/>
      <c r="N482" s="576" t="n">
        <v>106</v>
      </c>
      <c r="O482" s="576"/>
      <c r="P482" s="410"/>
      <c r="Q482" s="410" t="n">
        <v>1320</v>
      </c>
      <c r="R482" s="410"/>
      <c r="S482" s="410"/>
      <c r="T482" s="411" t="n">
        <v>5.17</v>
      </c>
      <c r="U482" s="410" t="n">
        <f aca="false">V482/2.9</f>
        <v>3365.51724137931</v>
      </c>
      <c r="V482" s="410" t="n">
        <v>9760</v>
      </c>
      <c r="W482" s="410" t="n">
        <v>3658</v>
      </c>
      <c r="X482" s="517" t="n">
        <v>430</v>
      </c>
      <c r="Y482" s="474"/>
      <c r="Z482" s="430"/>
      <c r="AA482" s="410"/>
      <c r="AB482" s="410"/>
      <c r="AC482" s="410"/>
      <c r="AD482" s="475"/>
      <c r="AE482" s="478"/>
      <c r="AF482" s="479" t="n">
        <f aca="false">X482+Q482</f>
        <v>1750</v>
      </c>
      <c r="AG482" s="478" t="n">
        <f aca="false">AF482/$AF$6</f>
        <v>0.7</v>
      </c>
      <c r="AH482" s="479" t="n">
        <f aca="false">AI482/2.9</f>
        <v>2558.34581280788</v>
      </c>
      <c r="AI482" s="479" t="n">
        <f aca="false">(V482*Q482+F482*X482)/AF482</f>
        <v>7419.20285714286</v>
      </c>
      <c r="AJ482" s="474" t="n">
        <f aca="false">(V482*Q482+X482*F482)/1000</f>
        <v>12983.605</v>
      </c>
      <c r="AK482" s="478" t="n">
        <f aca="false">AJ482/$AJ$6</f>
        <v>0.577049111111111</v>
      </c>
      <c r="AL482" s="448" t="n">
        <v>38</v>
      </c>
      <c r="AM482" s="480"/>
      <c r="AN482" s="474" t="n">
        <v>2607</v>
      </c>
      <c r="AO482" s="474" t="n">
        <v>2675</v>
      </c>
      <c r="AP482" s="480" t="n">
        <v>7.36</v>
      </c>
      <c r="AQ482" s="448" t="n">
        <v>708</v>
      </c>
      <c r="AR482" s="474" t="n">
        <f aca="false">AQ482*3.2</f>
        <v>2265.6</v>
      </c>
      <c r="AS482" s="658" t="n">
        <f aca="false">AR482/AQ482</f>
        <v>3.2</v>
      </c>
      <c r="AT482" s="474" t="n">
        <v>5660</v>
      </c>
      <c r="AU482" s="448"/>
      <c r="AV482" s="481" t="n">
        <v>15</v>
      </c>
      <c r="AW482" s="480" t="n">
        <v>9.58</v>
      </c>
      <c r="AX482" s="480" t="n">
        <v>30.84</v>
      </c>
      <c r="AY482" s="481" t="n">
        <v>17.6</v>
      </c>
      <c r="AZ482" s="481" t="n">
        <v>6.1</v>
      </c>
      <c r="BA482" s="421" t="n">
        <f aca="false">CC482+DF482</f>
        <v>37122</v>
      </c>
      <c r="BB482" s="422" t="n">
        <f aca="false">BA482/$BA$6</f>
        <v>0.74244</v>
      </c>
      <c r="BC482" s="423"/>
      <c r="BD482" s="424" t="n">
        <v>7.84</v>
      </c>
      <c r="BE482" s="425" t="n">
        <v>62</v>
      </c>
      <c r="BF482" s="426" t="n">
        <v>258</v>
      </c>
      <c r="BG482" s="427" t="n">
        <v>8400</v>
      </c>
      <c r="BH482" s="421" t="n">
        <f aca="false">BG482*0.67</f>
        <v>5628</v>
      </c>
      <c r="BI482" s="433"/>
      <c r="BJ482" s="422"/>
      <c r="BK482" s="428" t="n">
        <v>33</v>
      </c>
      <c r="BL482" s="428"/>
      <c r="BM482" s="429"/>
      <c r="BN482" s="423"/>
      <c r="BO482" s="426" t="n">
        <v>146</v>
      </c>
      <c r="BP482" s="426"/>
      <c r="BQ482" s="424" t="n">
        <v>3.29</v>
      </c>
      <c r="BR482" s="422" t="n">
        <f aca="false">BQ482/$BQ$6</f>
        <v>0.456944444444444</v>
      </c>
      <c r="BS482" s="410" t="n">
        <f aca="false">BA482+AF482</f>
        <v>38872</v>
      </c>
      <c r="BT482" s="430" t="n">
        <f aca="false">(BD482*BA482+AP482*AF482)/(AF482+BA482)</f>
        <v>7.81839061535295</v>
      </c>
      <c r="BU482" s="431" t="n">
        <f aca="false">(AQ482*Y482+BA482*BE482)/(BA482+Y482)</f>
        <v>62</v>
      </c>
      <c r="BV482" s="431" t="n">
        <f aca="false">(BA482*BF482+AR482*AF482)/(AF482+BA482)</f>
        <v>348.381251286273</v>
      </c>
      <c r="BW482" s="431" t="n">
        <f aca="false">(BA482*BG482+AS482*AF482)/(AF482+BA482)</f>
        <v>8021.979831241</v>
      </c>
      <c r="BX482" s="431" t="n">
        <f aca="false">BW482*0.65</f>
        <v>5214.28689030665</v>
      </c>
      <c r="BY482" s="431" t="n">
        <f aca="false">(BK482*BA482+AY482*AF482)/BS482</f>
        <v>32.3066989092406</v>
      </c>
      <c r="BZ482" s="431"/>
      <c r="CA482" s="432"/>
      <c r="CB482" s="431" t="n">
        <f aca="false">BO482</f>
        <v>146</v>
      </c>
      <c r="CC482" s="433" t="n">
        <v>18927</v>
      </c>
      <c r="CD482" s="412" t="n">
        <f aca="false">CC482+AF482/2</f>
        <v>19802</v>
      </c>
      <c r="CE482" s="422" t="n">
        <f aca="false">CD482/25000</f>
        <v>0.79208</v>
      </c>
      <c r="CF482" s="434" t="n">
        <f aca="false">6700/CD482*24</f>
        <v>8.12039187960812</v>
      </c>
      <c r="CG482" s="435"/>
      <c r="CH482" s="428"/>
      <c r="CI482" s="447" t="n">
        <f aca="false">9500/CD482*24</f>
        <v>11.5139884860115</v>
      </c>
      <c r="CJ482" s="437" t="n">
        <v>28.6</v>
      </c>
      <c r="CK482" s="437" t="n">
        <v>4.24</v>
      </c>
      <c r="CL482" s="424"/>
      <c r="CM482" s="424" t="n">
        <v>20.3</v>
      </c>
      <c r="CN482" s="424" t="n">
        <v>77</v>
      </c>
      <c r="CO482" s="433"/>
      <c r="CP482" s="433"/>
      <c r="CQ482" s="438"/>
      <c r="CR482" s="438" t="n">
        <v>0.85</v>
      </c>
      <c r="CS482" s="425"/>
      <c r="CT482" s="433" t="n">
        <f aca="false">3500/CD482*24</f>
        <v>4.24199575800424</v>
      </c>
      <c r="CU482" s="435" t="n">
        <v>8.2</v>
      </c>
      <c r="CV482" s="439"/>
      <c r="CW482" s="440"/>
      <c r="CX482" s="441"/>
      <c r="CY482" s="442"/>
      <c r="CZ482" s="443"/>
      <c r="DA482" s="443"/>
      <c r="DB482" s="443"/>
      <c r="DC482" s="443"/>
      <c r="DD482" s="444"/>
      <c r="DE482" s="441"/>
      <c r="DF482" s="445" t="n">
        <v>18195</v>
      </c>
      <c r="DG482" s="446" t="n">
        <f aca="false">DF482+AF482/2</f>
        <v>19070</v>
      </c>
      <c r="DH482" s="422" t="n">
        <f aca="false">DG482/25000</f>
        <v>0.7628</v>
      </c>
      <c r="DI482" s="447" t="n">
        <f aca="false">6700/DG482*24</f>
        <v>8.43209229155742</v>
      </c>
      <c r="DJ482" s="435" t="n">
        <v>7.75</v>
      </c>
      <c r="DK482" s="428" t="n">
        <v>4.2</v>
      </c>
      <c r="DL482" s="447" t="n">
        <f aca="false">9500/DG482*24</f>
        <v>11.9559517566859</v>
      </c>
      <c r="DM482" s="423" t="n">
        <v>28.7</v>
      </c>
      <c r="DN482" s="423" t="n">
        <v>4.1</v>
      </c>
      <c r="DO482" s="424" t="n">
        <v>7.82</v>
      </c>
      <c r="DP482" s="424" t="n">
        <v>19.9</v>
      </c>
      <c r="DQ482" s="424" t="n">
        <v>77</v>
      </c>
      <c r="DR482" s="433"/>
      <c r="DS482" s="433"/>
      <c r="DT482" s="438"/>
      <c r="DU482" s="438" t="n">
        <v>0.82</v>
      </c>
      <c r="DV482" s="425"/>
      <c r="DW482" s="447" t="n">
        <f aca="false">3500/DG482*24</f>
        <v>4.40482433141059</v>
      </c>
      <c r="DX482" s="435" t="n">
        <v>7.56</v>
      </c>
      <c r="DY482" s="439" t="n">
        <v>7.94</v>
      </c>
      <c r="DZ482" s="440" t="n">
        <v>20.1</v>
      </c>
      <c r="EA482" s="441" t="n">
        <v>75</v>
      </c>
      <c r="EB482" s="442" t="n">
        <v>7920</v>
      </c>
      <c r="EC482" s="443" t="n">
        <v>10.4</v>
      </c>
      <c r="ED482" s="443"/>
      <c r="EE482" s="443"/>
      <c r="EF482" s="443"/>
      <c r="EG482" s="444" t="n">
        <v>13</v>
      </c>
      <c r="EH482" s="441"/>
      <c r="EI482" s="430" t="n">
        <f aca="false">DY482</f>
        <v>7.94</v>
      </c>
      <c r="EJ482" s="448" t="n">
        <f aca="false">DZ482</f>
        <v>20.1</v>
      </c>
      <c r="EK482" s="449" t="n">
        <f aca="false">EA482</f>
        <v>75</v>
      </c>
      <c r="EL482" s="418" t="n">
        <f aca="false">EB482</f>
        <v>7920</v>
      </c>
      <c r="EM482" s="432" t="n">
        <f aca="false">EC482</f>
        <v>10.4</v>
      </c>
      <c r="EN482" s="432"/>
      <c r="EO482" s="432"/>
      <c r="EP482" s="432"/>
      <c r="EQ482" s="431" t="n">
        <f aca="false">EG482</f>
        <v>13</v>
      </c>
      <c r="ER482" s="449"/>
      <c r="ES482" s="450" t="n">
        <f aca="false">44000/(BA482+AF482)*24</f>
        <v>27.1660835562873</v>
      </c>
      <c r="ET482" s="451" t="n">
        <f aca="false">(BA482+AF482)/BA$6</f>
        <v>0.77744</v>
      </c>
      <c r="EU482" s="452" t="n">
        <f aca="false">BV482/1000/ES482*24</f>
        <v>0.307779</v>
      </c>
      <c r="EV482" s="451" t="n">
        <f aca="false">EU482/$EU$6</f>
        <v>0.569961111111111</v>
      </c>
      <c r="EW482" s="514" t="n">
        <f aca="false">1-EM482/BY482</f>
        <v>0.678085339848036</v>
      </c>
      <c r="EX482" s="515" t="n">
        <f aca="false">BY482-EM482</f>
        <v>21.9066989092406</v>
      </c>
      <c r="EY482" s="514" t="n">
        <f aca="false">1-EJ482/BU482</f>
        <v>0.675806451612903</v>
      </c>
      <c r="EZ482" s="515" t="n">
        <f aca="false">BU482-EJ482</f>
        <v>41.9</v>
      </c>
      <c r="FA482" s="451" t="n">
        <f aca="false">1-EK482/BV482</f>
        <v>0.784718610077065</v>
      </c>
      <c r="FB482" s="432" t="n">
        <f aca="false">BV482-EK482</f>
        <v>273.381251286273</v>
      </c>
      <c r="FC482" s="453"/>
      <c r="FD482" s="432"/>
      <c r="FE482" s="453" t="n">
        <f aca="false">1-EQ482/CB482</f>
        <v>0.910958904109589</v>
      </c>
      <c r="FF482" s="431" t="n">
        <f aca="false">CB482-EQ482</f>
        <v>133</v>
      </c>
      <c r="FG482" s="406" t="n">
        <v>50400</v>
      </c>
      <c r="FH482" s="590"/>
      <c r="FI482" s="591"/>
      <c r="FJ482" s="592"/>
      <c r="FK482" s="456" t="n">
        <f aca="false">3000/BS482*24</f>
        <v>1.85223296974686</v>
      </c>
      <c r="FL482" s="531"/>
      <c r="FM482" s="456"/>
      <c r="FN482" s="531" t="n">
        <v>6255</v>
      </c>
      <c r="FO482" s="533" t="n">
        <f aca="false">FN482/11.15/1.2/1000</f>
        <v>0.467488789237668</v>
      </c>
      <c r="FP482" s="450" t="n">
        <f aca="false">FN482/BS482*1000</f>
        <v>160.912739246759</v>
      </c>
      <c r="FQ482" s="458" t="n">
        <v>54</v>
      </c>
      <c r="FR482" s="459" t="n">
        <f aca="false">FQ482/BS482*1000</f>
        <v>1.38917472731015</v>
      </c>
      <c r="FS482" s="577" t="n">
        <v>7.88</v>
      </c>
      <c r="FT482" s="578" t="n">
        <v>16.9</v>
      </c>
      <c r="FU482" s="579" t="n">
        <v>65</v>
      </c>
      <c r="FV482" s="580" t="n">
        <v>3</v>
      </c>
      <c r="FW482" s="581"/>
      <c r="FX482" s="580"/>
      <c r="FY482" s="453" t="n">
        <f aca="false">1-FV482/(EG482+DD482)</f>
        <v>0.769230769230769</v>
      </c>
      <c r="FZ482" s="453"/>
      <c r="GA482" s="430"/>
      <c r="GB482" s="514" t="n">
        <f aca="false">1-FT482/DZ482</f>
        <v>0.159203980099503</v>
      </c>
      <c r="GC482" s="515" t="n">
        <f aca="false">(CW482+DZ482-FT482)</f>
        <v>3.2</v>
      </c>
      <c r="GD482" s="514" t="n">
        <f aca="false">1-FU482/EA482</f>
        <v>0.133333333333333</v>
      </c>
      <c r="GE482" s="528" t="n">
        <f aca="false">CX482+EA482-FU482</f>
        <v>10</v>
      </c>
      <c r="GF482" s="462" t="n">
        <f aca="false">4100/BS482*24</f>
        <v>2.53138505865404</v>
      </c>
      <c r="GG482" s="607" t="n">
        <v>25</v>
      </c>
      <c r="GH482" s="451" t="n">
        <f aca="false">GG482/80</f>
        <v>0.3125</v>
      </c>
      <c r="GI482" s="406" t="n">
        <v>175</v>
      </c>
      <c r="GJ482" s="463" t="n">
        <f aca="false">GI482/GG482</f>
        <v>7</v>
      </c>
      <c r="GK482" s="464" t="n">
        <f aca="false">GG482/(BS482/24)*1000</f>
        <v>15.4352747478905</v>
      </c>
      <c r="GL482" s="465" t="n">
        <v>8.01</v>
      </c>
      <c r="GM482" s="530" t="n">
        <v>16</v>
      </c>
      <c r="GN482" s="406" t="n">
        <v>60</v>
      </c>
      <c r="GO482" s="514" t="n">
        <f aca="false">1-GM482/FT482</f>
        <v>0.0532544378698224</v>
      </c>
      <c r="GP482" s="451" t="n">
        <f aca="false">1-GN482/FU482</f>
        <v>0.0769230769230769</v>
      </c>
      <c r="GQ482" s="578" t="n">
        <v>8</v>
      </c>
      <c r="GR482" s="456" t="n">
        <f aca="false">4300/BS482*24</f>
        <v>2.65486725663717</v>
      </c>
      <c r="GS482" s="532" t="n">
        <f aca="false">HC482</f>
        <v>15.4</v>
      </c>
      <c r="GT482" s="532" t="n">
        <f aca="false">HD482</f>
        <v>55.132</v>
      </c>
      <c r="GU482" s="514" t="n">
        <f aca="false">1-GS482/GM482</f>
        <v>0.0375</v>
      </c>
      <c r="GV482" s="514" t="n">
        <f aca="false">1-GT482/GN482</f>
        <v>0.0811333333333333</v>
      </c>
      <c r="GW482" s="514" t="n">
        <f aca="false">1-HC482/FT482</f>
        <v>0.088757396449704</v>
      </c>
      <c r="GX482" s="514" t="n">
        <f aca="false">1-HD482/FU482</f>
        <v>0.151815384615385</v>
      </c>
      <c r="GY482" s="463" t="n">
        <f aca="false">GK482/(FU482-HD482)</f>
        <v>1.56417457923495</v>
      </c>
      <c r="GZ482" s="406" t="n">
        <v>37726</v>
      </c>
      <c r="HA482" s="582" t="n">
        <v>8.21</v>
      </c>
      <c r="HB482" s="452" t="n">
        <v>7.95</v>
      </c>
      <c r="HC482" s="578" t="n">
        <v>15.4</v>
      </c>
      <c r="HD482" s="464" t="n">
        <f aca="false">HC482*3.58</f>
        <v>55.132</v>
      </c>
      <c r="HE482" s="464" t="n">
        <v>15</v>
      </c>
      <c r="HF482" s="464"/>
      <c r="HG482" s="583"/>
      <c r="HH482" s="576" t="n">
        <v>4</v>
      </c>
      <c r="HI482" s="584" t="n">
        <v>7940</v>
      </c>
      <c r="HJ482" s="407" t="n">
        <f aca="false">HI482*0.67</f>
        <v>5319.8</v>
      </c>
      <c r="HK482" s="407"/>
      <c r="HL482" s="550"/>
      <c r="HM482" s="585"/>
      <c r="HN482" s="462" t="n">
        <v>8.08</v>
      </c>
      <c r="HO482" s="575"/>
      <c r="HP482" s="549" t="n">
        <v>0.26</v>
      </c>
      <c r="HQ482" s="586"/>
      <c r="HR482" s="587"/>
      <c r="HS482" s="521" t="n">
        <v>0.15</v>
      </c>
      <c r="HT482" s="588" t="n">
        <v>8</v>
      </c>
      <c r="HU482" s="523" t="n">
        <f aca="false">72500/BA482*24</f>
        <v>46.8724745433974</v>
      </c>
      <c r="HV482" s="514" t="n">
        <f aca="false">1-HC482/BE482</f>
        <v>0.751612903225806</v>
      </c>
      <c r="HW482" s="514" t="n">
        <f aca="false">1-HD482/BF482</f>
        <v>0.78631007751938</v>
      </c>
      <c r="HX482" s="514" t="n">
        <f aca="false">1-HN482/BK482</f>
        <v>0.755151515151515</v>
      </c>
      <c r="HY482" s="600"/>
    </row>
    <row r="483" s="599" customFormat="true" ht="15" hidden="false" customHeight="true" outlineLevel="0" collapsed="false">
      <c r="A483" s="401" t="n">
        <v>43965</v>
      </c>
      <c r="B483" s="516" t="n">
        <v>39962</v>
      </c>
      <c r="C483" s="403" t="n">
        <f aca="false">B483/$B$6</f>
        <v>0.79924</v>
      </c>
      <c r="D483" s="572" t="n">
        <v>8.05</v>
      </c>
      <c r="E483" s="573" t="n">
        <v>47.45</v>
      </c>
      <c r="F483" s="574" t="n">
        <v>214</v>
      </c>
      <c r="G483" s="407" t="n">
        <f aca="false">F483*B483/1000</f>
        <v>8551.868</v>
      </c>
      <c r="H483" s="403" t="n">
        <f aca="false">G483/$G$6</f>
        <v>0.34207472</v>
      </c>
      <c r="I483" s="574" t="n">
        <v>7290</v>
      </c>
      <c r="J483" s="407" t="n">
        <f aca="false">I483*0.67</f>
        <v>4884.3</v>
      </c>
      <c r="K483" s="575" t="n">
        <v>40.45</v>
      </c>
      <c r="L483" s="575"/>
      <c r="M483" s="575"/>
      <c r="N483" s="576" t="n">
        <v>113</v>
      </c>
      <c r="O483" s="576"/>
      <c r="P483" s="410"/>
      <c r="Q483" s="410" t="n">
        <v>1320</v>
      </c>
      <c r="R483" s="410"/>
      <c r="S483" s="410"/>
      <c r="T483" s="411" t="n">
        <v>5.07</v>
      </c>
      <c r="U483" s="410" t="n">
        <f aca="false">V483/2.9</f>
        <v>3216.55172413793</v>
      </c>
      <c r="V483" s="410" t="n">
        <v>9328</v>
      </c>
      <c r="W483" s="410" t="n">
        <v>3161</v>
      </c>
      <c r="X483" s="517" t="n">
        <v>430</v>
      </c>
      <c r="Y483" s="474"/>
      <c r="Z483" s="430"/>
      <c r="AA483" s="410"/>
      <c r="AB483" s="410"/>
      <c r="AC483" s="410"/>
      <c r="AD483" s="475"/>
      <c r="AE483" s="478"/>
      <c r="AF483" s="479" t="n">
        <f aca="false">X483+Q483</f>
        <v>1750</v>
      </c>
      <c r="AG483" s="478" t="n">
        <f aca="false">AF483/$AF$6</f>
        <v>0.7</v>
      </c>
      <c r="AH483" s="479" t="n">
        <f aca="false">AI483/2.9</f>
        <v>2444.33103448276</v>
      </c>
      <c r="AI483" s="479" t="n">
        <f aca="false">(V483*Q483+F483*X483)/AF483</f>
        <v>7088.56</v>
      </c>
      <c r="AJ483" s="474" t="n">
        <f aca="false">(V483*Q483+X483*F483)/1000</f>
        <v>12404.98</v>
      </c>
      <c r="AK483" s="478" t="n">
        <f aca="false">AJ483/$AJ$6</f>
        <v>0.551332444444444</v>
      </c>
      <c r="AL483" s="448" t="n">
        <v>38</v>
      </c>
      <c r="AM483" s="480"/>
      <c r="AN483" s="474" t="n">
        <v>2587</v>
      </c>
      <c r="AO483" s="474" t="n">
        <v>2589</v>
      </c>
      <c r="AP483" s="480" t="n">
        <v>7.42</v>
      </c>
      <c r="AQ483" s="448" t="n">
        <v>703</v>
      </c>
      <c r="AR483" s="474" t="n">
        <f aca="false">AQ483*3.2</f>
        <v>2249.6</v>
      </c>
      <c r="AS483" s="658" t="n">
        <f aca="false">AR483/AQ483</f>
        <v>3.2</v>
      </c>
      <c r="AT483" s="474" t="n">
        <v>6070</v>
      </c>
      <c r="AU483" s="448"/>
      <c r="AV483" s="481" t="n">
        <v>15</v>
      </c>
      <c r="AW483" s="480" t="n">
        <v>9.69</v>
      </c>
      <c r="AX483" s="480" t="n">
        <v>32.96</v>
      </c>
      <c r="AY483" s="481" t="n">
        <v>21</v>
      </c>
      <c r="AZ483" s="481" t="n">
        <v>6.1</v>
      </c>
      <c r="BA483" s="421" t="n">
        <f aca="false">CC483+DF483</f>
        <v>38128</v>
      </c>
      <c r="BB483" s="422" t="n">
        <f aca="false">BA483/$BA$6</f>
        <v>0.76256</v>
      </c>
      <c r="BC483" s="423"/>
      <c r="BD483" s="424" t="n">
        <v>7.92</v>
      </c>
      <c r="BE483" s="425" t="n">
        <v>62.4</v>
      </c>
      <c r="BF483" s="426" t="n">
        <v>255</v>
      </c>
      <c r="BG483" s="427" t="n">
        <v>7460</v>
      </c>
      <c r="BH483" s="421" t="n">
        <f aca="false">BG483*0.67</f>
        <v>4998.2</v>
      </c>
      <c r="BI483" s="433"/>
      <c r="BJ483" s="422"/>
      <c r="BK483" s="428" t="n">
        <v>26.3</v>
      </c>
      <c r="BL483" s="428"/>
      <c r="BM483" s="429"/>
      <c r="BN483" s="423"/>
      <c r="BO483" s="426" t="n">
        <v>114</v>
      </c>
      <c r="BP483" s="426"/>
      <c r="BQ483" s="424" t="n">
        <v>3.44</v>
      </c>
      <c r="BR483" s="422" t="n">
        <f aca="false">BQ483/$BQ$6</f>
        <v>0.477777777777778</v>
      </c>
      <c r="BS483" s="410" t="n">
        <f aca="false">BA483+AF483</f>
        <v>39878</v>
      </c>
      <c r="BT483" s="430" t="n">
        <f aca="false">(BD483*BA483+AP483*AF483)/(AF483+BA483)</f>
        <v>7.89805807713526</v>
      </c>
      <c r="BU483" s="431" t="n">
        <f aca="false">(AQ483*Y483+BA483*BE483)/(BA483+Y483)</f>
        <v>62.4</v>
      </c>
      <c r="BV483" s="431" t="n">
        <f aca="false">(BA483*BF483+AR483*AF483)/(AF483+BA483)</f>
        <v>342.530718692011</v>
      </c>
      <c r="BW483" s="431" t="n">
        <f aca="false">(BA483*BG483+AS483*AF483)/(AF483+BA483)</f>
        <v>7132.76693916445</v>
      </c>
      <c r="BX483" s="431" t="n">
        <f aca="false">BW483*0.65</f>
        <v>4636.29851045689</v>
      </c>
      <c r="BY483" s="431" t="n">
        <f aca="false">(BK483*BA483+AY483*AF483)/BS483</f>
        <v>26.0674156176338</v>
      </c>
      <c r="BZ483" s="431"/>
      <c r="CA483" s="432"/>
      <c r="CB483" s="431" t="n">
        <f aca="false">BO483</f>
        <v>114</v>
      </c>
      <c r="CC483" s="433" t="n">
        <v>18644</v>
      </c>
      <c r="CD483" s="412" t="n">
        <f aca="false">CC483+AF483/2</f>
        <v>19519</v>
      </c>
      <c r="CE483" s="422" t="n">
        <f aca="false">CD483/25000</f>
        <v>0.78076</v>
      </c>
      <c r="CF483" s="434" t="n">
        <f aca="false">6700/CD483*24</f>
        <v>8.23812695322506</v>
      </c>
      <c r="CG483" s="435"/>
      <c r="CH483" s="428"/>
      <c r="CI483" s="447" t="n">
        <f aca="false">9500/CD483*24</f>
        <v>11.6809262769609</v>
      </c>
      <c r="CJ483" s="437" t="n">
        <v>27.5</v>
      </c>
      <c r="CK483" s="437" t="n">
        <v>5.25</v>
      </c>
      <c r="CL483" s="424"/>
      <c r="CM483" s="424" t="n">
        <v>19.41</v>
      </c>
      <c r="CN483" s="424" t="n">
        <v>78</v>
      </c>
      <c r="CO483" s="433"/>
      <c r="CP483" s="433"/>
      <c r="CQ483" s="438"/>
      <c r="CR483" s="438" t="n">
        <v>0.83</v>
      </c>
      <c r="CS483" s="425"/>
      <c r="CT483" s="433" t="n">
        <f aca="false">3500/CD483*24</f>
        <v>4.30349915466981</v>
      </c>
      <c r="CU483" s="435" t="n">
        <v>8.13</v>
      </c>
      <c r="CV483" s="439"/>
      <c r="CW483" s="440"/>
      <c r="CX483" s="441"/>
      <c r="CY483" s="442"/>
      <c r="CZ483" s="443"/>
      <c r="DA483" s="443"/>
      <c r="DB483" s="443"/>
      <c r="DC483" s="443"/>
      <c r="DD483" s="444"/>
      <c r="DE483" s="441"/>
      <c r="DF483" s="445" t="n">
        <v>19484</v>
      </c>
      <c r="DG483" s="446" t="n">
        <f aca="false">DF483+AF483/2</f>
        <v>20359</v>
      </c>
      <c r="DH483" s="422" t="n">
        <f aca="false">DG483/25000</f>
        <v>0.81436</v>
      </c>
      <c r="DI483" s="447" t="n">
        <f aca="false">6700/DG483*24</f>
        <v>7.89822682842969</v>
      </c>
      <c r="DJ483" s="435" t="n">
        <v>7.73</v>
      </c>
      <c r="DK483" s="428" t="n">
        <v>4.5</v>
      </c>
      <c r="DL483" s="447" t="n">
        <f aca="false">9500/DG483*24</f>
        <v>11.1989783388182</v>
      </c>
      <c r="DM483" s="423" t="n">
        <v>27.6</v>
      </c>
      <c r="DN483" s="423" t="n">
        <v>4.21</v>
      </c>
      <c r="DO483" s="424" t="n">
        <v>7.81</v>
      </c>
      <c r="DP483" s="424" t="n">
        <v>19.85</v>
      </c>
      <c r="DQ483" s="424" t="n">
        <v>73</v>
      </c>
      <c r="DR483" s="433"/>
      <c r="DS483" s="433"/>
      <c r="DT483" s="438"/>
      <c r="DU483" s="438" t="n">
        <v>0.84</v>
      </c>
      <c r="DV483" s="425"/>
      <c r="DW483" s="447" t="n">
        <f aca="false">3500/DG483*24</f>
        <v>4.12593938798566</v>
      </c>
      <c r="DX483" s="435" t="n">
        <v>6.94</v>
      </c>
      <c r="DY483" s="439" t="n">
        <v>8.01</v>
      </c>
      <c r="DZ483" s="440" t="n">
        <v>19</v>
      </c>
      <c r="EA483" s="441" t="n">
        <v>73</v>
      </c>
      <c r="EB483" s="442" t="n">
        <v>7980</v>
      </c>
      <c r="EC483" s="443" t="n">
        <v>10.2</v>
      </c>
      <c r="ED483" s="443"/>
      <c r="EE483" s="443"/>
      <c r="EF483" s="443"/>
      <c r="EG483" s="444" t="n">
        <v>16</v>
      </c>
      <c r="EH483" s="441"/>
      <c r="EI483" s="430" t="n">
        <f aca="false">DY483</f>
        <v>8.01</v>
      </c>
      <c r="EJ483" s="448" t="n">
        <f aca="false">DZ483</f>
        <v>19</v>
      </c>
      <c r="EK483" s="449" t="n">
        <f aca="false">EA483</f>
        <v>73</v>
      </c>
      <c r="EL483" s="418" t="n">
        <f aca="false">EB483</f>
        <v>7980</v>
      </c>
      <c r="EM483" s="432" t="n">
        <f aca="false">EC483</f>
        <v>10.2</v>
      </c>
      <c r="EN483" s="432"/>
      <c r="EO483" s="432"/>
      <c r="EP483" s="432"/>
      <c r="EQ483" s="431" t="n">
        <f aca="false">EG483</f>
        <v>16</v>
      </c>
      <c r="ER483" s="449"/>
      <c r="ES483" s="450" t="n">
        <f aca="false">44000/(BA483+AF483)*24</f>
        <v>26.4807663373289</v>
      </c>
      <c r="ET483" s="451" t="n">
        <f aca="false">(BA483+AF483)/BA$6</f>
        <v>0.79756</v>
      </c>
      <c r="EU483" s="452" t="n">
        <f aca="false">BV483/1000/ES483*24</f>
        <v>0.310441818181818</v>
      </c>
      <c r="EV483" s="451" t="n">
        <f aca="false">EU483/$EU$6</f>
        <v>0.574892255892256</v>
      </c>
      <c r="EW483" s="514" t="n">
        <f aca="false">1-EM483/BY483</f>
        <v>0.608706894859956</v>
      </c>
      <c r="EX483" s="515" t="n">
        <f aca="false">BY483-EM483</f>
        <v>15.8674156176338</v>
      </c>
      <c r="EY483" s="514" t="n">
        <f aca="false">1-EJ483/BU483</f>
        <v>0.69551282051282</v>
      </c>
      <c r="EZ483" s="515" t="n">
        <f aca="false">BU483-EJ483</f>
        <v>43.4</v>
      </c>
      <c r="FA483" s="451" t="n">
        <f aca="false">1-EK483/BV483</f>
        <v>0.786880428480231</v>
      </c>
      <c r="FB483" s="432" t="n">
        <f aca="false">BV483-EK483</f>
        <v>269.530718692011</v>
      </c>
      <c r="FC483" s="453"/>
      <c r="FD483" s="432"/>
      <c r="FE483" s="453" t="n">
        <f aca="false">1-EQ483/CB483</f>
        <v>0.859649122807017</v>
      </c>
      <c r="FF483" s="431" t="n">
        <f aca="false">CB483-EQ483</f>
        <v>98</v>
      </c>
      <c r="FG483" s="406" t="n">
        <v>50400</v>
      </c>
      <c r="FH483" s="590"/>
      <c r="FI483" s="591"/>
      <c r="FJ483" s="592"/>
      <c r="FK483" s="456" t="n">
        <f aca="false">3000/BS483*24</f>
        <v>1.80550679572697</v>
      </c>
      <c r="FL483" s="531"/>
      <c r="FM483" s="456"/>
      <c r="FN483" s="531" t="n">
        <v>5838</v>
      </c>
      <c r="FO483" s="533" t="n">
        <f aca="false">FN483/11.15/1.2/1000</f>
        <v>0.436322869955157</v>
      </c>
      <c r="FP483" s="450" t="n">
        <f aca="false">FN483/BS483*1000</f>
        <v>146.396509353528</v>
      </c>
      <c r="FQ483" s="458" t="n">
        <v>54</v>
      </c>
      <c r="FR483" s="459" t="n">
        <f aca="false">FQ483/BS483*1000</f>
        <v>1.35413009679523</v>
      </c>
      <c r="FS483" s="577" t="n">
        <v>7.94</v>
      </c>
      <c r="FT483" s="578" t="n">
        <v>16.4</v>
      </c>
      <c r="FU483" s="579" t="n">
        <v>61</v>
      </c>
      <c r="FV483" s="580" t="n">
        <v>1</v>
      </c>
      <c r="FW483" s="581"/>
      <c r="FX483" s="580"/>
      <c r="FY483" s="453" t="n">
        <f aca="false">1-FV483/(EG483+DD483)</f>
        <v>0.9375</v>
      </c>
      <c r="FZ483" s="453"/>
      <c r="GA483" s="430"/>
      <c r="GB483" s="514" t="n">
        <f aca="false">1-FT483/DZ483</f>
        <v>0.136842105263158</v>
      </c>
      <c r="GC483" s="515" t="n">
        <f aca="false">(CW483+DZ483-FT483)</f>
        <v>2.6</v>
      </c>
      <c r="GD483" s="514" t="n">
        <f aca="false">1-FU483/EA483</f>
        <v>0.164383561643836</v>
      </c>
      <c r="GE483" s="528" t="n">
        <f aca="false">CX483+EA483-FU483</f>
        <v>12</v>
      </c>
      <c r="GF483" s="462" t="n">
        <f aca="false">4100/BS483*24</f>
        <v>2.46752595416019</v>
      </c>
      <c r="GG483" s="607" t="n">
        <v>25</v>
      </c>
      <c r="GH483" s="451" t="n">
        <f aca="false">GG483/80</f>
        <v>0.3125</v>
      </c>
      <c r="GI483" s="406" t="n">
        <v>175</v>
      </c>
      <c r="GJ483" s="463" t="n">
        <f aca="false">GI483/GG483</f>
        <v>7</v>
      </c>
      <c r="GK483" s="464" t="n">
        <f aca="false">GG483/(BS483/24)*1000</f>
        <v>15.0458899643914</v>
      </c>
      <c r="GL483" s="465" t="n">
        <v>8</v>
      </c>
      <c r="GM483" s="530" t="n">
        <v>15.6</v>
      </c>
      <c r="GN483" s="406" t="n">
        <v>51</v>
      </c>
      <c r="GO483" s="514" t="n">
        <f aca="false">1-GM483/FT483</f>
        <v>0.048780487804878</v>
      </c>
      <c r="GP483" s="451" t="n">
        <f aca="false">1-GN483/FU483</f>
        <v>0.163934426229508</v>
      </c>
      <c r="GQ483" s="578" t="n">
        <v>8</v>
      </c>
      <c r="GR483" s="456" t="n">
        <f aca="false">4300/BS483*24</f>
        <v>2.58789307387532</v>
      </c>
      <c r="GS483" s="532" t="n">
        <f aca="false">HC483</f>
        <v>14</v>
      </c>
      <c r="GT483" s="532" t="n">
        <f aca="false">HD483</f>
        <v>50.12</v>
      </c>
      <c r="GU483" s="514" t="n">
        <f aca="false">1-GS483/GM483</f>
        <v>0.102564102564103</v>
      </c>
      <c r="GV483" s="514" t="n">
        <f aca="false">1-GT483/GN483</f>
        <v>0.0172549019607843</v>
      </c>
      <c r="GW483" s="514" t="n">
        <f aca="false">1-HC483/FT483</f>
        <v>0.146341463414634</v>
      </c>
      <c r="GX483" s="514" t="n">
        <f aca="false">1-HD483/FU483</f>
        <v>0.178360655737705</v>
      </c>
      <c r="GY483" s="463" t="n">
        <f aca="false">GK483/(FU483-HD483)</f>
        <v>1.38289429819774</v>
      </c>
      <c r="GZ483" s="406" t="n">
        <v>35853</v>
      </c>
      <c r="HA483" s="582" t="n">
        <v>8.09</v>
      </c>
      <c r="HB483" s="452" t="n">
        <v>7.97</v>
      </c>
      <c r="HC483" s="578" t="n">
        <v>14</v>
      </c>
      <c r="HD483" s="464" t="n">
        <f aca="false">HC483*3.58</f>
        <v>50.12</v>
      </c>
      <c r="HE483" s="464" t="n">
        <v>14.6</v>
      </c>
      <c r="HF483" s="464"/>
      <c r="HG483" s="583"/>
      <c r="HH483" s="576" t="n">
        <v>3</v>
      </c>
      <c r="HI483" s="584" t="n">
        <v>7940</v>
      </c>
      <c r="HJ483" s="407" t="n">
        <f aca="false">HI483*0.67</f>
        <v>5319.8</v>
      </c>
      <c r="HK483" s="407"/>
      <c r="HL483" s="550"/>
      <c r="HM483" s="585"/>
      <c r="HN483" s="462" t="n">
        <v>8.14</v>
      </c>
      <c r="HO483" s="575"/>
      <c r="HP483" s="549" t="n">
        <v>0.29</v>
      </c>
      <c r="HQ483" s="586"/>
      <c r="HR483" s="587"/>
      <c r="HS483" s="521" t="n">
        <v>0.17</v>
      </c>
      <c r="HT483" s="588" t="n">
        <v>8</v>
      </c>
      <c r="HU483" s="523" t="n">
        <f aca="false">72500/BA483*24</f>
        <v>45.6357532522031</v>
      </c>
      <c r="HV483" s="514" t="n">
        <f aca="false">1-HC483/BE483</f>
        <v>0.775641025641026</v>
      </c>
      <c r="HW483" s="514" t="n">
        <f aca="false">1-HD483/BF483</f>
        <v>0.803450980392157</v>
      </c>
      <c r="HX483" s="514" t="n">
        <f aca="false">1-HN483/BK483</f>
        <v>0.690494296577947</v>
      </c>
      <c r="HY483" s="600"/>
    </row>
    <row r="484" s="599" customFormat="true" ht="15" hidden="false" customHeight="true" outlineLevel="0" collapsed="false">
      <c r="A484" s="401" t="n">
        <v>43966</v>
      </c>
      <c r="B484" s="516" t="n">
        <v>36076</v>
      </c>
      <c r="C484" s="403" t="n">
        <f aca="false">B484/$B$6</f>
        <v>0.72152</v>
      </c>
      <c r="D484" s="572" t="n">
        <v>7.85</v>
      </c>
      <c r="E484" s="573" t="n">
        <v>52.7</v>
      </c>
      <c r="F484" s="574" t="n">
        <v>222.5</v>
      </c>
      <c r="G484" s="407" t="n">
        <f aca="false">F484*B484/1000</f>
        <v>8026.91</v>
      </c>
      <c r="H484" s="403" t="n">
        <f aca="false">G484/$G$6</f>
        <v>0.3210764</v>
      </c>
      <c r="I484" s="574" t="n">
        <v>7590</v>
      </c>
      <c r="J484" s="407" t="n">
        <f aca="false">I484*0.67</f>
        <v>5085.3</v>
      </c>
      <c r="K484" s="575" t="n">
        <v>41.8</v>
      </c>
      <c r="L484" s="575" t="n">
        <v>28</v>
      </c>
      <c r="M484" s="575" t="n">
        <v>2.9</v>
      </c>
      <c r="N484" s="576" t="n">
        <v>138</v>
      </c>
      <c r="O484" s="576" t="n">
        <v>32</v>
      </c>
      <c r="P484" s="410"/>
      <c r="Q484" s="410" t="n">
        <v>1320</v>
      </c>
      <c r="R484" s="410"/>
      <c r="S484" s="410"/>
      <c r="T484" s="411" t="n">
        <v>5.07</v>
      </c>
      <c r="U484" s="410" t="n">
        <f aca="false">V484/2.9</f>
        <v>3349.31034482759</v>
      </c>
      <c r="V484" s="410" t="n">
        <v>9713</v>
      </c>
      <c r="W484" s="410" t="n">
        <v>4463</v>
      </c>
      <c r="X484" s="517" t="n">
        <v>430</v>
      </c>
      <c r="Y484" s="474"/>
      <c r="Z484" s="430"/>
      <c r="AA484" s="410"/>
      <c r="AB484" s="410"/>
      <c r="AC484" s="410"/>
      <c r="AD484" s="475"/>
      <c r="AE484" s="478"/>
      <c r="AF484" s="479" t="n">
        <f aca="false">X484+Q484</f>
        <v>1750</v>
      </c>
      <c r="AG484" s="478" t="n">
        <f aca="false">AF484/$AF$6</f>
        <v>0.7</v>
      </c>
      <c r="AH484" s="479" t="n">
        <f aca="false">AI484/2.9</f>
        <v>2545.18916256158</v>
      </c>
      <c r="AI484" s="479" t="n">
        <f aca="false">(V484*Q484+F484*X484)/AF484</f>
        <v>7381.04857142857</v>
      </c>
      <c r="AJ484" s="474" t="n">
        <f aca="false">(V484*Q484+X484*F484)/1000</f>
        <v>12916.835</v>
      </c>
      <c r="AK484" s="478" t="n">
        <f aca="false">AJ484/$AJ$6</f>
        <v>0.574081555555556</v>
      </c>
      <c r="AL484" s="448" t="n">
        <v>38</v>
      </c>
      <c r="AM484" s="480"/>
      <c r="AN484" s="474" t="n">
        <v>2713</v>
      </c>
      <c r="AO484" s="474" t="n">
        <v>2572</v>
      </c>
      <c r="AP484" s="480" t="n">
        <v>7.63</v>
      </c>
      <c r="AQ484" s="448" t="n">
        <v>695</v>
      </c>
      <c r="AR484" s="474" t="n">
        <f aca="false">AQ484*3.2</f>
        <v>2224</v>
      </c>
      <c r="AS484" s="658" t="n">
        <f aca="false">AR484/AQ484</f>
        <v>3.2</v>
      </c>
      <c r="AT484" s="474" t="n">
        <v>5810</v>
      </c>
      <c r="AU484" s="448"/>
      <c r="AV484" s="481" t="n">
        <v>15</v>
      </c>
      <c r="AW484" s="480" t="n">
        <v>9.75</v>
      </c>
      <c r="AX484" s="480" t="n">
        <v>33.42</v>
      </c>
      <c r="AY484" s="481" t="n">
        <v>16.3</v>
      </c>
      <c r="AZ484" s="481" t="n">
        <v>6.2</v>
      </c>
      <c r="BA484" s="421" t="n">
        <f aca="false">CC484+DF484</f>
        <v>37175</v>
      </c>
      <c r="BB484" s="422" t="n">
        <f aca="false">BA484/$BA$6</f>
        <v>0.7435</v>
      </c>
      <c r="BC484" s="423"/>
      <c r="BD484" s="424" t="n">
        <v>7.97</v>
      </c>
      <c r="BE484" s="425" t="n">
        <v>65.2</v>
      </c>
      <c r="BF484" s="426" t="n">
        <v>249</v>
      </c>
      <c r="BG484" s="427" t="n">
        <v>9460</v>
      </c>
      <c r="BH484" s="421" t="n">
        <f aca="false">BG484*0.67</f>
        <v>6338.2</v>
      </c>
      <c r="BI484" s="433"/>
      <c r="BJ484" s="422"/>
      <c r="BK484" s="428" t="n">
        <v>30.5</v>
      </c>
      <c r="BL484" s="428" t="n">
        <v>12.7</v>
      </c>
      <c r="BM484" s="429" t="n">
        <v>15.6</v>
      </c>
      <c r="BN484" s="423" t="n">
        <v>1.9</v>
      </c>
      <c r="BO484" s="426" t="n">
        <v>122</v>
      </c>
      <c r="BP484" s="426" t="n">
        <v>32</v>
      </c>
      <c r="BQ484" s="424" t="n">
        <v>2.89</v>
      </c>
      <c r="BR484" s="422" t="n">
        <f aca="false">BQ484/$BQ$6</f>
        <v>0.401388888888889</v>
      </c>
      <c r="BS484" s="410" t="n">
        <f aca="false">BA484+AF484</f>
        <v>38925</v>
      </c>
      <c r="BT484" s="430" t="n">
        <f aca="false">(BD484*BA484+AP484*AF484)/(AF484+BA484)</f>
        <v>7.95471419396275</v>
      </c>
      <c r="BU484" s="431" t="n">
        <f aca="false">(AQ484*Y484+BA484*BE484)/(BA484+Y484)</f>
        <v>65.2</v>
      </c>
      <c r="BV484" s="431" t="n">
        <f aca="false">(BA484*BF484+AR484*AF484)/(AF484+BA484)</f>
        <v>337.792549775209</v>
      </c>
      <c r="BW484" s="431" t="n">
        <f aca="false">(BA484*BG484+AS484*AF484)/(AF484+BA484)</f>
        <v>9034.83879254978</v>
      </c>
      <c r="BX484" s="431" t="n">
        <f aca="false">BW484*0.65</f>
        <v>5872.64521515735</v>
      </c>
      <c r="BY484" s="431" t="n">
        <f aca="false">(BK484*BA484+AY484*AF484)/BS484</f>
        <v>29.8615928066795</v>
      </c>
      <c r="BZ484" s="431" t="n">
        <f aca="false">(BL484*BA484+AY484*AF484)/BS484</f>
        <v>12.8618497109827</v>
      </c>
      <c r="CA484" s="432" t="n">
        <f aca="false">(BN484*BA484+AZ484*AF484)/BS484</f>
        <v>2.09332048811818</v>
      </c>
      <c r="CB484" s="431" t="n">
        <f aca="false">BO484</f>
        <v>122</v>
      </c>
      <c r="CC484" s="433" t="n">
        <v>18529</v>
      </c>
      <c r="CD484" s="412" t="n">
        <f aca="false">CC484+AF484/2</f>
        <v>19404</v>
      </c>
      <c r="CE484" s="422" t="n">
        <f aca="false">CD484/25000</f>
        <v>0.77616</v>
      </c>
      <c r="CF484" s="434" t="n">
        <f aca="false">6700/CD484*24</f>
        <v>8.286951144094</v>
      </c>
      <c r="CG484" s="435"/>
      <c r="CH484" s="428"/>
      <c r="CI484" s="447" t="n">
        <f aca="false">9500/CD484*24</f>
        <v>11.7501546072975</v>
      </c>
      <c r="CJ484" s="437" t="n">
        <v>28.1</v>
      </c>
      <c r="CK484" s="437" t="n">
        <v>4.93</v>
      </c>
      <c r="CL484" s="424"/>
      <c r="CM484" s="424" t="n">
        <v>19.6</v>
      </c>
      <c r="CN484" s="424" t="n">
        <v>71</v>
      </c>
      <c r="CO484" s="433"/>
      <c r="CP484" s="433"/>
      <c r="CQ484" s="438"/>
      <c r="CR484" s="438" t="n">
        <v>0.85</v>
      </c>
      <c r="CS484" s="425"/>
      <c r="CT484" s="433" t="n">
        <f aca="false">3500/CD484*24</f>
        <v>4.32900432900433</v>
      </c>
      <c r="CU484" s="435" t="n">
        <v>8.54</v>
      </c>
      <c r="CV484" s="439"/>
      <c r="CW484" s="440"/>
      <c r="CX484" s="441"/>
      <c r="CY484" s="442"/>
      <c r="CZ484" s="443"/>
      <c r="DA484" s="443"/>
      <c r="DB484" s="443"/>
      <c r="DC484" s="443"/>
      <c r="DD484" s="444"/>
      <c r="DE484" s="441"/>
      <c r="DF484" s="445" t="n">
        <v>18646</v>
      </c>
      <c r="DG484" s="446" t="n">
        <f aca="false">DF484+AF484/2</f>
        <v>19521</v>
      </c>
      <c r="DH484" s="422" t="n">
        <f aca="false">DG484/25000</f>
        <v>0.78084</v>
      </c>
      <c r="DI484" s="447" t="n">
        <f aca="false">6700/DG484*24</f>
        <v>8.23728292607961</v>
      </c>
      <c r="DJ484" s="435" t="n">
        <v>7.96</v>
      </c>
      <c r="DK484" s="428" t="n">
        <v>4.7</v>
      </c>
      <c r="DL484" s="447" t="n">
        <f aca="false">9500/DG484*24</f>
        <v>11.6797295220532</v>
      </c>
      <c r="DM484" s="423" t="n">
        <v>28.3</v>
      </c>
      <c r="DN484" s="423" t="n">
        <v>6.12</v>
      </c>
      <c r="DO484" s="424" t="n">
        <v>7.9</v>
      </c>
      <c r="DP484" s="424" t="n">
        <v>19.2</v>
      </c>
      <c r="DQ484" s="424" t="n">
        <v>70</v>
      </c>
      <c r="DR484" s="433"/>
      <c r="DS484" s="433"/>
      <c r="DT484" s="438"/>
      <c r="DU484" s="438" t="n">
        <v>0.84</v>
      </c>
      <c r="DV484" s="425"/>
      <c r="DW484" s="447" t="n">
        <f aca="false">3500/DG484*24</f>
        <v>4.30305824496696</v>
      </c>
      <c r="DX484" s="435" t="n">
        <v>7.94</v>
      </c>
      <c r="DY484" s="439" t="n">
        <v>8.06</v>
      </c>
      <c r="DZ484" s="440" t="n">
        <v>19</v>
      </c>
      <c r="EA484" s="441" t="n">
        <v>66</v>
      </c>
      <c r="EB484" s="442" t="n">
        <v>7740</v>
      </c>
      <c r="EC484" s="443" t="n">
        <v>11</v>
      </c>
      <c r="ED484" s="443" t="n">
        <v>0.28</v>
      </c>
      <c r="EE484" s="443" t="n">
        <v>6.9</v>
      </c>
      <c r="EF484" s="443" t="n">
        <v>1.2</v>
      </c>
      <c r="EG484" s="444" t="n">
        <v>14</v>
      </c>
      <c r="EH484" s="441" t="n">
        <v>16</v>
      </c>
      <c r="EI484" s="430" t="n">
        <f aca="false">DY484</f>
        <v>8.06</v>
      </c>
      <c r="EJ484" s="448" t="n">
        <f aca="false">DZ484</f>
        <v>19</v>
      </c>
      <c r="EK484" s="449" t="n">
        <f aca="false">EA484</f>
        <v>66</v>
      </c>
      <c r="EL484" s="418" t="n">
        <f aca="false">EB484</f>
        <v>7740</v>
      </c>
      <c r="EM484" s="432" t="n">
        <f aca="false">EC484</f>
        <v>11</v>
      </c>
      <c r="EN484" s="432" t="n">
        <f aca="false">ED484</f>
        <v>0.28</v>
      </c>
      <c r="EO484" s="432" t="n">
        <f aca="false">EE484</f>
        <v>6.9</v>
      </c>
      <c r="EP484" s="432" t="n">
        <f aca="false">EF484</f>
        <v>1.2</v>
      </c>
      <c r="EQ484" s="431" t="n">
        <f aca="false">EG484</f>
        <v>14</v>
      </c>
      <c r="ER484" s="449" t="n">
        <f aca="false">EH484</f>
        <v>16</v>
      </c>
      <c r="ES484" s="450" t="n">
        <f aca="false">44000/(BA484+AF484)*24</f>
        <v>27.1290944123314</v>
      </c>
      <c r="ET484" s="451" t="n">
        <f aca="false">(BA484+AF484)/BA$6</f>
        <v>0.7785</v>
      </c>
      <c r="EU484" s="452" t="n">
        <f aca="false">BV484/1000/ES484*24</f>
        <v>0.29883125</v>
      </c>
      <c r="EV484" s="451" t="n">
        <f aca="false">EU484/$EU$6</f>
        <v>0.553391203703704</v>
      </c>
      <c r="EW484" s="514" t="n">
        <f aca="false">1-EM484/BY484</f>
        <v>0.631633849164955</v>
      </c>
      <c r="EX484" s="515" t="n">
        <f aca="false">BY484-EM484</f>
        <v>18.8615928066795</v>
      </c>
      <c r="EY484" s="514" t="n">
        <f aca="false">1-EJ484/BU484</f>
        <v>0.708588957055215</v>
      </c>
      <c r="EZ484" s="515" t="n">
        <f aca="false">BU484-EJ484</f>
        <v>46.2</v>
      </c>
      <c r="FA484" s="451" t="n">
        <f aca="false">1-EK484/BV484</f>
        <v>0.804613807960178</v>
      </c>
      <c r="FB484" s="432" t="n">
        <f aca="false">BV484-EK484</f>
        <v>271.792549775209</v>
      </c>
      <c r="FC484" s="453" t="n">
        <f aca="false">1-EP484/CA484</f>
        <v>0.426748074739975</v>
      </c>
      <c r="FD484" s="432" t="n">
        <f aca="false">CA484-EP484</f>
        <v>0.893320488118176</v>
      </c>
      <c r="FE484" s="453" t="n">
        <f aca="false">1-EQ484/CB484</f>
        <v>0.885245901639344</v>
      </c>
      <c r="FF484" s="431" t="n">
        <f aca="false">CB484-EQ484</f>
        <v>108</v>
      </c>
      <c r="FG484" s="406" t="n">
        <v>50400</v>
      </c>
      <c r="FH484" s="590"/>
      <c r="FI484" s="591"/>
      <c r="FJ484" s="592"/>
      <c r="FK484" s="456" t="n">
        <f aca="false">3000/BS484*24</f>
        <v>1.84971098265896</v>
      </c>
      <c r="FL484" s="531"/>
      <c r="FM484" s="456"/>
      <c r="FN484" s="531" t="n">
        <v>5421</v>
      </c>
      <c r="FO484" s="533" t="n">
        <f aca="false">FN484/11.15/1.2/1000</f>
        <v>0.405156950672646</v>
      </c>
      <c r="FP484" s="450" t="n">
        <f aca="false">FN484/BS484*1000</f>
        <v>139.267822736031</v>
      </c>
      <c r="FQ484" s="458" t="n">
        <v>54</v>
      </c>
      <c r="FR484" s="459" t="n">
        <f aca="false">FQ484/BS484*1000</f>
        <v>1.38728323699422</v>
      </c>
      <c r="FS484" s="577" t="n">
        <v>7.98</v>
      </c>
      <c r="FT484" s="578" t="n">
        <v>16.3</v>
      </c>
      <c r="FU484" s="579" t="n">
        <v>58</v>
      </c>
      <c r="FV484" s="580" t="n">
        <v>1</v>
      </c>
      <c r="FW484" s="581" t="n">
        <v>0.24</v>
      </c>
      <c r="FX484" s="580" t="n">
        <v>16</v>
      </c>
      <c r="FY484" s="453" t="n">
        <f aca="false">1-FV484/(EG484+DD484)</f>
        <v>0.928571428571429</v>
      </c>
      <c r="FZ484" s="453" t="n">
        <f aca="false">1-FW484/(EF484+DC484)</f>
        <v>0.8</v>
      </c>
      <c r="GA484" s="430" t="n">
        <f aca="false">EF484+DC484-FW484</f>
        <v>0.96</v>
      </c>
      <c r="GB484" s="514" t="n">
        <f aca="false">1-FT484/DZ484</f>
        <v>0.142105263157895</v>
      </c>
      <c r="GC484" s="515" t="n">
        <f aca="false">(CW484+DZ484-FT484)</f>
        <v>2.7</v>
      </c>
      <c r="GD484" s="514" t="n">
        <f aca="false">1-FU484/EA484</f>
        <v>0.121212121212121</v>
      </c>
      <c r="GE484" s="528" t="n">
        <f aca="false">CX484+EA484-FU484</f>
        <v>8</v>
      </c>
      <c r="GF484" s="462" t="n">
        <f aca="false">4100/BS484*24</f>
        <v>2.52793834296724</v>
      </c>
      <c r="GG484" s="607" t="n">
        <v>25</v>
      </c>
      <c r="GH484" s="451" t="n">
        <f aca="false">GG484/80</f>
        <v>0.3125</v>
      </c>
      <c r="GI484" s="406" t="n">
        <v>175</v>
      </c>
      <c r="GJ484" s="463" t="n">
        <f aca="false">GI484/GG484</f>
        <v>7</v>
      </c>
      <c r="GK484" s="464" t="n">
        <f aca="false">GG484/(BS484/24)*1000</f>
        <v>15.4142581888247</v>
      </c>
      <c r="GL484" s="465" t="n">
        <v>8.02</v>
      </c>
      <c r="GM484" s="530" t="n">
        <v>15.3</v>
      </c>
      <c r="GN484" s="406" t="n">
        <v>52</v>
      </c>
      <c r="GO484" s="514" t="n">
        <f aca="false">1-GM484/FT484</f>
        <v>0.0613496932515337</v>
      </c>
      <c r="GP484" s="451" t="n">
        <f aca="false">1-GN484/FU484</f>
        <v>0.103448275862069</v>
      </c>
      <c r="GQ484" s="578" t="n">
        <v>8</v>
      </c>
      <c r="GR484" s="456" t="n">
        <f aca="false">4300/BS484*24</f>
        <v>2.65125240847784</v>
      </c>
      <c r="GS484" s="532" t="n">
        <f aca="false">HC484</f>
        <v>14.4</v>
      </c>
      <c r="GT484" s="532" t="n">
        <f aca="false">HD484</f>
        <v>51.552</v>
      </c>
      <c r="GU484" s="514" t="n">
        <f aca="false">1-GS484/GM484</f>
        <v>0.0588235294117647</v>
      </c>
      <c r="GV484" s="514" t="n">
        <f aca="false">1-GT484/GN484</f>
        <v>0.00861538461538458</v>
      </c>
      <c r="GW484" s="514" t="n">
        <f aca="false">1-HC484/FT484</f>
        <v>0.116564417177914</v>
      </c>
      <c r="GX484" s="514" t="n">
        <f aca="false">1-HD484/FU484</f>
        <v>0.111172413793104</v>
      </c>
      <c r="GY484" s="463" t="n">
        <f aca="false">GK484/(FU484-HD484)</f>
        <v>2.39054872655469</v>
      </c>
      <c r="GZ484" s="406" t="n">
        <v>36708</v>
      </c>
      <c r="HA484" s="582" t="n">
        <v>8.12</v>
      </c>
      <c r="HB484" s="452" t="n">
        <v>8.01</v>
      </c>
      <c r="HC484" s="578" t="n">
        <v>14.4</v>
      </c>
      <c r="HD484" s="464" t="n">
        <f aca="false">HC484*3.58</f>
        <v>51.552</v>
      </c>
      <c r="HE484" s="464" t="n">
        <v>13.6</v>
      </c>
      <c r="HF484" s="464"/>
      <c r="HG484" s="583"/>
      <c r="HH484" s="576" t="n">
        <v>3</v>
      </c>
      <c r="HI484" s="584" t="n">
        <v>7810</v>
      </c>
      <c r="HJ484" s="407" t="n">
        <f aca="false">HI484*0.67</f>
        <v>5232.7</v>
      </c>
      <c r="HK484" s="407"/>
      <c r="HL484" s="550" t="n">
        <v>1474</v>
      </c>
      <c r="HM484" s="585" t="n">
        <v>8.1</v>
      </c>
      <c r="HN484" s="462" t="n">
        <v>7.54</v>
      </c>
      <c r="HO484" s="575" t="n">
        <v>0.13</v>
      </c>
      <c r="HP484" s="549" t="n">
        <v>0.33</v>
      </c>
      <c r="HQ484" s="586" t="n">
        <v>8</v>
      </c>
      <c r="HR484" s="587" t="n">
        <v>0.24</v>
      </c>
      <c r="HS484" s="521" t="n">
        <v>0.22</v>
      </c>
      <c r="HT484" s="588" t="n">
        <v>8</v>
      </c>
      <c r="HU484" s="523" t="n">
        <f aca="false">72500/BA484*24</f>
        <v>46.8056489576328</v>
      </c>
      <c r="HV484" s="514" t="n">
        <f aca="false">1-HC484/BE484</f>
        <v>0.779141104294479</v>
      </c>
      <c r="HW484" s="514" t="n">
        <f aca="false">1-HD484/BF484</f>
        <v>0.792963855421687</v>
      </c>
      <c r="HX484" s="514" t="n">
        <f aca="false">1-HN484/BK484</f>
        <v>0.752786885245902</v>
      </c>
      <c r="HY484" s="600"/>
    </row>
    <row r="485" s="599" customFormat="true" ht="15" hidden="false" customHeight="true" outlineLevel="0" collapsed="false">
      <c r="A485" s="401" t="n">
        <v>43967</v>
      </c>
      <c r="B485" s="516" t="n">
        <v>34537</v>
      </c>
      <c r="C485" s="403" t="n">
        <f aca="false">B485/$B$6</f>
        <v>0.69074</v>
      </c>
      <c r="D485" s="572" t="n">
        <v>7.95</v>
      </c>
      <c r="E485" s="573" t="n">
        <v>54.65</v>
      </c>
      <c r="F485" s="574" t="n">
        <v>216</v>
      </c>
      <c r="G485" s="407" t="n">
        <f aca="false">F485*B485/1000</f>
        <v>7459.992</v>
      </c>
      <c r="H485" s="403" t="n">
        <f aca="false">G485/$G$6</f>
        <v>0.29839968</v>
      </c>
      <c r="I485" s="574" t="n">
        <v>8010</v>
      </c>
      <c r="J485" s="407" t="n">
        <f aca="false">I485*0.67</f>
        <v>5366.7</v>
      </c>
      <c r="K485" s="575" t="n">
        <v>33.15</v>
      </c>
      <c r="L485" s="575"/>
      <c r="M485" s="575"/>
      <c r="N485" s="576" t="n">
        <v>102</v>
      </c>
      <c r="O485" s="576"/>
      <c r="P485" s="410"/>
      <c r="Q485" s="410" t="n">
        <v>1320</v>
      </c>
      <c r="R485" s="410"/>
      <c r="S485" s="410"/>
      <c r="T485" s="411" t="n">
        <v>5.21</v>
      </c>
      <c r="U485" s="410" t="n">
        <f aca="false">V485/2.9</f>
        <v>3461.72413793103</v>
      </c>
      <c r="V485" s="410" t="n">
        <v>10039</v>
      </c>
      <c r="W485" s="410" t="n">
        <v>3955</v>
      </c>
      <c r="X485" s="517" t="n">
        <v>430</v>
      </c>
      <c r="Y485" s="474"/>
      <c r="Z485" s="430"/>
      <c r="AA485" s="410"/>
      <c r="AB485" s="410"/>
      <c r="AC485" s="410"/>
      <c r="AD485" s="475"/>
      <c r="AE485" s="478"/>
      <c r="AF485" s="479" t="n">
        <f aca="false">X485+Q485</f>
        <v>1750</v>
      </c>
      <c r="AG485" s="478" t="n">
        <f aca="false">AF485/$AF$6</f>
        <v>0.7</v>
      </c>
      <c r="AH485" s="479" t="n">
        <f aca="false">AI485/2.9</f>
        <v>2629.43054187192</v>
      </c>
      <c r="AI485" s="479" t="n">
        <f aca="false">(V485*Q485+F485*X485)/AF485</f>
        <v>7625.34857142857</v>
      </c>
      <c r="AJ485" s="474" t="n">
        <f aca="false">(V485*Q485+X485*F485)/1000</f>
        <v>13344.36</v>
      </c>
      <c r="AK485" s="478" t="n">
        <f aca="false">AJ485/$AJ$6</f>
        <v>0.593082666666667</v>
      </c>
      <c r="AL485" s="448" t="n">
        <v>38</v>
      </c>
      <c r="AM485" s="480"/>
      <c r="AN485" s="474" t="n">
        <v>2570</v>
      </c>
      <c r="AO485" s="474" t="n">
        <v>2558</v>
      </c>
      <c r="AP485" s="480" t="n">
        <v>7.53</v>
      </c>
      <c r="AQ485" s="448" t="n">
        <v>710</v>
      </c>
      <c r="AR485" s="474" t="n">
        <f aca="false">AQ485*3.2</f>
        <v>2272</v>
      </c>
      <c r="AS485" s="658" t="n">
        <f aca="false">AR485/AQ485</f>
        <v>3.2</v>
      </c>
      <c r="AT485" s="474" t="n">
        <v>5800</v>
      </c>
      <c r="AU485" s="448"/>
      <c r="AV485" s="481" t="n">
        <v>15</v>
      </c>
      <c r="AW485" s="480" t="n">
        <v>9.32</v>
      </c>
      <c r="AX485" s="480" t="n">
        <v>34.59</v>
      </c>
      <c r="AY485" s="481" t="n">
        <v>15.9</v>
      </c>
      <c r="AZ485" s="481" t="n">
        <v>6.6</v>
      </c>
      <c r="BA485" s="421" t="n">
        <f aca="false">CC485+DF485</f>
        <v>32684</v>
      </c>
      <c r="BB485" s="422" t="n">
        <f aca="false">BA485/$BA$6</f>
        <v>0.65368</v>
      </c>
      <c r="BC485" s="423"/>
      <c r="BD485" s="424" t="n">
        <v>7.96</v>
      </c>
      <c r="BE485" s="425" t="n">
        <v>68.2</v>
      </c>
      <c r="BF485" s="426" t="n">
        <v>236</v>
      </c>
      <c r="BG485" s="427" t="n">
        <v>8910</v>
      </c>
      <c r="BH485" s="421" t="n">
        <f aca="false">BG485*0.67</f>
        <v>5969.7</v>
      </c>
      <c r="BI485" s="433"/>
      <c r="BJ485" s="422"/>
      <c r="BK485" s="428" t="n">
        <v>28.8</v>
      </c>
      <c r="BL485" s="428"/>
      <c r="BM485" s="429"/>
      <c r="BN485" s="423"/>
      <c r="BO485" s="426" t="n">
        <v>82</v>
      </c>
      <c r="BP485" s="426"/>
      <c r="BQ485" s="424" t="n">
        <v>2.62</v>
      </c>
      <c r="BR485" s="422" t="n">
        <f aca="false">BQ485/$BQ$6</f>
        <v>0.363888888888889</v>
      </c>
      <c r="BS485" s="410" t="n">
        <f aca="false">BA485+AF485</f>
        <v>34434</v>
      </c>
      <c r="BT485" s="430" t="n">
        <f aca="false">(BD485*BA485+AP485*AF485)/(AF485+BA485)</f>
        <v>7.9381465992914</v>
      </c>
      <c r="BU485" s="431" t="n">
        <f aca="false">(AQ485*Y485+BA485*BE485)/(BA485+Y485)</f>
        <v>68.2</v>
      </c>
      <c r="BV485" s="431" t="n">
        <f aca="false">(BA485*BF485+AR485*AF485)/(AF485+BA485)</f>
        <v>339.473311262125</v>
      </c>
      <c r="BW485" s="431" t="n">
        <f aca="false">(BA485*BG485+AS485*AF485)/(AF485+BA485)</f>
        <v>8457.33983853168</v>
      </c>
      <c r="BX485" s="431" t="n">
        <f aca="false">BW485*0.65</f>
        <v>5497.27089504559</v>
      </c>
      <c r="BY485" s="431" t="n">
        <f aca="false">(BK485*BA485+AY485*AF485)/BS485</f>
        <v>28.1443979787419</v>
      </c>
      <c r="BZ485" s="431"/>
      <c r="CA485" s="432"/>
      <c r="CB485" s="431" t="n">
        <f aca="false">BO485</f>
        <v>82</v>
      </c>
      <c r="CC485" s="433" t="n">
        <v>16137</v>
      </c>
      <c r="CD485" s="412" t="n">
        <f aca="false">CC485+AF485/2</f>
        <v>17012</v>
      </c>
      <c r="CE485" s="422" t="n">
        <f aca="false">CD485/25000</f>
        <v>0.68048</v>
      </c>
      <c r="CF485" s="434" t="n">
        <f aca="false">6700/CD485*24</f>
        <v>9.45215142252528</v>
      </c>
      <c r="CG485" s="435"/>
      <c r="CH485" s="428"/>
      <c r="CI485" s="447" t="n">
        <f aca="false">9500/CD485*24</f>
        <v>13.4023042558194</v>
      </c>
      <c r="CJ485" s="437" t="n">
        <v>28.3</v>
      </c>
      <c r="CK485" s="437" t="n">
        <v>5.26</v>
      </c>
      <c r="CL485" s="424"/>
      <c r="CM485" s="424" t="n">
        <v>20.5</v>
      </c>
      <c r="CN485" s="424" t="n">
        <v>73</v>
      </c>
      <c r="CO485" s="433"/>
      <c r="CP485" s="433"/>
      <c r="CQ485" s="438"/>
      <c r="CR485" s="438" t="n">
        <v>0.85</v>
      </c>
      <c r="CS485" s="425"/>
      <c r="CT485" s="433" t="n">
        <f aca="false">3500/CD485*24</f>
        <v>4.93769104161768</v>
      </c>
      <c r="CU485" s="435" t="n">
        <v>7.84</v>
      </c>
      <c r="CV485" s="439"/>
      <c r="CW485" s="440"/>
      <c r="CX485" s="441"/>
      <c r="CY485" s="442"/>
      <c r="CZ485" s="443"/>
      <c r="DA485" s="443"/>
      <c r="DB485" s="443"/>
      <c r="DC485" s="443"/>
      <c r="DD485" s="444"/>
      <c r="DE485" s="441"/>
      <c r="DF485" s="445" t="n">
        <v>16547</v>
      </c>
      <c r="DG485" s="446" t="n">
        <f aca="false">DF485+AF485/2</f>
        <v>17422</v>
      </c>
      <c r="DH485" s="422" t="n">
        <f aca="false">DG485/25000</f>
        <v>0.69688</v>
      </c>
      <c r="DI485" s="447" t="n">
        <f aca="false">6700/DG485*24</f>
        <v>9.22970956262197</v>
      </c>
      <c r="DJ485" s="435" t="n">
        <v>7.79</v>
      </c>
      <c r="DK485" s="428" t="n">
        <v>4.3</v>
      </c>
      <c r="DL485" s="447" t="n">
        <f aca="false">9500/DG485*24</f>
        <v>13.0869016186431</v>
      </c>
      <c r="DM485" s="423" t="n">
        <v>28.3</v>
      </c>
      <c r="DN485" s="423" t="n">
        <v>4.96</v>
      </c>
      <c r="DO485" s="424" t="n">
        <v>7.89</v>
      </c>
      <c r="DP485" s="424" t="n">
        <v>21.3</v>
      </c>
      <c r="DQ485" s="424" t="n">
        <v>81</v>
      </c>
      <c r="DR485" s="433"/>
      <c r="DS485" s="433"/>
      <c r="DT485" s="438"/>
      <c r="DU485" s="438" t="n">
        <v>0.86</v>
      </c>
      <c r="DV485" s="425"/>
      <c r="DW485" s="447" t="n">
        <f aca="false">3500/DG485*24</f>
        <v>4.8214900700264</v>
      </c>
      <c r="DX485" s="435" t="n">
        <v>7.23</v>
      </c>
      <c r="DY485" s="439" t="n">
        <v>7.85</v>
      </c>
      <c r="DZ485" s="440" t="n">
        <v>20.1</v>
      </c>
      <c r="EA485" s="441" t="n">
        <v>71</v>
      </c>
      <c r="EB485" s="442" t="n">
        <v>8080</v>
      </c>
      <c r="EC485" s="443" t="n">
        <v>13.6</v>
      </c>
      <c r="ED485" s="443"/>
      <c r="EE485" s="443"/>
      <c r="EF485" s="443"/>
      <c r="EG485" s="444" t="n">
        <v>15</v>
      </c>
      <c r="EH485" s="441"/>
      <c r="EI485" s="430" t="n">
        <f aca="false">DY485</f>
        <v>7.85</v>
      </c>
      <c r="EJ485" s="448" t="n">
        <f aca="false">DZ485</f>
        <v>20.1</v>
      </c>
      <c r="EK485" s="449" t="n">
        <f aca="false">EA485</f>
        <v>71</v>
      </c>
      <c r="EL485" s="418" t="n">
        <f aca="false">EB485</f>
        <v>8080</v>
      </c>
      <c r="EM485" s="432" t="n">
        <f aca="false">EC485</f>
        <v>13.6</v>
      </c>
      <c r="EN485" s="432"/>
      <c r="EO485" s="432"/>
      <c r="EP485" s="432"/>
      <c r="EQ485" s="431" t="n">
        <f aca="false">EG485</f>
        <v>15</v>
      </c>
      <c r="ER485" s="449"/>
      <c r="ES485" s="450" t="n">
        <f aca="false">44000/(BA485+AF485)*24</f>
        <v>30.6673636522042</v>
      </c>
      <c r="ET485" s="451" t="n">
        <f aca="false">(BA485+AF485)/BA$6</f>
        <v>0.68868</v>
      </c>
      <c r="EU485" s="452" t="n">
        <f aca="false">BV485/1000/ES485*24</f>
        <v>0.265668727272727</v>
      </c>
      <c r="EV485" s="451" t="n">
        <f aca="false">EU485/$EU$6</f>
        <v>0.491979124579125</v>
      </c>
      <c r="EW485" s="514" t="n">
        <f aca="false">1-EM485/BY485</f>
        <v>0.516777725703269</v>
      </c>
      <c r="EX485" s="515" t="n">
        <f aca="false">BY485-EM485</f>
        <v>14.5443979787419</v>
      </c>
      <c r="EY485" s="514" t="n">
        <f aca="false">1-EJ485/BU485</f>
        <v>0.705278592375367</v>
      </c>
      <c r="EZ485" s="515" t="n">
        <f aca="false">BU485-EJ485</f>
        <v>48.1</v>
      </c>
      <c r="FA485" s="451" t="n">
        <f aca="false">1-EK485/BV485</f>
        <v>0.790852483407223</v>
      </c>
      <c r="FB485" s="432" t="n">
        <f aca="false">BV485-EK485</f>
        <v>268.473311262125</v>
      </c>
      <c r="FC485" s="453"/>
      <c r="FD485" s="432"/>
      <c r="FE485" s="453" t="n">
        <f aca="false">1-EQ485/CB485</f>
        <v>0.817073170731707</v>
      </c>
      <c r="FF485" s="431" t="n">
        <f aca="false">CB485-EQ485</f>
        <v>67</v>
      </c>
      <c r="FG485" s="406" t="n">
        <v>50400</v>
      </c>
      <c r="FH485" s="590"/>
      <c r="FI485" s="591"/>
      <c r="FJ485" s="592"/>
      <c r="FK485" s="456" t="n">
        <f aca="false">3000/BS485*24</f>
        <v>2.09095661265029</v>
      </c>
      <c r="FL485" s="531"/>
      <c r="FM485" s="456"/>
      <c r="FN485" s="531" t="n">
        <v>5282</v>
      </c>
      <c r="FO485" s="533" t="n">
        <f aca="false">FN485/11.15/1.2/1000</f>
        <v>0.394768310911809</v>
      </c>
      <c r="FP485" s="450" t="n">
        <f aca="false">FN485/BS485*1000</f>
        <v>153.39490038915</v>
      </c>
      <c r="FQ485" s="458" t="n">
        <v>54</v>
      </c>
      <c r="FR485" s="459" t="n">
        <f aca="false">FQ485/BS485*1000</f>
        <v>1.56821745948772</v>
      </c>
      <c r="FS485" s="577" t="n">
        <v>7.74</v>
      </c>
      <c r="FT485" s="578" t="n">
        <v>17</v>
      </c>
      <c r="FU485" s="579" t="n">
        <v>61</v>
      </c>
      <c r="FV485" s="580" t="n">
        <v>1</v>
      </c>
      <c r="FW485" s="581"/>
      <c r="FX485" s="580"/>
      <c r="FY485" s="453" t="n">
        <f aca="false">1-FV485/(EG485+DD485)</f>
        <v>0.933333333333333</v>
      </c>
      <c r="FZ485" s="453"/>
      <c r="GA485" s="430"/>
      <c r="GB485" s="514" t="n">
        <f aca="false">1-FT485/DZ485</f>
        <v>0.154228855721393</v>
      </c>
      <c r="GC485" s="515" t="n">
        <f aca="false">(CW485+DZ485-FT485)</f>
        <v>3.1</v>
      </c>
      <c r="GD485" s="514" t="n">
        <f aca="false">1-FU485/EA485</f>
        <v>0.140845070422535</v>
      </c>
      <c r="GE485" s="528" t="n">
        <f aca="false">CX485+EA485-FU485</f>
        <v>10</v>
      </c>
      <c r="GF485" s="462" t="n">
        <f aca="false">4100/BS485*24</f>
        <v>2.85764070395539</v>
      </c>
      <c r="GG485" s="607" t="n">
        <v>25</v>
      </c>
      <c r="GH485" s="451" t="n">
        <f aca="false">GG485/80</f>
        <v>0.3125</v>
      </c>
      <c r="GI485" s="406" t="n">
        <v>175</v>
      </c>
      <c r="GJ485" s="463" t="n">
        <f aca="false">GI485/GG485</f>
        <v>7</v>
      </c>
      <c r="GK485" s="464" t="n">
        <f aca="false">GG485/(BS485/24)*1000</f>
        <v>17.4246384387524</v>
      </c>
      <c r="GL485" s="465" t="n">
        <v>7.93</v>
      </c>
      <c r="GM485" s="530" t="n">
        <v>16</v>
      </c>
      <c r="GN485" s="406" t="n">
        <v>51</v>
      </c>
      <c r="GO485" s="514" t="n">
        <f aca="false">1-GM485/FT485</f>
        <v>0.0588235294117647</v>
      </c>
      <c r="GP485" s="451" t="n">
        <f aca="false">1-GN485/FU485</f>
        <v>0.163934426229508</v>
      </c>
      <c r="GQ485" s="578" t="n">
        <v>8</v>
      </c>
      <c r="GR485" s="456" t="n">
        <f aca="false">4300/BS485*24</f>
        <v>2.99703781146541</v>
      </c>
      <c r="GS485" s="532" t="n">
        <f aca="false">HC485</f>
        <v>14</v>
      </c>
      <c r="GT485" s="532" t="n">
        <f aca="false">HD485</f>
        <v>50.12</v>
      </c>
      <c r="GU485" s="514" t="n">
        <f aca="false">1-GS485/GM485</f>
        <v>0.125</v>
      </c>
      <c r="GV485" s="514" t="n">
        <f aca="false">1-GT485/GN485</f>
        <v>0.0172549019607843</v>
      </c>
      <c r="GW485" s="514" t="n">
        <f aca="false">1-HC485/FT485</f>
        <v>0.176470588235294</v>
      </c>
      <c r="GX485" s="514" t="n">
        <f aca="false">1-HD485/FU485</f>
        <v>0.178360655737705</v>
      </c>
      <c r="GY485" s="463" t="n">
        <f aca="false">GK485/(FU485-HD485)</f>
        <v>1.60152926826768</v>
      </c>
      <c r="GZ485" s="406" t="n">
        <v>31093</v>
      </c>
      <c r="HA485" s="582" t="n">
        <v>8.15</v>
      </c>
      <c r="HB485" s="452" t="n">
        <v>8</v>
      </c>
      <c r="HC485" s="578" t="n">
        <v>14</v>
      </c>
      <c r="HD485" s="464" t="n">
        <f aca="false">HC485*3.58</f>
        <v>50.12</v>
      </c>
      <c r="HE485" s="464" t="n">
        <v>15</v>
      </c>
      <c r="HF485" s="464"/>
      <c r="HG485" s="583"/>
      <c r="HH485" s="576" t="n">
        <v>4</v>
      </c>
      <c r="HI485" s="584" t="n">
        <v>8030</v>
      </c>
      <c r="HJ485" s="407" t="n">
        <f aca="false">HI485*0.67</f>
        <v>5380.1</v>
      </c>
      <c r="HK485" s="407"/>
      <c r="HL485" s="550"/>
      <c r="HM485" s="585"/>
      <c r="HN485" s="462" t="n">
        <v>10</v>
      </c>
      <c r="HO485" s="575"/>
      <c r="HP485" s="549" t="n">
        <v>0.36</v>
      </c>
      <c r="HQ485" s="586"/>
      <c r="HR485" s="587"/>
      <c r="HS485" s="521" t="n">
        <v>0.18</v>
      </c>
      <c r="HT485" s="588" t="n">
        <v>8</v>
      </c>
      <c r="HU485" s="523" t="n">
        <f aca="false">72500/BA485*24</f>
        <v>53.2370578876514</v>
      </c>
      <c r="HV485" s="514" t="n">
        <f aca="false">1-HC485/BE485</f>
        <v>0.794721407624633</v>
      </c>
      <c r="HW485" s="514" t="n">
        <f aca="false">1-HD485/BF485</f>
        <v>0.787627118644068</v>
      </c>
      <c r="HX485" s="514" t="n">
        <f aca="false">1-HN485/BK485</f>
        <v>0.652777777777778</v>
      </c>
      <c r="HY485" s="600"/>
    </row>
    <row r="486" customFormat="false" ht="15.6" hidden="false" customHeight="false" outlineLevel="0" collapsed="false">
      <c r="A486" s="486" t="n">
        <v>43968</v>
      </c>
      <c r="B486" s="487" t="n">
        <v>37060</v>
      </c>
      <c r="C486" s="488" t="n">
        <f aca="false">B486/$B$6</f>
        <v>0.7412</v>
      </c>
      <c r="D486" s="489" t="n">
        <v>7.86</v>
      </c>
      <c r="E486" s="490" t="n">
        <v>50.3</v>
      </c>
      <c r="F486" s="491" t="n">
        <v>223</v>
      </c>
      <c r="G486" s="491" t="n">
        <f aca="false">F486*B486/1000</f>
        <v>8264.38</v>
      </c>
      <c r="H486" s="488" t="n">
        <f aca="false">G486/$G$6</f>
        <v>0.3305752</v>
      </c>
      <c r="I486" s="491" t="n">
        <v>7385</v>
      </c>
      <c r="J486" s="491" t="n">
        <f aca="false">I486*0.67</f>
        <v>4947.95</v>
      </c>
      <c r="K486" s="492" t="n">
        <v>38.65</v>
      </c>
      <c r="L486" s="492"/>
      <c r="M486" s="492"/>
      <c r="N486" s="493" t="n">
        <v>118.5</v>
      </c>
      <c r="O486" s="493"/>
      <c r="P486" s="410"/>
      <c r="Q486" s="410" t="n">
        <v>1320</v>
      </c>
      <c r="R486" s="410"/>
      <c r="S486" s="410"/>
      <c r="T486" s="411" t="n">
        <v>5.24</v>
      </c>
      <c r="U486" s="412" t="n">
        <f aca="false">V486/2.9</f>
        <v>3436.89655172414</v>
      </c>
      <c r="V486" s="410" t="n">
        <v>9967</v>
      </c>
      <c r="W486" s="410" t="n">
        <v>3961</v>
      </c>
      <c r="X486" s="413" t="n">
        <v>430</v>
      </c>
      <c r="Y486" s="474"/>
      <c r="Z486" s="430"/>
      <c r="AA486" s="448"/>
      <c r="AB486" s="410"/>
      <c r="AC486" s="410"/>
      <c r="AD486" s="475"/>
      <c r="AE486" s="478"/>
      <c r="AF486" s="479" t="n">
        <f aca="false">X486+Q486</f>
        <v>1750</v>
      </c>
      <c r="AG486" s="478" t="n">
        <f aca="false">AF486/$AF$6</f>
        <v>0.7</v>
      </c>
      <c r="AH486" s="479" t="n">
        <f aca="false">AI486/2.9</f>
        <v>2611.29655172414</v>
      </c>
      <c r="AI486" s="479" t="n">
        <f aca="false">(V486*Q486+F486*X486)/AF486</f>
        <v>7572.76</v>
      </c>
      <c r="AJ486" s="474" t="n">
        <f aca="false">(V486*Q486+X486*F486)/1000</f>
        <v>13252.33</v>
      </c>
      <c r="AK486" s="478" t="n">
        <f aca="false">AJ486/$AJ$6</f>
        <v>0.588992444444444</v>
      </c>
      <c r="AL486" s="448" t="n">
        <v>38</v>
      </c>
      <c r="AM486" s="480"/>
      <c r="AN486" s="474" t="n">
        <v>2485</v>
      </c>
      <c r="AO486" s="474" t="n">
        <v>2367</v>
      </c>
      <c r="AP486" s="480" t="n">
        <v>7.43</v>
      </c>
      <c r="AQ486" s="448" t="n">
        <v>706</v>
      </c>
      <c r="AR486" s="474" t="n">
        <f aca="false">AQ486*3.2</f>
        <v>2259.2</v>
      </c>
      <c r="AS486" s="658" t="n">
        <f aca="false">AR486/AQ486</f>
        <v>3.2</v>
      </c>
      <c r="AT486" s="474" t="n">
        <v>5740</v>
      </c>
      <c r="AU486" s="448"/>
      <c r="AV486" s="481" t="n">
        <v>15</v>
      </c>
      <c r="AW486" s="480" t="n">
        <v>9.81</v>
      </c>
      <c r="AX486" s="480" t="n">
        <v>30.31</v>
      </c>
      <c r="AY486" s="481" t="n">
        <v>15.8</v>
      </c>
      <c r="AZ486" s="481" t="s">
        <v>221</v>
      </c>
      <c r="BA486" s="421" t="n">
        <f aca="false">CC486+DF486</f>
        <v>34494</v>
      </c>
      <c r="BB486" s="422" t="n">
        <f aca="false">BA486/$BA$6</f>
        <v>0.68988</v>
      </c>
      <c r="BC486" s="423"/>
      <c r="BD486" s="424" t="n">
        <v>7.85</v>
      </c>
      <c r="BE486" s="425" t="n">
        <v>63.3</v>
      </c>
      <c r="BF486" s="426" t="n">
        <v>287</v>
      </c>
      <c r="BG486" s="427" t="n">
        <v>7390</v>
      </c>
      <c r="BH486" s="421" t="n">
        <f aca="false">BG486*0.67</f>
        <v>4951.3</v>
      </c>
      <c r="BI486" s="421"/>
      <c r="BJ486" s="422"/>
      <c r="BK486" s="428" t="n">
        <v>30.7</v>
      </c>
      <c r="BL486" s="428"/>
      <c r="BM486" s="429"/>
      <c r="BN486" s="423"/>
      <c r="BO486" s="426" t="n">
        <v>195</v>
      </c>
      <c r="BP486" s="426"/>
      <c r="BQ486" s="424" t="n">
        <v>3.6</v>
      </c>
      <c r="BR486" s="422" t="n">
        <f aca="false">BQ486/$BQ$6</f>
        <v>0.5</v>
      </c>
      <c r="BS486" s="410" t="n">
        <f aca="false">BA486+AF486</f>
        <v>36244</v>
      </c>
      <c r="BT486" s="430" t="n">
        <f aca="false">(BD486*BA486+AP486*AF486)/(AF486+BA486)</f>
        <v>7.82972078137071</v>
      </c>
      <c r="BU486" s="431" t="n">
        <f aca="false">(AQ486*Y486+BA486*BE486)/(BA486+Y486)</f>
        <v>63.3</v>
      </c>
      <c r="BV486" s="431" t="n">
        <f aca="false">(BA486*BF486+AR486*AF486)/(AF486+BA486)</f>
        <v>382.225416620682</v>
      </c>
      <c r="BW486" s="431" t="n">
        <f aca="false">(BA486*BG486+AS486*AF486)/(AF486+BA486)</f>
        <v>7033.33682816466</v>
      </c>
      <c r="BX486" s="431" t="n">
        <f aca="false">BW486*0.65</f>
        <v>4571.66893830703</v>
      </c>
      <c r="BY486" s="431" t="n">
        <f aca="false">(BK486*BA486+AY486*AF486)/BS486</f>
        <v>29.980570577199</v>
      </c>
      <c r="BZ486" s="431"/>
      <c r="CA486" s="432"/>
      <c r="CB486" s="431" t="n">
        <f aca="false">BO486</f>
        <v>195</v>
      </c>
      <c r="CC486" s="433" t="n">
        <v>17087</v>
      </c>
      <c r="CD486" s="412" t="n">
        <f aca="false">CC486+AF486/2</f>
        <v>17962</v>
      </c>
      <c r="CE486" s="422" t="n">
        <f aca="false">CD486/25000</f>
        <v>0.71848</v>
      </c>
      <c r="CF486" s="434" t="n">
        <f aca="false">6700/CD486*24</f>
        <v>8.95223249081394</v>
      </c>
      <c r="CG486" s="435"/>
      <c r="CH486" s="428"/>
      <c r="CI486" s="447" t="n">
        <f aca="false">9500/CD486*24</f>
        <v>12.6934639795123</v>
      </c>
      <c r="CJ486" s="437" t="n">
        <v>28.6</v>
      </c>
      <c r="CK486" s="437" t="n">
        <v>4.48</v>
      </c>
      <c r="CL486" s="424"/>
      <c r="CM486" s="424" t="n">
        <v>21.1</v>
      </c>
      <c r="CN486" s="424" t="n">
        <v>76</v>
      </c>
      <c r="CO486" s="433"/>
      <c r="CP486" s="433"/>
      <c r="CQ486" s="438"/>
      <c r="CR486" s="438" t="n">
        <v>0.85</v>
      </c>
      <c r="CS486" s="482"/>
      <c r="CT486" s="433" t="n">
        <f aca="false">3500/CD486*24</f>
        <v>4.67653936087295</v>
      </c>
      <c r="CU486" s="435" t="n">
        <v>8.02</v>
      </c>
      <c r="CV486" s="494"/>
      <c r="CW486" s="495"/>
      <c r="CX486" s="496"/>
      <c r="CY486" s="497"/>
      <c r="CZ486" s="498"/>
      <c r="DA486" s="498"/>
      <c r="DB486" s="498"/>
      <c r="DC486" s="498"/>
      <c r="DD486" s="499"/>
      <c r="DE486" s="499"/>
      <c r="DF486" s="433" t="n">
        <v>17407</v>
      </c>
      <c r="DG486" s="446" t="n">
        <f aca="false">DF486+AF486/2</f>
        <v>18282</v>
      </c>
      <c r="DH486" s="422" t="n">
        <f aca="false">DG486/25000</f>
        <v>0.73128</v>
      </c>
      <c r="DI486" s="447" t="n">
        <f aca="false">6700/DG486*24</f>
        <v>8.79553659337053</v>
      </c>
      <c r="DJ486" s="435" t="n">
        <v>7.83</v>
      </c>
      <c r="DK486" s="428" t="n">
        <v>4.7</v>
      </c>
      <c r="DL486" s="447" t="n">
        <f aca="false">9500/DG486*24</f>
        <v>12.471283229406</v>
      </c>
      <c r="DM486" s="542" t="n">
        <v>28.7</v>
      </c>
      <c r="DN486" s="542" t="n">
        <v>5.9</v>
      </c>
      <c r="DO486" s="543" t="n">
        <v>7.92</v>
      </c>
      <c r="DP486" s="543" t="n">
        <v>19.4</v>
      </c>
      <c r="DQ486" s="543" t="n">
        <v>69</v>
      </c>
      <c r="DR486" s="433"/>
      <c r="DS486" s="433"/>
      <c r="DT486" s="438"/>
      <c r="DU486" s="438" t="n">
        <v>0.85</v>
      </c>
      <c r="DV486" s="482"/>
      <c r="DW486" s="447" t="n">
        <f aca="false">3500/DG486*24</f>
        <v>4.59468329504431</v>
      </c>
      <c r="DX486" s="435" t="n">
        <v>7.85</v>
      </c>
      <c r="DY486" s="494" t="n">
        <v>8.11</v>
      </c>
      <c r="DZ486" s="495" t="n">
        <v>19.1</v>
      </c>
      <c r="EA486" s="496" t="n">
        <v>69</v>
      </c>
      <c r="EB486" s="497" t="n">
        <v>7850</v>
      </c>
      <c r="EC486" s="498" t="n">
        <v>13.3</v>
      </c>
      <c r="ED486" s="498"/>
      <c r="EE486" s="498"/>
      <c r="EF486" s="498"/>
      <c r="EG486" s="499" t="n">
        <v>14</v>
      </c>
      <c r="EH486" s="496"/>
      <c r="EI486" s="430" t="n">
        <f aca="false">DY486</f>
        <v>8.11</v>
      </c>
      <c r="EJ486" s="448" t="n">
        <f aca="false">DZ486</f>
        <v>19.1</v>
      </c>
      <c r="EK486" s="449" t="n">
        <f aca="false">EA486</f>
        <v>69</v>
      </c>
      <c r="EL486" s="418" t="n">
        <f aca="false">EB486</f>
        <v>7850</v>
      </c>
      <c r="EM486" s="432" t="n">
        <f aca="false">EC486</f>
        <v>13.3</v>
      </c>
      <c r="EN486" s="432"/>
      <c r="EO486" s="432"/>
      <c r="EP486" s="432"/>
      <c r="EQ486" s="431" t="n">
        <f aca="false">EG486</f>
        <v>14</v>
      </c>
      <c r="ER486" s="449"/>
      <c r="ES486" s="450" t="n">
        <f aca="false">44000/(BA486+AF486)*24</f>
        <v>29.1358569694294</v>
      </c>
      <c r="ET486" s="451" t="n">
        <f aca="false">(BA486+AF486)/BA$6</f>
        <v>0.72488</v>
      </c>
      <c r="EU486" s="452" t="n">
        <f aca="false">BV486/1000/ES486*24</f>
        <v>0.3148495</v>
      </c>
      <c r="EV486" s="500" t="n">
        <f aca="false">EU486/$EU$6</f>
        <v>0.58305462962963</v>
      </c>
      <c r="EW486" s="514" t="n">
        <f aca="false">1-EM486/BY486</f>
        <v>0.556379356898731</v>
      </c>
      <c r="EX486" s="515" t="n">
        <f aca="false">BY486-EM486</f>
        <v>16.680570577199</v>
      </c>
      <c r="EY486" s="514" t="n">
        <f aca="false">1-EJ486/BU486</f>
        <v>0.69826224328594</v>
      </c>
      <c r="EZ486" s="515" t="n">
        <f aca="false">BU486-EJ486</f>
        <v>44.2</v>
      </c>
      <c r="FA486" s="451" t="n">
        <f aca="false">1-EK486/BV486</f>
        <v>0.819478252885325</v>
      </c>
      <c r="FB486" s="432" t="n">
        <f aca="false">BV486-EK486</f>
        <v>313.225416620682</v>
      </c>
      <c r="FC486" s="453"/>
      <c r="FD486" s="432"/>
      <c r="FE486" s="453" t="n">
        <f aca="false">1-EQ486/CB486</f>
        <v>0.928205128205128</v>
      </c>
      <c r="FF486" s="431" t="n">
        <f aca="false">CB486-EQ486</f>
        <v>181</v>
      </c>
      <c r="FG486" s="491" t="n">
        <v>50400</v>
      </c>
      <c r="FH486" s="499"/>
      <c r="FI486" s="502"/>
      <c r="FJ486" s="488"/>
      <c r="FK486" s="456" t="n">
        <f aca="false">3000/BS486*24</f>
        <v>1.9865357024611</v>
      </c>
      <c r="FL486" s="491"/>
      <c r="FM486" s="503"/>
      <c r="FN486" s="491" t="n">
        <v>5004</v>
      </c>
      <c r="FO486" s="533" t="n">
        <f aca="false">FN486/11.15/1.2/1000</f>
        <v>0.373991031390135</v>
      </c>
      <c r="FP486" s="450" t="n">
        <f aca="false">FN486/BS486*1000</f>
        <v>138.064231321046</v>
      </c>
      <c r="FQ486" s="504" t="n">
        <v>54</v>
      </c>
      <c r="FR486" s="459" t="n">
        <f aca="false">FQ486/BS486*1000</f>
        <v>1.48990177684582</v>
      </c>
      <c r="FS486" s="505" t="n">
        <v>8.14</v>
      </c>
      <c r="FT486" s="536" t="n">
        <v>17.1</v>
      </c>
      <c r="FU486" s="496" t="n">
        <v>63</v>
      </c>
      <c r="FV486" s="491" t="n">
        <v>3</v>
      </c>
      <c r="FW486" s="505"/>
      <c r="FX486" s="491"/>
      <c r="FY486" s="453" t="n">
        <f aca="false">1-FV486/(EG486+DD486)</f>
        <v>0.785714285714286</v>
      </c>
      <c r="FZ486" s="453"/>
      <c r="GA486" s="430"/>
      <c r="GB486" s="500" t="n">
        <f aca="false">1-FT486/DZ486</f>
        <v>0.104712041884817</v>
      </c>
      <c r="GC486" s="515" t="n">
        <f aca="false">(CW486+DZ486-FT486)</f>
        <v>2</v>
      </c>
      <c r="GD486" s="500" t="n">
        <f aca="false">1-FU486/EA486</f>
        <v>0.0869565217391305</v>
      </c>
      <c r="GE486" s="528" t="n">
        <f aca="false">CX486+EA486-FU486</f>
        <v>6</v>
      </c>
      <c r="GF486" s="462" t="n">
        <f aca="false">4100/BS486*24</f>
        <v>2.71493212669683</v>
      </c>
      <c r="GG486" s="491" t="n">
        <v>25</v>
      </c>
      <c r="GH486" s="527" t="n">
        <f aca="false">GG486/80</f>
        <v>0.3125</v>
      </c>
      <c r="GI486" s="491" t="n">
        <v>175</v>
      </c>
      <c r="GJ486" s="545" t="n">
        <f aca="false">GI486/GG486</f>
        <v>7</v>
      </c>
      <c r="GK486" s="464" t="n">
        <f aca="false">GG486/(BS486/24)*1000</f>
        <v>16.5544641871758</v>
      </c>
      <c r="GL486" s="508" t="n">
        <v>8.14</v>
      </c>
      <c r="GM486" s="536" t="n">
        <v>16</v>
      </c>
      <c r="GN486" s="537" t="n">
        <v>52</v>
      </c>
      <c r="GO486" s="527" t="n">
        <f aca="false">1-GM486/FT486</f>
        <v>0.064327485380117</v>
      </c>
      <c r="GP486" s="527" t="n">
        <f aca="false">1-GN486/FU486</f>
        <v>0.174603174603175</v>
      </c>
      <c r="GQ486" s="536" t="n">
        <v>8</v>
      </c>
      <c r="GR486" s="456" t="n">
        <f aca="false">4300/BS486*24</f>
        <v>2.84736784019424</v>
      </c>
      <c r="GS486" s="537" t="n">
        <f aca="false">HC486</f>
        <v>14.2</v>
      </c>
      <c r="GT486" s="537" t="n">
        <f aca="false">HD486</f>
        <v>50.836</v>
      </c>
      <c r="GU486" s="527" t="n">
        <f aca="false">1-GS486/GM486</f>
        <v>0.1125</v>
      </c>
      <c r="GV486" s="527" t="n">
        <f aca="false">1-GT486/GN486</f>
        <v>0.0223846153846154</v>
      </c>
      <c r="GW486" s="527" t="n">
        <f aca="false">1-HC486/FT486</f>
        <v>0.169590643274854</v>
      </c>
      <c r="GX486" s="527" t="n">
        <f aca="false">1-HD486/FU486</f>
        <v>0.193079365079365</v>
      </c>
      <c r="GY486" s="545" t="n">
        <f aca="false">GK486/(FU486-HD486)</f>
        <v>1.36093918013612</v>
      </c>
      <c r="GZ486" s="491" t="n">
        <v>33137</v>
      </c>
      <c r="HA486" s="494" t="n">
        <v>8.29</v>
      </c>
      <c r="HB486" s="494" t="n">
        <v>7.99</v>
      </c>
      <c r="HC486" s="495" t="n">
        <v>14.2</v>
      </c>
      <c r="HD486" s="499" t="n">
        <f aca="false">HC486*3.58</f>
        <v>50.836</v>
      </c>
      <c r="HE486" s="499" t="n">
        <v>15</v>
      </c>
      <c r="HF486" s="499"/>
      <c r="HG486" s="499"/>
      <c r="HH486" s="493" t="n">
        <v>5</v>
      </c>
      <c r="HI486" s="509" t="n">
        <v>8060</v>
      </c>
      <c r="HJ486" s="491" t="n">
        <f aca="false">HI486*0.67</f>
        <v>5400.2</v>
      </c>
      <c r="HK486" s="491"/>
      <c r="HL486" s="491"/>
      <c r="HM486" s="544"/>
      <c r="HN486" s="507" t="n">
        <v>9.42</v>
      </c>
      <c r="HO486" s="492"/>
      <c r="HP486" s="546" t="n">
        <v>0.4</v>
      </c>
      <c r="HQ486" s="524"/>
      <c r="HR486" s="525"/>
      <c r="HS486" s="525" t="n">
        <v>0.17</v>
      </c>
      <c r="HT486" s="512" t="n">
        <v>8</v>
      </c>
      <c r="HU486" s="526" t="n">
        <f aca="false">72500/BA486*24</f>
        <v>50.4435554009393</v>
      </c>
      <c r="HV486" s="527" t="n">
        <f aca="false">1-HC486/BE486</f>
        <v>0.77567140600316</v>
      </c>
      <c r="HW486" s="527" t="n">
        <f aca="false">1-HD486/BF486</f>
        <v>0.822871080139373</v>
      </c>
      <c r="HX486" s="527" t="n">
        <f aca="false">1-HN486/BK486</f>
        <v>0.693159609120521</v>
      </c>
      <c r="HY486" s="513"/>
    </row>
    <row r="487" s="599" customFormat="true" ht="15" hidden="false" customHeight="true" outlineLevel="0" collapsed="false">
      <c r="A487" s="401" t="n">
        <v>43969</v>
      </c>
      <c r="B487" s="516" t="n">
        <v>34572</v>
      </c>
      <c r="C487" s="403" t="n">
        <f aca="false">B487/$B$6</f>
        <v>0.69144</v>
      </c>
      <c r="D487" s="572" t="n">
        <v>7.86</v>
      </c>
      <c r="E487" s="573" t="n">
        <v>47.35</v>
      </c>
      <c r="F487" s="574" t="n">
        <v>210</v>
      </c>
      <c r="G487" s="407" t="n">
        <f aca="false">F487*B487/1000</f>
        <v>7260.12</v>
      </c>
      <c r="H487" s="403" t="n">
        <f aca="false">G487/$G$6</f>
        <v>0.2904048</v>
      </c>
      <c r="I487" s="574" t="n">
        <v>6540</v>
      </c>
      <c r="J487" s="407" t="n">
        <f aca="false">I487*0.67</f>
        <v>4381.8</v>
      </c>
      <c r="K487" s="575" t="n">
        <v>37</v>
      </c>
      <c r="L487" s="575"/>
      <c r="M487" s="575"/>
      <c r="N487" s="576" t="n">
        <v>131.5</v>
      </c>
      <c r="O487" s="576"/>
      <c r="P487" s="410"/>
      <c r="Q487" s="410" t="n">
        <v>1320</v>
      </c>
      <c r="R487" s="410"/>
      <c r="S487" s="410"/>
      <c r="T487" s="411" t="n">
        <v>5.29</v>
      </c>
      <c r="U487" s="410" t="n">
        <f aca="false">V487/2.9</f>
        <v>3437.24137931035</v>
      </c>
      <c r="V487" s="410" t="n">
        <v>9968</v>
      </c>
      <c r="W487" s="410" t="n">
        <v>4225</v>
      </c>
      <c r="X487" s="517" t="n">
        <v>430</v>
      </c>
      <c r="Y487" s="474"/>
      <c r="Z487" s="430"/>
      <c r="AA487" s="448"/>
      <c r="AB487" s="410"/>
      <c r="AC487" s="410"/>
      <c r="AD487" s="475"/>
      <c r="AE487" s="478"/>
      <c r="AF487" s="479" t="n">
        <f aca="false">X487+Q487</f>
        <v>1750</v>
      </c>
      <c r="AG487" s="478" t="n">
        <f aca="false">AF487/$AF$6</f>
        <v>0.7</v>
      </c>
      <c r="AH487" s="479" t="n">
        <f aca="false">AI487/2.9</f>
        <v>2610.45517241379</v>
      </c>
      <c r="AI487" s="479" t="n">
        <f aca="false">(V487*Q487+F487*X487)/AF487</f>
        <v>7570.32</v>
      </c>
      <c r="AJ487" s="474" t="n">
        <f aca="false">(V487*Q487+X487*F487)/1000</f>
        <v>13248.06</v>
      </c>
      <c r="AK487" s="478" t="n">
        <f aca="false">AJ487/$AJ$6</f>
        <v>0.588802666666667</v>
      </c>
      <c r="AL487" s="448" t="n">
        <v>38</v>
      </c>
      <c r="AM487" s="480"/>
      <c r="AN487" s="474" t="n">
        <v>2127</v>
      </c>
      <c r="AO487" s="474" t="n">
        <v>1982</v>
      </c>
      <c r="AP487" s="480" t="n">
        <v>7.6</v>
      </c>
      <c r="AQ487" s="448" t="n">
        <v>703</v>
      </c>
      <c r="AR487" s="474" t="n">
        <f aca="false">AQ487*3.2</f>
        <v>2249.6</v>
      </c>
      <c r="AS487" s="658" t="n">
        <f aca="false">AR487/AQ487</f>
        <v>3.2</v>
      </c>
      <c r="AT487" s="474" t="n">
        <v>5500</v>
      </c>
      <c r="AU487" s="448"/>
      <c r="AV487" s="481" t="n">
        <v>15</v>
      </c>
      <c r="AW487" s="480" t="n">
        <v>9.66</v>
      </c>
      <c r="AX487" s="480" t="n">
        <v>31.59</v>
      </c>
      <c r="AY487" s="481" t="n">
        <v>16</v>
      </c>
      <c r="AZ487" s="481" t="n">
        <v>6</v>
      </c>
      <c r="BA487" s="421" t="n">
        <f aca="false">CC487+DF487</f>
        <v>36434</v>
      </c>
      <c r="BB487" s="422" t="n">
        <f aca="false">BA487/$BA$6</f>
        <v>0.72868</v>
      </c>
      <c r="BC487" s="423"/>
      <c r="BD487" s="424" t="n">
        <v>7.92</v>
      </c>
      <c r="BE487" s="425" t="n">
        <v>70</v>
      </c>
      <c r="BF487" s="426" t="n">
        <v>269</v>
      </c>
      <c r="BG487" s="427" t="n">
        <v>6940</v>
      </c>
      <c r="BH487" s="421" t="n">
        <f aca="false">BG487*0.67</f>
        <v>4649.8</v>
      </c>
      <c r="BI487" s="433"/>
      <c r="BJ487" s="422"/>
      <c r="BK487" s="428" t="n">
        <v>31</v>
      </c>
      <c r="BL487" s="428"/>
      <c r="BM487" s="429"/>
      <c r="BN487" s="423"/>
      <c r="BO487" s="426" t="n">
        <v>133</v>
      </c>
      <c r="BP487" s="426"/>
      <c r="BQ487" s="424" t="n">
        <v>2.98</v>
      </c>
      <c r="BR487" s="422" t="n">
        <f aca="false">BQ487/$BQ$6</f>
        <v>0.413888888888889</v>
      </c>
      <c r="BS487" s="410" t="n">
        <f aca="false">BA487+AF487</f>
        <v>38184</v>
      </c>
      <c r="BT487" s="430" t="n">
        <f aca="false">(BD487*BA487+AP487*AF487)/(AF487+BA487)</f>
        <v>7.90533417138068</v>
      </c>
      <c r="BU487" s="431" t="n">
        <f aca="false">(AQ487*Y487+BA487*BE487)/(BA487+Y487)</f>
        <v>70</v>
      </c>
      <c r="BV487" s="431" t="n">
        <f aca="false">(BA487*BF487+AR487*AF487)/(AF487+BA487)</f>
        <v>359.772313010685</v>
      </c>
      <c r="BW487" s="431" t="n">
        <f aca="false">(BA487*BG487+AS487*AF487)/(AF487+BA487)</f>
        <v>6622.08150010476</v>
      </c>
      <c r="BX487" s="431" t="n">
        <f aca="false">BW487*0.65</f>
        <v>4304.35297506809</v>
      </c>
      <c r="BY487" s="431" t="n">
        <f aca="false">(BK487*BA487+AY487*AF487)/BS487</f>
        <v>30.3125392834695</v>
      </c>
      <c r="BZ487" s="431"/>
      <c r="CA487" s="432"/>
      <c r="CB487" s="431" t="n">
        <f aca="false">BO487</f>
        <v>133</v>
      </c>
      <c r="CC487" s="433" t="n">
        <v>18389</v>
      </c>
      <c r="CD487" s="412" t="n">
        <f aca="false">CC487+AF487/2</f>
        <v>19264</v>
      </c>
      <c r="CE487" s="422" t="n">
        <f aca="false">CD487/25000</f>
        <v>0.77056</v>
      </c>
      <c r="CF487" s="434" t="n">
        <f aca="false">6700/CD487*24</f>
        <v>8.34717607973422</v>
      </c>
      <c r="CG487" s="435"/>
      <c r="CH487" s="428"/>
      <c r="CI487" s="447" t="n">
        <f aca="false">9500/CD487*24</f>
        <v>11.8355481727575</v>
      </c>
      <c r="CJ487" s="437" t="n">
        <v>28.5</v>
      </c>
      <c r="CK487" s="437" t="n">
        <v>4.58</v>
      </c>
      <c r="CL487" s="424"/>
      <c r="CM487" s="424" t="n">
        <v>19.9</v>
      </c>
      <c r="CN487" s="424" t="n">
        <v>84</v>
      </c>
      <c r="CO487" s="433"/>
      <c r="CP487" s="433"/>
      <c r="CQ487" s="438"/>
      <c r="CR487" s="438" t="n">
        <v>0.85</v>
      </c>
      <c r="CS487" s="425"/>
      <c r="CT487" s="433" t="n">
        <f aca="false">3500/CD487*24</f>
        <v>4.36046511627907</v>
      </c>
      <c r="CU487" s="435" t="n">
        <v>7.58</v>
      </c>
      <c r="CV487" s="439"/>
      <c r="CW487" s="440"/>
      <c r="CX487" s="441"/>
      <c r="CY487" s="442"/>
      <c r="CZ487" s="443"/>
      <c r="DA487" s="443"/>
      <c r="DB487" s="443"/>
      <c r="DC487" s="443"/>
      <c r="DD487" s="444"/>
      <c r="DE487" s="441"/>
      <c r="DF487" s="445" t="n">
        <v>18045</v>
      </c>
      <c r="DG487" s="446" t="n">
        <f aca="false">DF487+AF487/2</f>
        <v>18920</v>
      </c>
      <c r="DH487" s="422" t="n">
        <f aca="false">DG487/25000</f>
        <v>0.7568</v>
      </c>
      <c r="DI487" s="447" t="n">
        <f aca="false">6700/DG487*24</f>
        <v>8.49894291754757</v>
      </c>
      <c r="DJ487" s="435" t="n">
        <v>7.82</v>
      </c>
      <c r="DK487" s="428" t="n">
        <v>4.6</v>
      </c>
      <c r="DL487" s="447" t="n">
        <f aca="false">9500/DG487*24</f>
        <v>12.0507399577167</v>
      </c>
      <c r="DM487" s="423" t="n">
        <v>28.6</v>
      </c>
      <c r="DN487" s="423" t="n">
        <v>4.29</v>
      </c>
      <c r="DO487" s="424" t="n">
        <v>7.84</v>
      </c>
      <c r="DP487" s="424" t="n">
        <v>20.3</v>
      </c>
      <c r="DQ487" s="424" t="n">
        <v>83</v>
      </c>
      <c r="DR487" s="433"/>
      <c r="DS487" s="433"/>
      <c r="DT487" s="438"/>
      <c r="DU487" s="438" t="n">
        <v>0.85</v>
      </c>
      <c r="DV487" s="425"/>
      <c r="DW487" s="447" t="n">
        <f aca="false">3500/DG487*24</f>
        <v>4.43974630021142</v>
      </c>
      <c r="DX487" s="435" t="n">
        <v>7.17</v>
      </c>
      <c r="DY487" s="439" t="n">
        <v>7.96</v>
      </c>
      <c r="DZ487" s="440" t="n">
        <v>19.2</v>
      </c>
      <c r="EA487" s="441" t="n">
        <v>73</v>
      </c>
      <c r="EB487" s="442" t="n">
        <v>7720</v>
      </c>
      <c r="EC487" s="443" t="n">
        <v>14.4</v>
      </c>
      <c r="ED487" s="443"/>
      <c r="EE487" s="443"/>
      <c r="EF487" s="443"/>
      <c r="EG487" s="444" t="n">
        <v>15</v>
      </c>
      <c r="EH487" s="441"/>
      <c r="EI487" s="430" t="n">
        <f aca="false">DY487</f>
        <v>7.96</v>
      </c>
      <c r="EJ487" s="448" t="n">
        <f aca="false">DZ487</f>
        <v>19.2</v>
      </c>
      <c r="EK487" s="449" t="n">
        <f aca="false">EA487</f>
        <v>73</v>
      </c>
      <c r="EL487" s="418" t="n">
        <f aca="false">EB487</f>
        <v>7720</v>
      </c>
      <c r="EM487" s="432" t="n">
        <f aca="false">EC487</f>
        <v>14.4</v>
      </c>
      <c r="EN487" s="432"/>
      <c r="EO487" s="432"/>
      <c r="EP487" s="432"/>
      <c r="EQ487" s="431" t="n">
        <f aca="false">EG487</f>
        <v>15</v>
      </c>
      <c r="ER487" s="449"/>
      <c r="ES487" s="450" t="n">
        <f aca="false">44000/(BA487+AF487)*24</f>
        <v>27.6555625392835</v>
      </c>
      <c r="ET487" s="451" t="n">
        <f aca="false">(BA487+AF487)/BA$6</f>
        <v>0.76368</v>
      </c>
      <c r="EU487" s="452" t="n">
        <f aca="false">BV487/1000/ES487*24</f>
        <v>0.312216954545454</v>
      </c>
      <c r="EV487" s="451" t="n">
        <f aca="false">EU487/$EU$6</f>
        <v>0.578179545454545</v>
      </c>
      <c r="EW487" s="514" t="n">
        <f aca="false">1-EM487/BY487</f>
        <v>0.524949069250268</v>
      </c>
      <c r="EX487" s="515" t="n">
        <f aca="false">BY487-EM487</f>
        <v>15.9125392834695</v>
      </c>
      <c r="EY487" s="514" t="n">
        <f aca="false">1-EJ487/BU487</f>
        <v>0.725714285714286</v>
      </c>
      <c r="EZ487" s="515" t="n">
        <f aca="false">BU487-EJ487</f>
        <v>50.8</v>
      </c>
      <c r="FA487" s="451" t="n">
        <f aca="false">1-EK487/BV487</f>
        <v>0.797093891441747</v>
      </c>
      <c r="FB487" s="432" t="n">
        <f aca="false">BV487-EK487</f>
        <v>286.772313010685</v>
      </c>
      <c r="FC487" s="453"/>
      <c r="FD487" s="432"/>
      <c r="FE487" s="453" t="n">
        <f aca="false">1-EQ487/CB487</f>
        <v>0.887218045112782</v>
      </c>
      <c r="FF487" s="431" t="n">
        <f aca="false">CB487-EQ487</f>
        <v>118</v>
      </c>
      <c r="FG487" s="406" t="n">
        <v>50400</v>
      </c>
      <c r="FH487" s="590"/>
      <c r="FI487" s="591"/>
      <c r="FJ487" s="592"/>
      <c r="FK487" s="456" t="n">
        <f aca="false">3000/BS487*24</f>
        <v>1.88560653676933</v>
      </c>
      <c r="FL487" s="531" t="n">
        <v>1000</v>
      </c>
      <c r="FM487" s="456" t="n">
        <f aca="false">FL487/BS487*1000</f>
        <v>26.1889796773518</v>
      </c>
      <c r="FN487" s="531" t="n">
        <v>4852</v>
      </c>
      <c r="FO487" s="533" t="n">
        <f aca="false">FN487/11.15/1.2/1000</f>
        <v>0.362630792227205</v>
      </c>
      <c r="FP487" s="450" t="n">
        <f aca="false">FN487/BS487*1000</f>
        <v>127.068929394511</v>
      </c>
      <c r="FQ487" s="458" t="n">
        <v>54</v>
      </c>
      <c r="FR487" s="459" t="n">
        <f aca="false">FQ487/BS487*1000</f>
        <v>1.414204902577</v>
      </c>
      <c r="FS487" s="577" t="n">
        <v>7.92</v>
      </c>
      <c r="FT487" s="578" t="n">
        <v>16.7</v>
      </c>
      <c r="FU487" s="579" t="n">
        <v>63</v>
      </c>
      <c r="FV487" s="580" t="n">
        <v>1</v>
      </c>
      <c r="FW487" s="581"/>
      <c r="FX487" s="580"/>
      <c r="FY487" s="453" t="n">
        <f aca="false">1-FV487/(EG487+DD487)</f>
        <v>0.933333333333333</v>
      </c>
      <c r="FZ487" s="453"/>
      <c r="GA487" s="430"/>
      <c r="GB487" s="514" t="n">
        <f aca="false">1-FT487/DZ487</f>
        <v>0.130208333333333</v>
      </c>
      <c r="GC487" s="515" t="n">
        <f aca="false">(CW487+DZ487-FT487)</f>
        <v>2.5</v>
      </c>
      <c r="GD487" s="514" t="n">
        <f aca="false">1-FU487/EA487</f>
        <v>0.136986301369863</v>
      </c>
      <c r="GE487" s="528" t="n">
        <f aca="false">CX487+EA487-FU487</f>
        <v>10</v>
      </c>
      <c r="GF487" s="462" t="n">
        <f aca="false">4100/BS487*24</f>
        <v>2.57699560025141</v>
      </c>
      <c r="GG487" s="607" t="n">
        <v>25</v>
      </c>
      <c r="GH487" s="451" t="n">
        <f aca="false">GG487/80</f>
        <v>0.3125</v>
      </c>
      <c r="GI487" s="406" t="n">
        <v>175</v>
      </c>
      <c r="GJ487" s="463" t="n">
        <f aca="false">GI487/GG487</f>
        <v>7</v>
      </c>
      <c r="GK487" s="464" t="n">
        <f aca="false">GG487/(BS487/24)*1000</f>
        <v>15.7133878064111</v>
      </c>
      <c r="GL487" s="465" t="n">
        <v>8.03</v>
      </c>
      <c r="GM487" s="530" t="n">
        <v>15.4</v>
      </c>
      <c r="GN487" s="406" t="n">
        <v>55</v>
      </c>
      <c r="GO487" s="514" t="n">
        <f aca="false">1-GM487/FT487</f>
        <v>0.0778443113772455</v>
      </c>
      <c r="GP487" s="451" t="n">
        <f aca="false">1-GN487/FU487</f>
        <v>0.126984126984127</v>
      </c>
      <c r="GQ487" s="578" t="n">
        <v>8</v>
      </c>
      <c r="GR487" s="456" t="n">
        <f aca="false">4300/BS487*24</f>
        <v>2.7027027027027</v>
      </c>
      <c r="GS487" s="532" t="n">
        <f aca="false">HC487</f>
        <v>15</v>
      </c>
      <c r="GT487" s="532" t="n">
        <f aca="false">HD487</f>
        <v>53.7</v>
      </c>
      <c r="GU487" s="514" t="n">
        <f aca="false">1-GS487/GM487</f>
        <v>0.025974025974026</v>
      </c>
      <c r="GV487" s="514" t="n">
        <f aca="false">1-GT487/GN487</f>
        <v>0.0236363636363636</v>
      </c>
      <c r="GW487" s="514" t="n">
        <f aca="false">1-HC487/FT487</f>
        <v>0.101796407185629</v>
      </c>
      <c r="GX487" s="514" t="n">
        <f aca="false">1-HD487/FU487</f>
        <v>0.147619047619048</v>
      </c>
      <c r="GY487" s="463" t="n">
        <f aca="false">GK487/(FU487-HD487)</f>
        <v>1.68961159208721</v>
      </c>
      <c r="GZ487" s="406" t="n">
        <v>35990</v>
      </c>
      <c r="HA487" s="582" t="n">
        <v>8.15</v>
      </c>
      <c r="HB487" s="452" t="n">
        <v>8</v>
      </c>
      <c r="HC487" s="578" t="n">
        <v>15</v>
      </c>
      <c r="HD487" s="464" t="n">
        <f aca="false">HC487*3.58</f>
        <v>53.7</v>
      </c>
      <c r="HE487" s="464" t="n">
        <v>14.3</v>
      </c>
      <c r="HF487" s="464"/>
      <c r="HG487" s="583"/>
      <c r="HH487" s="576" t="n">
        <v>1</v>
      </c>
      <c r="HI487" s="584" t="n">
        <v>7930</v>
      </c>
      <c r="HJ487" s="407" t="n">
        <f aca="false">HI487*0.67</f>
        <v>5313.1</v>
      </c>
      <c r="HK487" s="407"/>
      <c r="HL487" s="550"/>
      <c r="HM487" s="585"/>
      <c r="HN487" s="462" t="n">
        <v>9.6</v>
      </c>
      <c r="HO487" s="575"/>
      <c r="HP487" s="549" t="n">
        <v>0.43</v>
      </c>
      <c r="HQ487" s="586"/>
      <c r="HR487" s="587"/>
      <c r="HS487" s="521" t="n">
        <v>0.2</v>
      </c>
      <c r="HT487" s="588" t="n">
        <v>8</v>
      </c>
      <c r="HU487" s="523" t="n">
        <f aca="false">72500/BA487*24</f>
        <v>47.7575890651589</v>
      </c>
      <c r="HV487" s="514" t="n">
        <f aca="false">1-HC487/BE487</f>
        <v>0.785714285714286</v>
      </c>
      <c r="HW487" s="514" t="n">
        <f aca="false">1-HD487/BF487</f>
        <v>0.800371747211896</v>
      </c>
      <c r="HX487" s="514" t="n">
        <f aca="false">1-HN487/BK487</f>
        <v>0.690322580645161</v>
      </c>
      <c r="HY487" s="600"/>
    </row>
    <row r="488" s="599" customFormat="true" ht="15" hidden="false" customHeight="true" outlineLevel="0" collapsed="false">
      <c r="A488" s="401" t="n">
        <v>43970</v>
      </c>
      <c r="B488" s="516"/>
      <c r="C488" s="403"/>
      <c r="D488" s="572"/>
      <c r="E488" s="573"/>
      <c r="F488" s="574"/>
      <c r="G488" s="407"/>
      <c r="H488" s="403"/>
      <c r="I488" s="574"/>
      <c r="J488" s="407"/>
      <c r="K488" s="575"/>
      <c r="L488" s="575"/>
      <c r="M488" s="575"/>
      <c r="N488" s="576"/>
      <c r="O488" s="576"/>
      <c r="P488" s="410"/>
      <c r="Q488" s="410"/>
      <c r="R488" s="410"/>
      <c r="S488" s="410"/>
      <c r="T488" s="411"/>
      <c r="U488" s="410"/>
      <c r="V488" s="410"/>
      <c r="W488" s="410"/>
      <c r="X488" s="517"/>
      <c r="Y488" s="474"/>
      <c r="Z488" s="430"/>
      <c r="AA488" s="448"/>
      <c r="AB488" s="410"/>
      <c r="AC488" s="410"/>
      <c r="AD488" s="475"/>
      <c r="AE488" s="478"/>
      <c r="AF488" s="479"/>
      <c r="AG488" s="478"/>
      <c r="AH488" s="479"/>
      <c r="AI488" s="479"/>
      <c r="AJ488" s="474"/>
      <c r="AK488" s="478"/>
      <c r="AL488" s="448"/>
      <c r="AM488" s="480"/>
      <c r="AN488" s="474"/>
      <c r="AO488" s="474"/>
      <c r="AP488" s="480"/>
      <c r="AQ488" s="448"/>
      <c r="AR488" s="474"/>
      <c r="AS488" s="658"/>
      <c r="AT488" s="474"/>
      <c r="AU488" s="448"/>
      <c r="AV488" s="481"/>
      <c r="AW488" s="480"/>
      <c r="AX488" s="480"/>
      <c r="AY488" s="481"/>
      <c r="AZ488" s="481"/>
      <c r="BA488" s="421"/>
      <c r="BB488" s="422"/>
      <c r="BC488" s="423"/>
      <c r="BD488" s="424"/>
      <c r="BE488" s="425"/>
      <c r="BF488" s="426"/>
      <c r="BG488" s="427"/>
      <c r="BH488" s="421"/>
      <c r="BI488" s="433"/>
      <c r="BJ488" s="422"/>
      <c r="BK488" s="428"/>
      <c r="BL488" s="428"/>
      <c r="BM488" s="429"/>
      <c r="BN488" s="423"/>
      <c r="BO488" s="426"/>
      <c r="BP488" s="426"/>
      <c r="BQ488" s="424"/>
      <c r="BR488" s="422"/>
      <c r="BS488" s="410"/>
      <c r="BT488" s="430"/>
      <c r="BU488" s="431"/>
      <c r="BV488" s="431"/>
      <c r="BW488" s="431"/>
      <c r="BX488" s="431"/>
      <c r="BY488" s="431"/>
      <c r="BZ488" s="431"/>
      <c r="CA488" s="432"/>
      <c r="CB488" s="431"/>
      <c r="CC488" s="433"/>
      <c r="CD488" s="412"/>
      <c r="CE488" s="422"/>
      <c r="CF488" s="434"/>
      <c r="CG488" s="435"/>
      <c r="CH488" s="428"/>
      <c r="CI488" s="447"/>
      <c r="CJ488" s="437"/>
      <c r="CK488" s="437"/>
      <c r="CL488" s="424"/>
      <c r="CM488" s="424" t="n">
        <v>19.2</v>
      </c>
      <c r="CN488" s="424" t="n">
        <v>69</v>
      </c>
      <c r="CO488" s="433"/>
      <c r="CP488" s="433"/>
      <c r="CQ488" s="438"/>
      <c r="CR488" s="438"/>
      <c r="CS488" s="425"/>
      <c r="CT488" s="433"/>
      <c r="CU488" s="435"/>
      <c r="CV488" s="439"/>
      <c r="CW488" s="440"/>
      <c r="CX488" s="441"/>
      <c r="CY488" s="442"/>
      <c r="CZ488" s="443"/>
      <c r="DA488" s="443"/>
      <c r="DB488" s="443"/>
      <c r="DC488" s="443"/>
      <c r="DD488" s="444"/>
      <c r="DE488" s="441"/>
      <c r="DF488" s="445"/>
      <c r="DG488" s="446"/>
      <c r="DH488" s="422"/>
      <c r="DI488" s="447"/>
      <c r="DJ488" s="435"/>
      <c r="DK488" s="428" t="n">
        <v>5.1</v>
      </c>
      <c r="DL488" s="447"/>
      <c r="DM488" s="423"/>
      <c r="DN488" s="423"/>
      <c r="DO488" s="424"/>
      <c r="DP488" s="424" t="n">
        <v>19.1</v>
      </c>
      <c r="DQ488" s="424" t="n">
        <v>70</v>
      </c>
      <c r="DR488" s="433"/>
      <c r="DS488" s="433"/>
      <c r="DT488" s="438"/>
      <c r="DU488" s="438"/>
      <c r="DV488" s="425"/>
      <c r="DW488" s="447"/>
      <c r="DX488" s="435"/>
      <c r="DY488" s="439"/>
      <c r="DZ488" s="440"/>
      <c r="EA488" s="441"/>
      <c r="EB488" s="442"/>
      <c r="EC488" s="443"/>
      <c r="ED488" s="443"/>
      <c r="EE488" s="443"/>
      <c r="EF488" s="443"/>
      <c r="EG488" s="444"/>
      <c r="EH488" s="441"/>
      <c r="EI488" s="430"/>
      <c r="EJ488" s="448"/>
      <c r="EK488" s="449"/>
      <c r="EL488" s="418"/>
      <c r="EM488" s="432"/>
      <c r="EN488" s="432"/>
      <c r="EO488" s="432"/>
      <c r="EP488" s="432"/>
      <c r="EQ488" s="431"/>
      <c r="ER488" s="449"/>
      <c r="ES488" s="450"/>
      <c r="ET488" s="451"/>
      <c r="EU488" s="452" t="e">
        <f aca="false">BV488/1000/ES488*24</f>
        <v>#DIV/0!</v>
      </c>
      <c r="EV488" s="451"/>
      <c r="EW488" s="514"/>
      <c r="EX488" s="515"/>
      <c r="EY488" s="514"/>
      <c r="EZ488" s="515"/>
      <c r="FA488" s="451"/>
      <c r="FB488" s="432"/>
      <c r="FC488" s="453"/>
      <c r="FD488" s="432"/>
      <c r="FE488" s="453"/>
      <c r="FF488" s="431"/>
      <c r="FG488" s="406"/>
      <c r="FH488" s="590"/>
      <c r="FI488" s="591"/>
      <c r="FJ488" s="592"/>
      <c r="FK488" s="456"/>
      <c r="FL488" s="531"/>
      <c r="FM488" s="456"/>
      <c r="FN488" s="531"/>
      <c r="FO488" s="533"/>
      <c r="FP488" s="450"/>
      <c r="FQ488" s="458"/>
      <c r="FR488" s="459"/>
      <c r="FS488" s="577"/>
      <c r="FT488" s="578"/>
      <c r="FU488" s="579" t="n">
        <v>59</v>
      </c>
      <c r="FV488" s="580"/>
      <c r="FW488" s="581"/>
      <c r="FX488" s="580"/>
      <c r="FY488" s="453"/>
      <c r="FZ488" s="453"/>
      <c r="GA488" s="430"/>
      <c r="GB488" s="514"/>
      <c r="GC488" s="515"/>
      <c r="GD488" s="514"/>
      <c r="GE488" s="528"/>
      <c r="GF488" s="462"/>
      <c r="GG488" s="607"/>
      <c r="GH488" s="451"/>
      <c r="GI488" s="406"/>
      <c r="GJ488" s="463"/>
      <c r="GK488" s="464"/>
      <c r="GL488" s="465"/>
      <c r="GM488" s="530"/>
      <c r="GN488" s="406"/>
      <c r="GO488" s="514"/>
      <c r="GP488" s="451"/>
      <c r="GQ488" s="578"/>
      <c r="GR488" s="456"/>
      <c r="GS488" s="532"/>
      <c r="GT488" s="532"/>
      <c r="GU488" s="514"/>
      <c r="GV488" s="514"/>
      <c r="GW488" s="514"/>
      <c r="GX488" s="514"/>
      <c r="GY488" s="463"/>
      <c r="GZ488" s="406"/>
      <c r="HA488" s="582"/>
      <c r="HB488" s="452"/>
      <c r="HC488" s="578"/>
      <c r="HD488" s="464"/>
      <c r="HE488" s="464"/>
      <c r="HF488" s="464"/>
      <c r="HG488" s="583"/>
      <c r="HH488" s="576"/>
      <c r="HI488" s="584"/>
      <c r="HJ488" s="407"/>
      <c r="HK488" s="407"/>
      <c r="HL488" s="550"/>
      <c r="HM488" s="585"/>
      <c r="HN488" s="462"/>
      <c r="HO488" s="575"/>
      <c r="HP488" s="549"/>
      <c r="HQ488" s="586"/>
      <c r="HR488" s="587"/>
      <c r="HS488" s="521"/>
      <c r="HT488" s="588"/>
      <c r="HU488" s="523"/>
      <c r="HV488" s="514"/>
      <c r="HW488" s="514"/>
      <c r="HX488" s="514"/>
      <c r="HY488" s="600" t="s">
        <v>222</v>
      </c>
    </row>
    <row r="489" s="599" customFormat="true" ht="15" hidden="false" customHeight="true" outlineLevel="0" collapsed="false">
      <c r="A489" s="401" t="n">
        <v>43971</v>
      </c>
      <c r="B489" s="516"/>
      <c r="C489" s="403"/>
      <c r="D489" s="572"/>
      <c r="E489" s="573"/>
      <c r="F489" s="574"/>
      <c r="G489" s="407"/>
      <c r="H489" s="403"/>
      <c r="I489" s="574"/>
      <c r="J489" s="407"/>
      <c r="K489" s="575"/>
      <c r="L489" s="575"/>
      <c r="M489" s="575"/>
      <c r="N489" s="576"/>
      <c r="O489" s="576"/>
      <c r="P489" s="410"/>
      <c r="Q489" s="410"/>
      <c r="R489" s="410"/>
      <c r="S489" s="410"/>
      <c r="T489" s="411"/>
      <c r="U489" s="410"/>
      <c r="V489" s="410"/>
      <c r="W489" s="410"/>
      <c r="X489" s="517"/>
      <c r="Y489" s="474"/>
      <c r="Z489" s="430"/>
      <c r="AA489" s="410"/>
      <c r="AB489" s="410"/>
      <c r="AC489" s="410"/>
      <c r="AD489" s="475"/>
      <c r="AE489" s="478"/>
      <c r="AF489" s="479"/>
      <c r="AG489" s="478"/>
      <c r="AH489" s="479"/>
      <c r="AI489" s="479"/>
      <c r="AJ489" s="474"/>
      <c r="AK489" s="478"/>
      <c r="AL489" s="448"/>
      <c r="AM489" s="480"/>
      <c r="AN489" s="474"/>
      <c r="AO489" s="474"/>
      <c r="AP489" s="480"/>
      <c r="AQ489" s="448"/>
      <c r="AR489" s="474"/>
      <c r="AS489" s="658"/>
      <c r="AT489" s="474"/>
      <c r="AU489" s="448"/>
      <c r="AV489" s="481"/>
      <c r="AW489" s="480"/>
      <c r="AX489" s="480"/>
      <c r="AY489" s="481"/>
      <c r="AZ489" s="481"/>
      <c r="BA489" s="421"/>
      <c r="BB489" s="422"/>
      <c r="BC489" s="423"/>
      <c r="BD489" s="424"/>
      <c r="BE489" s="425"/>
      <c r="BF489" s="426"/>
      <c r="BG489" s="427"/>
      <c r="BH489" s="421"/>
      <c r="BI489" s="433"/>
      <c r="BJ489" s="422"/>
      <c r="BK489" s="428"/>
      <c r="BL489" s="428"/>
      <c r="BM489" s="429"/>
      <c r="BN489" s="423"/>
      <c r="BO489" s="426"/>
      <c r="BP489" s="426"/>
      <c r="BQ489" s="424"/>
      <c r="BR489" s="422"/>
      <c r="BS489" s="410"/>
      <c r="BT489" s="430"/>
      <c r="BU489" s="431"/>
      <c r="BV489" s="431"/>
      <c r="BW489" s="431"/>
      <c r="BX489" s="431"/>
      <c r="BY489" s="431"/>
      <c r="BZ489" s="431"/>
      <c r="CA489" s="432"/>
      <c r="CB489" s="431"/>
      <c r="CC489" s="433"/>
      <c r="CD489" s="412"/>
      <c r="CE489" s="422"/>
      <c r="CF489" s="434"/>
      <c r="CG489" s="435"/>
      <c r="CH489" s="428"/>
      <c r="CI489" s="447"/>
      <c r="CJ489" s="437"/>
      <c r="CK489" s="437"/>
      <c r="CL489" s="424"/>
      <c r="CM489" s="424" t="n">
        <v>18.8</v>
      </c>
      <c r="CN489" s="424" t="n">
        <v>76</v>
      </c>
      <c r="CO489" s="433"/>
      <c r="CP489" s="433"/>
      <c r="CQ489" s="438"/>
      <c r="CR489" s="438"/>
      <c r="CS489" s="425"/>
      <c r="CT489" s="433"/>
      <c r="CU489" s="435"/>
      <c r="CV489" s="439"/>
      <c r="CW489" s="440"/>
      <c r="CX489" s="441"/>
      <c r="CY489" s="442"/>
      <c r="CZ489" s="443"/>
      <c r="DA489" s="443"/>
      <c r="DB489" s="443"/>
      <c r="DC489" s="443"/>
      <c r="DD489" s="444"/>
      <c r="DE489" s="441"/>
      <c r="DF489" s="445"/>
      <c r="DG489" s="446"/>
      <c r="DH489" s="422"/>
      <c r="DI489" s="447"/>
      <c r="DJ489" s="435"/>
      <c r="DK489" s="428" t="n">
        <v>10.1</v>
      </c>
      <c r="DL489" s="447"/>
      <c r="DM489" s="423"/>
      <c r="DN489" s="423"/>
      <c r="DO489" s="424"/>
      <c r="DP489" s="424" t="n">
        <v>18.1</v>
      </c>
      <c r="DQ489" s="424" t="n">
        <v>72</v>
      </c>
      <c r="DR489" s="433"/>
      <c r="DS489" s="433"/>
      <c r="DT489" s="438"/>
      <c r="DU489" s="438"/>
      <c r="DV489" s="425"/>
      <c r="DW489" s="447"/>
      <c r="DX489" s="435"/>
      <c r="DY489" s="439"/>
      <c r="DZ489" s="440"/>
      <c r="EA489" s="441"/>
      <c r="EB489" s="442"/>
      <c r="EC489" s="443"/>
      <c r="ED489" s="443"/>
      <c r="EE489" s="443"/>
      <c r="EF489" s="443"/>
      <c r="EG489" s="444"/>
      <c r="EH489" s="441"/>
      <c r="EI489" s="430"/>
      <c r="EJ489" s="448"/>
      <c r="EK489" s="449"/>
      <c r="EL489" s="418"/>
      <c r="EM489" s="432"/>
      <c r="EN489" s="432"/>
      <c r="EO489" s="432"/>
      <c r="EP489" s="432"/>
      <c r="EQ489" s="431"/>
      <c r="ER489" s="449"/>
      <c r="ES489" s="450"/>
      <c r="ET489" s="451"/>
      <c r="EU489" s="452" t="e">
        <f aca="false">BV489/1000/ES489*24</f>
        <v>#DIV/0!</v>
      </c>
      <c r="EV489" s="451"/>
      <c r="EW489" s="514"/>
      <c r="EX489" s="515"/>
      <c r="EY489" s="514"/>
      <c r="EZ489" s="515"/>
      <c r="FA489" s="451"/>
      <c r="FB489" s="432"/>
      <c r="FC489" s="453"/>
      <c r="FD489" s="432"/>
      <c r="FE489" s="453"/>
      <c r="FF489" s="431"/>
      <c r="FG489" s="406"/>
      <c r="FH489" s="590"/>
      <c r="FI489" s="591"/>
      <c r="FJ489" s="592"/>
      <c r="FK489" s="456"/>
      <c r="FL489" s="531"/>
      <c r="FM489" s="456"/>
      <c r="FN489" s="531"/>
      <c r="FO489" s="533"/>
      <c r="FP489" s="450"/>
      <c r="FQ489" s="458"/>
      <c r="FR489" s="459"/>
      <c r="FS489" s="577"/>
      <c r="FT489" s="578"/>
      <c r="FU489" s="579" t="n">
        <v>57</v>
      </c>
      <c r="FV489" s="580"/>
      <c r="FW489" s="581"/>
      <c r="FX489" s="580"/>
      <c r="FY489" s="453"/>
      <c r="FZ489" s="453"/>
      <c r="GA489" s="430"/>
      <c r="GB489" s="514"/>
      <c r="GC489" s="515"/>
      <c r="GD489" s="514"/>
      <c r="GE489" s="528"/>
      <c r="GF489" s="462"/>
      <c r="GG489" s="607"/>
      <c r="GH489" s="451"/>
      <c r="GI489" s="406"/>
      <c r="GJ489" s="463"/>
      <c r="GK489" s="464"/>
      <c r="GL489" s="465"/>
      <c r="GM489" s="530"/>
      <c r="GN489" s="406"/>
      <c r="GO489" s="514"/>
      <c r="GP489" s="451"/>
      <c r="GQ489" s="578"/>
      <c r="GR489" s="456"/>
      <c r="GS489" s="532"/>
      <c r="GT489" s="532"/>
      <c r="GU489" s="514"/>
      <c r="GV489" s="514"/>
      <c r="GW489" s="514"/>
      <c r="GX489" s="514"/>
      <c r="GY489" s="463"/>
      <c r="GZ489" s="406"/>
      <c r="HA489" s="582"/>
      <c r="HB489" s="452"/>
      <c r="HC489" s="578"/>
      <c r="HD489" s="464"/>
      <c r="HE489" s="464"/>
      <c r="HF489" s="464"/>
      <c r="HG489" s="583"/>
      <c r="HH489" s="576"/>
      <c r="HI489" s="584"/>
      <c r="HJ489" s="407"/>
      <c r="HK489" s="407"/>
      <c r="HL489" s="550"/>
      <c r="HM489" s="585"/>
      <c r="HN489" s="462"/>
      <c r="HO489" s="575"/>
      <c r="HP489" s="549"/>
      <c r="HQ489" s="586"/>
      <c r="HR489" s="587"/>
      <c r="HS489" s="521"/>
      <c r="HT489" s="588"/>
      <c r="HU489" s="523"/>
      <c r="HV489" s="514"/>
      <c r="HW489" s="514"/>
      <c r="HX489" s="514"/>
      <c r="HY489" s="600"/>
    </row>
    <row r="490" s="599" customFormat="true" ht="15" hidden="false" customHeight="true" outlineLevel="0" collapsed="false">
      <c r="A490" s="401" t="n">
        <v>43972</v>
      </c>
      <c r="B490" s="516" t="n">
        <v>32549</v>
      </c>
      <c r="C490" s="403" t="n">
        <f aca="false">B490/$B$6</f>
        <v>0.65098</v>
      </c>
      <c r="D490" s="572" t="n">
        <v>7.89</v>
      </c>
      <c r="E490" s="573" t="n">
        <v>46</v>
      </c>
      <c r="F490" s="574" t="n">
        <v>214</v>
      </c>
      <c r="G490" s="407" t="n">
        <f aca="false">F490*B490/1000</f>
        <v>6965.486</v>
      </c>
      <c r="H490" s="403" t="n">
        <f aca="false">G490/$G$6</f>
        <v>0.27861944</v>
      </c>
      <c r="I490" s="574" t="n">
        <v>13250</v>
      </c>
      <c r="J490" s="407" t="n">
        <f aca="false">I490*0.67</f>
        <v>8877.5</v>
      </c>
      <c r="K490" s="575" t="n">
        <v>36</v>
      </c>
      <c r="L490" s="575"/>
      <c r="M490" s="575"/>
      <c r="N490" s="576" t="n">
        <v>48</v>
      </c>
      <c r="O490" s="576"/>
      <c r="P490" s="410"/>
      <c r="Q490" s="410" t="n">
        <v>1000</v>
      </c>
      <c r="R490" s="410"/>
      <c r="S490" s="410"/>
      <c r="T490" s="411" t="n">
        <v>5.1</v>
      </c>
      <c r="U490" s="410" t="n">
        <f aca="false">V490/2.9</f>
        <v>3713.79310344828</v>
      </c>
      <c r="V490" s="410" t="n">
        <v>10770</v>
      </c>
      <c r="W490" s="410" t="n">
        <v>4320</v>
      </c>
      <c r="X490" s="517" t="n">
        <v>350</v>
      </c>
      <c r="Y490" s="474"/>
      <c r="Z490" s="430"/>
      <c r="AA490" s="410"/>
      <c r="AB490" s="410"/>
      <c r="AC490" s="410"/>
      <c r="AD490" s="475"/>
      <c r="AE490" s="478"/>
      <c r="AF490" s="479" t="n">
        <f aca="false">X490+Q490</f>
        <v>1350</v>
      </c>
      <c r="AG490" s="478" t="n">
        <f aca="false">AF490/$AF$6</f>
        <v>0.54</v>
      </c>
      <c r="AH490" s="479" t="n">
        <f aca="false">AI490/2.9</f>
        <v>2770.08939974457</v>
      </c>
      <c r="AI490" s="479" t="n">
        <f aca="false">(V490*Q490+F490*X490)/AF490</f>
        <v>8033.25925925926</v>
      </c>
      <c r="AJ490" s="474" t="n">
        <f aca="false">(V490*Q490+X490*F490)/1000</f>
        <v>10844.9</v>
      </c>
      <c r="AK490" s="478" t="n">
        <f aca="false">AJ490/$AJ$6</f>
        <v>0.481995555555556</v>
      </c>
      <c r="AL490" s="448" t="n">
        <v>38</v>
      </c>
      <c r="AM490" s="480"/>
      <c r="AN490" s="474" t="n">
        <v>3031</v>
      </c>
      <c r="AO490" s="474" t="n">
        <v>3006</v>
      </c>
      <c r="AP490" s="480" t="n">
        <v>7.36</v>
      </c>
      <c r="AQ490" s="448" t="n">
        <v>684</v>
      </c>
      <c r="AR490" s="474" t="n">
        <f aca="false">AQ490*3.2</f>
        <v>2188.8</v>
      </c>
      <c r="AS490" s="658" t="n">
        <f aca="false">AR490/AQ490</f>
        <v>3.2</v>
      </c>
      <c r="AT490" s="474" t="n">
        <v>6330</v>
      </c>
      <c r="AU490" s="448"/>
      <c r="AV490" s="481" t="n">
        <v>10</v>
      </c>
      <c r="AW490" s="480" t="n">
        <v>8.95</v>
      </c>
      <c r="AX490" s="480" t="n">
        <v>38.32</v>
      </c>
      <c r="AY490" s="481" t="n">
        <v>18.9</v>
      </c>
      <c r="AZ490" s="481" t="n">
        <v>5.4</v>
      </c>
      <c r="BA490" s="421" t="n">
        <f aca="false">CC490+DF490</f>
        <v>33998</v>
      </c>
      <c r="BB490" s="422" t="n">
        <f aca="false">BA490/$BA$6</f>
        <v>0.67996</v>
      </c>
      <c r="BC490" s="423"/>
      <c r="BD490" s="424" t="n">
        <v>7.87</v>
      </c>
      <c r="BE490" s="425" t="n">
        <v>79.6</v>
      </c>
      <c r="BF490" s="426" t="n">
        <v>282</v>
      </c>
      <c r="BG490" s="427" t="n">
        <v>10190</v>
      </c>
      <c r="BH490" s="421" t="n">
        <f aca="false">BG490*0.67</f>
        <v>6827.3</v>
      </c>
      <c r="BI490" s="433"/>
      <c r="BJ490" s="422"/>
      <c r="BK490" s="428" t="n">
        <v>41</v>
      </c>
      <c r="BL490" s="428"/>
      <c r="BM490" s="429"/>
      <c r="BN490" s="423"/>
      <c r="BO490" s="426" t="n">
        <v>117</v>
      </c>
      <c r="BP490" s="426"/>
      <c r="BQ490" s="424" t="n">
        <v>2.67</v>
      </c>
      <c r="BR490" s="422" t="n">
        <f aca="false">BQ490/$BQ$6</f>
        <v>0.370833333333333</v>
      </c>
      <c r="BS490" s="410" t="n">
        <f aca="false">BA490+AF490</f>
        <v>35348</v>
      </c>
      <c r="BT490" s="430" t="n">
        <f aca="false">(BD490*BA490+AP490*AF490)/(AF490+BA490)</f>
        <v>7.85052223605296</v>
      </c>
      <c r="BU490" s="431" t="n">
        <f aca="false">(AQ490*Y490+BA490*BE490)/(BA490+Y490)</f>
        <v>79.6</v>
      </c>
      <c r="BV490" s="431" t="n">
        <f aca="false">(BA490*BF490+AR490*AF490)/(AF490+BA490)</f>
        <v>354.823922145524</v>
      </c>
      <c r="BW490" s="431" t="n">
        <f aca="false">(BA490*BG490+AS490*AF490)/(AF490+BA490)</f>
        <v>9800.94885142017</v>
      </c>
      <c r="BX490" s="431" t="n">
        <f aca="false">BW490*0.65</f>
        <v>6370.61675342311</v>
      </c>
      <c r="BY490" s="431" t="n">
        <f aca="false">(BK490*BA490+AY490*AF490)/BS490</f>
        <v>40.1559635622949</v>
      </c>
      <c r="BZ490" s="431"/>
      <c r="CA490" s="432"/>
      <c r="CB490" s="431" t="n">
        <f aca="false">BO490</f>
        <v>117</v>
      </c>
      <c r="CC490" s="433" t="n">
        <v>17214</v>
      </c>
      <c r="CD490" s="412" t="n">
        <f aca="false">CC490+AF490/2</f>
        <v>17889</v>
      </c>
      <c r="CE490" s="422" t="n">
        <f aca="false">CD490/25000</f>
        <v>0.71556</v>
      </c>
      <c r="CF490" s="434" t="n">
        <f aca="false">6700/CD490*24</f>
        <v>8.98876404494382</v>
      </c>
      <c r="CG490" s="435"/>
      <c r="CH490" s="428"/>
      <c r="CI490" s="447" t="n">
        <f aca="false">9500/CD490*24</f>
        <v>12.745262451786</v>
      </c>
      <c r="CJ490" s="437" t="n">
        <v>28.5</v>
      </c>
      <c r="CK490" s="437" t="n">
        <v>2.8</v>
      </c>
      <c r="CL490" s="424"/>
      <c r="CM490" s="424" t="n">
        <v>21.1</v>
      </c>
      <c r="CN490" s="424" t="n">
        <v>71</v>
      </c>
      <c r="CO490" s="433"/>
      <c r="CP490" s="433"/>
      <c r="CQ490" s="438"/>
      <c r="CR490" s="438" t="n">
        <v>0.88</v>
      </c>
      <c r="CS490" s="425"/>
      <c r="CT490" s="433" t="n">
        <f aca="false">3500/CD490*24</f>
        <v>4.69562300855274</v>
      </c>
      <c r="CU490" s="435" t="n">
        <v>7.5</v>
      </c>
      <c r="CV490" s="439"/>
      <c r="CW490" s="440"/>
      <c r="CX490" s="441"/>
      <c r="CY490" s="442"/>
      <c r="CZ490" s="443"/>
      <c r="DA490" s="443"/>
      <c r="DB490" s="443"/>
      <c r="DC490" s="443"/>
      <c r="DD490" s="444"/>
      <c r="DE490" s="441"/>
      <c r="DF490" s="445" t="n">
        <v>16784</v>
      </c>
      <c r="DG490" s="446" t="n">
        <f aca="false">DF490+AF490/2</f>
        <v>17459</v>
      </c>
      <c r="DH490" s="422" t="n">
        <f aca="false">DG490/25000</f>
        <v>0.69836</v>
      </c>
      <c r="DI490" s="447" t="n">
        <f aca="false">6700/DG490*24</f>
        <v>9.21014949309812</v>
      </c>
      <c r="DJ490" s="435" t="n">
        <v>7.79</v>
      </c>
      <c r="DK490" s="428" t="n">
        <v>15.1</v>
      </c>
      <c r="DL490" s="447" t="n">
        <f aca="false">9500/DG490*24</f>
        <v>13.0591671917063</v>
      </c>
      <c r="DM490" s="423" t="n">
        <v>28</v>
      </c>
      <c r="DN490" s="423" t="n">
        <v>3.1</v>
      </c>
      <c r="DO490" s="424" t="n">
        <v>7.8</v>
      </c>
      <c r="DP490" s="424" t="n">
        <v>21.1</v>
      </c>
      <c r="DQ490" s="424" t="n">
        <v>74</v>
      </c>
      <c r="DR490" s="433"/>
      <c r="DS490" s="433"/>
      <c r="DT490" s="438"/>
      <c r="DU490" s="438" t="n">
        <v>0.89</v>
      </c>
      <c r="DV490" s="425"/>
      <c r="DW490" s="447" t="n">
        <f aca="false">3500/DG490*24</f>
        <v>4.81127212326021</v>
      </c>
      <c r="DX490" s="435" t="n">
        <v>7.13</v>
      </c>
      <c r="DY490" s="439" t="n">
        <v>8.04</v>
      </c>
      <c r="DZ490" s="440" t="n">
        <v>19.7</v>
      </c>
      <c r="EA490" s="441" t="n">
        <v>71</v>
      </c>
      <c r="EB490" s="442" t="n">
        <v>7760</v>
      </c>
      <c r="EC490" s="443" t="n">
        <v>12.8</v>
      </c>
      <c r="ED490" s="443"/>
      <c r="EE490" s="443"/>
      <c r="EF490" s="443"/>
      <c r="EG490" s="444" t="n">
        <v>13</v>
      </c>
      <c r="EH490" s="441"/>
      <c r="EI490" s="430" t="n">
        <f aca="false">DY490</f>
        <v>8.04</v>
      </c>
      <c r="EJ490" s="448" t="n">
        <f aca="false">DZ490</f>
        <v>19.7</v>
      </c>
      <c r="EK490" s="449" t="n">
        <f aca="false">EA490</f>
        <v>71</v>
      </c>
      <c r="EL490" s="418" t="n">
        <f aca="false">EB490</f>
        <v>7760</v>
      </c>
      <c r="EM490" s="432" t="n">
        <f aca="false">EC490</f>
        <v>12.8</v>
      </c>
      <c r="EN490" s="432"/>
      <c r="EO490" s="432"/>
      <c r="EP490" s="432"/>
      <c r="EQ490" s="431" t="n">
        <f aca="false">EG490</f>
        <v>13</v>
      </c>
      <c r="ER490" s="449"/>
      <c r="ES490" s="450" t="n">
        <f aca="false">44000/(BA490+AF490)*24</f>
        <v>29.8743917619101</v>
      </c>
      <c r="ET490" s="451" t="n">
        <f aca="false">(BA490+AF490)/BA$6</f>
        <v>0.70696</v>
      </c>
      <c r="EU490" s="452" t="n">
        <f aca="false">BV490/1000/ES490*24</f>
        <v>0.285052636363636</v>
      </c>
      <c r="EV490" s="451" t="n">
        <f aca="false">EU490/$EU$6</f>
        <v>0.527875252525252</v>
      </c>
      <c r="EW490" s="514" t="n">
        <f aca="false">1-EM490/BY490</f>
        <v>0.681242862466915</v>
      </c>
      <c r="EX490" s="515" t="n">
        <f aca="false">BY490-EM490</f>
        <v>27.3559635622949</v>
      </c>
      <c r="EY490" s="514" t="n">
        <f aca="false">1-EJ490/BU490</f>
        <v>0.75251256281407</v>
      </c>
      <c r="EZ490" s="515" t="n">
        <f aca="false">BU490-EJ490</f>
        <v>59.9</v>
      </c>
      <c r="FA490" s="451" t="n">
        <f aca="false">1-EK490/BV490</f>
        <v>0.799900751982329</v>
      </c>
      <c r="FB490" s="432" t="n">
        <f aca="false">BV490-EK490</f>
        <v>283.823922145524</v>
      </c>
      <c r="FC490" s="453"/>
      <c r="FD490" s="432"/>
      <c r="FE490" s="453" t="n">
        <f aca="false">1-EQ490/CB490</f>
        <v>0.888888888888889</v>
      </c>
      <c r="FF490" s="431" t="n">
        <f aca="false">CB490-EQ490</f>
        <v>104</v>
      </c>
      <c r="FG490" s="406" t="n">
        <v>50400</v>
      </c>
      <c r="FH490" s="590"/>
      <c r="FI490" s="591"/>
      <c r="FJ490" s="592"/>
      <c r="FK490" s="456" t="n">
        <f aca="false">3000/BS490*24</f>
        <v>2.03689034740296</v>
      </c>
      <c r="FL490" s="531" t="n">
        <v>1400</v>
      </c>
      <c r="FM490" s="456" t="n">
        <f aca="false">FL490/BS490*1000</f>
        <v>39.6062011995021</v>
      </c>
      <c r="FN490" s="531" t="n">
        <v>5143</v>
      </c>
      <c r="FO490" s="533" t="n">
        <f aca="false">FN490/11.15/1.2/1000</f>
        <v>0.384379671150972</v>
      </c>
      <c r="FP490" s="450" t="n">
        <f aca="false">FN490/BS490*1000</f>
        <v>145.496209120742</v>
      </c>
      <c r="FQ490" s="458" t="n">
        <v>54</v>
      </c>
      <c r="FR490" s="459" t="n">
        <f aca="false">FQ490/BS490*1000</f>
        <v>1.52766776055222</v>
      </c>
      <c r="FS490" s="577" t="n">
        <v>8.01</v>
      </c>
      <c r="FT490" s="578" t="n">
        <v>15.4</v>
      </c>
      <c r="FU490" s="579" t="n">
        <v>59</v>
      </c>
      <c r="FV490" s="580" t="n">
        <v>3</v>
      </c>
      <c r="FW490" s="581"/>
      <c r="FX490" s="580"/>
      <c r="FY490" s="453" t="n">
        <f aca="false">1-FV490/(EG490+DD490)</f>
        <v>0.769230769230769</v>
      </c>
      <c r="FZ490" s="453"/>
      <c r="GA490" s="430"/>
      <c r="GB490" s="514" t="n">
        <f aca="false">1-FT490/DZ490</f>
        <v>0.218274111675127</v>
      </c>
      <c r="GC490" s="515" t="n">
        <f aca="false">(CW490+DZ490-FT490)</f>
        <v>4.3</v>
      </c>
      <c r="GD490" s="514" t="n">
        <f aca="false">1-FU490/EA490</f>
        <v>0.169014084507042</v>
      </c>
      <c r="GE490" s="528" t="n">
        <f aca="false">CX490+EA490-FU490</f>
        <v>12</v>
      </c>
      <c r="GF490" s="462" t="n">
        <f aca="false">4100/BS490*24</f>
        <v>2.78375014145072</v>
      </c>
      <c r="GG490" s="607" t="n">
        <v>25</v>
      </c>
      <c r="GH490" s="451" t="n">
        <f aca="false">GG490/80</f>
        <v>0.3125</v>
      </c>
      <c r="GI490" s="406" t="n">
        <v>175</v>
      </c>
      <c r="GJ490" s="463" t="n">
        <f aca="false">GI490/GG490</f>
        <v>7</v>
      </c>
      <c r="GK490" s="464" t="n">
        <f aca="false">GG490/(BS490/24)*1000</f>
        <v>16.974086228358</v>
      </c>
      <c r="GL490" s="465" t="n">
        <v>8.05</v>
      </c>
      <c r="GM490" s="530" t="n">
        <v>14.7</v>
      </c>
      <c r="GN490" s="406" t="n">
        <v>52</v>
      </c>
      <c r="GO490" s="514" t="n">
        <f aca="false">1-GM490/FT490</f>
        <v>0.0454545454545455</v>
      </c>
      <c r="GP490" s="451" t="n">
        <f aca="false">1-GN490/FU490</f>
        <v>0.11864406779661</v>
      </c>
      <c r="GQ490" s="578" t="n">
        <v>8</v>
      </c>
      <c r="GR490" s="456" t="n">
        <f aca="false">4300/BS490*24</f>
        <v>2.91954283127758</v>
      </c>
      <c r="GS490" s="532" t="n">
        <f aca="false">HC490</f>
        <v>13.5</v>
      </c>
      <c r="GT490" s="532" t="n">
        <f aca="false">HD490</f>
        <v>48.33</v>
      </c>
      <c r="GU490" s="514" t="n">
        <f aca="false">1-GS490/GM490</f>
        <v>0.0816326530612245</v>
      </c>
      <c r="GV490" s="514" t="n">
        <f aca="false">1-GT490/GN490</f>
        <v>0.0705769230769231</v>
      </c>
      <c r="GW490" s="514" t="n">
        <f aca="false">1-HC490/FT490</f>
        <v>0.123376623376623</v>
      </c>
      <c r="GX490" s="514" t="n">
        <f aca="false">1-HD490/FU490</f>
        <v>0.180847457627119</v>
      </c>
      <c r="GY490" s="463" t="n">
        <f aca="false">GK490/(FU490-HD490)</f>
        <v>1.59082345157995</v>
      </c>
      <c r="GZ490" s="406" t="n">
        <v>33840</v>
      </c>
      <c r="HA490" s="582" t="n">
        <v>7.96</v>
      </c>
      <c r="HB490" s="452" t="n">
        <v>7.87</v>
      </c>
      <c r="HC490" s="578" t="n">
        <v>13.5</v>
      </c>
      <c r="HD490" s="464" t="n">
        <f aca="false">HC490*3.58</f>
        <v>48.33</v>
      </c>
      <c r="HE490" s="464" t="n">
        <v>12</v>
      </c>
      <c r="HF490" s="464"/>
      <c r="HG490" s="583"/>
      <c r="HH490" s="576" t="n">
        <v>3</v>
      </c>
      <c r="HI490" s="584" t="n">
        <v>7540</v>
      </c>
      <c r="HJ490" s="407" t="n">
        <f aca="false">HI490*0.67</f>
        <v>5051.8</v>
      </c>
      <c r="HK490" s="407"/>
      <c r="HL490" s="550"/>
      <c r="HM490" s="585"/>
      <c r="HN490" s="462" t="n">
        <v>12.26</v>
      </c>
      <c r="HO490" s="575"/>
      <c r="HP490" s="549" t="n">
        <v>0.01</v>
      </c>
      <c r="HQ490" s="586"/>
      <c r="HR490" s="587"/>
      <c r="HS490" s="521" t="n">
        <v>0.18</v>
      </c>
      <c r="HT490" s="588" t="n">
        <v>8</v>
      </c>
      <c r="HU490" s="523" t="n">
        <f aca="false">72500/BA490*24</f>
        <v>51.1794811459498</v>
      </c>
      <c r="HV490" s="514" t="n">
        <f aca="false">1-HC490/BE490</f>
        <v>0.830402010050251</v>
      </c>
      <c r="HW490" s="514" t="n">
        <f aca="false">1-HD490/BF490</f>
        <v>0.828617021276596</v>
      </c>
      <c r="HX490" s="514" t="n">
        <f aca="false">1-HN490/BK490</f>
        <v>0.700975609756098</v>
      </c>
      <c r="HY490" s="600" t="s">
        <v>223</v>
      </c>
    </row>
    <row r="491" s="599" customFormat="true" ht="15" hidden="false" customHeight="true" outlineLevel="0" collapsed="false">
      <c r="A491" s="401" t="n">
        <v>43973</v>
      </c>
      <c r="B491" s="516" t="n">
        <v>31942</v>
      </c>
      <c r="C491" s="403" t="n">
        <f aca="false">B491/$B$6</f>
        <v>0.63884</v>
      </c>
      <c r="D491" s="572" t="n">
        <v>7.91</v>
      </c>
      <c r="E491" s="573" t="n">
        <v>69.15</v>
      </c>
      <c r="F491" s="574" t="n">
        <v>270</v>
      </c>
      <c r="G491" s="407" t="n">
        <f aca="false">F491*B491/1000</f>
        <v>8624.34</v>
      </c>
      <c r="H491" s="403" t="n">
        <f aca="false">G491/$G$6</f>
        <v>0.3449736</v>
      </c>
      <c r="I491" s="574" t="n">
        <v>9935</v>
      </c>
      <c r="J491" s="407" t="n">
        <f aca="false">I491*0.67</f>
        <v>6656.45</v>
      </c>
      <c r="K491" s="575" t="n">
        <v>63.65</v>
      </c>
      <c r="L491" s="575" t="n">
        <v>12.4</v>
      </c>
      <c r="M491" s="575" t="n">
        <v>1</v>
      </c>
      <c r="N491" s="576" t="n">
        <v>58</v>
      </c>
      <c r="O491" s="576" t="n">
        <v>32</v>
      </c>
      <c r="P491" s="410"/>
      <c r="Q491" s="410" t="n">
        <v>1200</v>
      </c>
      <c r="R491" s="410"/>
      <c r="S491" s="410"/>
      <c r="T491" s="411" t="n">
        <v>5.06</v>
      </c>
      <c r="U491" s="410" t="n">
        <f aca="false">V491/2.9</f>
        <v>3412.41379310345</v>
      </c>
      <c r="V491" s="410" t="n">
        <v>9896</v>
      </c>
      <c r="W491" s="410" t="n">
        <v>3181</v>
      </c>
      <c r="X491" s="517" t="n">
        <v>400</v>
      </c>
      <c r="Y491" s="474"/>
      <c r="Z491" s="430"/>
      <c r="AA491" s="410"/>
      <c r="AB491" s="410"/>
      <c r="AC491" s="410"/>
      <c r="AD491" s="475"/>
      <c r="AE491" s="478"/>
      <c r="AF491" s="479" t="n">
        <f aca="false">X491+Q491</f>
        <v>1600</v>
      </c>
      <c r="AG491" s="478" t="n">
        <f aca="false">AF491/$AF$6</f>
        <v>0.64</v>
      </c>
      <c r="AH491" s="479" t="n">
        <f aca="false">AI491/2.9</f>
        <v>2582.58620689655</v>
      </c>
      <c r="AI491" s="479" t="n">
        <f aca="false">(V491*Q491+F491*X491)/AF491</f>
        <v>7489.5</v>
      </c>
      <c r="AJ491" s="474" t="n">
        <f aca="false">(V491*Q491+X491*F491)/1000</f>
        <v>11983.2</v>
      </c>
      <c r="AK491" s="478" t="n">
        <f aca="false">AJ491/$AJ$6</f>
        <v>0.532586666666667</v>
      </c>
      <c r="AL491" s="448" t="n">
        <v>38</v>
      </c>
      <c r="AM491" s="480"/>
      <c r="AN491" s="474" t="n">
        <v>2729</v>
      </c>
      <c r="AO491" s="474" t="n">
        <v>2743</v>
      </c>
      <c r="AP491" s="480" t="n">
        <v>7.45</v>
      </c>
      <c r="AQ491" s="448" t="n">
        <v>689</v>
      </c>
      <c r="AR491" s="474" t="n">
        <f aca="false">AQ491*3.2</f>
        <v>2204.8</v>
      </c>
      <c r="AS491" s="658" t="n">
        <f aca="false">AR491/AQ491</f>
        <v>3.2</v>
      </c>
      <c r="AT491" s="474" t="n">
        <v>5840</v>
      </c>
      <c r="AU491" s="448"/>
      <c r="AV491" s="481" t="n">
        <v>15</v>
      </c>
      <c r="AW491" s="480" t="n">
        <v>9.93</v>
      </c>
      <c r="AX491" s="480" t="n">
        <v>38.5</v>
      </c>
      <c r="AY491" s="481" t="n">
        <v>18.4</v>
      </c>
      <c r="AZ491" s="481" t="s">
        <v>221</v>
      </c>
      <c r="BA491" s="421" t="n">
        <f aca="false">CC491+DF491</f>
        <v>31194</v>
      </c>
      <c r="BB491" s="422" t="n">
        <f aca="false">BA491/$BA$6</f>
        <v>0.62388</v>
      </c>
      <c r="BC491" s="423"/>
      <c r="BD491" s="424" t="n">
        <v>7.84</v>
      </c>
      <c r="BE491" s="425" t="n">
        <v>104.6</v>
      </c>
      <c r="BF491" s="426" t="n">
        <v>397</v>
      </c>
      <c r="BG491" s="427" t="n">
        <v>7370</v>
      </c>
      <c r="BH491" s="421" t="n">
        <f aca="false">BG491*0.67</f>
        <v>4937.9</v>
      </c>
      <c r="BI491" s="433"/>
      <c r="BJ491" s="422"/>
      <c r="BK491" s="428" t="n">
        <v>27.4</v>
      </c>
      <c r="BL491" s="428" t="n">
        <v>11.2</v>
      </c>
      <c r="BM491" s="429" t="n">
        <v>13.3</v>
      </c>
      <c r="BN491" s="423" t="n">
        <v>2</v>
      </c>
      <c r="BO491" s="426" t="n">
        <v>147</v>
      </c>
      <c r="BP491" s="426" t="n">
        <v>32</v>
      </c>
      <c r="BQ491" s="424" t="n">
        <v>2.55</v>
      </c>
      <c r="BR491" s="422" t="n">
        <f aca="false">BQ491/$BQ$6</f>
        <v>0.354166666666667</v>
      </c>
      <c r="BS491" s="410" t="n">
        <f aca="false">BA491+AF491</f>
        <v>32794</v>
      </c>
      <c r="BT491" s="430" t="n">
        <f aca="false">(BD491*BA491+AP491*AF491)/(AF491+BA491)</f>
        <v>7.820972129048</v>
      </c>
      <c r="BU491" s="431" t="n">
        <f aca="false">(AQ491*Y491+BA491*BE491)/(BA491+Y491)</f>
        <v>104.6</v>
      </c>
      <c r="BV491" s="431" t="n">
        <f aca="false">(BA491*BF491+AR491*AF491)/(AF491+BA491)</f>
        <v>485.20150027444</v>
      </c>
      <c r="BW491" s="431" t="n">
        <f aca="false">(BA491*BG491+AS491*AF491)/(AF491+BA491)</f>
        <v>7010.57815454046</v>
      </c>
      <c r="BX491" s="431" t="n">
        <f aca="false">BW491*0.65</f>
        <v>4556.8758004513</v>
      </c>
      <c r="BY491" s="431" t="n">
        <f aca="false">(BK491*BA491+AY491*AF491)/BS491</f>
        <v>26.960895285723</v>
      </c>
      <c r="BZ491" s="431" t="n">
        <f aca="false">(BL491*BA491+AY491*AF491)/BS491</f>
        <v>11.5512837714216</v>
      </c>
      <c r="CA491" s="432"/>
      <c r="CB491" s="431" t="n">
        <f aca="false">BO491</f>
        <v>147</v>
      </c>
      <c r="CC491" s="433" t="n">
        <v>15502</v>
      </c>
      <c r="CD491" s="412" t="n">
        <f aca="false">CC491+AF491/2</f>
        <v>16302</v>
      </c>
      <c r="CE491" s="422" t="n">
        <f aca="false">CD491/25000</f>
        <v>0.65208</v>
      </c>
      <c r="CF491" s="434" t="n">
        <f aca="false">6700/CD491*24</f>
        <v>9.86382039013618</v>
      </c>
      <c r="CG491" s="435"/>
      <c r="CH491" s="428"/>
      <c r="CI491" s="447" t="n">
        <f aca="false">9500/CD491*24</f>
        <v>13.986013986014</v>
      </c>
      <c r="CJ491" s="437" t="n">
        <v>28.3</v>
      </c>
      <c r="CK491" s="437" t="n">
        <v>3</v>
      </c>
      <c r="CL491" s="424"/>
      <c r="CM491" s="424" t="n">
        <v>27.8</v>
      </c>
      <c r="CN491" s="424" t="n">
        <v>105</v>
      </c>
      <c r="CO491" s="433"/>
      <c r="CP491" s="433"/>
      <c r="CQ491" s="438"/>
      <c r="CR491" s="438" t="n">
        <v>0.87</v>
      </c>
      <c r="CS491" s="425"/>
      <c r="CT491" s="433" t="n">
        <f aca="false">3500/CD491*24</f>
        <v>5.15274199484726</v>
      </c>
      <c r="CU491" s="435" t="n">
        <v>7.73</v>
      </c>
      <c r="CV491" s="439"/>
      <c r="CW491" s="440"/>
      <c r="CX491" s="441"/>
      <c r="CY491" s="442"/>
      <c r="CZ491" s="443"/>
      <c r="DA491" s="443"/>
      <c r="DB491" s="443"/>
      <c r="DC491" s="443"/>
      <c r="DD491" s="444"/>
      <c r="DE491" s="441"/>
      <c r="DF491" s="445" t="n">
        <v>15692</v>
      </c>
      <c r="DG491" s="446" t="n">
        <f aca="false">DF491+AF491/2</f>
        <v>16492</v>
      </c>
      <c r="DH491" s="422" t="n">
        <f aca="false">DG491/25000</f>
        <v>0.65968</v>
      </c>
      <c r="DI491" s="447" t="n">
        <f aca="false">6700/DG491*24</f>
        <v>9.75018190637885</v>
      </c>
      <c r="DJ491" s="435" t="n">
        <v>7.81</v>
      </c>
      <c r="DK491" s="428" t="n">
        <v>5.1</v>
      </c>
      <c r="DL491" s="447" t="n">
        <f aca="false">9500/DG491*24</f>
        <v>13.8248847926267</v>
      </c>
      <c r="DM491" s="423" t="n">
        <v>28.5</v>
      </c>
      <c r="DN491" s="423" t="n">
        <v>3.2</v>
      </c>
      <c r="DO491" s="424" t="n">
        <v>7.94</v>
      </c>
      <c r="DP491" s="424" t="n">
        <v>18</v>
      </c>
      <c r="DQ491" s="424" t="n">
        <v>95</v>
      </c>
      <c r="DR491" s="433"/>
      <c r="DS491" s="433"/>
      <c r="DT491" s="438"/>
      <c r="DU491" s="438" t="n">
        <v>0.86</v>
      </c>
      <c r="DV491" s="425"/>
      <c r="DW491" s="447" t="n">
        <f aca="false">3500/DG491*24</f>
        <v>5.09337860780985</v>
      </c>
      <c r="DX491" s="435" t="n">
        <v>7.39</v>
      </c>
      <c r="DY491" s="439" t="n">
        <v>8.16</v>
      </c>
      <c r="DZ491" s="440" t="n">
        <v>19</v>
      </c>
      <c r="EA491" s="441" t="n">
        <v>70</v>
      </c>
      <c r="EB491" s="442" t="n">
        <v>8470</v>
      </c>
      <c r="EC491" s="443" t="n">
        <v>6.4</v>
      </c>
      <c r="ED491" s="443" t="n">
        <v>0.28</v>
      </c>
      <c r="EE491" s="443" t="n">
        <v>10.1</v>
      </c>
      <c r="EF491" s="443" t="n">
        <v>1.3</v>
      </c>
      <c r="EG491" s="444" t="n">
        <v>11</v>
      </c>
      <c r="EH491" s="441" t="n">
        <v>16</v>
      </c>
      <c r="EI491" s="430" t="n">
        <f aca="false">DY491</f>
        <v>8.16</v>
      </c>
      <c r="EJ491" s="448" t="n">
        <f aca="false">DZ491</f>
        <v>19</v>
      </c>
      <c r="EK491" s="449" t="n">
        <f aca="false">EA491</f>
        <v>70</v>
      </c>
      <c r="EL491" s="418" t="n">
        <f aca="false">EB491</f>
        <v>8470</v>
      </c>
      <c r="EM491" s="432" t="n">
        <f aca="false">EC491</f>
        <v>6.4</v>
      </c>
      <c r="EN491" s="432" t="n">
        <f aca="false">ED491</f>
        <v>0.28</v>
      </c>
      <c r="EO491" s="432" t="n">
        <f aca="false">EE491</f>
        <v>10.1</v>
      </c>
      <c r="EP491" s="432" t="n">
        <f aca="false">EF491</f>
        <v>1.3</v>
      </c>
      <c r="EQ491" s="431" t="n">
        <f aca="false">EG491</f>
        <v>11</v>
      </c>
      <c r="ER491" s="449" t="n">
        <f aca="false">EH491</f>
        <v>16</v>
      </c>
      <c r="ES491" s="450" t="n">
        <f aca="false">44000/(BA491+AF491)*24</f>
        <v>32.2010123803135</v>
      </c>
      <c r="ET491" s="451" t="n">
        <f aca="false">(BA491+AF491)/BA$6</f>
        <v>0.65588</v>
      </c>
      <c r="EU491" s="452" t="n">
        <f aca="false">BV491/1000/ES491*24</f>
        <v>0.3616295</v>
      </c>
      <c r="EV491" s="451" t="n">
        <f aca="false">EU491/$EU$6</f>
        <v>0.669684259259259</v>
      </c>
      <c r="EW491" s="514" t="n">
        <f aca="false">1-EM491/BY491</f>
        <v>0.762619158890132</v>
      </c>
      <c r="EX491" s="515" t="n">
        <f aca="false">BY491-EM491</f>
        <v>20.560895285723</v>
      </c>
      <c r="EY491" s="514" t="n">
        <f aca="false">1-EJ491/BU491</f>
        <v>0.818355640535373</v>
      </c>
      <c r="EZ491" s="515" t="n">
        <f aca="false">BU491-EJ491</f>
        <v>85.6</v>
      </c>
      <c r="FA491" s="451" t="n">
        <f aca="false">1-EK491/BV491</f>
        <v>0.855730042136295</v>
      </c>
      <c r="FB491" s="432" t="n">
        <f aca="false">BV491-EK491</f>
        <v>415.20150027444</v>
      </c>
      <c r="FC491" s="453"/>
      <c r="FD491" s="432"/>
      <c r="FE491" s="453" t="n">
        <f aca="false">1-EQ491/CB491</f>
        <v>0.925170068027211</v>
      </c>
      <c r="FF491" s="431" t="n">
        <f aca="false">CB491-EQ491</f>
        <v>136</v>
      </c>
      <c r="FG491" s="406" t="n">
        <v>50400</v>
      </c>
      <c r="FH491" s="590"/>
      <c r="FI491" s="591"/>
      <c r="FJ491" s="592"/>
      <c r="FK491" s="456" t="n">
        <f aca="false">3000/BS491*24</f>
        <v>2.19552357138501</v>
      </c>
      <c r="FL491" s="531" t="n">
        <v>1400</v>
      </c>
      <c r="FM491" s="456" t="n">
        <f aca="false">FL491/BS491*1000</f>
        <v>42.6907361102641</v>
      </c>
      <c r="FN491" s="531" t="n">
        <v>4726</v>
      </c>
      <c r="FO491" s="533" t="n">
        <f aca="false">FN491/11.15/1.2/1000</f>
        <v>0.35321375186846</v>
      </c>
      <c r="FP491" s="450" t="n">
        <f aca="false">FN491/BS491*1000</f>
        <v>144.111727755077</v>
      </c>
      <c r="FQ491" s="458" t="n">
        <v>54</v>
      </c>
      <c r="FR491" s="459" t="n">
        <f aca="false">FQ491/BS491*1000</f>
        <v>1.64664267853876</v>
      </c>
      <c r="FS491" s="577" t="n">
        <v>8.05</v>
      </c>
      <c r="FT491" s="578" t="n">
        <v>16</v>
      </c>
      <c r="FU491" s="579" t="n">
        <v>76</v>
      </c>
      <c r="FV491" s="580" t="n">
        <v>1</v>
      </c>
      <c r="FW491" s="581" t="n">
        <v>0.36</v>
      </c>
      <c r="FX491" s="580" t="n">
        <v>16</v>
      </c>
      <c r="FY491" s="453" t="n">
        <f aca="false">1-FV491/(EG491+DD491)</f>
        <v>0.909090909090909</v>
      </c>
      <c r="FZ491" s="453" t="n">
        <f aca="false">1-FW491/(EF491+DC491)</f>
        <v>0.723076923076923</v>
      </c>
      <c r="GA491" s="430" t="n">
        <f aca="false">EF491+DC491-FW491</f>
        <v>0.94</v>
      </c>
      <c r="GB491" s="514" t="n">
        <f aca="false">1-FT491/DZ491</f>
        <v>0.157894736842105</v>
      </c>
      <c r="GC491" s="515" t="n">
        <f aca="false">(CW491+DZ491-FT491)</f>
        <v>3</v>
      </c>
      <c r="GD491" s="514" t="n">
        <f aca="false">1-FU491/EA491</f>
        <v>-0.0857142857142856</v>
      </c>
      <c r="GE491" s="528" t="n">
        <f aca="false">CX491+EA491-FU491</f>
        <v>-6</v>
      </c>
      <c r="GF491" s="462" t="n">
        <f aca="false">4100/BS491*24</f>
        <v>3.00054888089285</v>
      </c>
      <c r="GG491" s="607" t="n">
        <v>25</v>
      </c>
      <c r="GH491" s="451" t="n">
        <f aca="false">GG491/80</f>
        <v>0.3125</v>
      </c>
      <c r="GI491" s="406" t="n">
        <v>175</v>
      </c>
      <c r="GJ491" s="463" t="n">
        <f aca="false">GI491/GG491</f>
        <v>7</v>
      </c>
      <c r="GK491" s="464" t="n">
        <f aca="false">GG491/(BS491/24)*1000</f>
        <v>18.2960297615417</v>
      </c>
      <c r="GL491" s="465" t="n">
        <v>8.16</v>
      </c>
      <c r="GM491" s="530" t="n">
        <v>15</v>
      </c>
      <c r="GN491" s="406" t="n">
        <v>52</v>
      </c>
      <c r="GO491" s="514" t="n">
        <f aca="false">1-GM491/FT491</f>
        <v>0.0625</v>
      </c>
      <c r="GP491" s="451" t="n">
        <f aca="false">1-GN491/FU491</f>
        <v>0.31578947368421</v>
      </c>
      <c r="GQ491" s="578" t="n">
        <v>8</v>
      </c>
      <c r="GR491" s="456" t="n">
        <f aca="false">4300/BS491*24</f>
        <v>3.14691711898518</v>
      </c>
      <c r="GS491" s="532" t="n">
        <f aca="false">HC491</f>
        <v>13.5</v>
      </c>
      <c r="GT491" s="532" t="n">
        <f aca="false">HD491</f>
        <v>48.33</v>
      </c>
      <c r="GU491" s="514" t="n">
        <f aca="false">1-GS491/GM491</f>
        <v>0.1</v>
      </c>
      <c r="GV491" s="514" t="n">
        <f aca="false">1-GT491/GN491</f>
        <v>0.0705769230769231</v>
      </c>
      <c r="GW491" s="514" t="n">
        <f aca="false">1-HC491/FT491</f>
        <v>0.15625</v>
      </c>
      <c r="GX491" s="514" t="n">
        <f aca="false">1-HD491/FU491</f>
        <v>0.364078947368421</v>
      </c>
      <c r="GY491" s="463" t="n">
        <f aca="false">GK491/(FU491-HD491)</f>
        <v>0.661222615162333</v>
      </c>
      <c r="GZ491" s="406" t="n">
        <v>29084</v>
      </c>
      <c r="HA491" s="582" t="n">
        <v>7.96</v>
      </c>
      <c r="HB491" s="452" t="n">
        <v>8.08</v>
      </c>
      <c r="HC491" s="578" t="n">
        <v>13.5</v>
      </c>
      <c r="HD491" s="464" t="n">
        <f aca="false">HC491*3.58</f>
        <v>48.33</v>
      </c>
      <c r="HE491" s="464" t="n">
        <v>13</v>
      </c>
      <c r="HF491" s="464"/>
      <c r="HG491" s="583"/>
      <c r="HH491" s="576" t="n">
        <v>4</v>
      </c>
      <c r="HI491" s="584" t="n">
        <v>7540</v>
      </c>
      <c r="HJ491" s="407" t="n">
        <f aca="false">HI491*0.67</f>
        <v>5051.8</v>
      </c>
      <c r="HK491" s="407"/>
      <c r="HL491" s="550"/>
      <c r="HM491" s="585" t="n">
        <v>11.5</v>
      </c>
      <c r="HN491" s="462" t="n">
        <v>6.97</v>
      </c>
      <c r="HO491" s="575" t="n">
        <v>0.16</v>
      </c>
      <c r="HP491" s="549" t="n">
        <v>0.01</v>
      </c>
      <c r="HQ491" s="586" t="n">
        <v>10.5</v>
      </c>
      <c r="HR491" s="587" t="n">
        <v>0.18</v>
      </c>
      <c r="HS491" s="521" t="n">
        <v>0.26</v>
      </c>
      <c r="HT491" s="588" t="n">
        <v>8</v>
      </c>
      <c r="HU491" s="523" t="n">
        <f aca="false">72500/BA491*24</f>
        <v>55.77995768417</v>
      </c>
      <c r="HV491" s="514" t="n">
        <f aca="false">1-HC491/BE491</f>
        <v>0.87093690248566</v>
      </c>
      <c r="HW491" s="514" t="n">
        <f aca="false">1-HD491/BF491</f>
        <v>0.878261964735516</v>
      </c>
      <c r="HX491" s="514" t="n">
        <f aca="false">1-HN491/BK491</f>
        <v>0.745620437956204</v>
      </c>
      <c r="HY491" s="600"/>
    </row>
    <row r="492" s="599" customFormat="true" ht="15" hidden="false" customHeight="true" outlineLevel="0" collapsed="false">
      <c r="A492" s="401" t="n">
        <v>43974</v>
      </c>
      <c r="B492" s="516" t="n">
        <v>36939</v>
      </c>
      <c r="C492" s="403" t="n">
        <f aca="false">B492/$B$6</f>
        <v>0.73878</v>
      </c>
      <c r="D492" s="572" t="n">
        <v>7.95</v>
      </c>
      <c r="E492" s="573" t="n">
        <v>31.9</v>
      </c>
      <c r="F492" s="574" t="n">
        <v>214</v>
      </c>
      <c r="G492" s="407" t="n">
        <f aca="false">F492*B492/1000</f>
        <v>7904.946</v>
      </c>
      <c r="H492" s="403" t="n">
        <f aca="false">G492/$G$6</f>
        <v>0.31619784</v>
      </c>
      <c r="I492" s="574" t="n">
        <v>9780</v>
      </c>
      <c r="J492" s="407" t="n">
        <f aca="false">I492*0.67</f>
        <v>6552.6</v>
      </c>
      <c r="K492" s="575" t="n">
        <v>50.9</v>
      </c>
      <c r="L492" s="575"/>
      <c r="M492" s="575"/>
      <c r="N492" s="576" t="n">
        <v>22</v>
      </c>
      <c r="O492" s="576"/>
      <c r="P492" s="410"/>
      <c r="Q492" s="410" t="n">
        <v>1200</v>
      </c>
      <c r="R492" s="410"/>
      <c r="S492" s="410"/>
      <c r="T492" s="411" t="n">
        <v>5.22</v>
      </c>
      <c r="U492" s="410" t="n">
        <f aca="false">V492/2.9</f>
        <v>3305.51724137931</v>
      </c>
      <c r="V492" s="410" t="n">
        <v>9586</v>
      </c>
      <c r="W492" s="410" t="n">
        <v>3176</v>
      </c>
      <c r="X492" s="517" t="n">
        <v>400</v>
      </c>
      <c r="Y492" s="474"/>
      <c r="Z492" s="430"/>
      <c r="AA492" s="410"/>
      <c r="AB492" s="410"/>
      <c r="AC492" s="410"/>
      <c r="AD492" s="475"/>
      <c r="AE492" s="478"/>
      <c r="AF492" s="479" t="n">
        <f aca="false">X492+Q492</f>
        <v>1600</v>
      </c>
      <c r="AG492" s="478" t="n">
        <f aca="false">AF492/$AF$6</f>
        <v>0.64</v>
      </c>
      <c r="AH492" s="479" t="n">
        <f aca="false">AI492/2.9</f>
        <v>2497.58620689655</v>
      </c>
      <c r="AI492" s="479" t="n">
        <f aca="false">(V492*Q492+F492*X492)/AF492</f>
        <v>7243</v>
      </c>
      <c r="AJ492" s="474" t="n">
        <f aca="false">(V492*Q492+X492*F492)/1000</f>
        <v>11588.8</v>
      </c>
      <c r="AK492" s="478" t="n">
        <f aca="false">AJ492/$AJ$6</f>
        <v>0.515057777777778</v>
      </c>
      <c r="AL492" s="448" t="n">
        <v>38</v>
      </c>
      <c r="AM492" s="480"/>
      <c r="AN492" s="474" t="n">
        <v>2982</v>
      </c>
      <c r="AO492" s="474" t="n">
        <v>3078</v>
      </c>
      <c r="AP492" s="480" t="n">
        <v>7.28</v>
      </c>
      <c r="AQ492" s="448" t="n">
        <v>670</v>
      </c>
      <c r="AR492" s="474" t="n">
        <f aca="false">AQ492*3.2</f>
        <v>2144</v>
      </c>
      <c r="AS492" s="658" t="n">
        <f aca="false">AR492/AQ492</f>
        <v>3.2</v>
      </c>
      <c r="AT492" s="474" t="n">
        <v>5690</v>
      </c>
      <c r="AU492" s="448"/>
      <c r="AV492" s="481" t="n">
        <v>15</v>
      </c>
      <c r="AW492" s="480" t="n">
        <v>9.59</v>
      </c>
      <c r="AX492" s="480" t="n">
        <v>34.5</v>
      </c>
      <c r="AY492" s="481" t="n">
        <v>13.7</v>
      </c>
      <c r="AZ492" s="481" t="s">
        <v>221</v>
      </c>
      <c r="BA492" s="421" t="n">
        <f aca="false">CC492+DF492</f>
        <v>32333</v>
      </c>
      <c r="BB492" s="422" t="n">
        <f aca="false">BA492/$BA$6</f>
        <v>0.64666</v>
      </c>
      <c r="BC492" s="423"/>
      <c r="BD492" s="424" t="n">
        <v>8.04</v>
      </c>
      <c r="BE492" s="425" t="n">
        <v>69.2</v>
      </c>
      <c r="BF492" s="426" t="n">
        <v>297</v>
      </c>
      <c r="BG492" s="427" t="n">
        <v>8450</v>
      </c>
      <c r="BH492" s="421" t="n">
        <f aca="false">BG492*0.67</f>
        <v>5661.5</v>
      </c>
      <c r="BI492" s="433"/>
      <c r="BJ492" s="422"/>
      <c r="BK492" s="428" t="n">
        <v>38.3</v>
      </c>
      <c r="BL492" s="428"/>
      <c r="BM492" s="429"/>
      <c r="BN492" s="423"/>
      <c r="BO492" s="426" t="n">
        <v>160</v>
      </c>
      <c r="BP492" s="426"/>
      <c r="BQ492" s="424" t="n">
        <v>3.2</v>
      </c>
      <c r="BR492" s="422" t="n">
        <f aca="false">BQ492/$BQ$6</f>
        <v>0.444444444444444</v>
      </c>
      <c r="BS492" s="410" t="n">
        <f aca="false">BA492+AF492</f>
        <v>33933</v>
      </c>
      <c r="BT492" s="430" t="n">
        <f aca="false">(BD492*BA492+AP492*AF492)/(AF492+BA492)</f>
        <v>8.00416467745263</v>
      </c>
      <c r="BU492" s="431" t="n">
        <f aca="false">(AQ492*Y492+BA492*BE492)/(BA492+Y492)</f>
        <v>69.2</v>
      </c>
      <c r="BV492" s="431" t="n">
        <f aca="false">(BA492*BF492+AR492*AF492)/(AF492+BA492)</f>
        <v>384.089264138155</v>
      </c>
      <c r="BW492" s="431" t="n">
        <f aca="false">(BA492*BG492+AS492*AF492)/(AF492+BA492)</f>
        <v>8051.71868093007</v>
      </c>
      <c r="BX492" s="431" t="n">
        <f aca="false">BW492*0.65</f>
        <v>5233.61714260455</v>
      </c>
      <c r="BY492" s="431" t="n">
        <f aca="false">(BK492*BA492+AY492*AF492)/BS492</f>
        <v>37.1400671912298</v>
      </c>
      <c r="BZ492" s="431"/>
      <c r="CA492" s="432"/>
      <c r="CB492" s="431" t="n">
        <f aca="false">BO492</f>
        <v>160</v>
      </c>
      <c r="CC492" s="433" t="n">
        <v>15932</v>
      </c>
      <c r="CD492" s="412" t="n">
        <f aca="false">CC492+AF492/2</f>
        <v>16732</v>
      </c>
      <c r="CE492" s="422" t="n">
        <f aca="false">CD492/25000</f>
        <v>0.66928</v>
      </c>
      <c r="CF492" s="434" t="n">
        <f aca="false">6700/CD492*24</f>
        <v>9.61032751613674</v>
      </c>
      <c r="CG492" s="435"/>
      <c r="CH492" s="428"/>
      <c r="CI492" s="447" t="n">
        <f aca="false">9500/CD492*24</f>
        <v>13.6265837915372</v>
      </c>
      <c r="CJ492" s="437" t="n">
        <v>29.3</v>
      </c>
      <c r="CK492" s="437" t="n">
        <v>2.6</v>
      </c>
      <c r="CL492" s="424"/>
      <c r="CM492" s="424" t="n">
        <v>26.3</v>
      </c>
      <c r="CN492" s="424" t="n">
        <v>94</v>
      </c>
      <c r="CO492" s="433"/>
      <c r="CP492" s="433"/>
      <c r="CQ492" s="438"/>
      <c r="CR492" s="438" t="n">
        <v>0.86</v>
      </c>
      <c r="CS492" s="425"/>
      <c r="CT492" s="433" t="n">
        <f aca="false">3500/CD492*24</f>
        <v>5.02032034425054</v>
      </c>
      <c r="CU492" s="435" t="n">
        <v>7.68</v>
      </c>
      <c r="CV492" s="439"/>
      <c r="CW492" s="440"/>
      <c r="CX492" s="441"/>
      <c r="CY492" s="442"/>
      <c r="CZ492" s="443"/>
      <c r="DA492" s="443"/>
      <c r="DB492" s="443"/>
      <c r="DC492" s="443"/>
      <c r="DD492" s="444"/>
      <c r="DE492" s="441"/>
      <c r="DF492" s="445" t="n">
        <v>16401</v>
      </c>
      <c r="DG492" s="446" t="n">
        <f aca="false">DF492+AF492/2</f>
        <v>17201</v>
      </c>
      <c r="DH492" s="422" t="n">
        <f aca="false">DG492/25000</f>
        <v>0.68804</v>
      </c>
      <c r="DI492" s="447" t="n">
        <f aca="false">6700/DG492*24</f>
        <v>9.34829370385443</v>
      </c>
      <c r="DJ492" s="435" t="n">
        <v>7.76</v>
      </c>
      <c r="DK492" s="428" t="n">
        <v>11.4</v>
      </c>
      <c r="DL492" s="447" t="n">
        <f aca="false">9500/DG492*24</f>
        <v>13.2550433114354</v>
      </c>
      <c r="DM492" s="423" t="n">
        <v>29.1</v>
      </c>
      <c r="DN492" s="423" t="n">
        <v>2.61</v>
      </c>
      <c r="DO492" s="424" t="n">
        <v>7.84</v>
      </c>
      <c r="DP492" s="424" t="n">
        <v>26.6</v>
      </c>
      <c r="DQ492" s="424" t="n">
        <v>101</v>
      </c>
      <c r="DR492" s="433"/>
      <c r="DS492" s="433"/>
      <c r="DT492" s="438"/>
      <c r="DU492" s="438" t="n">
        <v>0.85</v>
      </c>
      <c r="DV492" s="425"/>
      <c r="DW492" s="447" t="n">
        <f aca="false">3500/DG492*24</f>
        <v>4.88343700947619</v>
      </c>
      <c r="DX492" s="435" t="n">
        <v>7.58</v>
      </c>
      <c r="DY492" s="439" t="n">
        <v>8.13</v>
      </c>
      <c r="DZ492" s="440" t="n">
        <v>19</v>
      </c>
      <c r="EA492" s="441" t="n">
        <v>70</v>
      </c>
      <c r="EB492" s="442" t="n">
        <v>8270</v>
      </c>
      <c r="EC492" s="443" t="n">
        <v>8.9</v>
      </c>
      <c r="ED492" s="443"/>
      <c r="EE492" s="443"/>
      <c r="EF492" s="443"/>
      <c r="EG492" s="444" t="n">
        <v>8</v>
      </c>
      <c r="EH492" s="441"/>
      <c r="EI492" s="430" t="n">
        <f aca="false">DY492</f>
        <v>8.13</v>
      </c>
      <c r="EJ492" s="448" t="n">
        <f aca="false">DZ492</f>
        <v>19</v>
      </c>
      <c r="EK492" s="449" t="n">
        <f aca="false">EA492</f>
        <v>70</v>
      </c>
      <c r="EL492" s="418" t="n">
        <f aca="false">EB492</f>
        <v>8270</v>
      </c>
      <c r="EM492" s="432" t="n">
        <f aca="false">EC492</f>
        <v>8.9</v>
      </c>
      <c r="EN492" s="432"/>
      <c r="EO492" s="432"/>
      <c r="EP492" s="432"/>
      <c r="EQ492" s="431" t="n">
        <f aca="false">EG492</f>
        <v>8</v>
      </c>
      <c r="ER492" s="449"/>
      <c r="ES492" s="450" t="n">
        <f aca="false">44000/(BA492+AF492)*24</f>
        <v>31.1201485279816</v>
      </c>
      <c r="ET492" s="451" t="n">
        <f aca="false">(BA492+AF492)/BA$6</f>
        <v>0.67866</v>
      </c>
      <c r="EU492" s="452" t="n">
        <f aca="false">BV492/1000/ES492*24</f>
        <v>0.296211386363636</v>
      </c>
      <c r="EV492" s="451" t="n">
        <f aca="false">EU492/$EU$6</f>
        <v>0.548539604377104</v>
      </c>
      <c r="EW492" s="514" t="n">
        <f aca="false">1-EM492/BY492</f>
        <v>0.760366615542859</v>
      </c>
      <c r="EX492" s="515" t="n">
        <f aca="false">BY492-EM492</f>
        <v>28.2400671912298</v>
      </c>
      <c r="EY492" s="514" t="n">
        <f aca="false">1-EJ492/BU492</f>
        <v>0.725433526011561</v>
      </c>
      <c r="EZ492" s="515" t="n">
        <f aca="false">BU492-EJ492</f>
        <v>50.2</v>
      </c>
      <c r="FA492" s="451" t="n">
        <f aca="false">1-EK492/BV492</f>
        <v>0.817750698767718</v>
      </c>
      <c r="FB492" s="432" t="n">
        <f aca="false">BV492-EK492</f>
        <v>314.089264138155</v>
      </c>
      <c r="FC492" s="453"/>
      <c r="FD492" s="432"/>
      <c r="FE492" s="453" t="n">
        <f aca="false">1-EQ492/CB492</f>
        <v>0.95</v>
      </c>
      <c r="FF492" s="431" t="n">
        <f aca="false">CB492-EQ492</f>
        <v>152</v>
      </c>
      <c r="FG492" s="406" t="n">
        <v>50400</v>
      </c>
      <c r="FH492" s="590"/>
      <c r="FI492" s="591"/>
      <c r="FJ492" s="592"/>
      <c r="FK492" s="456" t="n">
        <f aca="false">3000/BS492*24</f>
        <v>2.12182830872602</v>
      </c>
      <c r="FL492" s="531" t="n">
        <v>1400</v>
      </c>
      <c r="FM492" s="456" t="n">
        <f aca="false">FL492/BS492*1000</f>
        <v>41.2577726696726</v>
      </c>
      <c r="FN492" s="531" t="n">
        <v>4865</v>
      </c>
      <c r="FO492" s="533" t="n">
        <f aca="false">FN492/11.15/1.2/1000</f>
        <v>0.363602391629297</v>
      </c>
      <c r="FP492" s="450" t="n">
        <f aca="false">FN492/BS492*1000</f>
        <v>143.370760027112</v>
      </c>
      <c r="FQ492" s="458" t="n">
        <v>54</v>
      </c>
      <c r="FR492" s="459" t="n">
        <f aca="false">FQ492/BS492*1000</f>
        <v>1.59137123154451</v>
      </c>
      <c r="FS492" s="577" t="n">
        <v>8.06</v>
      </c>
      <c r="FT492" s="578" t="n">
        <v>15.8</v>
      </c>
      <c r="FU492" s="579" t="n">
        <v>84</v>
      </c>
      <c r="FV492" s="580" t="n">
        <v>1</v>
      </c>
      <c r="FW492" s="581"/>
      <c r="FX492" s="580"/>
      <c r="FY492" s="453" t="n">
        <f aca="false">1-FV492/(EG492+DD492)</f>
        <v>0.875</v>
      </c>
      <c r="FZ492" s="453"/>
      <c r="GA492" s="430"/>
      <c r="GB492" s="514" t="n">
        <f aca="false">1-FT492/DZ492</f>
        <v>0.168421052631579</v>
      </c>
      <c r="GC492" s="515" t="n">
        <f aca="false">(CW492+DZ492-FT492)</f>
        <v>3.2</v>
      </c>
      <c r="GD492" s="514" t="n">
        <f aca="false">1-FU492/EA492</f>
        <v>-0.2</v>
      </c>
      <c r="GE492" s="528" t="n">
        <f aca="false">CX492+EA492-FU492</f>
        <v>-14</v>
      </c>
      <c r="GF492" s="462" t="n">
        <f aca="false">4100/BS492*24</f>
        <v>2.89983202192556</v>
      </c>
      <c r="GG492" s="607" t="n">
        <v>25</v>
      </c>
      <c r="GH492" s="451" t="n">
        <f aca="false">GG492/80</f>
        <v>0.3125</v>
      </c>
      <c r="GI492" s="406" t="n">
        <v>175</v>
      </c>
      <c r="GJ492" s="463" t="n">
        <f aca="false">GI492/GG492</f>
        <v>7</v>
      </c>
      <c r="GK492" s="464" t="n">
        <f aca="false">GG492/(BS492/24)*1000</f>
        <v>17.6819025727168</v>
      </c>
      <c r="GL492" s="465" t="n">
        <v>8.08</v>
      </c>
      <c r="GM492" s="530" t="n">
        <v>14.8</v>
      </c>
      <c r="GN492" s="406" t="n">
        <v>51</v>
      </c>
      <c r="GO492" s="514" t="n">
        <f aca="false">1-GM492/FT492</f>
        <v>0.0632911392405063</v>
      </c>
      <c r="GP492" s="451" t="n">
        <f aca="false">1-GN492/FU492</f>
        <v>0.392857142857143</v>
      </c>
      <c r="GQ492" s="578" t="n">
        <v>8</v>
      </c>
      <c r="GR492" s="456" t="n">
        <f aca="false">4300/BS492*24</f>
        <v>3.04128724250729</v>
      </c>
      <c r="GS492" s="532" t="n">
        <f aca="false">HC492</f>
        <v>13.2</v>
      </c>
      <c r="GT492" s="532" t="n">
        <f aca="false">HD492</f>
        <v>47.256</v>
      </c>
      <c r="GU492" s="514" t="n">
        <f aca="false">1-GS492/GM492</f>
        <v>0.108108108108108</v>
      </c>
      <c r="GV492" s="514" t="n">
        <f aca="false">1-GT492/GN492</f>
        <v>0.0734117647058824</v>
      </c>
      <c r="GW492" s="514" t="n">
        <f aca="false">1-HC492/FT492</f>
        <v>0.164556962025317</v>
      </c>
      <c r="GX492" s="514" t="n">
        <f aca="false">1-HD492/FU492</f>
        <v>0.437428571428571</v>
      </c>
      <c r="GY492" s="463" t="n">
        <f aca="false">GK492/(FU492-HD492)</f>
        <v>0.481218772390508</v>
      </c>
      <c r="GZ492" s="406" t="n">
        <v>32039</v>
      </c>
      <c r="HA492" s="582" t="n">
        <v>8.31</v>
      </c>
      <c r="HB492" s="452" t="n">
        <v>8.11</v>
      </c>
      <c r="HC492" s="578" t="n">
        <v>13.2</v>
      </c>
      <c r="HD492" s="464" t="n">
        <f aca="false">HC492*3.58</f>
        <v>47.256</v>
      </c>
      <c r="HE492" s="464" t="n">
        <v>14</v>
      </c>
      <c r="HF492" s="464"/>
      <c r="HG492" s="583"/>
      <c r="HH492" s="576" t="n">
        <v>3</v>
      </c>
      <c r="HI492" s="584" t="n">
        <v>8200</v>
      </c>
      <c r="HJ492" s="407" t="n">
        <f aca="false">HI492*0.67</f>
        <v>5494</v>
      </c>
      <c r="HK492" s="407"/>
      <c r="HL492" s="550"/>
      <c r="HM492" s="585"/>
      <c r="HN492" s="462" t="n">
        <v>6.75</v>
      </c>
      <c r="HO492" s="575"/>
      <c r="HP492" s="549" t="n">
        <v>0.01</v>
      </c>
      <c r="HQ492" s="586"/>
      <c r="HR492" s="587"/>
      <c r="HS492" s="521" t="n">
        <v>0.21</v>
      </c>
      <c r="HT492" s="588" t="n">
        <v>4</v>
      </c>
      <c r="HU492" s="523" t="n">
        <f aca="false">72500/BA492*24</f>
        <v>53.8149877833792</v>
      </c>
      <c r="HV492" s="514" t="n">
        <f aca="false">1-HC492/BE492</f>
        <v>0.809248554913295</v>
      </c>
      <c r="HW492" s="514" t="n">
        <f aca="false">1-HD492/BF492</f>
        <v>0.840888888888889</v>
      </c>
      <c r="HX492" s="514" t="n">
        <f aca="false">1-HN492/BK492</f>
        <v>0.823759791122715</v>
      </c>
      <c r="HY492" s="600"/>
    </row>
    <row r="493" customFormat="false" ht="15.6" hidden="false" customHeight="false" outlineLevel="0" collapsed="false">
      <c r="A493" s="486" t="n">
        <v>43975</v>
      </c>
      <c r="B493" s="487" t="n">
        <v>31702</v>
      </c>
      <c r="C493" s="488" t="n">
        <f aca="false">B493/$B$6</f>
        <v>0.63404</v>
      </c>
      <c r="D493" s="489" t="n">
        <v>7.79</v>
      </c>
      <c r="E493" s="490" t="n">
        <v>56.35</v>
      </c>
      <c r="F493" s="491" t="n">
        <v>193.5</v>
      </c>
      <c r="G493" s="491" t="n">
        <f aca="false">F493*B493/1000</f>
        <v>6134.337</v>
      </c>
      <c r="H493" s="488" t="n">
        <f aca="false">G493/$G$6</f>
        <v>0.24537348</v>
      </c>
      <c r="I493" s="491" t="n">
        <v>9500</v>
      </c>
      <c r="J493" s="491" t="n">
        <f aca="false">I493*0.67</f>
        <v>6365</v>
      </c>
      <c r="K493" s="492" t="n">
        <v>49.8</v>
      </c>
      <c r="L493" s="492"/>
      <c r="M493" s="492"/>
      <c r="N493" s="493" t="n">
        <v>160</v>
      </c>
      <c r="O493" s="493"/>
      <c r="P493" s="410"/>
      <c r="Q493" s="410" t="n">
        <v>1200</v>
      </c>
      <c r="R493" s="410"/>
      <c r="S493" s="410"/>
      <c r="T493" s="411" t="n">
        <v>5.27</v>
      </c>
      <c r="U493" s="412" t="n">
        <f aca="false">V493/2.9</f>
        <v>3278.27586206897</v>
      </c>
      <c r="V493" s="410" t="n">
        <v>9507</v>
      </c>
      <c r="W493" s="410" t="n">
        <v>4296</v>
      </c>
      <c r="X493" s="413" t="n">
        <v>400</v>
      </c>
      <c r="Y493" s="474"/>
      <c r="Z493" s="430"/>
      <c r="AA493" s="448"/>
      <c r="AB493" s="410"/>
      <c r="AC493" s="410"/>
      <c r="AD493" s="475"/>
      <c r="AE493" s="478"/>
      <c r="AF493" s="479" t="n">
        <f aca="false">X493+Q493</f>
        <v>1600</v>
      </c>
      <c r="AG493" s="478" t="n">
        <f aca="false">AF493/$AF$6</f>
        <v>0.64</v>
      </c>
      <c r="AH493" s="479" t="n">
        <f aca="false">AI493/2.9</f>
        <v>2475.38793103448</v>
      </c>
      <c r="AI493" s="479" t="n">
        <f aca="false">(V493*Q493+F493*X493)/AF493</f>
        <v>7178.625</v>
      </c>
      <c r="AJ493" s="474" t="n">
        <f aca="false">(V493*Q493+X493*F493)/1000</f>
        <v>11485.8</v>
      </c>
      <c r="AK493" s="478" t="n">
        <f aca="false">AJ493/$AJ$6</f>
        <v>0.51048</v>
      </c>
      <c r="AL493" s="448" t="n">
        <v>38</v>
      </c>
      <c r="AM493" s="480"/>
      <c r="AN493" s="474" t="n">
        <v>2868</v>
      </c>
      <c r="AO493" s="474" t="n">
        <v>2883</v>
      </c>
      <c r="AP493" s="480" t="n">
        <v>7.27</v>
      </c>
      <c r="AQ493" s="448" t="n">
        <v>706</v>
      </c>
      <c r="AR493" s="474" t="n">
        <f aca="false">AQ493*3.2</f>
        <v>2259.2</v>
      </c>
      <c r="AS493" s="658" t="n">
        <f aca="false">AR493/AQ493</f>
        <v>3.2</v>
      </c>
      <c r="AT493" s="474" t="n">
        <v>5350</v>
      </c>
      <c r="AU493" s="448"/>
      <c r="AV493" s="481" t="n">
        <v>15</v>
      </c>
      <c r="AW493" s="480" t="n">
        <v>10.84</v>
      </c>
      <c r="AX493" s="480" t="n">
        <v>32.82</v>
      </c>
      <c r="AY493" s="481" t="n">
        <v>10.6</v>
      </c>
      <c r="AZ493" s="481" t="n">
        <v>5.1</v>
      </c>
      <c r="BA493" s="421" t="n">
        <f aca="false">CC493+DF493</f>
        <v>34993</v>
      </c>
      <c r="BB493" s="422" t="n">
        <f aca="false">BA493/$BA$6</f>
        <v>0.69986</v>
      </c>
      <c r="BC493" s="423"/>
      <c r="BD493" s="424" t="n">
        <v>7.75</v>
      </c>
      <c r="BE493" s="425" t="n">
        <v>74.5</v>
      </c>
      <c r="BF493" s="426" t="n">
        <v>283</v>
      </c>
      <c r="BG493" s="427" t="n">
        <v>8320</v>
      </c>
      <c r="BH493" s="421" t="n">
        <f aca="false">BG493*0.67</f>
        <v>5574.4</v>
      </c>
      <c r="BI493" s="421"/>
      <c r="BJ493" s="422"/>
      <c r="BK493" s="428" t="n">
        <v>38.4</v>
      </c>
      <c r="BL493" s="428"/>
      <c r="BM493" s="429"/>
      <c r="BN493" s="423"/>
      <c r="BO493" s="426" t="n">
        <v>116</v>
      </c>
      <c r="BP493" s="426"/>
      <c r="BQ493" s="424" t="n">
        <v>2.79</v>
      </c>
      <c r="BR493" s="422" t="n">
        <f aca="false">BQ493/$BQ$6</f>
        <v>0.3875</v>
      </c>
      <c r="BS493" s="410" t="n">
        <f aca="false">BA493+AF493</f>
        <v>36593</v>
      </c>
      <c r="BT493" s="430" t="n">
        <f aca="false">(BD493*BA493+AP493*AF493)/(AF493+BA493)</f>
        <v>7.72901237941683</v>
      </c>
      <c r="BU493" s="431" t="n">
        <f aca="false">(AQ493*Y493+BA493*BE493)/(BA493+Y493)</f>
        <v>74.5</v>
      </c>
      <c r="BV493" s="431" t="n">
        <f aca="false">(BA493*BF493+AR493*AF493)/(AF493+BA493)</f>
        <v>369.4077829093</v>
      </c>
      <c r="BW493" s="431" t="n">
        <f aca="false">(BA493*BG493+AS493*AF493)/(AF493+BA493)</f>
        <v>7956.35449402891</v>
      </c>
      <c r="BX493" s="431" t="n">
        <f aca="false">BW493*0.65</f>
        <v>5171.63042111879</v>
      </c>
      <c r="BY493" s="431" t="n">
        <f aca="false">(BK493*BA493+AY493*AF493)/BS493</f>
        <v>37.184466974558</v>
      </c>
      <c r="BZ493" s="431"/>
      <c r="CA493" s="432"/>
      <c r="CB493" s="431" t="n">
        <f aca="false">BO493</f>
        <v>116</v>
      </c>
      <c r="CC493" s="433" t="n">
        <v>17163</v>
      </c>
      <c r="CD493" s="412" t="n">
        <f aca="false">CC493+AF493/2</f>
        <v>17963</v>
      </c>
      <c r="CE493" s="422" t="n">
        <f aca="false">CD493/25000</f>
        <v>0.71852</v>
      </c>
      <c r="CF493" s="434" t="n">
        <f aca="false">6700/CD493*24</f>
        <v>8.95173412013584</v>
      </c>
      <c r="CG493" s="435"/>
      <c r="CH493" s="428"/>
      <c r="CI493" s="447" t="n">
        <f aca="false">9500/CD493*24</f>
        <v>12.692757334521</v>
      </c>
      <c r="CJ493" s="437" t="n">
        <v>29.1</v>
      </c>
      <c r="CK493" s="437" t="n">
        <v>1.55</v>
      </c>
      <c r="CL493" s="424"/>
      <c r="CM493" s="424" t="n">
        <v>24.3</v>
      </c>
      <c r="CN493" s="424" t="n">
        <v>91</v>
      </c>
      <c r="CO493" s="433"/>
      <c r="CP493" s="433"/>
      <c r="CQ493" s="438"/>
      <c r="CR493" s="438" t="n">
        <v>0.9</v>
      </c>
      <c r="CS493" s="482"/>
      <c r="CT493" s="433" t="n">
        <f aca="false">3500/CD493*24</f>
        <v>4.67627901798141</v>
      </c>
      <c r="CU493" s="435" t="n">
        <v>7.38</v>
      </c>
      <c r="CV493" s="494"/>
      <c r="CW493" s="495"/>
      <c r="CX493" s="496"/>
      <c r="CY493" s="497"/>
      <c r="CZ493" s="498"/>
      <c r="DA493" s="498"/>
      <c r="DB493" s="498"/>
      <c r="DC493" s="498"/>
      <c r="DD493" s="499"/>
      <c r="DE493" s="499"/>
      <c r="DF493" s="433" t="n">
        <v>17830</v>
      </c>
      <c r="DG493" s="446" t="n">
        <f aca="false">DF493+AF493/2</f>
        <v>18630</v>
      </c>
      <c r="DH493" s="422" t="n">
        <f aca="false">DG493/25000</f>
        <v>0.7452</v>
      </c>
      <c r="DI493" s="447" t="n">
        <f aca="false">6700/DG493*24</f>
        <v>8.63123993558776</v>
      </c>
      <c r="DJ493" s="435" t="n">
        <v>7.81</v>
      </c>
      <c r="DK493" s="428" t="n">
        <v>9</v>
      </c>
      <c r="DL493" s="447" t="n">
        <f aca="false">9500/DG493*24</f>
        <v>12.2383252818035</v>
      </c>
      <c r="DM493" s="542" t="n">
        <v>29.2</v>
      </c>
      <c r="DN493" s="542" t="n">
        <v>1.31</v>
      </c>
      <c r="DO493" s="543" t="n">
        <v>7.84</v>
      </c>
      <c r="DP493" s="543" t="n">
        <v>24</v>
      </c>
      <c r="DQ493" s="543" t="n">
        <v>88</v>
      </c>
      <c r="DR493" s="433"/>
      <c r="DS493" s="433"/>
      <c r="DT493" s="438"/>
      <c r="DU493" s="438" t="n">
        <v>0.89</v>
      </c>
      <c r="DV493" s="482"/>
      <c r="DW493" s="447" t="n">
        <f aca="false">3500/DG493*24</f>
        <v>4.50885668276973</v>
      </c>
      <c r="DX493" s="435" t="n">
        <v>6.88</v>
      </c>
      <c r="DY493" s="494" t="n">
        <v>8.07</v>
      </c>
      <c r="DZ493" s="495" t="n">
        <v>18.5</v>
      </c>
      <c r="EA493" s="496" t="n">
        <v>68</v>
      </c>
      <c r="EB493" s="497" t="n">
        <v>8300</v>
      </c>
      <c r="EC493" s="498" t="n">
        <v>7.5</v>
      </c>
      <c r="ED493" s="498"/>
      <c r="EE493" s="498"/>
      <c r="EF493" s="498"/>
      <c r="EG493" s="499" t="n">
        <v>4</v>
      </c>
      <c r="EH493" s="496"/>
      <c r="EI493" s="430" t="n">
        <f aca="false">DY493</f>
        <v>8.07</v>
      </c>
      <c r="EJ493" s="448" t="n">
        <f aca="false">DZ493</f>
        <v>18.5</v>
      </c>
      <c r="EK493" s="449" t="n">
        <f aca="false">EA493</f>
        <v>68</v>
      </c>
      <c r="EL493" s="418" t="n">
        <f aca="false">EB493</f>
        <v>8300</v>
      </c>
      <c r="EM493" s="432" t="n">
        <f aca="false">EC493</f>
        <v>7.5</v>
      </c>
      <c r="EN493" s="432"/>
      <c r="EO493" s="432"/>
      <c r="EP493" s="432"/>
      <c r="EQ493" s="431" t="n">
        <f aca="false">EG493</f>
        <v>4</v>
      </c>
      <c r="ER493" s="449"/>
      <c r="ES493" s="450" t="n">
        <f aca="false">44000/(BA493+AF493)*24</f>
        <v>28.857978301861</v>
      </c>
      <c r="ET493" s="451" t="n">
        <f aca="false">(BA493+AF493)/BA$6</f>
        <v>0.73186</v>
      </c>
      <c r="EU493" s="452" t="n">
        <f aca="false">BV493/1000/ES493*24</f>
        <v>0.307221340909091</v>
      </c>
      <c r="EV493" s="500" t="n">
        <f aca="false">EU493/$EU$6</f>
        <v>0.568928409090909</v>
      </c>
      <c r="EW493" s="514" t="n">
        <f aca="false">1-EM493/BY493</f>
        <v>0.798302877243566</v>
      </c>
      <c r="EX493" s="515" t="n">
        <f aca="false">BY493-EM493</f>
        <v>29.684466974558</v>
      </c>
      <c r="EY493" s="514" t="n">
        <f aca="false">1-EJ493/BU493</f>
        <v>0.751677852348993</v>
      </c>
      <c r="EZ493" s="515" t="n">
        <f aca="false">BU493-EJ493</f>
        <v>56</v>
      </c>
      <c r="FA493" s="451" t="n">
        <f aca="false">1-EK493/BV493</f>
        <v>0.815921582743978</v>
      </c>
      <c r="FB493" s="432" t="n">
        <f aca="false">BV493-EK493</f>
        <v>301.4077829093</v>
      </c>
      <c r="FC493" s="453"/>
      <c r="FD493" s="432"/>
      <c r="FE493" s="453" t="n">
        <f aca="false">1-EQ493/CB493</f>
        <v>0.96551724137931</v>
      </c>
      <c r="FF493" s="431" t="n">
        <f aca="false">CB493-EQ493</f>
        <v>112</v>
      </c>
      <c r="FG493" s="491" t="n">
        <v>50400</v>
      </c>
      <c r="FH493" s="499"/>
      <c r="FI493" s="502"/>
      <c r="FJ493" s="488"/>
      <c r="FK493" s="456" t="n">
        <f aca="false">3000/BS493*24</f>
        <v>1.96758942967234</v>
      </c>
      <c r="FL493" s="491" t="n">
        <v>1400</v>
      </c>
      <c r="FM493" s="456" t="n">
        <f aca="false">FL493/BS493*1000</f>
        <v>38.25868335474</v>
      </c>
      <c r="FN493" s="491" t="n">
        <v>5004</v>
      </c>
      <c r="FO493" s="533" t="n">
        <f aca="false">FN493/11.15/1.2/1000</f>
        <v>0.373991031390135</v>
      </c>
      <c r="FP493" s="450" t="n">
        <f aca="false">FN493/BS493*1000</f>
        <v>136.747465362228</v>
      </c>
      <c r="FQ493" s="504" t="n">
        <v>54</v>
      </c>
      <c r="FR493" s="459" t="n">
        <f aca="false">FQ493/BS493*1000</f>
        <v>1.47569207225426</v>
      </c>
      <c r="FS493" s="505" t="n">
        <v>8.12</v>
      </c>
      <c r="FT493" s="536" t="n">
        <v>15.7</v>
      </c>
      <c r="FU493" s="496" t="n">
        <v>65</v>
      </c>
      <c r="FV493" s="491" t="n">
        <v>2</v>
      </c>
      <c r="FW493" s="505"/>
      <c r="FX493" s="491"/>
      <c r="FY493" s="453" t="n">
        <f aca="false">1-FV493/(EG493+DD493)</f>
        <v>0.5</v>
      </c>
      <c r="FZ493" s="453"/>
      <c r="GA493" s="430"/>
      <c r="GB493" s="500" t="n">
        <f aca="false">1-FT493/DZ493</f>
        <v>0.151351351351351</v>
      </c>
      <c r="GC493" s="515" t="n">
        <f aca="false">(CW493+DZ493-FT493)</f>
        <v>2.8</v>
      </c>
      <c r="GD493" s="500" t="n">
        <f aca="false">1-FU493/EA493</f>
        <v>0.0441176470588235</v>
      </c>
      <c r="GE493" s="528" t="n">
        <f aca="false">CX493+EA493-FU493</f>
        <v>3</v>
      </c>
      <c r="GF493" s="462" t="n">
        <f aca="false">4100/BS493*24</f>
        <v>2.68903888721887</v>
      </c>
      <c r="GG493" s="491" t="n">
        <v>25</v>
      </c>
      <c r="GH493" s="527" t="n">
        <f aca="false">GG493/80</f>
        <v>0.3125</v>
      </c>
      <c r="GI493" s="491" t="n">
        <v>175</v>
      </c>
      <c r="GJ493" s="545" t="n">
        <f aca="false">GI493/GG493</f>
        <v>7</v>
      </c>
      <c r="GK493" s="464" t="n">
        <f aca="false">GG493/(BS493/24)*1000</f>
        <v>16.3965785806029</v>
      </c>
      <c r="GL493" s="508" t="n">
        <v>8.3</v>
      </c>
      <c r="GM493" s="536" t="n">
        <v>14.5</v>
      </c>
      <c r="GN493" s="537" t="n">
        <v>51</v>
      </c>
      <c r="GO493" s="527" t="n">
        <f aca="false">1-GM493/FT493</f>
        <v>0.0764331210191083</v>
      </c>
      <c r="GP493" s="527" t="n">
        <f aca="false">1-GN493/FU493</f>
        <v>0.215384615384615</v>
      </c>
      <c r="GQ493" s="536" t="n">
        <v>8</v>
      </c>
      <c r="GR493" s="456" t="n">
        <f aca="false">4300/BS493*24</f>
        <v>2.82021151586369</v>
      </c>
      <c r="GS493" s="537" t="n">
        <f aca="false">HC493</f>
        <v>13.6</v>
      </c>
      <c r="GT493" s="537" t="n">
        <f aca="false">HD493</f>
        <v>48.688</v>
      </c>
      <c r="GU493" s="527" t="n">
        <f aca="false">1-GS493/GM493</f>
        <v>0.0620689655172414</v>
      </c>
      <c r="GV493" s="527" t="n">
        <f aca="false">1-GT493/GN493</f>
        <v>0.0453333333333333</v>
      </c>
      <c r="GW493" s="527" t="n">
        <f aca="false">1-HC493/FT493</f>
        <v>0.133757961783439</v>
      </c>
      <c r="GX493" s="527" t="n">
        <f aca="false">1-HD493/FU493</f>
        <v>0.250953846153846</v>
      </c>
      <c r="GY493" s="545" t="n">
        <f aca="false">GK493/(FU493-HD493)</f>
        <v>1.00518505275888</v>
      </c>
      <c r="GZ493" s="491" t="n">
        <v>34742</v>
      </c>
      <c r="HA493" s="494" t="n">
        <v>8.37</v>
      </c>
      <c r="HB493" s="494" t="n">
        <v>8.06</v>
      </c>
      <c r="HC493" s="495" t="n">
        <v>13.6</v>
      </c>
      <c r="HD493" s="499" t="n">
        <f aca="false">HC493*3.58</f>
        <v>48.688</v>
      </c>
      <c r="HE493" s="499" t="n">
        <v>14</v>
      </c>
      <c r="HF493" s="499"/>
      <c r="HG493" s="499"/>
      <c r="HH493" s="493" t="n">
        <v>1</v>
      </c>
      <c r="HI493" s="509" t="n">
        <v>8340</v>
      </c>
      <c r="HJ493" s="491" t="n">
        <f aca="false">HI493*0.67</f>
        <v>5587.8</v>
      </c>
      <c r="HK493" s="491"/>
      <c r="HL493" s="491"/>
      <c r="HM493" s="544"/>
      <c r="HN493" s="507" t="n">
        <v>9.6</v>
      </c>
      <c r="HO493" s="492"/>
      <c r="HP493" s="546" t="n">
        <v>0.01</v>
      </c>
      <c r="HQ493" s="524"/>
      <c r="HR493" s="525"/>
      <c r="HS493" s="525" t="n">
        <v>0.21</v>
      </c>
      <c r="HT493" s="512" t="n">
        <v>4</v>
      </c>
      <c r="HU493" s="526" t="n">
        <f aca="false">72500/BA493*24</f>
        <v>49.7242305603978</v>
      </c>
      <c r="HV493" s="527" t="n">
        <f aca="false">1-HC493/BE493</f>
        <v>0.81744966442953</v>
      </c>
      <c r="HW493" s="527" t="n">
        <f aca="false">1-HD493/BF493</f>
        <v>0.827957597173145</v>
      </c>
      <c r="HX493" s="527" t="n">
        <f aca="false">1-HN493/BK493</f>
        <v>0.75</v>
      </c>
      <c r="HY493" s="513"/>
    </row>
    <row r="494" s="599" customFormat="true" ht="15" hidden="false" customHeight="true" outlineLevel="0" collapsed="false">
      <c r="A494" s="401" t="n">
        <v>43976</v>
      </c>
      <c r="B494" s="516" t="n">
        <v>35209</v>
      </c>
      <c r="C494" s="403" t="n">
        <f aca="false">B494/$B$6</f>
        <v>0.70418</v>
      </c>
      <c r="D494" s="572" t="n">
        <v>7.51</v>
      </c>
      <c r="E494" s="573" t="n">
        <v>57</v>
      </c>
      <c r="F494" s="574" t="n">
        <v>205</v>
      </c>
      <c r="G494" s="407" t="n">
        <f aca="false">F494*B494/1000</f>
        <v>7217.845</v>
      </c>
      <c r="H494" s="403" t="n">
        <f aca="false">G494/$G$6</f>
        <v>0.2887138</v>
      </c>
      <c r="I494" s="574" t="n">
        <v>8870</v>
      </c>
      <c r="J494" s="407" t="n">
        <f aca="false">I494*0.67</f>
        <v>5942.9</v>
      </c>
      <c r="K494" s="575" t="n">
        <v>44</v>
      </c>
      <c r="L494" s="575"/>
      <c r="M494" s="575"/>
      <c r="N494" s="576" t="n">
        <v>100</v>
      </c>
      <c r="O494" s="576"/>
      <c r="P494" s="410"/>
      <c r="Q494" s="410" t="n">
        <v>1300</v>
      </c>
      <c r="R494" s="410"/>
      <c r="S494" s="410"/>
      <c r="T494" s="411" t="n">
        <v>5.24</v>
      </c>
      <c r="U494" s="410" t="n">
        <f aca="false">V494/2.9</f>
        <v>3229.65517241379</v>
      </c>
      <c r="V494" s="410" t="n">
        <v>9366</v>
      </c>
      <c r="W494" s="410" t="n">
        <v>4129</v>
      </c>
      <c r="X494" s="517" t="n">
        <v>200</v>
      </c>
      <c r="Y494" s="474"/>
      <c r="Z494" s="430"/>
      <c r="AA494" s="448"/>
      <c r="AB494" s="410"/>
      <c r="AC494" s="410"/>
      <c r="AD494" s="475"/>
      <c r="AE494" s="478"/>
      <c r="AF494" s="479" t="n">
        <f aca="false">X494+Q494</f>
        <v>1500</v>
      </c>
      <c r="AG494" s="478" t="n">
        <f aca="false">AF494/$AF$6</f>
        <v>0.6</v>
      </c>
      <c r="AH494" s="479" t="n">
        <f aca="false">AI494/2.9</f>
        <v>2808.45977011494</v>
      </c>
      <c r="AI494" s="479" t="n">
        <f aca="false">(V494*Q494+F494*X494)/AF494</f>
        <v>8144.53333333333</v>
      </c>
      <c r="AJ494" s="474" t="n">
        <f aca="false">(V494*Q494+X494*F494)/1000</f>
        <v>12216.8</v>
      </c>
      <c r="AK494" s="478" t="n">
        <f aca="false">AJ494/$AJ$6</f>
        <v>0.542968888888889</v>
      </c>
      <c r="AL494" s="448" t="n">
        <v>38</v>
      </c>
      <c r="AM494" s="480"/>
      <c r="AN494" s="474" t="n">
        <v>2963</v>
      </c>
      <c r="AO494" s="474" t="n">
        <v>2959</v>
      </c>
      <c r="AP494" s="480" t="n">
        <v>7.37</v>
      </c>
      <c r="AQ494" s="448" t="n">
        <v>716</v>
      </c>
      <c r="AR494" s="474" t="n">
        <f aca="false">AQ494*3.2</f>
        <v>2291.2</v>
      </c>
      <c r="AS494" s="658" t="n">
        <f aca="false">AR494/AQ494</f>
        <v>3.2</v>
      </c>
      <c r="AT494" s="474" t="n">
        <v>4860</v>
      </c>
      <c r="AU494" s="448"/>
      <c r="AV494" s="481" t="n">
        <v>15</v>
      </c>
      <c r="AW494" s="480" t="n">
        <v>10.55</v>
      </c>
      <c r="AX494" s="480" t="n">
        <v>30.67</v>
      </c>
      <c r="AY494" s="481" t="n">
        <v>12.6</v>
      </c>
      <c r="AZ494" s="481" t="n">
        <v>5.1</v>
      </c>
      <c r="BA494" s="421" t="n">
        <f aca="false">CC494+DF494</f>
        <v>33316</v>
      </c>
      <c r="BB494" s="422" t="n">
        <f aca="false">BA494/$BA$6</f>
        <v>0.66632</v>
      </c>
      <c r="BC494" s="423"/>
      <c r="BD494" s="424" t="n">
        <v>7.62</v>
      </c>
      <c r="BE494" s="425" t="n">
        <v>81</v>
      </c>
      <c r="BF494" s="426" t="n">
        <v>313</v>
      </c>
      <c r="BG494" s="427" t="n">
        <v>8210</v>
      </c>
      <c r="BH494" s="421" t="n">
        <f aca="false">BG494*0.67</f>
        <v>5500.7</v>
      </c>
      <c r="BI494" s="433"/>
      <c r="BJ494" s="422"/>
      <c r="BK494" s="428" t="n">
        <v>33.9</v>
      </c>
      <c r="BL494" s="428"/>
      <c r="BM494" s="429"/>
      <c r="BN494" s="423"/>
      <c r="BO494" s="426" t="n">
        <v>129</v>
      </c>
      <c r="BP494" s="426"/>
      <c r="BQ494" s="424" t="n">
        <v>2.55</v>
      </c>
      <c r="BR494" s="422" t="n">
        <f aca="false">BQ494/$BQ$6</f>
        <v>0.354166666666667</v>
      </c>
      <c r="BS494" s="410" t="n">
        <f aca="false">BA494+AF494</f>
        <v>34816</v>
      </c>
      <c r="BT494" s="430" t="n">
        <f aca="false">(BD494*BA494+AP494*AF494)/(AF494+BA494)</f>
        <v>7.60922909007353</v>
      </c>
      <c r="BU494" s="431" t="n">
        <f aca="false">(AQ494*Y494+BA494*BE494)/(BA494+Y494)</f>
        <v>81</v>
      </c>
      <c r="BV494" s="431" t="n">
        <f aca="false">(BA494*BF494+AR494*AF494)/(AF494+BA494)</f>
        <v>398.228056066176</v>
      </c>
      <c r="BW494" s="431" t="n">
        <f aca="false">(BA494*BG494+AS494*AF494)/(AF494+BA494)</f>
        <v>7856.42118566177</v>
      </c>
      <c r="BX494" s="431" t="n">
        <f aca="false">BW494*0.65</f>
        <v>5106.67377068015</v>
      </c>
      <c r="BY494" s="431" t="n">
        <f aca="false">(BK494*BA494+AY494*AF494)/BS494</f>
        <v>32.9823184742647</v>
      </c>
      <c r="BZ494" s="431"/>
      <c r="CA494" s="432"/>
      <c r="CB494" s="431" t="n">
        <f aca="false">BO494</f>
        <v>129</v>
      </c>
      <c r="CC494" s="433" t="n">
        <v>16731</v>
      </c>
      <c r="CD494" s="412" t="n">
        <f aca="false">CC494+AF494/2</f>
        <v>17481</v>
      </c>
      <c r="CE494" s="422" t="n">
        <f aca="false">CD494/25000</f>
        <v>0.69924</v>
      </c>
      <c r="CF494" s="434" t="n">
        <f aca="false">6700/CD494*24</f>
        <v>9.19855843487215</v>
      </c>
      <c r="CG494" s="435"/>
      <c r="CH494" s="428"/>
      <c r="CI494" s="447" t="n">
        <f aca="false">9500/CD494*24</f>
        <v>13.0427321091471</v>
      </c>
      <c r="CJ494" s="437" t="n">
        <v>29.1</v>
      </c>
      <c r="CK494" s="437" t="n">
        <v>2.21</v>
      </c>
      <c r="CL494" s="424"/>
      <c r="CM494" s="424" t="n">
        <v>22.1</v>
      </c>
      <c r="CN494" s="424" t="n">
        <v>82</v>
      </c>
      <c r="CO494" s="433"/>
      <c r="CP494" s="433"/>
      <c r="CQ494" s="438"/>
      <c r="CR494" s="438" t="n">
        <v>0.87</v>
      </c>
      <c r="CS494" s="425"/>
      <c r="CT494" s="433" t="n">
        <f aca="false">3500/CD494*24</f>
        <v>4.80521709284366</v>
      </c>
      <c r="CU494" s="435" t="n">
        <v>7.49</v>
      </c>
      <c r="CV494" s="439"/>
      <c r="CW494" s="440"/>
      <c r="CX494" s="441"/>
      <c r="CY494" s="442"/>
      <c r="CZ494" s="443"/>
      <c r="DA494" s="443"/>
      <c r="DB494" s="443"/>
      <c r="DC494" s="443"/>
      <c r="DD494" s="444"/>
      <c r="DE494" s="441"/>
      <c r="DF494" s="445" t="n">
        <v>16585</v>
      </c>
      <c r="DG494" s="446" t="n">
        <f aca="false">DF494+AF494/2</f>
        <v>17335</v>
      </c>
      <c r="DH494" s="422" t="n">
        <f aca="false">DG494/25000</f>
        <v>0.6934</v>
      </c>
      <c r="DI494" s="447" t="n">
        <f aca="false">6700/DG494*24</f>
        <v>9.27603115085088</v>
      </c>
      <c r="DJ494" s="435" t="n">
        <v>7.65</v>
      </c>
      <c r="DK494" s="428" t="n">
        <v>12.6</v>
      </c>
      <c r="DL494" s="447" t="n">
        <f aca="false">9500/DG494*24</f>
        <v>13.1525814825498</v>
      </c>
      <c r="DM494" s="423" t="n">
        <v>29.2</v>
      </c>
      <c r="DN494" s="423" t="n">
        <v>2.11</v>
      </c>
      <c r="DO494" s="424" t="n">
        <v>7.74</v>
      </c>
      <c r="DP494" s="424" t="n">
        <v>22.2</v>
      </c>
      <c r="DQ494" s="424" t="n">
        <v>79</v>
      </c>
      <c r="DR494" s="433"/>
      <c r="DS494" s="433"/>
      <c r="DT494" s="438"/>
      <c r="DU494" s="438" t="n">
        <v>0.88</v>
      </c>
      <c r="DV494" s="425"/>
      <c r="DW494" s="447" t="n">
        <f aca="false">3500/DG494*24</f>
        <v>4.84568791462359</v>
      </c>
      <c r="DX494" s="435" t="n">
        <v>7.44</v>
      </c>
      <c r="DY494" s="439" t="n">
        <v>7.94</v>
      </c>
      <c r="DZ494" s="440" t="n">
        <v>18</v>
      </c>
      <c r="EA494" s="441" t="n">
        <v>66</v>
      </c>
      <c r="EB494" s="442" t="n">
        <v>8400</v>
      </c>
      <c r="EC494" s="443" t="n">
        <v>10.1</v>
      </c>
      <c r="ED494" s="443"/>
      <c r="EE494" s="443"/>
      <c r="EF494" s="443"/>
      <c r="EG494" s="444" t="n">
        <v>8</v>
      </c>
      <c r="EH494" s="441"/>
      <c r="EI494" s="430" t="n">
        <f aca="false">DY494</f>
        <v>7.94</v>
      </c>
      <c r="EJ494" s="448" t="n">
        <f aca="false">DZ494</f>
        <v>18</v>
      </c>
      <c r="EK494" s="449" t="n">
        <f aca="false">EA494</f>
        <v>66</v>
      </c>
      <c r="EL494" s="418" t="n">
        <f aca="false">EB494</f>
        <v>8400</v>
      </c>
      <c r="EM494" s="432" t="n">
        <f aca="false">EC494</f>
        <v>10.1</v>
      </c>
      <c r="EN494" s="432"/>
      <c r="EO494" s="432"/>
      <c r="EP494" s="432"/>
      <c r="EQ494" s="431" t="n">
        <f aca="false">EG494</f>
        <v>8</v>
      </c>
      <c r="ER494" s="449"/>
      <c r="ES494" s="450" t="n">
        <f aca="false">44000/(BA494+AF494)*24</f>
        <v>30.3308823529412</v>
      </c>
      <c r="ET494" s="451" t="n">
        <f aca="false">(BA494+AF494)/BA$6</f>
        <v>0.69632</v>
      </c>
      <c r="EU494" s="452" t="n">
        <f aca="false">BV494/1000/ES494*24</f>
        <v>0.315107</v>
      </c>
      <c r="EV494" s="451" t="n">
        <f aca="false">EU494/$EU$6</f>
        <v>0.583531481481481</v>
      </c>
      <c r="EW494" s="514" t="n">
        <f aca="false">1-EM494/BY494</f>
        <v>0.693775317587792</v>
      </c>
      <c r="EX494" s="515" t="n">
        <f aca="false">BY494-EM494</f>
        <v>22.8823184742647</v>
      </c>
      <c r="EY494" s="514" t="n">
        <f aca="false">1-EJ494/BU494</f>
        <v>0.777777777777778</v>
      </c>
      <c r="EZ494" s="515" t="n">
        <f aca="false">BU494-EJ494</f>
        <v>63</v>
      </c>
      <c r="FA494" s="451" t="n">
        <f aca="false">1-EK494/BV494</f>
        <v>0.834265820816421</v>
      </c>
      <c r="FB494" s="432" t="n">
        <f aca="false">BV494-EK494</f>
        <v>332.228056066176</v>
      </c>
      <c r="FC494" s="453"/>
      <c r="FD494" s="432"/>
      <c r="FE494" s="453" t="n">
        <f aca="false">1-EQ494/CB494</f>
        <v>0.937984496124031</v>
      </c>
      <c r="FF494" s="431" t="n">
        <f aca="false">CB494-EQ494</f>
        <v>121</v>
      </c>
      <c r="FG494" s="406" t="n">
        <v>50400</v>
      </c>
      <c r="FH494" s="590"/>
      <c r="FI494" s="591"/>
      <c r="FJ494" s="592"/>
      <c r="FK494" s="456" t="n">
        <f aca="false">3000/BS494*24</f>
        <v>2.06801470588235</v>
      </c>
      <c r="FL494" s="531" t="n">
        <v>1400</v>
      </c>
      <c r="FM494" s="456" t="n">
        <f aca="false">FL494/BS494*1000</f>
        <v>40.2113970588235</v>
      </c>
      <c r="FN494" s="531" t="n">
        <v>4587</v>
      </c>
      <c r="FO494" s="533" t="n">
        <f aca="false">FN494/11.15/1.2/1000</f>
        <v>0.342825112107623</v>
      </c>
      <c r="FP494" s="450" t="n">
        <f aca="false">FN494/BS494*1000</f>
        <v>131.749770220588</v>
      </c>
      <c r="FQ494" s="458" t="n">
        <v>54</v>
      </c>
      <c r="FR494" s="459" t="n">
        <f aca="false">FQ494/BS494*1000</f>
        <v>1.55101102941176</v>
      </c>
      <c r="FS494" s="577" t="n">
        <v>8.01</v>
      </c>
      <c r="FT494" s="578" t="n">
        <v>16</v>
      </c>
      <c r="FU494" s="579" t="n">
        <v>61</v>
      </c>
      <c r="FV494" s="580" t="n">
        <v>2</v>
      </c>
      <c r="FW494" s="581"/>
      <c r="FX494" s="580"/>
      <c r="FY494" s="453" t="n">
        <f aca="false">1-FV494/(EG494+DD494)</f>
        <v>0.75</v>
      </c>
      <c r="FZ494" s="453"/>
      <c r="GA494" s="430"/>
      <c r="GB494" s="514" t="n">
        <f aca="false">1-FT494/DZ494</f>
        <v>0.111111111111111</v>
      </c>
      <c r="GC494" s="515" t="n">
        <f aca="false">(CW494+DZ494-FT494)</f>
        <v>2</v>
      </c>
      <c r="GD494" s="514" t="n">
        <f aca="false">1-FU494/EA494</f>
        <v>0.0757575757575758</v>
      </c>
      <c r="GE494" s="528" t="n">
        <f aca="false">CX494+EA494-FU494</f>
        <v>5</v>
      </c>
      <c r="GF494" s="462" t="n">
        <f aca="false">4100/BS494*24</f>
        <v>2.82628676470588</v>
      </c>
      <c r="GG494" s="607" t="n">
        <v>25</v>
      </c>
      <c r="GH494" s="451" t="n">
        <f aca="false">GG494/80</f>
        <v>0.3125</v>
      </c>
      <c r="GI494" s="406" t="n">
        <v>175</v>
      </c>
      <c r="GJ494" s="463" t="n">
        <f aca="false">GI494/GG494</f>
        <v>7</v>
      </c>
      <c r="GK494" s="464" t="n">
        <f aca="false">GG494/(BS494/24)*1000</f>
        <v>17.2334558823529</v>
      </c>
      <c r="GL494" s="465" t="n">
        <v>8.13</v>
      </c>
      <c r="GM494" s="530" t="n">
        <v>15.5</v>
      </c>
      <c r="GN494" s="406" t="n">
        <v>53</v>
      </c>
      <c r="GO494" s="514" t="n">
        <f aca="false">1-GM494/FT494</f>
        <v>0.03125</v>
      </c>
      <c r="GP494" s="451" t="n">
        <f aca="false">1-GN494/FU494</f>
        <v>0.131147540983607</v>
      </c>
      <c r="GQ494" s="578" t="n">
        <v>8</v>
      </c>
      <c r="GR494" s="456" t="n">
        <f aca="false">4300/BS494*24</f>
        <v>2.96415441176471</v>
      </c>
      <c r="GS494" s="532" t="n">
        <f aca="false">HC494</f>
        <v>13</v>
      </c>
      <c r="GT494" s="532" t="n">
        <f aca="false">HD494</f>
        <v>43.94</v>
      </c>
      <c r="GU494" s="514" t="n">
        <f aca="false">1-GS494/GM494</f>
        <v>0.161290322580645</v>
      </c>
      <c r="GV494" s="514" t="n">
        <f aca="false">1-GT494/GN494</f>
        <v>0.170943396226415</v>
      </c>
      <c r="GW494" s="514" t="n">
        <f aca="false">1-HC494/FT494</f>
        <v>0.1875</v>
      </c>
      <c r="GX494" s="514" t="n">
        <f aca="false">1-HD494/FU494</f>
        <v>0.279672131147541</v>
      </c>
      <c r="GY494" s="463" t="n">
        <f aca="false">GK494/(FU494-HD494)</f>
        <v>1.01016740224812</v>
      </c>
      <c r="GZ494" s="406" t="n">
        <v>34108</v>
      </c>
      <c r="HA494" s="582" t="n">
        <v>8.32</v>
      </c>
      <c r="HB494" s="452" t="n">
        <v>8.21</v>
      </c>
      <c r="HC494" s="578" t="n">
        <v>13</v>
      </c>
      <c r="HD494" s="464" t="n">
        <f aca="false">HC494*3.38</f>
        <v>43.94</v>
      </c>
      <c r="HE494" s="464" t="n">
        <v>14</v>
      </c>
      <c r="HF494" s="464"/>
      <c r="HG494" s="583"/>
      <c r="HH494" s="576" t="n">
        <v>3</v>
      </c>
      <c r="HI494" s="584" t="n">
        <v>8280</v>
      </c>
      <c r="HJ494" s="407" t="n">
        <f aca="false">HI494*0.67</f>
        <v>5547.6</v>
      </c>
      <c r="HK494" s="407"/>
      <c r="HL494" s="550"/>
      <c r="HM494" s="585"/>
      <c r="HN494" s="462" t="n">
        <v>12</v>
      </c>
      <c r="HO494" s="575"/>
      <c r="HP494" s="549" t="n">
        <v>0.01</v>
      </c>
      <c r="HQ494" s="586"/>
      <c r="HR494" s="587"/>
      <c r="HS494" s="521" t="n">
        <v>0.18</v>
      </c>
      <c r="HT494" s="588" t="n">
        <v>4</v>
      </c>
      <c r="HU494" s="523" t="n">
        <f aca="false">72500/BA494*24</f>
        <v>52.2271581222236</v>
      </c>
      <c r="HV494" s="514" t="n">
        <f aca="false">1-HC494/BE494</f>
        <v>0.839506172839506</v>
      </c>
      <c r="HW494" s="514" t="n">
        <f aca="false">1-HD494/BF494</f>
        <v>0.85961661341853</v>
      </c>
      <c r="HX494" s="514" t="n">
        <f aca="false">1-HN494/BK494</f>
        <v>0.646017699115044</v>
      </c>
      <c r="HY494" s="600"/>
    </row>
    <row r="495" s="599" customFormat="true" ht="15" hidden="false" customHeight="true" outlineLevel="0" collapsed="false">
      <c r="A495" s="401" t="n">
        <v>43977</v>
      </c>
      <c r="B495" s="516" t="n">
        <v>44616</v>
      </c>
      <c r="C495" s="403" t="n">
        <f aca="false">B495/$B$6</f>
        <v>0.89232</v>
      </c>
      <c r="D495" s="572" t="n">
        <v>7.9</v>
      </c>
      <c r="E495" s="573" t="n">
        <v>60.2</v>
      </c>
      <c r="F495" s="574" t="n">
        <v>214.5</v>
      </c>
      <c r="G495" s="407" t="n">
        <f aca="false">F495*B495/1000</f>
        <v>9570.132</v>
      </c>
      <c r="H495" s="403" t="n">
        <f aca="false">G495/$G$6</f>
        <v>0.38280528</v>
      </c>
      <c r="I495" s="574" t="n">
        <v>8925</v>
      </c>
      <c r="J495" s="407" t="n">
        <f aca="false">I495*0.67</f>
        <v>5979.75</v>
      </c>
      <c r="K495" s="575" t="n">
        <v>61.55</v>
      </c>
      <c r="L495" s="575" t="n">
        <v>12.8</v>
      </c>
      <c r="M495" s="575" t="n">
        <v>1.1</v>
      </c>
      <c r="N495" s="576" t="n">
        <v>49</v>
      </c>
      <c r="O495" s="576" t="n">
        <v>32</v>
      </c>
      <c r="P495" s="410"/>
      <c r="Q495" s="410" t="n">
        <v>1300</v>
      </c>
      <c r="R495" s="410"/>
      <c r="S495" s="410"/>
      <c r="T495" s="411" t="n">
        <v>5.5</v>
      </c>
      <c r="U495" s="410" t="n">
        <f aca="false">V495/2.9</f>
        <v>3456.20689655172</v>
      </c>
      <c r="V495" s="410" t="n">
        <v>10023</v>
      </c>
      <c r="W495" s="410" t="n">
        <v>3767</v>
      </c>
      <c r="X495" s="517" t="n">
        <v>200</v>
      </c>
      <c r="Y495" s="474"/>
      <c r="Z495" s="430"/>
      <c r="AA495" s="448"/>
      <c r="AB495" s="410"/>
      <c r="AC495" s="410"/>
      <c r="AD495" s="475"/>
      <c r="AE495" s="478"/>
      <c r="AF495" s="479" t="n">
        <f aca="false">X495+Q495</f>
        <v>1500</v>
      </c>
      <c r="AG495" s="478" t="n">
        <f aca="false">AF495/$AF$6</f>
        <v>0.6</v>
      </c>
      <c r="AH495" s="479" t="n">
        <f aca="false">AI495/2.9</f>
        <v>3005.24137931035</v>
      </c>
      <c r="AI495" s="479" t="n">
        <f aca="false">(V495*Q495+F495*X495)/AF495</f>
        <v>8715.2</v>
      </c>
      <c r="AJ495" s="474" t="n">
        <f aca="false">(V495*Q495+X495*F495)/1000</f>
        <v>13072.8</v>
      </c>
      <c r="AK495" s="478" t="n">
        <f aca="false">AJ495/$AJ$6</f>
        <v>0.581013333333333</v>
      </c>
      <c r="AL495" s="448" t="n">
        <v>38</v>
      </c>
      <c r="AM495" s="480"/>
      <c r="AN495" s="474" t="n">
        <v>2811</v>
      </c>
      <c r="AO495" s="474" t="n">
        <v>2774</v>
      </c>
      <c r="AP495" s="480" t="n">
        <v>7.35</v>
      </c>
      <c r="AQ495" s="448" t="n">
        <v>718</v>
      </c>
      <c r="AR495" s="474" t="n">
        <f aca="false">AQ495*3.2</f>
        <v>2297.6</v>
      </c>
      <c r="AS495" s="658" t="n">
        <f aca="false">AR495/AQ495</f>
        <v>3.2</v>
      </c>
      <c r="AT495" s="474" t="n">
        <v>4130</v>
      </c>
      <c r="AU495" s="448"/>
      <c r="AV495" s="481" t="n">
        <v>15</v>
      </c>
      <c r="AW495" s="480" t="n">
        <v>10.61</v>
      </c>
      <c r="AX495" s="480" t="n">
        <v>31.92</v>
      </c>
      <c r="AY495" s="481" t="n">
        <v>12.4</v>
      </c>
      <c r="AZ495" s="481" t="n">
        <v>4.7</v>
      </c>
      <c r="BA495" s="421" t="n">
        <f aca="false">CC495+DF495</f>
        <v>38325</v>
      </c>
      <c r="BB495" s="422" t="n">
        <f aca="false">BA495/$BA$6</f>
        <v>0.7665</v>
      </c>
      <c r="BC495" s="423"/>
      <c r="BD495" s="424" t="n">
        <v>8.07</v>
      </c>
      <c r="BE495" s="425" t="n">
        <v>69.1</v>
      </c>
      <c r="BF495" s="426" t="n">
        <v>277</v>
      </c>
      <c r="BG495" s="427" t="n">
        <v>8280</v>
      </c>
      <c r="BH495" s="421" t="n">
        <f aca="false">BG495*0.67</f>
        <v>5547.6</v>
      </c>
      <c r="BI495" s="433" t="n">
        <v>1659</v>
      </c>
      <c r="BJ495" s="422" t="n">
        <f aca="false">BI495/35.5*(23+35.5)/BH495</f>
        <v>0.492797799124403</v>
      </c>
      <c r="BK495" s="428" t="n">
        <v>34.3</v>
      </c>
      <c r="BL495" s="428" t="n">
        <v>12.7</v>
      </c>
      <c r="BM495" s="429" t="n">
        <v>20.9</v>
      </c>
      <c r="BN495" s="423" t="n">
        <v>1.8</v>
      </c>
      <c r="BO495" s="426" t="n">
        <v>95</v>
      </c>
      <c r="BP495" s="426" t="n">
        <v>32</v>
      </c>
      <c r="BQ495" s="424" t="n">
        <v>4.45</v>
      </c>
      <c r="BR495" s="422" t="n">
        <f aca="false">BQ495/$BQ$6</f>
        <v>0.618055555555556</v>
      </c>
      <c r="BS495" s="410" t="n">
        <f aca="false">BA495+AF495</f>
        <v>39825</v>
      </c>
      <c r="BT495" s="430" t="n">
        <f aca="false">(BD495*BA495+AP495*AF495)/(AF495+BA495)</f>
        <v>8.0428813559322</v>
      </c>
      <c r="BU495" s="431" t="n">
        <f aca="false">(AQ495*Y495+BA495*BE495)/(BA495+Y495)</f>
        <v>69.1</v>
      </c>
      <c r="BV495" s="431" t="n">
        <f aca="false">(BA495*BF495+AR495*AF495)/(AF495+BA495)</f>
        <v>353.105461393597</v>
      </c>
      <c r="BW495" s="431" t="n">
        <f aca="false">(BA495*BG495+AS495*AF495)/(AF495+BA495)</f>
        <v>7968.25612052731</v>
      </c>
      <c r="BX495" s="431" t="n">
        <f aca="false">BW495*0.65</f>
        <v>5179.36647834275</v>
      </c>
      <c r="BY495" s="431" t="n">
        <f aca="false">(BK495*BA495+AY495*AF495)/BS495</f>
        <v>33.4751412429379</v>
      </c>
      <c r="BZ495" s="431" t="n">
        <f aca="false">(BL495*BA495+AY495*AF495)/BS495</f>
        <v>12.6887005649718</v>
      </c>
      <c r="CA495" s="432" t="n">
        <f aca="false">(BN495*BA495+AZ495*AF495)/BS495</f>
        <v>1.90922787193974</v>
      </c>
      <c r="CB495" s="431" t="n">
        <f aca="false">BO495</f>
        <v>95</v>
      </c>
      <c r="CC495" s="433" t="n">
        <v>19425</v>
      </c>
      <c r="CD495" s="412" t="n">
        <f aca="false">CC495+AF495/2</f>
        <v>20175</v>
      </c>
      <c r="CE495" s="422" t="n">
        <f aca="false">CD495/25000</f>
        <v>0.807</v>
      </c>
      <c r="CF495" s="434" t="n">
        <f aca="false">6700/CD495*24</f>
        <v>7.97026022304833</v>
      </c>
      <c r="CG495" s="435"/>
      <c r="CH495" s="428"/>
      <c r="CI495" s="447" t="n">
        <f aca="false">9500/CD495*24</f>
        <v>11.3011152416357</v>
      </c>
      <c r="CJ495" s="437" t="n">
        <v>27.6</v>
      </c>
      <c r="CK495" s="437" t="n">
        <v>3.76</v>
      </c>
      <c r="CL495" s="424"/>
      <c r="CM495" s="424" t="n">
        <v>24.6</v>
      </c>
      <c r="CN495" s="424" t="n">
        <v>82</v>
      </c>
      <c r="CO495" s="433"/>
      <c r="CP495" s="433"/>
      <c r="CQ495" s="438"/>
      <c r="CR495" s="438" t="n">
        <v>0.88</v>
      </c>
      <c r="CS495" s="425"/>
      <c r="CT495" s="433" t="n">
        <f aca="false">3500/CD495*24</f>
        <v>4.1635687732342</v>
      </c>
      <c r="CU495" s="435" t="n">
        <v>7.58</v>
      </c>
      <c r="CV495" s="439"/>
      <c r="CW495" s="440"/>
      <c r="CX495" s="441"/>
      <c r="CY495" s="442"/>
      <c r="CZ495" s="443"/>
      <c r="DA495" s="443"/>
      <c r="DB495" s="443"/>
      <c r="DC495" s="443"/>
      <c r="DD495" s="444"/>
      <c r="DE495" s="441"/>
      <c r="DF495" s="445" t="n">
        <v>18900</v>
      </c>
      <c r="DG495" s="446" t="n">
        <f aca="false">DF495+AF495/2</f>
        <v>19650</v>
      </c>
      <c r="DH495" s="422" t="n">
        <f aca="false">DG495/25000</f>
        <v>0.786</v>
      </c>
      <c r="DI495" s="447" t="n">
        <f aca="false">6700/DG495*24</f>
        <v>8.18320610687023</v>
      </c>
      <c r="DJ495" s="435" t="n">
        <v>7.93</v>
      </c>
      <c r="DK495" s="428" t="n">
        <v>11.9</v>
      </c>
      <c r="DL495" s="447" t="n">
        <f aca="false">9500/DG495*24</f>
        <v>11.6030534351145</v>
      </c>
      <c r="DM495" s="423" t="n">
        <v>27.9</v>
      </c>
      <c r="DN495" s="423" t="n">
        <v>3.96</v>
      </c>
      <c r="DO495" s="424" t="n">
        <v>7.89</v>
      </c>
      <c r="DP495" s="424" t="n">
        <v>22</v>
      </c>
      <c r="DQ495" s="424" t="n">
        <v>84</v>
      </c>
      <c r="DR495" s="433" t="n">
        <v>5127</v>
      </c>
      <c r="DS495" s="433" t="n">
        <v>3070</v>
      </c>
      <c r="DT495" s="438" t="n">
        <f aca="false">DS495/DR495</f>
        <v>0.598790715818217</v>
      </c>
      <c r="DU495" s="438" t="n">
        <v>0.89</v>
      </c>
      <c r="DV495" s="425"/>
      <c r="DW495" s="447" t="n">
        <f aca="false">3500/DG495*24</f>
        <v>4.27480916030534</v>
      </c>
      <c r="DX495" s="435" t="n">
        <v>7.32</v>
      </c>
      <c r="DY495" s="439" t="n">
        <v>8</v>
      </c>
      <c r="DZ495" s="440" t="n">
        <v>18</v>
      </c>
      <c r="EA495" s="441" t="n">
        <v>65</v>
      </c>
      <c r="EB495" s="442" t="n">
        <v>8240</v>
      </c>
      <c r="EC495" s="443" t="n">
        <v>14</v>
      </c>
      <c r="ED495" s="443" t="n">
        <v>0.25</v>
      </c>
      <c r="EE495" s="443" t="n">
        <v>13.3</v>
      </c>
      <c r="EF495" s="443" t="n">
        <v>0.9</v>
      </c>
      <c r="EG495" s="444" t="n">
        <v>5</v>
      </c>
      <c r="EH495" s="441" t="n">
        <v>16</v>
      </c>
      <c r="EI495" s="430" t="n">
        <f aca="false">DY495</f>
        <v>8</v>
      </c>
      <c r="EJ495" s="448" t="n">
        <f aca="false">DZ495</f>
        <v>18</v>
      </c>
      <c r="EK495" s="449" t="n">
        <f aca="false">EA495</f>
        <v>65</v>
      </c>
      <c r="EL495" s="418" t="n">
        <f aca="false">EB495</f>
        <v>8240</v>
      </c>
      <c r="EM495" s="432" t="n">
        <f aca="false">EC495</f>
        <v>14</v>
      </c>
      <c r="EN495" s="432" t="n">
        <f aca="false">ED495</f>
        <v>0.25</v>
      </c>
      <c r="EO495" s="432" t="n">
        <f aca="false">EE495</f>
        <v>13.3</v>
      </c>
      <c r="EP495" s="432" t="n">
        <f aca="false">EF495</f>
        <v>0.9</v>
      </c>
      <c r="EQ495" s="431" t="n">
        <f aca="false">EG495</f>
        <v>5</v>
      </c>
      <c r="ER495" s="449" t="n">
        <f aca="false">EH495</f>
        <v>16</v>
      </c>
      <c r="ES495" s="450" t="n">
        <f aca="false">44000/(BA495+AF495)*24</f>
        <v>26.5160075329567</v>
      </c>
      <c r="ET495" s="451" t="n">
        <f aca="false">(BA495+AF495)/BA$6</f>
        <v>0.7965</v>
      </c>
      <c r="EU495" s="452" t="n">
        <f aca="false">BV495/1000/ES495*24</f>
        <v>0.319600568181818</v>
      </c>
      <c r="EV495" s="451" t="n">
        <f aca="false">EU495/$EU$6</f>
        <v>0.591852904040404</v>
      </c>
      <c r="EW495" s="514" t="n">
        <f aca="false">1-EM495/BY495</f>
        <v>0.58177921047746</v>
      </c>
      <c r="EX495" s="515" t="n">
        <f aca="false">BY495-EM495</f>
        <v>19.4751412429379</v>
      </c>
      <c r="EY495" s="514" t="n">
        <f aca="false">1-EJ495/BU495</f>
        <v>0.739507959479016</v>
      </c>
      <c r="EZ495" s="515" t="n">
        <f aca="false">BU495-EJ495</f>
        <v>51.1</v>
      </c>
      <c r="FA495" s="451" t="n">
        <f aca="false">1-EK495/BV495</f>
        <v>0.815919018234764</v>
      </c>
      <c r="FB495" s="432" t="n">
        <f aca="false">BV495-EK495</f>
        <v>288.105461393597</v>
      </c>
      <c r="FC495" s="453" t="n">
        <f aca="false">1-EP495/CA495</f>
        <v>0.52860524758335</v>
      </c>
      <c r="FD495" s="432" t="n">
        <f aca="false">CA495-EP495</f>
        <v>1.00922787193974</v>
      </c>
      <c r="FE495" s="453" t="n">
        <f aca="false">1-EQ495/CB495</f>
        <v>0.947368421052632</v>
      </c>
      <c r="FF495" s="431" t="n">
        <f aca="false">CB495-EQ495</f>
        <v>90</v>
      </c>
      <c r="FG495" s="406" t="n">
        <v>50400</v>
      </c>
      <c r="FH495" s="590"/>
      <c r="FI495" s="591"/>
      <c r="FJ495" s="592"/>
      <c r="FK495" s="456" t="n">
        <f aca="false">3000/BS495*24</f>
        <v>1.80790960451977</v>
      </c>
      <c r="FL495" s="531" t="n">
        <v>1400</v>
      </c>
      <c r="FM495" s="456" t="n">
        <f aca="false">FL495/BS495*1000</f>
        <v>35.1537978656623</v>
      </c>
      <c r="FN495" s="531" t="n">
        <v>4726</v>
      </c>
      <c r="FO495" s="533" t="n">
        <f aca="false">FN495/11.15/1.2/1000</f>
        <v>0.35321375186846</v>
      </c>
      <c r="FP495" s="450" t="n">
        <f aca="false">FN495/BS495*1000</f>
        <v>118.669177652229</v>
      </c>
      <c r="FQ495" s="458" t="n">
        <v>54</v>
      </c>
      <c r="FR495" s="459" t="n">
        <f aca="false">FQ495/BS495*1000</f>
        <v>1.35593220338983</v>
      </c>
      <c r="FS495" s="577" t="n">
        <v>8.05</v>
      </c>
      <c r="FT495" s="578" t="n">
        <v>16</v>
      </c>
      <c r="FU495" s="579" t="n">
        <v>66</v>
      </c>
      <c r="FV495" s="580" t="n">
        <v>1</v>
      </c>
      <c r="FW495" s="581" t="n">
        <v>0.22</v>
      </c>
      <c r="FX495" s="580" t="n">
        <v>8</v>
      </c>
      <c r="FY495" s="453" t="n">
        <f aca="false">1-FV495/(EG495+DD495)</f>
        <v>0.8</v>
      </c>
      <c r="FZ495" s="453" t="n">
        <f aca="false">1-FW495/(EF495+DC495)</f>
        <v>0.755555555555556</v>
      </c>
      <c r="GA495" s="430" t="n">
        <f aca="false">EF495+DC495-FW495</f>
        <v>0.68</v>
      </c>
      <c r="GB495" s="514" t="n">
        <f aca="false">1-FT495/DZ495</f>
        <v>0.111111111111111</v>
      </c>
      <c r="GC495" s="515" t="n">
        <f aca="false">(CW495+DZ495-FT495)</f>
        <v>2</v>
      </c>
      <c r="GD495" s="514" t="n">
        <f aca="false">1-FU495/EA495</f>
        <v>-0.0153846153846153</v>
      </c>
      <c r="GE495" s="528" t="n">
        <f aca="false">CX495+EA495-FU495</f>
        <v>-1</v>
      </c>
      <c r="GF495" s="462" t="n">
        <f aca="false">4100/BS495*24</f>
        <v>2.47080979284369</v>
      </c>
      <c r="GG495" s="607" t="n">
        <v>25</v>
      </c>
      <c r="GH495" s="451" t="n">
        <f aca="false">GG495/80</f>
        <v>0.3125</v>
      </c>
      <c r="GI495" s="406" t="n">
        <v>175</v>
      </c>
      <c r="GJ495" s="463" t="n">
        <f aca="false">GI495/GG495</f>
        <v>7</v>
      </c>
      <c r="GK495" s="464" t="n">
        <f aca="false">GG495/(BS495/24)*1000</f>
        <v>15.0659133709981</v>
      </c>
      <c r="GL495" s="465" t="n">
        <v>8.07</v>
      </c>
      <c r="GM495" s="530" t="n">
        <v>15</v>
      </c>
      <c r="GN495" s="406" t="n">
        <v>46</v>
      </c>
      <c r="GO495" s="514" t="n">
        <f aca="false">1-GM495/FT495</f>
        <v>0.0625</v>
      </c>
      <c r="GP495" s="451" t="n">
        <f aca="false">1-GN495/FU495</f>
        <v>0.303030303030303</v>
      </c>
      <c r="GQ495" s="578" t="n">
        <v>8</v>
      </c>
      <c r="GR495" s="456" t="n">
        <f aca="false">4300/BS495*24</f>
        <v>2.59133709981168</v>
      </c>
      <c r="GS495" s="532" t="n">
        <f aca="false">HC495</f>
        <v>12.6</v>
      </c>
      <c r="GT495" s="532" t="n">
        <f aca="false">HD495</f>
        <v>42.588</v>
      </c>
      <c r="GU495" s="514" t="n">
        <f aca="false">1-GS495/GM495</f>
        <v>0.16</v>
      </c>
      <c r="GV495" s="514" t="n">
        <f aca="false">1-GT495/GN495</f>
        <v>0.0741739130434782</v>
      </c>
      <c r="GW495" s="514" t="n">
        <f aca="false">1-HC495/FT495</f>
        <v>0.2125</v>
      </c>
      <c r="GX495" s="514" t="n">
        <f aca="false">1-HD495/FU495</f>
        <v>0.354727272727273</v>
      </c>
      <c r="GY495" s="463" t="n">
        <f aca="false">GK495/(FU495-HD495)</f>
        <v>0.643512445369815</v>
      </c>
      <c r="GZ495" s="406" t="n">
        <v>36940</v>
      </c>
      <c r="HA495" s="582" t="n">
        <v>8.28</v>
      </c>
      <c r="HB495" s="452" t="n">
        <v>8.03</v>
      </c>
      <c r="HC495" s="578" t="n">
        <v>12.6</v>
      </c>
      <c r="HD495" s="464" t="n">
        <f aca="false">HC495*3.38</f>
        <v>42.588</v>
      </c>
      <c r="HE495" s="464" t="n">
        <v>14</v>
      </c>
      <c r="HF495" s="464"/>
      <c r="HG495" s="583"/>
      <c r="HH495" s="576" t="n">
        <v>2</v>
      </c>
      <c r="HI495" s="584" t="n">
        <v>8190</v>
      </c>
      <c r="HJ495" s="407" t="n">
        <f aca="false">HI495*0.67</f>
        <v>5487.3</v>
      </c>
      <c r="HK495" s="407" t="n">
        <v>254</v>
      </c>
      <c r="HL495" s="550" t="n">
        <v>1666</v>
      </c>
      <c r="HM495" s="585" t="n">
        <v>12.1</v>
      </c>
      <c r="HN495" s="462" t="n">
        <v>10.33</v>
      </c>
      <c r="HO495" s="575" t="n">
        <v>0.13</v>
      </c>
      <c r="HP495" s="549" t="n">
        <v>0.01</v>
      </c>
      <c r="HQ495" s="586" t="n">
        <v>11.5</v>
      </c>
      <c r="HR495" s="587" t="n">
        <v>0.22</v>
      </c>
      <c r="HS495" s="521" t="n">
        <v>0.16</v>
      </c>
      <c r="HT495" s="588" t="n">
        <v>4</v>
      </c>
      <c r="HU495" s="523" t="n">
        <f aca="false">72500/BA495*24</f>
        <v>45.4011741682975</v>
      </c>
      <c r="HV495" s="514" t="n">
        <f aca="false">1-HC495/BE495</f>
        <v>0.817655571635311</v>
      </c>
      <c r="HW495" s="514" t="n">
        <f aca="false">1-HD495/BF495</f>
        <v>0.846252707581227</v>
      </c>
      <c r="HX495" s="514" t="n">
        <f aca="false">1-HN495/BK495</f>
        <v>0.698833819241983</v>
      </c>
      <c r="HY495" s="600"/>
    </row>
    <row r="496" s="599" customFormat="true" ht="15" hidden="false" customHeight="true" outlineLevel="0" collapsed="false">
      <c r="A496" s="401" t="n">
        <v>43978</v>
      </c>
      <c r="B496" s="516" t="n">
        <v>41570</v>
      </c>
      <c r="C496" s="403" t="n">
        <f aca="false">B496/$B$6</f>
        <v>0.8314</v>
      </c>
      <c r="D496" s="572" t="n">
        <v>8.11</v>
      </c>
      <c r="E496" s="573" t="n">
        <v>55.8</v>
      </c>
      <c r="F496" s="574" t="n">
        <v>186.5</v>
      </c>
      <c r="G496" s="407" t="n">
        <f aca="false">F496*B496/1000</f>
        <v>7752.805</v>
      </c>
      <c r="H496" s="403" t="n">
        <f aca="false">G496/$G$6</f>
        <v>0.3101122</v>
      </c>
      <c r="I496" s="574" t="n">
        <v>9510</v>
      </c>
      <c r="J496" s="407" t="n">
        <f aca="false">I496*0.67</f>
        <v>6371.7</v>
      </c>
      <c r="K496" s="575" t="n">
        <v>39.85</v>
      </c>
      <c r="L496" s="575"/>
      <c r="M496" s="575"/>
      <c r="N496" s="576" t="n">
        <v>28.5</v>
      </c>
      <c r="O496" s="576"/>
      <c r="P496" s="410"/>
      <c r="Q496" s="410" t="n">
        <v>1300</v>
      </c>
      <c r="R496" s="410"/>
      <c r="S496" s="410"/>
      <c r="T496" s="411" t="n">
        <v>5.28</v>
      </c>
      <c r="U496" s="410" t="n">
        <f aca="false">V496/2.9</f>
        <v>3424.13793103448</v>
      </c>
      <c r="V496" s="410" t="n">
        <v>9930</v>
      </c>
      <c r="W496" s="410" t="n">
        <v>3614</v>
      </c>
      <c r="X496" s="517" t="n">
        <v>200</v>
      </c>
      <c r="Y496" s="474"/>
      <c r="Z496" s="430"/>
      <c r="AA496" s="410"/>
      <c r="AB496" s="410"/>
      <c r="AC496" s="410"/>
      <c r="AD496" s="475"/>
      <c r="AE496" s="478"/>
      <c r="AF496" s="479" t="n">
        <f aca="false">X496+Q496</f>
        <v>1500</v>
      </c>
      <c r="AG496" s="478" t="n">
        <f aca="false">AF496/$AF$6</f>
        <v>0.6</v>
      </c>
      <c r="AH496" s="479" t="n">
        <f aca="false">AI496/2.9</f>
        <v>2976.16091954023</v>
      </c>
      <c r="AI496" s="479" t="n">
        <f aca="false">(V496*Q496+F496*X496)/AF496</f>
        <v>8630.86666666667</v>
      </c>
      <c r="AJ496" s="474" t="n">
        <f aca="false">(V496*Q496+X496*F496)/1000</f>
        <v>12946.3</v>
      </c>
      <c r="AK496" s="478" t="n">
        <f aca="false">AJ496/$AJ$6</f>
        <v>0.575391111111111</v>
      </c>
      <c r="AL496" s="448" t="n">
        <v>38</v>
      </c>
      <c r="AM496" s="480"/>
      <c r="AN496" s="474" t="n">
        <v>2954</v>
      </c>
      <c r="AO496" s="474" t="n">
        <v>2948</v>
      </c>
      <c r="AP496" s="480" t="n">
        <v>7.41</v>
      </c>
      <c r="AQ496" s="448" t="n">
        <v>710</v>
      </c>
      <c r="AR496" s="474" t="n">
        <f aca="false">AQ496*3.2</f>
        <v>2272</v>
      </c>
      <c r="AS496" s="658" t="n">
        <f aca="false">AR496/AQ496</f>
        <v>3.2</v>
      </c>
      <c r="AT496" s="474" t="n">
        <v>4210</v>
      </c>
      <c r="AU496" s="448"/>
      <c r="AV496" s="481" t="n">
        <v>15</v>
      </c>
      <c r="AW496" s="480" t="n">
        <v>10.24</v>
      </c>
      <c r="AX496" s="480" t="n">
        <v>30.2</v>
      </c>
      <c r="AY496" s="481" t="n">
        <v>11.4</v>
      </c>
      <c r="AZ496" s="481" t="n">
        <v>4</v>
      </c>
      <c r="BA496" s="421" t="n">
        <f aca="false">CC496+DF496</f>
        <v>43064</v>
      </c>
      <c r="BB496" s="422" t="n">
        <f aca="false">BA496/$BA$6</f>
        <v>0.86128</v>
      </c>
      <c r="BC496" s="423"/>
      <c r="BD496" s="424" t="n">
        <v>7.86</v>
      </c>
      <c r="BE496" s="425" t="n">
        <v>61.7</v>
      </c>
      <c r="BF496" s="426" t="n">
        <v>258</v>
      </c>
      <c r="BG496" s="427" t="n">
        <v>6410</v>
      </c>
      <c r="BH496" s="421" t="n">
        <f aca="false">BG496*0.67</f>
        <v>4294.7</v>
      </c>
      <c r="BI496" s="433"/>
      <c r="BJ496" s="422"/>
      <c r="BK496" s="428" t="n">
        <v>21.4</v>
      </c>
      <c r="BL496" s="428"/>
      <c r="BM496" s="429"/>
      <c r="BN496" s="423"/>
      <c r="BO496" s="426" t="n">
        <v>110</v>
      </c>
      <c r="BP496" s="426"/>
      <c r="BQ496" s="424" t="n">
        <v>3.21</v>
      </c>
      <c r="BR496" s="422" t="n">
        <f aca="false">BQ496/$BQ$6</f>
        <v>0.445833333333333</v>
      </c>
      <c r="BS496" s="410" t="n">
        <f aca="false">BA496+AF496</f>
        <v>44564</v>
      </c>
      <c r="BT496" s="430" t="n">
        <f aca="false">(BD496*BA496+AP496*AF496)/(AF496+BA496)</f>
        <v>7.84485324477157</v>
      </c>
      <c r="BU496" s="431" t="n">
        <f aca="false">(AQ496*Y496+BA496*BE496)/(BA496+Y496)</f>
        <v>61.7</v>
      </c>
      <c r="BV496" s="431" t="n">
        <f aca="false">(BA496*BF496+AR496*AF496)/(AF496+BA496)</f>
        <v>325.790144511265</v>
      </c>
      <c r="BW496" s="431" t="n">
        <f aca="false">(BA496*BG496+AS496*AF496)/(AF496+BA496)</f>
        <v>6194.35059689435</v>
      </c>
      <c r="BX496" s="431" t="n">
        <f aca="false">BW496*0.65</f>
        <v>4026.32788798133</v>
      </c>
      <c r="BY496" s="431" t="n">
        <f aca="false">(BK496*BA496+AY496*AF496)/BS496</f>
        <v>21.0634054393681</v>
      </c>
      <c r="BZ496" s="431"/>
      <c r="CA496" s="432"/>
      <c r="CB496" s="431" t="n">
        <f aca="false">BO496</f>
        <v>110</v>
      </c>
      <c r="CC496" s="433" t="n">
        <v>21498</v>
      </c>
      <c r="CD496" s="412" t="n">
        <f aca="false">CC496+AF496/2</f>
        <v>22248</v>
      </c>
      <c r="CE496" s="422" t="n">
        <f aca="false">CD496/25000</f>
        <v>0.88992</v>
      </c>
      <c r="CF496" s="434" t="n">
        <f aca="false">6700/CD496*24</f>
        <v>7.22761596548004</v>
      </c>
      <c r="CG496" s="435"/>
      <c r="CH496" s="428"/>
      <c r="CI496" s="447" t="n">
        <f aca="false">9500/CD496*24</f>
        <v>10.2481121898598</v>
      </c>
      <c r="CJ496" s="437" t="n">
        <v>28.2</v>
      </c>
      <c r="CK496" s="437" t="n">
        <v>2.49</v>
      </c>
      <c r="CL496" s="424"/>
      <c r="CM496" s="424" t="n">
        <v>19.7</v>
      </c>
      <c r="CN496" s="424" t="n">
        <v>70</v>
      </c>
      <c r="CO496" s="433"/>
      <c r="CP496" s="433"/>
      <c r="CQ496" s="438"/>
      <c r="CR496" s="438" t="n">
        <v>0.89</v>
      </c>
      <c r="CS496" s="425"/>
      <c r="CT496" s="433" t="n">
        <f aca="false">3500/CD496*24</f>
        <v>3.77562028047465</v>
      </c>
      <c r="CU496" s="435" t="n">
        <v>7.41</v>
      </c>
      <c r="CV496" s="439"/>
      <c r="CW496" s="440"/>
      <c r="CX496" s="441"/>
      <c r="CY496" s="442"/>
      <c r="CZ496" s="443"/>
      <c r="DA496" s="443"/>
      <c r="DB496" s="443"/>
      <c r="DC496" s="443"/>
      <c r="DD496" s="444"/>
      <c r="DE496" s="441"/>
      <c r="DF496" s="445" t="n">
        <v>21566</v>
      </c>
      <c r="DG496" s="446" t="n">
        <f aca="false">DF496+AF496/2</f>
        <v>22316</v>
      </c>
      <c r="DH496" s="422" t="n">
        <f aca="false">DG496/25000</f>
        <v>0.89264</v>
      </c>
      <c r="DI496" s="447" t="n">
        <f aca="false">6700/DG496*24</f>
        <v>7.2055924000717</v>
      </c>
      <c r="DJ496" s="435" t="n">
        <v>7.89</v>
      </c>
      <c r="DK496" s="428" t="n">
        <v>5.3</v>
      </c>
      <c r="DL496" s="447" t="n">
        <f aca="false">9500/DG496*24</f>
        <v>10.2168847463703</v>
      </c>
      <c r="DM496" s="423" t="n">
        <v>28.3</v>
      </c>
      <c r="DN496" s="423" t="n">
        <v>1.36</v>
      </c>
      <c r="DO496" s="424" t="n">
        <v>7.92</v>
      </c>
      <c r="DP496" s="424" t="n">
        <v>20</v>
      </c>
      <c r="DQ496" s="424" t="n">
        <v>67</v>
      </c>
      <c r="DR496" s="433"/>
      <c r="DS496" s="433"/>
      <c r="DT496" s="438"/>
      <c r="DU496" s="438" t="n">
        <v>0.92</v>
      </c>
      <c r="DV496" s="425"/>
      <c r="DW496" s="447" t="n">
        <f aca="false">3500/DG496*24</f>
        <v>3.76411543287328</v>
      </c>
      <c r="DX496" s="435" t="n">
        <v>7.25</v>
      </c>
      <c r="DY496" s="439" t="n">
        <v>8.05</v>
      </c>
      <c r="DZ496" s="440" t="n">
        <v>19</v>
      </c>
      <c r="EA496" s="441" t="n">
        <v>63</v>
      </c>
      <c r="EB496" s="442" t="n">
        <v>7550</v>
      </c>
      <c r="EC496" s="443" t="n">
        <v>8.8</v>
      </c>
      <c r="ED496" s="443"/>
      <c r="EE496" s="443"/>
      <c r="EF496" s="443"/>
      <c r="EG496" s="444" t="n">
        <v>9</v>
      </c>
      <c r="EH496" s="441"/>
      <c r="EI496" s="430" t="n">
        <f aca="false">DY496</f>
        <v>8.05</v>
      </c>
      <c r="EJ496" s="448" t="n">
        <f aca="false">DZ496</f>
        <v>19</v>
      </c>
      <c r="EK496" s="449" t="n">
        <f aca="false">EA496</f>
        <v>63</v>
      </c>
      <c r="EL496" s="418" t="n">
        <f aca="false">EB496</f>
        <v>7550</v>
      </c>
      <c r="EM496" s="432" t="n">
        <f aca="false">EC496</f>
        <v>8.8</v>
      </c>
      <c r="EN496" s="432"/>
      <c r="EO496" s="432"/>
      <c r="EP496" s="432"/>
      <c r="EQ496" s="431" t="n">
        <f aca="false">EG496</f>
        <v>9</v>
      </c>
      <c r="ER496" s="449"/>
      <c r="ES496" s="450" t="n">
        <f aca="false">44000/(BA496+AF496)*24</f>
        <v>23.6962570684858</v>
      </c>
      <c r="ET496" s="451" t="n">
        <f aca="false">(BA496+AF496)/BA$6</f>
        <v>0.89128</v>
      </c>
      <c r="EU496" s="452" t="n">
        <f aca="false">BV496/1000/ES496*24</f>
        <v>0.329966181818182</v>
      </c>
      <c r="EV496" s="451" t="n">
        <f aca="false">EU496/$EU$6</f>
        <v>0.611048484848485</v>
      </c>
      <c r="EW496" s="514" t="n">
        <f aca="false">1-EM496/BY496</f>
        <v>0.582213805581858</v>
      </c>
      <c r="EX496" s="515" t="n">
        <f aca="false">BY496-EM496</f>
        <v>12.2634054393681</v>
      </c>
      <c r="EY496" s="514" t="n">
        <f aca="false">1-EJ496/BU496</f>
        <v>0.692058346839546</v>
      </c>
      <c r="EZ496" s="515" t="n">
        <f aca="false">BU496-EJ496</f>
        <v>42.7</v>
      </c>
      <c r="FA496" s="451" t="n">
        <f aca="false">1-EK496/BV496</f>
        <v>0.806623984606687</v>
      </c>
      <c r="FB496" s="432" t="n">
        <f aca="false">BV496-EK496</f>
        <v>262.790144511265</v>
      </c>
      <c r="FC496" s="453"/>
      <c r="FD496" s="432"/>
      <c r="FE496" s="453" t="n">
        <f aca="false">1-EQ496/CB496</f>
        <v>0.918181818181818</v>
      </c>
      <c r="FF496" s="431" t="n">
        <f aca="false">CB496-EQ496</f>
        <v>101</v>
      </c>
      <c r="FG496" s="406" t="n">
        <v>50400</v>
      </c>
      <c r="FH496" s="590"/>
      <c r="FI496" s="591"/>
      <c r="FJ496" s="592"/>
      <c r="FK496" s="456" t="n">
        <f aca="false">3000/BS496*24</f>
        <v>1.61565389103312</v>
      </c>
      <c r="FL496" s="531" t="n">
        <v>1400</v>
      </c>
      <c r="FM496" s="456" t="n">
        <f aca="false">FL496/BS496*1000</f>
        <v>31.415492325644</v>
      </c>
      <c r="FN496" s="531" t="n">
        <v>4726</v>
      </c>
      <c r="FO496" s="533" t="n">
        <f aca="false">FN496/11.15/1.2/1000</f>
        <v>0.35321375186846</v>
      </c>
      <c r="FP496" s="450" t="n">
        <f aca="false">FN496/BS496*1000</f>
        <v>106.049726236424</v>
      </c>
      <c r="FQ496" s="458" t="n">
        <v>54</v>
      </c>
      <c r="FR496" s="459" t="n">
        <f aca="false">FQ496/BS496*1000</f>
        <v>1.21174041827484</v>
      </c>
      <c r="FS496" s="577" t="n">
        <v>8.14</v>
      </c>
      <c r="FT496" s="578" t="n">
        <v>14.5</v>
      </c>
      <c r="FU496" s="579" t="n">
        <v>43</v>
      </c>
      <c r="FV496" s="580" t="n">
        <v>1</v>
      </c>
      <c r="FW496" s="581"/>
      <c r="FX496" s="580"/>
      <c r="FY496" s="453" t="n">
        <f aca="false">1-FV496/(EG496+DD496)</f>
        <v>0.888888888888889</v>
      </c>
      <c r="FZ496" s="453"/>
      <c r="GA496" s="430"/>
      <c r="GB496" s="514" t="n">
        <f aca="false">1-FT496/DZ496</f>
        <v>0.236842105263158</v>
      </c>
      <c r="GC496" s="515" t="n">
        <f aca="false">(CW496+DZ496-FT496)</f>
        <v>4.5</v>
      </c>
      <c r="GD496" s="514" t="n">
        <f aca="false">1-FU496/EA496</f>
        <v>0.317460317460317</v>
      </c>
      <c r="GE496" s="528" t="n">
        <f aca="false">CX496+EA496-FU496</f>
        <v>20</v>
      </c>
      <c r="GF496" s="462" t="n">
        <f aca="false">4100/BS496*24</f>
        <v>2.20806031774527</v>
      </c>
      <c r="GG496" s="607" t="n">
        <v>25</v>
      </c>
      <c r="GH496" s="451" t="n">
        <f aca="false">GG496/80</f>
        <v>0.3125</v>
      </c>
      <c r="GI496" s="406" t="n">
        <v>175</v>
      </c>
      <c r="GJ496" s="463" t="n">
        <f aca="false">GI496/GG496</f>
        <v>7</v>
      </c>
      <c r="GK496" s="464" t="n">
        <f aca="false">GG496/(BS496/24)*1000</f>
        <v>13.463782425276</v>
      </c>
      <c r="GL496" s="465" t="n">
        <v>8.29</v>
      </c>
      <c r="GM496" s="530" t="n">
        <v>14.4</v>
      </c>
      <c r="GN496" s="406" t="n">
        <v>47</v>
      </c>
      <c r="GO496" s="514" t="n">
        <f aca="false">1-GM496/FT496</f>
        <v>0.00689655172413795</v>
      </c>
      <c r="GP496" s="451" t="n">
        <f aca="false">1-GN496/FU496</f>
        <v>-0.0930232558139534</v>
      </c>
      <c r="GQ496" s="578" t="n">
        <v>8</v>
      </c>
      <c r="GR496" s="456" t="n">
        <f aca="false">4300/BS496*24</f>
        <v>2.31577057714747</v>
      </c>
      <c r="GS496" s="532" t="n">
        <f aca="false">HC496</f>
        <v>12.5</v>
      </c>
      <c r="GT496" s="532" t="n">
        <f aca="false">HD496</f>
        <v>42.25</v>
      </c>
      <c r="GU496" s="514" t="n">
        <f aca="false">1-GS496/GM496</f>
        <v>0.131944444444444</v>
      </c>
      <c r="GV496" s="514" t="n">
        <f aca="false">1-GT496/GN496</f>
        <v>0.101063829787234</v>
      </c>
      <c r="GW496" s="514" t="n">
        <f aca="false">1-HC496/FT496</f>
        <v>0.137931034482759</v>
      </c>
      <c r="GX496" s="514" t="n">
        <f aca="false">1-HD496/FU496</f>
        <v>0.0174418604651163</v>
      </c>
      <c r="GY496" s="463" t="n">
        <f aca="false">GK496/(FU496-HD496)</f>
        <v>17.951709900368</v>
      </c>
      <c r="GZ496" s="406" t="n">
        <v>44018</v>
      </c>
      <c r="HA496" s="582" t="n">
        <v>8.41</v>
      </c>
      <c r="HB496" s="452" t="n">
        <v>8.03</v>
      </c>
      <c r="HC496" s="578" t="n">
        <v>12.5</v>
      </c>
      <c r="HD496" s="464" t="n">
        <f aca="false">HC496*3.38</f>
        <v>42.25</v>
      </c>
      <c r="HE496" s="464" t="n">
        <v>14</v>
      </c>
      <c r="HF496" s="464"/>
      <c r="HG496" s="583"/>
      <c r="HH496" s="576" t="n">
        <v>5</v>
      </c>
      <c r="HI496" s="584" t="n">
        <v>7850</v>
      </c>
      <c r="HJ496" s="407" t="n">
        <f aca="false">HI496*0.67</f>
        <v>5259.5</v>
      </c>
      <c r="HK496" s="407"/>
      <c r="HL496" s="550"/>
      <c r="HM496" s="585"/>
      <c r="HN496" s="462" t="n">
        <v>8.21</v>
      </c>
      <c r="HO496" s="575"/>
      <c r="HP496" s="549" t="n">
        <v>0.01</v>
      </c>
      <c r="HQ496" s="586"/>
      <c r="HR496" s="587"/>
      <c r="HS496" s="521" t="n">
        <v>0.24</v>
      </c>
      <c r="HT496" s="588" t="n">
        <v>4</v>
      </c>
      <c r="HU496" s="523" t="n">
        <f aca="false">72500/BA496*24</f>
        <v>40.4049786364481</v>
      </c>
      <c r="HV496" s="514" t="n">
        <f aca="false">1-HC496/BE496</f>
        <v>0.79740680713128</v>
      </c>
      <c r="HW496" s="514" t="n">
        <f aca="false">1-HD496/BF496</f>
        <v>0.836240310077519</v>
      </c>
      <c r="HX496" s="514" t="n">
        <f aca="false">1-HN496/BK496</f>
        <v>0.616355140186916</v>
      </c>
      <c r="HY496" s="600"/>
    </row>
    <row r="497" s="599" customFormat="true" ht="15" hidden="false" customHeight="true" outlineLevel="0" collapsed="false">
      <c r="A497" s="401" t="n">
        <v>43979</v>
      </c>
      <c r="B497" s="516" t="n">
        <v>34921</v>
      </c>
      <c r="C497" s="403" t="n">
        <f aca="false">B497/$B$6</f>
        <v>0.69842</v>
      </c>
      <c r="D497" s="572" t="n">
        <v>7.8</v>
      </c>
      <c r="E497" s="573" t="n">
        <v>48.6</v>
      </c>
      <c r="F497" s="574" t="n">
        <v>196.5</v>
      </c>
      <c r="G497" s="407" t="n">
        <f aca="false">F497*B497/1000</f>
        <v>6861.9765</v>
      </c>
      <c r="H497" s="403" t="n">
        <f aca="false">G497/$G$6</f>
        <v>0.27447906</v>
      </c>
      <c r="I497" s="574" t="n">
        <v>8755</v>
      </c>
      <c r="J497" s="407" t="n">
        <f aca="false">I497*0.67</f>
        <v>5865.85</v>
      </c>
      <c r="K497" s="575" t="n">
        <v>39.15</v>
      </c>
      <c r="L497" s="575"/>
      <c r="M497" s="575"/>
      <c r="N497" s="576" t="n">
        <v>93.5</v>
      </c>
      <c r="O497" s="576"/>
      <c r="P497" s="410"/>
      <c r="Q497" s="410" t="n">
        <v>1320</v>
      </c>
      <c r="R497" s="410"/>
      <c r="S497" s="410"/>
      <c r="T497" s="411" t="n">
        <v>5.27</v>
      </c>
      <c r="U497" s="410" t="n">
        <f aca="false">V497/2.9</f>
        <v>3530.34482758621</v>
      </c>
      <c r="V497" s="410" t="n">
        <v>10238</v>
      </c>
      <c r="W497" s="410" t="n">
        <v>4377</v>
      </c>
      <c r="X497" s="517" t="n">
        <v>200</v>
      </c>
      <c r="Y497" s="474"/>
      <c r="Z497" s="430"/>
      <c r="AA497" s="410"/>
      <c r="AB497" s="410"/>
      <c r="AC497" s="410"/>
      <c r="AD497" s="475"/>
      <c r="AE497" s="478"/>
      <c r="AF497" s="479" t="n">
        <f aca="false">X497+Q497</f>
        <v>1520</v>
      </c>
      <c r="AG497" s="478" t="n">
        <f aca="false">AF497/$AF$6</f>
        <v>0.608</v>
      </c>
      <c r="AH497" s="479" t="n">
        <f aca="false">AI497/2.9</f>
        <v>3074.74137931035</v>
      </c>
      <c r="AI497" s="479" t="n">
        <f aca="false">(V497*Q497+F497*X497)/AF497</f>
        <v>8916.75</v>
      </c>
      <c r="AJ497" s="474" t="n">
        <f aca="false">(V497*Q497+X497*F497)/1000</f>
        <v>13553.46</v>
      </c>
      <c r="AK497" s="478" t="n">
        <f aca="false">AJ497/$AJ$6</f>
        <v>0.602376</v>
      </c>
      <c r="AL497" s="448" t="n">
        <v>38</v>
      </c>
      <c r="AM497" s="480"/>
      <c r="AN497" s="474" t="n">
        <v>2807</v>
      </c>
      <c r="AO497" s="474" t="n">
        <v>2792</v>
      </c>
      <c r="AP497" s="480" t="n">
        <v>7.24</v>
      </c>
      <c r="AQ497" s="448" t="n">
        <v>702</v>
      </c>
      <c r="AR497" s="474" t="n">
        <f aca="false">AQ497*3.2</f>
        <v>2246.4</v>
      </c>
      <c r="AS497" s="658" t="n">
        <f aca="false">AR497/AQ497</f>
        <v>3.2</v>
      </c>
      <c r="AT497" s="474" t="n">
        <v>4120</v>
      </c>
      <c r="AU497" s="448"/>
      <c r="AV497" s="481" t="n">
        <v>18</v>
      </c>
      <c r="AW497" s="480" t="n">
        <v>10.82</v>
      </c>
      <c r="AX497" s="480" t="n">
        <v>30.88</v>
      </c>
      <c r="AY497" s="481" t="n">
        <v>13</v>
      </c>
      <c r="AZ497" s="481" t="n">
        <v>4.6</v>
      </c>
      <c r="BA497" s="421" t="n">
        <f aca="false">CC497+DF497</f>
        <v>38465</v>
      </c>
      <c r="BB497" s="422" t="n">
        <f aca="false">BA497/$BA$6</f>
        <v>0.7693</v>
      </c>
      <c r="BC497" s="423"/>
      <c r="BD497" s="424" t="n">
        <v>7.7</v>
      </c>
      <c r="BE497" s="425" t="n">
        <v>52.9</v>
      </c>
      <c r="BF497" s="426" t="n">
        <v>207</v>
      </c>
      <c r="BG497" s="427" t="n">
        <v>6810</v>
      </c>
      <c r="BH497" s="421" t="n">
        <f aca="false">BG497*0.67</f>
        <v>4562.7</v>
      </c>
      <c r="BI497" s="433"/>
      <c r="BJ497" s="422"/>
      <c r="BK497" s="428" t="n">
        <v>20.6</v>
      </c>
      <c r="BL497" s="428"/>
      <c r="BM497" s="429"/>
      <c r="BN497" s="423"/>
      <c r="BO497" s="426" t="n">
        <v>115</v>
      </c>
      <c r="BP497" s="426"/>
      <c r="BQ497" s="424" t="n">
        <v>2.8</v>
      </c>
      <c r="BR497" s="422" t="n">
        <f aca="false">BQ497/$BQ$6</f>
        <v>0.388888888888889</v>
      </c>
      <c r="BS497" s="410" t="n">
        <f aca="false">BA497+AF497</f>
        <v>39985</v>
      </c>
      <c r="BT497" s="430" t="n">
        <f aca="false">(BD497*BA497+AP497*AF497)/(AF497+BA497)</f>
        <v>7.68251344254095</v>
      </c>
      <c r="BU497" s="431" t="n">
        <f aca="false">(AQ497*Y497+BA497*BE497)/(BA497+Y497)</f>
        <v>52.9</v>
      </c>
      <c r="BV497" s="431" t="n">
        <f aca="false">(BA497*BF497+AR497*AF497)/(AF497+BA497)</f>
        <v>284.526272352132</v>
      </c>
      <c r="BW497" s="431" t="n">
        <f aca="false">(BA497*BG497+AS497*AF497)/(AF497+BA497)</f>
        <v>6551.24456671252</v>
      </c>
      <c r="BX497" s="431" t="n">
        <f aca="false">BW497*0.65</f>
        <v>4258.30896836314</v>
      </c>
      <c r="BY497" s="431" t="n">
        <f aca="false">(BK497*BA497+AY497*AF497)/BS497</f>
        <v>20.3110916593723</v>
      </c>
      <c r="BZ497" s="431"/>
      <c r="CA497" s="432"/>
      <c r="CB497" s="431" t="n">
        <f aca="false">BO497</f>
        <v>115</v>
      </c>
      <c r="CC497" s="433" t="n">
        <v>19226</v>
      </c>
      <c r="CD497" s="412" t="n">
        <f aca="false">CC497+AF497/2</f>
        <v>19986</v>
      </c>
      <c r="CE497" s="422" t="n">
        <f aca="false">CD497/25000</f>
        <v>0.79944</v>
      </c>
      <c r="CF497" s="434" t="n">
        <f aca="false">6700/CD497*24</f>
        <v>8.04563194235965</v>
      </c>
      <c r="CG497" s="435"/>
      <c r="CH497" s="428"/>
      <c r="CI497" s="447" t="n">
        <f aca="false">9500/CD497*24</f>
        <v>11.4079855899129</v>
      </c>
      <c r="CJ497" s="437" t="n">
        <v>28.1</v>
      </c>
      <c r="CK497" s="437" t="n">
        <v>1.39</v>
      </c>
      <c r="CL497" s="424"/>
      <c r="CM497" s="424" t="n">
        <v>19.4</v>
      </c>
      <c r="CN497" s="424" t="n">
        <v>70</v>
      </c>
      <c r="CO497" s="433"/>
      <c r="CP497" s="433"/>
      <c r="CQ497" s="438"/>
      <c r="CR497" s="438" t="n">
        <v>0.86</v>
      </c>
      <c r="CS497" s="425"/>
      <c r="CT497" s="433" t="n">
        <f aca="false">3500/CD497*24</f>
        <v>4.20294205944161</v>
      </c>
      <c r="CU497" s="435" t="n">
        <v>6.64</v>
      </c>
      <c r="CV497" s="439"/>
      <c r="CW497" s="440"/>
      <c r="CX497" s="441"/>
      <c r="CY497" s="442"/>
      <c r="CZ497" s="443"/>
      <c r="DA497" s="443"/>
      <c r="DB497" s="443"/>
      <c r="DC497" s="443"/>
      <c r="DD497" s="444"/>
      <c r="DE497" s="441"/>
      <c r="DF497" s="445" t="n">
        <v>19239</v>
      </c>
      <c r="DG497" s="446" t="n">
        <f aca="false">DF497+AF497/2</f>
        <v>19999</v>
      </c>
      <c r="DH497" s="422" t="n">
        <f aca="false">DG497/25000</f>
        <v>0.79996</v>
      </c>
      <c r="DI497" s="447" t="n">
        <f aca="false">6700/DG497*24</f>
        <v>8.04040202010101</v>
      </c>
      <c r="DJ497" s="435" t="n">
        <v>7.76</v>
      </c>
      <c r="DK497" s="428" t="n">
        <v>4.1</v>
      </c>
      <c r="DL497" s="447" t="n">
        <f aca="false">9500/DG497*24</f>
        <v>11.4005700285014</v>
      </c>
      <c r="DM497" s="423" t="n">
        <v>28.1</v>
      </c>
      <c r="DN497" s="423" t="n">
        <v>1.66</v>
      </c>
      <c r="DO497" s="424" t="n">
        <v>7.82</v>
      </c>
      <c r="DP497" s="424" t="n">
        <v>19.7</v>
      </c>
      <c r="DQ497" s="424" t="n">
        <v>71</v>
      </c>
      <c r="DR497" s="433"/>
      <c r="DS497" s="433"/>
      <c r="DT497" s="438"/>
      <c r="DU497" s="438" t="n">
        <v>0.86</v>
      </c>
      <c r="DV497" s="425"/>
      <c r="DW497" s="447" t="n">
        <f aca="false">3500/DG497*24</f>
        <v>4.20021001050053</v>
      </c>
      <c r="DX497" s="435" t="n">
        <v>6.3</v>
      </c>
      <c r="DY497" s="439" t="n">
        <v>8.09</v>
      </c>
      <c r="DZ497" s="440" t="n">
        <v>18.8</v>
      </c>
      <c r="EA497" s="441" t="n">
        <v>66</v>
      </c>
      <c r="EB497" s="442" t="n">
        <v>7210</v>
      </c>
      <c r="EC497" s="443" t="n">
        <v>4.6</v>
      </c>
      <c r="ED497" s="443"/>
      <c r="EE497" s="443"/>
      <c r="EF497" s="443"/>
      <c r="EG497" s="444" t="n">
        <v>6</v>
      </c>
      <c r="EH497" s="441"/>
      <c r="EI497" s="430" t="n">
        <f aca="false">DY497</f>
        <v>8.09</v>
      </c>
      <c r="EJ497" s="448" t="n">
        <f aca="false">DZ497</f>
        <v>18.8</v>
      </c>
      <c r="EK497" s="449" t="n">
        <f aca="false">EA497</f>
        <v>66</v>
      </c>
      <c r="EL497" s="418" t="n">
        <f aca="false">EB497</f>
        <v>7210</v>
      </c>
      <c r="EM497" s="432" t="n">
        <f aca="false">EC497</f>
        <v>4.6</v>
      </c>
      <c r="EN497" s="432"/>
      <c r="EO497" s="432"/>
      <c r="EP497" s="432"/>
      <c r="EQ497" s="431" t="n">
        <f aca="false">EG497</f>
        <v>6</v>
      </c>
      <c r="ER497" s="449"/>
      <c r="ES497" s="450" t="n">
        <f aca="false">44000/(BA497+AF497)*24</f>
        <v>26.4099037138927</v>
      </c>
      <c r="ET497" s="451" t="n">
        <f aca="false">(BA497+AF497)/BA$6</f>
        <v>0.7997</v>
      </c>
      <c r="EU497" s="452" t="n">
        <f aca="false">BV497/1000/ES497*24</f>
        <v>0.25856325</v>
      </c>
      <c r="EV497" s="451" t="n">
        <f aca="false">EU497/$EU$6</f>
        <v>0.478820833333333</v>
      </c>
      <c r="EW497" s="514" t="n">
        <f aca="false">1-EM497/BY497</f>
        <v>0.773522759035091</v>
      </c>
      <c r="EX497" s="515" t="n">
        <f aca="false">BY497-EM497</f>
        <v>15.7110916593723</v>
      </c>
      <c r="EY497" s="514" t="n">
        <f aca="false">1-EJ497/BU497</f>
        <v>0.64461247637051</v>
      </c>
      <c r="EZ497" s="515" t="n">
        <f aca="false">BU497-EJ497</f>
        <v>34.1</v>
      </c>
      <c r="FA497" s="451" t="n">
        <f aca="false">1-EK497/BV497</f>
        <v>0.768035480680259</v>
      </c>
      <c r="FB497" s="432" t="n">
        <f aca="false">BV497-EK497</f>
        <v>218.526272352132</v>
      </c>
      <c r="FC497" s="453"/>
      <c r="FD497" s="432"/>
      <c r="FE497" s="453" t="n">
        <f aca="false">1-EQ497/CB497</f>
        <v>0.947826086956522</v>
      </c>
      <c r="FF497" s="431" t="n">
        <f aca="false">CB497-EQ497</f>
        <v>109</v>
      </c>
      <c r="FG497" s="406" t="n">
        <v>50400</v>
      </c>
      <c r="FH497" s="590"/>
      <c r="FI497" s="591"/>
      <c r="FJ497" s="592"/>
      <c r="FK497" s="456" t="n">
        <f aca="false">3000/BS497*24</f>
        <v>1.80067525321996</v>
      </c>
      <c r="FL497" s="531" t="n">
        <v>1500</v>
      </c>
      <c r="FM497" s="456" t="n">
        <f aca="false">FL497/BS497*1000</f>
        <v>37.5140677754158</v>
      </c>
      <c r="FN497" s="531" t="n">
        <v>5511</v>
      </c>
      <c r="FO497" s="533" t="n">
        <f aca="false">FN497/11.15/1.2/1000</f>
        <v>0.411883408071749</v>
      </c>
      <c r="FP497" s="450" t="n">
        <f aca="false">FN497/BS497*1000</f>
        <v>137.826685006878</v>
      </c>
      <c r="FQ497" s="458" t="n">
        <v>54</v>
      </c>
      <c r="FR497" s="459" t="n">
        <f aca="false">FQ497/BS497*1000</f>
        <v>1.35050643991497</v>
      </c>
      <c r="FS497" s="577" t="n">
        <v>8.11</v>
      </c>
      <c r="FT497" s="578" t="n">
        <v>15.4</v>
      </c>
      <c r="FU497" s="579" t="n">
        <v>47</v>
      </c>
      <c r="FV497" s="580" t="n">
        <v>2</v>
      </c>
      <c r="FW497" s="581"/>
      <c r="FX497" s="580"/>
      <c r="FY497" s="453" t="n">
        <f aca="false">1-FV497/(EG497+DD497)</f>
        <v>0.666666666666667</v>
      </c>
      <c r="FZ497" s="453"/>
      <c r="GA497" s="430"/>
      <c r="GB497" s="514" t="n">
        <f aca="false">1-FT497/DZ497</f>
        <v>0.180851063829787</v>
      </c>
      <c r="GC497" s="515" t="n">
        <f aca="false">(CW497+DZ497-FT497)</f>
        <v>3.4</v>
      </c>
      <c r="GD497" s="514" t="n">
        <f aca="false">1-FU497/EA497</f>
        <v>0.287878787878788</v>
      </c>
      <c r="GE497" s="528" t="n">
        <f aca="false">CX497+EA497-FU497</f>
        <v>19</v>
      </c>
      <c r="GF497" s="462" t="n">
        <f aca="false">4100/BS497*24</f>
        <v>2.46092284606727</v>
      </c>
      <c r="GG497" s="607" t="n">
        <v>25</v>
      </c>
      <c r="GH497" s="451" t="n">
        <f aca="false">GG497/80</f>
        <v>0.3125</v>
      </c>
      <c r="GI497" s="406" t="n">
        <v>175</v>
      </c>
      <c r="GJ497" s="463" t="n">
        <f aca="false">GI497/GG497</f>
        <v>7</v>
      </c>
      <c r="GK497" s="464" t="n">
        <f aca="false">GG497/(BS497/24)*1000</f>
        <v>15.0056271101663</v>
      </c>
      <c r="GL497" s="465" t="n">
        <v>8.23</v>
      </c>
      <c r="GM497" s="530" t="n">
        <v>13.2</v>
      </c>
      <c r="GN497" s="406" t="n">
        <v>45</v>
      </c>
      <c r="GO497" s="514" t="n">
        <f aca="false">1-GM497/FT497</f>
        <v>0.142857142857143</v>
      </c>
      <c r="GP497" s="451" t="n">
        <f aca="false">1-GN497/FU497</f>
        <v>0.0425531914893617</v>
      </c>
      <c r="GQ497" s="578" t="n">
        <v>8</v>
      </c>
      <c r="GR497" s="456" t="n">
        <f aca="false">4300/BS497*24</f>
        <v>2.58096786294861</v>
      </c>
      <c r="GS497" s="532" t="n">
        <f aca="false">HC497</f>
        <v>13</v>
      </c>
      <c r="GT497" s="532" t="n">
        <f aca="false">HD497</f>
        <v>43.94</v>
      </c>
      <c r="GU497" s="514" t="n">
        <f aca="false">1-GS497/GM497</f>
        <v>0.0151515151515151</v>
      </c>
      <c r="GV497" s="514" t="n">
        <f aca="false">1-GT497/GN497</f>
        <v>0.0235555555555556</v>
      </c>
      <c r="GW497" s="514" t="n">
        <f aca="false">1-HC497/FT497</f>
        <v>0.155844155844156</v>
      </c>
      <c r="GX497" s="514" t="n">
        <f aca="false">1-HD497/FU497</f>
        <v>0.0651063829787234</v>
      </c>
      <c r="GY497" s="463" t="n">
        <f aca="false">GK497/(FU497-HD497)</f>
        <v>4.90379970920467</v>
      </c>
      <c r="GZ497" s="406" t="n">
        <v>38446</v>
      </c>
      <c r="HA497" s="582" t="n">
        <v>8.34</v>
      </c>
      <c r="HB497" s="452" t="n">
        <v>8.03</v>
      </c>
      <c r="HC497" s="578" t="n">
        <v>13</v>
      </c>
      <c r="HD497" s="464" t="n">
        <f aca="false">HC497*3.38</f>
        <v>43.94</v>
      </c>
      <c r="HE497" s="464" t="n">
        <v>12.5</v>
      </c>
      <c r="HF497" s="464"/>
      <c r="HG497" s="583"/>
      <c r="HH497" s="576" t="n">
        <v>7</v>
      </c>
      <c r="HI497" s="584" t="n">
        <v>7150</v>
      </c>
      <c r="HJ497" s="407" t="n">
        <f aca="false">HI497*0.67</f>
        <v>4790.5</v>
      </c>
      <c r="HK497" s="407"/>
      <c r="HL497" s="550"/>
      <c r="HM497" s="585"/>
      <c r="HN497" s="462" t="n">
        <v>0.73</v>
      </c>
      <c r="HO497" s="575"/>
      <c r="HP497" s="549" t="n">
        <v>0.01</v>
      </c>
      <c r="HQ497" s="586"/>
      <c r="HR497" s="587"/>
      <c r="HS497" s="521" t="n">
        <v>0.2</v>
      </c>
      <c r="HT497" s="588" t="n">
        <v>4</v>
      </c>
      <c r="HU497" s="523" t="n">
        <f aca="false">72500/BA497*24</f>
        <v>45.235928766411</v>
      </c>
      <c r="HV497" s="514" t="n">
        <f aca="false">1-HC497/BE497</f>
        <v>0.754253308128544</v>
      </c>
      <c r="HW497" s="514" t="n">
        <f aca="false">1-HD497/BF497</f>
        <v>0.787729468599034</v>
      </c>
      <c r="HX497" s="514" t="n">
        <f aca="false">1-HN497/BK497</f>
        <v>0.964563106796116</v>
      </c>
      <c r="HY497" s="600" t="s">
        <v>224</v>
      </c>
    </row>
    <row r="498" s="599" customFormat="true" ht="15" hidden="false" customHeight="true" outlineLevel="0" collapsed="false">
      <c r="A498" s="401" t="n">
        <v>43980</v>
      </c>
      <c r="B498" s="516" t="n">
        <v>47876</v>
      </c>
      <c r="C498" s="403" t="n">
        <f aca="false">B498/$B$6</f>
        <v>0.95752</v>
      </c>
      <c r="D498" s="572" t="n">
        <v>7.74</v>
      </c>
      <c r="E498" s="573" t="n">
        <v>51.6</v>
      </c>
      <c r="F498" s="574" t="n">
        <v>264</v>
      </c>
      <c r="G498" s="407" t="n">
        <f aca="false">F498*B498/1000</f>
        <v>12639.264</v>
      </c>
      <c r="H498" s="403" t="n">
        <f aca="false">G498/$G$6</f>
        <v>0.50557056</v>
      </c>
      <c r="I498" s="574" t="n">
        <v>7830</v>
      </c>
      <c r="J498" s="407" t="n">
        <f aca="false">I498*0.67</f>
        <v>5246.1</v>
      </c>
      <c r="K498" s="575" t="n">
        <v>39.4</v>
      </c>
      <c r="L498" s="575" t="n">
        <v>13.2</v>
      </c>
      <c r="M498" s="575" t="n">
        <v>1.3</v>
      </c>
      <c r="N498" s="576" t="n">
        <v>78.5</v>
      </c>
      <c r="O498" s="576" t="n">
        <v>32</v>
      </c>
      <c r="P498" s="410"/>
      <c r="Q498" s="410" t="n">
        <v>1320</v>
      </c>
      <c r="R498" s="410"/>
      <c r="S498" s="410"/>
      <c r="T498" s="411" t="n">
        <v>5.27</v>
      </c>
      <c r="U498" s="410" t="n">
        <f aca="false">V498/2.9</f>
        <v>3443.44827586207</v>
      </c>
      <c r="V498" s="410" t="n">
        <v>9986</v>
      </c>
      <c r="W498" s="410" t="n">
        <v>4242</v>
      </c>
      <c r="X498" s="517" t="n">
        <v>200</v>
      </c>
      <c r="Y498" s="474"/>
      <c r="Z498" s="430"/>
      <c r="AA498" s="410"/>
      <c r="AB498" s="410"/>
      <c r="AC498" s="410"/>
      <c r="AD498" s="475"/>
      <c r="AE498" s="478"/>
      <c r="AF498" s="479" t="n">
        <f aca="false">X498+Q498</f>
        <v>1520</v>
      </c>
      <c r="AG498" s="478" t="n">
        <f aca="false">AF498/$AF$6</f>
        <v>0.608</v>
      </c>
      <c r="AH498" s="479" t="n">
        <f aca="false">AI498/2.9</f>
        <v>3002.34119782214</v>
      </c>
      <c r="AI498" s="479" t="n">
        <f aca="false">(V498*Q498+F498*X498)/AF498</f>
        <v>8706.78947368421</v>
      </c>
      <c r="AJ498" s="474" t="n">
        <f aca="false">(V498*Q498+X498*F498)/1000</f>
        <v>13234.32</v>
      </c>
      <c r="AK498" s="478" t="n">
        <f aca="false">AJ498/$AJ$6</f>
        <v>0.588192</v>
      </c>
      <c r="AL498" s="448" t="n">
        <v>38</v>
      </c>
      <c r="AM498" s="480"/>
      <c r="AN498" s="474" t="n">
        <v>2967</v>
      </c>
      <c r="AO498" s="474" t="n">
        <v>2983</v>
      </c>
      <c r="AP498" s="480" t="n">
        <v>7.43</v>
      </c>
      <c r="AQ498" s="448" t="n">
        <v>708</v>
      </c>
      <c r="AR498" s="474" t="n">
        <f aca="false">AQ498*3.2</f>
        <v>2265.6</v>
      </c>
      <c r="AS498" s="658" t="n">
        <f aca="false">AR498/AQ498</f>
        <v>3.2</v>
      </c>
      <c r="AT498" s="474" t="n">
        <v>3950</v>
      </c>
      <c r="AU498" s="448"/>
      <c r="AV498" s="481" t="n">
        <v>16</v>
      </c>
      <c r="AW498" s="480" t="n">
        <v>10.57</v>
      </c>
      <c r="AX498" s="480" t="n">
        <v>30.18</v>
      </c>
      <c r="AY498" s="481" t="n">
        <v>12.7</v>
      </c>
      <c r="AZ498" s="481" t="n">
        <v>4.3</v>
      </c>
      <c r="BA498" s="421" t="n">
        <f aca="false">CC498+DF498</f>
        <v>40373</v>
      </c>
      <c r="BB498" s="422" t="n">
        <f aca="false">BA498/$BA$6</f>
        <v>0.80746</v>
      </c>
      <c r="BC498" s="423"/>
      <c r="BD498" s="424" t="n">
        <v>7.71</v>
      </c>
      <c r="BE498" s="425" t="n">
        <v>77.9</v>
      </c>
      <c r="BF498" s="426" t="n">
        <v>352</v>
      </c>
      <c r="BG498" s="427" t="n">
        <v>7360</v>
      </c>
      <c r="BH498" s="421" t="n">
        <f aca="false">BG498*0.67</f>
        <v>4931.2</v>
      </c>
      <c r="BI498" s="433"/>
      <c r="BJ498" s="422"/>
      <c r="BK498" s="428" t="n">
        <v>22.2</v>
      </c>
      <c r="BL498" s="428" t="n">
        <v>9.2</v>
      </c>
      <c r="BM498" s="429" t="n">
        <v>11.7</v>
      </c>
      <c r="BN498" s="423" t="n">
        <v>2.4</v>
      </c>
      <c r="BO498" s="426" t="n">
        <v>144</v>
      </c>
      <c r="BP498" s="426" t="n">
        <v>32</v>
      </c>
      <c r="BQ498" s="424" t="n">
        <v>3.4</v>
      </c>
      <c r="BR498" s="422" t="n">
        <f aca="false">BQ498/$BQ$6</f>
        <v>0.472222222222222</v>
      </c>
      <c r="BS498" s="410" t="n">
        <f aca="false">BA498+AF498</f>
        <v>41893</v>
      </c>
      <c r="BT498" s="430" t="n">
        <f aca="false">(BD498*BA498+AP498*AF498)/(AF498+BA498)</f>
        <v>7.69984078485666</v>
      </c>
      <c r="BU498" s="431" t="n">
        <f aca="false">(AQ498*Y498+BA498*BE498)/(BA498+Y498)</f>
        <v>77.9</v>
      </c>
      <c r="BV498" s="431" t="n">
        <f aca="false">(BA498*BF498+AR498*AF498)/(AF498+BA498)</f>
        <v>421.430978922493</v>
      </c>
      <c r="BW498" s="431" t="n">
        <f aca="false">(BA498*BG498+AS498*AF498)/(AF498+BA498)</f>
        <v>7093.07387869095</v>
      </c>
      <c r="BX498" s="431" t="n">
        <f aca="false">BW498*0.65</f>
        <v>4610.49802114912</v>
      </c>
      <c r="BY498" s="431" t="n">
        <f aca="false">(BK498*BA498+AY498*AF498)/BS498</f>
        <v>21.8553123433509</v>
      </c>
      <c r="BZ498" s="431" t="n">
        <f aca="false">(BL498*BA498+AY498*AF498)/BS498</f>
        <v>9.32699018929177</v>
      </c>
      <c r="CA498" s="432" t="n">
        <f aca="false">(BN498*BA498+AZ498*AF498)/BS498</f>
        <v>2.46893753132982</v>
      </c>
      <c r="CB498" s="431" t="n">
        <f aca="false">BO498</f>
        <v>144</v>
      </c>
      <c r="CC498" s="433" t="n">
        <v>20184</v>
      </c>
      <c r="CD498" s="412" t="n">
        <f aca="false">CC498+AF498/2</f>
        <v>20944</v>
      </c>
      <c r="CE498" s="422" t="n">
        <f aca="false">CD498/25000</f>
        <v>0.83776</v>
      </c>
      <c r="CF498" s="434" t="n">
        <f aca="false">6700/CD498*24</f>
        <v>7.67761650114591</v>
      </c>
      <c r="CG498" s="435"/>
      <c r="CH498" s="428"/>
      <c r="CI498" s="447" t="n">
        <f aca="false">9500/CD498*24</f>
        <v>10.8861726508785</v>
      </c>
      <c r="CJ498" s="437" t="n">
        <v>28.1</v>
      </c>
      <c r="CK498" s="437" t="n">
        <v>3.29</v>
      </c>
      <c r="CL498" s="424"/>
      <c r="CM498" s="424" t="n">
        <v>18.2</v>
      </c>
      <c r="CN498" s="424" t="n">
        <v>85</v>
      </c>
      <c r="CO498" s="433"/>
      <c r="CP498" s="433"/>
      <c r="CQ498" s="438"/>
      <c r="CR498" s="438" t="n">
        <v>0.9</v>
      </c>
      <c r="CS498" s="425"/>
      <c r="CT498" s="433" t="n">
        <f aca="false">3500/CD498*24</f>
        <v>4.01069518716578</v>
      </c>
      <c r="CU498" s="435" t="n">
        <v>7.32</v>
      </c>
      <c r="CV498" s="439"/>
      <c r="CW498" s="440"/>
      <c r="CX498" s="441"/>
      <c r="CY498" s="442"/>
      <c r="CZ498" s="443"/>
      <c r="DA498" s="443"/>
      <c r="DB498" s="443"/>
      <c r="DC498" s="443"/>
      <c r="DD498" s="444"/>
      <c r="DE498" s="441"/>
      <c r="DF498" s="445" t="n">
        <v>20189</v>
      </c>
      <c r="DG498" s="446" t="n">
        <f aca="false">DF498+AF498/2</f>
        <v>20949</v>
      </c>
      <c r="DH498" s="422" t="n">
        <f aca="false">DG498/25000</f>
        <v>0.83796</v>
      </c>
      <c r="DI498" s="447" t="n">
        <f aca="false">6700/DG498*24</f>
        <v>7.67578404697122</v>
      </c>
      <c r="DJ498" s="435" t="n">
        <v>7.77</v>
      </c>
      <c r="DK498" s="428" t="n">
        <v>3</v>
      </c>
      <c r="DL498" s="447" t="n">
        <f aca="false">9500/DG498*24</f>
        <v>10.8835743949592</v>
      </c>
      <c r="DM498" s="423" t="n">
        <v>28.1</v>
      </c>
      <c r="DN498" s="423" t="n">
        <v>2.96</v>
      </c>
      <c r="DO498" s="424" t="n">
        <v>7.82</v>
      </c>
      <c r="DP498" s="424" t="n">
        <v>17.7</v>
      </c>
      <c r="DQ498" s="424" t="n">
        <v>92</v>
      </c>
      <c r="DR498" s="433"/>
      <c r="DS498" s="433"/>
      <c r="DT498" s="438"/>
      <c r="DU498" s="438" t="n">
        <v>0.89</v>
      </c>
      <c r="DV498" s="425"/>
      <c r="DW498" s="447" t="n">
        <f aca="false">3500/DG498*24</f>
        <v>4.00973793498496</v>
      </c>
      <c r="DX498" s="435" t="n">
        <v>7.1</v>
      </c>
      <c r="DY498" s="439" t="n">
        <v>8.01</v>
      </c>
      <c r="DZ498" s="440" t="n">
        <v>18</v>
      </c>
      <c r="EA498" s="441" t="n">
        <v>64</v>
      </c>
      <c r="EB498" s="442" t="n">
        <v>7260</v>
      </c>
      <c r="EC498" s="443" t="n">
        <v>4.5</v>
      </c>
      <c r="ED498" s="443" t="n">
        <v>0.23</v>
      </c>
      <c r="EE498" s="443" t="n">
        <v>4.2</v>
      </c>
      <c r="EF498" s="443" t="n">
        <v>0.85</v>
      </c>
      <c r="EG498" s="444" t="n">
        <v>5</v>
      </c>
      <c r="EH498" s="441" t="n">
        <v>16</v>
      </c>
      <c r="EI498" s="430" t="n">
        <f aca="false">DY498</f>
        <v>8.01</v>
      </c>
      <c r="EJ498" s="448" t="n">
        <f aca="false">DZ498</f>
        <v>18</v>
      </c>
      <c r="EK498" s="449" t="n">
        <f aca="false">EA498</f>
        <v>64</v>
      </c>
      <c r="EL498" s="418" t="n">
        <f aca="false">EB498</f>
        <v>7260</v>
      </c>
      <c r="EM498" s="432" t="n">
        <f aca="false">EC498</f>
        <v>4.5</v>
      </c>
      <c r="EN498" s="432" t="n">
        <f aca="false">ED498</f>
        <v>0.23</v>
      </c>
      <c r="EO498" s="432" t="n">
        <f aca="false">EE498</f>
        <v>4.2</v>
      </c>
      <c r="EP498" s="432" t="n">
        <f aca="false">EF498</f>
        <v>0.85</v>
      </c>
      <c r="EQ498" s="431" t="n">
        <f aca="false">EG498</f>
        <v>5</v>
      </c>
      <c r="ER498" s="449" t="n">
        <f aca="false">EH498</f>
        <v>16</v>
      </c>
      <c r="ES498" s="450" t="n">
        <f aca="false">44000/(BA498+AF498)*24</f>
        <v>25.2070751676891</v>
      </c>
      <c r="ET498" s="451" t="n">
        <f aca="false">(BA498+AF498)/BA$6</f>
        <v>0.83786</v>
      </c>
      <c r="EU498" s="452" t="n">
        <f aca="false">BV498/1000/ES498*24</f>
        <v>0.401250181818182</v>
      </c>
      <c r="EV498" s="451" t="n">
        <f aca="false">EU498/$EU$6</f>
        <v>0.743055892255892</v>
      </c>
      <c r="EW498" s="514" t="n">
        <f aca="false">1-EM498/BY498</f>
        <v>0.794100403174103</v>
      </c>
      <c r="EX498" s="515" t="n">
        <f aca="false">BY498-EM498</f>
        <v>17.3553123433509</v>
      </c>
      <c r="EY498" s="514" t="n">
        <f aca="false">1-EJ498/BU498</f>
        <v>0.768934531450578</v>
      </c>
      <c r="EZ498" s="515" t="n">
        <f aca="false">BU498-EJ498</f>
        <v>59.9</v>
      </c>
      <c r="FA498" s="451" t="n">
        <f aca="false">1-EK498/BV498</f>
        <v>0.848136460770791</v>
      </c>
      <c r="FB498" s="432" t="n">
        <f aca="false">BV498-EK498</f>
        <v>357.430978922493</v>
      </c>
      <c r="FC498" s="453" t="n">
        <f aca="false">1-EP498/CA498</f>
        <v>0.655722354569994</v>
      </c>
      <c r="FD498" s="432" t="n">
        <f aca="false">CA498-EP498</f>
        <v>1.61893753132982</v>
      </c>
      <c r="FE498" s="453" t="n">
        <f aca="false">1-EQ498/CB498</f>
        <v>0.965277777777778</v>
      </c>
      <c r="FF498" s="431" t="n">
        <f aca="false">CB498-EQ498</f>
        <v>139</v>
      </c>
      <c r="FG498" s="406" t="n">
        <v>50400</v>
      </c>
      <c r="FH498" s="590"/>
      <c r="FI498" s="591"/>
      <c r="FJ498" s="592"/>
      <c r="FK498" s="456" t="n">
        <f aca="false">3000/BS498*24</f>
        <v>1.7186642159788</v>
      </c>
      <c r="FL498" s="531" t="n">
        <v>1500</v>
      </c>
      <c r="FM498" s="456" t="n">
        <f aca="false">FL498/BS498*1000</f>
        <v>35.8055044995584</v>
      </c>
      <c r="FN498" s="531" t="n">
        <v>4863</v>
      </c>
      <c r="FO498" s="533" t="n">
        <f aca="false">FN498/11.15/1.2/1000</f>
        <v>0.363452914798206</v>
      </c>
      <c r="FP498" s="450" t="n">
        <f aca="false">FN498/BS498*1000</f>
        <v>116.081445587568</v>
      </c>
      <c r="FQ498" s="458" t="n">
        <v>54</v>
      </c>
      <c r="FR498" s="459" t="n">
        <f aca="false">FQ498/BS498*1000</f>
        <v>1.2889981619841</v>
      </c>
      <c r="FS498" s="577" t="n">
        <v>8.03</v>
      </c>
      <c r="FT498" s="578" t="n">
        <v>13.4</v>
      </c>
      <c r="FU498" s="579" t="n">
        <v>48</v>
      </c>
      <c r="FV498" s="580" t="n">
        <v>1</v>
      </c>
      <c r="FW498" s="581" t="n">
        <v>0.28</v>
      </c>
      <c r="FX498" s="580" t="n">
        <v>8</v>
      </c>
      <c r="FY498" s="453" t="n">
        <f aca="false">1-FV498/(EG498+DD498)</f>
        <v>0.8</v>
      </c>
      <c r="FZ498" s="453" t="n">
        <f aca="false">1-FW498/(EF498+DC498)</f>
        <v>0.670588235294118</v>
      </c>
      <c r="GA498" s="430" t="n">
        <f aca="false">EF498+DC498-FW498</f>
        <v>0.57</v>
      </c>
      <c r="GB498" s="514" t="n">
        <f aca="false">1-FT498/DZ498</f>
        <v>0.255555555555556</v>
      </c>
      <c r="GC498" s="515" t="n">
        <f aca="false">(CW498+DZ498-FT498)</f>
        <v>4.6</v>
      </c>
      <c r="GD498" s="514" t="n">
        <f aca="false">1-FU498/EA498</f>
        <v>0.25</v>
      </c>
      <c r="GE498" s="528" t="n">
        <f aca="false">CX498+EA498-FU498</f>
        <v>16</v>
      </c>
      <c r="GF498" s="462" t="n">
        <f aca="false">4100/BS498*24</f>
        <v>2.34884109517103</v>
      </c>
      <c r="GG498" s="607" t="n">
        <v>25</v>
      </c>
      <c r="GH498" s="451" t="n">
        <f aca="false">GG498/80</f>
        <v>0.3125</v>
      </c>
      <c r="GI498" s="406" t="n">
        <v>175</v>
      </c>
      <c r="GJ498" s="463" t="n">
        <f aca="false">GI498/GG498</f>
        <v>7</v>
      </c>
      <c r="GK498" s="464" t="n">
        <f aca="false">GG498/(BS498/24)*1000</f>
        <v>14.3222017998234</v>
      </c>
      <c r="GL498" s="465" t="n">
        <v>8.25</v>
      </c>
      <c r="GM498" s="530" t="n">
        <v>12.5</v>
      </c>
      <c r="GN498" s="406" t="n">
        <v>45</v>
      </c>
      <c r="GO498" s="514" t="n">
        <f aca="false">1-GM498/FT498</f>
        <v>0.0671641791044776</v>
      </c>
      <c r="GP498" s="451" t="n">
        <f aca="false">1-GN498/FU498</f>
        <v>0.0625</v>
      </c>
      <c r="GQ498" s="578" t="n">
        <v>8</v>
      </c>
      <c r="GR498" s="456" t="n">
        <f aca="false">4300/BS498*24</f>
        <v>2.46341870956962</v>
      </c>
      <c r="GS498" s="532" t="n">
        <f aca="false">HC498</f>
        <v>12.4</v>
      </c>
      <c r="GT498" s="532" t="n">
        <f aca="false">HD498</f>
        <v>41.912</v>
      </c>
      <c r="GU498" s="514" t="n">
        <f aca="false">1-GS498/GM498</f>
        <v>0.00800000000000001</v>
      </c>
      <c r="GV498" s="514" t="n">
        <f aca="false">1-GT498/GN498</f>
        <v>0.0686222222222222</v>
      </c>
      <c r="GW498" s="514" t="n">
        <f aca="false">1-HC498/FT498</f>
        <v>0.0746268656716418</v>
      </c>
      <c r="GX498" s="514" t="n">
        <f aca="false">1-HD498/FU498</f>
        <v>0.126833333333333</v>
      </c>
      <c r="GY498" s="463" t="n">
        <f aca="false">GK498/(FU498-HD498)</f>
        <v>2.35252986199464</v>
      </c>
      <c r="GZ498" s="406" t="n">
        <v>40827</v>
      </c>
      <c r="HA498" s="582" t="n">
        <v>8.38</v>
      </c>
      <c r="HB498" s="452" t="n">
        <v>8</v>
      </c>
      <c r="HC498" s="578" t="n">
        <v>12.4</v>
      </c>
      <c r="HD498" s="464" t="n">
        <f aca="false">HC498*3.38</f>
        <v>41.912</v>
      </c>
      <c r="HE498" s="464" t="n">
        <v>12.3</v>
      </c>
      <c r="HF498" s="464"/>
      <c r="HG498" s="583"/>
      <c r="HH498" s="576" t="n">
        <v>3</v>
      </c>
      <c r="HI498" s="584" t="n">
        <v>7100</v>
      </c>
      <c r="HJ498" s="407" t="n">
        <f aca="false">HI498*0.67</f>
        <v>4757</v>
      </c>
      <c r="HK498" s="407"/>
      <c r="HL498" s="550"/>
      <c r="HM498" s="585" t="n">
        <v>4</v>
      </c>
      <c r="HN498" s="462" t="n">
        <v>2.55</v>
      </c>
      <c r="HO498" s="575" t="n">
        <v>0.14</v>
      </c>
      <c r="HP498" s="549" t="n">
        <v>0.01</v>
      </c>
      <c r="HQ498" s="586" t="n">
        <v>4.5</v>
      </c>
      <c r="HR498" s="587" t="n">
        <v>0.2</v>
      </c>
      <c r="HS498" s="521" t="n">
        <v>0.15</v>
      </c>
      <c r="HT498" s="588" t="n">
        <v>4</v>
      </c>
      <c r="HU498" s="523" t="n">
        <f aca="false">72500/BA498*24</f>
        <v>43.0981101231021</v>
      </c>
      <c r="HV498" s="514" t="n">
        <f aca="false">1-HC498/BE498</f>
        <v>0.840821566110398</v>
      </c>
      <c r="HW498" s="514" t="n">
        <f aca="false">1-HD498/BF498</f>
        <v>0.880931818181818</v>
      </c>
      <c r="HX498" s="514" t="n">
        <f aca="false">1-HN498/BK498</f>
        <v>0.885135135135135</v>
      </c>
      <c r="HY498" s="600"/>
    </row>
    <row r="499" s="599" customFormat="true" ht="15" hidden="false" customHeight="true" outlineLevel="0" collapsed="false">
      <c r="A499" s="401" t="n">
        <v>43981</v>
      </c>
      <c r="B499" s="516" t="n">
        <v>47186</v>
      </c>
      <c r="C499" s="403" t="n">
        <f aca="false">B499/$B$6</f>
        <v>0.94372</v>
      </c>
      <c r="D499" s="572" t="n">
        <v>7.85</v>
      </c>
      <c r="E499" s="573" t="n">
        <v>35.95</v>
      </c>
      <c r="F499" s="574" t="n">
        <v>170</v>
      </c>
      <c r="G499" s="407" t="n">
        <f aca="false">F499*B499/1000</f>
        <v>8021.62</v>
      </c>
      <c r="H499" s="403" t="n">
        <f aca="false">G499/$G$6</f>
        <v>0.3208648</v>
      </c>
      <c r="I499" s="574" t="n">
        <v>5980</v>
      </c>
      <c r="J499" s="407" t="n">
        <f aca="false">I499*0.67</f>
        <v>4006.6</v>
      </c>
      <c r="K499" s="575" t="n">
        <v>26.45</v>
      </c>
      <c r="L499" s="575"/>
      <c r="M499" s="575"/>
      <c r="N499" s="576" t="n">
        <v>107</v>
      </c>
      <c r="O499" s="576"/>
      <c r="P499" s="410"/>
      <c r="Q499" s="410" t="n">
        <v>1320</v>
      </c>
      <c r="R499" s="410"/>
      <c r="S499" s="410"/>
      <c r="T499" s="411" t="n">
        <v>5.14</v>
      </c>
      <c r="U499" s="410" t="n">
        <f aca="false">V499/2.9</f>
        <v>3273.10344827586</v>
      </c>
      <c r="V499" s="410" t="n">
        <v>9492</v>
      </c>
      <c r="W499" s="410" t="n">
        <v>3840</v>
      </c>
      <c r="X499" s="517" t="n">
        <v>200</v>
      </c>
      <c r="Y499" s="474"/>
      <c r="Z499" s="430"/>
      <c r="AA499" s="410"/>
      <c r="AB499" s="410"/>
      <c r="AC499" s="410"/>
      <c r="AD499" s="475"/>
      <c r="AE499" s="478"/>
      <c r="AF499" s="479" t="n">
        <f aca="false">X499+Q499</f>
        <v>1520</v>
      </c>
      <c r="AG499" s="478" t="n">
        <f aca="false">AF499/$AF$6</f>
        <v>0.608</v>
      </c>
      <c r="AH499" s="479" t="n">
        <f aca="false">AI499/2.9</f>
        <v>2850.14519056261</v>
      </c>
      <c r="AI499" s="479" t="n">
        <f aca="false">(V499*Q499+F499*X499)/AF499</f>
        <v>8265.42105263158</v>
      </c>
      <c r="AJ499" s="474" t="n">
        <f aca="false">(V499*Q499+X499*F499)/1000</f>
        <v>12563.44</v>
      </c>
      <c r="AK499" s="478" t="n">
        <f aca="false">AJ499/$AJ$6</f>
        <v>0.558375111111111</v>
      </c>
      <c r="AL499" s="448" t="n">
        <v>38</v>
      </c>
      <c r="AM499" s="480"/>
      <c r="AN499" s="474" t="n">
        <v>2730</v>
      </c>
      <c r="AO499" s="474" t="n">
        <v>2752</v>
      </c>
      <c r="AP499" s="480" t="n">
        <v>7.42</v>
      </c>
      <c r="AQ499" s="448" t="n">
        <v>716</v>
      </c>
      <c r="AR499" s="474" t="n">
        <f aca="false">AQ499*3.2</f>
        <v>2291.2</v>
      </c>
      <c r="AS499" s="658" t="n">
        <f aca="false">AR499/AQ499</f>
        <v>3.2</v>
      </c>
      <c r="AT499" s="474" t="n">
        <v>4060</v>
      </c>
      <c r="AU499" s="448"/>
      <c r="AV499" s="481" t="n">
        <v>18</v>
      </c>
      <c r="AW499" s="480" t="n">
        <v>10.29</v>
      </c>
      <c r="AX499" s="480" t="n">
        <v>30.9</v>
      </c>
      <c r="AY499" s="481" t="n">
        <v>12.9</v>
      </c>
      <c r="AZ499" s="481" t="n">
        <v>4.2</v>
      </c>
      <c r="BA499" s="421" t="n">
        <f aca="false">CC499+DF499</f>
        <v>46030</v>
      </c>
      <c r="BB499" s="422" t="n">
        <f aca="false">BA499/$BA$6</f>
        <v>0.9206</v>
      </c>
      <c r="BC499" s="423"/>
      <c r="BD499" s="424" t="n">
        <v>7.73</v>
      </c>
      <c r="BE499" s="425" t="n">
        <v>49.7</v>
      </c>
      <c r="BF499" s="426" t="n">
        <v>239</v>
      </c>
      <c r="BG499" s="427" t="n">
        <v>6730</v>
      </c>
      <c r="BH499" s="421" t="n">
        <f aca="false">BG499*0.67</f>
        <v>4509.1</v>
      </c>
      <c r="BI499" s="433"/>
      <c r="BJ499" s="422"/>
      <c r="BK499" s="428" t="n">
        <v>23.3</v>
      </c>
      <c r="BL499" s="428"/>
      <c r="BM499" s="429"/>
      <c r="BN499" s="423"/>
      <c r="BO499" s="426" t="n">
        <v>137</v>
      </c>
      <c r="BP499" s="426"/>
      <c r="BQ499" s="424" t="n">
        <v>5.8</v>
      </c>
      <c r="BR499" s="422" t="n">
        <f aca="false">BQ499/$BQ$6</f>
        <v>0.805555555555555</v>
      </c>
      <c r="BS499" s="410" t="n">
        <f aca="false">BA499+AF499</f>
        <v>47550</v>
      </c>
      <c r="BT499" s="430" t="n">
        <f aca="false">(BD499*BA499+AP499*AF499)/(AF499+BA499)</f>
        <v>7.72009043112513</v>
      </c>
      <c r="BU499" s="431" t="n">
        <f aca="false">(AQ499*Y499+BA499*BE499)/(BA499+Y499)</f>
        <v>49.7</v>
      </c>
      <c r="BV499" s="431" t="n">
        <f aca="false">(BA499*BF499+AR499*AF499)/(AF499+BA499)</f>
        <v>304.60134595163</v>
      </c>
      <c r="BW499" s="431" t="n">
        <f aca="false">(BA499*BG499+AS499*AF499)/(AF499+BA499)</f>
        <v>6514.96874868559</v>
      </c>
      <c r="BX499" s="431" t="n">
        <f aca="false">BW499*0.65</f>
        <v>4234.72968664564</v>
      </c>
      <c r="BY499" s="431" t="n">
        <f aca="false">(BK499*BA499+AY499*AF499)/BS499</f>
        <v>22.9675499474238</v>
      </c>
      <c r="BZ499" s="431"/>
      <c r="CA499" s="432"/>
      <c r="CB499" s="431" t="n">
        <f aca="false">BO499</f>
        <v>137</v>
      </c>
      <c r="CC499" s="433" t="n">
        <v>23044</v>
      </c>
      <c r="CD499" s="412" t="n">
        <f aca="false">CC499+AF499/2</f>
        <v>23804</v>
      </c>
      <c r="CE499" s="422" t="n">
        <f aca="false">CD499/25000</f>
        <v>0.95216</v>
      </c>
      <c r="CF499" s="434" t="n">
        <f aca="false">6700/CD499*24</f>
        <v>6.75516719879012</v>
      </c>
      <c r="CG499" s="435"/>
      <c r="CH499" s="428"/>
      <c r="CI499" s="447" t="n">
        <f aca="false">9500/CD499*24</f>
        <v>9.57822214753823</v>
      </c>
      <c r="CJ499" s="437" t="n">
        <v>27.2</v>
      </c>
      <c r="CK499" s="437" t="n">
        <v>3.45</v>
      </c>
      <c r="CL499" s="424"/>
      <c r="CM499" s="424" t="n">
        <v>18.8</v>
      </c>
      <c r="CN499" s="424" t="n">
        <v>91</v>
      </c>
      <c r="CO499" s="433"/>
      <c r="CP499" s="433"/>
      <c r="CQ499" s="438"/>
      <c r="CR499" s="438" t="n">
        <v>0.93</v>
      </c>
      <c r="CS499" s="425"/>
      <c r="CT499" s="433" t="n">
        <f aca="false">3500/CD499*24</f>
        <v>3.52881868593514</v>
      </c>
      <c r="CU499" s="435" t="n">
        <v>7.65</v>
      </c>
      <c r="CV499" s="439"/>
      <c r="CW499" s="440"/>
      <c r="CX499" s="441"/>
      <c r="CY499" s="442"/>
      <c r="CZ499" s="443"/>
      <c r="DA499" s="443"/>
      <c r="DB499" s="443"/>
      <c r="DC499" s="443"/>
      <c r="DD499" s="444"/>
      <c r="DE499" s="441"/>
      <c r="DF499" s="445" t="n">
        <v>22986</v>
      </c>
      <c r="DG499" s="446" t="n">
        <f aca="false">DF499+AF499/2</f>
        <v>23746</v>
      </c>
      <c r="DH499" s="422" t="n">
        <f aca="false">DG499/25000</f>
        <v>0.94984</v>
      </c>
      <c r="DI499" s="447" t="n">
        <f aca="false">6700/DG499*24</f>
        <v>6.77166680704119</v>
      </c>
      <c r="DJ499" s="435" t="n">
        <v>7.71</v>
      </c>
      <c r="DK499" s="428" t="n">
        <v>4.8</v>
      </c>
      <c r="DL499" s="447" t="n">
        <f aca="false">9500/DG499*24</f>
        <v>9.60161711446138</v>
      </c>
      <c r="DM499" s="423" t="n">
        <v>27.2</v>
      </c>
      <c r="DN499" s="423" t="n">
        <v>2.22</v>
      </c>
      <c r="DO499" s="424" t="n">
        <v>7.7</v>
      </c>
      <c r="DP499" s="424" t="n">
        <v>18.3</v>
      </c>
      <c r="DQ499" s="424" t="n">
        <v>89</v>
      </c>
      <c r="DR499" s="433"/>
      <c r="DS499" s="433"/>
      <c r="DT499" s="438"/>
      <c r="DU499" s="438" t="n">
        <v>0.91</v>
      </c>
      <c r="DV499" s="425"/>
      <c r="DW499" s="447" t="n">
        <f aca="false">3500/DG499*24</f>
        <v>3.53743788427525</v>
      </c>
      <c r="DX499" s="435" t="n">
        <v>7.21</v>
      </c>
      <c r="DY499" s="439" t="n">
        <v>8</v>
      </c>
      <c r="DZ499" s="440" t="n">
        <v>18.3</v>
      </c>
      <c r="EA499" s="441" t="n">
        <v>63</v>
      </c>
      <c r="EB499" s="442" t="n">
        <v>7140</v>
      </c>
      <c r="EC499" s="443" t="n">
        <v>6</v>
      </c>
      <c r="ED499" s="443"/>
      <c r="EE499" s="443"/>
      <c r="EF499" s="443"/>
      <c r="EG499" s="444" t="n">
        <v>7</v>
      </c>
      <c r="EH499" s="441"/>
      <c r="EI499" s="430" t="n">
        <f aca="false">DY499</f>
        <v>8</v>
      </c>
      <c r="EJ499" s="448" t="n">
        <f aca="false">DZ499</f>
        <v>18.3</v>
      </c>
      <c r="EK499" s="449" t="n">
        <f aca="false">EA499</f>
        <v>63</v>
      </c>
      <c r="EL499" s="418" t="n">
        <f aca="false">EB499</f>
        <v>7140</v>
      </c>
      <c r="EM499" s="432" t="n">
        <f aca="false">EC499</f>
        <v>6</v>
      </c>
      <c r="EN499" s="432"/>
      <c r="EO499" s="432"/>
      <c r="EP499" s="432"/>
      <c r="EQ499" s="431" t="n">
        <f aca="false">EG499</f>
        <v>7</v>
      </c>
      <c r="ER499" s="449"/>
      <c r="ES499" s="450" t="n">
        <f aca="false">44000/(BA499+AF499)*24</f>
        <v>22.2082018927445</v>
      </c>
      <c r="ET499" s="451" t="n">
        <f aca="false">(BA499+AF499)/BA$6</f>
        <v>0.951</v>
      </c>
      <c r="EU499" s="452" t="n">
        <f aca="false">BV499/1000/ES499*24</f>
        <v>0.329177136363636</v>
      </c>
      <c r="EV499" s="451" t="n">
        <f aca="false">EU499/$EU$6</f>
        <v>0.609587289562289</v>
      </c>
      <c r="EW499" s="514" t="n">
        <f aca="false">1-EM499/BY499</f>
        <v>0.738761861246197</v>
      </c>
      <c r="EX499" s="515" t="n">
        <f aca="false">BY499-EM499</f>
        <v>16.9675499474238</v>
      </c>
      <c r="EY499" s="514" t="n">
        <f aca="false">1-EJ499/BU499</f>
        <v>0.631790744466801</v>
      </c>
      <c r="EZ499" s="515" t="n">
        <f aca="false">BU499-EJ499</f>
        <v>31.4</v>
      </c>
      <c r="FA499" s="451" t="n">
        <f aca="false">1-EK499/BV499</f>
        <v>0.793172286211748</v>
      </c>
      <c r="FB499" s="432" t="n">
        <f aca="false">BV499-EK499</f>
        <v>241.60134595163</v>
      </c>
      <c r="FC499" s="453"/>
      <c r="FD499" s="432"/>
      <c r="FE499" s="453" t="n">
        <f aca="false">1-EQ499/CB499</f>
        <v>0.948905109489051</v>
      </c>
      <c r="FF499" s="431" t="n">
        <f aca="false">CB499-EQ499</f>
        <v>130</v>
      </c>
      <c r="FG499" s="406" t="n">
        <v>50400</v>
      </c>
      <c r="FH499" s="590"/>
      <c r="FI499" s="591"/>
      <c r="FJ499" s="592"/>
      <c r="FK499" s="456" t="n">
        <f aca="false">3000/BS499*24</f>
        <v>1.51419558359621</v>
      </c>
      <c r="FL499" s="531" t="n">
        <v>1500</v>
      </c>
      <c r="FM499" s="456" t="n">
        <f aca="false">FL499/BS499*1000</f>
        <v>31.5457413249211</v>
      </c>
      <c r="FN499" s="531" t="n">
        <v>4726</v>
      </c>
      <c r="FO499" s="533" t="n">
        <f aca="false">FN499/11.15/1.2/1000</f>
        <v>0.35321375186846</v>
      </c>
      <c r="FP499" s="450" t="n">
        <f aca="false">FN499/BS499*1000</f>
        <v>99.3901156677182</v>
      </c>
      <c r="FQ499" s="458" t="n">
        <v>54</v>
      </c>
      <c r="FR499" s="459" t="n">
        <f aca="false">FQ499/BS499*1000</f>
        <v>1.13564668769716</v>
      </c>
      <c r="FS499" s="577" t="n">
        <v>8.05</v>
      </c>
      <c r="FT499" s="578" t="n">
        <v>14</v>
      </c>
      <c r="FU499" s="579" t="n">
        <v>49</v>
      </c>
      <c r="FV499" s="580" t="n">
        <v>2</v>
      </c>
      <c r="FW499" s="581"/>
      <c r="FX499" s="580"/>
      <c r="FY499" s="453" t="n">
        <f aca="false">1-FV499/(EG499+DD499)</f>
        <v>0.714285714285714</v>
      </c>
      <c r="FZ499" s="453"/>
      <c r="GA499" s="430"/>
      <c r="GB499" s="514" t="n">
        <f aca="false">1-FT499/DZ499</f>
        <v>0.234972677595628</v>
      </c>
      <c r="GC499" s="515" t="n">
        <f aca="false">(CW499+DZ499-FT499)</f>
        <v>4.3</v>
      </c>
      <c r="GD499" s="514" t="n">
        <f aca="false">1-FU499/EA499</f>
        <v>0.222222222222222</v>
      </c>
      <c r="GE499" s="528" t="n">
        <f aca="false">CX499+EA499-FU499</f>
        <v>14</v>
      </c>
      <c r="GF499" s="462" t="n">
        <f aca="false">4100/BS499*24</f>
        <v>2.06940063091483</v>
      </c>
      <c r="GG499" s="607" t="n">
        <v>25</v>
      </c>
      <c r="GH499" s="451" t="n">
        <f aca="false">GG499/80</f>
        <v>0.3125</v>
      </c>
      <c r="GI499" s="406" t="n">
        <v>175</v>
      </c>
      <c r="GJ499" s="463" t="n">
        <f aca="false">GI499/GG499</f>
        <v>7</v>
      </c>
      <c r="GK499" s="464" t="n">
        <f aca="false">GG499/(BS499/24)*1000</f>
        <v>12.6182965299685</v>
      </c>
      <c r="GL499" s="465" t="n">
        <v>8.12</v>
      </c>
      <c r="GM499" s="530" t="n">
        <v>13.1</v>
      </c>
      <c r="GN499" s="406" t="n">
        <v>48</v>
      </c>
      <c r="GO499" s="514" t="n">
        <f aca="false">1-GM499/FT499</f>
        <v>0.0642857142857143</v>
      </c>
      <c r="GP499" s="451" t="n">
        <f aca="false">1-GN499/FU499</f>
        <v>0.0204081632653061</v>
      </c>
      <c r="GQ499" s="578" t="n">
        <v>8</v>
      </c>
      <c r="GR499" s="456" t="n">
        <f aca="false">4300/BS499*24</f>
        <v>2.17034700315457</v>
      </c>
      <c r="GS499" s="532" t="n">
        <f aca="false">HC499</f>
        <v>11.9</v>
      </c>
      <c r="GT499" s="532" t="n">
        <f aca="false">HD499</f>
        <v>40.222</v>
      </c>
      <c r="GU499" s="514" t="n">
        <f aca="false">1-GS499/GM499</f>
        <v>0.0916030534351144</v>
      </c>
      <c r="GV499" s="514" t="n">
        <f aca="false">1-GT499/GN499</f>
        <v>0.162041666666667</v>
      </c>
      <c r="GW499" s="514" t="n">
        <f aca="false">1-HC499/FT499</f>
        <v>0.15</v>
      </c>
      <c r="GX499" s="514" t="n">
        <f aca="false">1-HD499/FU499</f>
        <v>0.179142857142857</v>
      </c>
      <c r="GY499" s="463" t="n">
        <f aca="false">GK499/(FU499-HD499)</f>
        <v>1.43749106060247</v>
      </c>
      <c r="GZ499" s="406" t="n">
        <v>45311</v>
      </c>
      <c r="HA499" s="582" t="n">
        <v>8.26</v>
      </c>
      <c r="HB499" s="452" t="n">
        <v>7.96</v>
      </c>
      <c r="HC499" s="578" t="n">
        <v>11.9</v>
      </c>
      <c r="HD499" s="464" t="n">
        <f aca="false">HC499*3.38</f>
        <v>40.222</v>
      </c>
      <c r="HE499" s="464" t="n">
        <v>10.9</v>
      </c>
      <c r="HF499" s="464"/>
      <c r="HG499" s="583"/>
      <c r="HH499" s="576" t="n">
        <v>8</v>
      </c>
      <c r="HI499" s="584" t="n">
        <v>7090</v>
      </c>
      <c r="HJ499" s="407" t="n">
        <f aca="false">HI499*0.67</f>
        <v>4750.3</v>
      </c>
      <c r="HK499" s="407"/>
      <c r="HL499" s="550"/>
      <c r="HM499" s="585"/>
      <c r="HN499" s="462" t="n">
        <v>2.61</v>
      </c>
      <c r="HO499" s="575"/>
      <c r="HP499" s="549" t="n">
        <v>0.01</v>
      </c>
      <c r="HQ499" s="586"/>
      <c r="HR499" s="587"/>
      <c r="HS499" s="521" t="n">
        <v>0.22</v>
      </c>
      <c r="HT499" s="588" t="n">
        <v>4</v>
      </c>
      <c r="HU499" s="523" t="n">
        <f aca="false">72500/BA499*24</f>
        <v>37.8014338474908</v>
      </c>
      <c r="HV499" s="514" t="n">
        <f aca="false">1-HC499/BE499</f>
        <v>0.76056338028169</v>
      </c>
      <c r="HW499" s="514" t="n">
        <f aca="false">1-HD499/BF499</f>
        <v>0.831707112970711</v>
      </c>
      <c r="HX499" s="514" t="n">
        <f aca="false">1-HN499/BK499</f>
        <v>0.887982832618026</v>
      </c>
      <c r="HY499" s="600"/>
    </row>
    <row r="500" customFormat="false" ht="15.6" hidden="false" customHeight="false" outlineLevel="0" collapsed="false">
      <c r="A500" s="486" t="n">
        <v>43982</v>
      </c>
      <c r="B500" s="487" t="n">
        <v>36346</v>
      </c>
      <c r="C500" s="488" t="n">
        <f aca="false">B500/$B$6</f>
        <v>0.72692</v>
      </c>
      <c r="D500" s="489" t="n">
        <v>7.93</v>
      </c>
      <c r="E500" s="490" t="n">
        <v>45.15</v>
      </c>
      <c r="F500" s="491" t="n">
        <v>240</v>
      </c>
      <c r="G500" s="491" t="n">
        <f aca="false">F500*B500/1000</f>
        <v>8723.04</v>
      </c>
      <c r="H500" s="488" t="n">
        <f aca="false">G500/$G$6</f>
        <v>0.3489216</v>
      </c>
      <c r="I500" s="491" t="n">
        <v>7690</v>
      </c>
      <c r="J500" s="491" t="n">
        <f aca="false">I500*0.67</f>
        <v>5152.3</v>
      </c>
      <c r="K500" s="492" t="n">
        <v>30</v>
      </c>
      <c r="L500" s="492"/>
      <c r="M500" s="492"/>
      <c r="N500" s="493" t="n">
        <v>54</v>
      </c>
      <c r="O500" s="493"/>
      <c r="P500" s="410"/>
      <c r="Q500" s="410" t="n">
        <v>1320</v>
      </c>
      <c r="R500" s="410"/>
      <c r="S500" s="410"/>
      <c r="T500" s="411" t="n">
        <v>5.09</v>
      </c>
      <c r="U500" s="412" t="n">
        <f aca="false">V500/2.9</f>
        <v>3354.8275862069</v>
      </c>
      <c r="V500" s="410" t="n">
        <v>9729</v>
      </c>
      <c r="W500" s="410" t="n">
        <v>3515</v>
      </c>
      <c r="X500" s="413" t="n">
        <v>200</v>
      </c>
      <c r="Y500" s="474"/>
      <c r="Z500" s="430"/>
      <c r="AA500" s="448"/>
      <c r="AB500" s="410"/>
      <c r="AC500" s="410"/>
      <c r="AD500" s="475"/>
      <c r="AE500" s="478"/>
      <c r="AF500" s="479" t="n">
        <f aca="false">X500+Q500</f>
        <v>1520</v>
      </c>
      <c r="AG500" s="478" t="n">
        <f aca="false">AF500/$AF$6</f>
        <v>0.608</v>
      </c>
      <c r="AH500" s="479" t="n">
        <f aca="false">AI500/2.9</f>
        <v>2924.29219600726</v>
      </c>
      <c r="AI500" s="479" t="n">
        <f aca="false">(V500*Q500+F500*X500)/AF500</f>
        <v>8480.44736842105</v>
      </c>
      <c r="AJ500" s="474" t="n">
        <f aca="false">(V500*Q500+X500*F500)/1000</f>
        <v>12890.28</v>
      </c>
      <c r="AK500" s="478" t="n">
        <f aca="false">AJ500/$AJ$6</f>
        <v>0.572901333333333</v>
      </c>
      <c r="AL500" s="448" t="n">
        <v>38</v>
      </c>
      <c r="AM500" s="480"/>
      <c r="AN500" s="474" t="n">
        <v>2225</v>
      </c>
      <c r="AO500" s="474" t="n">
        <v>2267</v>
      </c>
      <c r="AP500" s="480" t="n">
        <v>7.4</v>
      </c>
      <c r="AQ500" s="448" t="n">
        <v>714</v>
      </c>
      <c r="AR500" s="474" t="n">
        <f aca="false">AQ500*3.2</f>
        <v>2284.8</v>
      </c>
      <c r="AS500" s="658" t="n">
        <f aca="false">AR500/AQ500</f>
        <v>3.2</v>
      </c>
      <c r="AT500" s="474" t="n">
        <v>4040</v>
      </c>
      <c r="AU500" s="448"/>
      <c r="AV500" s="481" t="n">
        <v>15</v>
      </c>
      <c r="AW500" s="480" t="n">
        <v>10.03</v>
      </c>
      <c r="AX500" s="480" t="n">
        <v>30.55</v>
      </c>
      <c r="AY500" s="481" t="n">
        <v>13.6</v>
      </c>
      <c r="AZ500" s="481" t="n">
        <v>4.4</v>
      </c>
      <c r="BA500" s="421" t="n">
        <f aca="false">CC500+DF500</f>
        <v>42358</v>
      </c>
      <c r="BB500" s="422" t="n">
        <f aca="false">BA500/$BA$6</f>
        <v>0.84716</v>
      </c>
      <c r="BC500" s="423"/>
      <c r="BD500" s="424" t="n">
        <v>7.67</v>
      </c>
      <c r="BE500" s="425" t="n">
        <v>56.7</v>
      </c>
      <c r="BF500" s="426" t="n">
        <v>243</v>
      </c>
      <c r="BG500" s="427" t="n">
        <v>7020</v>
      </c>
      <c r="BH500" s="421" t="n">
        <f aca="false">BG500*0.67</f>
        <v>4703.4</v>
      </c>
      <c r="BI500" s="421"/>
      <c r="BJ500" s="422"/>
      <c r="BK500" s="428" t="n">
        <v>16.8</v>
      </c>
      <c r="BL500" s="428"/>
      <c r="BM500" s="429"/>
      <c r="BN500" s="423"/>
      <c r="BO500" s="426" t="n">
        <v>115</v>
      </c>
      <c r="BP500" s="426"/>
      <c r="BQ500" s="424" t="n">
        <v>2.75</v>
      </c>
      <c r="BR500" s="422" t="n">
        <f aca="false">BQ500/$BQ$6</f>
        <v>0.381944444444444</v>
      </c>
      <c r="BS500" s="410" t="n">
        <f aca="false">BA500+AF500</f>
        <v>43878</v>
      </c>
      <c r="BT500" s="430" t="n">
        <f aca="false">(BD500*BA500+AP500*AF500)/(AF500+BA500)</f>
        <v>7.66064679338165</v>
      </c>
      <c r="BU500" s="431" t="n">
        <f aca="false">(AQ500*Y500+BA500*BE500)/(BA500+Y500)</f>
        <v>56.7</v>
      </c>
      <c r="BV500" s="431" t="n">
        <f aca="false">(BA500*BF500+AR500*AF500)/(AF500+BA500)</f>
        <v>313.731026938329</v>
      </c>
      <c r="BW500" s="431" t="n">
        <f aca="false">(BA500*BG500+AS500*AF500)/(AF500+BA500)</f>
        <v>6776.92748074206</v>
      </c>
      <c r="BX500" s="431" t="n">
        <f aca="false">BW500*0.65</f>
        <v>4405.00286248234</v>
      </c>
      <c r="BY500" s="431" t="n">
        <f aca="false">(BK500*BA500+AY500*AF500)/BS500</f>
        <v>16.6891471808195</v>
      </c>
      <c r="BZ500" s="431"/>
      <c r="CA500" s="432"/>
      <c r="CB500" s="431" t="n">
        <f aca="false">BO500</f>
        <v>115</v>
      </c>
      <c r="CC500" s="433" t="n">
        <v>21242</v>
      </c>
      <c r="CD500" s="412" t="n">
        <f aca="false">CC500+AF500/2</f>
        <v>22002</v>
      </c>
      <c r="CE500" s="422" t="n">
        <f aca="false">CD500/25000</f>
        <v>0.88008</v>
      </c>
      <c r="CF500" s="434" t="n">
        <f aca="false">6700/CD500*24</f>
        <v>7.30842650668121</v>
      </c>
      <c r="CG500" s="435"/>
      <c r="CH500" s="428"/>
      <c r="CI500" s="447" t="n">
        <f aca="false">9500/CD500*24</f>
        <v>10.3626943005181</v>
      </c>
      <c r="CJ500" s="437" t="n">
        <v>27.8</v>
      </c>
      <c r="CK500" s="437" t="n">
        <v>2.4</v>
      </c>
      <c r="CL500" s="424"/>
      <c r="CM500" s="424" t="n">
        <v>17</v>
      </c>
      <c r="CN500" s="424" t="n">
        <v>83</v>
      </c>
      <c r="CO500" s="433"/>
      <c r="CP500" s="433"/>
      <c r="CQ500" s="438"/>
      <c r="CR500" s="438" t="n">
        <v>0.87</v>
      </c>
      <c r="CS500" s="482"/>
      <c r="CT500" s="433" t="n">
        <f aca="false">3500/CD500*24</f>
        <v>3.81783474229616</v>
      </c>
      <c r="CU500" s="435" t="n">
        <v>7.45</v>
      </c>
      <c r="CV500" s="494"/>
      <c r="CW500" s="495"/>
      <c r="CX500" s="496"/>
      <c r="CY500" s="497"/>
      <c r="CZ500" s="498"/>
      <c r="DA500" s="498"/>
      <c r="DB500" s="498"/>
      <c r="DC500" s="498"/>
      <c r="DD500" s="499"/>
      <c r="DE500" s="499"/>
      <c r="DF500" s="433" t="n">
        <v>21116</v>
      </c>
      <c r="DG500" s="446" t="n">
        <f aca="false">DF500+AF500/2</f>
        <v>21876</v>
      </c>
      <c r="DH500" s="422" t="n">
        <f aca="false">DG500/25000</f>
        <v>0.87504</v>
      </c>
      <c r="DI500" s="447" t="n">
        <f aca="false">6700/DG500*24</f>
        <v>7.35052111903456</v>
      </c>
      <c r="DJ500" s="435" t="n">
        <v>7.7</v>
      </c>
      <c r="DK500" s="428" t="n">
        <v>3.4</v>
      </c>
      <c r="DL500" s="447" t="n">
        <f aca="false">9500/DG500*24</f>
        <v>10.4223806911684</v>
      </c>
      <c r="DM500" s="542" t="n">
        <v>27</v>
      </c>
      <c r="DN500" s="542" t="n">
        <v>2.3</v>
      </c>
      <c r="DO500" s="543" t="n">
        <v>7.78</v>
      </c>
      <c r="DP500" s="543" t="n">
        <v>17.3</v>
      </c>
      <c r="DQ500" s="543" t="n">
        <v>86</v>
      </c>
      <c r="DR500" s="433"/>
      <c r="DS500" s="433"/>
      <c r="DT500" s="438"/>
      <c r="DU500" s="438" t="n">
        <v>0.9</v>
      </c>
      <c r="DV500" s="482"/>
      <c r="DW500" s="447" t="n">
        <f aca="false">3500/DG500*24</f>
        <v>3.83982446516731</v>
      </c>
      <c r="DX500" s="435" t="n">
        <v>7.11</v>
      </c>
      <c r="DY500" s="494" t="n">
        <v>7.96</v>
      </c>
      <c r="DZ500" s="495" t="n">
        <v>15.5</v>
      </c>
      <c r="EA500" s="496" t="n">
        <v>55</v>
      </c>
      <c r="EB500" s="497" t="n">
        <v>6810</v>
      </c>
      <c r="EC500" s="498" t="n">
        <v>4.9</v>
      </c>
      <c r="ED500" s="498"/>
      <c r="EE500" s="498"/>
      <c r="EF500" s="498"/>
      <c r="EG500" s="499" t="n">
        <v>4</v>
      </c>
      <c r="EH500" s="496"/>
      <c r="EI500" s="430" t="n">
        <f aca="false">DY500</f>
        <v>7.96</v>
      </c>
      <c r="EJ500" s="448" t="n">
        <f aca="false">DZ500</f>
        <v>15.5</v>
      </c>
      <c r="EK500" s="449" t="n">
        <f aca="false">EA500</f>
        <v>55</v>
      </c>
      <c r="EL500" s="418" t="n">
        <f aca="false">EB500</f>
        <v>6810</v>
      </c>
      <c r="EM500" s="432" t="n">
        <f aca="false">EC500</f>
        <v>4.9</v>
      </c>
      <c r="EN500" s="432"/>
      <c r="EO500" s="432"/>
      <c r="EP500" s="432"/>
      <c r="EQ500" s="431" t="n">
        <f aca="false">EG500</f>
        <v>4</v>
      </c>
      <c r="ER500" s="449"/>
      <c r="ES500" s="450" t="n">
        <f aca="false">44000/(BA500+AF500)*24</f>
        <v>24.0667304799672</v>
      </c>
      <c r="ET500" s="451" t="n">
        <f aca="false">(BA500+AF500)/BA$6</f>
        <v>0.87756</v>
      </c>
      <c r="EU500" s="452" t="n">
        <f aca="false">BV500/1000/ES500*24</f>
        <v>0.312861136363636</v>
      </c>
      <c r="EV500" s="500" t="n">
        <f aca="false">EU500/$EU$6</f>
        <v>0.579372474747475</v>
      </c>
      <c r="EW500" s="514" t="n">
        <f aca="false">1-EM500/BY500</f>
        <v>0.706396022102828</v>
      </c>
      <c r="EX500" s="515" t="n">
        <f aca="false">BY500-EM500</f>
        <v>11.7891471808195</v>
      </c>
      <c r="EY500" s="514" t="n">
        <f aca="false">1-EJ500/BU500</f>
        <v>0.72663139329806</v>
      </c>
      <c r="EZ500" s="515" t="n">
        <f aca="false">BU500-EJ500</f>
        <v>41.2</v>
      </c>
      <c r="FA500" s="451" t="n">
        <f aca="false">1-EK500/BV500</f>
        <v>0.824690593924548</v>
      </c>
      <c r="FB500" s="432" t="n">
        <f aca="false">BV500-EK500</f>
        <v>258.731026938329</v>
      </c>
      <c r="FC500" s="453"/>
      <c r="FD500" s="432"/>
      <c r="FE500" s="453" t="n">
        <f aca="false">1-EQ500/CB500</f>
        <v>0.965217391304348</v>
      </c>
      <c r="FF500" s="431" t="n">
        <f aca="false">CB500-EQ500</f>
        <v>111</v>
      </c>
      <c r="FG500" s="491" t="n">
        <v>50400</v>
      </c>
      <c r="FH500" s="499"/>
      <c r="FI500" s="502"/>
      <c r="FJ500" s="488"/>
      <c r="FK500" s="456" t="n">
        <f aca="false">3000/BS500*24</f>
        <v>1.64091344181594</v>
      </c>
      <c r="FL500" s="491" t="n">
        <v>1500</v>
      </c>
      <c r="FM500" s="456" t="n">
        <f aca="false">FL500/BS500*1000</f>
        <v>34.1856967044988</v>
      </c>
      <c r="FN500" s="491" t="n">
        <v>4726</v>
      </c>
      <c r="FO500" s="533" t="n">
        <f aca="false">FN500/11.15/1.2/1000</f>
        <v>0.35321375186846</v>
      </c>
      <c r="FP500" s="450" t="n">
        <f aca="false">FN500/BS500*1000</f>
        <v>107.707735083641</v>
      </c>
      <c r="FQ500" s="504" t="n">
        <v>54</v>
      </c>
      <c r="FR500" s="459" t="n">
        <f aca="false">FQ500/BS500*1000</f>
        <v>1.23068508136196</v>
      </c>
      <c r="FS500" s="505" t="n">
        <v>7.95</v>
      </c>
      <c r="FT500" s="536" t="n">
        <v>13</v>
      </c>
      <c r="FU500" s="496" t="n">
        <v>41</v>
      </c>
      <c r="FV500" s="491" t="n">
        <v>3</v>
      </c>
      <c r="FW500" s="505"/>
      <c r="FX500" s="491"/>
      <c r="FY500" s="453" t="n">
        <f aca="false">1-FV500/(EG500+DD500)</f>
        <v>0.25</v>
      </c>
      <c r="FZ500" s="453"/>
      <c r="GA500" s="430"/>
      <c r="GB500" s="500" t="n">
        <f aca="false">1-FT500/DZ500</f>
        <v>0.161290322580645</v>
      </c>
      <c r="GC500" s="515" t="n">
        <f aca="false">(CW500+DZ500-FT500)</f>
        <v>2.5</v>
      </c>
      <c r="GD500" s="500" t="n">
        <f aca="false">1-FU500/EA500</f>
        <v>0.254545454545454</v>
      </c>
      <c r="GE500" s="528" t="n">
        <f aca="false">CX500+EA500-FU500</f>
        <v>14</v>
      </c>
      <c r="GF500" s="462" t="n">
        <f aca="false">4100/BS500*24</f>
        <v>2.24258170381512</v>
      </c>
      <c r="GG500" s="491" t="n">
        <v>25</v>
      </c>
      <c r="GH500" s="527" t="n">
        <f aca="false">GG500/80</f>
        <v>0.3125</v>
      </c>
      <c r="GI500" s="491" t="n">
        <v>175</v>
      </c>
      <c r="GJ500" s="545" t="n">
        <f aca="false">GI500/GG500</f>
        <v>7</v>
      </c>
      <c r="GK500" s="464" t="n">
        <f aca="false">GG500/(BS500/24)*1000</f>
        <v>13.6742786817995</v>
      </c>
      <c r="GL500" s="508" t="n">
        <v>8.12</v>
      </c>
      <c r="GM500" s="536" t="n">
        <v>11.8</v>
      </c>
      <c r="GN500" s="537" t="n">
        <v>40</v>
      </c>
      <c r="GO500" s="527" t="n">
        <f aca="false">1-GM500/FT500</f>
        <v>0.0923076923076922</v>
      </c>
      <c r="GP500" s="527" t="n">
        <f aca="false">1-GN500/FU500</f>
        <v>0.024390243902439</v>
      </c>
      <c r="GQ500" s="536" t="n">
        <v>8</v>
      </c>
      <c r="GR500" s="456" t="n">
        <f aca="false">4300/BS500*24</f>
        <v>2.35197593326952</v>
      </c>
      <c r="GS500" s="537" t="n">
        <f aca="false">HC500</f>
        <v>11.7</v>
      </c>
      <c r="GT500" s="537" t="n">
        <f aca="false">HD500</f>
        <v>39.546</v>
      </c>
      <c r="GU500" s="527" t="n">
        <f aca="false">1-GS500/GM500</f>
        <v>0.00847457627118653</v>
      </c>
      <c r="GV500" s="527" t="n">
        <f aca="false">1-GT500/GN500</f>
        <v>0.01135</v>
      </c>
      <c r="GW500" s="527" t="n">
        <f aca="false">1-HC500/FT500</f>
        <v>0.1</v>
      </c>
      <c r="GX500" s="527" t="n">
        <f aca="false">1-HD500/FU500</f>
        <v>0.0354634146341464</v>
      </c>
      <c r="GY500" s="545" t="n">
        <f aca="false">GK500/(FU500-HD500)</f>
        <v>9.40459331623076</v>
      </c>
      <c r="GZ500" s="491" t="n">
        <v>44503</v>
      </c>
      <c r="HA500" s="494" t="n">
        <v>8.18</v>
      </c>
      <c r="HB500" s="494" t="n">
        <v>7.98</v>
      </c>
      <c r="HC500" s="495" t="n">
        <v>11.7</v>
      </c>
      <c r="HD500" s="499" t="n">
        <f aca="false">HC500*3.38</f>
        <v>39.546</v>
      </c>
      <c r="HE500" s="499" t="n">
        <v>11.6</v>
      </c>
      <c r="HF500" s="499"/>
      <c r="HG500" s="499"/>
      <c r="HH500" s="493" t="n">
        <v>9</v>
      </c>
      <c r="HI500" s="509" t="n">
        <v>6910</v>
      </c>
      <c r="HJ500" s="491" t="n">
        <f aca="false">HI500*0.67</f>
        <v>4629.7</v>
      </c>
      <c r="HK500" s="491"/>
      <c r="HL500" s="491"/>
      <c r="HM500" s="544"/>
      <c r="HN500" s="507" t="n">
        <v>2.49</v>
      </c>
      <c r="HO500" s="492"/>
      <c r="HP500" s="546" t="n">
        <v>0.01</v>
      </c>
      <c r="HQ500" s="524"/>
      <c r="HR500" s="525"/>
      <c r="HS500" s="525" t="n">
        <v>0.18</v>
      </c>
      <c r="HT500" s="512" t="n">
        <v>4</v>
      </c>
      <c r="HU500" s="526" t="n">
        <f aca="false">72500/BA500*24</f>
        <v>41.0784267434723</v>
      </c>
      <c r="HV500" s="527" t="n">
        <f aca="false">1-HC500/BE500</f>
        <v>0.793650793650794</v>
      </c>
      <c r="HW500" s="527" t="n">
        <f aca="false">1-HD500/BF500</f>
        <v>0.837259259259259</v>
      </c>
      <c r="HX500" s="527" t="n">
        <f aca="false">1-HN500/BK500</f>
        <v>0.851785714285714</v>
      </c>
      <c r="HY500" s="513"/>
    </row>
    <row r="501" s="599" customFormat="true" ht="15" hidden="false" customHeight="true" outlineLevel="0" collapsed="false">
      <c r="A501" s="401" t="n">
        <v>43983</v>
      </c>
      <c r="B501" s="516" t="n">
        <v>41256</v>
      </c>
      <c r="C501" s="403" t="n">
        <f aca="false">B501/$B$6</f>
        <v>0.82512</v>
      </c>
      <c r="D501" s="572" t="n">
        <v>7.85</v>
      </c>
      <c r="E501" s="573" t="n">
        <v>47.8</v>
      </c>
      <c r="F501" s="574" t="n">
        <v>241</v>
      </c>
      <c r="G501" s="407" t="n">
        <f aca="false">F501*B501/1000</f>
        <v>9942.696</v>
      </c>
      <c r="H501" s="403" t="n">
        <f aca="false">G501/$G$6</f>
        <v>0.39770784</v>
      </c>
      <c r="I501" s="574" t="n">
        <v>7180</v>
      </c>
      <c r="J501" s="407" t="n">
        <f aca="false">I501*0.67</f>
        <v>4810.6</v>
      </c>
      <c r="K501" s="575" t="n">
        <v>27.7</v>
      </c>
      <c r="L501" s="575"/>
      <c r="M501" s="575"/>
      <c r="N501" s="576" t="n">
        <v>249</v>
      </c>
      <c r="O501" s="576"/>
      <c r="P501" s="410"/>
      <c r="Q501" s="410" t="n">
        <v>1320</v>
      </c>
      <c r="R501" s="410"/>
      <c r="S501" s="410"/>
      <c r="T501" s="411" t="n">
        <v>5.18</v>
      </c>
      <c r="U501" s="410" t="n">
        <f aca="false">V501/2.9</f>
        <v>3470.68965517241</v>
      </c>
      <c r="V501" s="410" t="n">
        <v>10065</v>
      </c>
      <c r="W501" s="410" t="n">
        <v>4380</v>
      </c>
      <c r="X501" s="517"/>
      <c r="Y501" s="474"/>
      <c r="Z501" s="430"/>
      <c r="AA501" s="448"/>
      <c r="AB501" s="410"/>
      <c r="AC501" s="410"/>
      <c r="AD501" s="475"/>
      <c r="AE501" s="478"/>
      <c r="AF501" s="479" t="n">
        <f aca="false">X501+Q501</f>
        <v>1320</v>
      </c>
      <c r="AG501" s="478" t="n">
        <f aca="false">AF501/$AF$6</f>
        <v>0.528</v>
      </c>
      <c r="AH501" s="479" t="n">
        <f aca="false">AI501/2.9</f>
        <v>3470.68965517241</v>
      </c>
      <c r="AI501" s="479" t="n">
        <f aca="false">(V501*Q501+F501*X501)/AF501</f>
        <v>10065</v>
      </c>
      <c r="AJ501" s="474" t="n">
        <f aca="false">(V501*Q501+X501*F501)/1000</f>
        <v>13285.8</v>
      </c>
      <c r="AK501" s="478" t="n">
        <f aca="false">AJ501/$AJ$6</f>
        <v>0.59048</v>
      </c>
      <c r="AL501" s="448" t="n">
        <v>38</v>
      </c>
      <c r="AM501" s="480"/>
      <c r="AN501" s="474" t="n">
        <v>2018</v>
      </c>
      <c r="AO501" s="474" t="n">
        <v>2043</v>
      </c>
      <c r="AP501" s="480" t="n">
        <v>7.44</v>
      </c>
      <c r="AQ501" s="448" t="n">
        <v>722</v>
      </c>
      <c r="AR501" s="474" t="n">
        <f aca="false">AQ501*3.2</f>
        <v>2310.4</v>
      </c>
      <c r="AS501" s="658" t="n">
        <f aca="false">AR501/AQ501</f>
        <v>3.2</v>
      </c>
      <c r="AT501" s="474" t="n">
        <v>4080</v>
      </c>
      <c r="AU501" s="448"/>
      <c r="AV501" s="481" t="n">
        <v>15</v>
      </c>
      <c r="AW501" s="480" t="n">
        <v>9.99</v>
      </c>
      <c r="AX501" s="480" t="n">
        <v>30.24</v>
      </c>
      <c r="AY501" s="481" t="n">
        <v>12.8</v>
      </c>
      <c r="AZ501" s="481" t="n">
        <v>5.4</v>
      </c>
      <c r="BA501" s="421" t="n">
        <f aca="false">CC501+DF501</f>
        <v>36539</v>
      </c>
      <c r="BB501" s="422" t="n">
        <f aca="false">BA501/$BA$6</f>
        <v>0.73078</v>
      </c>
      <c r="BC501" s="423"/>
      <c r="BD501" s="424" t="n">
        <v>7.71</v>
      </c>
      <c r="BE501" s="425" t="n">
        <v>72.5</v>
      </c>
      <c r="BF501" s="426" t="n">
        <v>310</v>
      </c>
      <c r="BG501" s="427" t="n">
        <v>8850</v>
      </c>
      <c r="BH501" s="421" t="n">
        <f aca="false">BG501*0.67</f>
        <v>5929.5</v>
      </c>
      <c r="BI501" s="433"/>
      <c r="BJ501" s="422"/>
      <c r="BK501" s="428" t="n">
        <v>22.9</v>
      </c>
      <c r="BL501" s="428"/>
      <c r="BM501" s="429"/>
      <c r="BN501" s="423"/>
      <c r="BO501" s="426" t="n">
        <v>172</v>
      </c>
      <c r="BP501" s="426"/>
      <c r="BQ501" s="424" t="n">
        <v>2.13</v>
      </c>
      <c r="BR501" s="422" t="n">
        <f aca="false">BQ501/$BQ$6</f>
        <v>0.295833333333333</v>
      </c>
      <c r="BS501" s="410" t="n">
        <f aca="false">BA501+AF501</f>
        <v>37859</v>
      </c>
      <c r="BT501" s="430" t="n">
        <f aca="false">(BD501*BA501+AP501*AF501)/(AF501+BA501)</f>
        <v>7.70058612219023</v>
      </c>
      <c r="BU501" s="431" t="n">
        <f aca="false">(AQ501*Y501+BA501*BE501)/(BA501+Y501)</f>
        <v>72.5</v>
      </c>
      <c r="BV501" s="431" t="n">
        <f aca="false">(BA501*BF501+AR501*AF501)/(AF501+BA501)</f>
        <v>379.746374706146</v>
      </c>
      <c r="BW501" s="431" t="n">
        <f aca="false">(BA501*BG501+AS501*AF501)/(AF501+BA501)</f>
        <v>8541.54557700943</v>
      </c>
      <c r="BX501" s="431" t="n">
        <f aca="false">BW501*0.65</f>
        <v>5552.00462505613</v>
      </c>
      <c r="BY501" s="431" t="n">
        <f aca="false">(BK501*BA501+AY501*AF501)/BS501</f>
        <v>22.5478512374865</v>
      </c>
      <c r="BZ501" s="431"/>
      <c r="CA501" s="432"/>
      <c r="CB501" s="431" t="n">
        <f aca="false">BO501</f>
        <v>172</v>
      </c>
      <c r="CC501" s="433" t="n">
        <v>18030</v>
      </c>
      <c r="CD501" s="412" t="n">
        <f aca="false">CC501+AF501/2</f>
        <v>18690</v>
      </c>
      <c r="CE501" s="422" t="n">
        <f aca="false">CD501/25000</f>
        <v>0.7476</v>
      </c>
      <c r="CF501" s="434" t="n">
        <f aca="false">6700/CD501*24</f>
        <v>8.60353130016051</v>
      </c>
      <c r="CG501" s="435"/>
      <c r="CH501" s="428"/>
      <c r="CI501" s="447" t="n">
        <f aca="false">9500/CD501*24</f>
        <v>12.199036918138</v>
      </c>
      <c r="CJ501" s="437" t="n">
        <v>28.1</v>
      </c>
      <c r="CK501" s="437" t="n">
        <v>2.1</v>
      </c>
      <c r="CL501" s="424"/>
      <c r="CM501" s="424" t="n">
        <v>18.1</v>
      </c>
      <c r="CN501" s="424" t="n">
        <v>90</v>
      </c>
      <c r="CO501" s="433"/>
      <c r="CP501" s="433"/>
      <c r="CQ501" s="438"/>
      <c r="CR501" s="438" t="n">
        <v>0.89</v>
      </c>
      <c r="CS501" s="425"/>
      <c r="CT501" s="433" t="n">
        <f aca="false">3500/CD501*24</f>
        <v>4.49438202247191</v>
      </c>
      <c r="CU501" s="435" t="n">
        <v>6.56</v>
      </c>
      <c r="CV501" s="439"/>
      <c r="CW501" s="440"/>
      <c r="CX501" s="441"/>
      <c r="CY501" s="442"/>
      <c r="CZ501" s="443"/>
      <c r="DA501" s="443"/>
      <c r="DB501" s="443"/>
      <c r="DC501" s="443"/>
      <c r="DD501" s="444"/>
      <c r="DE501" s="441"/>
      <c r="DF501" s="445" t="n">
        <v>18509</v>
      </c>
      <c r="DG501" s="446" t="n">
        <f aca="false">DF501+AF501/2</f>
        <v>19169</v>
      </c>
      <c r="DH501" s="422" t="n">
        <f aca="false">DG501/25000</f>
        <v>0.76676</v>
      </c>
      <c r="DI501" s="447" t="n">
        <f aca="false">6700/DG501*24</f>
        <v>8.38854400333872</v>
      </c>
      <c r="DJ501" s="435" t="n">
        <v>7.67</v>
      </c>
      <c r="DK501" s="428" t="n">
        <v>3.8</v>
      </c>
      <c r="DL501" s="447" t="n">
        <f aca="false">9500/DG501*24</f>
        <v>11.8942041838385</v>
      </c>
      <c r="DM501" s="423" t="n">
        <v>28.2</v>
      </c>
      <c r="DN501" s="423" t="n">
        <v>2.3</v>
      </c>
      <c r="DO501" s="424" t="n">
        <v>7.76</v>
      </c>
      <c r="DP501" s="424" t="n">
        <v>17.5</v>
      </c>
      <c r="DQ501" s="424" t="n">
        <v>96</v>
      </c>
      <c r="DR501" s="433"/>
      <c r="DS501" s="433"/>
      <c r="DT501" s="438"/>
      <c r="DU501" s="438" t="n">
        <v>0.89</v>
      </c>
      <c r="DV501" s="425"/>
      <c r="DW501" s="447" t="n">
        <f aca="false">3500/DG501*24</f>
        <v>4.38207522562471</v>
      </c>
      <c r="DX501" s="435" t="n">
        <v>7.21</v>
      </c>
      <c r="DY501" s="439" t="n">
        <v>7.94</v>
      </c>
      <c r="DZ501" s="440" t="n">
        <v>17</v>
      </c>
      <c r="EA501" s="441" t="n">
        <v>58</v>
      </c>
      <c r="EB501" s="442" t="n">
        <v>6960</v>
      </c>
      <c r="EC501" s="443" t="n">
        <v>4.2</v>
      </c>
      <c r="ED501" s="443"/>
      <c r="EE501" s="443"/>
      <c r="EF501" s="443"/>
      <c r="EG501" s="444" t="n">
        <v>10</v>
      </c>
      <c r="EH501" s="441"/>
      <c r="EI501" s="430" t="n">
        <f aca="false">DY501</f>
        <v>7.94</v>
      </c>
      <c r="EJ501" s="448" t="n">
        <f aca="false">DZ501</f>
        <v>17</v>
      </c>
      <c r="EK501" s="449" t="n">
        <f aca="false">EA501</f>
        <v>58</v>
      </c>
      <c r="EL501" s="418" t="n">
        <f aca="false">EB501</f>
        <v>6960</v>
      </c>
      <c r="EM501" s="432" t="n">
        <f aca="false">EC501</f>
        <v>4.2</v>
      </c>
      <c r="EN501" s="432"/>
      <c r="EO501" s="432"/>
      <c r="EP501" s="432"/>
      <c r="EQ501" s="431" t="n">
        <f aca="false">EG501</f>
        <v>10</v>
      </c>
      <c r="ER501" s="449"/>
      <c r="ES501" s="450" t="n">
        <f aca="false">44000/(BA501+AF501)*24</f>
        <v>27.892971288201</v>
      </c>
      <c r="ET501" s="451" t="n">
        <f aca="false">(BA501+AF501)/BA$6</f>
        <v>0.75718</v>
      </c>
      <c r="EU501" s="452" t="n">
        <f aca="false">BV501/1000/ES501*24</f>
        <v>0.326745863636364</v>
      </c>
      <c r="EV501" s="451" t="n">
        <f aca="false">EU501/$EU$6</f>
        <v>0.605084932659933</v>
      </c>
      <c r="EW501" s="514" t="n">
        <f aca="false">1-EM501/BY501</f>
        <v>0.813729478886335</v>
      </c>
      <c r="EX501" s="515" t="n">
        <f aca="false">BY501-EM501</f>
        <v>18.3478512374865</v>
      </c>
      <c r="EY501" s="514" t="n">
        <f aca="false">1-EJ501/BU501</f>
        <v>0.76551724137931</v>
      </c>
      <c r="EZ501" s="515" t="n">
        <f aca="false">BU501-EJ501</f>
        <v>55.5</v>
      </c>
      <c r="FA501" s="451" t="n">
        <f aca="false">1-EK501/BV501</f>
        <v>0.847266481359088</v>
      </c>
      <c r="FB501" s="432" t="n">
        <f aca="false">BV501-EK501</f>
        <v>321.746374706146</v>
      </c>
      <c r="FC501" s="453"/>
      <c r="FD501" s="432"/>
      <c r="FE501" s="453" t="n">
        <f aca="false">1-EQ501/CB501</f>
        <v>0.941860465116279</v>
      </c>
      <c r="FF501" s="431" t="n">
        <f aca="false">CB501-EQ501</f>
        <v>162</v>
      </c>
      <c r="FG501" s="406" t="n">
        <v>50400</v>
      </c>
      <c r="FH501" s="590"/>
      <c r="FI501" s="591"/>
      <c r="FJ501" s="592"/>
      <c r="FK501" s="456" t="n">
        <f aca="false">3000/BS501*24</f>
        <v>1.90179349692279</v>
      </c>
      <c r="FL501" s="531" t="n">
        <v>1500</v>
      </c>
      <c r="FM501" s="456" t="n">
        <f aca="false">FL501/BS501*1000</f>
        <v>39.6206978525582</v>
      </c>
      <c r="FN501" s="531" t="n">
        <v>4865</v>
      </c>
      <c r="FO501" s="533" t="n">
        <f aca="false">FN501/11.15/1.2/1000</f>
        <v>0.363602391629297</v>
      </c>
      <c r="FP501" s="450" t="n">
        <f aca="false">FN501/BS501*1000</f>
        <v>128.50313003513</v>
      </c>
      <c r="FQ501" s="458" t="n">
        <v>54</v>
      </c>
      <c r="FR501" s="459" t="n">
        <f aca="false">FQ501/BS501*1000</f>
        <v>1.42634512269209</v>
      </c>
      <c r="FS501" s="577" t="n">
        <v>7.93</v>
      </c>
      <c r="FT501" s="578" t="n">
        <v>15.4</v>
      </c>
      <c r="FU501" s="579" t="n">
        <v>50</v>
      </c>
      <c r="FV501" s="580" t="n">
        <v>3</v>
      </c>
      <c r="FW501" s="581"/>
      <c r="FX501" s="580"/>
      <c r="FY501" s="453" t="n">
        <f aca="false">1-FV501/(EG501+DD501)</f>
        <v>0.7</v>
      </c>
      <c r="FZ501" s="453"/>
      <c r="GA501" s="430"/>
      <c r="GB501" s="514" t="n">
        <f aca="false">1-FT501/DZ501</f>
        <v>0.0941176470588235</v>
      </c>
      <c r="GC501" s="515" t="n">
        <f aca="false">(CW501+DZ501-FT501)</f>
        <v>1.6</v>
      </c>
      <c r="GD501" s="514" t="n">
        <f aca="false">1-FU501/EA501</f>
        <v>0.137931034482759</v>
      </c>
      <c r="GE501" s="528" t="n">
        <f aca="false">CX501+EA501-FU501</f>
        <v>8</v>
      </c>
      <c r="GF501" s="462" t="n">
        <f aca="false">4100/BS501*24</f>
        <v>2.59911777912782</v>
      </c>
      <c r="GG501" s="607" t="n">
        <v>25</v>
      </c>
      <c r="GH501" s="451" t="n">
        <f aca="false">GG501/80</f>
        <v>0.3125</v>
      </c>
      <c r="GI501" s="406" t="n">
        <v>175</v>
      </c>
      <c r="GJ501" s="463" t="n">
        <f aca="false">GI501/GG501</f>
        <v>7</v>
      </c>
      <c r="GK501" s="464" t="n">
        <f aca="false">GG501/(BS501/24)*1000</f>
        <v>15.8482791410233</v>
      </c>
      <c r="GL501" s="465" t="n">
        <v>8.23</v>
      </c>
      <c r="GM501" s="530" t="n">
        <v>13.2</v>
      </c>
      <c r="GN501" s="406" t="n">
        <v>49</v>
      </c>
      <c r="GO501" s="514" t="n">
        <f aca="false">1-GM501/FT501</f>
        <v>0.142857142857143</v>
      </c>
      <c r="GP501" s="451" t="n">
        <f aca="false">1-GN501/FU501</f>
        <v>0.02</v>
      </c>
      <c r="GQ501" s="578" t="n">
        <v>8</v>
      </c>
      <c r="GR501" s="456" t="n">
        <f aca="false">4300/BS501*24</f>
        <v>2.725904012256</v>
      </c>
      <c r="GS501" s="532" t="n">
        <f aca="false">HC501</f>
        <v>12.3</v>
      </c>
      <c r="GT501" s="532" t="n">
        <f aca="false">HD501</f>
        <v>41.574</v>
      </c>
      <c r="GU501" s="514" t="n">
        <f aca="false">1-GS501/GM501</f>
        <v>0.0681818181818181</v>
      </c>
      <c r="GV501" s="514" t="n">
        <f aca="false">1-GT501/GN501</f>
        <v>0.151551020408163</v>
      </c>
      <c r="GW501" s="514" t="n">
        <f aca="false">1-HC501/FT501</f>
        <v>0.201298701298701</v>
      </c>
      <c r="GX501" s="514" t="n">
        <f aca="false">1-HD501/FU501</f>
        <v>0.16852</v>
      </c>
      <c r="GY501" s="463" t="n">
        <f aca="false">GK501/(FU501-HD501)</f>
        <v>1.88087813209391</v>
      </c>
      <c r="GZ501" s="406" t="n">
        <v>35839</v>
      </c>
      <c r="HA501" s="582" t="n">
        <v>8.27</v>
      </c>
      <c r="HB501" s="452" t="n">
        <v>8.08</v>
      </c>
      <c r="HC501" s="578" t="n">
        <v>12.3</v>
      </c>
      <c r="HD501" s="464" t="n">
        <f aca="false">HC501*3.38</f>
        <v>41.574</v>
      </c>
      <c r="HE501" s="464" t="n">
        <v>12</v>
      </c>
      <c r="HF501" s="464"/>
      <c r="HG501" s="583"/>
      <c r="HH501" s="576" t="n">
        <v>8</v>
      </c>
      <c r="HI501" s="584" t="n">
        <v>6750</v>
      </c>
      <c r="HJ501" s="407" t="n">
        <f aca="false">HI501*0.67</f>
        <v>4522.5</v>
      </c>
      <c r="HK501" s="407"/>
      <c r="HL501" s="550"/>
      <c r="HM501" s="585"/>
      <c r="HN501" s="462" t="n">
        <v>2.27</v>
      </c>
      <c r="HO501" s="575"/>
      <c r="HP501" s="549" t="n">
        <v>0.01</v>
      </c>
      <c r="HQ501" s="586"/>
      <c r="HR501" s="587"/>
      <c r="HS501" s="521" t="n">
        <v>0.15</v>
      </c>
      <c r="HT501" s="588" t="n">
        <v>4</v>
      </c>
      <c r="HU501" s="523" t="n">
        <f aca="false">72500/BA501*24</f>
        <v>47.6203508579874</v>
      </c>
      <c r="HV501" s="514" t="n">
        <f aca="false">1-HC501/BE501</f>
        <v>0.830344827586207</v>
      </c>
      <c r="HW501" s="514" t="n">
        <f aca="false">1-HD501/BF501</f>
        <v>0.865890322580645</v>
      </c>
      <c r="HX501" s="514" t="n">
        <f aca="false">1-HN501/BK501</f>
        <v>0.900873362445415</v>
      </c>
      <c r="HY501" s="600"/>
    </row>
    <row r="502" s="599" customFormat="true" ht="15" hidden="false" customHeight="true" outlineLevel="0" collapsed="false">
      <c r="A502" s="401" t="n">
        <v>43984</v>
      </c>
      <c r="B502" s="516" t="n">
        <v>39151</v>
      </c>
      <c r="C502" s="403" t="n">
        <f aca="false">B502/$B$6</f>
        <v>0.78302</v>
      </c>
      <c r="D502" s="572" t="n">
        <v>8.07</v>
      </c>
      <c r="E502" s="573" t="n">
        <v>40.2</v>
      </c>
      <c r="F502" s="574" t="n">
        <v>259</v>
      </c>
      <c r="G502" s="407" t="n">
        <f aca="false">F502*B502/1000</f>
        <v>10140.109</v>
      </c>
      <c r="H502" s="403" t="n">
        <f aca="false">G502/$G$6</f>
        <v>0.40560436</v>
      </c>
      <c r="I502" s="574" t="n">
        <v>6100</v>
      </c>
      <c r="J502" s="407" t="n">
        <f aca="false">I502*0.67</f>
        <v>4087</v>
      </c>
      <c r="K502" s="575" t="n">
        <v>27.75</v>
      </c>
      <c r="L502" s="575" t="n">
        <v>11.8</v>
      </c>
      <c r="M502" s="575" t="n">
        <v>1.5</v>
      </c>
      <c r="N502" s="576" t="n">
        <v>286.5</v>
      </c>
      <c r="O502" s="576" t="n">
        <v>32</v>
      </c>
      <c r="P502" s="410"/>
      <c r="Q502" s="410" t="n">
        <v>1320</v>
      </c>
      <c r="R502" s="410"/>
      <c r="S502" s="410"/>
      <c r="T502" s="411" t="n">
        <v>5.16</v>
      </c>
      <c r="U502" s="410" t="n">
        <f aca="false">V502/2.9</f>
        <v>3850.68965517241</v>
      </c>
      <c r="V502" s="410" t="n">
        <v>11167</v>
      </c>
      <c r="W502" s="410" t="n">
        <v>4403</v>
      </c>
      <c r="X502" s="517"/>
      <c r="Y502" s="474"/>
      <c r="Z502" s="430"/>
      <c r="AA502" s="448"/>
      <c r="AB502" s="410"/>
      <c r="AC502" s="410"/>
      <c r="AD502" s="475"/>
      <c r="AE502" s="478"/>
      <c r="AF502" s="479" t="n">
        <f aca="false">X502+Q502</f>
        <v>1320</v>
      </c>
      <c r="AG502" s="478" t="n">
        <f aca="false">AF502/$AF$6</f>
        <v>0.528</v>
      </c>
      <c r="AH502" s="479" t="n">
        <f aca="false">AI502/2.9</f>
        <v>3850.68965517241</v>
      </c>
      <c r="AI502" s="479" t="n">
        <f aca="false">(V502*Q502+F502*X502)/AF502</f>
        <v>11167</v>
      </c>
      <c r="AJ502" s="474" t="n">
        <f aca="false">(V502*Q502+X502*F502)/1000</f>
        <v>14740.44</v>
      </c>
      <c r="AK502" s="478" t="n">
        <f aca="false">AJ502/$AJ$6</f>
        <v>0.655130666666667</v>
      </c>
      <c r="AL502" s="448" t="n">
        <v>38</v>
      </c>
      <c r="AM502" s="480"/>
      <c r="AN502" s="474" t="n">
        <v>1958</v>
      </c>
      <c r="AO502" s="474" t="n">
        <v>1947</v>
      </c>
      <c r="AP502" s="480" t="n">
        <v>7.55</v>
      </c>
      <c r="AQ502" s="448" t="n">
        <v>736</v>
      </c>
      <c r="AR502" s="474" t="n">
        <f aca="false">AQ502*3.2</f>
        <v>2355.2</v>
      </c>
      <c r="AS502" s="658" t="n">
        <f aca="false">AR502/AQ502</f>
        <v>3.2</v>
      </c>
      <c r="AT502" s="474" t="n">
        <v>4230</v>
      </c>
      <c r="AU502" s="448"/>
      <c r="AV502" s="481" t="n">
        <v>15</v>
      </c>
      <c r="AW502" s="480" t="n">
        <v>9.76</v>
      </c>
      <c r="AX502" s="480" t="n">
        <v>29.14</v>
      </c>
      <c r="AY502" s="481" t="n">
        <v>17.4</v>
      </c>
      <c r="AZ502" s="481" t="n">
        <v>5.7</v>
      </c>
      <c r="BA502" s="421" t="n">
        <f aca="false">CC502+DF502</f>
        <v>39739</v>
      </c>
      <c r="BB502" s="422" t="n">
        <f aca="false">BA502/$BA$6</f>
        <v>0.79478</v>
      </c>
      <c r="BC502" s="423"/>
      <c r="BD502" s="424" t="n">
        <v>7.82</v>
      </c>
      <c r="BE502" s="425" t="n">
        <v>62.6</v>
      </c>
      <c r="BF502" s="426" t="n">
        <v>276</v>
      </c>
      <c r="BG502" s="427" t="n">
        <v>8340</v>
      </c>
      <c r="BH502" s="421" t="n">
        <f aca="false">BG502*0.67</f>
        <v>5587.8</v>
      </c>
      <c r="BI502" s="433" t="n">
        <v>1839</v>
      </c>
      <c r="BJ502" s="422" t="n">
        <f aca="false">BI502/35.5*(23+35.5)/BH502</f>
        <v>0.542335944151973</v>
      </c>
      <c r="BK502" s="428" t="n">
        <v>18.7</v>
      </c>
      <c r="BL502" s="428" t="n">
        <v>6.9</v>
      </c>
      <c r="BM502" s="429" t="n">
        <v>10.7</v>
      </c>
      <c r="BN502" s="423" t="n">
        <v>2.1</v>
      </c>
      <c r="BO502" s="426" t="n">
        <v>221</v>
      </c>
      <c r="BP502" s="426" t="n">
        <v>32</v>
      </c>
      <c r="BQ502" s="424" t="n">
        <v>4.34</v>
      </c>
      <c r="BR502" s="422" t="n">
        <f aca="false">BQ502/$BQ$6</f>
        <v>0.602777777777778</v>
      </c>
      <c r="BS502" s="410" t="n">
        <f aca="false">BA502+AF502</f>
        <v>41059</v>
      </c>
      <c r="BT502" s="430" t="n">
        <f aca="false">(BD502*BA502+AP502*AF502)/(AF502+BA502)</f>
        <v>7.81131980808105</v>
      </c>
      <c r="BU502" s="431" t="n">
        <f aca="false">(AQ502*Y502+BA502*BE502)/(BA502+Y502)</f>
        <v>62.6</v>
      </c>
      <c r="BV502" s="431" t="n">
        <f aca="false">(BA502*BF502+AR502*AF502)/(AF502+BA502)</f>
        <v>342.843907547675</v>
      </c>
      <c r="BW502" s="431" t="n">
        <f aca="false">(BA502*BG502+AS502*AF502)/(AF502+BA502)</f>
        <v>8071.98139263012</v>
      </c>
      <c r="BX502" s="431" t="n">
        <f aca="false">BW502*0.65</f>
        <v>5246.78790520958</v>
      </c>
      <c r="BY502" s="431" t="n">
        <f aca="false">(BK502*BA502+AY502*AF502)/BS502</f>
        <v>18.6582064833532</v>
      </c>
      <c r="BZ502" s="431" t="n">
        <f aca="false">(BL502*BA502+AY502*AF502)/BS502</f>
        <v>7.23756301907012</v>
      </c>
      <c r="CA502" s="432" t="n">
        <f aca="false">(BN502*BA502+AZ502*AF502)/BS502</f>
        <v>2.21573589225261</v>
      </c>
      <c r="CB502" s="431" t="n">
        <f aca="false">BO502</f>
        <v>221</v>
      </c>
      <c r="CC502" s="433" t="n">
        <v>20070</v>
      </c>
      <c r="CD502" s="412" t="n">
        <f aca="false">CC502+AF502/2</f>
        <v>20730</v>
      </c>
      <c r="CE502" s="422" t="n">
        <f aca="false">CD502/25000</f>
        <v>0.8292</v>
      </c>
      <c r="CF502" s="434" t="n">
        <f aca="false">6700/CD502*24</f>
        <v>7.75687409551375</v>
      </c>
      <c r="CG502" s="435"/>
      <c r="CH502" s="428"/>
      <c r="CI502" s="447" t="n">
        <f aca="false">9500/CD502*24</f>
        <v>10.9985528219971</v>
      </c>
      <c r="CJ502" s="437" t="n">
        <v>28.7</v>
      </c>
      <c r="CK502" s="437" t="n">
        <v>2.1</v>
      </c>
      <c r="CL502" s="424"/>
      <c r="CM502" s="424" t="n">
        <v>17.8</v>
      </c>
      <c r="CN502" s="424" t="n">
        <v>85</v>
      </c>
      <c r="CO502" s="433"/>
      <c r="CP502" s="433"/>
      <c r="CQ502" s="438"/>
      <c r="CR502" s="438" t="n">
        <v>0.9</v>
      </c>
      <c r="CS502" s="425"/>
      <c r="CT502" s="433" t="n">
        <f aca="false">3500/CD502*24</f>
        <v>4.0520984081042</v>
      </c>
      <c r="CU502" s="435" t="n">
        <v>7.02</v>
      </c>
      <c r="CV502" s="439"/>
      <c r="CW502" s="440"/>
      <c r="CX502" s="441"/>
      <c r="CY502" s="442"/>
      <c r="CZ502" s="443"/>
      <c r="DA502" s="443"/>
      <c r="DB502" s="443"/>
      <c r="DC502" s="443"/>
      <c r="DD502" s="444"/>
      <c r="DE502" s="441"/>
      <c r="DF502" s="445" t="n">
        <v>19669</v>
      </c>
      <c r="DG502" s="446" t="n">
        <f aca="false">DF502+AF502/2</f>
        <v>20329</v>
      </c>
      <c r="DH502" s="422" t="n">
        <f aca="false">DG502/25000</f>
        <v>0.81316</v>
      </c>
      <c r="DI502" s="447" t="n">
        <f aca="false">6700/DG502*24</f>
        <v>7.90988243396134</v>
      </c>
      <c r="DJ502" s="435" t="n">
        <v>7.74</v>
      </c>
      <c r="DK502" s="428" t="n">
        <v>4.3</v>
      </c>
      <c r="DL502" s="447" t="n">
        <f aca="false">9500/DG502*24</f>
        <v>11.2155049436765</v>
      </c>
      <c r="DM502" s="423" t="n">
        <v>28.2</v>
      </c>
      <c r="DN502" s="423" t="n">
        <v>2.2</v>
      </c>
      <c r="DO502" s="424" t="n">
        <v>7.76</v>
      </c>
      <c r="DP502" s="424" t="n">
        <v>17.7</v>
      </c>
      <c r="DQ502" s="424" t="n">
        <v>90</v>
      </c>
      <c r="DR502" s="433" t="n">
        <v>4257</v>
      </c>
      <c r="DS502" s="433" t="n">
        <v>2307</v>
      </c>
      <c r="DT502" s="438" t="n">
        <f aca="false">DS502/DR502</f>
        <v>0.541930937279775</v>
      </c>
      <c r="DU502" s="438" t="n">
        <v>0.89</v>
      </c>
      <c r="DV502" s="425"/>
      <c r="DW502" s="447" t="n">
        <f aca="false">3500/DG502*24</f>
        <v>4.13202813714398</v>
      </c>
      <c r="DX502" s="435" t="n">
        <v>7.09</v>
      </c>
      <c r="DY502" s="439" t="n">
        <v>8.05</v>
      </c>
      <c r="DZ502" s="440" t="n">
        <v>17.6</v>
      </c>
      <c r="EA502" s="441" t="n">
        <v>58</v>
      </c>
      <c r="EB502" s="442" t="n">
        <v>7230</v>
      </c>
      <c r="EC502" s="443" t="n">
        <v>5.3</v>
      </c>
      <c r="ED502" s="443" t="n">
        <v>0.2</v>
      </c>
      <c r="EE502" s="443" t="n">
        <v>5.6</v>
      </c>
      <c r="EF502" s="443" t="n">
        <v>0.8</v>
      </c>
      <c r="EG502" s="444" t="n">
        <v>3</v>
      </c>
      <c r="EH502" s="441" t="n">
        <v>16</v>
      </c>
      <c r="EI502" s="430" t="n">
        <f aca="false">DY502</f>
        <v>8.05</v>
      </c>
      <c r="EJ502" s="448" t="n">
        <f aca="false">DZ502</f>
        <v>17.6</v>
      </c>
      <c r="EK502" s="449" t="n">
        <f aca="false">EA502</f>
        <v>58</v>
      </c>
      <c r="EL502" s="418" t="n">
        <f aca="false">EB502</f>
        <v>7230</v>
      </c>
      <c r="EM502" s="432" t="n">
        <f aca="false">EC502</f>
        <v>5.3</v>
      </c>
      <c r="EN502" s="432" t="n">
        <f aca="false">ED502</f>
        <v>0.2</v>
      </c>
      <c r="EO502" s="432" t="n">
        <f aca="false">EE502</f>
        <v>5.6</v>
      </c>
      <c r="EP502" s="432" t="n">
        <f aca="false">EF502</f>
        <v>0.8</v>
      </c>
      <c r="EQ502" s="431" t="n">
        <f aca="false">EG502</f>
        <v>3</v>
      </c>
      <c r="ER502" s="449" t="n">
        <f aca="false">EH502</f>
        <v>16</v>
      </c>
      <c r="ES502" s="450" t="n">
        <f aca="false">44000/(BA502+AF502)*24</f>
        <v>25.7190871672471</v>
      </c>
      <c r="ET502" s="451" t="n">
        <f aca="false">(BA502+AF502)/BA$6</f>
        <v>0.82118</v>
      </c>
      <c r="EU502" s="452" t="n">
        <f aca="false">BV502/1000/ES502*24</f>
        <v>0.319927909090909</v>
      </c>
      <c r="EV502" s="451" t="n">
        <f aca="false">EU502/$EU$6</f>
        <v>0.592459090909091</v>
      </c>
      <c r="EW502" s="514" t="n">
        <f aca="false">1-EM502/BY502</f>
        <v>0.715942686949647</v>
      </c>
      <c r="EX502" s="515" t="n">
        <f aca="false">BY502-EM502</f>
        <v>13.3582064833532</v>
      </c>
      <c r="EY502" s="514" t="n">
        <f aca="false">1-EJ502/BU502</f>
        <v>0.718849840255591</v>
      </c>
      <c r="EZ502" s="515" t="n">
        <f aca="false">BU502-EJ502</f>
        <v>45</v>
      </c>
      <c r="FA502" s="451" t="n">
        <f aca="false">1-EK502/BV502</f>
        <v>0.830826802742777</v>
      </c>
      <c r="FB502" s="432" t="n">
        <f aca="false">BV502-EK502</f>
        <v>284.843907547675</v>
      </c>
      <c r="FC502" s="453" t="n">
        <f aca="false">1-EP502/CA502</f>
        <v>0.638946138482829</v>
      </c>
      <c r="FD502" s="432" t="n">
        <f aca="false">CA502-EP502</f>
        <v>1.41573589225261</v>
      </c>
      <c r="FE502" s="453" t="n">
        <f aca="false">1-EQ502/CB502</f>
        <v>0.986425339366516</v>
      </c>
      <c r="FF502" s="431" t="n">
        <f aca="false">CB502-EQ502</f>
        <v>218</v>
      </c>
      <c r="FG502" s="406" t="n">
        <v>50400</v>
      </c>
      <c r="FH502" s="590"/>
      <c r="FI502" s="591"/>
      <c r="FJ502" s="592"/>
      <c r="FK502" s="456" t="n">
        <f aca="false">3000/BS502*24</f>
        <v>1.75357412503958</v>
      </c>
      <c r="FL502" s="531" t="n">
        <v>1600</v>
      </c>
      <c r="FM502" s="456" t="n">
        <f aca="false">FL502/BS502*1000</f>
        <v>38.9683138897684</v>
      </c>
      <c r="FN502" s="531" t="n">
        <v>4726</v>
      </c>
      <c r="FO502" s="533" t="n">
        <f aca="false">FN502/11.15/1.2/1000</f>
        <v>0.35321375186846</v>
      </c>
      <c r="FP502" s="450" t="n">
        <f aca="false">FN502/BS502*1000</f>
        <v>115.102657151903</v>
      </c>
      <c r="FQ502" s="458" t="n">
        <v>54</v>
      </c>
      <c r="FR502" s="459" t="n">
        <f aca="false">FQ502/BS502*1000</f>
        <v>1.31518059377968</v>
      </c>
      <c r="FS502" s="577" t="n">
        <v>7.95</v>
      </c>
      <c r="FT502" s="578" t="n">
        <v>13.1</v>
      </c>
      <c r="FU502" s="579" t="n">
        <v>45</v>
      </c>
      <c r="FV502" s="580" t="n">
        <v>2</v>
      </c>
      <c r="FW502" s="581" t="n">
        <v>0.2</v>
      </c>
      <c r="FX502" s="580" t="n">
        <v>8</v>
      </c>
      <c r="FY502" s="453" t="n">
        <f aca="false">1-FV502/(EG502+DD502)</f>
        <v>0.333333333333333</v>
      </c>
      <c r="FZ502" s="453" t="n">
        <f aca="false">1-FW502/(EF502+DC502)</f>
        <v>0.75</v>
      </c>
      <c r="GA502" s="430" t="n">
        <f aca="false">EF502+DC502-FW502</f>
        <v>0.6</v>
      </c>
      <c r="GB502" s="514" t="n">
        <f aca="false">1-FT502/DZ502</f>
        <v>0.255681818181818</v>
      </c>
      <c r="GC502" s="515" t="n">
        <f aca="false">(CW502+DZ502-FT502)</f>
        <v>4.5</v>
      </c>
      <c r="GD502" s="514" t="n">
        <f aca="false">1-FU502/EA502</f>
        <v>0.224137931034483</v>
      </c>
      <c r="GE502" s="528" t="n">
        <f aca="false">CX502+EA502-FU502</f>
        <v>13</v>
      </c>
      <c r="GF502" s="462" t="n">
        <f aca="false">4100/BS502*24</f>
        <v>2.39655130422076</v>
      </c>
      <c r="GG502" s="607" t="n">
        <v>25</v>
      </c>
      <c r="GH502" s="451" t="n">
        <f aca="false">GG502/80</f>
        <v>0.3125</v>
      </c>
      <c r="GI502" s="406" t="n">
        <v>175</v>
      </c>
      <c r="GJ502" s="463" t="n">
        <f aca="false">GI502/GG502</f>
        <v>7</v>
      </c>
      <c r="GK502" s="464" t="n">
        <f aca="false">GG502/(BS502/24)*1000</f>
        <v>14.6131177086631</v>
      </c>
      <c r="GL502" s="465" t="n">
        <v>8.2</v>
      </c>
      <c r="GM502" s="530" t="n">
        <v>13</v>
      </c>
      <c r="GN502" s="406" t="n">
        <v>43</v>
      </c>
      <c r="GO502" s="514" t="n">
        <f aca="false">1-GM502/FT502</f>
        <v>0.00763358778625956</v>
      </c>
      <c r="GP502" s="451" t="n">
        <f aca="false">1-GN502/FU502</f>
        <v>0.0444444444444444</v>
      </c>
      <c r="GQ502" s="578" t="n">
        <v>8</v>
      </c>
      <c r="GR502" s="456" t="n">
        <f aca="false">4300/BS502*24</f>
        <v>2.51345624589006</v>
      </c>
      <c r="GS502" s="532" t="n">
        <f aca="false">HC502</f>
        <v>12.5</v>
      </c>
      <c r="GT502" s="532" t="n">
        <f aca="false">HD502</f>
        <v>42.25</v>
      </c>
      <c r="GU502" s="514" t="n">
        <f aca="false">1-GS502/GM502</f>
        <v>0.0384615384615384</v>
      </c>
      <c r="GV502" s="514" t="n">
        <f aca="false">1-GT502/GN502</f>
        <v>0.0174418604651163</v>
      </c>
      <c r="GW502" s="514" t="n">
        <f aca="false">1-HC502/FT502</f>
        <v>0.0458015267175572</v>
      </c>
      <c r="GX502" s="514" t="n">
        <f aca="false">1-HD502/FU502</f>
        <v>0.0611111111111111</v>
      </c>
      <c r="GY502" s="463" t="n">
        <f aca="false">GK502/(FU502-HD502)</f>
        <v>5.31386098496842</v>
      </c>
      <c r="GZ502" s="406" t="n">
        <v>39789</v>
      </c>
      <c r="HA502" s="582" t="n">
        <v>8.28</v>
      </c>
      <c r="HB502" s="452" t="n">
        <v>7.95</v>
      </c>
      <c r="HC502" s="578" t="n">
        <v>12.5</v>
      </c>
      <c r="HD502" s="464" t="n">
        <f aca="false">HC502*3.38</f>
        <v>42.25</v>
      </c>
      <c r="HE502" s="464" t="n">
        <v>12</v>
      </c>
      <c r="HF502" s="464"/>
      <c r="HG502" s="583"/>
      <c r="HH502" s="576" t="n">
        <v>8</v>
      </c>
      <c r="HI502" s="584" t="n">
        <v>7210</v>
      </c>
      <c r="HJ502" s="407" t="n">
        <f aca="false">HI502*0.67</f>
        <v>4830.7</v>
      </c>
      <c r="HK502" s="407" t="n">
        <v>200</v>
      </c>
      <c r="HL502" s="550" t="n">
        <v>1464</v>
      </c>
      <c r="HM502" s="585" t="n">
        <v>4.4</v>
      </c>
      <c r="HN502" s="462" t="n">
        <v>3.15</v>
      </c>
      <c r="HO502" s="575" t="n">
        <v>0.13</v>
      </c>
      <c r="HP502" s="549" t="n">
        <v>0.01</v>
      </c>
      <c r="HQ502" s="586" t="n">
        <v>5.2</v>
      </c>
      <c r="HR502" s="587" t="n">
        <v>0.18</v>
      </c>
      <c r="HS502" s="521" t="n">
        <v>0.14</v>
      </c>
      <c r="HT502" s="588" t="n">
        <v>8</v>
      </c>
      <c r="HU502" s="523" t="n">
        <f aca="false">72500/BA502*24</f>
        <v>43.7857017036161</v>
      </c>
      <c r="HV502" s="514" t="n">
        <f aca="false">1-HC502/BE502</f>
        <v>0.800319488817891</v>
      </c>
      <c r="HW502" s="514" t="n">
        <f aca="false">1-HD502/BF502</f>
        <v>0.846920289855072</v>
      </c>
      <c r="HX502" s="514" t="n">
        <f aca="false">1-HN502/BK502</f>
        <v>0.831550802139037</v>
      </c>
      <c r="HY502" s="600"/>
    </row>
    <row r="503" s="599" customFormat="true" ht="15" hidden="false" customHeight="true" outlineLevel="0" collapsed="false">
      <c r="A503" s="401" t="n">
        <v>43985</v>
      </c>
      <c r="B503" s="516" t="n">
        <v>45629</v>
      </c>
      <c r="C503" s="403" t="n">
        <f aca="false">B503/$B$6</f>
        <v>0.91258</v>
      </c>
      <c r="D503" s="572" t="n">
        <v>7.88</v>
      </c>
      <c r="E503" s="573" t="n">
        <v>42.35</v>
      </c>
      <c r="F503" s="574" t="n">
        <v>197.5</v>
      </c>
      <c r="G503" s="407" t="n">
        <f aca="false">F503*B503/1000</f>
        <v>9011.7275</v>
      </c>
      <c r="H503" s="403" t="n">
        <f aca="false">G503/$G$6</f>
        <v>0.3604691</v>
      </c>
      <c r="I503" s="574" t="n">
        <v>7090</v>
      </c>
      <c r="J503" s="407" t="n">
        <f aca="false">I503*0.67</f>
        <v>4750.3</v>
      </c>
      <c r="K503" s="575" t="n">
        <v>36.8</v>
      </c>
      <c r="L503" s="575"/>
      <c r="M503" s="575"/>
      <c r="N503" s="576" t="n">
        <v>210.5</v>
      </c>
      <c r="O503" s="576"/>
      <c r="P503" s="410"/>
      <c r="Q503" s="410" t="n">
        <v>1320</v>
      </c>
      <c r="R503" s="410"/>
      <c r="S503" s="410"/>
      <c r="T503" s="411" t="n">
        <v>5.17</v>
      </c>
      <c r="U503" s="410" t="n">
        <f aca="false">V503/2.9</f>
        <v>3368.62068965517</v>
      </c>
      <c r="V503" s="410" t="n">
        <v>9769</v>
      </c>
      <c r="W503" s="410" t="n">
        <v>4411</v>
      </c>
      <c r="X503" s="517"/>
      <c r="Y503" s="474"/>
      <c r="Z503" s="430"/>
      <c r="AA503" s="410"/>
      <c r="AB503" s="410"/>
      <c r="AC503" s="410"/>
      <c r="AD503" s="475"/>
      <c r="AE503" s="478"/>
      <c r="AF503" s="479" t="n">
        <f aca="false">X503+Q503</f>
        <v>1320</v>
      </c>
      <c r="AG503" s="478" t="n">
        <f aca="false">AF503/$AF$6</f>
        <v>0.528</v>
      </c>
      <c r="AH503" s="479" t="n">
        <f aca="false">AI503/2.9</f>
        <v>3368.62068965517</v>
      </c>
      <c r="AI503" s="479" t="n">
        <f aca="false">(V503*Q503+F503*X503)/AF503</f>
        <v>9769</v>
      </c>
      <c r="AJ503" s="474" t="n">
        <f aca="false">(V503*Q503+X503*F503)/1000</f>
        <v>12895.08</v>
      </c>
      <c r="AK503" s="478" t="n">
        <f aca="false">AJ503/$AJ$6</f>
        <v>0.573114666666667</v>
      </c>
      <c r="AL503" s="448" t="n">
        <v>38</v>
      </c>
      <c r="AM503" s="480"/>
      <c r="AN503" s="474" t="n">
        <v>1836</v>
      </c>
      <c r="AO503" s="474" t="n">
        <v>1888</v>
      </c>
      <c r="AP503" s="480" t="n">
        <v>7.56</v>
      </c>
      <c r="AQ503" s="448" t="n">
        <v>752</v>
      </c>
      <c r="AR503" s="474" t="n">
        <f aca="false">AQ503*3.2</f>
        <v>2406.4</v>
      </c>
      <c r="AS503" s="658" t="n">
        <f aca="false">AR503/AQ503</f>
        <v>3.2</v>
      </c>
      <c r="AT503" s="474" t="n">
        <v>4050</v>
      </c>
      <c r="AU503" s="448"/>
      <c r="AV503" s="481" t="n">
        <v>17</v>
      </c>
      <c r="AW503" s="480" t="n">
        <v>10.22</v>
      </c>
      <c r="AX503" s="480" t="n">
        <v>31.24</v>
      </c>
      <c r="AY503" s="481" t="n">
        <v>19.7</v>
      </c>
      <c r="AZ503" s="481" t="n">
        <v>5.1</v>
      </c>
      <c r="BA503" s="421" t="n">
        <f aca="false">CC503+DF503</f>
        <v>43472</v>
      </c>
      <c r="BB503" s="422" t="n">
        <f aca="false">BA503/$BA$6</f>
        <v>0.86944</v>
      </c>
      <c r="BC503" s="423"/>
      <c r="BD503" s="424" t="n">
        <v>7.77</v>
      </c>
      <c r="BE503" s="425" t="n">
        <v>65.1</v>
      </c>
      <c r="BF503" s="426" t="n">
        <v>296</v>
      </c>
      <c r="BG503" s="427" t="n">
        <v>7710</v>
      </c>
      <c r="BH503" s="421" t="n">
        <f aca="false">BG503*0.67</f>
        <v>5165.7</v>
      </c>
      <c r="BI503" s="433"/>
      <c r="BJ503" s="422"/>
      <c r="BK503" s="428" t="n">
        <v>25.7</v>
      </c>
      <c r="BL503" s="428"/>
      <c r="BM503" s="429"/>
      <c r="BN503" s="423"/>
      <c r="BO503" s="426" t="n">
        <v>258</v>
      </c>
      <c r="BP503" s="426"/>
      <c r="BQ503" s="424" t="n">
        <v>3.86</v>
      </c>
      <c r="BR503" s="422" t="n">
        <f aca="false">BQ503/$BQ$6</f>
        <v>0.536111111111111</v>
      </c>
      <c r="BS503" s="410" t="n">
        <f aca="false">BA503+AF503</f>
        <v>44792</v>
      </c>
      <c r="BT503" s="430" t="n">
        <f aca="false">(BD503*BA503+AP503*AF503)/(AF503+BA503)</f>
        <v>7.76381139489195</v>
      </c>
      <c r="BU503" s="431" t="n">
        <f aca="false">(AQ503*Y503+BA503*BE503)/(BA503+Y503)</f>
        <v>65.1</v>
      </c>
      <c r="BV503" s="431" t="n">
        <f aca="false">(BA503*BF503+AR503*AF503)/(AF503+BA503)</f>
        <v>358.192534381139</v>
      </c>
      <c r="BW503" s="431" t="n">
        <f aca="false">(BA503*BG503+AS503*AF503)/(AF503+BA503)</f>
        <v>7482.88408644401</v>
      </c>
      <c r="BX503" s="431" t="n">
        <f aca="false">BW503*0.65</f>
        <v>4863.87465618861</v>
      </c>
      <c r="BY503" s="431" t="n">
        <f aca="false">(BK503*BA503+AY503*AF503)/BS503</f>
        <v>25.5231827111984</v>
      </c>
      <c r="BZ503" s="431"/>
      <c r="CA503" s="432"/>
      <c r="CB503" s="431" t="n">
        <f aca="false">BO503</f>
        <v>258</v>
      </c>
      <c r="CC503" s="433" t="n">
        <v>21663</v>
      </c>
      <c r="CD503" s="412" t="n">
        <f aca="false">CC503+AF503/2</f>
        <v>22323</v>
      </c>
      <c r="CE503" s="422" t="n">
        <f aca="false">CD503/25000</f>
        <v>0.89292</v>
      </c>
      <c r="CF503" s="434" t="n">
        <f aca="false">6700/CD503*24</f>
        <v>7.20333288536487</v>
      </c>
      <c r="CG503" s="435"/>
      <c r="CH503" s="428"/>
      <c r="CI503" s="447" t="n">
        <f aca="false">9500/CD503*24</f>
        <v>10.2136809568606</v>
      </c>
      <c r="CJ503" s="437" t="n">
        <v>29.2</v>
      </c>
      <c r="CK503" s="437" t="n">
        <v>2.24</v>
      </c>
      <c r="CL503" s="424"/>
      <c r="CM503" s="424" t="n">
        <v>18.7</v>
      </c>
      <c r="CN503" s="424" t="n">
        <v>95</v>
      </c>
      <c r="CO503" s="433"/>
      <c r="CP503" s="433"/>
      <c r="CQ503" s="438"/>
      <c r="CR503" s="438" t="n">
        <v>0.9</v>
      </c>
      <c r="CS503" s="425"/>
      <c r="CT503" s="433" t="n">
        <f aca="false">3500/CD503*24</f>
        <v>3.76293508936971</v>
      </c>
      <c r="CU503" s="435" t="n">
        <v>7.37</v>
      </c>
      <c r="CV503" s="439"/>
      <c r="CW503" s="440"/>
      <c r="CX503" s="441"/>
      <c r="CY503" s="442"/>
      <c r="CZ503" s="443"/>
      <c r="DA503" s="443"/>
      <c r="DB503" s="443"/>
      <c r="DC503" s="443"/>
      <c r="DD503" s="444"/>
      <c r="DE503" s="441"/>
      <c r="DF503" s="445" t="n">
        <v>21809</v>
      </c>
      <c r="DG503" s="446" t="n">
        <f aca="false">DF503+AF503/2</f>
        <v>22469</v>
      </c>
      <c r="DH503" s="422" t="n">
        <f aca="false">DG503/25000</f>
        <v>0.89876</v>
      </c>
      <c r="DI503" s="447" t="n">
        <f aca="false">6700/DG503*24</f>
        <v>7.15652677021674</v>
      </c>
      <c r="DJ503" s="435" t="n">
        <v>7.84</v>
      </c>
      <c r="DK503" s="428" t="n">
        <v>4.4</v>
      </c>
      <c r="DL503" s="447" t="n">
        <f aca="false">9500/DG503*24</f>
        <v>10.147314077173</v>
      </c>
      <c r="DM503" s="423" t="n">
        <v>28.6</v>
      </c>
      <c r="DN503" s="423" t="n">
        <v>2.03</v>
      </c>
      <c r="DO503" s="424" t="n">
        <v>7.76</v>
      </c>
      <c r="DP503" s="424" t="n">
        <v>17.9</v>
      </c>
      <c r="DQ503" s="424" t="n">
        <v>91</v>
      </c>
      <c r="DR503" s="433"/>
      <c r="DS503" s="433"/>
      <c r="DT503" s="438"/>
      <c r="DU503" s="438" t="n">
        <v>0.91</v>
      </c>
      <c r="DV503" s="425"/>
      <c r="DW503" s="447" t="n">
        <f aca="false">3500/DG503*24</f>
        <v>3.73848413369531</v>
      </c>
      <c r="DX503" s="435" t="n">
        <v>7.2</v>
      </c>
      <c r="DY503" s="439" t="n">
        <v>8.04</v>
      </c>
      <c r="DZ503" s="440" t="n">
        <v>16.6</v>
      </c>
      <c r="EA503" s="441" t="n">
        <v>64</v>
      </c>
      <c r="EB503" s="442" t="n">
        <v>7440</v>
      </c>
      <c r="EC503" s="443" t="n">
        <v>5.8</v>
      </c>
      <c r="ED503" s="443"/>
      <c r="EE503" s="443"/>
      <c r="EF503" s="443"/>
      <c r="EG503" s="444" t="n">
        <v>4</v>
      </c>
      <c r="EH503" s="441"/>
      <c r="EI503" s="430" t="n">
        <f aca="false">DY503</f>
        <v>8.04</v>
      </c>
      <c r="EJ503" s="448" t="n">
        <f aca="false">DZ503</f>
        <v>16.6</v>
      </c>
      <c r="EK503" s="449" t="n">
        <f aca="false">EA503</f>
        <v>64</v>
      </c>
      <c r="EL503" s="418" t="n">
        <f aca="false">EB503</f>
        <v>7440</v>
      </c>
      <c r="EM503" s="432" t="n">
        <f aca="false">EC503</f>
        <v>5.8</v>
      </c>
      <c r="EN503" s="432"/>
      <c r="EO503" s="432"/>
      <c r="EP503" s="432"/>
      <c r="EQ503" s="431" t="n">
        <f aca="false">EG503</f>
        <v>4</v>
      </c>
      <c r="ER503" s="449"/>
      <c r="ES503" s="450" t="n">
        <f aca="false">44000/(BA503+AF503)*24</f>
        <v>23.5756385068762</v>
      </c>
      <c r="ET503" s="451" t="n">
        <f aca="false">(BA503+AF503)/BA$6</f>
        <v>0.89584</v>
      </c>
      <c r="EU503" s="452" t="n">
        <f aca="false">BV503/1000/ES503*24</f>
        <v>0.36464</v>
      </c>
      <c r="EV503" s="451" t="n">
        <f aca="false">EU503/$EU$6</f>
        <v>0.675259259259259</v>
      </c>
      <c r="EW503" s="514" t="n">
        <f aca="false">1-EM503/BY503</f>
        <v>0.772755613372026</v>
      </c>
      <c r="EX503" s="515" t="n">
        <f aca="false">BY503-EM503</f>
        <v>19.7231827111984</v>
      </c>
      <c r="EY503" s="514" t="n">
        <f aca="false">1-EJ503/BU503</f>
        <v>0.745007680491551</v>
      </c>
      <c r="EZ503" s="515" t="n">
        <f aca="false">BU503-EJ503</f>
        <v>48.5</v>
      </c>
      <c r="FA503" s="451" t="n">
        <f aca="false">1-EK503/BV503</f>
        <v>0.821325142606406</v>
      </c>
      <c r="FB503" s="432" t="n">
        <f aca="false">BV503-EK503</f>
        <v>294.192534381139</v>
      </c>
      <c r="FC503" s="453"/>
      <c r="FD503" s="432"/>
      <c r="FE503" s="453" t="n">
        <f aca="false">1-EQ503/CB503</f>
        <v>0.984496124031008</v>
      </c>
      <c r="FF503" s="431" t="n">
        <f aca="false">CB503-EQ503</f>
        <v>254</v>
      </c>
      <c r="FG503" s="406" t="n">
        <v>50400</v>
      </c>
      <c r="FH503" s="590"/>
      <c r="FI503" s="591"/>
      <c r="FJ503" s="592"/>
      <c r="FK503" s="456" t="n">
        <f aca="false">3000/BS503*24</f>
        <v>1.60742989819611</v>
      </c>
      <c r="FL503" s="531" t="n">
        <v>1600</v>
      </c>
      <c r="FM503" s="456" t="n">
        <f aca="false">FL503/BS503*1000</f>
        <v>35.7206644043579</v>
      </c>
      <c r="FN503" s="531" t="n">
        <v>4865</v>
      </c>
      <c r="FO503" s="533" t="n">
        <f aca="false">FN503/11.15/1.2/1000</f>
        <v>0.363602391629297</v>
      </c>
      <c r="FP503" s="450" t="n">
        <f aca="false">FN503/BS503*1000</f>
        <v>108.613145204501</v>
      </c>
      <c r="FQ503" s="458" t="n">
        <v>54</v>
      </c>
      <c r="FR503" s="459" t="n">
        <f aca="false">FQ503/BS503*1000</f>
        <v>1.20557242364708</v>
      </c>
      <c r="FS503" s="577" t="n">
        <v>8.02</v>
      </c>
      <c r="FT503" s="578" t="n">
        <v>13.3</v>
      </c>
      <c r="FU503" s="579" t="n">
        <v>47</v>
      </c>
      <c r="FV503" s="580" t="n">
        <v>4</v>
      </c>
      <c r="FW503" s="581"/>
      <c r="FX503" s="580"/>
      <c r="FY503" s="453" t="n">
        <f aca="false">1-FV503/(EG503+DD503)</f>
        <v>0</v>
      </c>
      <c r="FZ503" s="453"/>
      <c r="GA503" s="430"/>
      <c r="GB503" s="514" t="n">
        <f aca="false">1-FT503/DZ503</f>
        <v>0.198795180722892</v>
      </c>
      <c r="GC503" s="515" t="n">
        <f aca="false">(CW503+DZ503-FT503)</f>
        <v>3.3</v>
      </c>
      <c r="GD503" s="514" t="n">
        <f aca="false">1-FU503/EA503</f>
        <v>0.265625</v>
      </c>
      <c r="GE503" s="528" t="n">
        <f aca="false">CX503+EA503-FU503</f>
        <v>17</v>
      </c>
      <c r="GF503" s="462" t="n">
        <f aca="false">4100/BS503*24</f>
        <v>2.19682086086801</v>
      </c>
      <c r="GG503" s="607" t="n">
        <v>25</v>
      </c>
      <c r="GH503" s="451" t="n">
        <f aca="false">GG503/80</f>
        <v>0.3125</v>
      </c>
      <c r="GI503" s="406" t="n">
        <v>175</v>
      </c>
      <c r="GJ503" s="463" t="n">
        <f aca="false">GI503/GG503</f>
        <v>7</v>
      </c>
      <c r="GK503" s="464" t="n">
        <f aca="false">GG503/(BS503/24)*1000</f>
        <v>13.3952491516342</v>
      </c>
      <c r="GL503" s="465" t="n">
        <v>8.13</v>
      </c>
      <c r="GM503" s="530" t="n">
        <v>12.3</v>
      </c>
      <c r="GN503" s="406" t="n">
        <v>46</v>
      </c>
      <c r="GO503" s="514" t="n">
        <f aca="false">1-GM503/FT503</f>
        <v>0.075187969924812</v>
      </c>
      <c r="GP503" s="451" t="n">
        <f aca="false">1-GN503/FU503</f>
        <v>0.0212765957446809</v>
      </c>
      <c r="GQ503" s="578" t="n">
        <v>8</v>
      </c>
      <c r="GR503" s="456" t="n">
        <f aca="false">4300/BS503*24</f>
        <v>2.30398285408109</v>
      </c>
      <c r="GS503" s="532" t="n">
        <f aca="false">HC503</f>
        <v>12.1</v>
      </c>
      <c r="GT503" s="532" t="n">
        <f aca="false">HD503</f>
        <v>40.898</v>
      </c>
      <c r="GU503" s="514" t="n">
        <f aca="false">1-GS503/GM503</f>
        <v>0.0162601626016261</v>
      </c>
      <c r="GV503" s="514" t="n">
        <f aca="false">1-GT503/GN503</f>
        <v>0.110913043478261</v>
      </c>
      <c r="GW503" s="514" t="n">
        <f aca="false">1-HC503/FT503</f>
        <v>0.0902255639097745</v>
      </c>
      <c r="GX503" s="514" t="n">
        <f aca="false">1-HD503/FU503</f>
        <v>0.129829787234043</v>
      </c>
      <c r="GY503" s="463" t="n">
        <f aca="false">GK503/(FU503-HD503)</f>
        <v>2.19522273871423</v>
      </c>
      <c r="GZ503" s="406" t="n">
        <v>42495</v>
      </c>
      <c r="HA503" s="582" t="n">
        <v>8.33</v>
      </c>
      <c r="HB503" s="452" t="n">
        <v>7.93</v>
      </c>
      <c r="HC503" s="578" t="n">
        <v>12.1</v>
      </c>
      <c r="HD503" s="464" t="n">
        <f aca="false">HC503*3.38</f>
        <v>40.898</v>
      </c>
      <c r="HE503" s="464" t="n">
        <v>12</v>
      </c>
      <c r="HF503" s="464"/>
      <c r="HG503" s="583"/>
      <c r="HH503" s="576" t="n">
        <v>8</v>
      </c>
      <c r="HI503" s="584" t="n">
        <v>7380</v>
      </c>
      <c r="HJ503" s="407" t="n">
        <f aca="false">HI503*0.67</f>
        <v>4944.6</v>
      </c>
      <c r="HK503" s="407"/>
      <c r="HL503" s="550"/>
      <c r="HM503" s="585"/>
      <c r="HN503" s="462" t="n">
        <v>3.35</v>
      </c>
      <c r="HO503" s="575"/>
      <c r="HP503" s="549" t="n">
        <v>0.01</v>
      </c>
      <c r="HQ503" s="586"/>
      <c r="HR503" s="587"/>
      <c r="HS503" s="521" t="n">
        <v>0.16</v>
      </c>
      <c r="HT503" s="588" t="n">
        <v>8</v>
      </c>
      <c r="HU503" s="523" t="n">
        <f aca="false">72500/BA503*24</f>
        <v>40.0257637099742</v>
      </c>
      <c r="HV503" s="514" t="n">
        <f aca="false">1-HC503/BE503</f>
        <v>0.814132104454685</v>
      </c>
      <c r="HW503" s="514" t="n">
        <f aca="false">1-HD503/BF503</f>
        <v>0.861831081081081</v>
      </c>
      <c r="HX503" s="514" t="n">
        <f aca="false">1-HN503/BK503</f>
        <v>0.869649805447471</v>
      </c>
      <c r="HY503" s="600"/>
    </row>
    <row r="504" s="599" customFormat="true" ht="15" hidden="false" customHeight="true" outlineLevel="0" collapsed="false">
      <c r="A504" s="401" t="n">
        <v>43986</v>
      </c>
      <c r="B504" s="516" t="n">
        <v>47524</v>
      </c>
      <c r="C504" s="403" t="n">
        <f aca="false">B504/$B$6</f>
        <v>0.95048</v>
      </c>
      <c r="D504" s="572" t="n">
        <v>8.07</v>
      </c>
      <c r="E504" s="573" t="n">
        <v>38.7</v>
      </c>
      <c r="F504" s="574" t="n">
        <v>178.5</v>
      </c>
      <c r="G504" s="407" t="n">
        <f aca="false">F504*B504/1000</f>
        <v>8483.034</v>
      </c>
      <c r="H504" s="403" t="n">
        <f aca="false">G504/$G$6</f>
        <v>0.33932136</v>
      </c>
      <c r="I504" s="574" t="n">
        <v>6385</v>
      </c>
      <c r="J504" s="407" t="n">
        <f aca="false">I504*0.67</f>
        <v>4277.95</v>
      </c>
      <c r="K504" s="575" t="n">
        <v>24.4</v>
      </c>
      <c r="L504" s="575"/>
      <c r="M504" s="575"/>
      <c r="N504" s="576" t="n">
        <v>47.5</v>
      </c>
      <c r="O504" s="576"/>
      <c r="P504" s="410"/>
      <c r="Q504" s="410" t="n">
        <v>1320</v>
      </c>
      <c r="R504" s="410"/>
      <c r="S504" s="410"/>
      <c r="T504" s="411" t="n">
        <v>5.27</v>
      </c>
      <c r="U504" s="410" t="n">
        <f aca="false">V504/2.9</f>
        <v>3283.44827586207</v>
      </c>
      <c r="V504" s="410" t="n">
        <v>9522</v>
      </c>
      <c r="W504" s="410" t="n">
        <v>4859</v>
      </c>
      <c r="X504" s="517"/>
      <c r="Y504" s="474"/>
      <c r="Z504" s="430"/>
      <c r="AA504" s="410"/>
      <c r="AB504" s="410"/>
      <c r="AC504" s="410"/>
      <c r="AD504" s="475"/>
      <c r="AE504" s="478"/>
      <c r="AF504" s="479" t="n">
        <f aca="false">X504+Q504</f>
        <v>1320</v>
      </c>
      <c r="AG504" s="478" t="n">
        <f aca="false">AF504/$AF$6</f>
        <v>0.528</v>
      </c>
      <c r="AH504" s="479" t="n">
        <f aca="false">AI504/2.9</f>
        <v>3283.44827586207</v>
      </c>
      <c r="AI504" s="479" t="n">
        <f aca="false">(V504*Q504+F504*X504)/AF504</f>
        <v>9522</v>
      </c>
      <c r="AJ504" s="474" t="n">
        <f aca="false">(V504*Q504+X504*F504)/1000</f>
        <v>12569.04</v>
      </c>
      <c r="AK504" s="478" t="n">
        <f aca="false">AJ504/$AJ$6</f>
        <v>0.558624</v>
      </c>
      <c r="AL504" s="448" t="n">
        <v>38</v>
      </c>
      <c r="AM504" s="480"/>
      <c r="AN504" s="474" t="n">
        <v>1921</v>
      </c>
      <c r="AO504" s="474" t="n">
        <v>1941</v>
      </c>
      <c r="AP504" s="480" t="n">
        <v>7.28</v>
      </c>
      <c r="AQ504" s="448" t="n">
        <v>758</v>
      </c>
      <c r="AR504" s="474" t="n">
        <f aca="false">AQ504*3.2</f>
        <v>2425.6</v>
      </c>
      <c r="AS504" s="658" t="n">
        <f aca="false">AR504/AQ504</f>
        <v>3.2</v>
      </c>
      <c r="AT504" s="474" t="n">
        <v>4210</v>
      </c>
      <c r="AU504" s="448"/>
      <c r="AV504" s="481" t="n">
        <v>20</v>
      </c>
      <c r="AW504" s="480" t="n">
        <v>10.4</v>
      </c>
      <c r="AX504" s="480" t="n">
        <v>30.87</v>
      </c>
      <c r="AY504" s="481" t="n">
        <v>19</v>
      </c>
      <c r="AZ504" s="481" t="n">
        <v>4.7</v>
      </c>
      <c r="BA504" s="421" t="n">
        <f aca="false">CC504+DF504</f>
        <v>43028</v>
      </c>
      <c r="BB504" s="422" t="n">
        <f aca="false">BA504/$BA$6</f>
        <v>0.86056</v>
      </c>
      <c r="BC504" s="423"/>
      <c r="BD504" s="424" t="n">
        <v>7.87</v>
      </c>
      <c r="BE504" s="425" t="n">
        <v>47.6</v>
      </c>
      <c r="BF504" s="426" t="n">
        <v>249</v>
      </c>
      <c r="BG504" s="427" t="n">
        <v>5620</v>
      </c>
      <c r="BH504" s="421" t="n">
        <f aca="false">BG504*0.67</f>
        <v>3765.4</v>
      </c>
      <c r="BI504" s="433"/>
      <c r="BJ504" s="422"/>
      <c r="BK504" s="428" t="n">
        <v>18.3</v>
      </c>
      <c r="BL504" s="428"/>
      <c r="BM504" s="429"/>
      <c r="BN504" s="423"/>
      <c r="BO504" s="426" t="n">
        <v>147</v>
      </c>
      <c r="BP504" s="426"/>
      <c r="BQ504" s="424" t="n">
        <v>5.15</v>
      </c>
      <c r="BR504" s="422" t="n">
        <f aca="false">BQ504/$BQ$6</f>
        <v>0.715277777777778</v>
      </c>
      <c r="BS504" s="410" t="n">
        <f aca="false">BA504+AF504</f>
        <v>44348</v>
      </c>
      <c r="BT504" s="430" t="n">
        <f aca="false">(BD504*BA504+AP504*AF504)/(AF504+BA504)</f>
        <v>7.8524388923965</v>
      </c>
      <c r="BU504" s="431" t="n">
        <f aca="false">(AQ504*Y504+BA504*BE504)/(BA504+Y504)</f>
        <v>47.6</v>
      </c>
      <c r="BV504" s="431" t="n">
        <f aca="false">(BA504*BF504+AR504*AF504)/(AF504+BA504)</f>
        <v>313.785604762334</v>
      </c>
      <c r="BW504" s="431" t="n">
        <f aca="false">(BA504*BG504+AS504*AF504)/(AF504+BA504)</f>
        <v>5452.81825561468</v>
      </c>
      <c r="BX504" s="431" t="n">
        <f aca="false">BW504*0.65</f>
        <v>3544.33186614954</v>
      </c>
      <c r="BY504" s="431" t="n">
        <f aca="false">(BK504*BA504+AY504*AF504)/BS504</f>
        <v>18.3208352124109</v>
      </c>
      <c r="BZ504" s="431"/>
      <c r="CA504" s="432"/>
      <c r="CB504" s="431" t="n">
        <f aca="false">BO504</f>
        <v>147</v>
      </c>
      <c r="CC504" s="433" t="n">
        <v>21622</v>
      </c>
      <c r="CD504" s="412" t="n">
        <f aca="false">CC504+AF504/2</f>
        <v>22282</v>
      </c>
      <c r="CE504" s="422" t="n">
        <f aca="false">CD504/25000</f>
        <v>0.89128</v>
      </c>
      <c r="CF504" s="434" t="n">
        <f aca="false">6700/CD504*24</f>
        <v>7.21658737994794</v>
      </c>
      <c r="CG504" s="435"/>
      <c r="CH504" s="428"/>
      <c r="CI504" s="447" t="n">
        <f aca="false">9500/CD504*24</f>
        <v>10.2324746432098</v>
      </c>
      <c r="CJ504" s="437" t="n">
        <v>28.2</v>
      </c>
      <c r="CK504" s="437" t="n">
        <v>2.5</v>
      </c>
      <c r="CL504" s="424"/>
      <c r="CM504" s="424" t="n">
        <v>17</v>
      </c>
      <c r="CN504" s="424" t="n">
        <v>77</v>
      </c>
      <c r="CO504" s="433"/>
      <c r="CP504" s="433"/>
      <c r="CQ504" s="438"/>
      <c r="CR504" s="438" t="n">
        <v>0.89</v>
      </c>
      <c r="CS504" s="425"/>
      <c r="CT504" s="433" t="n">
        <f aca="false">3500/CD504*24</f>
        <v>3.76985907907728</v>
      </c>
      <c r="CU504" s="435" t="n">
        <v>6.82</v>
      </c>
      <c r="CV504" s="439"/>
      <c r="CW504" s="440"/>
      <c r="CX504" s="441"/>
      <c r="CY504" s="442"/>
      <c r="CZ504" s="443"/>
      <c r="DA504" s="443"/>
      <c r="DB504" s="443"/>
      <c r="DC504" s="443"/>
      <c r="DD504" s="444"/>
      <c r="DE504" s="441"/>
      <c r="DF504" s="445" t="n">
        <v>21406</v>
      </c>
      <c r="DG504" s="446" t="n">
        <f aca="false">DF504+AF504/2</f>
        <v>22066</v>
      </c>
      <c r="DH504" s="422" t="n">
        <f aca="false">DG504/25000</f>
        <v>0.88264</v>
      </c>
      <c r="DI504" s="447" t="n">
        <f aca="false">6700/DG504*24</f>
        <v>7.28722922142663</v>
      </c>
      <c r="DJ504" s="435" t="n">
        <v>7.82</v>
      </c>
      <c r="DK504" s="428" t="n">
        <v>4</v>
      </c>
      <c r="DL504" s="447" t="n">
        <f aca="false">9500/DG504*24</f>
        <v>10.3326384482915</v>
      </c>
      <c r="DM504" s="423" t="n">
        <v>28.7</v>
      </c>
      <c r="DN504" s="423" t="n">
        <v>2.3</v>
      </c>
      <c r="DO504" s="424" t="n">
        <v>7.8</v>
      </c>
      <c r="DP504" s="424" t="n">
        <v>16.4</v>
      </c>
      <c r="DQ504" s="424" t="n">
        <v>75</v>
      </c>
      <c r="DR504" s="433"/>
      <c r="DS504" s="433"/>
      <c r="DT504" s="438"/>
      <c r="DU504" s="438" t="n">
        <v>0.89</v>
      </c>
      <c r="DV504" s="425"/>
      <c r="DW504" s="447" t="n">
        <f aca="false">3500/DG504*24</f>
        <v>3.80676153358107</v>
      </c>
      <c r="DX504" s="435" t="n">
        <v>6.73</v>
      </c>
      <c r="DY504" s="439" t="n">
        <v>7.98</v>
      </c>
      <c r="DZ504" s="440" t="n">
        <v>15.6</v>
      </c>
      <c r="EA504" s="441" t="n">
        <v>59</v>
      </c>
      <c r="EB504" s="442" t="n">
        <v>6690</v>
      </c>
      <c r="EC504" s="443" t="n">
        <v>6.8</v>
      </c>
      <c r="ED504" s="443"/>
      <c r="EE504" s="443"/>
      <c r="EF504" s="443"/>
      <c r="EG504" s="444" t="n">
        <v>4</v>
      </c>
      <c r="EH504" s="441"/>
      <c r="EI504" s="430" t="n">
        <f aca="false">DY504</f>
        <v>7.98</v>
      </c>
      <c r="EJ504" s="448" t="n">
        <f aca="false">DZ504</f>
        <v>15.6</v>
      </c>
      <c r="EK504" s="449" t="n">
        <f aca="false">EA504</f>
        <v>59</v>
      </c>
      <c r="EL504" s="418" t="n">
        <f aca="false">EB504</f>
        <v>6690</v>
      </c>
      <c r="EM504" s="432" t="n">
        <f aca="false">EC504</f>
        <v>6.8</v>
      </c>
      <c r="EN504" s="432"/>
      <c r="EO504" s="432"/>
      <c r="EP504" s="432"/>
      <c r="EQ504" s="431" t="n">
        <f aca="false">EG504</f>
        <v>4</v>
      </c>
      <c r="ER504" s="449"/>
      <c r="ES504" s="450" t="n">
        <f aca="false">44000/(BA504+AF504)*24</f>
        <v>23.8116713267791</v>
      </c>
      <c r="ET504" s="451" t="n">
        <f aca="false">(BA504+AF504)/BA$6</f>
        <v>0.88696</v>
      </c>
      <c r="EU504" s="452" t="n">
        <f aca="false">BV504/1000/ES504*24</f>
        <v>0.316267363636364</v>
      </c>
      <c r="EV504" s="451" t="n">
        <f aca="false">EU504/$EU$6</f>
        <v>0.585680303030303</v>
      </c>
      <c r="EW504" s="514" t="n">
        <f aca="false">1-EM504/BY504</f>
        <v>0.628837882052804</v>
      </c>
      <c r="EX504" s="515" t="n">
        <f aca="false">BY504-EM504</f>
        <v>11.5208352124109</v>
      </c>
      <c r="EY504" s="514" t="n">
        <f aca="false">1-EJ504/BU504</f>
        <v>0.672268907563025</v>
      </c>
      <c r="EZ504" s="515" t="n">
        <f aca="false">BU504-EJ504</f>
        <v>32</v>
      </c>
      <c r="FA504" s="451" t="n">
        <f aca="false">1-EK504/BV504</f>
        <v>0.811973528726127</v>
      </c>
      <c r="FB504" s="432" t="n">
        <f aca="false">BV504-EK504</f>
        <v>254.785604762334</v>
      </c>
      <c r="FC504" s="453"/>
      <c r="FD504" s="432"/>
      <c r="FE504" s="453" t="n">
        <f aca="false">1-EQ504/CB504</f>
        <v>0.972789115646259</v>
      </c>
      <c r="FF504" s="431" t="n">
        <f aca="false">CB504-EQ504</f>
        <v>143</v>
      </c>
      <c r="FG504" s="406" t="n">
        <v>50400</v>
      </c>
      <c r="FH504" s="590"/>
      <c r="FI504" s="591"/>
      <c r="FJ504" s="592"/>
      <c r="FK504" s="456" t="n">
        <f aca="false">3000/BS504*24</f>
        <v>1.62352304500767</v>
      </c>
      <c r="FL504" s="531" t="n">
        <v>1600</v>
      </c>
      <c r="FM504" s="456" t="n">
        <f aca="false">FL504/BS504*1000</f>
        <v>36.0782898890593</v>
      </c>
      <c r="FN504" s="531" t="n">
        <v>4587</v>
      </c>
      <c r="FO504" s="533" t="n">
        <f aca="false">FN504/11.15/1.2/1000</f>
        <v>0.342825112107623</v>
      </c>
      <c r="FP504" s="450" t="n">
        <f aca="false">FN504/BS504*1000</f>
        <v>103.431947325697</v>
      </c>
      <c r="FQ504" s="458" t="n">
        <v>54</v>
      </c>
      <c r="FR504" s="459" t="n">
        <f aca="false">FQ504/BS504*1000</f>
        <v>1.21764228375575</v>
      </c>
      <c r="FS504" s="577" t="n">
        <v>8.1</v>
      </c>
      <c r="FT504" s="578" t="n">
        <v>12.8</v>
      </c>
      <c r="FU504" s="579" t="n">
        <v>54</v>
      </c>
      <c r="FV504" s="580" t="n">
        <v>4</v>
      </c>
      <c r="FW504" s="581"/>
      <c r="FX504" s="580"/>
      <c r="FY504" s="453" t="n">
        <f aca="false">1-FV504/(EG504+DD504)</f>
        <v>0</v>
      </c>
      <c r="FZ504" s="453"/>
      <c r="GA504" s="430"/>
      <c r="GB504" s="514" t="n">
        <f aca="false">1-FT504/DZ504</f>
        <v>0.179487179487179</v>
      </c>
      <c r="GC504" s="515" t="n">
        <f aca="false">(CW504+DZ504-FT504)</f>
        <v>2.8</v>
      </c>
      <c r="GD504" s="514" t="n">
        <f aca="false">1-FU504/EA504</f>
        <v>0.0847457627118644</v>
      </c>
      <c r="GE504" s="528" t="n">
        <f aca="false">CX504+EA504-FU504</f>
        <v>5</v>
      </c>
      <c r="GF504" s="462" t="n">
        <f aca="false">4100/BS504*24</f>
        <v>2.21881482817714</v>
      </c>
      <c r="GG504" s="607" t="n">
        <v>25</v>
      </c>
      <c r="GH504" s="451" t="n">
        <f aca="false">GG504/80</f>
        <v>0.3125</v>
      </c>
      <c r="GI504" s="406" t="n">
        <v>175</v>
      </c>
      <c r="GJ504" s="463" t="n">
        <f aca="false">GI504/GG504</f>
        <v>7</v>
      </c>
      <c r="GK504" s="464" t="n">
        <f aca="false">GG504/(BS504/24)*1000</f>
        <v>13.5293587083972</v>
      </c>
      <c r="GL504" s="465" t="n">
        <v>8.19</v>
      </c>
      <c r="GM504" s="530" t="n">
        <v>12.1</v>
      </c>
      <c r="GN504" s="406" t="n">
        <v>52</v>
      </c>
      <c r="GO504" s="514" t="n">
        <f aca="false">1-GM504/FT504</f>
        <v>0.0546875000000001</v>
      </c>
      <c r="GP504" s="451" t="n">
        <f aca="false">1-GN504/FU504</f>
        <v>0.0370370370370371</v>
      </c>
      <c r="GQ504" s="578" t="n">
        <v>8</v>
      </c>
      <c r="GR504" s="456" t="n">
        <f aca="false">4300/BS504*24</f>
        <v>2.32704969784432</v>
      </c>
      <c r="GS504" s="532" t="n">
        <f aca="false">HC504</f>
        <v>11.6</v>
      </c>
      <c r="GT504" s="532" t="n">
        <f aca="false">HD504</f>
        <v>39.208</v>
      </c>
      <c r="GU504" s="514" t="n">
        <f aca="false">1-GS504/GM504</f>
        <v>0.0413223140495867</v>
      </c>
      <c r="GV504" s="514" t="n">
        <f aca="false">1-GT504/GN504</f>
        <v>0.246</v>
      </c>
      <c r="GW504" s="514" t="n">
        <f aca="false">1-HC504/FT504</f>
        <v>0.0937500000000001</v>
      </c>
      <c r="GX504" s="514" t="n">
        <f aca="false">1-HD504/FU504</f>
        <v>0.273925925925926</v>
      </c>
      <c r="GY504" s="463" t="n">
        <f aca="false">GK504/(FU504-HD504)</f>
        <v>0.914640258815388</v>
      </c>
      <c r="GZ504" s="406" t="n">
        <v>44468</v>
      </c>
      <c r="HA504" s="582" t="n">
        <v>8.08</v>
      </c>
      <c r="HB504" s="452" t="n">
        <v>7.93</v>
      </c>
      <c r="HC504" s="578" t="n">
        <v>11.6</v>
      </c>
      <c r="HD504" s="464" t="n">
        <f aca="false">HC504*3.38</f>
        <v>39.208</v>
      </c>
      <c r="HE504" s="464" t="n">
        <v>12</v>
      </c>
      <c r="HF504" s="464"/>
      <c r="HG504" s="583"/>
      <c r="HH504" s="576" t="n">
        <v>4</v>
      </c>
      <c r="HI504" s="584" t="n">
        <v>7260</v>
      </c>
      <c r="HJ504" s="407" t="n">
        <f aca="false">HI504*0.67</f>
        <v>4864.2</v>
      </c>
      <c r="HK504" s="407"/>
      <c r="HL504" s="550"/>
      <c r="HM504" s="585"/>
      <c r="HN504" s="462" t="n">
        <v>6.33</v>
      </c>
      <c r="HO504" s="575"/>
      <c r="HP504" s="549" t="n">
        <v>0.01</v>
      </c>
      <c r="HQ504" s="586"/>
      <c r="HR504" s="587"/>
      <c r="HS504" s="521" t="n">
        <v>0.19</v>
      </c>
      <c r="HT504" s="588" t="n">
        <v>4</v>
      </c>
      <c r="HU504" s="523" t="n">
        <f aca="false">72500/BA504*24</f>
        <v>40.4387840475969</v>
      </c>
      <c r="HV504" s="514" t="n">
        <f aca="false">1-HC504/BE504</f>
        <v>0.756302521008403</v>
      </c>
      <c r="HW504" s="514" t="n">
        <f aca="false">1-HD504/BF504</f>
        <v>0.842538152610442</v>
      </c>
      <c r="HX504" s="514" t="n">
        <f aca="false">1-HN504/BK504</f>
        <v>0.654098360655738</v>
      </c>
      <c r="HY504" s="600"/>
    </row>
    <row r="505" s="599" customFormat="true" ht="15" hidden="false" customHeight="true" outlineLevel="0" collapsed="false">
      <c r="A505" s="401" t="n">
        <v>43987</v>
      </c>
      <c r="B505" s="516" t="n">
        <v>49216</v>
      </c>
      <c r="C505" s="403" t="n">
        <f aca="false">B505/$B$6</f>
        <v>0.98432</v>
      </c>
      <c r="D505" s="572" t="n">
        <v>8.08</v>
      </c>
      <c r="E505" s="573" t="n">
        <v>38.55</v>
      </c>
      <c r="F505" s="574" t="n">
        <v>210.5</v>
      </c>
      <c r="G505" s="407" t="n">
        <f aca="false">F505*B505/1000</f>
        <v>10359.968</v>
      </c>
      <c r="H505" s="403" t="n">
        <f aca="false">G505/$G$6</f>
        <v>0.41439872</v>
      </c>
      <c r="I505" s="574" t="n">
        <v>7260</v>
      </c>
      <c r="J505" s="407" t="n">
        <f aca="false">I505*0.67</f>
        <v>4864.2</v>
      </c>
      <c r="K505" s="575" t="n">
        <v>30.05</v>
      </c>
      <c r="L505" s="575" t="n">
        <v>8.5</v>
      </c>
      <c r="M505" s="575" t="n">
        <v>1.1</v>
      </c>
      <c r="N505" s="576" t="n">
        <v>184</v>
      </c>
      <c r="O505" s="576" t="n">
        <v>32</v>
      </c>
      <c r="P505" s="410"/>
      <c r="Q505" s="410" t="n">
        <v>1320</v>
      </c>
      <c r="R505" s="410"/>
      <c r="S505" s="410"/>
      <c r="T505" s="411" t="n">
        <v>5.42</v>
      </c>
      <c r="U505" s="410" t="n">
        <f aca="false">V505/2.9</f>
        <v>3503.44827586207</v>
      </c>
      <c r="V505" s="410" t="n">
        <v>10160</v>
      </c>
      <c r="W505" s="410" t="n">
        <v>5205</v>
      </c>
      <c r="X505" s="517"/>
      <c r="Y505" s="474"/>
      <c r="Z505" s="430"/>
      <c r="AA505" s="410"/>
      <c r="AB505" s="410"/>
      <c r="AC505" s="410"/>
      <c r="AD505" s="475"/>
      <c r="AE505" s="478"/>
      <c r="AF505" s="479" t="n">
        <f aca="false">X505+Q505</f>
        <v>1320</v>
      </c>
      <c r="AG505" s="478" t="n">
        <f aca="false">AF505/$AF$6</f>
        <v>0.528</v>
      </c>
      <c r="AH505" s="479" t="n">
        <f aca="false">AI505/2.9</f>
        <v>3503.44827586207</v>
      </c>
      <c r="AI505" s="479" t="n">
        <f aca="false">(V505*Q505+F505*X505)/AF505</f>
        <v>10160</v>
      </c>
      <c r="AJ505" s="474" t="n">
        <f aca="false">(V505*Q505+X505*F505)/1000</f>
        <v>13411.2</v>
      </c>
      <c r="AK505" s="478" t="n">
        <f aca="false">AJ505/$AJ$6</f>
        <v>0.596053333333333</v>
      </c>
      <c r="AL505" s="448" t="n">
        <v>38</v>
      </c>
      <c r="AM505" s="480"/>
      <c r="AN505" s="474" t="n">
        <v>1839</v>
      </c>
      <c r="AO505" s="474" t="n">
        <v>1886</v>
      </c>
      <c r="AP505" s="480" t="n">
        <v>7.5</v>
      </c>
      <c r="AQ505" s="448" t="n">
        <v>778</v>
      </c>
      <c r="AR505" s="474" t="n">
        <f aca="false">AQ505*3.2</f>
        <v>2489.6</v>
      </c>
      <c r="AS505" s="658" t="n">
        <f aca="false">AR505/AQ505</f>
        <v>3.2</v>
      </c>
      <c r="AT505" s="474" t="n">
        <v>4340</v>
      </c>
      <c r="AU505" s="448"/>
      <c r="AV505" s="481" t="n">
        <v>18</v>
      </c>
      <c r="AW505" s="480" t="n">
        <v>9.87</v>
      </c>
      <c r="AX505" s="480" t="n">
        <v>31.4</v>
      </c>
      <c r="AY505" s="481" t="n">
        <v>18.9</v>
      </c>
      <c r="AZ505" s="481" t="n">
        <v>4.4</v>
      </c>
      <c r="BA505" s="421" t="n">
        <f aca="false">CC505+DF505</f>
        <v>46209</v>
      </c>
      <c r="BB505" s="422" t="n">
        <f aca="false">BA505/$BA$6</f>
        <v>0.92418</v>
      </c>
      <c r="BC505" s="423"/>
      <c r="BD505" s="424" t="n">
        <v>7.98</v>
      </c>
      <c r="BE505" s="425" t="n">
        <v>60.5</v>
      </c>
      <c r="BF505" s="426" t="n">
        <v>281</v>
      </c>
      <c r="BG505" s="427" t="n">
        <v>7460</v>
      </c>
      <c r="BH505" s="421" t="n">
        <f aca="false">BG505*0.67</f>
        <v>4998.2</v>
      </c>
      <c r="BI505" s="433"/>
      <c r="BJ505" s="422"/>
      <c r="BK505" s="428" t="n">
        <v>13.6</v>
      </c>
      <c r="BL505" s="428" t="n">
        <v>6.1</v>
      </c>
      <c r="BM505" s="429" t="n">
        <v>10.2</v>
      </c>
      <c r="BN505" s="423" t="n">
        <v>1.2</v>
      </c>
      <c r="BO505" s="426" t="n">
        <v>176</v>
      </c>
      <c r="BP505" s="426" t="n">
        <v>32</v>
      </c>
      <c r="BQ505" s="424" t="n">
        <v>5.63</v>
      </c>
      <c r="BR505" s="422" t="n">
        <f aca="false">BQ505/$BQ$6</f>
        <v>0.781944444444444</v>
      </c>
      <c r="BS505" s="410" t="n">
        <f aca="false">BA505+AF505</f>
        <v>47529</v>
      </c>
      <c r="BT505" s="430" t="n">
        <f aca="false">(BD505*BA505+AP505*AF505)/(AF505+BA505)</f>
        <v>7.96666919144102</v>
      </c>
      <c r="BU505" s="431" t="n">
        <f aca="false">(AQ505*Y505+BA505*BE505)/(BA505+Y505)</f>
        <v>60.5</v>
      </c>
      <c r="BV505" s="431" t="n">
        <f aca="false">(BA505*BF505+AR505*AF505)/(AF505+BA505)</f>
        <v>342.33838288203</v>
      </c>
      <c r="BW505" s="431" t="n">
        <f aca="false">(BA505*BG505+AS505*AF505)/(AF505+BA505)</f>
        <v>7252.90588903617</v>
      </c>
      <c r="BX505" s="431" t="n">
        <f aca="false">BW505*0.65</f>
        <v>4714.38882787351</v>
      </c>
      <c r="BY505" s="431" t="n">
        <f aca="false">(BK505*BA505+AY505*AF505)/BS505</f>
        <v>13.7471943445055</v>
      </c>
      <c r="BZ505" s="431" t="n">
        <f aca="false">(BL505*BA505+AY505*AF505)/BS505</f>
        <v>6.4554882282396</v>
      </c>
      <c r="CA505" s="432" t="n">
        <f aca="false">(BN505*BA505+AZ505*AF505)/BS505</f>
        <v>1.2888720570599</v>
      </c>
      <c r="CB505" s="431" t="n">
        <f aca="false">BO505</f>
        <v>176</v>
      </c>
      <c r="CC505" s="433" t="n">
        <v>23073</v>
      </c>
      <c r="CD505" s="412" t="n">
        <f aca="false">CC505+AF505/2</f>
        <v>23733</v>
      </c>
      <c r="CE505" s="422" t="n">
        <f aca="false">CD505/25000</f>
        <v>0.94932</v>
      </c>
      <c r="CF505" s="434" t="n">
        <f aca="false">6700/CD505*24</f>
        <v>6.77537605865251</v>
      </c>
      <c r="CG505" s="435"/>
      <c r="CH505" s="428"/>
      <c r="CI505" s="447" t="n">
        <f aca="false">9500/CD505*24</f>
        <v>9.60687650107445</v>
      </c>
      <c r="CJ505" s="437" t="n">
        <v>27.9</v>
      </c>
      <c r="CK505" s="437" t="n">
        <v>2.44</v>
      </c>
      <c r="CL505" s="424"/>
      <c r="CM505" s="424" t="n">
        <v>16.6</v>
      </c>
      <c r="CN505" s="424" t="n">
        <v>67</v>
      </c>
      <c r="CO505" s="433"/>
      <c r="CP505" s="433"/>
      <c r="CQ505" s="438"/>
      <c r="CR505" s="438" t="n">
        <v>0.9</v>
      </c>
      <c r="CS505" s="425"/>
      <c r="CT505" s="433" t="n">
        <f aca="false">3500/CD505*24</f>
        <v>3.53937555302743</v>
      </c>
      <c r="CU505" s="435" t="n">
        <v>6.97</v>
      </c>
      <c r="CV505" s="439"/>
      <c r="CW505" s="440"/>
      <c r="CX505" s="441"/>
      <c r="CY505" s="442"/>
      <c r="CZ505" s="443"/>
      <c r="DA505" s="443"/>
      <c r="DB505" s="443"/>
      <c r="DC505" s="443"/>
      <c r="DD505" s="444"/>
      <c r="DE505" s="441"/>
      <c r="DF505" s="445" t="n">
        <v>23136</v>
      </c>
      <c r="DG505" s="446" t="n">
        <f aca="false">DF505+AF505/2</f>
        <v>23796</v>
      </c>
      <c r="DH505" s="422" t="n">
        <f aca="false">DG505/25000</f>
        <v>0.95184</v>
      </c>
      <c r="DI505" s="447" t="n">
        <f aca="false">6700/DG505*24</f>
        <v>6.75743822491175</v>
      </c>
      <c r="DJ505" s="435" t="n">
        <v>7.71</v>
      </c>
      <c r="DK505" s="428" t="n">
        <v>3.7</v>
      </c>
      <c r="DL505" s="447" t="n">
        <f aca="false">9500/DG505*24</f>
        <v>9.58144225920323</v>
      </c>
      <c r="DM505" s="423" t="n">
        <v>27.8</v>
      </c>
      <c r="DN505" s="423" t="n">
        <v>2.93</v>
      </c>
      <c r="DO505" s="424" t="n">
        <v>7.78</v>
      </c>
      <c r="DP505" s="424" t="n">
        <v>16.7</v>
      </c>
      <c r="DQ505" s="424" t="n">
        <v>65</v>
      </c>
      <c r="DR505" s="433"/>
      <c r="DS505" s="433"/>
      <c r="DT505" s="438"/>
      <c r="DU505" s="438" t="n">
        <v>0.91</v>
      </c>
      <c r="DV505" s="425"/>
      <c r="DW505" s="447" t="n">
        <f aca="false">3500/DG505*24</f>
        <v>3.53000504286435</v>
      </c>
      <c r="DX505" s="435" t="n">
        <v>6.86</v>
      </c>
      <c r="DY505" s="439" t="n">
        <v>7.99</v>
      </c>
      <c r="DZ505" s="440" t="n">
        <v>16.2</v>
      </c>
      <c r="EA505" s="441" t="n">
        <v>53</v>
      </c>
      <c r="EB505" s="442" t="n">
        <v>6410</v>
      </c>
      <c r="EC505" s="443" t="n">
        <v>5.1</v>
      </c>
      <c r="ED505" s="443" t="n">
        <v>0.19</v>
      </c>
      <c r="EE505" s="443" t="n">
        <v>5.4</v>
      </c>
      <c r="EF505" s="443" t="n">
        <v>0.8</v>
      </c>
      <c r="EG505" s="444" t="n">
        <v>4</v>
      </c>
      <c r="EH505" s="441" t="n">
        <v>16</v>
      </c>
      <c r="EI505" s="430" t="n">
        <f aca="false">DY505</f>
        <v>7.99</v>
      </c>
      <c r="EJ505" s="448" t="n">
        <f aca="false">DZ505</f>
        <v>16.2</v>
      </c>
      <c r="EK505" s="449" t="n">
        <f aca="false">EA505</f>
        <v>53</v>
      </c>
      <c r="EL505" s="418" t="n">
        <f aca="false">EB505</f>
        <v>6410</v>
      </c>
      <c r="EM505" s="432" t="n">
        <f aca="false">EC505</f>
        <v>5.1</v>
      </c>
      <c r="EN505" s="432" t="n">
        <f aca="false">ED505</f>
        <v>0.19</v>
      </c>
      <c r="EO505" s="432" t="n">
        <f aca="false">EE505</f>
        <v>5.4</v>
      </c>
      <c r="EP505" s="432" t="n">
        <f aca="false">EF505</f>
        <v>0.8</v>
      </c>
      <c r="EQ505" s="431" t="n">
        <f aca="false">EG505</f>
        <v>4</v>
      </c>
      <c r="ER505" s="449" t="n">
        <f aca="false">EH505</f>
        <v>16</v>
      </c>
      <c r="ES505" s="450" t="n">
        <f aca="false">44000/(BA505+AF505)*24</f>
        <v>22.2180142649751</v>
      </c>
      <c r="ET505" s="451" t="n">
        <f aca="false">(BA505+AF505)/BA$6</f>
        <v>0.95058</v>
      </c>
      <c r="EU505" s="452" t="n">
        <f aca="false">BV505/1000/ES505*24</f>
        <v>0.369795477272727</v>
      </c>
      <c r="EV505" s="451" t="n">
        <f aca="false">EU505/$EU$6</f>
        <v>0.68480643939394</v>
      </c>
      <c r="EW505" s="514" t="n">
        <f aca="false">1-EM505/BY505</f>
        <v>0.629015210508143</v>
      </c>
      <c r="EX505" s="515" t="n">
        <f aca="false">BY505-EM505</f>
        <v>8.64719434450546</v>
      </c>
      <c r="EY505" s="514" t="n">
        <f aca="false">1-EJ505/BU505</f>
        <v>0.732231404958678</v>
      </c>
      <c r="EZ505" s="515" t="n">
        <f aca="false">BU505-EJ505</f>
        <v>44.3</v>
      </c>
      <c r="FA505" s="451" t="n">
        <f aca="false">1-EK505/BV505</f>
        <v>0.845182419938392</v>
      </c>
      <c r="FB505" s="432" t="n">
        <f aca="false">BV505-EK505</f>
        <v>289.33838288203</v>
      </c>
      <c r="FC505" s="453" t="n">
        <f aca="false">1-EP505/CA505</f>
        <v>0.37930223902525</v>
      </c>
      <c r="FD505" s="432" t="n">
        <f aca="false">CA505-EP505</f>
        <v>0.4888720570599</v>
      </c>
      <c r="FE505" s="453" t="n">
        <f aca="false">1-EQ505/CB505</f>
        <v>0.977272727272727</v>
      </c>
      <c r="FF505" s="431" t="n">
        <f aca="false">CB505-EQ505</f>
        <v>172</v>
      </c>
      <c r="FG505" s="406" t="n">
        <v>50400</v>
      </c>
      <c r="FH505" s="590"/>
      <c r="FI505" s="591"/>
      <c r="FJ505" s="592"/>
      <c r="FK505" s="456" t="n">
        <f aca="false">3000/BS505*24</f>
        <v>1.51486460897557</v>
      </c>
      <c r="FL505" s="531" t="n">
        <v>1600</v>
      </c>
      <c r="FM505" s="456" t="n">
        <f aca="false">FL505/BS505*1000</f>
        <v>33.663657977235</v>
      </c>
      <c r="FN505" s="531" t="n">
        <v>4170</v>
      </c>
      <c r="FO505" s="533" t="n">
        <f aca="false">FN505/11.15/1.2/1000</f>
        <v>0.311659192825112</v>
      </c>
      <c r="FP505" s="450" t="n">
        <f aca="false">FN505/BS505*1000</f>
        <v>87.7359086031686</v>
      </c>
      <c r="FQ505" s="458" t="n">
        <v>54</v>
      </c>
      <c r="FR505" s="459" t="n">
        <f aca="false">FQ505/BS505*1000</f>
        <v>1.13614845673168</v>
      </c>
      <c r="FS505" s="577" t="n">
        <v>8.01</v>
      </c>
      <c r="FT505" s="578" t="n">
        <v>12.7</v>
      </c>
      <c r="FU505" s="579" t="n">
        <v>49</v>
      </c>
      <c r="FV505" s="580" t="n">
        <v>6</v>
      </c>
      <c r="FW505" s="581" t="n">
        <v>0.24</v>
      </c>
      <c r="FX505" s="580" t="n">
        <v>8</v>
      </c>
      <c r="FY505" s="453" t="n">
        <f aca="false">1-FV505/(EG505+DD505)</f>
        <v>-0.5</v>
      </c>
      <c r="FZ505" s="453" t="n">
        <f aca="false">1-FW505/(EF505+DC505)</f>
        <v>0.7</v>
      </c>
      <c r="GA505" s="430" t="n">
        <f aca="false">EF505+DC505-FW505</f>
        <v>0.56</v>
      </c>
      <c r="GB505" s="514" t="n">
        <f aca="false">1-FT505/DZ505</f>
        <v>0.216049382716049</v>
      </c>
      <c r="GC505" s="515" t="n">
        <f aca="false">(CW505+DZ505-FT505)</f>
        <v>3.5</v>
      </c>
      <c r="GD505" s="514" t="n">
        <f aca="false">1-FU505/EA505</f>
        <v>0.0754716981132075</v>
      </c>
      <c r="GE505" s="528" t="n">
        <f aca="false">CX505+EA505-FU505</f>
        <v>4</v>
      </c>
      <c r="GF505" s="462" t="n">
        <f aca="false">4100/BS505*24</f>
        <v>2.07031496559995</v>
      </c>
      <c r="GG505" s="607" t="n">
        <v>25</v>
      </c>
      <c r="GH505" s="451" t="n">
        <f aca="false">GG505/80</f>
        <v>0.3125</v>
      </c>
      <c r="GI505" s="406" t="n">
        <v>175</v>
      </c>
      <c r="GJ505" s="463" t="n">
        <f aca="false">GI505/GG505</f>
        <v>7</v>
      </c>
      <c r="GK505" s="464" t="n">
        <f aca="false">GG505/(BS505/24)*1000</f>
        <v>12.6238717414631</v>
      </c>
      <c r="GL505" s="465" t="n">
        <v>8.14</v>
      </c>
      <c r="GM505" s="530" t="n">
        <v>11.5</v>
      </c>
      <c r="GN505" s="406" t="n">
        <v>48</v>
      </c>
      <c r="GO505" s="514" t="n">
        <f aca="false">1-GM505/FT505</f>
        <v>0.0944881889763779</v>
      </c>
      <c r="GP505" s="451" t="n">
        <f aca="false">1-GN505/FU505</f>
        <v>0.0204081632653061</v>
      </c>
      <c r="GQ505" s="578" t="n">
        <v>8</v>
      </c>
      <c r="GR505" s="456" t="n">
        <f aca="false">4300/BS505*24</f>
        <v>2.17130593953165</v>
      </c>
      <c r="GS505" s="532" t="n">
        <f aca="false">HC505</f>
        <v>11.4</v>
      </c>
      <c r="GT505" s="532" t="n">
        <f aca="false">HD505</f>
        <v>38.532</v>
      </c>
      <c r="GU505" s="514" t="n">
        <f aca="false">1-GS505/GM505</f>
        <v>0.00869565217391299</v>
      </c>
      <c r="GV505" s="514" t="n">
        <f aca="false">1-GT505/GN505</f>
        <v>0.19725</v>
      </c>
      <c r="GW505" s="514" t="n">
        <f aca="false">1-HC505/FT505</f>
        <v>0.102362204724409</v>
      </c>
      <c r="GX505" s="514" t="n">
        <f aca="false">1-HD505/FU505</f>
        <v>0.213632653061225</v>
      </c>
      <c r="GY505" s="463" t="n">
        <f aca="false">GK505/(FU505-HD505)</f>
        <v>1.20594877163385</v>
      </c>
      <c r="GZ505" s="406" t="n">
        <v>46768</v>
      </c>
      <c r="HA505" s="582" t="n">
        <v>8.28</v>
      </c>
      <c r="HB505" s="452" t="n">
        <v>7.96</v>
      </c>
      <c r="HC505" s="578" t="n">
        <v>11.4</v>
      </c>
      <c r="HD505" s="464" t="n">
        <f aca="false">HC505*3.38</f>
        <v>38.532</v>
      </c>
      <c r="HE505" s="464" t="n">
        <v>11</v>
      </c>
      <c r="HF505" s="464"/>
      <c r="HG505" s="583"/>
      <c r="HH505" s="576" t="n">
        <v>8</v>
      </c>
      <c r="HI505" s="584" t="n">
        <v>6460</v>
      </c>
      <c r="HJ505" s="407" t="n">
        <f aca="false">HI505*0.67</f>
        <v>4328.2</v>
      </c>
      <c r="HK505" s="407"/>
      <c r="HL505" s="550" t="n">
        <v>1255</v>
      </c>
      <c r="HM505" s="585" t="n">
        <v>5</v>
      </c>
      <c r="HN505" s="462" t="n">
        <v>2.39</v>
      </c>
      <c r="HO505" s="575" t="n">
        <v>0.15</v>
      </c>
      <c r="HP505" s="549" t="n">
        <v>0.01</v>
      </c>
      <c r="HQ505" s="586" t="n">
        <v>5.9</v>
      </c>
      <c r="HR505" s="587" t="n">
        <v>0.18</v>
      </c>
      <c r="HS505" s="521" t="n">
        <v>0.21</v>
      </c>
      <c r="HT505" s="588" t="n">
        <v>4</v>
      </c>
      <c r="HU505" s="523" t="n">
        <f aca="false">72500/BA505*24</f>
        <v>37.6550022722846</v>
      </c>
      <c r="HV505" s="514" t="n">
        <f aca="false">1-HC505/BE505</f>
        <v>0.811570247933884</v>
      </c>
      <c r="HW505" s="514" t="n">
        <f aca="false">1-HD505/BF505</f>
        <v>0.862875444839858</v>
      </c>
      <c r="HX505" s="514" t="n">
        <f aca="false">1-HN505/BK505</f>
        <v>0.824264705882353</v>
      </c>
      <c r="HY505" s="600"/>
    </row>
    <row r="506" s="599" customFormat="true" ht="15" hidden="false" customHeight="true" outlineLevel="0" collapsed="false">
      <c r="A506" s="401" t="n">
        <v>43988</v>
      </c>
      <c r="B506" s="516" t="n">
        <v>46218</v>
      </c>
      <c r="C506" s="403" t="n">
        <f aca="false">B506/$B$6</f>
        <v>0.92436</v>
      </c>
      <c r="D506" s="572" t="n">
        <v>8.25</v>
      </c>
      <c r="E506" s="573" t="n">
        <v>36.05</v>
      </c>
      <c r="F506" s="574" t="n">
        <v>177</v>
      </c>
      <c r="G506" s="407" t="n">
        <f aca="false">F506*B506/1000</f>
        <v>8180.586</v>
      </c>
      <c r="H506" s="403" t="n">
        <f aca="false">G506/$G$6</f>
        <v>0.32722344</v>
      </c>
      <c r="I506" s="574" t="n">
        <v>6630</v>
      </c>
      <c r="J506" s="407" t="n">
        <f aca="false">I506*0.67</f>
        <v>4442.1</v>
      </c>
      <c r="K506" s="575" t="n">
        <v>23.85</v>
      </c>
      <c r="L506" s="575"/>
      <c r="M506" s="575"/>
      <c r="N506" s="576" t="n">
        <v>63.5</v>
      </c>
      <c r="O506" s="576"/>
      <c r="P506" s="410"/>
      <c r="Q506" s="410" t="n">
        <v>1320</v>
      </c>
      <c r="R506" s="410"/>
      <c r="S506" s="410"/>
      <c r="T506" s="411" t="n">
        <v>5.08</v>
      </c>
      <c r="U506" s="410" t="n">
        <f aca="false">V506/2.9</f>
        <v>3792.41379310345</v>
      </c>
      <c r="V506" s="410" t="n">
        <v>10998</v>
      </c>
      <c r="W506" s="410" t="n">
        <v>4137</v>
      </c>
      <c r="X506" s="517"/>
      <c r="Y506" s="474"/>
      <c r="Z506" s="430"/>
      <c r="AA506" s="410"/>
      <c r="AB506" s="410"/>
      <c r="AC506" s="410"/>
      <c r="AD506" s="475"/>
      <c r="AE506" s="478"/>
      <c r="AF506" s="479" t="n">
        <f aca="false">X506+Q506</f>
        <v>1320</v>
      </c>
      <c r="AG506" s="478" t="n">
        <f aca="false">AF506/$AF$6</f>
        <v>0.528</v>
      </c>
      <c r="AH506" s="479" t="n">
        <f aca="false">AI506/2.9</f>
        <v>3792.41379310345</v>
      </c>
      <c r="AI506" s="479" t="n">
        <f aca="false">(V506*Q506+F506*X506)/AF506</f>
        <v>10998</v>
      </c>
      <c r="AJ506" s="474" t="n">
        <f aca="false">(V506*Q506+X506*F506)/1000</f>
        <v>14517.36</v>
      </c>
      <c r="AK506" s="478" t="n">
        <f aca="false">AJ506/$AJ$6</f>
        <v>0.645216</v>
      </c>
      <c r="AL506" s="448" t="n">
        <v>38</v>
      </c>
      <c r="AM506" s="480"/>
      <c r="AN506" s="474" t="n">
        <v>1962</v>
      </c>
      <c r="AO506" s="474" t="n">
        <v>2005</v>
      </c>
      <c r="AP506" s="480" t="n">
        <v>7.54</v>
      </c>
      <c r="AQ506" s="448" t="n">
        <v>768</v>
      </c>
      <c r="AR506" s="474" t="n">
        <f aca="false">AQ506*3.2</f>
        <v>2457.6</v>
      </c>
      <c r="AS506" s="658" t="n">
        <f aca="false">AR506/AQ506</f>
        <v>3.2</v>
      </c>
      <c r="AT506" s="474" t="n">
        <v>4530</v>
      </c>
      <c r="AU506" s="448"/>
      <c r="AV506" s="481" t="n">
        <v>16</v>
      </c>
      <c r="AW506" s="480" t="n">
        <v>10.02</v>
      </c>
      <c r="AX506" s="480" t="n">
        <v>30.78</v>
      </c>
      <c r="AY506" s="481" t="n">
        <v>18.2</v>
      </c>
      <c r="AZ506" s="481" t="n">
        <v>4.3</v>
      </c>
      <c r="BA506" s="421" t="n">
        <f aca="false">CC506+DF506</f>
        <v>48067</v>
      </c>
      <c r="BB506" s="422" t="n">
        <f aca="false">BA506/$BA$6</f>
        <v>0.96134</v>
      </c>
      <c r="BC506" s="423"/>
      <c r="BD506" s="424" t="n">
        <v>8.14</v>
      </c>
      <c r="BE506" s="425" t="n">
        <v>56.5</v>
      </c>
      <c r="BF506" s="426" t="n">
        <v>242</v>
      </c>
      <c r="BG506" s="427" t="n">
        <v>6920</v>
      </c>
      <c r="BH506" s="421" t="n">
        <f aca="false">BG506*0.67</f>
        <v>4636.4</v>
      </c>
      <c r="BI506" s="433"/>
      <c r="BJ506" s="422"/>
      <c r="BK506" s="428" t="n">
        <v>12.1</v>
      </c>
      <c r="BL506" s="428"/>
      <c r="BM506" s="429"/>
      <c r="BN506" s="423"/>
      <c r="BO506" s="426" t="n">
        <v>97</v>
      </c>
      <c r="BP506" s="426"/>
      <c r="BQ506" s="424" t="n">
        <v>5.39</v>
      </c>
      <c r="BR506" s="422" t="n">
        <f aca="false">BQ506/$BQ$6</f>
        <v>0.748611111111111</v>
      </c>
      <c r="BS506" s="410" t="n">
        <f aca="false">BA506+AF506</f>
        <v>49387</v>
      </c>
      <c r="BT506" s="430" t="n">
        <f aca="false">(BD506*BA506+AP506*AF506)/(AF506+BA506)</f>
        <v>8.12396339117582</v>
      </c>
      <c r="BU506" s="431" t="n">
        <f aca="false">(AQ506*Y506+BA506*BE506)/(BA506+Y506)</f>
        <v>56.5</v>
      </c>
      <c r="BV506" s="431" t="n">
        <f aca="false">(BA506*BF506+AR506*AF506)/(AF506+BA506)</f>
        <v>301.217850851439</v>
      </c>
      <c r="BW506" s="431" t="n">
        <f aca="false">(BA506*BG506+AS506*AF506)/(AF506+BA506)</f>
        <v>6735.1299734748</v>
      </c>
      <c r="BX506" s="431" t="n">
        <f aca="false">BW506*0.65</f>
        <v>4377.83448275862</v>
      </c>
      <c r="BY506" s="431" t="n">
        <f aca="false">(BK506*BA506+AY506*AF506)/BS506</f>
        <v>12.2630388563792</v>
      </c>
      <c r="BZ506" s="431"/>
      <c r="CA506" s="432"/>
      <c r="CB506" s="431" t="n">
        <f aca="false">BO506</f>
        <v>97</v>
      </c>
      <c r="CC506" s="433" t="n">
        <v>24021</v>
      </c>
      <c r="CD506" s="412" t="n">
        <f aca="false">CC506+AF506/2</f>
        <v>24681</v>
      </c>
      <c r="CE506" s="422" t="n">
        <f aca="false">CD506/25000</f>
        <v>0.98724</v>
      </c>
      <c r="CF506" s="434" t="n">
        <f aca="false">6700/CD506*24</f>
        <v>6.51513309833475</v>
      </c>
      <c r="CG506" s="435"/>
      <c r="CH506" s="428"/>
      <c r="CI506" s="447" t="n">
        <f aca="false">9500/CD506*24</f>
        <v>9.2378752886836</v>
      </c>
      <c r="CJ506" s="437" t="n">
        <v>27.9</v>
      </c>
      <c r="CK506" s="437" t="n">
        <v>2.54</v>
      </c>
      <c r="CL506" s="424"/>
      <c r="CM506" s="424" t="n">
        <v>17.4</v>
      </c>
      <c r="CN506" s="424" t="n">
        <v>88</v>
      </c>
      <c r="CO506" s="433"/>
      <c r="CP506" s="433"/>
      <c r="CQ506" s="438"/>
      <c r="CR506" s="438" t="n">
        <v>0.9</v>
      </c>
      <c r="CS506" s="425"/>
      <c r="CT506" s="433" t="n">
        <f aca="false">3500/CD506*24</f>
        <v>3.40342773793606</v>
      </c>
      <c r="CU506" s="435" t="n">
        <v>7.18</v>
      </c>
      <c r="CV506" s="439"/>
      <c r="CW506" s="440"/>
      <c r="CX506" s="441"/>
      <c r="CY506" s="442"/>
      <c r="CZ506" s="443"/>
      <c r="DA506" s="443"/>
      <c r="DB506" s="443"/>
      <c r="DC506" s="443"/>
      <c r="DD506" s="444"/>
      <c r="DE506" s="441"/>
      <c r="DF506" s="445" t="n">
        <v>24046</v>
      </c>
      <c r="DG506" s="446" t="n">
        <f aca="false">DF506+AF506/2</f>
        <v>24706</v>
      </c>
      <c r="DH506" s="422" t="n">
        <f aca="false">DG506/25000</f>
        <v>0.98824</v>
      </c>
      <c r="DI506" s="447" t="n">
        <f aca="false">6700/DG506*24</f>
        <v>6.50854043552174</v>
      </c>
      <c r="DJ506" s="435" t="n">
        <v>7.58</v>
      </c>
      <c r="DK506" s="428" t="n">
        <v>4.4</v>
      </c>
      <c r="DL506" s="447" t="n">
        <f aca="false">9500/DG506*24</f>
        <v>9.22852748320246</v>
      </c>
      <c r="DM506" s="423" t="n">
        <v>27.2</v>
      </c>
      <c r="DN506" s="423" t="n">
        <v>3.2</v>
      </c>
      <c r="DO506" s="424" t="n">
        <v>7.71</v>
      </c>
      <c r="DP506" s="424" t="n">
        <v>18.9</v>
      </c>
      <c r="DQ506" s="424" t="n">
        <v>85</v>
      </c>
      <c r="DR506" s="433"/>
      <c r="DS506" s="433"/>
      <c r="DT506" s="438"/>
      <c r="DU506" s="438" t="n">
        <v>0.9</v>
      </c>
      <c r="DV506" s="425"/>
      <c r="DW506" s="447" t="n">
        <f aca="false">3500/DG506*24</f>
        <v>3.39998380960091</v>
      </c>
      <c r="DX506" s="435" t="n">
        <v>7.04</v>
      </c>
      <c r="DY506" s="439" t="n">
        <v>7.98</v>
      </c>
      <c r="DZ506" s="440" t="n">
        <v>16.5</v>
      </c>
      <c r="EA506" s="441" t="n">
        <v>58</v>
      </c>
      <c r="EB506" s="442" t="n">
        <v>6580</v>
      </c>
      <c r="EC506" s="443" t="n">
        <v>5.1</v>
      </c>
      <c r="ED506" s="443"/>
      <c r="EE506" s="443"/>
      <c r="EF506" s="443"/>
      <c r="EG506" s="444" t="n">
        <v>4</v>
      </c>
      <c r="EH506" s="441"/>
      <c r="EI506" s="430" t="n">
        <f aca="false">DY506</f>
        <v>7.98</v>
      </c>
      <c r="EJ506" s="448" t="n">
        <f aca="false">DZ506</f>
        <v>16.5</v>
      </c>
      <c r="EK506" s="449" t="n">
        <f aca="false">EA506</f>
        <v>58</v>
      </c>
      <c r="EL506" s="418" t="n">
        <f aca="false">EB506</f>
        <v>6580</v>
      </c>
      <c r="EM506" s="432" t="n">
        <f aca="false">EC506</f>
        <v>5.1</v>
      </c>
      <c r="EN506" s="432"/>
      <c r="EO506" s="432"/>
      <c r="EP506" s="432"/>
      <c r="EQ506" s="431" t="n">
        <f aca="false">EG506</f>
        <v>4</v>
      </c>
      <c r="ER506" s="449"/>
      <c r="ES506" s="450" t="n">
        <f aca="false">44000/(BA506+AF506)*24</f>
        <v>21.3821450989127</v>
      </c>
      <c r="ET506" s="451" t="n">
        <f aca="false">(BA506+AF506)/BA$6</f>
        <v>0.98774</v>
      </c>
      <c r="EU506" s="452" t="n">
        <f aca="false">BV506/1000/ES506*24</f>
        <v>0.3380965</v>
      </c>
      <c r="EV506" s="451" t="n">
        <f aca="false">EU506/$EU$6</f>
        <v>0.62610462962963</v>
      </c>
      <c r="EW506" s="514" t="n">
        <f aca="false">1-EM506/BY506</f>
        <v>0.584116134693075</v>
      </c>
      <c r="EX506" s="515" t="n">
        <f aca="false">BY506-EM506</f>
        <v>7.16303885637921</v>
      </c>
      <c r="EY506" s="514" t="n">
        <f aca="false">1-EJ506/BU506</f>
        <v>0.707964601769911</v>
      </c>
      <c r="EZ506" s="515" t="n">
        <f aca="false">BU506-EJ506</f>
        <v>40</v>
      </c>
      <c r="FA506" s="451" t="n">
        <f aca="false">1-EK506/BV506</f>
        <v>0.807448330714617</v>
      </c>
      <c r="FB506" s="432" t="n">
        <f aca="false">BV506-EK506</f>
        <v>243.217850851439</v>
      </c>
      <c r="FC506" s="453"/>
      <c r="FD506" s="432"/>
      <c r="FE506" s="453" t="n">
        <f aca="false">1-EQ506/CB506</f>
        <v>0.958762886597938</v>
      </c>
      <c r="FF506" s="431" t="n">
        <f aca="false">CB506-EQ506</f>
        <v>93</v>
      </c>
      <c r="FG506" s="406" t="n">
        <v>50400</v>
      </c>
      <c r="FH506" s="590"/>
      <c r="FI506" s="591"/>
      <c r="FJ506" s="592"/>
      <c r="FK506" s="456" t="n">
        <f aca="false">3000/BS506*24</f>
        <v>1.45787352947132</v>
      </c>
      <c r="FL506" s="531" t="n">
        <v>1600</v>
      </c>
      <c r="FM506" s="456" t="n">
        <f aca="false">FL506/BS506*1000</f>
        <v>32.3971895438071</v>
      </c>
      <c r="FN506" s="531" t="n">
        <v>5753</v>
      </c>
      <c r="FO506" s="533" t="n">
        <f aca="false">FN506/11.15/1.2/1000</f>
        <v>0.429970104633782</v>
      </c>
      <c r="FP506" s="450" t="n">
        <f aca="false">FN506/BS506*1000</f>
        <v>116.488144653451</v>
      </c>
      <c r="FQ506" s="458" t="n">
        <v>54</v>
      </c>
      <c r="FR506" s="459" t="n">
        <f aca="false">FQ506/BS506*1000</f>
        <v>1.09340514710349</v>
      </c>
      <c r="FS506" s="577" t="n">
        <v>7.8</v>
      </c>
      <c r="FT506" s="578" t="n">
        <v>13.4</v>
      </c>
      <c r="FU506" s="579" t="n">
        <v>48</v>
      </c>
      <c r="FV506" s="580" t="n">
        <v>6</v>
      </c>
      <c r="FW506" s="581"/>
      <c r="FX506" s="580"/>
      <c r="FY506" s="453" t="n">
        <f aca="false">1-FV506/(EG506+DD506)</f>
        <v>-0.5</v>
      </c>
      <c r="FZ506" s="453"/>
      <c r="GA506" s="430"/>
      <c r="GB506" s="514" t="n">
        <f aca="false">1-FT506/DZ506</f>
        <v>0.187878787878788</v>
      </c>
      <c r="GC506" s="515" t="n">
        <f aca="false">(CW506+DZ506-FT506)</f>
        <v>3.1</v>
      </c>
      <c r="GD506" s="514" t="n">
        <f aca="false">1-FU506/EA506</f>
        <v>0.172413793103448</v>
      </c>
      <c r="GE506" s="528" t="n">
        <f aca="false">CX506+EA506-FU506</f>
        <v>10</v>
      </c>
      <c r="GF506" s="462" t="n">
        <f aca="false">4100/BS506*24</f>
        <v>1.99242715694414</v>
      </c>
      <c r="GG506" s="607" t="n">
        <v>25</v>
      </c>
      <c r="GH506" s="451" t="n">
        <f aca="false">GG506/80</f>
        <v>0.3125</v>
      </c>
      <c r="GI506" s="406" t="n">
        <v>175</v>
      </c>
      <c r="GJ506" s="463" t="n">
        <f aca="false">GI506/GG506</f>
        <v>7</v>
      </c>
      <c r="GK506" s="464" t="n">
        <f aca="false">GG506/(BS506/24)*1000</f>
        <v>12.1489460789277</v>
      </c>
      <c r="GL506" s="465" t="n">
        <v>8.16</v>
      </c>
      <c r="GM506" s="530" t="n">
        <v>13.1</v>
      </c>
      <c r="GN506" s="406" t="n">
        <v>46</v>
      </c>
      <c r="GO506" s="514" t="n">
        <f aca="false">1-GM506/FT506</f>
        <v>0.0223880597014926</v>
      </c>
      <c r="GP506" s="451" t="n">
        <f aca="false">1-GN506/FU506</f>
        <v>0.0416666666666666</v>
      </c>
      <c r="GQ506" s="578" t="n">
        <v>8</v>
      </c>
      <c r="GR506" s="456" t="n">
        <f aca="false">4300/BS506*24</f>
        <v>2.08961872557556</v>
      </c>
      <c r="GS506" s="532" t="n">
        <f aca="false">HC506</f>
        <v>12.6</v>
      </c>
      <c r="GT506" s="532" t="n">
        <f aca="false">HD506</f>
        <v>42.588</v>
      </c>
      <c r="GU506" s="514" t="n">
        <f aca="false">1-GS506/GM506</f>
        <v>0.0381679389312977</v>
      </c>
      <c r="GV506" s="514" t="n">
        <f aca="false">1-GT506/GN506</f>
        <v>0.0741739130434782</v>
      </c>
      <c r="GW506" s="514" t="n">
        <f aca="false">1-HC506/FT506</f>
        <v>0.0597014925373135</v>
      </c>
      <c r="GX506" s="514" t="n">
        <f aca="false">1-HD506/FU506</f>
        <v>0.11275</v>
      </c>
      <c r="GY506" s="463" t="n">
        <f aca="false">GK506/(FU506-HD506)</f>
        <v>2.24481634865626</v>
      </c>
      <c r="GZ506" s="406" t="n">
        <v>48612</v>
      </c>
      <c r="HA506" s="582" t="n">
        <v>8.18</v>
      </c>
      <c r="HB506" s="452" t="n">
        <v>8</v>
      </c>
      <c r="HC506" s="578" t="n">
        <v>12.6</v>
      </c>
      <c r="HD506" s="464" t="n">
        <f aca="false">HC506*3.38</f>
        <v>42.588</v>
      </c>
      <c r="HE506" s="464" t="n">
        <v>12</v>
      </c>
      <c r="HF506" s="464"/>
      <c r="HG506" s="583"/>
      <c r="HH506" s="576" t="n">
        <v>4</v>
      </c>
      <c r="HI506" s="584" t="n">
        <v>6310</v>
      </c>
      <c r="HJ506" s="407" t="n">
        <f aca="false">HI506*0.67</f>
        <v>4227.7</v>
      </c>
      <c r="HK506" s="407"/>
      <c r="HL506" s="550"/>
      <c r="HM506" s="585"/>
      <c r="HN506" s="462" t="n">
        <v>2.35</v>
      </c>
      <c r="HO506" s="575"/>
      <c r="HP506" s="549" t="n">
        <v>0.01</v>
      </c>
      <c r="HQ506" s="586"/>
      <c r="HR506" s="587"/>
      <c r="HS506" s="521" t="n">
        <v>0.31</v>
      </c>
      <c r="HT506" s="588" t="n">
        <v>4</v>
      </c>
      <c r="HU506" s="523" t="n">
        <f aca="false">72500/BA506*24</f>
        <v>36.1994715709322</v>
      </c>
      <c r="HV506" s="514" t="n">
        <f aca="false">1-HC506/BE506</f>
        <v>0.776991150442478</v>
      </c>
      <c r="HW506" s="514" t="n">
        <f aca="false">1-HD506/BF506</f>
        <v>0.82401652892562</v>
      </c>
      <c r="HX506" s="514" t="n">
        <f aca="false">1-HN506/BK506</f>
        <v>0.805785123966942</v>
      </c>
      <c r="HY506" s="600"/>
    </row>
    <row r="507" customFormat="false" ht="15.6" hidden="false" customHeight="false" outlineLevel="0" collapsed="false">
      <c r="A507" s="486" t="n">
        <v>43989</v>
      </c>
      <c r="B507" s="487" t="n">
        <v>43386</v>
      </c>
      <c r="C507" s="488" t="n">
        <f aca="false">B507/$B$6</f>
        <v>0.86772</v>
      </c>
      <c r="D507" s="489" t="n">
        <v>8.08</v>
      </c>
      <c r="E507" s="490" t="n">
        <v>36.4</v>
      </c>
      <c r="F507" s="491" t="n">
        <v>228.5</v>
      </c>
      <c r="G507" s="491" t="n">
        <f aca="false">F507*B507/1000</f>
        <v>9913.701</v>
      </c>
      <c r="H507" s="488" t="n">
        <f aca="false">G507/$G$6</f>
        <v>0.39654804</v>
      </c>
      <c r="I507" s="491" t="n">
        <v>5105</v>
      </c>
      <c r="J507" s="491" t="n">
        <f aca="false">I507*0.67</f>
        <v>3420.35</v>
      </c>
      <c r="K507" s="492" t="n">
        <v>25.3</v>
      </c>
      <c r="L507" s="492"/>
      <c r="M507" s="492"/>
      <c r="N507" s="493" t="n">
        <v>159.5</v>
      </c>
      <c r="O507" s="493"/>
      <c r="P507" s="410"/>
      <c r="Q507" s="410" t="n">
        <v>1320</v>
      </c>
      <c r="R507" s="410"/>
      <c r="S507" s="410"/>
      <c r="T507" s="411" t="n">
        <v>5.17</v>
      </c>
      <c r="U507" s="412" t="n">
        <f aca="false">V507/2.9</f>
        <v>3274.8275862069</v>
      </c>
      <c r="V507" s="410" t="n">
        <v>9497</v>
      </c>
      <c r="W507" s="410" t="n">
        <v>4071</v>
      </c>
      <c r="X507" s="413"/>
      <c r="Y507" s="474"/>
      <c r="Z507" s="430"/>
      <c r="AA507" s="448"/>
      <c r="AB507" s="410"/>
      <c r="AC507" s="410"/>
      <c r="AD507" s="475"/>
      <c r="AE507" s="478"/>
      <c r="AF507" s="479" t="n">
        <f aca="false">X507+Q507</f>
        <v>1320</v>
      </c>
      <c r="AG507" s="478" t="n">
        <f aca="false">AF507/$AF$6</f>
        <v>0.528</v>
      </c>
      <c r="AH507" s="479" t="n">
        <f aca="false">AI507/2.9</f>
        <v>3274.8275862069</v>
      </c>
      <c r="AI507" s="479" t="n">
        <f aca="false">(V507*Q507+F507*X507)/AF507</f>
        <v>9497</v>
      </c>
      <c r="AJ507" s="474" t="n">
        <f aca="false">(V507*Q507+X507*F507)/1000</f>
        <v>12536.04</v>
      </c>
      <c r="AK507" s="478" t="n">
        <f aca="false">AJ507/$AJ$6</f>
        <v>0.557157333333333</v>
      </c>
      <c r="AL507" s="448" t="n">
        <v>38</v>
      </c>
      <c r="AM507" s="480"/>
      <c r="AN507" s="474" t="n">
        <v>1877</v>
      </c>
      <c r="AO507" s="474" t="n">
        <v>1887</v>
      </c>
      <c r="AP507" s="480" t="n">
        <v>7.46</v>
      </c>
      <c r="AQ507" s="448" t="n">
        <v>765</v>
      </c>
      <c r="AR507" s="474" t="n">
        <f aca="false">AQ507*3.2</f>
        <v>2448</v>
      </c>
      <c r="AS507" s="658" t="n">
        <f aca="false">AR507/AQ507</f>
        <v>3.2</v>
      </c>
      <c r="AT507" s="474" t="n">
        <v>4630</v>
      </c>
      <c r="AU507" s="448"/>
      <c r="AV507" s="481" t="n">
        <v>18</v>
      </c>
      <c r="AW507" s="480" t="n">
        <v>9.83</v>
      </c>
      <c r="AX507" s="480" t="n">
        <v>32.78</v>
      </c>
      <c r="AY507" s="481" t="n">
        <v>18.4</v>
      </c>
      <c r="AZ507" s="481" t="n">
        <v>4.2</v>
      </c>
      <c r="BA507" s="421" t="n">
        <f aca="false">CC507+DF507</f>
        <v>44117</v>
      </c>
      <c r="BB507" s="422" t="n">
        <f aca="false">BA507/$BA$6</f>
        <v>0.88234</v>
      </c>
      <c r="BC507" s="423"/>
      <c r="BD507" s="424" t="n">
        <v>8.05</v>
      </c>
      <c r="BE507" s="425" t="n">
        <v>49.7</v>
      </c>
      <c r="BF507" s="426" t="n">
        <v>243</v>
      </c>
      <c r="BG507" s="427" t="n">
        <v>5970</v>
      </c>
      <c r="BH507" s="421" t="n">
        <f aca="false">BG507*0.67</f>
        <v>3999.9</v>
      </c>
      <c r="BI507" s="421"/>
      <c r="BJ507" s="422"/>
      <c r="BK507" s="428" t="n">
        <v>9.3</v>
      </c>
      <c r="BL507" s="428"/>
      <c r="BM507" s="429"/>
      <c r="BN507" s="423"/>
      <c r="BO507" s="426" t="n">
        <v>196</v>
      </c>
      <c r="BP507" s="426"/>
      <c r="BQ507" s="424" t="n">
        <v>5.33</v>
      </c>
      <c r="BR507" s="422" t="n">
        <f aca="false">BQ507/$BQ$6</f>
        <v>0.740277777777778</v>
      </c>
      <c r="BS507" s="410" t="n">
        <f aca="false">BA507+AF507</f>
        <v>45437</v>
      </c>
      <c r="BT507" s="430" t="n">
        <f aca="false">(BD507*BA507+AP507*AF507)/(AF507+BA507)</f>
        <v>8.03285978387658</v>
      </c>
      <c r="BU507" s="431" t="n">
        <f aca="false">(AQ507*Y507+BA507*BE507)/(BA507+Y507)</f>
        <v>49.7</v>
      </c>
      <c r="BV507" s="431" t="n">
        <f aca="false">(BA507*BF507+AR507*AF507)/(AF507+BA507)</f>
        <v>307.057926359575</v>
      </c>
      <c r="BW507" s="431" t="n">
        <f aca="false">(BA507*BG507+AS507*AF507)/(AF507+BA507)</f>
        <v>5796.65721768603</v>
      </c>
      <c r="BX507" s="431" t="n">
        <f aca="false">BW507*0.65</f>
        <v>3767.82719149592</v>
      </c>
      <c r="BY507" s="431" t="n">
        <f aca="false">(BK507*BA507+AY507*AF507)/BS507</f>
        <v>9.56436604529348</v>
      </c>
      <c r="BZ507" s="431"/>
      <c r="CA507" s="432"/>
      <c r="CB507" s="431" t="n">
        <f aca="false">BO507</f>
        <v>196</v>
      </c>
      <c r="CC507" s="433" t="n">
        <v>21823</v>
      </c>
      <c r="CD507" s="412" t="n">
        <f aca="false">CC507+AF507/2</f>
        <v>22483</v>
      </c>
      <c r="CE507" s="422" t="n">
        <f aca="false">CD507/25000</f>
        <v>0.89932</v>
      </c>
      <c r="CF507" s="434" t="n">
        <f aca="false">6700/CD507*24</f>
        <v>7.15207045323133</v>
      </c>
      <c r="CG507" s="435"/>
      <c r="CH507" s="428"/>
      <c r="CI507" s="447" t="n">
        <f aca="false">9500/CD507*24</f>
        <v>10.1409954187608</v>
      </c>
      <c r="CJ507" s="437" t="n">
        <v>28</v>
      </c>
      <c r="CK507" s="437" t="n">
        <v>3.6</v>
      </c>
      <c r="CL507" s="424"/>
      <c r="CM507" s="424" t="n">
        <v>17.9</v>
      </c>
      <c r="CN507" s="424" t="n">
        <v>90</v>
      </c>
      <c r="CO507" s="433"/>
      <c r="CP507" s="433"/>
      <c r="CQ507" s="438"/>
      <c r="CR507" s="438" t="n">
        <v>0.92</v>
      </c>
      <c r="CS507" s="482"/>
      <c r="CT507" s="433" t="n">
        <f aca="false">3500/CD507*24</f>
        <v>3.73615620691189</v>
      </c>
      <c r="CU507" s="435" t="n">
        <v>7.44</v>
      </c>
      <c r="CV507" s="494"/>
      <c r="CW507" s="495"/>
      <c r="CX507" s="496"/>
      <c r="CY507" s="497"/>
      <c r="CZ507" s="498"/>
      <c r="DA507" s="498"/>
      <c r="DB507" s="498"/>
      <c r="DC507" s="498"/>
      <c r="DD507" s="499"/>
      <c r="DE507" s="499"/>
      <c r="DF507" s="433" t="n">
        <v>22294</v>
      </c>
      <c r="DG507" s="446" t="n">
        <f aca="false">DF507+AF507/2</f>
        <v>22954</v>
      </c>
      <c r="DH507" s="422" t="n">
        <f aca="false">DG507/25000</f>
        <v>0.91816</v>
      </c>
      <c r="DI507" s="447" t="n">
        <f aca="false">6700/DG507*24</f>
        <v>7.00531497778165</v>
      </c>
      <c r="DJ507" s="435" t="n">
        <v>7.63</v>
      </c>
      <c r="DK507" s="428" t="n">
        <v>4.1</v>
      </c>
      <c r="DL507" s="447" t="n">
        <f aca="false">9500/DG507*24</f>
        <v>9.93290929685458</v>
      </c>
      <c r="DM507" s="542" t="n">
        <v>28.6</v>
      </c>
      <c r="DN507" s="542" t="n">
        <v>3.78</v>
      </c>
      <c r="DO507" s="543" t="n">
        <v>7.88</v>
      </c>
      <c r="DP507" s="543" t="n">
        <v>16.9</v>
      </c>
      <c r="DQ507" s="543" t="n">
        <v>81</v>
      </c>
      <c r="DR507" s="433"/>
      <c r="DS507" s="433"/>
      <c r="DT507" s="438"/>
      <c r="DU507" s="438" t="n">
        <v>0.93</v>
      </c>
      <c r="DV507" s="482"/>
      <c r="DW507" s="447" t="n">
        <f aca="false">3500/DG507*24</f>
        <v>3.65949289884116</v>
      </c>
      <c r="DX507" s="435" t="n">
        <v>7.12</v>
      </c>
      <c r="DY507" s="494" t="n">
        <v>7.92</v>
      </c>
      <c r="DZ507" s="495" t="n">
        <v>16.4</v>
      </c>
      <c r="EA507" s="496" t="n">
        <v>62</v>
      </c>
      <c r="EB507" s="497" t="n">
        <v>6480</v>
      </c>
      <c r="EC507" s="498" t="n">
        <v>4.2</v>
      </c>
      <c r="ED507" s="498"/>
      <c r="EE507" s="498"/>
      <c r="EF507" s="498"/>
      <c r="EG507" s="499" t="n">
        <v>4</v>
      </c>
      <c r="EH507" s="496"/>
      <c r="EI507" s="430" t="n">
        <f aca="false">DY507</f>
        <v>7.92</v>
      </c>
      <c r="EJ507" s="448" t="n">
        <f aca="false">DZ507</f>
        <v>16.4</v>
      </c>
      <c r="EK507" s="449" t="n">
        <f aca="false">EA507</f>
        <v>62</v>
      </c>
      <c r="EL507" s="418" t="n">
        <f aca="false">EB507</f>
        <v>6480</v>
      </c>
      <c r="EM507" s="432" t="n">
        <f aca="false">EC507</f>
        <v>4.2</v>
      </c>
      <c r="EN507" s="432"/>
      <c r="EO507" s="432"/>
      <c r="EP507" s="432"/>
      <c r="EQ507" s="431" t="n">
        <f aca="false">EG507</f>
        <v>4</v>
      </c>
      <c r="ER507" s="449"/>
      <c r="ES507" s="450" t="n">
        <f aca="false">44000/(BA507+AF507)*24</f>
        <v>23.2409710148117</v>
      </c>
      <c r="ET507" s="451" t="n">
        <f aca="false">(BA507+AF507)/BA$6</f>
        <v>0.90874</v>
      </c>
      <c r="EU507" s="452" t="n">
        <f aca="false">BV507/1000/ES507*24</f>
        <v>0.317086159090909</v>
      </c>
      <c r="EV507" s="500" t="n">
        <f aca="false">EU507/$EU$6</f>
        <v>0.587196590909091</v>
      </c>
      <c r="EW507" s="514" t="n">
        <f aca="false">1-EM507/BY507</f>
        <v>0.560870006426953</v>
      </c>
      <c r="EX507" s="515" t="n">
        <f aca="false">BY507-EM507</f>
        <v>5.36436604529348</v>
      </c>
      <c r="EY507" s="514" t="n">
        <f aca="false">1-EJ507/BU507</f>
        <v>0.670020120724346</v>
      </c>
      <c r="EZ507" s="515" t="n">
        <f aca="false">BU507-EJ507</f>
        <v>33.3</v>
      </c>
      <c r="FA507" s="451" t="n">
        <f aca="false">1-EK507/BV507</f>
        <v>0.798083701225169</v>
      </c>
      <c r="FB507" s="432" t="n">
        <f aca="false">BV507-EK507</f>
        <v>245.057926359575</v>
      </c>
      <c r="FC507" s="453"/>
      <c r="FD507" s="432"/>
      <c r="FE507" s="453" t="n">
        <f aca="false">1-EQ507/CB507</f>
        <v>0.979591836734694</v>
      </c>
      <c r="FF507" s="431" t="n">
        <f aca="false">CB507-EQ507</f>
        <v>192</v>
      </c>
      <c r="FG507" s="491" t="n">
        <v>50400</v>
      </c>
      <c r="FH507" s="499"/>
      <c r="FI507" s="502"/>
      <c r="FJ507" s="488"/>
      <c r="FK507" s="456" t="n">
        <f aca="false">3000/BS507*24</f>
        <v>1.5846116601008</v>
      </c>
      <c r="FL507" s="491" t="n">
        <v>1600</v>
      </c>
      <c r="FM507" s="456" t="n">
        <f aca="false">FL507/BS507*1000</f>
        <v>35.2135924466844</v>
      </c>
      <c r="FN507" s="491" t="n">
        <v>4309</v>
      </c>
      <c r="FO507" s="533" t="n">
        <f aca="false">FN507/11.15/1.2/1000</f>
        <v>0.322047832585949</v>
      </c>
      <c r="FP507" s="450" t="n">
        <f aca="false">FN507/BS507*1000</f>
        <v>94.834606157977</v>
      </c>
      <c r="FQ507" s="504" t="n">
        <v>54</v>
      </c>
      <c r="FR507" s="459" t="n">
        <f aca="false">FQ507/BS507*1000</f>
        <v>1.1884587450756</v>
      </c>
      <c r="FS507" s="505" t="n">
        <v>8.07</v>
      </c>
      <c r="FT507" s="536" t="n">
        <v>12.7</v>
      </c>
      <c r="FU507" s="496" t="n">
        <v>46</v>
      </c>
      <c r="FV507" s="491" t="n">
        <v>4</v>
      </c>
      <c r="FW507" s="505"/>
      <c r="FX507" s="491"/>
      <c r="FY507" s="453" t="n">
        <f aca="false">1-FV507/(EG507+DD507)</f>
        <v>0</v>
      </c>
      <c r="FZ507" s="453"/>
      <c r="GA507" s="430"/>
      <c r="GB507" s="500" t="n">
        <f aca="false">1-FT507/DZ507</f>
        <v>0.225609756097561</v>
      </c>
      <c r="GC507" s="515" t="n">
        <f aca="false">(CW507+DZ507-FT507)</f>
        <v>3.7</v>
      </c>
      <c r="GD507" s="500" t="n">
        <f aca="false">1-FU507/EA507</f>
        <v>0.258064516129032</v>
      </c>
      <c r="GE507" s="528" t="n">
        <f aca="false">CX507+EA507-FU507</f>
        <v>16</v>
      </c>
      <c r="GF507" s="462" t="n">
        <f aca="false">4100/BS507*24</f>
        <v>2.16563593547109</v>
      </c>
      <c r="GG507" s="491" t="n">
        <v>25</v>
      </c>
      <c r="GH507" s="527" t="n">
        <f aca="false">GG507/80</f>
        <v>0.3125</v>
      </c>
      <c r="GI507" s="491" t="n">
        <v>175</v>
      </c>
      <c r="GJ507" s="545" t="n">
        <f aca="false">GI507/GG507</f>
        <v>7</v>
      </c>
      <c r="GK507" s="464" t="n">
        <f aca="false">GG507/(BS507/24)*1000</f>
        <v>13.2050971675067</v>
      </c>
      <c r="GL507" s="508" t="n">
        <v>8.09</v>
      </c>
      <c r="GM507" s="536" t="n">
        <v>12.3</v>
      </c>
      <c r="GN507" s="537" t="n">
        <v>45</v>
      </c>
      <c r="GO507" s="527" t="n">
        <f aca="false">1-GM507/FT507</f>
        <v>0.0314960629921259</v>
      </c>
      <c r="GP507" s="527" t="n">
        <f aca="false">1-GN507/FU507</f>
        <v>0.0217391304347826</v>
      </c>
      <c r="GQ507" s="536" t="n">
        <v>8</v>
      </c>
      <c r="GR507" s="456" t="n">
        <f aca="false">4300/BS507*24</f>
        <v>2.27127671281114</v>
      </c>
      <c r="GS507" s="537" t="n">
        <f aca="false">HC507</f>
        <v>11.9</v>
      </c>
      <c r="GT507" s="537" t="n">
        <f aca="false">HD507</f>
        <v>40.222</v>
      </c>
      <c r="GU507" s="527" t="n">
        <f aca="false">1-GS507/GM507</f>
        <v>0.0325203252032521</v>
      </c>
      <c r="GV507" s="527" t="n">
        <f aca="false">1-GT507/GN507</f>
        <v>0.106177777777778</v>
      </c>
      <c r="GW507" s="527" t="n">
        <f aca="false">1-HC507/FT507</f>
        <v>0.0629921259842519</v>
      </c>
      <c r="GX507" s="527" t="n">
        <f aca="false">1-HD507/FU507</f>
        <v>0.125608695652174</v>
      </c>
      <c r="GY507" s="545" t="n">
        <f aca="false">GK507/(FU507-HD507)</f>
        <v>2.28540968631129</v>
      </c>
      <c r="GZ507" s="491" t="n">
        <v>44263</v>
      </c>
      <c r="HA507" s="494" t="n">
        <v>8.25</v>
      </c>
      <c r="HB507" s="494" t="n">
        <v>8.02</v>
      </c>
      <c r="HC507" s="495" t="n">
        <v>11.9</v>
      </c>
      <c r="HD507" s="499" t="n">
        <f aca="false">HC507*3.38</f>
        <v>40.222</v>
      </c>
      <c r="HE507" s="499" t="n">
        <v>12</v>
      </c>
      <c r="HF507" s="499"/>
      <c r="HG507" s="499"/>
      <c r="HH507" s="493" t="n">
        <v>4</v>
      </c>
      <c r="HI507" s="509" t="n">
        <v>6440</v>
      </c>
      <c r="HJ507" s="491" t="n">
        <f aca="false">HI507*0.67</f>
        <v>4314.8</v>
      </c>
      <c r="HK507" s="491"/>
      <c r="HL507" s="491"/>
      <c r="HM507" s="544"/>
      <c r="HN507" s="507" t="n">
        <v>1.59</v>
      </c>
      <c r="HO507" s="492"/>
      <c r="HP507" s="546" t="n">
        <v>0.01</v>
      </c>
      <c r="HQ507" s="524"/>
      <c r="HR507" s="525"/>
      <c r="HS507" s="525" t="n">
        <v>0.25</v>
      </c>
      <c r="HT507" s="512" t="n">
        <v>4</v>
      </c>
      <c r="HU507" s="526" t="n">
        <f aca="false">72500/BA507*24</f>
        <v>39.4405784618174</v>
      </c>
      <c r="HV507" s="527" t="n">
        <f aca="false">1-HC507/BE507</f>
        <v>0.76056338028169</v>
      </c>
      <c r="HW507" s="527" t="n">
        <f aca="false">1-HD507/BF507</f>
        <v>0.834477366255144</v>
      </c>
      <c r="HX507" s="527" t="n">
        <f aca="false">1-HN507/BK507</f>
        <v>0.829032258064516</v>
      </c>
      <c r="HY507" s="513"/>
    </row>
    <row r="508" s="599" customFormat="true" ht="15" hidden="false" customHeight="true" outlineLevel="0" collapsed="false">
      <c r="A508" s="401" t="n">
        <v>43990</v>
      </c>
      <c r="B508" s="516" t="n">
        <v>40320</v>
      </c>
      <c r="C508" s="403" t="n">
        <f aca="false">B508/$B$6</f>
        <v>0.8064</v>
      </c>
      <c r="D508" s="572" t="n">
        <v>7.83</v>
      </c>
      <c r="E508" s="573" t="n">
        <v>31</v>
      </c>
      <c r="F508" s="574" t="n">
        <v>197</v>
      </c>
      <c r="G508" s="407" t="n">
        <f aca="false">F508*B508/1000</f>
        <v>7943.04</v>
      </c>
      <c r="H508" s="403" t="n">
        <f aca="false">G508/$G$6</f>
        <v>0.3177216</v>
      </c>
      <c r="I508" s="574" t="n">
        <v>5850</v>
      </c>
      <c r="J508" s="407" t="n">
        <f aca="false">I508*0.67</f>
        <v>3919.5</v>
      </c>
      <c r="K508" s="575" t="n">
        <v>22.8</v>
      </c>
      <c r="L508" s="575"/>
      <c r="M508" s="575"/>
      <c r="N508" s="576" t="n">
        <v>132</v>
      </c>
      <c r="O508" s="576"/>
      <c r="P508" s="410"/>
      <c r="Q508" s="410" t="n">
        <v>1320</v>
      </c>
      <c r="R508" s="410"/>
      <c r="S508" s="410"/>
      <c r="T508" s="411" t="n">
        <v>5.26</v>
      </c>
      <c r="U508" s="410" t="n">
        <f aca="false">V508/2.9</f>
        <v>3430.68965517241</v>
      </c>
      <c r="V508" s="410" t="n">
        <v>9949</v>
      </c>
      <c r="W508" s="410" t="n">
        <v>4837</v>
      </c>
      <c r="X508" s="517"/>
      <c r="Y508" s="474"/>
      <c r="Z508" s="430"/>
      <c r="AA508" s="448"/>
      <c r="AB508" s="410"/>
      <c r="AC508" s="410"/>
      <c r="AD508" s="475"/>
      <c r="AE508" s="478"/>
      <c r="AF508" s="479" t="n">
        <f aca="false">X508+Q508</f>
        <v>1320</v>
      </c>
      <c r="AG508" s="478" t="n">
        <f aca="false">AF508/$AF$6</f>
        <v>0.528</v>
      </c>
      <c r="AH508" s="479" t="n">
        <f aca="false">AI508/2.9</f>
        <v>3430.68965517241</v>
      </c>
      <c r="AI508" s="479" t="n">
        <f aca="false">(V508*Q508+F508*X508)/AF508</f>
        <v>9949</v>
      </c>
      <c r="AJ508" s="474" t="n">
        <f aca="false">(V508*Q508+X508*F508)/1000</f>
        <v>13132.68</v>
      </c>
      <c r="AK508" s="478" t="n">
        <f aca="false">AJ508/$AJ$6</f>
        <v>0.583674666666667</v>
      </c>
      <c r="AL508" s="448" t="n">
        <v>38</v>
      </c>
      <c r="AM508" s="480"/>
      <c r="AN508" s="474" t="n">
        <v>1881</v>
      </c>
      <c r="AO508" s="474" t="n">
        <v>1849</v>
      </c>
      <c r="AP508" s="480" t="n">
        <v>7.49</v>
      </c>
      <c r="AQ508" s="448" t="n">
        <v>754</v>
      </c>
      <c r="AR508" s="474" t="n">
        <f aca="false">AQ508*3.2</f>
        <v>2412.8</v>
      </c>
      <c r="AS508" s="658" t="n">
        <f aca="false">AR508/AQ508</f>
        <v>3.2</v>
      </c>
      <c r="AT508" s="474" t="n">
        <v>4550</v>
      </c>
      <c r="AU508" s="448"/>
      <c r="AV508" s="481" t="n">
        <v>18</v>
      </c>
      <c r="AW508" s="480" t="n">
        <v>9.89</v>
      </c>
      <c r="AX508" s="480" t="n">
        <v>32.56</v>
      </c>
      <c r="AY508" s="481" t="n">
        <v>19.1</v>
      </c>
      <c r="AZ508" s="481" t="n">
        <v>5.1</v>
      </c>
      <c r="BA508" s="421" t="n">
        <f aca="false">CC508+DF508</f>
        <v>39057</v>
      </c>
      <c r="BB508" s="422" t="n">
        <f aca="false">BA508/$BA$6</f>
        <v>0.78114</v>
      </c>
      <c r="BC508" s="423"/>
      <c r="BD508" s="424" t="n">
        <v>7.9</v>
      </c>
      <c r="BE508" s="425" t="n">
        <v>64</v>
      </c>
      <c r="BF508" s="426" t="n">
        <v>328</v>
      </c>
      <c r="BG508" s="427" t="n">
        <v>8250</v>
      </c>
      <c r="BH508" s="421" t="n">
        <f aca="false">BG508*0.67</f>
        <v>5527.5</v>
      </c>
      <c r="BI508" s="433"/>
      <c r="BJ508" s="422"/>
      <c r="BK508" s="428" t="n">
        <v>10.2</v>
      </c>
      <c r="BL508" s="428"/>
      <c r="BM508" s="429"/>
      <c r="BN508" s="423"/>
      <c r="BO508" s="426" t="n">
        <v>201</v>
      </c>
      <c r="BP508" s="426"/>
      <c r="BQ508" s="424" t="n">
        <v>4.45</v>
      </c>
      <c r="BR508" s="422" t="n">
        <f aca="false">BQ508/$BQ$6</f>
        <v>0.618055555555556</v>
      </c>
      <c r="BS508" s="410" t="n">
        <f aca="false">BA508+AF508</f>
        <v>40377</v>
      </c>
      <c r="BT508" s="430" t="n">
        <f aca="false">(BD508*BA508+AP508*AF508)/(AF508+BA508)</f>
        <v>7.88659632959358</v>
      </c>
      <c r="BU508" s="431" t="n">
        <f aca="false">(AQ508*Y508+BA508*BE508)/(BA508+Y508)</f>
        <v>64</v>
      </c>
      <c r="BV508" s="431" t="n">
        <f aca="false">(BA508*BF508+AR508*AF508)/(AF508+BA508)</f>
        <v>396.156029422691</v>
      </c>
      <c r="BW508" s="431" t="n">
        <f aca="false">(BA508*BG508+AS508*AF508)/(AF508+BA508)</f>
        <v>7980.39661193254</v>
      </c>
      <c r="BX508" s="431" t="n">
        <f aca="false">BW508*0.65</f>
        <v>5187.25779775615</v>
      </c>
      <c r="BY508" s="431" t="n">
        <f aca="false">(BK508*BA508+AY508*AF508)/BS508</f>
        <v>10.4909577234564</v>
      </c>
      <c r="BZ508" s="431"/>
      <c r="CA508" s="432"/>
      <c r="CB508" s="431" t="n">
        <f aca="false">BO508</f>
        <v>201</v>
      </c>
      <c r="CC508" s="433" t="n">
        <v>19617</v>
      </c>
      <c r="CD508" s="412" t="n">
        <f aca="false">CC508+AF508/2</f>
        <v>20277</v>
      </c>
      <c r="CE508" s="422" t="n">
        <f aca="false">CD508/25000</f>
        <v>0.81108</v>
      </c>
      <c r="CF508" s="434" t="n">
        <f aca="false">6700/CD508*24</f>
        <v>7.93016718449475</v>
      </c>
      <c r="CG508" s="435"/>
      <c r="CH508" s="428"/>
      <c r="CI508" s="447" t="n">
        <f aca="false">9500/CD508*24</f>
        <v>11.2442669033881</v>
      </c>
      <c r="CJ508" s="437" t="n">
        <v>29.3</v>
      </c>
      <c r="CK508" s="437" t="n">
        <v>3.56</v>
      </c>
      <c r="CL508" s="424"/>
      <c r="CM508" s="424" t="n">
        <v>16.7</v>
      </c>
      <c r="CN508" s="424" t="n">
        <v>90</v>
      </c>
      <c r="CO508" s="433"/>
      <c r="CP508" s="433"/>
      <c r="CQ508" s="438"/>
      <c r="CR508" s="438" t="n">
        <v>0.89</v>
      </c>
      <c r="CS508" s="425"/>
      <c r="CT508" s="433" t="n">
        <f aca="false">3500/CD508*24</f>
        <v>4.14262464861666</v>
      </c>
      <c r="CU508" s="435" t="n">
        <v>7.22</v>
      </c>
      <c r="CV508" s="439"/>
      <c r="CW508" s="440"/>
      <c r="CX508" s="441"/>
      <c r="CY508" s="442"/>
      <c r="CZ508" s="443"/>
      <c r="DA508" s="443"/>
      <c r="DB508" s="443"/>
      <c r="DC508" s="443"/>
      <c r="DD508" s="444"/>
      <c r="DE508" s="441"/>
      <c r="DF508" s="445" t="n">
        <v>19440</v>
      </c>
      <c r="DG508" s="446" t="n">
        <f aca="false">DF508+AF508/2</f>
        <v>20100</v>
      </c>
      <c r="DH508" s="422" t="n">
        <f aca="false">DG508/25000</f>
        <v>0.804</v>
      </c>
      <c r="DI508" s="447" t="n">
        <f aca="false">6700/DG508*24</f>
        <v>8</v>
      </c>
      <c r="DJ508" s="435" t="n">
        <v>7.71</v>
      </c>
      <c r="DK508" s="428" t="n">
        <v>4.2</v>
      </c>
      <c r="DL508" s="447" t="n">
        <f aca="false">9500/DG508*24</f>
        <v>11.3432835820896</v>
      </c>
      <c r="DM508" s="423" t="n">
        <v>29.5</v>
      </c>
      <c r="DN508" s="423" t="n">
        <v>3.89</v>
      </c>
      <c r="DO508" s="424" t="n">
        <v>7.79</v>
      </c>
      <c r="DP508" s="424" t="n">
        <v>16.5</v>
      </c>
      <c r="DQ508" s="424" t="n">
        <v>85</v>
      </c>
      <c r="DR508" s="433"/>
      <c r="DS508" s="433"/>
      <c r="DT508" s="438"/>
      <c r="DU508" s="438" t="n">
        <v>0.91</v>
      </c>
      <c r="DV508" s="425"/>
      <c r="DW508" s="447" t="n">
        <f aca="false">3500/DG508*24</f>
        <v>4.17910447761194</v>
      </c>
      <c r="DX508" s="435" t="n">
        <v>7.67</v>
      </c>
      <c r="DY508" s="439" t="n">
        <v>8.03</v>
      </c>
      <c r="DZ508" s="440" t="n">
        <v>15.5</v>
      </c>
      <c r="EA508" s="441" t="n">
        <v>54</v>
      </c>
      <c r="EB508" s="442" t="n">
        <v>6040</v>
      </c>
      <c r="EC508" s="443" t="n">
        <v>4.6</v>
      </c>
      <c r="ED508" s="443"/>
      <c r="EE508" s="443"/>
      <c r="EF508" s="443"/>
      <c r="EG508" s="444" t="n">
        <v>3</v>
      </c>
      <c r="EH508" s="441"/>
      <c r="EI508" s="430" t="n">
        <f aca="false">DY508</f>
        <v>8.03</v>
      </c>
      <c r="EJ508" s="448" t="n">
        <f aca="false">DZ508</f>
        <v>15.5</v>
      </c>
      <c r="EK508" s="449" t="n">
        <f aca="false">EA508</f>
        <v>54</v>
      </c>
      <c r="EL508" s="418" t="n">
        <f aca="false">EB508</f>
        <v>6040</v>
      </c>
      <c r="EM508" s="432" t="n">
        <f aca="false">EC508</f>
        <v>4.6</v>
      </c>
      <c r="EN508" s="432"/>
      <c r="EO508" s="432"/>
      <c r="EP508" s="432"/>
      <c r="EQ508" s="431" t="n">
        <f aca="false">EG508</f>
        <v>3</v>
      </c>
      <c r="ER508" s="449"/>
      <c r="ES508" s="450" t="n">
        <f aca="false">44000/(BA508+AF508)*24</f>
        <v>26.153503232038</v>
      </c>
      <c r="ET508" s="451" t="n">
        <f aca="false">(BA508+AF508)/BA$6</f>
        <v>0.80754</v>
      </c>
      <c r="EU508" s="452" t="n">
        <f aca="false">BV508/1000/ES508*24</f>
        <v>0.363536181818182</v>
      </c>
      <c r="EV508" s="451" t="n">
        <f aca="false">EU508/$EU$6</f>
        <v>0.673215151515151</v>
      </c>
      <c r="EW508" s="514" t="n">
        <f aca="false">1-EM508/BY508</f>
        <v>0.561527162604516</v>
      </c>
      <c r="EX508" s="515" t="n">
        <f aca="false">BY508-EM508</f>
        <v>5.89095772345642</v>
      </c>
      <c r="EY508" s="514" t="n">
        <f aca="false">1-EJ508/BU508</f>
        <v>0.7578125</v>
      </c>
      <c r="EZ508" s="515" t="n">
        <f aca="false">BU508-EJ508</f>
        <v>48.5</v>
      </c>
      <c r="FA508" s="451" t="n">
        <f aca="false">1-EK508/BV508</f>
        <v>0.86369007161473</v>
      </c>
      <c r="FB508" s="432" t="n">
        <f aca="false">BV508-EK508</f>
        <v>342.156029422691</v>
      </c>
      <c r="FC508" s="453"/>
      <c r="FD508" s="432"/>
      <c r="FE508" s="453" t="n">
        <f aca="false">1-EQ508/CB508</f>
        <v>0.985074626865672</v>
      </c>
      <c r="FF508" s="431" t="n">
        <f aca="false">CB508-EQ508</f>
        <v>198</v>
      </c>
      <c r="FG508" s="406" t="n">
        <v>50400</v>
      </c>
      <c r="FH508" s="590"/>
      <c r="FI508" s="591"/>
      <c r="FJ508" s="592"/>
      <c r="FK508" s="456" t="n">
        <f aca="false">3000/BS508*24</f>
        <v>1.78319340218441</v>
      </c>
      <c r="FL508" s="531" t="n">
        <v>1600</v>
      </c>
      <c r="FM508" s="456" t="n">
        <f aca="false">FL508/BS508*1000</f>
        <v>39.6265200485425</v>
      </c>
      <c r="FN508" s="531" t="n">
        <v>4170</v>
      </c>
      <c r="FO508" s="533" t="n">
        <f aca="false">FN508/11.15/1.2/1000</f>
        <v>0.311659192825112</v>
      </c>
      <c r="FP508" s="450" t="n">
        <f aca="false">FN508/BS508*1000</f>
        <v>103.276617876514</v>
      </c>
      <c r="FQ508" s="458" t="n">
        <v>54</v>
      </c>
      <c r="FR508" s="459" t="n">
        <f aca="false">FQ508/BS508*1000</f>
        <v>1.33739505163831</v>
      </c>
      <c r="FS508" s="577" t="n">
        <v>8.04</v>
      </c>
      <c r="FT508" s="578" t="n">
        <v>12.5</v>
      </c>
      <c r="FU508" s="579" t="n">
        <v>46</v>
      </c>
      <c r="FV508" s="580" t="n">
        <v>8</v>
      </c>
      <c r="FW508" s="581"/>
      <c r="FX508" s="580"/>
      <c r="FY508" s="453" t="n">
        <f aca="false">1-FV508/(EG508+DD508)</f>
        <v>-1.66666666666667</v>
      </c>
      <c r="FZ508" s="453"/>
      <c r="GA508" s="430"/>
      <c r="GB508" s="514" t="n">
        <f aca="false">1-FT508/DZ508</f>
        <v>0.193548387096774</v>
      </c>
      <c r="GC508" s="515" t="n">
        <f aca="false">(CW508+DZ508-FT508)</f>
        <v>3</v>
      </c>
      <c r="GD508" s="514" t="n">
        <f aca="false">1-FU508/EA508</f>
        <v>0.148148148148148</v>
      </c>
      <c r="GE508" s="528" t="n">
        <f aca="false">CX508+EA508-FU508</f>
        <v>8</v>
      </c>
      <c r="GF508" s="462" t="n">
        <f aca="false">4100/BS508*24</f>
        <v>2.43703098298536</v>
      </c>
      <c r="GG508" s="607" t="n">
        <v>25</v>
      </c>
      <c r="GH508" s="451" t="n">
        <f aca="false">GG508/80</f>
        <v>0.3125</v>
      </c>
      <c r="GI508" s="406" t="n">
        <v>175</v>
      </c>
      <c r="GJ508" s="463" t="n">
        <f aca="false">GI508/GG508</f>
        <v>7</v>
      </c>
      <c r="GK508" s="464" t="n">
        <f aca="false">GG508/(BS508/24)*1000</f>
        <v>14.8599450182034</v>
      </c>
      <c r="GL508" s="465" t="n">
        <v>8.18</v>
      </c>
      <c r="GM508" s="530" t="n">
        <v>12.1</v>
      </c>
      <c r="GN508" s="406" t="n">
        <v>45</v>
      </c>
      <c r="GO508" s="514" t="n">
        <f aca="false">1-GM508/FT508</f>
        <v>0.032</v>
      </c>
      <c r="GP508" s="451" t="n">
        <f aca="false">1-GN508/FU508</f>
        <v>0.0217391304347826</v>
      </c>
      <c r="GQ508" s="578" t="n">
        <v>8</v>
      </c>
      <c r="GR508" s="456" t="n">
        <f aca="false">4300/BS508*24</f>
        <v>2.55591054313099</v>
      </c>
      <c r="GS508" s="532" t="n">
        <f aca="false">HC508</f>
        <v>11.8</v>
      </c>
      <c r="GT508" s="532" t="n">
        <f aca="false">HD508</f>
        <v>39.884</v>
      </c>
      <c r="GU508" s="514" t="n">
        <f aca="false">1-GS508/GM508</f>
        <v>0.024793388429752</v>
      </c>
      <c r="GV508" s="514" t="n">
        <f aca="false">1-GT508/GN508</f>
        <v>0.113688888888889</v>
      </c>
      <c r="GW508" s="514" t="n">
        <f aca="false">1-HC508/FT508</f>
        <v>0.0559999999999999</v>
      </c>
      <c r="GX508" s="514" t="n">
        <f aca="false">1-HD508/FU508</f>
        <v>0.13295652173913</v>
      </c>
      <c r="GY508" s="463" t="n">
        <f aca="false">GK508/(FU508-HD508)</f>
        <v>2.42968361971933</v>
      </c>
      <c r="GZ508" s="406" t="n">
        <v>40298</v>
      </c>
      <c r="HA508" s="582" t="n">
        <v>8.3</v>
      </c>
      <c r="HB508" s="452" t="n">
        <v>8.18</v>
      </c>
      <c r="HC508" s="578" t="n">
        <v>11.8</v>
      </c>
      <c r="HD508" s="464" t="n">
        <f aca="false">HC508*3.38</f>
        <v>39.884</v>
      </c>
      <c r="HE508" s="464" t="n">
        <v>12.2</v>
      </c>
      <c r="HF508" s="464" t="n">
        <f aca="false">HE508*2.7</f>
        <v>32.94</v>
      </c>
      <c r="HG508" s="583"/>
      <c r="HH508" s="576" t="n">
        <v>4</v>
      </c>
      <c r="HI508" s="584" t="n">
        <v>6070</v>
      </c>
      <c r="HJ508" s="407" t="n">
        <f aca="false">HI508*0.67</f>
        <v>4066.9</v>
      </c>
      <c r="HK508" s="407"/>
      <c r="HL508" s="550"/>
      <c r="HM508" s="585"/>
      <c r="HN508" s="462" t="n">
        <v>1.67</v>
      </c>
      <c r="HO508" s="575"/>
      <c r="HP508" s="549" t="n">
        <v>0.01</v>
      </c>
      <c r="HQ508" s="586"/>
      <c r="HR508" s="587"/>
      <c r="HS508" s="521" t="n">
        <v>0.19</v>
      </c>
      <c r="HT508" s="588" t="n">
        <v>4</v>
      </c>
      <c r="HU508" s="523" t="n">
        <f aca="false">72500/BA508*24</f>
        <v>44.5502726783931</v>
      </c>
      <c r="HV508" s="514" t="n">
        <f aca="false">1-HC508/BE508</f>
        <v>0.815625</v>
      </c>
      <c r="HW508" s="514" t="n">
        <f aca="false">1-HD508/BF508</f>
        <v>0.87840243902439</v>
      </c>
      <c r="HX508" s="514" t="n">
        <f aca="false">1-HN508/BK508</f>
        <v>0.836274509803922</v>
      </c>
      <c r="HY508" s="600"/>
    </row>
    <row r="509" s="599" customFormat="true" ht="15" hidden="false" customHeight="true" outlineLevel="0" collapsed="false">
      <c r="A509" s="401" t="n">
        <v>43991</v>
      </c>
      <c r="B509" s="516" t="n">
        <v>39592</v>
      </c>
      <c r="C509" s="403" t="n">
        <f aca="false">B509/$B$6</f>
        <v>0.79184</v>
      </c>
      <c r="D509" s="572" t="n">
        <v>8.05</v>
      </c>
      <c r="E509" s="573" t="n">
        <v>34.4</v>
      </c>
      <c r="F509" s="574" t="n">
        <v>187.5</v>
      </c>
      <c r="G509" s="407" t="n">
        <f aca="false">F509*B509/1000</f>
        <v>7423.5</v>
      </c>
      <c r="H509" s="403" t="n">
        <f aca="false">G509/$G$6</f>
        <v>0.29694</v>
      </c>
      <c r="I509" s="574" t="n">
        <v>6580</v>
      </c>
      <c r="J509" s="407" t="n">
        <f aca="false">I509*0.67</f>
        <v>4408.6</v>
      </c>
      <c r="K509" s="575" t="n">
        <v>17.1</v>
      </c>
      <c r="L509" s="575" t="n">
        <v>10.4</v>
      </c>
      <c r="M509" s="575" t="n">
        <v>1.3</v>
      </c>
      <c r="N509" s="576" t="n">
        <v>130</v>
      </c>
      <c r="O509" s="576" t="n">
        <v>32</v>
      </c>
      <c r="P509" s="410"/>
      <c r="Q509" s="410" t="n">
        <v>1320</v>
      </c>
      <c r="R509" s="410"/>
      <c r="S509" s="410"/>
      <c r="T509" s="411" t="n">
        <v>5.1</v>
      </c>
      <c r="U509" s="410" t="n">
        <f aca="false">V509/2.9</f>
        <v>2988.62068965517</v>
      </c>
      <c r="V509" s="410" t="n">
        <v>8667</v>
      </c>
      <c r="W509" s="410" t="n">
        <v>3175</v>
      </c>
      <c r="X509" s="517"/>
      <c r="Y509" s="474"/>
      <c r="Z509" s="430"/>
      <c r="AA509" s="448"/>
      <c r="AB509" s="410"/>
      <c r="AC509" s="410"/>
      <c r="AD509" s="475"/>
      <c r="AE509" s="478"/>
      <c r="AF509" s="479" t="n">
        <f aca="false">X509+Q509</f>
        <v>1320</v>
      </c>
      <c r="AG509" s="478" t="n">
        <f aca="false">AF509/$AF$6</f>
        <v>0.528</v>
      </c>
      <c r="AH509" s="479" t="n">
        <f aca="false">AI509/2.9</f>
        <v>2988.62068965517</v>
      </c>
      <c r="AI509" s="479" t="n">
        <f aca="false">(V509*Q509+F509*X509)/AF509</f>
        <v>8667</v>
      </c>
      <c r="AJ509" s="474" t="n">
        <f aca="false">(V509*Q509+X509*F509)/1000</f>
        <v>11440.44</v>
      </c>
      <c r="AK509" s="478" t="n">
        <f aca="false">AJ509/$AJ$6</f>
        <v>0.508464</v>
      </c>
      <c r="AL509" s="448" t="n">
        <v>38</v>
      </c>
      <c r="AM509" s="480"/>
      <c r="AN509" s="474" t="n">
        <v>1920</v>
      </c>
      <c r="AO509" s="474" t="n">
        <v>1939</v>
      </c>
      <c r="AP509" s="480" t="n">
        <v>7.32</v>
      </c>
      <c r="AQ509" s="448" t="n">
        <v>748</v>
      </c>
      <c r="AR509" s="474" t="n">
        <f aca="false">AQ509*3.2</f>
        <v>2393.6</v>
      </c>
      <c r="AS509" s="658" t="n">
        <f aca="false">AR509/AQ509</f>
        <v>3.2</v>
      </c>
      <c r="AT509" s="474" t="n">
        <v>4560</v>
      </c>
      <c r="AU509" s="448"/>
      <c r="AV509" s="481" t="n">
        <v>16</v>
      </c>
      <c r="AW509" s="480" t="n">
        <v>9.54</v>
      </c>
      <c r="AX509" s="480" t="n">
        <v>33.05</v>
      </c>
      <c r="AY509" s="481" t="n">
        <v>18.5</v>
      </c>
      <c r="AZ509" s="481" t="n">
        <v>5.1</v>
      </c>
      <c r="BA509" s="421" t="n">
        <f aca="false">CC509+DF509</f>
        <v>41775</v>
      </c>
      <c r="BB509" s="422" t="n">
        <f aca="false">BA509/$BA$6</f>
        <v>0.8355</v>
      </c>
      <c r="BC509" s="423"/>
      <c r="BD509" s="424" t="n">
        <v>7.92</v>
      </c>
      <c r="BE509" s="425" t="n">
        <v>61.7</v>
      </c>
      <c r="BF509" s="426" t="n">
        <v>300</v>
      </c>
      <c r="BG509" s="427" t="n">
        <v>7290</v>
      </c>
      <c r="BH509" s="421" t="n">
        <f aca="false">BG509*0.67</f>
        <v>4884.3</v>
      </c>
      <c r="BI509" s="433" t="n">
        <v>1479</v>
      </c>
      <c r="BJ509" s="422" t="n">
        <f aca="false">BI509/35.5*(23+35.5)/BH509</f>
        <v>0.498991739269225</v>
      </c>
      <c r="BK509" s="428" t="n">
        <v>9.5</v>
      </c>
      <c r="BL509" s="428" t="n">
        <v>5.8</v>
      </c>
      <c r="BM509" s="429" t="n">
        <v>5.4</v>
      </c>
      <c r="BN509" s="423" t="n">
        <v>1.6</v>
      </c>
      <c r="BO509" s="426" t="n">
        <v>141</v>
      </c>
      <c r="BP509" s="426" t="n">
        <v>32</v>
      </c>
      <c r="BQ509" s="424" t="n">
        <v>5.33</v>
      </c>
      <c r="BR509" s="422" t="n">
        <f aca="false">BQ509/$BQ$6</f>
        <v>0.740277777777778</v>
      </c>
      <c r="BS509" s="410" t="n">
        <f aca="false">BA509+AF509</f>
        <v>43095</v>
      </c>
      <c r="BT509" s="430" t="n">
        <f aca="false">(BD509*BA509+AP509*AF509)/(AF509+BA509)</f>
        <v>7.90162199791159</v>
      </c>
      <c r="BU509" s="431" t="n">
        <f aca="false">(AQ509*Y509+BA509*BE509)/(BA509+Y509)</f>
        <v>61.7</v>
      </c>
      <c r="BV509" s="431" t="n">
        <f aca="false">(BA509*BF509+AR509*AF509)/(AF509+BA509)</f>
        <v>364.126975287156</v>
      </c>
      <c r="BW509" s="431" t="n">
        <f aca="false">(BA509*BG509+AS509*AF509)/(AF509+BA509)</f>
        <v>7066.80529063697</v>
      </c>
      <c r="BX509" s="431" t="n">
        <f aca="false">BW509*0.65</f>
        <v>4593.42343891403</v>
      </c>
      <c r="BY509" s="431" t="n">
        <f aca="false">(BK509*BA509+AY509*AF509)/BS509</f>
        <v>9.77567003132614</v>
      </c>
      <c r="BZ509" s="431" t="n">
        <f aca="false">(BL509*BA509+AY509*AF509)/BS509</f>
        <v>6.18900104420466</v>
      </c>
      <c r="CA509" s="432" t="n">
        <f aca="false">(BN509*BA509+AZ509*AF509)/BS509</f>
        <v>1.70720501218239</v>
      </c>
      <c r="CB509" s="431" t="n">
        <f aca="false">BO509</f>
        <v>141</v>
      </c>
      <c r="CC509" s="433" t="n">
        <v>20991</v>
      </c>
      <c r="CD509" s="412" t="n">
        <f aca="false">CC509+AF509/2</f>
        <v>21651</v>
      </c>
      <c r="CE509" s="422" t="n">
        <f aca="false">CD509/25000</f>
        <v>0.86604</v>
      </c>
      <c r="CF509" s="434" t="n">
        <f aca="false">6700/CD509*24</f>
        <v>7.42690868782042</v>
      </c>
      <c r="CG509" s="435"/>
      <c r="CH509" s="428"/>
      <c r="CI509" s="447" t="n">
        <f aca="false">9500/CD509*24</f>
        <v>10.530691423029</v>
      </c>
      <c r="CJ509" s="437" t="n">
        <v>29.8</v>
      </c>
      <c r="CK509" s="437" t="n">
        <v>1.97</v>
      </c>
      <c r="CL509" s="424"/>
      <c r="CM509" s="424" t="n">
        <v>17.1</v>
      </c>
      <c r="CN509" s="424" t="n">
        <v>84</v>
      </c>
      <c r="CO509" s="433"/>
      <c r="CP509" s="433"/>
      <c r="CQ509" s="438"/>
      <c r="CR509" s="438" t="n">
        <v>0.93</v>
      </c>
      <c r="CS509" s="425"/>
      <c r="CT509" s="433" t="n">
        <f aca="false">3500/CD509*24</f>
        <v>3.87972841901067</v>
      </c>
      <c r="CU509" s="435" t="n">
        <v>7.42</v>
      </c>
      <c r="CV509" s="439"/>
      <c r="CW509" s="440"/>
      <c r="CX509" s="441"/>
      <c r="CY509" s="442"/>
      <c r="CZ509" s="443"/>
      <c r="DA509" s="443"/>
      <c r="DB509" s="443"/>
      <c r="DC509" s="443"/>
      <c r="DD509" s="444"/>
      <c r="DE509" s="441"/>
      <c r="DF509" s="445" t="n">
        <v>20784</v>
      </c>
      <c r="DG509" s="446" t="n">
        <f aca="false">DF509+AF509/2</f>
        <v>21444</v>
      </c>
      <c r="DH509" s="422" t="n">
        <f aca="false">DG509/25000</f>
        <v>0.85776</v>
      </c>
      <c r="DI509" s="447" t="n">
        <f aca="false">6700/DG509*24</f>
        <v>7.49860100727476</v>
      </c>
      <c r="DJ509" s="435" t="n">
        <v>7.68</v>
      </c>
      <c r="DK509" s="428" t="n">
        <v>2.8</v>
      </c>
      <c r="DL509" s="447" t="n">
        <f aca="false">9500/DG509*24</f>
        <v>10.6323447118075</v>
      </c>
      <c r="DM509" s="423" t="n">
        <v>29</v>
      </c>
      <c r="DN509" s="423" t="n">
        <v>2.69</v>
      </c>
      <c r="DO509" s="424" t="n">
        <v>7.74</v>
      </c>
      <c r="DP509" s="424" t="n">
        <v>17.6</v>
      </c>
      <c r="DQ509" s="424" t="n">
        <v>98</v>
      </c>
      <c r="DR509" s="433" t="n">
        <v>4917</v>
      </c>
      <c r="DS509" s="433" t="n">
        <v>2207</v>
      </c>
      <c r="DT509" s="438" t="n">
        <f aca="false">DS509/DR509</f>
        <v>0.448850925360993</v>
      </c>
      <c r="DU509" s="438" t="n">
        <v>0.91</v>
      </c>
      <c r="DV509" s="425"/>
      <c r="DW509" s="447" t="n">
        <f aca="false">3500/DG509*24</f>
        <v>3.91717963066592</v>
      </c>
      <c r="DX509" s="435" t="n">
        <v>7.28</v>
      </c>
      <c r="DY509" s="439" t="n">
        <v>7.94</v>
      </c>
      <c r="DZ509" s="440" t="n">
        <v>16.4</v>
      </c>
      <c r="EA509" s="441" t="n">
        <v>61</v>
      </c>
      <c r="EB509" s="442" t="n">
        <v>6510</v>
      </c>
      <c r="EC509" s="443" t="n">
        <v>5.2</v>
      </c>
      <c r="ED509" s="443" t="n">
        <v>0.2</v>
      </c>
      <c r="EE509" s="443" t="n">
        <v>4.5</v>
      </c>
      <c r="EF509" s="443" t="n">
        <v>0.8</v>
      </c>
      <c r="EG509" s="444" t="n">
        <v>3</v>
      </c>
      <c r="EH509" s="441" t="n">
        <v>16</v>
      </c>
      <c r="EI509" s="430" t="n">
        <f aca="false">DY509</f>
        <v>7.94</v>
      </c>
      <c r="EJ509" s="448" t="n">
        <f aca="false">DZ509</f>
        <v>16.4</v>
      </c>
      <c r="EK509" s="449" t="n">
        <f aca="false">EA509</f>
        <v>61</v>
      </c>
      <c r="EL509" s="418" t="n">
        <f aca="false">EB509</f>
        <v>6510</v>
      </c>
      <c r="EM509" s="432" t="n">
        <f aca="false">EC509</f>
        <v>5.2</v>
      </c>
      <c r="EN509" s="432" t="n">
        <f aca="false">ED509</f>
        <v>0.2</v>
      </c>
      <c r="EO509" s="432" t="n">
        <f aca="false">EE509</f>
        <v>4.5</v>
      </c>
      <c r="EP509" s="432" t="n">
        <f aca="false">EF509</f>
        <v>0.8</v>
      </c>
      <c r="EQ509" s="431" t="n">
        <f aca="false">EG509</f>
        <v>3</v>
      </c>
      <c r="ER509" s="449" t="n">
        <f aca="false">EH509</f>
        <v>16</v>
      </c>
      <c r="ES509" s="450" t="n">
        <f aca="false">44000/(BA509+AF509)*24</f>
        <v>24.5040027845458</v>
      </c>
      <c r="ET509" s="451" t="n">
        <f aca="false">(BA509+AF509)/BA$6</f>
        <v>0.8619</v>
      </c>
      <c r="EU509" s="452" t="n">
        <f aca="false">BV509/1000/ES509*24</f>
        <v>0.356637545454545</v>
      </c>
      <c r="EV509" s="451" t="n">
        <f aca="false">EU509/$EU$6</f>
        <v>0.660439898989899</v>
      </c>
      <c r="EW509" s="514" t="n">
        <f aca="false">1-EM509/BY509</f>
        <v>0.468067152089156</v>
      </c>
      <c r="EX509" s="515" t="n">
        <f aca="false">BY509-EM509</f>
        <v>4.57567003132614</v>
      </c>
      <c r="EY509" s="514" t="n">
        <f aca="false">1-EJ509/BU509</f>
        <v>0.73419773095624</v>
      </c>
      <c r="EZ509" s="515" t="n">
        <f aca="false">BU509-EJ509</f>
        <v>45.3</v>
      </c>
      <c r="FA509" s="451" t="n">
        <f aca="false">1-EK509/BV509</f>
        <v>0.832476020344567</v>
      </c>
      <c r="FB509" s="432" t="n">
        <f aca="false">BV509-EK509</f>
        <v>303.126975287156</v>
      </c>
      <c r="FC509" s="453" t="n">
        <f aca="false">1-EP509/CA509</f>
        <v>0.531397814385908</v>
      </c>
      <c r="FD509" s="432" t="n">
        <f aca="false">CA509-EP509</f>
        <v>0.907205012182388</v>
      </c>
      <c r="FE509" s="453" t="n">
        <f aca="false">1-EQ509/CB509</f>
        <v>0.978723404255319</v>
      </c>
      <c r="FF509" s="431" t="n">
        <f aca="false">CB509-EQ509</f>
        <v>138</v>
      </c>
      <c r="FG509" s="406" t="n">
        <v>50400</v>
      </c>
      <c r="FH509" s="590"/>
      <c r="FI509" s="591"/>
      <c r="FJ509" s="592"/>
      <c r="FK509" s="456" t="n">
        <f aca="false">3000/BS509*24</f>
        <v>1.67072746258267</v>
      </c>
      <c r="FL509" s="531" t="n">
        <v>1800</v>
      </c>
      <c r="FM509" s="456" t="n">
        <f aca="false">FL509/BS509*1000</f>
        <v>41.7681865645667</v>
      </c>
      <c r="FN509" s="531" t="n">
        <v>4448</v>
      </c>
      <c r="FO509" s="533" t="n">
        <f aca="false">FN509/11.15/1.2/1000</f>
        <v>0.332436472346786</v>
      </c>
      <c r="FP509" s="450" t="n">
        <f aca="false">FN509/BS509*1000</f>
        <v>103.213829910662</v>
      </c>
      <c r="FQ509" s="458" t="n">
        <v>54</v>
      </c>
      <c r="FR509" s="459" t="n">
        <f aca="false">FQ509/BS509*1000</f>
        <v>1.253045596937</v>
      </c>
      <c r="FS509" s="577" t="n">
        <v>7.92</v>
      </c>
      <c r="FT509" s="578" t="n">
        <v>13.3</v>
      </c>
      <c r="FU509" s="579" t="n">
        <v>46</v>
      </c>
      <c r="FV509" s="580" t="n">
        <v>4</v>
      </c>
      <c r="FW509" s="581" t="n">
        <v>0.34</v>
      </c>
      <c r="FX509" s="580" t="n">
        <v>8</v>
      </c>
      <c r="FY509" s="453" t="n">
        <f aca="false">1-FV509/(EG509+DD509)</f>
        <v>-0.333333333333333</v>
      </c>
      <c r="FZ509" s="453" t="n">
        <f aca="false">1-FW509/(EF509+DC509)</f>
        <v>0.575</v>
      </c>
      <c r="GA509" s="430" t="n">
        <f aca="false">EF509+DC509-FW509</f>
        <v>0.46</v>
      </c>
      <c r="GB509" s="514" t="n">
        <f aca="false">1-FT509/DZ509</f>
        <v>0.189024390243902</v>
      </c>
      <c r="GC509" s="515" t="n">
        <f aca="false">(CW509+DZ509-FT509)</f>
        <v>3.1</v>
      </c>
      <c r="GD509" s="514" t="n">
        <f aca="false">1-FU509/EA509</f>
        <v>0.245901639344262</v>
      </c>
      <c r="GE509" s="528" t="n">
        <f aca="false">CX509+EA509-FU509</f>
        <v>15</v>
      </c>
      <c r="GF509" s="462" t="n">
        <f aca="false">4100/BS509*24</f>
        <v>2.28332753219631</v>
      </c>
      <c r="GG509" s="607" t="n">
        <v>25</v>
      </c>
      <c r="GH509" s="451" t="n">
        <f aca="false">GG509/80</f>
        <v>0.3125</v>
      </c>
      <c r="GI509" s="406" t="n">
        <v>175</v>
      </c>
      <c r="GJ509" s="463" t="n">
        <f aca="false">GI509/GG509</f>
        <v>7</v>
      </c>
      <c r="GK509" s="464" t="n">
        <f aca="false">GG509/(BS509/24)*1000</f>
        <v>13.9227288548556</v>
      </c>
      <c r="GL509" s="465" t="n">
        <v>8.07</v>
      </c>
      <c r="GM509" s="530" t="n">
        <v>12.5</v>
      </c>
      <c r="GN509" s="406" t="n">
        <v>45</v>
      </c>
      <c r="GO509" s="514" t="n">
        <f aca="false">1-GM509/FT509</f>
        <v>0.0601503759398496</v>
      </c>
      <c r="GP509" s="451" t="n">
        <f aca="false">1-GN509/FU509</f>
        <v>0.0217391304347826</v>
      </c>
      <c r="GQ509" s="578" t="n">
        <v>8</v>
      </c>
      <c r="GR509" s="456" t="n">
        <f aca="false">4300/BS509*24</f>
        <v>2.39470936303515</v>
      </c>
      <c r="GS509" s="532" t="n">
        <f aca="false">HC509</f>
        <v>12.3</v>
      </c>
      <c r="GT509" s="532" t="n">
        <f aca="false">HD509</f>
        <v>41.574</v>
      </c>
      <c r="GU509" s="514" t="n">
        <f aca="false">1-GS509/GM509</f>
        <v>0.0159999999999999</v>
      </c>
      <c r="GV509" s="514" t="n">
        <f aca="false">1-GT509/GN509</f>
        <v>0.0761333333333334</v>
      </c>
      <c r="GW509" s="514" t="n">
        <f aca="false">1-HC509/FT509</f>
        <v>0.075187969924812</v>
      </c>
      <c r="GX509" s="514" t="n">
        <f aca="false">1-HD509/FU509</f>
        <v>0.0962173913043479</v>
      </c>
      <c r="GY509" s="463" t="n">
        <f aca="false">GK509/(FU509-HD509)</f>
        <v>3.14566851668675</v>
      </c>
      <c r="GZ509" s="406" t="n">
        <v>40571</v>
      </c>
      <c r="HA509" s="582" t="n">
        <v>8.34</v>
      </c>
      <c r="HB509" s="452" t="n">
        <v>7.96</v>
      </c>
      <c r="HC509" s="578" t="n">
        <v>12.3</v>
      </c>
      <c r="HD509" s="464" t="n">
        <f aca="false">HC509*3.38</f>
        <v>41.574</v>
      </c>
      <c r="HE509" s="464" t="n">
        <v>12.5</v>
      </c>
      <c r="HF509" s="464" t="n">
        <f aca="false">HE509*2.7</f>
        <v>33.75</v>
      </c>
      <c r="HG509" s="583"/>
      <c r="HH509" s="576" t="n">
        <v>4</v>
      </c>
      <c r="HI509" s="584" t="n">
        <v>6290</v>
      </c>
      <c r="HJ509" s="407" t="n">
        <f aca="false">HI509*0.67</f>
        <v>4214.3</v>
      </c>
      <c r="HK509" s="407" t="n">
        <v>220</v>
      </c>
      <c r="HL509" s="550" t="n">
        <v>1291</v>
      </c>
      <c r="HM509" s="585" t="n">
        <v>4.3</v>
      </c>
      <c r="HN509" s="462" t="n">
        <v>2.71</v>
      </c>
      <c r="HO509" s="575" t="n">
        <v>0.1</v>
      </c>
      <c r="HP509" s="549" t="n">
        <v>0.01</v>
      </c>
      <c r="HQ509" s="586" t="n">
        <v>4.5</v>
      </c>
      <c r="HR509" s="587" t="n">
        <v>0.26</v>
      </c>
      <c r="HS509" s="521" t="n">
        <v>0.22</v>
      </c>
      <c r="HT509" s="588" t="n">
        <v>4</v>
      </c>
      <c r="HU509" s="523" t="n">
        <f aca="false">72500/BA509*24</f>
        <v>41.6517055655296</v>
      </c>
      <c r="HV509" s="514" t="n">
        <f aca="false">1-HC509/BE509</f>
        <v>0.80064829821718</v>
      </c>
      <c r="HW509" s="514" t="n">
        <f aca="false">1-HD509/BF509</f>
        <v>0.86142</v>
      </c>
      <c r="HX509" s="514" t="n">
        <f aca="false">1-HN509/BK509</f>
        <v>0.714736842105263</v>
      </c>
      <c r="HY509" s="600"/>
    </row>
    <row r="510" s="599" customFormat="true" ht="15" hidden="false" customHeight="true" outlineLevel="0" collapsed="false">
      <c r="A510" s="401" t="n">
        <v>43992</v>
      </c>
      <c r="B510" s="516" t="n">
        <v>43599</v>
      </c>
      <c r="C510" s="403" t="n">
        <f aca="false">B510/$B$6</f>
        <v>0.87198</v>
      </c>
      <c r="D510" s="572" t="n">
        <v>8.11</v>
      </c>
      <c r="E510" s="573" t="n">
        <v>37.2</v>
      </c>
      <c r="F510" s="574" t="n">
        <v>231</v>
      </c>
      <c r="G510" s="407" t="n">
        <f aca="false">F510*B510/1000</f>
        <v>10071.369</v>
      </c>
      <c r="H510" s="403" t="n">
        <f aca="false">G510/$G$6</f>
        <v>0.40285476</v>
      </c>
      <c r="I510" s="574" t="n">
        <v>6615</v>
      </c>
      <c r="J510" s="407" t="n">
        <f aca="false">I510*0.67</f>
        <v>4432.05</v>
      </c>
      <c r="K510" s="575" t="n">
        <v>22.85</v>
      </c>
      <c r="L510" s="575"/>
      <c r="M510" s="575"/>
      <c r="N510" s="576" t="n">
        <v>169</v>
      </c>
      <c r="O510" s="576"/>
      <c r="P510" s="410"/>
      <c r="Q510" s="410" t="n">
        <v>1320</v>
      </c>
      <c r="R510" s="410"/>
      <c r="S510" s="410"/>
      <c r="T510" s="411" t="n">
        <v>5.12</v>
      </c>
      <c r="U510" s="410" t="n">
        <f aca="false">V510/2.9</f>
        <v>2685.51724137931</v>
      </c>
      <c r="V510" s="410" t="n">
        <v>7788</v>
      </c>
      <c r="W510" s="410" t="n">
        <v>3577</v>
      </c>
      <c r="X510" s="517"/>
      <c r="Y510" s="474"/>
      <c r="Z510" s="430"/>
      <c r="AA510" s="410"/>
      <c r="AB510" s="410"/>
      <c r="AC510" s="410"/>
      <c r="AD510" s="475"/>
      <c r="AE510" s="478"/>
      <c r="AF510" s="479" t="n">
        <f aca="false">X510+Q510</f>
        <v>1320</v>
      </c>
      <c r="AG510" s="478" t="n">
        <f aca="false">AF510/$AF$6</f>
        <v>0.528</v>
      </c>
      <c r="AH510" s="479" t="n">
        <f aca="false">AI510/2.9</f>
        <v>2685.51724137931</v>
      </c>
      <c r="AI510" s="479" t="n">
        <f aca="false">(V510*Q510+F510*X510)/AF510</f>
        <v>7788</v>
      </c>
      <c r="AJ510" s="474" t="n">
        <f aca="false">(V510*Q510+X510*F510)/1000</f>
        <v>10280.16</v>
      </c>
      <c r="AK510" s="478" t="n">
        <f aca="false">AJ510/$AJ$6</f>
        <v>0.456896</v>
      </c>
      <c r="AL510" s="448" t="n">
        <v>38</v>
      </c>
      <c r="AM510" s="480"/>
      <c r="AN510" s="474" t="n">
        <v>1951</v>
      </c>
      <c r="AO510" s="474" t="n">
        <v>2010</v>
      </c>
      <c r="AP510" s="480" t="n">
        <v>7.5</v>
      </c>
      <c r="AQ510" s="448" t="n">
        <v>735</v>
      </c>
      <c r="AR510" s="474" t="n">
        <f aca="false">AQ510*3.2</f>
        <v>2352</v>
      </c>
      <c r="AS510" s="658" t="n">
        <f aca="false">AR510/AQ510</f>
        <v>3.2</v>
      </c>
      <c r="AT510" s="474" t="n">
        <v>4230</v>
      </c>
      <c r="AU510" s="448"/>
      <c r="AV510" s="481" t="n">
        <v>15</v>
      </c>
      <c r="AW510" s="480" t="n">
        <v>9.32</v>
      </c>
      <c r="AX510" s="480" t="n">
        <v>33.08</v>
      </c>
      <c r="AY510" s="481" t="n">
        <v>15.2</v>
      </c>
      <c r="AZ510" s="481" t="n">
        <v>4.4</v>
      </c>
      <c r="BA510" s="421" t="n">
        <f aca="false">CC510+DF510</f>
        <v>43892</v>
      </c>
      <c r="BB510" s="422" t="n">
        <f aca="false">BA510/$BA$6</f>
        <v>0.87784</v>
      </c>
      <c r="BC510" s="423"/>
      <c r="BD510" s="424" t="n">
        <v>7.98</v>
      </c>
      <c r="BE510" s="425" t="n">
        <v>59.1</v>
      </c>
      <c r="BF510" s="426" t="n">
        <v>306</v>
      </c>
      <c r="BG510" s="427" t="n">
        <v>7480</v>
      </c>
      <c r="BH510" s="421" t="n">
        <f aca="false">BG510*0.67</f>
        <v>5011.6</v>
      </c>
      <c r="BI510" s="433"/>
      <c r="BJ510" s="422"/>
      <c r="BK510" s="428" t="n">
        <v>11.6</v>
      </c>
      <c r="BL510" s="428"/>
      <c r="BM510" s="429"/>
      <c r="BN510" s="423"/>
      <c r="BO510" s="426" t="n">
        <v>278</v>
      </c>
      <c r="BP510" s="426"/>
      <c r="BQ510" s="424" t="n">
        <v>4.5</v>
      </c>
      <c r="BR510" s="422" t="n">
        <f aca="false">BQ510/$BQ$6</f>
        <v>0.625</v>
      </c>
      <c r="BS510" s="410" t="n">
        <f aca="false">BA510+AF510</f>
        <v>45212</v>
      </c>
      <c r="BT510" s="430" t="n">
        <f aca="false">(BD510*BA510+AP510*AF510)/(AF510+BA510)</f>
        <v>7.96598602141025</v>
      </c>
      <c r="BU510" s="431" t="n">
        <f aca="false">(AQ510*Y510+BA510*BE510)/(BA510+Y510)</f>
        <v>59.1</v>
      </c>
      <c r="BV510" s="431" t="n">
        <f aca="false">(BA510*BF510+AR510*AF510)/(AF510+BA510)</f>
        <v>365.73458373883</v>
      </c>
      <c r="BW510" s="431" t="n">
        <f aca="false">(BA510*BG510+AS510*AF510)/(AF510+BA510)</f>
        <v>7261.70892683358</v>
      </c>
      <c r="BX510" s="431" t="n">
        <f aca="false">BW510*0.65</f>
        <v>4720.11080244183</v>
      </c>
      <c r="BY510" s="431" t="n">
        <f aca="false">(BK510*BA510+AY510*AF510)/BS510</f>
        <v>11.7051048394232</v>
      </c>
      <c r="BZ510" s="431"/>
      <c r="CA510" s="432"/>
      <c r="CB510" s="431" t="n">
        <f aca="false">BO510</f>
        <v>278</v>
      </c>
      <c r="CC510" s="433" t="n">
        <v>21918</v>
      </c>
      <c r="CD510" s="412" t="n">
        <f aca="false">CC510+AF510/2</f>
        <v>22578</v>
      </c>
      <c r="CE510" s="422" t="n">
        <f aca="false">CD510/25000</f>
        <v>0.90312</v>
      </c>
      <c r="CF510" s="434" t="n">
        <f aca="false">6700/CD510*24</f>
        <v>7.12197714589423</v>
      </c>
      <c r="CG510" s="435"/>
      <c r="CH510" s="428"/>
      <c r="CI510" s="447" t="n">
        <f aca="false">9500/CD510*24</f>
        <v>10.0983258038799</v>
      </c>
      <c r="CJ510" s="437" t="n">
        <v>30.5</v>
      </c>
      <c r="CK510" s="437" t="n">
        <v>2.37</v>
      </c>
      <c r="CL510" s="424"/>
      <c r="CM510" s="424" t="n">
        <v>18.9</v>
      </c>
      <c r="CN510" s="424" t="n">
        <v>86</v>
      </c>
      <c r="CO510" s="433"/>
      <c r="CP510" s="433"/>
      <c r="CQ510" s="438"/>
      <c r="CR510" s="438" t="n">
        <v>0.9</v>
      </c>
      <c r="CS510" s="425"/>
      <c r="CT510" s="433" t="n">
        <f aca="false">3500/CD510*24</f>
        <v>3.72043582248206</v>
      </c>
      <c r="CU510" s="435" t="n">
        <v>7.44</v>
      </c>
      <c r="CV510" s="439"/>
      <c r="CW510" s="440"/>
      <c r="CX510" s="441"/>
      <c r="CY510" s="442"/>
      <c r="CZ510" s="443"/>
      <c r="DA510" s="443"/>
      <c r="DB510" s="443"/>
      <c r="DC510" s="443"/>
      <c r="DD510" s="444"/>
      <c r="DE510" s="441"/>
      <c r="DF510" s="445" t="n">
        <v>21974</v>
      </c>
      <c r="DG510" s="446" t="n">
        <f aca="false">DF510+AF510/2</f>
        <v>22634</v>
      </c>
      <c r="DH510" s="422" t="n">
        <f aca="false">DG510/25000</f>
        <v>0.90536</v>
      </c>
      <c r="DI510" s="447" t="n">
        <f aca="false">6700/DG510*24</f>
        <v>7.10435627816559</v>
      </c>
      <c r="DJ510" s="435" t="n">
        <v>7.76</v>
      </c>
      <c r="DK510" s="428" t="n">
        <v>2.8</v>
      </c>
      <c r="DL510" s="447" t="n">
        <f aca="false">9500/DG510*24</f>
        <v>10.0733409914288</v>
      </c>
      <c r="DM510" s="423" t="n">
        <v>30.4</v>
      </c>
      <c r="DN510" s="423" t="n">
        <v>2.54</v>
      </c>
      <c r="DO510" s="424" t="n">
        <v>7.74</v>
      </c>
      <c r="DP510" s="424" t="n">
        <v>18.3</v>
      </c>
      <c r="DQ510" s="424" t="n">
        <v>91</v>
      </c>
      <c r="DR510" s="433"/>
      <c r="DS510" s="433"/>
      <c r="DT510" s="438"/>
      <c r="DU510" s="438" t="n">
        <v>0.91</v>
      </c>
      <c r="DV510" s="425"/>
      <c r="DW510" s="447" t="n">
        <f aca="false">3500/DG510*24</f>
        <v>3.71123089157904</v>
      </c>
      <c r="DX510" s="435" t="n">
        <v>7.33</v>
      </c>
      <c r="DY510" s="439" t="n">
        <v>7.94</v>
      </c>
      <c r="DZ510" s="440" t="n">
        <v>16.4</v>
      </c>
      <c r="EA510" s="441" t="n">
        <v>64</v>
      </c>
      <c r="EB510" s="442" t="n">
        <v>6740</v>
      </c>
      <c r="EC510" s="443" t="n">
        <v>5</v>
      </c>
      <c r="ED510" s="443"/>
      <c r="EE510" s="443"/>
      <c r="EF510" s="443"/>
      <c r="EG510" s="444" t="n">
        <v>6</v>
      </c>
      <c r="EH510" s="441"/>
      <c r="EI510" s="430" t="n">
        <f aca="false">DY510</f>
        <v>7.94</v>
      </c>
      <c r="EJ510" s="448" t="n">
        <f aca="false">DZ510</f>
        <v>16.4</v>
      </c>
      <c r="EK510" s="449" t="n">
        <f aca="false">EA510</f>
        <v>64</v>
      </c>
      <c r="EL510" s="418" t="n">
        <f aca="false">EB510</f>
        <v>6740</v>
      </c>
      <c r="EM510" s="432" t="n">
        <f aca="false">EC510</f>
        <v>5</v>
      </c>
      <c r="EN510" s="432"/>
      <c r="EO510" s="432"/>
      <c r="EP510" s="432"/>
      <c r="EQ510" s="431" t="n">
        <f aca="false">EG510</f>
        <v>6</v>
      </c>
      <c r="ER510" s="449"/>
      <c r="ES510" s="450" t="n">
        <f aca="false">44000/(BA510+AF510)*24</f>
        <v>23.3566309829249</v>
      </c>
      <c r="ET510" s="451" t="n">
        <f aca="false">(BA510+AF510)/BA$6</f>
        <v>0.90424</v>
      </c>
      <c r="EU510" s="452" t="n">
        <f aca="false">BV510/1000/ES510*24</f>
        <v>0.375808909090909</v>
      </c>
      <c r="EV510" s="451" t="n">
        <f aca="false">EU510/$EU$6</f>
        <v>0.695942424242424</v>
      </c>
      <c r="EW510" s="514" t="n">
        <f aca="false">1-EM510/BY510</f>
        <v>0.572835949050209</v>
      </c>
      <c r="EX510" s="515" t="n">
        <f aca="false">BY510-EM510</f>
        <v>6.70510483942316</v>
      </c>
      <c r="EY510" s="514" t="n">
        <f aca="false">1-EJ510/BU510</f>
        <v>0.722504230118443</v>
      </c>
      <c r="EZ510" s="515" t="n">
        <f aca="false">BU510-EJ510</f>
        <v>42.7</v>
      </c>
      <c r="FA510" s="451" t="n">
        <f aca="false">1-EK510/BV510</f>
        <v>0.825009712382841</v>
      </c>
      <c r="FB510" s="432" t="n">
        <f aca="false">BV510-EK510</f>
        <v>301.73458373883</v>
      </c>
      <c r="FC510" s="453"/>
      <c r="FD510" s="432"/>
      <c r="FE510" s="453" t="n">
        <f aca="false">1-EQ510/CB510</f>
        <v>0.97841726618705</v>
      </c>
      <c r="FF510" s="431" t="n">
        <f aca="false">CB510-EQ510</f>
        <v>272</v>
      </c>
      <c r="FG510" s="406" t="n">
        <v>50400</v>
      </c>
      <c r="FH510" s="590"/>
      <c r="FI510" s="591"/>
      <c r="FJ510" s="592"/>
      <c r="FK510" s="456" t="n">
        <f aca="false">3000/BS510*24</f>
        <v>1.59249756701761</v>
      </c>
      <c r="FL510" s="531" t="n">
        <v>1800</v>
      </c>
      <c r="FM510" s="456" t="n">
        <f aca="false">FL510/BS510*1000</f>
        <v>39.8124391754401</v>
      </c>
      <c r="FN510" s="531" t="n">
        <v>5004</v>
      </c>
      <c r="FO510" s="533" t="n">
        <f aca="false">FN510/11.15/1.2/1000</f>
        <v>0.373991031390135</v>
      </c>
      <c r="FP510" s="450" t="n">
        <f aca="false">FN510/BS510*1000</f>
        <v>110.678580907724</v>
      </c>
      <c r="FQ510" s="458" t="n">
        <v>54</v>
      </c>
      <c r="FR510" s="459" t="n">
        <f aca="false">FQ510/BS510*1000</f>
        <v>1.1943731752632</v>
      </c>
      <c r="FS510" s="577" t="n">
        <v>8.08</v>
      </c>
      <c r="FT510" s="578" t="n">
        <v>13.1</v>
      </c>
      <c r="FU510" s="579" t="n">
        <v>51</v>
      </c>
      <c r="FV510" s="580" t="n">
        <v>2</v>
      </c>
      <c r="FW510" s="581"/>
      <c r="FX510" s="580"/>
      <c r="FY510" s="453" t="n">
        <f aca="false">1-FV510/(EG510+DD510)</f>
        <v>0.666666666666667</v>
      </c>
      <c r="FZ510" s="453"/>
      <c r="GA510" s="430"/>
      <c r="GB510" s="514" t="n">
        <f aca="false">1-FT510/DZ510</f>
        <v>0.201219512195122</v>
      </c>
      <c r="GC510" s="515" t="n">
        <f aca="false">(CW510+DZ510-FT510)</f>
        <v>3.3</v>
      </c>
      <c r="GD510" s="514" t="n">
        <f aca="false">1-FU510/EA510</f>
        <v>0.203125</v>
      </c>
      <c r="GE510" s="528" t="n">
        <f aca="false">CX510+EA510-FU510</f>
        <v>13</v>
      </c>
      <c r="GF510" s="462" t="n">
        <f aca="false">4100/BS510*24</f>
        <v>2.17641334159073</v>
      </c>
      <c r="GG510" s="607" t="n">
        <v>25</v>
      </c>
      <c r="GH510" s="451" t="n">
        <f aca="false">GG510/80</f>
        <v>0.3125</v>
      </c>
      <c r="GI510" s="406" t="n">
        <v>175</v>
      </c>
      <c r="GJ510" s="463" t="n">
        <f aca="false">GI510/GG510</f>
        <v>7</v>
      </c>
      <c r="GK510" s="464" t="n">
        <f aca="false">GG510/(BS510/24)*1000</f>
        <v>13.27081305848</v>
      </c>
      <c r="GL510" s="465" t="n">
        <v>8.08</v>
      </c>
      <c r="GM510" s="530" t="n">
        <v>12.2</v>
      </c>
      <c r="GN510" s="406" t="n">
        <v>48</v>
      </c>
      <c r="GO510" s="514" t="n">
        <f aca="false">1-GM510/FT510</f>
        <v>0.0687022900763359</v>
      </c>
      <c r="GP510" s="451" t="n">
        <f aca="false">1-GN510/FU510</f>
        <v>0.0588235294117647</v>
      </c>
      <c r="GQ510" s="578" t="n">
        <v>8</v>
      </c>
      <c r="GR510" s="456" t="n">
        <f aca="false">4300/BS510*24</f>
        <v>2.28257984605857</v>
      </c>
      <c r="GS510" s="532" t="n">
        <f aca="false">HC510</f>
        <v>12.2</v>
      </c>
      <c r="GT510" s="532" t="n">
        <f aca="false">HD510</f>
        <v>41.236</v>
      </c>
      <c r="GU510" s="514" t="n">
        <f aca="false">1-GS510/GM510</f>
        <v>0</v>
      </c>
      <c r="GV510" s="514" t="n">
        <f aca="false">1-GT510/GN510</f>
        <v>0.140916666666667</v>
      </c>
      <c r="GW510" s="514" t="n">
        <f aca="false">1-HC510/FT510</f>
        <v>0.0687022900763359</v>
      </c>
      <c r="GX510" s="514" t="n">
        <f aca="false">1-HD510/FU510</f>
        <v>0.191450980392157</v>
      </c>
      <c r="GY510" s="463" t="n">
        <f aca="false">GK510/(FU510-HD510)</f>
        <v>1.35915742098321</v>
      </c>
      <c r="GZ510" s="406" t="n">
        <v>45091</v>
      </c>
      <c r="HA510" s="582" t="n">
        <v>8.25</v>
      </c>
      <c r="HB510" s="452" t="n">
        <v>7.93</v>
      </c>
      <c r="HC510" s="578" t="n">
        <v>12.2</v>
      </c>
      <c r="HD510" s="464" t="n">
        <f aca="false">HC510*3.38</f>
        <v>41.236</v>
      </c>
      <c r="HE510" s="464" t="n">
        <v>12.3</v>
      </c>
      <c r="HF510" s="464" t="n">
        <f aca="false">HE510*2.7</f>
        <v>33.21</v>
      </c>
      <c r="HG510" s="583"/>
      <c r="HH510" s="576" t="n">
        <v>6</v>
      </c>
      <c r="HI510" s="584" t="n">
        <v>6670</v>
      </c>
      <c r="HJ510" s="407" t="n">
        <f aca="false">HI510*0.67</f>
        <v>4468.9</v>
      </c>
      <c r="HK510" s="407"/>
      <c r="HL510" s="550"/>
      <c r="HM510" s="585"/>
      <c r="HN510" s="462" t="n">
        <v>4.41</v>
      </c>
      <c r="HO510" s="575"/>
      <c r="HP510" s="549" t="n">
        <v>0.01</v>
      </c>
      <c r="HQ510" s="586"/>
      <c r="HR510" s="587"/>
      <c r="HS510" s="521" t="n">
        <v>0.29</v>
      </c>
      <c r="HT510" s="588" t="n">
        <v>4</v>
      </c>
      <c r="HU510" s="523" t="n">
        <f aca="false">72500/BA510*24</f>
        <v>39.6427595005924</v>
      </c>
      <c r="HV510" s="514" t="n">
        <f aca="false">1-HC510/BE510</f>
        <v>0.793570219966159</v>
      </c>
      <c r="HW510" s="514" t="n">
        <f aca="false">1-HD510/BF510</f>
        <v>0.865241830065359</v>
      </c>
      <c r="HX510" s="514" t="n">
        <f aca="false">1-HN510/BK510</f>
        <v>0.619827586206896</v>
      </c>
      <c r="HY510" s="600"/>
    </row>
    <row r="511" s="599" customFormat="true" ht="15" hidden="false" customHeight="true" outlineLevel="0" collapsed="false">
      <c r="A511" s="401" t="n">
        <v>43993</v>
      </c>
      <c r="B511" s="516" t="n">
        <v>41398</v>
      </c>
      <c r="C511" s="403" t="n">
        <f aca="false">B511/$B$6</f>
        <v>0.82796</v>
      </c>
      <c r="D511" s="572" t="n">
        <v>8.16</v>
      </c>
      <c r="E511" s="573" t="n">
        <v>32.55</v>
      </c>
      <c r="F511" s="574" t="n">
        <v>183</v>
      </c>
      <c r="G511" s="407" t="n">
        <f aca="false">F511*B511/1000</f>
        <v>7575.834</v>
      </c>
      <c r="H511" s="403" t="n">
        <f aca="false">G511/$G$6</f>
        <v>0.30303336</v>
      </c>
      <c r="I511" s="574" t="n">
        <v>6455</v>
      </c>
      <c r="J511" s="407" t="n">
        <f aca="false">I511*0.67</f>
        <v>4324.85</v>
      </c>
      <c r="K511" s="575" t="n">
        <v>17.6</v>
      </c>
      <c r="L511" s="575"/>
      <c r="M511" s="575"/>
      <c r="N511" s="576" t="n">
        <v>135</v>
      </c>
      <c r="O511" s="576"/>
      <c r="P511" s="410"/>
      <c r="Q511" s="410" t="n">
        <v>1320</v>
      </c>
      <c r="R511" s="410"/>
      <c r="S511" s="410"/>
      <c r="T511" s="411" t="n">
        <v>4.87</v>
      </c>
      <c r="U511" s="410" t="n">
        <f aca="false">V511/2.9</f>
        <v>2731.03448275862</v>
      </c>
      <c r="V511" s="410" t="n">
        <v>7920</v>
      </c>
      <c r="W511" s="410" t="n">
        <v>4440</v>
      </c>
      <c r="X511" s="517"/>
      <c r="Y511" s="474"/>
      <c r="Z511" s="430"/>
      <c r="AA511" s="410"/>
      <c r="AB511" s="410"/>
      <c r="AC511" s="410"/>
      <c r="AD511" s="475"/>
      <c r="AE511" s="478"/>
      <c r="AF511" s="479" t="n">
        <f aca="false">X511+Q511</f>
        <v>1320</v>
      </c>
      <c r="AG511" s="478" t="n">
        <f aca="false">AF511/$AF$6</f>
        <v>0.528</v>
      </c>
      <c r="AH511" s="479" t="n">
        <f aca="false">AI511/2.9</f>
        <v>2731.03448275862</v>
      </c>
      <c r="AI511" s="479" t="n">
        <f aca="false">(V511*Q511+F511*X511)/AF511</f>
        <v>7920</v>
      </c>
      <c r="AJ511" s="474" t="n">
        <f aca="false">(V511*Q511+X511*F511)/1000</f>
        <v>10454.4</v>
      </c>
      <c r="AK511" s="478" t="n">
        <f aca="false">AJ511/$AJ$6</f>
        <v>0.46464</v>
      </c>
      <c r="AL511" s="448" t="n">
        <v>38</v>
      </c>
      <c r="AM511" s="480"/>
      <c r="AN511" s="474" t="n">
        <v>1936</v>
      </c>
      <c r="AO511" s="474" t="n">
        <v>1939</v>
      </c>
      <c r="AP511" s="480" t="n">
        <v>7.56</v>
      </c>
      <c r="AQ511" s="448" t="n">
        <v>719</v>
      </c>
      <c r="AR511" s="474" t="n">
        <f aca="false">AQ511*3.2</f>
        <v>2300.8</v>
      </c>
      <c r="AS511" s="658" t="n">
        <f aca="false">AR511/AQ511</f>
        <v>3.2</v>
      </c>
      <c r="AT511" s="474" t="n">
        <v>4280</v>
      </c>
      <c r="AU511" s="448"/>
      <c r="AV511" s="481" t="n">
        <v>16</v>
      </c>
      <c r="AW511" s="480" t="n">
        <v>9.2</v>
      </c>
      <c r="AX511" s="480" t="n">
        <v>33.6</v>
      </c>
      <c r="AY511" s="481" t="n">
        <v>11.5</v>
      </c>
      <c r="AZ511" s="481" t="n">
        <v>4.3</v>
      </c>
      <c r="BA511" s="421" t="n">
        <f aca="false">CC511+DF511</f>
        <v>39888</v>
      </c>
      <c r="BB511" s="422" t="n">
        <f aca="false">BA511/$BA$6</f>
        <v>0.79776</v>
      </c>
      <c r="BC511" s="423"/>
      <c r="BD511" s="424" t="n">
        <v>7.94</v>
      </c>
      <c r="BE511" s="425" t="n">
        <v>54.8</v>
      </c>
      <c r="BF511" s="426" t="n">
        <v>275</v>
      </c>
      <c r="BG511" s="427" t="n">
        <v>7210</v>
      </c>
      <c r="BH511" s="421" t="n">
        <f aca="false">BG511*0.67</f>
        <v>4830.7</v>
      </c>
      <c r="BI511" s="433"/>
      <c r="BJ511" s="422"/>
      <c r="BK511" s="428" t="n">
        <v>12.4</v>
      </c>
      <c r="BL511" s="428"/>
      <c r="BM511" s="429"/>
      <c r="BN511" s="423"/>
      <c r="BO511" s="426" t="n">
        <v>363</v>
      </c>
      <c r="BP511" s="426"/>
      <c r="BQ511" s="424" t="n">
        <v>4.54</v>
      </c>
      <c r="BR511" s="422" t="n">
        <f aca="false">BQ511/$BQ$6</f>
        <v>0.630555555555556</v>
      </c>
      <c r="BS511" s="410" t="n">
        <f aca="false">BA511+AF511</f>
        <v>41208</v>
      </c>
      <c r="BT511" s="430" t="n">
        <f aca="false">(BD511*BA511+AP511*AF511)/(AF511+BA511)</f>
        <v>7.92782760629004</v>
      </c>
      <c r="BU511" s="431" t="n">
        <f aca="false">(AQ511*Y511+BA511*BE511)/(BA511+Y511)</f>
        <v>54.8</v>
      </c>
      <c r="BV511" s="431" t="n">
        <f aca="false">(BA511*BF511+AR511*AF511)/(AF511+BA511)</f>
        <v>339.891671520093</v>
      </c>
      <c r="BW511" s="431" t="n">
        <f aca="false">(BA511*BG511+AS511*AF511)/(AF511+BA511)</f>
        <v>6979.14735002912</v>
      </c>
      <c r="BX511" s="431" t="n">
        <f aca="false">BW511*0.65</f>
        <v>4536.44577751893</v>
      </c>
      <c r="BY511" s="431" t="n">
        <f aca="false">(BK511*BA511+AY511*AF511)/BS511</f>
        <v>12.3711706464764</v>
      </c>
      <c r="BZ511" s="431"/>
      <c r="CA511" s="432"/>
      <c r="CB511" s="431" t="n">
        <f aca="false">BO511</f>
        <v>363</v>
      </c>
      <c r="CC511" s="433" t="n">
        <v>19813</v>
      </c>
      <c r="CD511" s="412" t="n">
        <f aca="false">CC511+AF511/2</f>
        <v>20473</v>
      </c>
      <c r="CE511" s="422" t="n">
        <f aca="false">CD511/25000</f>
        <v>0.81892</v>
      </c>
      <c r="CF511" s="434" t="n">
        <f aca="false">6700/CD511*24</f>
        <v>7.8542470570996</v>
      </c>
      <c r="CG511" s="435"/>
      <c r="CH511" s="428"/>
      <c r="CI511" s="447" t="n">
        <f aca="false">9500/CD511*24</f>
        <v>11.1366189615591</v>
      </c>
      <c r="CJ511" s="437" t="n">
        <v>30.5</v>
      </c>
      <c r="CK511" s="437" t="n">
        <v>2.67</v>
      </c>
      <c r="CL511" s="424"/>
      <c r="CM511" s="424" t="n">
        <v>18.9</v>
      </c>
      <c r="CN511" s="424" t="n">
        <v>101</v>
      </c>
      <c r="CO511" s="433"/>
      <c r="CP511" s="433"/>
      <c r="CQ511" s="438"/>
      <c r="CR511" s="438" t="n">
        <v>0.93</v>
      </c>
      <c r="CS511" s="425"/>
      <c r="CT511" s="433" t="n">
        <f aca="false">3500/CD511*24</f>
        <v>4.10296488057442</v>
      </c>
      <c r="CU511" s="435" t="n">
        <v>7.98</v>
      </c>
      <c r="CV511" s="439"/>
      <c r="CW511" s="440"/>
      <c r="CX511" s="441"/>
      <c r="CY511" s="442"/>
      <c r="CZ511" s="443"/>
      <c r="DA511" s="443"/>
      <c r="DB511" s="443"/>
      <c r="DC511" s="443"/>
      <c r="DD511" s="444"/>
      <c r="DE511" s="441"/>
      <c r="DF511" s="445" t="n">
        <v>20075</v>
      </c>
      <c r="DG511" s="446" t="n">
        <f aca="false">DF511+AF511/2</f>
        <v>20735</v>
      </c>
      <c r="DH511" s="422" t="n">
        <f aca="false">DG511/25000</f>
        <v>0.8294</v>
      </c>
      <c r="DI511" s="447" t="n">
        <f aca="false">6700/DG511*24</f>
        <v>7.75500361707258</v>
      </c>
      <c r="DJ511" s="435" t="n">
        <v>7.9</v>
      </c>
      <c r="DK511" s="428" t="n">
        <v>3.5</v>
      </c>
      <c r="DL511" s="447" t="n">
        <f aca="false">9500/DG511*24</f>
        <v>10.9959006510731</v>
      </c>
      <c r="DM511" s="423" t="n">
        <v>30.4</v>
      </c>
      <c r="DN511" s="423" t="n">
        <v>2.88</v>
      </c>
      <c r="DO511" s="424" t="n">
        <v>7.96</v>
      </c>
      <c r="DP511" s="424" t="n">
        <v>18.3</v>
      </c>
      <c r="DQ511" s="424" t="n">
        <v>104</v>
      </c>
      <c r="DR511" s="433"/>
      <c r="DS511" s="433"/>
      <c r="DT511" s="438"/>
      <c r="DU511" s="438" t="n">
        <v>0.93</v>
      </c>
      <c r="DV511" s="425"/>
      <c r="DW511" s="447" t="n">
        <f aca="false">3500/DG511*24</f>
        <v>4.0511212925006</v>
      </c>
      <c r="DX511" s="435" t="n">
        <v>7.45</v>
      </c>
      <c r="DY511" s="439" t="n">
        <v>8.05</v>
      </c>
      <c r="DZ511" s="440" t="n">
        <v>16.4</v>
      </c>
      <c r="EA511" s="441" t="n">
        <v>66</v>
      </c>
      <c r="EB511" s="442" t="n">
        <v>7060</v>
      </c>
      <c r="EC511" s="443" t="n">
        <v>5</v>
      </c>
      <c r="ED511" s="443"/>
      <c r="EE511" s="443"/>
      <c r="EF511" s="443"/>
      <c r="EG511" s="444" t="n">
        <v>6</v>
      </c>
      <c r="EH511" s="441"/>
      <c r="EI511" s="430" t="n">
        <f aca="false">DY511</f>
        <v>8.05</v>
      </c>
      <c r="EJ511" s="448" t="n">
        <f aca="false">DZ511</f>
        <v>16.4</v>
      </c>
      <c r="EK511" s="449" t="n">
        <f aca="false">EA511</f>
        <v>66</v>
      </c>
      <c r="EL511" s="418" t="n">
        <f aca="false">EB511</f>
        <v>7060</v>
      </c>
      <c r="EM511" s="432" t="n">
        <f aca="false">EC511</f>
        <v>5</v>
      </c>
      <c r="EN511" s="432"/>
      <c r="EO511" s="432"/>
      <c r="EP511" s="432"/>
      <c r="EQ511" s="431" t="n">
        <f aca="false">EG511</f>
        <v>6</v>
      </c>
      <c r="ER511" s="449"/>
      <c r="ES511" s="450" t="n">
        <f aca="false">44000/(BA511+AF511)*24</f>
        <v>25.6260920209668</v>
      </c>
      <c r="ET511" s="451" t="n">
        <f aca="false">(BA511+AF511)/BA$6</f>
        <v>0.82416</v>
      </c>
      <c r="EU511" s="452" t="n">
        <f aca="false">BV511/1000/ES511*24</f>
        <v>0.318324</v>
      </c>
      <c r="EV511" s="451" t="n">
        <f aca="false">EU511/$EU$6</f>
        <v>0.589488888888889</v>
      </c>
      <c r="EW511" s="514" t="n">
        <f aca="false">1-EM511/BY511</f>
        <v>0.595834529901654</v>
      </c>
      <c r="EX511" s="515" t="n">
        <f aca="false">BY511-EM511</f>
        <v>7.37117064647641</v>
      </c>
      <c r="EY511" s="514" t="n">
        <f aca="false">1-EJ511/BU511</f>
        <v>0.700729927007299</v>
      </c>
      <c r="EZ511" s="515" t="n">
        <f aca="false">BU511-EJ511</f>
        <v>38.4</v>
      </c>
      <c r="FA511" s="451" t="n">
        <f aca="false">1-EK511/BV511</f>
        <v>0.805820484789083</v>
      </c>
      <c r="FB511" s="432" t="n">
        <f aca="false">BV511-EK511</f>
        <v>273.891671520093</v>
      </c>
      <c r="FC511" s="453"/>
      <c r="FD511" s="432"/>
      <c r="FE511" s="453" t="n">
        <f aca="false">1-EQ511/CB511</f>
        <v>0.983471074380165</v>
      </c>
      <c r="FF511" s="431" t="n">
        <f aca="false">CB511-EQ511</f>
        <v>357</v>
      </c>
      <c r="FG511" s="406" t="n">
        <v>50400</v>
      </c>
      <c r="FH511" s="590"/>
      <c r="FI511" s="591"/>
      <c r="FJ511" s="592"/>
      <c r="FK511" s="456" t="n">
        <f aca="false">3000/BS511*24</f>
        <v>1.7472335468841</v>
      </c>
      <c r="FL511" s="531" t="n">
        <v>2000</v>
      </c>
      <c r="FM511" s="456" t="n">
        <f aca="false">FL511/BS511*1000</f>
        <v>48.534265191225</v>
      </c>
      <c r="FN511" s="531" t="n">
        <v>4865</v>
      </c>
      <c r="FO511" s="533" t="n">
        <f aca="false">FN511/11.15/1.2/1000</f>
        <v>0.363602391629297</v>
      </c>
      <c r="FP511" s="450" t="n">
        <f aca="false">FN511/BS511*1000</f>
        <v>118.059600077655</v>
      </c>
      <c r="FQ511" s="458" t="n">
        <v>46.8</v>
      </c>
      <c r="FR511" s="459" t="n">
        <f aca="false">FQ511/BS511*1000</f>
        <v>1.13570180547467</v>
      </c>
      <c r="FS511" s="577" t="n">
        <v>8.12</v>
      </c>
      <c r="FT511" s="578" t="n">
        <v>12</v>
      </c>
      <c r="FU511" s="579" t="n">
        <v>54</v>
      </c>
      <c r="FV511" s="580" t="n">
        <v>8</v>
      </c>
      <c r="FW511" s="581"/>
      <c r="FX511" s="580"/>
      <c r="FY511" s="453" t="n">
        <f aca="false">1-FV511/(EG511+DD511)</f>
        <v>-0.333333333333333</v>
      </c>
      <c r="FZ511" s="453"/>
      <c r="GA511" s="430"/>
      <c r="GB511" s="514" t="n">
        <f aca="false">1-FT511/DZ511</f>
        <v>0.268292682926829</v>
      </c>
      <c r="GC511" s="515" t="n">
        <f aca="false">(CW511+DZ511-FT511)</f>
        <v>4.4</v>
      </c>
      <c r="GD511" s="514" t="n">
        <f aca="false">1-FU511/EA511</f>
        <v>0.181818181818182</v>
      </c>
      <c r="GE511" s="528" t="n">
        <f aca="false">CX511+EA511-FU511</f>
        <v>12</v>
      </c>
      <c r="GF511" s="462" t="n">
        <f aca="false">4100/BS511*24</f>
        <v>2.38788584740827</v>
      </c>
      <c r="GG511" s="607" t="n">
        <v>25</v>
      </c>
      <c r="GH511" s="451" t="n">
        <f aca="false">GG511/80</f>
        <v>0.3125</v>
      </c>
      <c r="GI511" s="406" t="n">
        <v>175</v>
      </c>
      <c r="GJ511" s="463" t="n">
        <f aca="false">GI511/GG511</f>
        <v>7</v>
      </c>
      <c r="GK511" s="464" t="n">
        <f aca="false">GG511/(BS511/24)*1000</f>
        <v>14.5602795573675</v>
      </c>
      <c r="GL511" s="465" t="n">
        <v>8.18</v>
      </c>
      <c r="GM511" s="530" t="n">
        <v>11.8</v>
      </c>
      <c r="GN511" s="406" t="n">
        <v>54</v>
      </c>
      <c r="GO511" s="514" t="n">
        <f aca="false">1-GM511/FT511</f>
        <v>0.0166666666666666</v>
      </c>
      <c r="GP511" s="451" t="n">
        <f aca="false">1-GN511/FU511</f>
        <v>0</v>
      </c>
      <c r="GQ511" s="578" t="n">
        <v>8</v>
      </c>
      <c r="GR511" s="456" t="n">
        <f aca="false">4300/BS511*24</f>
        <v>2.50436808386721</v>
      </c>
      <c r="GS511" s="532" t="n">
        <f aca="false">HC511</f>
        <v>11.7</v>
      </c>
      <c r="GT511" s="532" t="n">
        <f aca="false">HD511</f>
        <v>46.8</v>
      </c>
      <c r="GU511" s="514" t="n">
        <f aca="false">1-GS511/GM511</f>
        <v>0.00847457627118653</v>
      </c>
      <c r="GV511" s="514" t="n">
        <f aca="false">1-GT511/GN511</f>
        <v>0.133333333333333</v>
      </c>
      <c r="GW511" s="514" t="n">
        <f aca="false">1-HC511/FT511</f>
        <v>0.025</v>
      </c>
      <c r="GX511" s="514" t="n">
        <f aca="false">1-HD511/FU511</f>
        <v>0.133333333333333</v>
      </c>
      <c r="GY511" s="463" t="n">
        <f aca="false">GK511/(FU511-HD511)</f>
        <v>2.02226104963437</v>
      </c>
      <c r="GZ511" s="406" t="n">
        <v>39352</v>
      </c>
      <c r="HA511" s="582" t="n">
        <v>8.26</v>
      </c>
      <c r="HB511" s="452" t="n">
        <v>7.95</v>
      </c>
      <c r="HC511" s="578" t="n">
        <v>11.7</v>
      </c>
      <c r="HD511" s="464" t="n">
        <f aca="false">HC511*4</f>
        <v>46.8</v>
      </c>
      <c r="HE511" s="464" t="n">
        <v>11</v>
      </c>
      <c r="HF511" s="464" t="n">
        <f aca="false">HE511*2.7</f>
        <v>29.7</v>
      </c>
      <c r="HG511" s="583"/>
      <c r="HH511" s="576" t="n">
        <v>8</v>
      </c>
      <c r="HI511" s="584" t="n">
        <v>6940</v>
      </c>
      <c r="HJ511" s="407" t="n">
        <f aca="false">HI511*0.67</f>
        <v>4649.8</v>
      </c>
      <c r="HK511" s="407"/>
      <c r="HL511" s="550"/>
      <c r="HM511" s="585"/>
      <c r="HN511" s="462" t="n">
        <v>4.27</v>
      </c>
      <c r="HO511" s="575"/>
      <c r="HP511" s="549" t="n">
        <v>0.01</v>
      </c>
      <c r="HQ511" s="586"/>
      <c r="HR511" s="587"/>
      <c r="HS511" s="521" t="n">
        <v>0.23</v>
      </c>
      <c r="HT511" s="588" t="n">
        <v>4</v>
      </c>
      <c r="HU511" s="523" t="n">
        <f aca="false">72500/BA511*24</f>
        <v>43.6221419975933</v>
      </c>
      <c r="HV511" s="514" t="n">
        <f aca="false">1-HC511/BE511</f>
        <v>0.786496350364964</v>
      </c>
      <c r="HW511" s="514" t="n">
        <f aca="false">1-HD511/BF511</f>
        <v>0.829818181818182</v>
      </c>
      <c r="HX511" s="514" t="n">
        <f aca="false">1-HN511/BK511</f>
        <v>0.655645161290323</v>
      </c>
      <c r="HY511" s="600"/>
    </row>
    <row r="512" s="599" customFormat="true" ht="15" hidden="false" customHeight="true" outlineLevel="0" collapsed="false">
      <c r="A512" s="401" t="n">
        <v>43994</v>
      </c>
      <c r="B512" s="516" t="n">
        <v>40004</v>
      </c>
      <c r="C512" s="403" t="n">
        <f aca="false">B512/$B$6</f>
        <v>0.80008</v>
      </c>
      <c r="D512" s="572" t="n">
        <v>8.19</v>
      </c>
      <c r="E512" s="573" t="n">
        <v>36.55</v>
      </c>
      <c r="F512" s="574" t="n">
        <v>216.5</v>
      </c>
      <c r="G512" s="407" t="n">
        <f aca="false">F512*B512/1000</f>
        <v>8660.866</v>
      </c>
      <c r="H512" s="403" t="n">
        <f aca="false">G512/$G$6</f>
        <v>0.34643464</v>
      </c>
      <c r="I512" s="574" t="n">
        <v>7020</v>
      </c>
      <c r="J512" s="407" t="n">
        <f aca="false">I512*0.67</f>
        <v>4703.4</v>
      </c>
      <c r="K512" s="575" t="n">
        <v>21.35</v>
      </c>
      <c r="L512" s="575" t="n">
        <v>14.4</v>
      </c>
      <c r="M512" s="575" t="n">
        <v>2.3</v>
      </c>
      <c r="N512" s="576" t="n">
        <v>135</v>
      </c>
      <c r="O512" s="576" t="n">
        <v>32</v>
      </c>
      <c r="P512" s="410"/>
      <c r="Q512" s="410" t="n">
        <v>1320</v>
      </c>
      <c r="R512" s="410"/>
      <c r="S512" s="410"/>
      <c r="T512" s="411" t="n">
        <v>5.36</v>
      </c>
      <c r="U512" s="410" t="n">
        <f aca="false">V512/2.9</f>
        <v>3657.58620689655</v>
      </c>
      <c r="V512" s="410" t="n">
        <v>10607</v>
      </c>
      <c r="W512" s="410" t="n">
        <v>5136</v>
      </c>
      <c r="X512" s="517"/>
      <c r="Y512" s="474"/>
      <c r="Z512" s="430"/>
      <c r="AA512" s="410"/>
      <c r="AB512" s="410"/>
      <c r="AC512" s="410"/>
      <c r="AD512" s="475"/>
      <c r="AE512" s="478"/>
      <c r="AF512" s="479" t="n">
        <f aca="false">X512+Q512</f>
        <v>1320</v>
      </c>
      <c r="AG512" s="478" t="n">
        <f aca="false">AF512/$AF$6</f>
        <v>0.528</v>
      </c>
      <c r="AH512" s="479" t="n">
        <f aca="false">AI512/2.9</f>
        <v>3657.58620689655</v>
      </c>
      <c r="AI512" s="479" t="n">
        <f aca="false">(V512*Q512+F512*X512)/AF512</f>
        <v>10607</v>
      </c>
      <c r="AJ512" s="474" t="n">
        <f aca="false">(V512*Q512+X512*F512)/1000</f>
        <v>14001.24</v>
      </c>
      <c r="AK512" s="478" t="n">
        <f aca="false">AJ512/$AJ$6</f>
        <v>0.622277333333333</v>
      </c>
      <c r="AL512" s="448" t="n">
        <v>38</v>
      </c>
      <c r="AM512" s="480"/>
      <c r="AN512" s="474" t="n">
        <v>1873</v>
      </c>
      <c r="AO512" s="474" t="n">
        <v>1878</v>
      </c>
      <c r="AP512" s="480" t="n">
        <v>7.49</v>
      </c>
      <c r="AQ512" s="448" t="n">
        <v>720</v>
      </c>
      <c r="AR512" s="474" t="n">
        <f aca="false">AQ512*3.2</f>
        <v>2304</v>
      </c>
      <c r="AS512" s="658" t="n">
        <f aca="false">AR512/AQ512</f>
        <v>3.2</v>
      </c>
      <c r="AT512" s="474" t="n">
        <v>4300</v>
      </c>
      <c r="AU512" s="448"/>
      <c r="AV512" s="481" t="n">
        <v>15</v>
      </c>
      <c r="AW512" s="480" t="n">
        <v>9.11</v>
      </c>
      <c r="AX512" s="480" t="n">
        <v>34.05</v>
      </c>
      <c r="AY512" s="481" t="n">
        <v>9.7</v>
      </c>
      <c r="AZ512" s="481" t="n">
        <v>4</v>
      </c>
      <c r="BA512" s="421" t="n">
        <f aca="false">CC512+DF512</f>
        <v>36824</v>
      </c>
      <c r="BB512" s="422" t="n">
        <f aca="false">BA512/$BA$6</f>
        <v>0.73648</v>
      </c>
      <c r="BC512" s="423"/>
      <c r="BD512" s="424" t="n">
        <v>8.02</v>
      </c>
      <c r="BE512" s="425" t="n">
        <v>58.8</v>
      </c>
      <c r="BF512" s="426" t="n">
        <v>289</v>
      </c>
      <c r="BG512" s="427" t="n">
        <v>10230</v>
      </c>
      <c r="BH512" s="421" t="n">
        <f aca="false">BG512*0.67</f>
        <v>6854.1</v>
      </c>
      <c r="BI512" s="433"/>
      <c r="BJ512" s="422"/>
      <c r="BK512" s="428" t="n">
        <v>8.5</v>
      </c>
      <c r="BL512" s="428" t="n">
        <v>5.9</v>
      </c>
      <c r="BM512" s="429" t="n">
        <v>4.9</v>
      </c>
      <c r="BN512" s="423" t="n">
        <v>1</v>
      </c>
      <c r="BO512" s="426" t="n">
        <v>90</v>
      </c>
      <c r="BP512" s="426" t="n">
        <v>32</v>
      </c>
      <c r="BQ512" s="424" t="n">
        <v>3.63</v>
      </c>
      <c r="BR512" s="422" t="n">
        <f aca="false">BQ512/$BQ$6</f>
        <v>0.504166666666667</v>
      </c>
      <c r="BS512" s="410" t="n">
        <f aca="false">BA512+AF512</f>
        <v>38144</v>
      </c>
      <c r="BT512" s="430" t="n">
        <f aca="false">(BD512*BA512+AP512*AF512)/(AF512+BA512)</f>
        <v>8.00165897651007</v>
      </c>
      <c r="BU512" s="431" t="n">
        <f aca="false">(AQ512*Y512+BA512*BE512)/(BA512+Y512)</f>
        <v>58.8</v>
      </c>
      <c r="BV512" s="431" t="n">
        <f aca="false">(BA512*BF512+AR512*AF512)/(AF512+BA512)</f>
        <v>358.730494966443</v>
      </c>
      <c r="BW512" s="431" t="n">
        <f aca="false">(BA512*BG512+AS512*AF512)/(AF512+BA512)</f>
        <v>9876.09437919463</v>
      </c>
      <c r="BX512" s="431" t="n">
        <f aca="false">BW512*0.65</f>
        <v>6419.46134647651</v>
      </c>
      <c r="BY512" s="431" t="n">
        <f aca="false">(BK512*BA512+AY512*AF512)/BS512</f>
        <v>8.54152684563758</v>
      </c>
      <c r="BZ512" s="431" t="n">
        <f aca="false">(BL512*BA512+AY512*AF512)/BS512</f>
        <v>6.03150167785235</v>
      </c>
      <c r="CA512" s="432" t="n">
        <f aca="false">(BN512*BA512+AZ512*AF512)/BS512</f>
        <v>1.10381711409396</v>
      </c>
      <c r="CB512" s="431" t="n">
        <f aca="false">BO512</f>
        <v>90</v>
      </c>
      <c r="CC512" s="433" t="n">
        <v>18551</v>
      </c>
      <c r="CD512" s="412" t="n">
        <f aca="false">CC512+AF512/2</f>
        <v>19211</v>
      </c>
      <c r="CE512" s="422" t="n">
        <f aca="false">CD512/25000</f>
        <v>0.76844</v>
      </c>
      <c r="CF512" s="434" t="n">
        <f aca="false">6700/CD512*24</f>
        <v>8.37020457029827</v>
      </c>
      <c r="CG512" s="435"/>
      <c r="CH512" s="428"/>
      <c r="CI512" s="447" t="n">
        <f aca="false">9500/CD512*24</f>
        <v>11.8682005101244</v>
      </c>
      <c r="CJ512" s="437" t="n">
        <v>31.6</v>
      </c>
      <c r="CK512" s="437" t="n">
        <v>2.79</v>
      </c>
      <c r="CL512" s="424"/>
      <c r="CM512" s="424" t="n">
        <v>16.4</v>
      </c>
      <c r="CN512" s="424" t="n">
        <v>88</v>
      </c>
      <c r="CO512" s="433"/>
      <c r="CP512" s="433"/>
      <c r="CQ512" s="438"/>
      <c r="CR512" s="438" t="n">
        <v>0.91</v>
      </c>
      <c r="CS512" s="425"/>
      <c r="CT512" s="433" t="n">
        <f aca="false">3500/CD512*24</f>
        <v>4.37249492478268</v>
      </c>
      <c r="CU512" s="435" t="n">
        <v>8.13</v>
      </c>
      <c r="CV512" s="439"/>
      <c r="CW512" s="440"/>
      <c r="CX512" s="441"/>
      <c r="CY512" s="442"/>
      <c r="CZ512" s="443"/>
      <c r="DA512" s="443"/>
      <c r="DB512" s="443"/>
      <c r="DC512" s="443"/>
      <c r="DD512" s="444"/>
      <c r="DE512" s="441"/>
      <c r="DF512" s="445" t="n">
        <v>18273</v>
      </c>
      <c r="DG512" s="446" t="n">
        <f aca="false">DF512+AF512/2</f>
        <v>18933</v>
      </c>
      <c r="DH512" s="422" t="n">
        <f aca="false">DG512/25000</f>
        <v>0.75732</v>
      </c>
      <c r="DI512" s="447" t="n">
        <f aca="false">6700/DG512*24</f>
        <v>8.49310727301537</v>
      </c>
      <c r="DJ512" s="435" t="n">
        <v>7.72</v>
      </c>
      <c r="DK512" s="428" t="n">
        <v>2.5</v>
      </c>
      <c r="DL512" s="447" t="n">
        <f aca="false">9500/DG512*24</f>
        <v>12.0424655363651</v>
      </c>
      <c r="DM512" s="423" t="n">
        <v>31.7</v>
      </c>
      <c r="DN512" s="423" t="n">
        <v>2.97</v>
      </c>
      <c r="DO512" s="424" t="n">
        <v>7.75</v>
      </c>
      <c r="DP512" s="424" t="n">
        <v>16.6</v>
      </c>
      <c r="DQ512" s="424" t="n">
        <v>94</v>
      </c>
      <c r="DR512" s="433"/>
      <c r="DS512" s="433"/>
      <c r="DT512" s="438"/>
      <c r="DU512" s="438" t="n">
        <v>0.92</v>
      </c>
      <c r="DV512" s="425"/>
      <c r="DW512" s="447" t="n">
        <f aca="false">3500/DG512*24</f>
        <v>4.43669782918713</v>
      </c>
      <c r="DX512" s="435" t="n">
        <v>7.55</v>
      </c>
      <c r="DY512" s="439" t="n">
        <v>8</v>
      </c>
      <c r="DZ512" s="440" t="n">
        <v>15.4</v>
      </c>
      <c r="EA512" s="441" t="n">
        <v>65</v>
      </c>
      <c r="EB512" s="442" t="n">
        <v>7150</v>
      </c>
      <c r="EC512" s="443" t="n">
        <v>5.6</v>
      </c>
      <c r="ED512" s="443" t="n">
        <v>0.22</v>
      </c>
      <c r="EE512" s="443" t="n">
        <v>4</v>
      </c>
      <c r="EF512" s="443" t="n">
        <v>0.9</v>
      </c>
      <c r="EG512" s="444" t="n">
        <v>7</v>
      </c>
      <c r="EH512" s="441" t="n">
        <v>16</v>
      </c>
      <c r="EI512" s="430" t="n">
        <f aca="false">DY512</f>
        <v>8</v>
      </c>
      <c r="EJ512" s="448" t="n">
        <f aca="false">DZ512</f>
        <v>15.4</v>
      </c>
      <c r="EK512" s="449" t="n">
        <f aca="false">EA512</f>
        <v>65</v>
      </c>
      <c r="EL512" s="418" t="n">
        <f aca="false">EB512</f>
        <v>7150</v>
      </c>
      <c r="EM512" s="432" t="n">
        <f aca="false">EC512</f>
        <v>5.6</v>
      </c>
      <c r="EN512" s="432" t="n">
        <f aca="false">ED512</f>
        <v>0.22</v>
      </c>
      <c r="EO512" s="432" t="n">
        <f aca="false">EE512</f>
        <v>4</v>
      </c>
      <c r="EP512" s="432" t="n">
        <f aca="false">EF512</f>
        <v>0.9</v>
      </c>
      <c r="EQ512" s="431" t="n">
        <f aca="false">EG512</f>
        <v>7</v>
      </c>
      <c r="ER512" s="449" t="n">
        <f aca="false">EH512</f>
        <v>16</v>
      </c>
      <c r="ES512" s="450" t="n">
        <f aca="false">44000/(BA512+AF512)*24</f>
        <v>27.6845637583893</v>
      </c>
      <c r="ET512" s="451" t="n">
        <f aca="false">(BA512+AF512)/BA$6</f>
        <v>0.76288</v>
      </c>
      <c r="EU512" s="452" t="n">
        <f aca="false">BV512/1000/ES512*24</f>
        <v>0.310986727272727</v>
      </c>
      <c r="EV512" s="451" t="n">
        <f aca="false">EU512/$EU$6</f>
        <v>0.575901346801347</v>
      </c>
      <c r="EW512" s="514" t="n">
        <f aca="false">1-EM512/BY512</f>
        <v>0.344379511859746</v>
      </c>
      <c r="EX512" s="515" t="n">
        <f aca="false">BY512-EM512</f>
        <v>2.94152684563758</v>
      </c>
      <c r="EY512" s="514" t="n">
        <f aca="false">1-EJ512/BU512</f>
        <v>0.738095238095238</v>
      </c>
      <c r="EZ512" s="515" t="n">
        <f aca="false">BU512-EJ512</f>
        <v>43.4</v>
      </c>
      <c r="FA512" s="451" t="n">
        <f aca="false">1-EK512/BV512</f>
        <v>0.818805479567383</v>
      </c>
      <c r="FB512" s="432" t="n">
        <f aca="false">BV512-EK512</f>
        <v>293.730494966443</v>
      </c>
      <c r="FC512" s="453" t="n">
        <f aca="false">1-EP512/CA512</f>
        <v>0.184647539426183</v>
      </c>
      <c r="FD512" s="432" t="n">
        <f aca="false">CA512-EP512</f>
        <v>0.20381711409396</v>
      </c>
      <c r="FE512" s="453" t="n">
        <f aca="false">1-EQ512/CB512</f>
        <v>0.922222222222222</v>
      </c>
      <c r="FF512" s="431" t="n">
        <f aca="false">CB512-EQ512</f>
        <v>83</v>
      </c>
      <c r="FG512" s="406" t="n">
        <v>50400</v>
      </c>
      <c r="FH512" s="590"/>
      <c r="FI512" s="591"/>
      <c r="FJ512" s="592"/>
      <c r="FK512" s="456" t="n">
        <f aca="false">3000/BS512*24</f>
        <v>1.88758389261745</v>
      </c>
      <c r="FL512" s="531" t="n">
        <v>2000</v>
      </c>
      <c r="FM512" s="456" t="n">
        <f aca="false">FL512/BS512*1000</f>
        <v>52.4328859060403</v>
      </c>
      <c r="FN512" s="531" t="n">
        <v>4726</v>
      </c>
      <c r="FO512" s="533" t="n">
        <f aca="false">FN512/11.15/1.2/1000</f>
        <v>0.35321375186846</v>
      </c>
      <c r="FP512" s="450" t="n">
        <f aca="false">FN512/BS512*1000</f>
        <v>123.898909395973</v>
      </c>
      <c r="FQ512" s="458" t="n">
        <v>46.8</v>
      </c>
      <c r="FR512" s="459" t="n">
        <f aca="false">FQ512/BS512*1000</f>
        <v>1.22692953020134</v>
      </c>
      <c r="FS512" s="577" t="n">
        <v>8.19</v>
      </c>
      <c r="FT512" s="578" t="n">
        <v>10.7</v>
      </c>
      <c r="FU512" s="579" t="n">
        <v>53</v>
      </c>
      <c r="FV512" s="580" t="n">
        <v>8</v>
      </c>
      <c r="FW512" s="581" t="n">
        <v>0.26</v>
      </c>
      <c r="FX512" s="580" t="n">
        <v>8</v>
      </c>
      <c r="FY512" s="453" t="n">
        <f aca="false">1-FV512/(EG512+DD512)</f>
        <v>-0.142857142857143</v>
      </c>
      <c r="FZ512" s="453" t="n">
        <f aca="false">1-FW512/(EF512+DC512)</f>
        <v>0.711111111111111</v>
      </c>
      <c r="GA512" s="430" t="n">
        <f aca="false">EF512+DC512-FW512</f>
        <v>0.64</v>
      </c>
      <c r="GB512" s="514" t="n">
        <f aca="false">1-FT512/DZ512</f>
        <v>0.305194805194805</v>
      </c>
      <c r="GC512" s="515" t="n">
        <f aca="false">(CW512+DZ512-FT512)</f>
        <v>4.7</v>
      </c>
      <c r="GD512" s="514" t="n">
        <f aca="false">1-FU512/EA512</f>
        <v>0.184615384615385</v>
      </c>
      <c r="GE512" s="528" t="n">
        <f aca="false">CX512+EA512-FU512</f>
        <v>12</v>
      </c>
      <c r="GF512" s="462" t="n">
        <f aca="false">4100/BS512*24</f>
        <v>2.57969798657718</v>
      </c>
      <c r="GG512" s="607" t="n">
        <v>25</v>
      </c>
      <c r="GH512" s="451" t="n">
        <f aca="false">GG512/80</f>
        <v>0.3125</v>
      </c>
      <c r="GI512" s="406" t="n">
        <v>175</v>
      </c>
      <c r="GJ512" s="463" t="n">
        <f aca="false">GI512/GG512</f>
        <v>7</v>
      </c>
      <c r="GK512" s="464" t="n">
        <f aca="false">GG512/(BS512/24)*1000</f>
        <v>15.7298657718121</v>
      </c>
      <c r="GL512" s="465" t="n">
        <v>8.18</v>
      </c>
      <c r="GM512" s="530" t="n">
        <v>10.1</v>
      </c>
      <c r="GN512" s="406" t="n">
        <v>51</v>
      </c>
      <c r="GO512" s="514" t="n">
        <f aca="false">1-GM512/FT512</f>
        <v>0.0560747663551402</v>
      </c>
      <c r="GP512" s="451" t="n">
        <f aca="false">1-GN512/FU512</f>
        <v>0.0377358490566038</v>
      </c>
      <c r="GQ512" s="578" t="n">
        <v>8</v>
      </c>
      <c r="GR512" s="456" t="n">
        <f aca="false">4300/BS512*24</f>
        <v>2.70553691275168</v>
      </c>
      <c r="GS512" s="532" t="n">
        <f aca="false">HC512</f>
        <v>10</v>
      </c>
      <c r="GT512" s="532" t="n">
        <f aca="false">HD512</f>
        <v>40</v>
      </c>
      <c r="GU512" s="514" t="n">
        <f aca="false">1-GS512/GM512</f>
        <v>0.00990099009900991</v>
      </c>
      <c r="GV512" s="514" t="n">
        <f aca="false">1-GT512/GN512</f>
        <v>0.215686274509804</v>
      </c>
      <c r="GW512" s="514" t="n">
        <f aca="false">1-HC512/FT512</f>
        <v>0.0654205607476635</v>
      </c>
      <c r="GX512" s="514" t="n">
        <f aca="false">1-HD512/FU512</f>
        <v>0.245283018867924</v>
      </c>
      <c r="GY512" s="463" t="n">
        <f aca="false">GK512/(FU512-HD512)</f>
        <v>1.20998967475478</v>
      </c>
      <c r="GZ512" s="406" t="n">
        <v>36809</v>
      </c>
      <c r="HA512" s="582" t="n">
        <v>8.28</v>
      </c>
      <c r="HB512" s="452" t="n">
        <v>7.96</v>
      </c>
      <c r="HC512" s="578" t="n">
        <v>10</v>
      </c>
      <c r="HD512" s="464" t="n">
        <f aca="false">HC512*4</f>
        <v>40</v>
      </c>
      <c r="HE512" s="464" t="n">
        <v>10</v>
      </c>
      <c r="HF512" s="464" t="n">
        <f aca="false">HE512*2.7</f>
        <v>27</v>
      </c>
      <c r="HG512" s="583"/>
      <c r="HH512" s="576" t="n">
        <v>9</v>
      </c>
      <c r="HI512" s="584" t="n">
        <v>7020</v>
      </c>
      <c r="HJ512" s="407" t="n">
        <f aca="false">HI512*0.67</f>
        <v>4703.4</v>
      </c>
      <c r="HK512" s="407"/>
      <c r="HL512" s="550" t="n">
        <v>1360</v>
      </c>
      <c r="HM512" s="585" t="n">
        <v>4.3</v>
      </c>
      <c r="HN512" s="462" t="n">
        <v>4.79</v>
      </c>
      <c r="HO512" s="575" t="n">
        <v>0.13</v>
      </c>
      <c r="HP512" s="549" t="n">
        <v>0.01</v>
      </c>
      <c r="HQ512" s="586" t="n">
        <v>4.3</v>
      </c>
      <c r="HR512" s="587" t="n">
        <v>0.24</v>
      </c>
      <c r="HS512" s="521" t="n">
        <v>0.19</v>
      </c>
      <c r="HT512" s="588" t="n">
        <v>4</v>
      </c>
      <c r="HU512" s="523" t="n">
        <f aca="false">72500/BA512*24</f>
        <v>47.2517923093635</v>
      </c>
      <c r="HV512" s="514" t="n">
        <f aca="false">1-HC512/BE512</f>
        <v>0.829931972789116</v>
      </c>
      <c r="HW512" s="514" t="n">
        <f aca="false">1-HD512/BF512</f>
        <v>0.86159169550173</v>
      </c>
      <c r="HX512" s="514" t="n">
        <f aca="false">1-HN512/BK512</f>
        <v>0.436470588235294</v>
      </c>
      <c r="HY512" s="600"/>
    </row>
    <row r="513" s="599" customFormat="true" ht="15" hidden="false" customHeight="true" outlineLevel="0" collapsed="false">
      <c r="A513" s="401" t="n">
        <v>43995</v>
      </c>
      <c r="B513" s="516" t="n">
        <v>39632</v>
      </c>
      <c r="C513" s="403" t="n">
        <f aca="false">B513/$B$6</f>
        <v>0.79264</v>
      </c>
      <c r="D513" s="572" t="n">
        <v>8</v>
      </c>
      <c r="E513" s="573" t="n">
        <v>33.2</v>
      </c>
      <c r="F513" s="574" t="n">
        <v>170.5</v>
      </c>
      <c r="G513" s="407" t="n">
        <f aca="false">F513*B513/1000</f>
        <v>6757.256</v>
      </c>
      <c r="H513" s="403" t="n">
        <f aca="false">G513/$G$6</f>
        <v>0.27029024</v>
      </c>
      <c r="I513" s="574" t="n">
        <v>8800</v>
      </c>
      <c r="J513" s="407" t="n">
        <f aca="false">I513*0.67</f>
        <v>5896</v>
      </c>
      <c r="K513" s="575" t="n">
        <v>19.7</v>
      </c>
      <c r="L513" s="575"/>
      <c r="M513" s="575"/>
      <c r="N513" s="576" t="n">
        <v>98.5</v>
      </c>
      <c r="O513" s="576"/>
      <c r="P513" s="410"/>
      <c r="Q513" s="410" t="n">
        <v>1320</v>
      </c>
      <c r="R513" s="410"/>
      <c r="S513" s="410"/>
      <c r="T513" s="411" t="n">
        <v>5.22</v>
      </c>
      <c r="U513" s="410" t="n">
        <f aca="false">V513/2.9</f>
        <v>2928.62068965517</v>
      </c>
      <c r="V513" s="410" t="n">
        <v>8493</v>
      </c>
      <c r="W513" s="410" t="n">
        <v>4100</v>
      </c>
      <c r="X513" s="517"/>
      <c r="Y513" s="474"/>
      <c r="Z513" s="430"/>
      <c r="AA513" s="410"/>
      <c r="AB513" s="410"/>
      <c r="AC513" s="410"/>
      <c r="AD513" s="475"/>
      <c r="AE513" s="478"/>
      <c r="AF513" s="479" t="n">
        <f aca="false">X513+Q513</f>
        <v>1320</v>
      </c>
      <c r="AG513" s="478" t="n">
        <f aca="false">AF513/$AF$6</f>
        <v>0.528</v>
      </c>
      <c r="AH513" s="479" t="n">
        <f aca="false">AI513/2.9</f>
        <v>2928.62068965517</v>
      </c>
      <c r="AI513" s="479" t="n">
        <f aca="false">(V513*Q513+F513*X513)/AF513</f>
        <v>8493</v>
      </c>
      <c r="AJ513" s="474" t="n">
        <f aca="false">(V513*Q513+X513*F513)/1000</f>
        <v>11210.76</v>
      </c>
      <c r="AK513" s="478" t="n">
        <f aca="false">AJ513/$AJ$6</f>
        <v>0.498256</v>
      </c>
      <c r="AL513" s="448" t="n">
        <v>38</v>
      </c>
      <c r="AM513" s="480"/>
      <c r="AN513" s="474" t="n">
        <v>1920</v>
      </c>
      <c r="AO513" s="474" t="n">
        <v>1918</v>
      </c>
      <c r="AP513" s="480" t="n">
        <v>7.54</v>
      </c>
      <c r="AQ513" s="448" t="n">
        <v>728</v>
      </c>
      <c r="AR513" s="474" t="n">
        <f aca="false">AQ513*3.2</f>
        <v>2329.6</v>
      </c>
      <c r="AS513" s="658" t="n">
        <f aca="false">AR513/AQ513</f>
        <v>3.2</v>
      </c>
      <c r="AT513" s="474" t="n">
        <v>4370</v>
      </c>
      <c r="AU513" s="448"/>
      <c r="AV513" s="481" t="n">
        <v>16</v>
      </c>
      <c r="AW513" s="480" t="n">
        <v>9.58</v>
      </c>
      <c r="AX513" s="480" t="n">
        <v>34.57</v>
      </c>
      <c r="AY513" s="481" t="n">
        <v>9.6</v>
      </c>
      <c r="AZ513" s="481" t="n">
        <v>3.5</v>
      </c>
      <c r="BA513" s="421" t="n">
        <f aca="false">CC513+DF513</f>
        <v>37902</v>
      </c>
      <c r="BB513" s="422" t="n">
        <f aca="false">BA513/$BA$6</f>
        <v>0.75804</v>
      </c>
      <c r="BC513" s="423"/>
      <c r="BD513" s="424" t="n">
        <v>7.78</v>
      </c>
      <c r="BE513" s="425" t="n">
        <v>46.5</v>
      </c>
      <c r="BF513" s="426" t="n">
        <v>263</v>
      </c>
      <c r="BG513" s="427" t="n">
        <v>8620</v>
      </c>
      <c r="BH513" s="421" t="n">
        <f aca="false">BG513*0.67</f>
        <v>5775.4</v>
      </c>
      <c r="BI513" s="433"/>
      <c r="BJ513" s="422"/>
      <c r="BK513" s="428" t="n">
        <v>14</v>
      </c>
      <c r="BL513" s="428"/>
      <c r="BM513" s="429"/>
      <c r="BN513" s="423"/>
      <c r="BO513" s="426" t="n">
        <v>220</v>
      </c>
      <c r="BP513" s="426"/>
      <c r="BQ513" s="424" t="n">
        <v>3.64</v>
      </c>
      <c r="BR513" s="422" t="n">
        <f aca="false">BQ513/$BQ$6</f>
        <v>0.505555555555556</v>
      </c>
      <c r="BS513" s="410" t="n">
        <f aca="false">BA513+AF513</f>
        <v>39222</v>
      </c>
      <c r="BT513" s="430" t="n">
        <f aca="false">(BD513*BA513+AP513*AF513)/(AF513+BA513)</f>
        <v>7.77192290041303</v>
      </c>
      <c r="BU513" s="431" t="n">
        <f aca="false">(AQ513*Y513+BA513*BE513)/(BA513+Y513)</f>
        <v>46.5</v>
      </c>
      <c r="BV513" s="431" t="n">
        <f aca="false">(BA513*BF513+AR513*AF513)/(AF513+BA513)</f>
        <v>332.550558360104</v>
      </c>
      <c r="BW513" s="431" t="n">
        <f aca="false">(BA513*BG513+AS513*AF513)/(AF513+BA513)</f>
        <v>8330.00520116261</v>
      </c>
      <c r="BX513" s="431" t="n">
        <f aca="false">BW513*0.65</f>
        <v>5414.5033807557</v>
      </c>
      <c r="BY513" s="431" t="n">
        <f aca="false">(BK513*BA513+AY513*AF513)/BS513</f>
        <v>13.8519198409056</v>
      </c>
      <c r="BZ513" s="431"/>
      <c r="CA513" s="432"/>
      <c r="CB513" s="431" t="n">
        <f aca="false">BO513</f>
        <v>220</v>
      </c>
      <c r="CC513" s="433" t="n">
        <v>18979</v>
      </c>
      <c r="CD513" s="412" t="n">
        <f aca="false">CC513+AF513/2</f>
        <v>19639</v>
      </c>
      <c r="CE513" s="422" t="n">
        <f aca="false">CD513/25000</f>
        <v>0.78556</v>
      </c>
      <c r="CF513" s="434" t="n">
        <f aca="false">6700/CD513*24</f>
        <v>8.18778960232191</v>
      </c>
      <c r="CG513" s="435"/>
      <c r="CH513" s="428"/>
      <c r="CI513" s="447" t="n">
        <f aca="false">9500/CD513*24</f>
        <v>11.6095524212027</v>
      </c>
      <c r="CJ513" s="437" t="n">
        <v>31.4</v>
      </c>
      <c r="CK513" s="437" t="n">
        <v>2.86</v>
      </c>
      <c r="CL513" s="424"/>
      <c r="CM513" s="424" t="n">
        <v>17.74</v>
      </c>
      <c r="CN513" s="424" t="n">
        <v>101</v>
      </c>
      <c r="CO513" s="433"/>
      <c r="CP513" s="433"/>
      <c r="CQ513" s="438"/>
      <c r="CR513" s="438" t="n">
        <v>0.93</v>
      </c>
      <c r="CS513" s="425"/>
      <c r="CT513" s="433" t="n">
        <f aca="false">3500/CD513*24</f>
        <v>4.277203523601</v>
      </c>
      <c r="CU513" s="435" t="n">
        <v>8.13</v>
      </c>
      <c r="CV513" s="439"/>
      <c r="CW513" s="440"/>
      <c r="CX513" s="441"/>
      <c r="CY513" s="442"/>
      <c r="CZ513" s="443"/>
      <c r="DA513" s="443"/>
      <c r="DB513" s="443"/>
      <c r="DC513" s="443"/>
      <c r="DD513" s="444"/>
      <c r="DE513" s="441"/>
      <c r="DF513" s="445" t="n">
        <v>18923</v>
      </c>
      <c r="DG513" s="446" t="n">
        <f aca="false">DF513+AF513/2</f>
        <v>19583</v>
      </c>
      <c r="DH513" s="422" t="n">
        <f aca="false">DG513/25000</f>
        <v>0.78332</v>
      </c>
      <c r="DI513" s="447" t="n">
        <f aca="false">6700/DG513*24</f>
        <v>8.21120359495481</v>
      </c>
      <c r="DJ513" s="435" t="n">
        <v>7.73</v>
      </c>
      <c r="DK513" s="428" t="n">
        <v>2.4</v>
      </c>
      <c r="DL513" s="447" t="n">
        <f aca="false">9500/DG513*24</f>
        <v>11.6427513659807</v>
      </c>
      <c r="DM513" s="423" t="n">
        <v>31.5</v>
      </c>
      <c r="DN513" s="423" t="n">
        <v>2.31</v>
      </c>
      <c r="DO513" s="424" t="n">
        <v>7.73</v>
      </c>
      <c r="DP513" s="424" t="n">
        <v>17.6</v>
      </c>
      <c r="DQ513" s="424" t="n">
        <v>105</v>
      </c>
      <c r="DR513" s="433"/>
      <c r="DS513" s="433"/>
      <c r="DT513" s="438"/>
      <c r="DU513" s="438" t="n">
        <v>0.92</v>
      </c>
      <c r="DV513" s="425"/>
      <c r="DW513" s="447" t="n">
        <f aca="false">3500/DG513*24</f>
        <v>4.28943471378236</v>
      </c>
      <c r="DX513" s="435" t="n">
        <v>7.55</v>
      </c>
      <c r="DY513" s="439" t="n">
        <v>8.03</v>
      </c>
      <c r="DZ513" s="440" t="n">
        <v>14.9</v>
      </c>
      <c r="EA513" s="441" t="n">
        <v>60</v>
      </c>
      <c r="EB513" s="442" t="n">
        <v>7500</v>
      </c>
      <c r="EC513" s="443" t="n">
        <v>5.9</v>
      </c>
      <c r="ED513" s="443"/>
      <c r="EE513" s="443"/>
      <c r="EF513" s="443"/>
      <c r="EG513" s="444" t="n">
        <v>6</v>
      </c>
      <c r="EH513" s="441"/>
      <c r="EI513" s="430" t="n">
        <f aca="false">DY513</f>
        <v>8.03</v>
      </c>
      <c r="EJ513" s="448" t="n">
        <f aca="false">DZ513</f>
        <v>14.9</v>
      </c>
      <c r="EK513" s="449" t="n">
        <f aca="false">EA513</f>
        <v>60</v>
      </c>
      <c r="EL513" s="418" t="n">
        <f aca="false">EB513</f>
        <v>7500</v>
      </c>
      <c r="EM513" s="432" t="n">
        <f aca="false">EC513</f>
        <v>5.9</v>
      </c>
      <c r="EN513" s="432"/>
      <c r="EO513" s="432"/>
      <c r="EP513" s="432"/>
      <c r="EQ513" s="431" t="n">
        <f aca="false">EG513</f>
        <v>6</v>
      </c>
      <c r="ER513" s="449"/>
      <c r="ES513" s="450" t="n">
        <f aca="false">44000/(BA513+AF513)*24</f>
        <v>26.9236652898883</v>
      </c>
      <c r="ET513" s="451" t="n">
        <f aca="false">(BA513+AF513)/BA$6</f>
        <v>0.78444</v>
      </c>
      <c r="EU513" s="452" t="n">
        <f aca="false">BV513/1000/ES513*24</f>
        <v>0.296438590909091</v>
      </c>
      <c r="EV513" s="451" t="n">
        <f aca="false">EU513/$EU$6</f>
        <v>0.548960353535354</v>
      </c>
      <c r="EW513" s="514" t="n">
        <f aca="false">1-EM513/BY513</f>
        <v>0.574066261733849</v>
      </c>
      <c r="EX513" s="515" t="n">
        <f aca="false">BY513-EM513</f>
        <v>7.95191984090561</v>
      </c>
      <c r="EY513" s="514" t="n">
        <f aca="false">1-EJ513/BU513</f>
        <v>0.679569892473118</v>
      </c>
      <c r="EZ513" s="515" t="n">
        <f aca="false">BU513-EJ513</f>
        <v>31.6</v>
      </c>
      <c r="FA513" s="451" t="n">
        <f aca="false">1-EK513/BV513</f>
        <v>0.819576306544557</v>
      </c>
      <c r="FB513" s="432" t="n">
        <f aca="false">BV513-EK513</f>
        <v>272.550558360104</v>
      </c>
      <c r="FC513" s="453"/>
      <c r="FD513" s="432"/>
      <c r="FE513" s="453" t="n">
        <f aca="false">1-EQ513/CB513</f>
        <v>0.972727272727273</v>
      </c>
      <c r="FF513" s="431" t="n">
        <f aca="false">CB513-EQ513</f>
        <v>214</v>
      </c>
      <c r="FG513" s="406" t="n">
        <v>50400</v>
      </c>
      <c r="FH513" s="590"/>
      <c r="FI513" s="591"/>
      <c r="FJ513" s="592"/>
      <c r="FK513" s="456" t="n">
        <f aca="false">3000/BS513*24</f>
        <v>1.8357044515833</v>
      </c>
      <c r="FL513" s="531" t="n">
        <v>2000</v>
      </c>
      <c r="FM513" s="456" t="n">
        <f aca="false">FL513/BS513*1000</f>
        <v>50.9917903217582</v>
      </c>
      <c r="FN513" s="531" t="n">
        <v>4865</v>
      </c>
      <c r="FO513" s="533" t="n">
        <f aca="false">FN513/11.15/1.2/1000</f>
        <v>0.363602391629297</v>
      </c>
      <c r="FP513" s="450" t="n">
        <f aca="false">FN513/BS513*1000</f>
        <v>124.037529957677</v>
      </c>
      <c r="FQ513" s="458" t="n">
        <v>46.8</v>
      </c>
      <c r="FR513" s="459" t="n">
        <f aca="false">FQ513/BS513*1000</f>
        <v>1.19320789352914</v>
      </c>
      <c r="FS513" s="577" t="n">
        <v>8.11</v>
      </c>
      <c r="FT513" s="578" t="n">
        <v>10.3</v>
      </c>
      <c r="FU513" s="579" t="n">
        <v>49</v>
      </c>
      <c r="FV513" s="580" t="n">
        <v>2</v>
      </c>
      <c r="FW513" s="581"/>
      <c r="FX513" s="580"/>
      <c r="FY513" s="453" t="n">
        <f aca="false">1-FV513/(EG513+DD513)</f>
        <v>0.666666666666667</v>
      </c>
      <c r="FZ513" s="453"/>
      <c r="GA513" s="430"/>
      <c r="GB513" s="514" t="n">
        <f aca="false">1-FT513/DZ513</f>
        <v>0.308724832214765</v>
      </c>
      <c r="GC513" s="515" t="n">
        <f aca="false">(CW513+DZ513-FT513)</f>
        <v>4.6</v>
      </c>
      <c r="GD513" s="514" t="n">
        <f aca="false">1-FU513/EA513</f>
        <v>0.183333333333333</v>
      </c>
      <c r="GE513" s="528" t="n">
        <f aca="false">CX513+EA513-FU513</f>
        <v>11</v>
      </c>
      <c r="GF513" s="462" t="n">
        <f aca="false">4100/BS513*24</f>
        <v>2.5087960838305</v>
      </c>
      <c r="GG513" s="607" t="n">
        <v>25</v>
      </c>
      <c r="GH513" s="451" t="n">
        <f aca="false">GG513/80</f>
        <v>0.3125</v>
      </c>
      <c r="GI513" s="406" t="n">
        <v>175</v>
      </c>
      <c r="GJ513" s="463" t="n">
        <f aca="false">GI513/GG513</f>
        <v>7</v>
      </c>
      <c r="GK513" s="464" t="n">
        <f aca="false">GG513/(BS513/24)*1000</f>
        <v>15.2975370965275</v>
      </c>
      <c r="GL513" s="465" t="n">
        <v>8.28</v>
      </c>
      <c r="GM513" s="530" t="n">
        <v>9.6</v>
      </c>
      <c r="GN513" s="406" t="n">
        <v>46</v>
      </c>
      <c r="GO513" s="514" t="n">
        <f aca="false">1-GM513/FT513</f>
        <v>0.0679611650485438</v>
      </c>
      <c r="GP513" s="451" t="n">
        <f aca="false">1-GN513/FU513</f>
        <v>0.0612244897959183</v>
      </c>
      <c r="GQ513" s="578" t="n">
        <v>8</v>
      </c>
      <c r="GR513" s="456" t="n">
        <f aca="false">4300/BS513*24</f>
        <v>2.63117638060272</v>
      </c>
      <c r="GS513" s="532" t="n">
        <f aca="false">HC513</f>
        <v>9.3</v>
      </c>
      <c r="GT513" s="532" t="n">
        <f aca="false">HD513</f>
        <v>37.2</v>
      </c>
      <c r="GU513" s="514" t="n">
        <f aca="false">1-GS513/GM513</f>
        <v>0.0312499999999999</v>
      </c>
      <c r="GV513" s="514" t="n">
        <f aca="false">1-GT513/GN513</f>
        <v>0.191304347826087</v>
      </c>
      <c r="GW513" s="514" t="n">
        <f aca="false">1-HC513/FT513</f>
        <v>0.0970873786407767</v>
      </c>
      <c r="GX513" s="514" t="n">
        <f aca="false">1-HD513/FU513</f>
        <v>0.240816326530612</v>
      </c>
      <c r="GY513" s="463" t="n">
        <f aca="false">GK513/(FU513-HD513)</f>
        <v>1.29640144885826</v>
      </c>
      <c r="GZ513" s="406" t="n">
        <v>38180</v>
      </c>
      <c r="HA513" s="582" t="n">
        <v>8.32</v>
      </c>
      <c r="HB513" s="452" t="n">
        <v>7.98</v>
      </c>
      <c r="HC513" s="578" t="n">
        <v>9.3</v>
      </c>
      <c r="HD513" s="464" t="n">
        <f aca="false">HC513*4</f>
        <v>37.2</v>
      </c>
      <c r="HE513" s="464" t="n">
        <v>10</v>
      </c>
      <c r="HF513" s="464" t="n">
        <f aca="false">HE513*2.7</f>
        <v>27</v>
      </c>
      <c r="HG513" s="583"/>
      <c r="HH513" s="576" t="n">
        <v>2</v>
      </c>
      <c r="HI513" s="584" t="n">
        <v>7660</v>
      </c>
      <c r="HJ513" s="407" t="n">
        <f aca="false">HI513*0.67</f>
        <v>5132.2</v>
      </c>
      <c r="HK513" s="407"/>
      <c r="HL513" s="550"/>
      <c r="HM513" s="585"/>
      <c r="HN513" s="462" t="n">
        <v>5.55</v>
      </c>
      <c r="HO513" s="575"/>
      <c r="HP513" s="549" t="n">
        <v>0.01</v>
      </c>
      <c r="HQ513" s="586"/>
      <c r="HR513" s="587"/>
      <c r="HS513" s="521" t="n">
        <v>0.19</v>
      </c>
      <c r="HT513" s="588" t="n">
        <v>4</v>
      </c>
      <c r="HU513" s="523" t="n">
        <f aca="false">72500/BA513*24</f>
        <v>45.9078676586987</v>
      </c>
      <c r="HV513" s="514" t="n">
        <f aca="false">1-HC513/BE513</f>
        <v>0.8</v>
      </c>
      <c r="HW513" s="514" t="n">
        <f aca="false">1-HD513/BF513</f>
        <v>0.858555133079848</v>
      </c>
      <c r="HX513" s="514" t="n">
        <f aca="false">1-HN513/BK513</f>
        <v>0.603571428571429</v>
      </c>
      <c r="HY513" s="600"/>
    </row>
    <row r="514" customFormat="false" ht="15.6" hidden="false" customHeight="false" outlineLevel="0" collapsed="false">
      <c r="A514" s="486" t="n">
        <v>43996</v>
      </c>
      <c r="B514" s="487" t="n">
        <v>49044</v>
      </c>
      <c r="C514" s="488" t="n">
        <f aca="false">B514/$B$6</f>
        <v>0.98088</v>
      </c>
      <c r="D514" s="489" t="n">
        <v>8.11</v>
      </c>
      <c r="E514" s="490" t="n">
        <v>34.4</v>
      </c>
      <c r="F514" s="491" t="n">
        <v>230</v>
      </c>
      <c r="G514" s="491" t="n">
        <f aca="false">F514*B514/1000</f>
        <v>11280.12</v>
      </c>
      <c r="H514" s="488" t="n">
        <f aca="false">G514/$G$6</f>
        <v>0.4512048</v>
      </c>
      <c r="I514" s="491" t="n">
        <v>8210</v>
      </c>
      <c r="J514" s="491" t="n">
        <f aca="false">I514*0.67</f>
        <v>5500.7</v>
      </c>
      <c r="K514" s="492" t="n">
        <v>19.9</v>
      </c>
      <c r="L514" s="492"/>
      <c r="M514" s="492"/>
      <c r="N514" s="493" t="n">
        <v>98</v>
      </c>
      <c r="O514" s="493"/>
      <c r="P514" s="410"/>
      <c r="Q514" s="410" t="n">
        <v>1320</v>
      </c>
      <c r="R514" s="410"/>
      <c r="S514" s="410"/>
      <c r="T514" s="411" t="n">
        <v>4.76</v>
      </c>
      <c r="U514" s="412" t="n">
        <f aca="false">V514/2.9</f>
        <v>3587.93103448276</v>
      </c>
      <c r="V514" s="410" t="n">
        <v>10405</v>
      </c>
      <c r="W514" s="410" t="n">
        <v>5069</v>
      </c>
      <c r="X514" s="413"/>
      <c r="Y514" s="474"/>
      <c r="Z514" s="430"/>
      <c r="AA514" s="448"/>
      <c r="AB514" s="410"/>
      <c r="AC514" s="410"/>
      <c r="AD514" s="475"/>
      <c r="AE514" s="478"/>
      <c r="AF514" s="479" t="n">
        <f aca="false">X514+Q514</f>
        <v>1320</v>
      </c>
      <c r="AG514" s="478" t="n">
        <f aca="false">AF514/$AF$6</f>
        <v>0.528</v>
      </c>
      <c r="AH514" s="479" t="n">
        <f aca="false">AI514/2.9</f>
        <v>3587.93103448276</v>
      </c>
      <c r="AI514" s="479" t="n">
        <f aca="false">(V514*Q514+F514*X514)/AF514</f>
        <v>10405</v>
      </c>
      <c r="AJ514" s="474" t="n">
        <f aca="false">(V514*Q514+X514*F514)/1000</f>
        <v>13734.6</v>
      </c>
      <c r="AK514" s="478" t="n">
        <f aca="false">AJ514/$AJ$6</f>
        <v>0.610426666666667</v>
      </c>
      <c r="AL514" s="448" t="n">
        <v>38</v>
      </c>
      <c r="AM514" s="480"/>
      <c r="AN514" s="474" t="n">
        <v>1965</v>
      </c>
      <c r="AO514" s="474" t="n">
        <v>1954</v>
      </c>
      <c r="AP514" s="480" t="n">
        <v>7.52</v>
      </c>
      <c r="AQ514" s="448" t="n">
        <v>725</v>
      </c>
      <c r="AR514" s="474" t="n">
        <f aca="false">AQ514*3.2</f>
        <v>2320</v>
      </c>
      <c r="AS514" s="658" t="n">
        <f aca="false">AR514/AQ514</f>
        <v>3.2</v>
      </c>
      <c r="AT514" s="474" t="n">
        <v>4480</v>
      </c>
      <c r="AU514" s="448"/>
      <c r="AV514" s="481" t="n">
        <v>18</v>
      </c>
      <c r="AW514" s="480" t="n">
        <v>9.8</v>
      </c>
      <c r="AX514" s="480" t="n">
        <v>33.5</v>
      </c>
      <c r="AY514" s="481" t="n">
        <v>12.8</v>
      </c>
      <c r="AZ514" s="481" t="n">
        <v>3.9</v>
      </c>
      <c r="BA514" s="421" t="n">
        <f aca="false">CC514+DF514</f>
        <v>44648</v>
      </c>
      <c r="BB514" s="422" t="n">
        <f aca="false">BA514/$BA$6</f>
        <v>0.89296</v>
      </c>
      <c r="BC514" s="423"/>
      <c r="BD514" s="424" t="n">
        <v>7.87</v>
      </c>
      <c r="BE514" s="425" t="n">
        <v>44.5</v>
      </c>
      <c r="BF514" s="426" t="n">
        <v>255</v>
      </c>
      <c r="BG514" s="427" t="n">
        <v>7080</v>
      </c>
      <c r="BH514" s="421" t="n">
        <f aca="false">BG514*0.67</f>
        <v>4743.6</v>
      </c>
      <c r="BI514" s="421"/>
      <c r="BJ514" s="422"/>
      <c r="BK514" s="428" t="n">
        <v>16.4</v>
      </c>
      <c r="BL514" s="428"/>
      <c r="BM514" s="429"/>
      <c r="BN514" s="423"/>
      <c r="BO514" s="426" t="n">
        <v>209</v>
      </c>
      <c r="BP514" s="426"/>
      <c r="BQ514" s="424" t="n">
        <v>4.02</v>
      </c>
      <c r="BR514" s="422" t="n">
        <f aca="false">BQ514/$BQ$6</f>
        <v>0.558333333333333</v>
      </c>
      <c r="BS514" s="410" t="n">
        <f aca="false">BA514+AF514</f>
        <v>45968</v>
      </c>
      <c r="BT514" s="430" t="n">
        <f aca="false">(BD514*BA514+AP514*AF514)/(AF514+BA514)</f>
        <v>7.8599495301079</v>
      </c>
      <c r="BU514" s="431" t="n">
        <f aca="false">(AQ514*Y514+BA514*BE514)/(BA514+Y514)</f>
        <v>44.5</v>
      </c>
      <c r="BV514" s="431" t="n">
        <f aca="false">(BA514*BF514+AR514*AF514)/(AF514+BA514)</f>
        <v>314.297772363383</v>
      </c>
      <c r="BW514" s="431" t="n">
        <f aca="false">(BA514*BG514+AS514*AF514)/(AF514+BA514)</f>
        <v>6876.78524190741</v>
      </c>
      <c r="BX514" s="431" t="n">
        <f aca="false">BW514*0.65</f>
        <v>4469.91040723982</v>
      </c>
      <c r="BY514" s="431" t="n">
        <f aca="false">(BK514*BA514+AY514*AF514)/BS514</f>
        <v>16.2966237382527</v>
      </c>
      <c r="BZ514" s="431"/>
      <c r="CA514" s="432"/>
      <c r="CB514" s="431" t="n">
        <f aca="false">BO514</f>
        <v>209</v>
      </c>
      <c r="CC514" s="433" t="n">
        <v>22143</v>
      </c>
      <c r="CD514" s="412" t="n">
        <f aca="false">CC514+AF514/2</f>
        <v>22803</v>
      </c>
      <c r="CE514" s="422" t="n">
        <f aca="false">CD514/25000</f>
        <v>0.91212</v>
      </c>
      <c r="CF514" s="434" t="n">
        <f aca="false">6700/CD514*24</f>
        <v>7.05170372319432</v>
      </c>
      <c r="CG514" s="435"/>
      <c r="CH514" s="428"/>
      <c r="CI514" s="447" t="n">
        <f aca="false">9500/CD514*24</f>
        <v>9.99868438363373</v>
      </c>
      <c r="CJ514" s="437" t="n">
        <v>31.7</v>
      </c>
      <c r="CK514" s="437" t="n">
        <v>2.66</v>
      </c>
      <c r="CL514" s="424"/>
      <c r="CM514" s="424" t="n">
        <v>18.9</v>
      </c>
      <c r="CN514" s="424" t="n">
        <v>97</v>
      </c>
      <c r="CO514" s="433"/>
      <c r="CP514" s="433"/>
      <c r="CQ514" s="438"/>
      <c r="CR514" s="438" t="n">
        <v>0.9</v>
      </c>
      <c r="CS514" s="482"/>
      <c r="CT514" s="433" t="n">
        <f aca="false">3500/CD514*24</f>
        <v>3.68372582554927</v>
      </c>
      <c r="CU514" s="435" t="n">
        <v>6.21</v>
      </c>
      <c r="CV514" s="494"/>
      <c r="CW514" s="495"/>
      <c r="CX514" s="496"/>
      <c r="CY514" s="497"/>
      <c r="CZ514" s="498"/>
      <c r="DA514" s="498"/>
      <c r="DB514" s="498"/>
      <c r="DC514" s="498"/>
      <c r="DD514" s="499"/>
      <c r="DE514" s="499"/>
      <c r="DF514" s="433" t="n">
        <v>22505</v>
      </c>
      <c r="DG514" s="446" t="n">
        <f aca="false">DF514+AF514/2</f>
        <v>23165</v>
      </c>
      <c r="DH514" s="422" t="n">
        <f aca="false">DG514/25000</f>
        <v>0.9266</v>
      </c>
      <c r="DI514" s="447" t="n">
        <f aca="false">6700/DG514*24</f>
        <v>6.94150658320743</v>
      </c>
      <c r="DJ514" s="435" t="n">
        <v>7.76</v>
      </c>
      <c r="DK514" s="428" t="n">
        <v>2.9</v>
      </c>
      <c r="DL514" s="447" t="n">
        <f aca="false">9500/DG514*24</f>
        <v>9.84243470753292</v>
      </c>
      <c r="DM514" s="542" t="n">
        <v>31.4</v>
      </c>
      <c r="DN514" s="542" t="n">
        <v>2.52</v>
      </c>
      <c r="DO514" s="543" t="n">
        <v>8.02</v>
      </c>
      <c r="DP514" s="543" t="n">
        <v>15.8</v>
      </c>
      <c r="DQ514" s="543" t="n">
        <v>83</v>
      </c>
      <c r="DR514" s="433"/>
      <c r="DS514" s="433"/>
      <c r="DT514" s="438"/>
      <c r="DU514" s="438" t="n">
        <v>0.91</v>
      </c>
      <c r="DV514" s="482"/>
      <c r="DW514" s="447" t="n">
        <f aca="false">3500/DG514*24</f>
        <v>3.62616015540686</v>
      </c>
      <c r="DX514" s="435" t="n">
        <v>5.99</v>
      </c>
      <c r="DY514" s="494" t="n">
        <v>8.09</v>
      </c>
      <c r="DZ514" s="495" t="n">
        <v>15.5</v>
      </c>
      <c r="EA514" s="496" t="n">
        <v>65</v>
      </c>
      <c r="EB514" s="497" t="n">
        <v>7870</v>
      </c>
      <c r="EC514" s="498" t="n">
        <v>6.1</v>
      </c>
      <c r="ED514" s="498"/>
      <c r="EE514" s="498"/>
      <c r="EF514" s="498"/>
      <c r="EG514" s="499" t="n">
        <v>8</v>
      </c>
      <c r="EH514" s="496"/>
      <c r="EI514" s="430" t="n">
        <f aca="false">DY514</f>
        <v>8.09</v>
      </c>
      <c r="EJ514" s="448" t="n">
        <f aca="false">DZ514</f>
        <v>15.5</v>
      </c>
      <c r="EK514" s="449" t="n">
        <f aca="false">EA514</f>
        <v>65</v>
      </c>
      <c r="EL514" s="418" t="n">
        <f aca="false">EB514</f>
        <v>7870</v>
      </c>
      <c r="EM514" s="432" t="n">
        <f aca="false">EC514</f>
        <v>6.1</v>
      </c>
      <c r="EN514" s="432"/>
      <c r="EO514" s="432"/>
      <c r="EP514" s="432"/>
      <c r="EQ514" s="431" t="n">
        <f aca="false">EG514</f>
        <v>8</v>
      </c>
      <c r="ER514" s="449"/>
      <c r="ES514" s="450" t="n">
        <f aca="false">44000/(BA514+AF514)*24</f>
        <v>22.9725026105117</v>
      </c>
      <c r="ET514" s="451" t="n">
        <f aca="false">(BA514+AF514)/BA$6</f>
        <v>0.91936</v>
      </c>
      <c r="EU514" s="452" t="n">
        <f aca="false">BV514/1000/ES514*24</f>
        <v>0.328355454545455</v>
      </c>
      <c r="EV514" s="500" t="n">
        <f aca="false">EU514/$EU$6</f>
        <v>0.608065656565657</v>
      </c>
      <c r="EW514" s="514" t="n">
        <f aca="false">1-EM514/BY514</f>
        <v>0.625689339216834</v>
      </c>
      <c r="EX514" s="515" t="n">
        <f aca="false">BY514-EM514</f>
        <v>10.1966237382527</v>
      </c>
      <c r="EY514" s="514" t="n">
        <f aca="false">1-EJ514/BU514</f>
        <v>0.651685393258427</v>
      </c>
      <c r="EZ514" s="515" t="n">
        <f aca="false">BU514-EJ514</f>
        <v>29</v>
      </c>
      <c r="FA514" s="451" t="n">
        <f aca="false">1-EK514/BV514</f>
        <v>0.793189752790075</v>
      </c>
      <c r="FB514" s="432" t="n">
        <f aca="false">BV514-EK514</f>
        <v>249.297772363383</v>
      </c>
      <c r="FC514" s="453"/>
      <c r="FD514" s="432"/>
      <c r="FE514" s="453" t="n">
        <f aca="false">1-EQ514/CB514</f>
        <v>0.961722488038278</v>
      </c>
      <c r="FF514" s="431" t="n">
        <f aca="false">CB514-EQ514</f>
        <v>201</v>
      </c>
      <c r="FG514" s="491" t="n">
        <v>50400</v>
      </c>
      <c r="FH514" s="499"/>
      <c r="FI514" s="502"/>
      <c r="FJ514" s="488"/>
      <c r="FK514" s="456" t="n">
        <f aca="false">3000/BS514*24</f>
        <v>1.56630699617125</v>
      </c>
      <c r="FL514" s="491" t="n">
        <v>2000</v>
      </c>
      <c r="FM514" s="456" t="n">
        <f aca="false">FL514/BS514*1000</f>
        <v>43.5085276714236</v>
      </c>
      <c r="FN514" s="491" t="n">
        <v>4031</v>
      </c>
      <c r="FO514" s="533" t="n">
        <f aca="false">FN514/11.15/1.2/1000</f>
        <v>0.301270553064275</v>
      </c>
      <c r="FP514" s="450" t="n">
        <f aca="false">FN514/BS514*1000</f>
        <v>87.6914375217543</v>
      </c>
      <c r="FQ514" s="504" t="n">
        <v>46.8</v>
      </c>
      <c r="FR514" s="459" t="n">
        <f aca="false">FQ514/BS514*1000</f>
        <v>1.01809954751131</v>
      </c>
      <c r="FS514" s="505" t="n">
        <v>7.94</v>
      </c>
      <c r="FT514" s="536" t="n">
        <v>10.9</v>
      </c>
      <c r="FU514" s="496" t="n">
        <v>51</v>
      </c>
      <c r="FV514" s="491" t="n">
        <v>4</v>
      </c>
      <c r="FW514" s="505"/>
      <c r="FX514" s="491"/>
      <c r="FY514" s="453" t="n">
        <f aca="false">1-FV514/(EG514+DD514)</f>
        <v>0.5</v>
      </c>
      <c r="FZ514" s="453"/>
      <c r="GA514" s="430"/>
      <c r="GB514" s="500" t="n">
        <f aca="false">1-FT514/DZ514</f>
        <v>0.296774193548387</v>
      </c>
      <c r="GC514" s="515" t="n">
        <f aca="false">(CW514+DZ514-FT514)</f>
        <v>4.6</v>
      </c>
      <c r="GD514" s="500" t="n">
        <f aca="false">1-FU514/EA514</f>
        <v>0.215384615384615</v>
      </c>
      <c r="GE514" s="528" t="n">
        <f aca="false">CX514+EA514-FU514</f>
        <v>14</v>
      </c>
      <c r="GF514" s="462" t="n">
        <f aca="false">4100/BS514*24</f>
        <v>2.14061956143404</v>
      </c>
      <c r="GG514" s="491" t="n">
        <v>25</v>
      </c>
      <c r="GH514" s="527" t="n">
        <f aca="false">GG514/80</f>
        <v>0.3125</v>
      </c>
      <c r="GI514" s="491" t="n">
        <v>175</v>
      </c>
      <c r="GJ514" s="545" t="n">
        <f aca="false">GI514/GG514</f>
        <v>7</v>
      </c>
      <c r="GK514" s="464" t="n">
        <f aca="false">GG514/(BS514/24)*1000</f>
        <v>13.0525583014271</v>
      </c>
      <c r="GL514" s="508" t="n">
        <v>8.06</v>
      </c>
      <c r="GM514" s="536" t="n">
        <v>10.4</v>
      </c>
      <c r="GN514" s="537" t="n">
        <v>50</v>
      </c>
      <c r="GO514" s="527" t="n">
        <f aca="false">1-GM514/FT514</f>
        <v>0.0458715596330275</v>
      </c>
      <c r="GP514" s="527" t="n">
        <f aca="false">1-GN514/FU514</f>
        <v>0.0196078431372549</v>
      </c>
      <c r="GQ514" s="536" t="n">
        <v>8</v>
      </c>
      <c r="GR514" s="456" t="n">
        <f aca="false">4300/BS514*24</f>
        <v>2.24504002784546</v>
      </c>
      <c r="GS514" s="537" t="n">
        <f aca="false">HC514</f>
        <v>10</v>
      </c>
      <c r="GT514" s="537" t="n">
        <f aca="false">HD514</f>
        <v>40</v>
      </c>
      <c r="GU514" s="527" t="n">
        <f aca="false">1-GS514/GM514</f>
        <v>0.0384615384615385</v>
      </c>
      <c r="GV514" s="527" t="n">
        <f aca="false">1-GT514/GN514</f>
        <v>0.2</v>
      </c>
      <c r="GW514" s="527" t="n">
        <f aca="false">1-HC514/FT514</f>
        <v>0.0825688073394496</v>
      </c>
      <c r="GX514" s="527" t="n">
        <f aca="false">1-HD514/FU514</f>
        <v>0.215686274509804</v>
      </c>
      <c r="GY514" s="545" t="n">
        <f aca="false">GK514/(FU514-HD514)</f>
        <v>1.18659620922064</v>
      </c>
      <c r="GZ514" s="491" t="n">
        <v>45085</v>
      </c>
      <c r="HA514" s="494" t="n">
        <v>8.26</v>
      </c>
      <c r="HB514" s="494" t="n">
        <v>7.97</v>
      </c>
      <c r="HC514" s="495" t="n">
        <v>10</v>
      </c>
      <c r="HD514" s="499" t="n">
        <f aca="false">HC514*4</f>
        <v>40</v>
      </c>
      <c r="HE514" s="499" t="n">
        <v>10</v>
      </c>
      <c r="HF514" s="499" t="n">
        <f aca="false">HE514*2.7</f>
        <v>27</v>
      </c>
      <c r="HG514" s="499"/>
      <c r="HH514" s="493" t="n">
        <v>8</v>
      </c>
      <c r="HI514" s="509" t="n">
        <v>7850</v>
      </c>
      <c r="HJ514" s="491" t="n">
        <f aca="false">HI514*0.67</f>
        <v>5259.5</v>
      </c>
      <c r="HK514" s="491"/>
      <c r="HL514" s="491"/>
      <c r="HM514" s="544"/>
      <c r="HN514" s="507" t="n">
        <v>5.43</v>
      </c>
      <c r="HO514" s="492"/>
      <c r="HP514" s="546" t="n">
        <v>0.01</v>
      </c>
      <c r="HQ514" s="524"/>
      <c r="HR514" s="525"/>
      <c r="HS514" s="525" t="n">
        <v>0.2</v>
      </c>
      <c r="HT514" s="512" t="n">
        <v>4</v>
      </c>
      <c r="HU514" s="526" t="n">
        <f aca="false">72500/BA514*24</f>
        <v>38.9715104819925</v>
      </c>
      <c r="HV514" s="527" t="n">
        <f aca="false">1-HC514/BE514</f>
        <v>0.775280898876405</v>
      </c>
      <c r="HW514" s="527" t="n">
        <f aca="false">1-HD514/BF514</f>
        <v>0.843137254901961</v>
      </c>
      <c r="HX514" s="527" t="n">
        <f aca="false">1-HN514/BK514</f>
        <v>0.66890243902439</v>
      </c>
      <c r="HY514" s="513"/>
    </row>
    <row r="515" s="599" customFormat="true" ht="15" hidden="false" customHeight="true" outlineLevel="0" collapsed="false">
      <c r="A515" s="401" t="n">
        <v>43997</v>
      </c>
      <c r="B515" s="516" t="n">
        <v>47401</v>
      </c>
      <c r="C515" s="403" t="n">
        <f aca="false">B515/$B$6</f>
        <v>0.94802</v>
      </c>
      <c r="D515" s="572" t="n">
        <v>7.98</v>
      </c>
      <c r="E515" s="573" t="n">
        <v>31.6</v>
      </c>
      <c r="F515" s="574" t="n">
        <v>186</v>
      </c>
      <c r="G515" s="407" t="n">
        <f aca="false">F515*B515/1000</f>
        <v>8816.586</v>
      </c>
      <c r="H515" s="403" t="n">
        <f aca="false">G515/$G$6</f>
        <v>0.35266344</v>
      </c>
      <c r="I515" s="574" t="n">
        <v>6520</v>
      </c>
      <c r="J515" s="407" t="n">
        <f aca="false">I515*0.67</f>
        <v>4368.4</v>
      </c>
      <c r="K515" s="575" t="n">
        <v>16.3</v>
      </c>
      <c r="L515" s="575"/>
      <c r="M515" s="575"/>
      <c r="N515" s="576" t="n">
        <v>79</v>
      </c>
      <c r="O515" s="576"/>
      <c r="P515" s="410"/>
      <c r="Q515" s="410" t="n">
        <v>1320</v>
      </c>
      <c r="R515" s="410"/>
      <c r="S515" s="410"/>
      <c r="T515" s="411" t="n">
        <v>5.08</v>
      </c>
      <c r="U515" s="410" t="n">
        <f aca="false">V515/2.9</f>
        <v>3777.93103448276</v>
      </c>
      <c r="V515" s="410" t="n">
        <v>10956</v>
      </c>
      <c r="W515" s="410" t="n">
        <v>4472</v>
      </c>
      <c r="X515" s="517"/>
      <c r="Y515" s="474"/>
      <c r="Z515" s="430"/>
      <c r="AA515" s="448"/>
      <c r="AB515" s="410"/>
      <c r="AC515" s="410"/>
      <c r="AD515" s="475"/>
      <c r="AE515" s="478"/>
      <c r="AF515" s="479" t="n">
        <f aca="false">X515+Q515</f>
        <v>1320</v>
      </c>
      <c r="AG515" s="478" t="n">
        <f aca="false">AF515/$AF$6</f>
        <v>0.528</v>
      </c>
      <c r="AH515" s="479" t="n">
        <f aca="false">AI515/2.9</f>
        <v>3777.93103448276</v>
      </c>
      <c r="AI515" s="479" t="n">
        <f aca="false">(V515*Q515+F515*X515)/AF515</f>
        <v>10956</v>
      </c>
      <c r="AJ515" s="474" t="n">
        <f aca="false">(V515*Q515+X515*F515)/1000</f>
        <v>14461.92</v>
      </c>
      <c r="AK515" s="478" t="n">
        <f aca="false">AJ515/$AJ$6</f>
        <v>0.642752</v>
      </c>
      <c r="AL515" s="448" t="n">
        <v>38</v>
      </c>
      <c r="AM515" s="480"/>
      <c r="AN515" s="474" t="n">
        <v>1889</v>
      </c>
      <c r="AO515" s="474" t="n">
        <v>1879</v>
      </c>
      <c r="AP515" s="480" t="n">
        <v>7.55</v>
      </c>
      <c r="AQ515" s="448" t="n">
        <v>733</v>
      </c>
      <c r="AR515" s="474" t="n">
        <f aca="false">AQ515*3</f>
        <v>2199</v>
      </c>
      <c r="AS515" s="658" t="n">
        <f aca="false">AR515/AQ515</f>
        <v>3</v>
      </c>
      <c r="AT515" s="474" t="n">
        <v>4720</v>
      </c>
      <c r="AU515" s="448"/>
      <c r="AV515" s="481" t="n">
        <v>15</v>
      </c>
      <c r="AW515" s="480" t="n">
        <v>9.98</v>
      </c>
      <c r="AX515" s="480" t="n">
        <v>33.67</v>
      </c>
      <c r="AY515" s="481" t="n">
        <v>11.9</v>
      </c>
      <c r="AZ515" s="481" t="n">
        <v>4</v>
      </c>
      <c r="BA515" s="421" t="n">
        <f aca="false">CC515+DF515</f>
        <v>46968</v>
      </c>
      <c r="BB515" s="422" t="n">
        <f aca="false">BA515/$BA$6</f>
        <v>0.93936</v>
      </c>
      <c r="BC515" s="423"/>
      <c r="BD515" s="424" t="n">
        <v>8.13</v>
      </c>
      <c r="BE515" s="425" t="n">
        <v>42</v>
      </c>
      <c r="BF515" s="426" t="n">
        <v>225</v>
      </c>
      <c r="BG515" s="427" t="n">
        <v>6550</v>
      </c>
      <c r="BH515" s="421" t="n">
        <f aca="false">BG515*0.67</f>
        <v>4388.5</v>
      </c>
      <c r="BI515" s="433"/>
      <c r="BJ515" s="422"/>
      <c r="BK515" s="428" t="n">
        <v>17.1</v>
      </c>
      <c r="BL515" s="428"/>
      <c r="BM515" s="429"/>
      <c r="BN515" s="423"/>
      <c r="BO515" s="426" t="n">
        <v>131</v>
      </c>
      <c r="BP515" s="426"/>
      <c r="BQ515" s="424" t="n">
        <v>5.06</v>
      </c>
      <c r="BR515" s="422" t="n">
        <f aca="false">BQ515/$BQ$6</f>
        <v>0.702777777777778</v>
      </c>
      <c r="BS515" s="410" t="n">
        <f aca="false">BA515+AF515</f>
        <v>48288</v>
      </c>
      <c r="BT515" s="430" t="n">
        <f aca="false">(BD515*BA515+AP515*AF515)/(AF515+BA515)</f>
        <v>8.11414512922465</v>
      </c>
      <c r="BU515" s="431" t="n">
        <f aca="false">(AQ515*Y515+BA515*BE515)/(BA515+Y515)</f>
        <v>42</v>
      </c>
      <c r="BV515" s="431" t="n">
        <f aca="false">(BA515*BF515+AR515*AF515)/(AF515+BA515)</f>
        <v>278.961232604374</v>
      </c>
      <c r="BW515" s="431" t="n">
        <f aca="false">(BA515*BG515+AS515*AF515)/(AF515+BA515)</f>
        <v>6371.03131212724</v>
      </c>
      <c r="BX515" s="431" t="n">
        <f aca="false">BW515*0.65</f>
        <v>4141.1703528827</v>
      </c>
      <c r="BY515" s="431" t="n">
        <f aca="false">(BK515*BA515+AY515*AF515)/BS515</f>
        <v>16.9578528827038</v>
      </c>
      <c r="BZ515" s="431"/>
      <c r="CA515" s="432"/>
      <c r="CB515" s="431" t="n">
        <f aca="false">BO515</f>
        <v>131</v>
      </c>
      <c r="CC515" s="433" t="n">
        <v>23305</v>
      </c>
      <c r="CD515" s="412" t="n">
        <f aca="false">CC515+AF515/2</f>
        <v>23965</v>
      </c>
      <c r="CE515" s="422" t="n">
        <f aca="false">CD515/25000</f>
        <v>0.9586</v>
      </c>
      <c r="CF515" s="434" t="n">
        <f aca="false">6700/CD515*24</f>
        <v>6.70978510327561</v>
      </c>
      <c r="CG515" s="435"/>
      <c r="CH515" s="428"/>
      <c r="CI515" s="447" t="n">
        <f aca="false">9500/CD515*24</f>
        <v>9.51387440016691</v>
      </c>
      <c r="CJ515" s="437" t="n">
        <v>30.7</v>
      </c>
      <c r="CK515" s="437" t="n">
        <v>2.6</v>
      </c>
      <c r="CL515" s="424"/>
      <c r="CM515" s="424" t="n">
        <v>15.6</v>
      </c>
      <c r="CN515" s="424" t="n">
        <v>84</v>
      </c>
      <c r="CO515" s="433"/>
      <c r="CP515" s="433"/>
      <c r="CQ515" s="438"/>
      <c r="CR515" s="438" t="n">
        <v>0.91</v>
      </c>
      <c r="CS515" s="425"/>
      <c r="CT515" s="433" t="n">
        <f aca="false">3500/CD515*24</f>
        <v>3.50511162111412</v>
      </c>
      <c r="CU515" s="435" t="n">
        <v>7.04</v>
      </c>
      <c r="CV515" s="439"/>
      <c r="CW515" s="440"/>
      <c r="CX515" s="441"/>
      <c r="CY515" s="442"/>
      <c r="CZ515" s="443"/>
      <c r="DA515" s="443"/>
      <c r="DB515" s="443"/>
      <c r="DC515" s="443"/>
      <c r="DD515" s="444"/>
      <c r="DE515" s="441"/>
      <c r="DF515" s="445" t="n">
        <v>23663</v>
      </c>
      <c r="DG515" s="446" t="n">
        <f aca="false">DF515+AF515/2</f>
        <v>24323</v>
      </c>
      <c r="DH515" s="422" t="n">
        <f aca="false">DG515/25000</f>
        <v>0.97292</v>
      </c>
      <c r="DI515" s="447" t="n">
        <f aca="false">6700/DG515*24</f>
        <v>6.61102660033713</v>
      </c>
      <c r="DJ515" s="435" t="n">
        <v>7.81</v>
      </c>
      <c r="DK515" s="428" t="n">
        <v>2.6</v>
      </c>
      <c r="DL515" s="447" t="n">
        <f aca="false">9500/DG515*24</f>
        <v>9.37384368704518</v>
      </c>
      <c r="DM515" s="423" t="n">
        <v>31.2</v>
      </c>
      <c r="DN515" s="423" t="n">
        <v>2.6</v>
      </c>
      <c r="DO515" s="424" t="n">
        <v>7.79</v>
      </c>
      <c r="DP515" s="424" t="n">
        <v>15.6</v>
      </c>
      <c r="DQ515" s="424" t="n">
        <v>75</v>
      </c>
      <c r="DR515" s="433"/>
      <c r="DS515" s="433"/>
      <c r="DT515" s="438"/>
      <c r="DU515" s="438" t="n">
        <v>0.93</v>
      </c>
      <c r="DV515" s="425"/>
      <c r="DW515" s="447" t="n">
        <f aca="false">3500/DG515*24</f>
        <v>3.45352135838507</v>
      </c>
      <c r="DX515" s="435" t="n">
        <v>6.43</v>
      </c>
      <c r="DY515" s="439" t="n">
        <v>8.08</v>
      </c>
      <c r="DZ515" s="440" t="n">
        <v>15.6</v>
      </c>
      <c r="EA515" s="441" t="n">
        <v>67</v>
      </c>
      <c r="EB515" s="442" t="n">
        <v>7480</v>
      </c>
      <c r="EC515" s="443" t="n">
        <v>6.3</v>
      </c>
      <c r="ED515" s="443"/>
      <c r="EE515" s="443"/>
      <c r="EF515" s="443"/>
      <c r="EG515" s="444" t="n">
        <v>6</v>
      </c>
      <c r="EH515" s="441"/>
      <c r="EI515" s="430" t="n">
        <f aca="false">DY515</f>
        <v>8.08</v>
      </c>
      <c r="EJ515" s="448" t="n">
        <f aca="false">DZ515</f>
        <v>15.6</v>
      </c>
      <c r="EK515" s="449" t="n">
        <f aca="false">EA515</f>
        <v>67</v>
      </c>
      <c r="EL515" s="418" t="n">
        <f aca="false">EB515</f>
        <v>7480</v>
      </c>
      <c r="EM515" s="432" t="n">
        <f aca="false">EC515</f>
        <v>6.3</v>
      </c>
      <c r="EN515" s="432"/>
      <c r="EO515" s="432"/>
      <c r="EP515" s="432"/>
      <c r="EQ515" s="431" t="n">
        <f aca="false">EG515</f>
        <v>6</v>
      </c>
      <c r="ER515" s="449"/>
      <c r="ES515" s="450" t="n">
        <f aca="false">44000/(BA515+AF515)*24</f>
        <v>21.8687872763419</v>
      </c>
      <c r="ET515" s="451" t="n">
        <f aca="false">(BA515+AF515)/BA$6</f>
        <v>0.96576</v>
      </c>
      <c r="EU515" s="452" t="n">
        <f aca="false">BV515/1000/ES515*24</f>
        <v>0.306147272727273</v>
      </c>
      <c r="EV515" s="451" t="n">
        <f aca="false">EU515/$EU$6</f>
        <v>0.566939393939394</v>
      </c>
      <c r="EW515" s="514" t="n">
        <f aca="false">1-EM515/BY515</f>
        <v>0.628490703181786</v>
      </c>
      <c r="EX515" s="515" t="n">
        <f aca="false">BY515-EM515</f>
        <v>10.6578528827038</v>
      </c>
      <c r="EY515" s="514" t="n">
        <f aca="false">1-EJ515/BU515</f>
        <v>0.628571428571429</v>
      </c>
      <c r="EZ515" s="515" t="n">
        <f aca="false">BU515-EJ515</f>
        <v>26.4</v>
      </c>
      <c r="FA515" s="451" t="n">
        <f aca="false">1-EK515/BV515</f>
        <v>0.759823257968536</v>
      </c>
      <c r="FB515" s="432" t="n">
        <f aca="false">BV515-EK515</f>
        <v>211.961232604374</v>
      </c>
      <c r="FC515" s="453"/>
      <c r="FD515" s="432"/>
      <c r="FE515" s="453" t="n">
        <f aca="false">1-EQ515/CB515</f>
        <v>0.954198473282443</v>
      </c>
      <c r="FF515" s="431" t="n">
        <f aca="false">CB515-EQ515</f>
        <v>125</v>
      </c>
      <c r="FG515" s="406" t="n">
        <v>50400</v>
      </c>
      <c r="FH515" s="590"/>
      <c r="FI515" s="591"/>
      <c r="FJ515" s="592"/>
      <c r="FK515" s="456" t="n">
        <f aca="false">3000/BS515*24</f>
        <v>1.49105367793241</v>
      </c>
      <c r="FL515" s="531" t="n">
        <v>2000</v>
      </c>
      <c r="FM515" s="456" t="n">
        <f aca="false">FL515/BS515*1000</f>
        <v>41.4181577203446</v>
      </c>
      <c r="FN515" s="531" t="n">
        <v>5207</v>
      </c>
      <c r="FO515" s="533" t="n">
        <f aca="false">FN515/11.15/1.2/1000</f>
        <v>0.389162929745889</v>
      </c>
      <c r="FP515" s="450" t="n">
        <f aca="false">FN515/BS515*1000</f>
        <v>107.832173624917</v>
      </c>
      <c r="FQ515" s="458" t="n">
        <v>46.8</v>
      </c>
      <c r="FR515" s="459" t="n">
        <f aca="false">FQ515/BS515*1000</f>
        <v>0.969184890656064</v>
      </c>
      <c r="FS515" s="577" t="n">
        <v>7.91</v>
      </c>
      <c r="FT515" s="578" t="n">
        <v>11.8</v>
      </c>
      <c r="FU515" s="579" t="n">
        <v>54</v>
      </c>
      <c r="FV515" s="580" t="n">
        <v>4</v>
      </c>
      <c r="FW515" s="581"/>
      <c r="FX515" s="580"/>
      <c r="FY515" s="453" t="n">
        <f aca="false">1-FV515/(EG515+DD515)</f>
        <v>0.333333333333333</v>
      </c>
      <c r="FZ515" s="453"/>
      <c r="GA515" s="430"/>
      <c r="GB515" s="514" t="n">
        <f aca="false">1-FT515/DZ515</f>
        <v>0.243589743589743</v>
      </c>
      <c r="GC515" s="515" t="n">
        <f aca="false">(CW515+DZ515-FT515)</f>
        <v>3.8</v>
      </c>
      <c r="GD515" s="514" t="n">
        <f aca="false">1-FU515/EA515</f>
        <v>0.194029850746269</v>
      </c>
      <c r="GE515" s="528" t="n">
        <f aca="false">CX515+EA515-FU515</f>
        <v>13</v>
      </c>
      <c r="GF515" s="462" t="n">
        <f aca="false">4100/BS515*24</f>
        <v>2.03777335984095</v>
      </c>
      <c r="GG515" s="607" t="n">
        <v>25</v>
      </c>
      <c r="GH515" s="451" t="n">
        <f aca="false">GG515/80</f>
        <v>0.3125</v>
      </c>
      <c r="GI515" s="406" t="n">
        <v>175</v>
      </c>
      <c r="GJ515" s="463" t="n">
        <f aca="false">GI515/GG515</f>
        <v>7</v>
      </c>
      <c r="GK515" s="464" t="n">
        <f aca="false">GG515/(BS515/24)*1000</f>
        <v>12.4254473161034</v>
      </c>
      <c r="GL515" s="465" t="n">
        <v>8.17</v>
      </c>
      <c r="GM515" s="530" t="n">
        <v>11.2</v>
      </c>
      <c r="GN515" s="406" t="n">
        <v>52</v>
      </c>
      <c r="GO515" s="514" t="n">
        <f aca="false">1-GM515/FT515</f>
        <v>0.0508474576271187</v>
      </c>
      <c r="GP515" s="451" t="n">
        <f aca="false">1-GN515/FU515</f>
        <v>0.0370370370370371</v>
      </c>
      <c r="GQ515" s="578" t="n">
        <v>8</v>
      </c>
      <c r="GR515" s="456" t="n">
        <f aca="false">4300/BS515*24</f>
        <v>2.13717693836978</v>
      </c>
      <c r="GS515" s="532" t="n">
        <f aca="false">HC515</f>
        <v>10.5</v>
      </c>
      <c r="GT515" s="532" t="n">
        <f aca="false">HD515</f>
        <v>42</v>
      </c>
      <c r="GU515" s="514" t="n">
        <f aca="false">1-GS515/GM515</f>
        <v>0.0624999999999999</v>
      </c>
      <c r="GV515" s="514" t="n">
        <f aca="false">1-GT515/GN515</f>
        <v>0.192307692307692</v>
      </c>
      <c r="GW515" s="514" t="n">
        <f aca="false">1-HC515/FT515</f>
        <v>0.110169491525424</v>
      </c>
      <c r="GX515" s="514" t="n">
        <f aca="false">1-HD515/FU515</f>
        <v>0.222222222222222</v>
      </c>
      <c r="GY515" s="463" t="n">
        <f aca="false">GK515/(FU515-HD515)</f>
        <v>1.03545394300862</v>
      </c>
      <c r="GZ515" s="406" t="n">
        <v>47366</v>
      </c>
      <c r="HA515" s="582" t="n">
        <v>8.19</v>
      </c>
      <c r="HB515" s="452" t="n">
        <v>7.89</v>
      </c>
      <c r="HC515" s="578" t="n">
        <v>10.5</v>
      </c>
      <c r="HD515" s="464" t="n">
        <f aca="false">HC515*4</f>
        <v>42</v>
      </c>
      <c r="HE515" s="464" t="n">
        <v>10.6</v>
      </c>
      <c r="HF515" s="464" t="n">
        <f aca="false">HE515*2.7</f>
        <v>28.62</v>
      </c>
      <c r="HG515" s="583"/>
      <c r="HH515" s="576" t="n">
        <v>6</v>
      </c>
      <c r="HI515" s="584" t="n">
        <v>7600</v>
      </c>
      <c r="HJ515" s="407" t="n">
        <f aca="false">HI515*0.67</f>
        <v>5092</v>
      </c>
      <c r="HK515" s="407"/>
      <c r="HL515" s="550"/>
      <c r="HM515" s="585"/>
      <c r="HN515" s="462" t="n">
        <v>6.4</v>
      </c>
      <c r="HO515" s="575"/>
      <c r="HP515" s="549" t="n">
        <v>0.01</v>
      </c>
      <c r="HQ515" s="586"/>
      <c r="HR515" s="587"/>
      <c r="HS515" s="521" t="n">
        <v>0.22</v>
      </c>
      <c r="HT515" s="588" t="n">
        <v>4</v>
      </c>
      <c r="HU515" s="523" t="n">
        <f aca="false">72500/BA515*24</f>
        <v>37.0464997445069</v>
      </c>
      <c r="HV515" s="514" t="n">
        <f aca="false">1-HC515/BE515</f>
        <v>0.75</v>
      </c>
      <c r="HW515" s="514" t="n">
        <f aca="false">1-HD515/BF515</f>
        <v>0.813333333333333</v>
      </c>
      <c r="HX515" s="514" t="n">
        <f aca="false">1-HN515/BK515</f>
        <v>0.625730994152047</v>
      </c>
      <c r="HY515" s="600"/>
    </row>
    <row r="516" s="599" customFormat="true" ht="15" hidden="false" customHeight="true" outlineLevel="0" collapsed="false">
      <c r="A516" s="401" t="n">
        <v>43998</v>
      </c>
      <c r="B516" s="516" t="n">
        <v>46823</v>
      </c>
      <c r="C516" s="403" t="n">
        <f aca="false">B516/$B$6</f>
        <v>0.93646</v>
      </c>
      <c r="D516" s="572" t="n">
        <v>8.05</v>
      </c>
      <c r="E516" s="573" t="n">
        <v>40.05</v>
      </c>
      <c r="F516" s="574" t="n">
        <v>197.5</v>
      </c>
      <c r="G516" s="407" t="n">
        <f aca="false">F516*B516/1000</f>
        <v>9247.5425</v>
      </c>
      <c r="H516" s="403" t="n">
        <f aca="false">G516/$G$6</f>
        <v>0.3699017</v>
      </c>
      <c r="I516" s="574" t="n">
        <v>8280</v>
      </c>
      <c r="J516" s="407" t="n">
        <f aca="false">I516*0.67</f>
        <v>5547.6</v>
      </c>
      <c r="K516" s="575" t="n">
        <v>15.65</v>
      </c>
      <c r="L516" s="575" t="n">
        <v>12.6</v>
      </c>
      <c r="M516" s="575" t="n">
        <v>0.9</v>
      </c>
      <c r="N516" s="576" t="n">
        <v>83.5</v>
      </c>
      <c r="O516" s="576" t="n">
        <v>32</v>
      </c>
      <c r="P516" s="410"/>
      <c r="Q516" s="410" t="n">
        <v>1320</v>
      </c>
      <c r="R516" s="410"/>
      <c r="S516" s="410"/>
      <c r="T516" s="411" t="n">
        <v>5.23</v>
      </c>
      <c r="U516" s="410" t="n">
        <f aca="false">V516/2.9</f>
        <v>3348.62068965517</v>
      </c>
      <c r="V516" s="410" t="n">
        <v>9711</v>
      </c>
      <c r="W516" s="410" t="n">
        <v>4182</v>
      </c>
      <c r="X516" s="517"/>
      <c r="Y516" s="474"/>
      <c r="Z516" s="430"/>
      <c r="AA516" s="448"/>
      <c r="AB516" s="410"/>
      <c r="AC516" s="410"/>
      <c r="AD516" s="475"/>
      <c r="AE516" s="478"/>
      <c r="AF516" s="479" t="n">
        <f aca="false">X516+Q516</f>
        <v>1320</v>
      </c>
      <c r="AG516" s="478" t="n">
        <f aca="false">AF516/$AF$6</f>
        <v>0.528</v>
      </c>
      <c r="AH516" s="479" t="n">
        <f aca="false">AI516/2.9</f>
        <v>3348.62068965517</v>
      </c>
      <c r="AI516" s="479" t="n">
        <f aca="false">(V516*Q516+F516*X516)/AF516</f>
        <v>9711</v>
      </c>
      <c r="AJ516" s="474" t="n">
        <f aca="false">(V516*Q516+X516*F516)/1000</f>
        <v>12818.52</v>
      </c>
      <c r="AK516" s="478" t="n">
        <f aca="false">AJ516/$AJ$6</f>
        <v>0.569712</v>
      </c>
      <c r="AL516" s="448" t="n">
        <v>38</v>
      </c>
      <c r="AM516" s="480"/>
      <c r="AN516" s="474" t="n">
        <v>1895</v>
      </c>
      <c r="AO516" s="474" t="n">
        <v>1925</v>
      </c>
      <c r="AP516" s="480" t="n">
        <v>7.56</v>
      </c>
      <c r="AQ516" s="448" t="n">
        <v>726</v>
      </c>
      <c r="AR516" s="474" t="n">
        <f aca="false">AQ516*3</f>
        <v>2178</v>
      </c>
      <c r="AS516" s="658" t="n">
        <f aca="false">AR516/AQ516</f>
        <v>3</v>
      </c>
      <c r="AT516" s="474" t="n">
        <v>4660</v>
      </c>
      <c r="AU516" s="448"/>
      <c r="AV516" s="481" t="n">
        <v>16</v>
      </c>
      <c r="AW516" s="480" t="n">
        <v>9.53</v>
      </c>
      <c r="AX516" s="480" t="n">
        <v>33.67</v>
      </c>
      <c r="AY516" s="481" t="n">
        <v>16.2</v>
      </c>
      <c r="AZ516" s="481" t="n">
        <v>3.8</v>
      </c>
      <c r="BA516" s="421" t="n">
        <f aca="false">CC516+DF516</f>
        <v>47871</v>
      </c>
      <c r="BB516" s="422" t="n">
        <f aca="false">BA516/$BA$6</f>
        <v>0.95742</v>
      </c>
      <c r="BC516" s="423"/>
      <c r="BD516" s="424" t="n">
        <v>8.27</v>
      </c>
      <c r="BE516" s="425" t="n">
        <v>42.9</v>
      </c>
      <c r="BF516" s="426" t="n">
        <v>224</v>
      </c>
      <c r="BG516" s="427" t="n">
        <v>6790</v>
      </c>
      <c r="BH516" s="421" t="n">
        <f aca="false">BG516*0.67</f>
        <v>4549.3</v>
      </c>
      <c r="BI516" s="433" t="n">
        <v>1226</v>
      </c>
      <c r="BJ516" s="422" t="n">
        <f aca="false">BI516/35.5*(23+35.5)/BH516</f>
        <v>0.444092466787182</v>
      </c>
      <c r="BK516" s="428" t="n">
        <v>12.9</v>
      </c>
      <c r="BL516" s="428" t="n">
        <v>10.2</v>
      </c>
      <c r="BM516" s="429" t="n">
        <v>5.1</v>
      </c>
      <c r="BN516" s="423" t="n">
        <v>1.3</v>
      </c>
      <c r="BO516" s="426" t="n">
        <v>125</v>
      </c>
      <c r="BP516" s="426" t="n">
        <v>32</v>
      </c>
      <c r="BQ516" s="424" t="n">
        <v>5.03</v>
      </c>
      <c r="BR516" s="422" t="n">
        <f aca="false">BQ516/$BQ$6</f>
        <v>0.698611111111111</v>
      </c>
      <c r="BS516" s="410" t="n">
        <f aca="false">BA516+AF516</f>
        <v>49191</v>
      </c>
      <c r="BT516" s="430" t="n">
        <f aca="false">(BD516*BA516+AP516*AF516)/(AF516+BA516)</f>
        <v>8.25094773434165</v>
      </c>
      <c r="BU516" s="431" t="n">
        <f aca="false">(AQ516*Y516+BA516*BE516)/(BA516+Y516)</f>
        <v>42.9</v>
      </c>
      <c r="BV516" s="431" t="n">
        <f aca="false">(BA516*BF516+AR516*AF516)/(AF516+BA516)</f>
        <v>276.433981825944</v>
      </c>
      <c r="BW516" s="431" t="n">
        <f aca="false">(BA516*BG516+AS516*AF516)/(AF516+BA516)</f>
        <v>6607.87644081234</v>
      </c>
      <c r="BX516" s="431" t="n">
        <f aca="false">BW516*0.65</f>
        <v>4295.11968652802</v>
      </c>
      <c r="BY516" s="431" t="n">
        <f aca="false">(BK516*BA516+AY516*AF516)/BS516</f>
        <v>12.9885527840459</v>
      </c>
      <c r="BZ516" s="431" t="n">
        <f aca="false">(BL516*BA516+AY516*AF516)/BS516</f>
        <v>10.3610050619016</v>
      </c>
      <c r="CA516" s="432" t="n">
        <f aca="false">(BN516*BA516+AZ516*AF516)/BS516</f>
        <v>1.36708544245899</v>
      </c>
      <c r="CB516" s="431" t="n">
        <f aca="false">BO516</f>
        <v>125</v>
      </c>
      <c r="CC516" s="433" t="n">
        <v>23086</v>
      </c>
      <c r="CD516" s="412" t="n">
        <f aca="false">CC516+AF516/2</f>
        <v>23746</v>
      </c>
      <c r="CE516" s="422" t="n">
        <f aca="false">CD516/25000</f>
        <v>0.94984</v>
      </c>
      <c r="CF516" s="434" t="n">
        <f aca="false">6700/CD516*24</f>
        <v>6.77166680704119</v>
      </c>
      <c r="CG516" s="435"/>
      <c r="CH516" s="428"/>
      <c r="CI516" s="447" t="n">
        <f aca="false">9500/CD516*24</f>
        <v>9.60161711446138</v>
      </c>
      <c r="CJ516" s="437" t="n">
        <v>31.2</v>
      </c>
      <c r="CK516" s="437" t="n">
        <v>2.7</v>
      </c>
      <c r="CL516" s="424"/>
      <c r="CM516" s="424" t="n">
        <v>15.7</v>
      </c>
      <c r="CN516" s="424" t="n">
        <v>79</v>
      </c>
      <c r="CO516" s="433"/>
      <c r="CP516" s="433"/>
      <c r="CQ516" s="438"/>
      <c r="CR516" s="438" t="n">
        <v>0.93</v>
      </c>
      <c r="CS516" s="425"/>
      <c r="CT516" s="433" t="n">
        <f aca="false">3500/CD516*24</f>
        <v>3.53743788427525</v>
      </c>
      <c r="CU516" s="435" t="n">
        <v>6.75</v>
      </c>
      <c r="CV516" s="439"/>
      <c r="CW516" s="440"/>
      <c r="CX516" s="441"/>
      <c r="CY516" s="442"/>
      <c r="CZ516" s="443"/>
      <c r="DA516" s="443"/>
      <c r="DB516" s="443"/>
      <c r="DC516" s="443"/>
      <c r="DD516" s="444"/>
      <c r="DE516" s="441"/>
      <c r="DF516" s="445" t="n">
        <v>24785</v>
      </c>
      <c r="DG516" s="446" t="n">
        <f aca="false">DF516+AF516/2</f>
        <v>25445</v>
      </c>
      <c r="DH516" s="422" t="n">
        <f aca="false">DG516/25000</f>
        <v>1.0178</v>
      </c>
      <c r="DI516" s="447" t="n">
        <f aca="false">6700/DG516*24</f>
        <v>6.31951267439576</v>
      </c>
      <c r="DJ516" s="435" t="n">
        <v>7.82</v>
      </c>
      <c r="DK516" s="428" t="n">
        <v>4.2</v>
      </c>
      <c r="DL516" s="447" t="n">
        <f aca="false">9500/DG516*24</f>
        <v>8.96050304578503</v>
      </c>
      <c r="DM516" s="423" t="n">
        <v>31.5</v>
      </c>
      <c r="DN516" s="423" t="n">
        <v>2.4</v>
      </c>
      <c r="DO516" s="424" t="n">
        <v>7.94</v>
      </c>
      <c r="DP516" s="424" t="n">
        <v>16.1</v>
      </c>
      <c r="DQ516" s="424" t="n">
        <v>80</v>
      </c>
      <c r="DR516" s="433" t="n">
        <v>5423</v>
      </c>
      <c r="DS516" s="433" t="n">
        <v>2047</v>
      </c>
      <c r="DT516" s="438" t="n">
        <f aca="false">DS516/DR516</f>
        <v>0.377466347040384</v>
      </c>
      <c r="DU516" s="438" t="n">
        <v>0.9</v>
      </c>
      <c r="DV516" s="425"/>
      <c r="DW516" s="447" t="n">
        <f aca="false">3500/DG516*24</f>
        <v>3.30123796423659</v>
      </c>
      <c r="DX516" s="435" t="n">
        <v>6.23</v>
      </c>
      <c r="DY516" s="439" t="n">
        <v>8.03</v>
      </c>
      <c r="DZ516" s="440" t="n">
        <v>15.7</v>
      </c>
      <c r="EA516" s="441" t="n">
        <v>61</v>
      </c>
      <c r="EB516" s="442" t="n">
        <v>6670</v>
      </c>
      <c r="EC516" s="443" t="n">
        <v>5.5</v>
      </c>
      <c r="ED516" s="443" t="n">
        <v>0.23</v>
      </c>
      <c r="EE516" s="443" t="n">
        <v>5.6</v>
      </c>
      <c r="EF516" s="443" t="n">
        <v>0.95</v>
      </c>
      <c r="EG516" s="444" t="n">
        <v>10</v>
      </c>
      <c r="EH516" s="441" t="n">
        <v>16</v>
      </c>
      <c r="EI516" s="430" t="n">
        <f aca="false">DY516</f>
        <v>8.03</v>
      </c>
      <c r="EJ516" s="448" t="n">
        <f aca="false">DZ516</f>
        <v>15.7</v>
      </c>
      <c r="EK516" s="449" t="n">
        <f aca="false">EA516</f>
        <v>61</v>
      </c>
      <c r="EL516" s="418" t="n">
        <f aca="false">EB516</f>
        <v>6670</v>
      </c>
      <c r="EM516" s="432" t="n">
        <f aca="false">EC516</f>
        <v>5.5</v>
      </c>
      <c r="EN516" s="432" t="n">
        <f aca="false">ED516</f>
        <v>0.23</v>
      </c>
      <c r="EO516" s="432" t="n">
        <f aca="false">EE516</f>
        <v>5.6</v>
      </c>
      <c r="EP516" s="432" t="n">
        <f aca="false">EF516</f>
        <v>0.95</v>
      </c>
      <c r="EQ516" s="431" t="n">
        <f aca="false">EG516</f>
        <v>10</v>
      </c>
      <c r="ER516" s="449" t="n">
        <f aca="false">EH516</f>
        <v>16</v>
      </c>
      <c r="ES516" s="450" t="n">
        <f aca="false">44000/(BA516+AF516)*24</f>
        <v>21.4673415868756</v>
      </c>
      <c r="ET516" s="451" t="n">
        <f aca="false">(BA516+AF516)/BA$6</f>
        <v>0.98382</v>
      </c>
      <c r="EU516" s="452" t="n">
        <f aca="false">BV516/1000/ES516*24</f>
        <v>0.309046909090909</v>
      </c>
      <c r="EV516" s="451" t="n">
        <f aca="false">EU516/$EU$6</f>
        <v>0.572309090909091</v>
      </c>
      <c r="EW516" s="514" t="n">
        <f aca="false">1-EM516/BY516</f>
        <v>0.576550206058694</v>
      </c>
      <c r="EX516" s="515" t="n">
        <f aca="false">BY516-EM516</f>
        <v>7.48855278404586</v>
      </c>
      <c r="EY516" s="514" t="n">
        <f aca="false">1-EJ516/BU516</f>
        <v>0.634032634032634</v>
      </c>
      <c r="EZ516" s="515" t="n">
        <f aca="false">BU516-EJ516</f>
        <v>27.2</v>
      </c>
      <c r="FA516" s="451" t="n">
        <f aca="false">1-EK516/BV516</f>
        <v>0.779332484388954</v>
      </c>
      <c r="FB516" s="432" t="n">
        <f aca="false">BV516-EK516</f>
        <v>215.433981825944</v>
      </c>
      <c r="FC516" s="453" t="n">
        <f aca="false">1-EP516/CA516</f>
        <v>0.305090983712599</v>
      </c>
      <c r="FD516" s="432" t="n">
        <f aca="false">CA516-EP516</f>
        <v>0.417085442458987</v>
      </c>
      <c r="FE516" s="453" t="n">
        <f aca="false">1-EQ516/CB516</f>
        <v>0.92</v>
      </c>
      <c r="FF516" s="431" t="n">
        <f aca="false">CB516-EQ516</f>
        <v>115</v>
      </c>
      <c r="FG516" s="406" t="n">
        <v>50400</v>
      </c>
      <c r="FH516" s="590"/>
      <c r="FI516" s="591"/>
      <c r="FJ516" s="592"/>
      <c r="FK516" s="456" t="n">
        <f aca="false">3000/BS516*24</f>
        <v>1.46368238092334</v>
      </c>
      <c r="FL516" s="531" t="n">
        <v>1800</v>
      </c>
      <c r="FM516" s="456" t="n">
        <f aca="false">FL516/BS516*1000</f>
        <v>36.5920595230835</v>
      </c>
      <c r="FN516" s="531" t="n">
        <v>4865</v>
      </c>
      <c r="FO516" s="533" t="n">
        <f aca="false">FN516/11.15/1.2/1000</f>
        <v>0.363602391629297</v>
      </c>
      <c r="FP516" s="450" t="n">
        <f aca="false">FN516/BS516*1000</f>
        <v>98.9002053221118</v>
      </c>
      <c r="FQ516" s="458" t="n">
        <v>46.8</v>
      </c>
      <c r="FR516" s="459" t="n">
        <f aca="false">FQ516/BS516*1000</f>
        <v>0.951393547600171</v>
      </c>
      <c r="FS516" s="577" t="n">
        <v>8.05</v>
      </c>
      <c r="FT516" s="578" t="n">
        <v>12</v>
      </c>
      <c r="FU516" s="579" t="n">
        <v>52</v>
      </c>
      <c r="FV516" s="580" t="n">
        <v>18</v>
      </c>
      <c r="FW516" s="581" t="n">
        <v>0.34</v>
      </c>
      <c r="FX516" s="580" t="n">
        <v>8</v>
      </c>
      <c r="FY516" s="453" t="n">
        <f aca="false">1-FV516/(EG516+DD516)</f>
        <v>-0.8</v>
      </c>
      <c r="FZ516" s="453" t="n">
        <f aca="false">1-FW516/(EF516+DC516)</f>
        <v>0.642105263157895</v>
      </c>
      <c r="GA516" s="430" t="n">
        <f aca="false">EF516+DC516-FW516</f>
        <v>0.61</v>
      </c>
      <c r="GB516" s="514" t="n">
        <f aca="false">1-FT516/DZ516</f>
        <v>0.235668789808917</v>
      </c>
      <c r="GC516" s="515" t="n">
        <f aca="false">(CW516+DZ516-FT516)</f>
        <v>3.7</v>
      </c>
      <c r="GD516" s="514" t="n">
        <f aca="false">1-FU516/EA516</f>
        <v>0.147540983606557</v>
      </c>
      <c r="GE516" s="528" t="n">
        <f aca="false">CX516+EA516-FU516</f>
        <v>9</v>
      </c>
      <c r="GF516" s="462" t="n">
        <f aca="false">4100/BS516*24</f>
        <v>2.00036592059523</v>
      </c>
      <c r="GG516" s="607" t="n">
        <v>25</v>
      </c>
      <c r="GH516" s="451" t="n">
        <f aca="false">GG516/80</f>
        <v>0.3125</v>
      </c>
      <c r="GI516" s="406" t="n">
        <v>175</v>
      </c>
      <c r="GJ516" s="463" t="n">
        <f aca="false">GI516/GG516</f>
        <v>7</v>
      </c>
      <c r="GK516" s="464" t="n">
        <f aca="false">GG516/(BS516/24)*1000</f>
        <v>12.1973531743612</v>
      </c>
      <c r="GL516" s="465" t="n">
        <v>8.13</v>
      </c>
      <c r="GM516" s="530" t="n">
        <v>10.8</v>
      </c>
      <c r="GN516" s="406" t="n">
        <v>47</v>
      </c>
      <c r="GO516" s="514" t="n">
        <f aca="false">1-GM516/FT516</f>
        <v>0.1</v>
      </c>
      <c r="GP516" s="451" t="n">
        <f aca="false">1-GN516/FU516</f>
        <v>0.0961538461538462</v>
      </c>
      <c r="GQ516" s="578" t="n">
        <v>8</v>
      </c>
      <c r="GR516" s="456" t="n">
        <f aca="false">4300/BS516*24</f>
        <v>2.09794474599012</v>
      </c>
      <c r="GS516" s="532" t="n">
        <f aca="false">HC516</f>
        <v>10.6</v>
      </c>
      <c r="GT516" s="532" t="n">
        <f aca="false">HD516</f>
        <v>42.4</v>
      </c>
      <c r="GU516" s="514" t="n">
        <f aca="false">1-GS516/GM516</f>
        <v>0.0185185185185186</v>
      </c>
      <c r="GV516" s="514" t="n">
        <f aca="false">1-GT516/GN516</f>
        <v>0.0978723404255319</v>
      </c>
      <c r="GW516" s="514" t="n">
        <f aca="false">1-HC516/FT516</f>
        <v>0.116666666666667</v>
      </c>
      <c r="GX516" s="514" t="n">
        <f aca="false">1-HD516/FU516</f>
        <v>0.184615384615385</v>
      </c>
      <c r="GY516" s="463" t="n">
        <f aca="false">GK516/(FU516-HD516)</f>
        <v>1.27055762232929</v>
      </c>
      <c r="GZ516" s="406" t="n">
        <v>47785</v>
      </c>
      <c r="HA516" s="582" t="n">
        <v>8.34</v>
      </c>
      <c r="HB516" s="452" t="n">
        <v>8.06</v>
      </c>
      <c r="HC516" s="578" t="n">
        <v>10.6</v>
      </c>
      <c r="HD516" s="464" t="n">
        <f aca="false">HC516*4</f>
        <v>42.4</v>
      </c>
      <c r="HE516" s="464" t="n">
        <v>11</v>
      </c>
      <c r="HF516" s="464" t="n">
        <f aca="false">HE516*2.7</f>
        <v>29.7</v>
      </c>
      <c r="HG516" s="583"/>
      <c r="HH516" s="576" t="n">
        <v>2</v>
      </c>
      <c r="HI516" s="584" t="n">
        <v>6760</v>
      </c>
      <c r="HJ516" s="407" t="n">
        <f aca="false">HI516*0.67</f>
        <v>4529.2</v>
      </c>
      <c r="HK516" s="407" t="n">
        <v>219</v>
      </c>
      <c r="HL516" s="550" t="n">
        <v>1323</v>
      </c>
      <c r="HM516" s="585" t="n">
        <v>5.3</v>
      </c>
      <c r="HN516" s="462" t="n">
        <v>5.63</v>
      </c>
      <c r="HO516" s="575" t="n">
        <v>0.14</v>
      </c>
      <c r="HP516" s="549" t="n">
        <v>0.01</v>
      </c>
      <c r="HQ516" s="586" t="n">
        <v>5.9</v>
      </c>
      <c r="HR516" s="587" t="n">
        <v>0.3</v>
      </c>
      <c r="HS516" s="521" t="n">
        <v>0.28</v>
      </c>
      <c r="HT516" s="588" t="n">
        <v>4</v>
      </c>
      <c r="HU516" s="523" t="n">
        <f aca="false">72500/BA516*24</f>
        <v>36.3476844018299</v>
      </c>
      <c r="HV516" s="514" t="n">
        <f aca="false">1-HC516/BE516</f>
        <v>0.752913752913753</v>
      </c>
      <c r="HW516" s="514" t="n">
        <f aca="false">1-HD516/BF516</f>
        <v>0.810714285714286</v>
      </c>
      <c r="HX516" s="514" t="n">
        <f aca="false">1-HN516/BK516</f>
        <v>0.563565891472868</v>
      </c>
      <c r="HY516" s="600"/>
    </row>
    <row r="517" s="599" customFormat="true" ht="15" hidden="false" customHeight="true" outlineLevel="0" collapsed="false">
      <c r="A517" s="401" t="n">
        <v>43999</v>
      </c>
      <c r="B517" s="516" t="n">
        <v>44833</v>
      </c>
      <c r="C517" s="403" t="n">
        <f aca="false">B517/$B$6</f>
        <v>0.89666</v>
      </c>
      <c r="D517" s="572" t="n">
        <v>7.94</v>
      </c>
      <c r="E517" s="573" t="n">
        <v>37.35</v>
      </c>
      <c r="F517" s="574" t="n">
        <v>205.5</v>
      </c>
      <c r="G517" s="407" t="n">
        <f aca="false">F517*B517/1000</f>
        <v>9213.1815</v>
      </c>
      <c r="H517" s="403" t="n">
        <f aca="false">G517/$G$6</f>
        <v>0.36852726</v>
      </c>
      <c r="I517" s="574" t="n">
        <v>7680</v>
      </c>
      <c r="J517" s="407" t="n">
        <f aca="false">I517*0.67</f>
        <v>5145.6</v>
      </c>
      <c r="K517" s="575" t="n">
        <v>15.8</v>
      </c>
      <c r="L517" s="575"/>
      <c r="M517" s="575"/>
      <c r="N517" s="576" t="n">
        <v>133</v>
      </c>
      <c r="O517" s="576"/>
      <c r="P517" s="410"/>
      <c r="Q517" s="410" t="n">
        <v>1320</v>
      </c>
      <c r="R517" s="410"/>
      <c r="S517" s="410"/>
      <c r="T517" s="411" t="n">
        <v>5.04</v>
      </c>
      <c r="U517" s="410" t="n">
        <f aca="false">V517/2.9</f>
        <v>3119.31034482759</v>
      </c>
      <c r="V517" s="410" t="n">
        <v>9046</v>
      </c>
      <c r="W517" s="410" t="n">
        <v>4050</v>
      </c>
      <c r="X517" s="517"/>
      <c r="Y517" s="474"/>
      <c r="Z517" s="430"/>
      <c r="AA517" s="410"/>
      <c r="AB517" s="410"/>
      <c r="AC517" s="410"/>
      <c r="AD517" s="475"/>
      <c r="AE517" s="478"/>
      <c r="AF517" s="479" t="n">
        <f aca="false">X517+Q517</f>
        <v>1320</v>
      </c>
      <c r="AG517" s="478" t="n">
        <f aca="false">AF517/$AF$6</f>
        <v>0.528</v>
      </c>
      <c r="AH517" s="479" t="n">
        <f aca="false">AI517/2.9</f>
        <v>3119.31034482759</v>
      </c>
      <c r="AI517" s="479" t="n">
        <f aca="false">(V517*Q517+F517*X517)/AF517</f>
        <v>9046</v>
      </c>
      <c r="AJ517" s="474" t="n">
        <f aca="false">(V517*Q517+X517*F517)/1000</f>
        <v>11940.72</v>
      </c>
      <c r="AK517" s="478" t="n">
        <f aca="false">AJ517/$AJ$6</f>
        <v>0.530698666666667</v>
      </c>
      <c r="AL517" s="448" t="n">
        <v>38</v>
      </c>
      <c r="AM517" s="480"/>
      <c r="AN517" s="474" t="n">
        <v>1920</v>
      </c>
      <c r="AO517" s="474" t="n">
        <v>1985</v>
      </c>
      <c r="AP517" s="480" t="n">
        <v>7.39</v>
      </c>
      <c r="AQ517" s="448" t="n">
        <v>723</v>
      </c>
      <c r="AR517" s="474" t="n">
        <f aca="false">AQ517*3</f>
        <v>2169</v>
      </c>
      <c r="AS517" s="658" t="n">
        <f aca="false">AR517/AQ517</f>
        <v>3</v>
      </c>
      <c r="AT517" s="474" t="n">
        <v>4660</v>
      </c>
      <c r="AU517" s="448"/>
      <c r="AV517" s="481" t="n">
        <v>18</v>
      </c>
      <c r="AW517" s="480" t="n">
        <v>9.24</v>
      </c>
      <c r="AX517" s="480" t="n">
        <v>33.56</v>
      </c>
      <c r="AY517" s="481" t="n">
        <v>11.7</v>
      </c>
      <c r="AZ517" s="481" t="n">
        <v>5</v>
      </c>
      <c r="BA517" s="421" t="n">
        <f aca="false">CC517+DF517</f>
        <v>40881</v>
      </c>
      <c r="BB517" s="422" t="n">
        <f aca="false">BA517/$BA$6</f>
        <v>0.81762</v>
      </c>
      <c r="BC517" s="423"/>
      <c r="BD517" s="424" t="n">
        <v>8</v>
      </c>
      <c r="BE517" s="425" t="n">
        <v>47.1</v>
      </c>
      <c r="BF517" s="426" t="n">
        <v>244</v>
      </c>
      <c r="BG517" s="427" t="n">
        <v>9460</v>
      </c>
      <c r="BH517" s="421" t="n">
        <f aca="false">BG517*0.67</f>
        <v>6338.2</v>
      </c>
      <c r="BI517" s="433"/>
      <c r="BJ517" s="422"/>
      <c r="BK517" s="428" t="n">
        <v>10</v>
      </c>
      <c r="BL517" s="428"/>
      <c r="BM517" s="429"/>
      <c r="BN517" s="423"/>
      <c r="BO517" s="426" t="n">
        <v>130</v>
      </c>
      <c r="BP517" s="426"/>
      <c r="BQ517" s="424" t="n">
        <v>4.4</v>
      </c>
      <c r="BR517" s="422" t="n">
        <f aca="false">BQ517/$BQ$6</f>
        <v>0.611111111111111</v>
      </c>
      <c r="BS517" s="410" t="n">
        <f aca="false">BA517+AF517</f>
        <v>42201</v>
      </c>
      <c r="BT517" s="430" t="n">
        <f aca="false">(BD517*BA517+AP517*AF517)/(AF517+BA517)</f>
        <v>7.98091988341508</v>
      </c>
      <c r="BU517" s="431" t="n">
        <f aca="false">(AQ517*Y517+BA517*BE517)/(BA517+Y517)</f>
        <v>47.1</v>
      </c>
      <c r="BV517" s="431" t="n">
        <f aca="false">(BA517*BF517+AR517*AF517)/(AF517+BA517)</f>
        <v>304.211843321248</v>
      </c>
      <c r="BW517" s="431" t="n">
        <f aca="false">(BA517*BG517+AS517*AF517)/(AF517+BA517)</f>
        <v>9164.19563517452</v>
      </c>
      <c r="BX517" s="431" t="n">
        <f aca="false">BW517*0.65</f>
        <v>5956.72716286344</v>
      </c>
      <c r="BY517" s="431" t="n">
        <f aca="false">(BK517*BA517+AY517*AF517)/BS517</f>
        <v>10.0531740954006</v>
      </c>
      <c r="BZ517" s="431"/>
      <c r="CA517" s="432"/>
      <c r="CB517" s="431" t="n">
        <f aca="false">BO517</f>
        <v>130</v>
      </c>
      <c r="CC517" s="433" t="n">
        <v>20829</v>
      </c>
      <c r="CD517" s="412" t="n">
        <f aca="false">CC517+AF517/2</f>
        <v>21489</v>
      </c>
      <c r="CE517" s="422" t="n">
        <f aca="false">CD517/25000</f>
        <v>0.85956</v>
      </c>
      <c r="CF517" s="434" t="n">
        <f aca="false">6700/CD517*24</f>
        <v>7.48289822699986</v>
      </c>
      <c r="CG517" s="435"/>
      <c r="CH517" s="428"/>
      <c r="CI517" s="447" t="n">
        <f aca="false">9500/CD517*24</f>
        <v>10.6100795755968</v>
      </c>
      <c r="CJ517" s="437" t="n">
        <v>32.1</v>
      </c>
      <c r="CK517" s="437" t="n">
        <v>2.9</v>
      </c>
      <c r="CL517" s="424"/>
      <c r="CM517" s="424" t="n">
        <v>19.3</v>
      </c>
      <c r="CN517" s="424" t="n">
        <v>97</v>
      </c>
      <c r="CO517" s="433"/>
      <c r="CP517" s="433"/>
      <c r="CQ517" s="438"/>
      <c r="CR517" s="438" t="n">
        <v>0.9</v>
      </c>
      <c r="CS517" s="425"/>
      <c r="CT517" s="433" t="n">
        <f aca="false">3500/CD517*24</f>
        <v>3.9089766857462</v>
      </c>
      <c r="CU517" s="435" t="n">
        <v>6.54</v>
      </c>
      <c r="CV517" s="439"/>
      <c r="CW517" s="440"/>
      <c r="CX517" s="441"/>
      <c r="CY517" s="442"/>
      <c r="CZ517" s="443"/>
      <c r="DA517" s="443"/>
      <c r="DB517" s="443"/>
      <c r="DC517" s="443"/>
      <c r="DD517" s="444"/>
      <c r="DE517" s="441"/>
      <c r="DF517" s="445" t="n">
        <v>20052</v>
      </c>
      <c r="DG517" s="446" t="n">
        <f aca="false">DF517+AF517/2</f>
        <v>20712</v>
      </c>
      <c r="DH517" s="422" t="n">
        <f aca="false">DG517/25000</f>
        <v>0.82848</v>
      </c>
      <c r="DI517" s="447" t="n">
        <f aca="false">6700/DG517*24</f>
        <v>7.76361529548088</v>
      </c>
      <c r="DJ517" s="435" t="n">
        <v>7.74</v>
      </c>
      <c r="DK517" s="428" t="n">
        <v>5</v>
      </c>
      <c r="DL517" s="447" t="n">
        <f aca="false">9500/DG517*24</f>
        <v>11.008111239861</v>
      </c>
      <c r="DM517" s="423" t="n">
        <v>32.5</v>
      </c>
      <c r="DN517" s="423" t="n">
        <v>2.7</v>
      </c>
      <c r="DO517" s="424" t="n">
        <v>8.02</v>
      </c>
      <c r="DP517" s="424" t="n">
        <v>20.4</v>
      </c>
      <c r="DQ517" s="424" t="n">
        <v>99</v>
      </c>
      <c r="DR517" s="433"/>
      <c r="DS517" s="433"/>
      <c r="DT517" s="438"/>
      <c r="DU517" s="438" t="n">
        <v>0.91</v>
      </c>
      <c r="DV517" s="425"/>
      <c r="DW517" s="447" t="n">
        <f aca="false">3500/DG517*24</f>
        <v>4.05561993047509</v>
      </c>
      <c r="DX517" s="435" t="n">
        <v>5.67</v>
      </c>
      <c r="DY517" s="439" t="n">
        <v>8.09</v>
      </c>
      <c r="DZ517" s="440" t="n">
        <v>16.8</v>
      </c>
      <c r="EA517" s="441" t="n">
        <v>64</v>
      </c>
      <c r="EB517" s="442" t="n">
        <v>7160</v>
      </c>
      <c r="EC517" s="443" t="n">
        <v>4.7</v>
      </c>
      <c r="ED517" s="443"/>
      <c r="EE517" s="443"/>
      <c r="EF517" s="443"/>
      <c r="EG517" s="444" t="n">
        <v>7</v>
      </c>
      <c r="EH517" s="441"/>
      <c r="EI517" s="430" t="n">
        <f aca="false">DY517</f>
        <v>8.09</v>
      </c>
      <c r="EJ517" s="448" t="n">
        <f aca="false">DZ517</f>
        <v>16.8</v>
      </c>
      <c r="EK517" s="449" t="n">
        <f aca="false">EA517</f>
        <v>64</v>
      </c>
      <c r="EL517" s="418" t="n">
        <f aca="false">EB517</f>
        <v>7160</v>
      </c>
      <c r="EM517" s="432" t="n">
        <f aca="false">EC517</f>
        <v>4.7</v>
      </c>
      <c r="EN517" s="432"/>
      <c r="EO517" s="432"/>
      <c r="EP517" s="432"/>
      <c r="EQ517" s="431" t="n">
        <f aca="false">EG517</f>
        <v>7</v>
      </c>
      <c r="ER517" s="449"/>
      <c r="ES517" s="450" t="n">
        <f aca="false">44000/(BA517+AF517)*24</f>
        <v>25.0231037179214</v>
      </c>
      <c r="ET517" s="451" t="n">
        <f aca="false">(BA517+AF517)/BA$6</f>
        <v>0.84402</v>
      </c>
      <c r="EU517" s="452" t="n">
        <f aca="false">BV517/1000/ES517*24</f>
        <v>0.291773727272727</v>
      </c>
      <c r="EV517" s="451" t="n">
        <f aca="false">EU517/$EU$6</f>
        <v>0.540321717171717</v>
      </c>
      <c r="EW517" s="514" t="n">
        <f aca="false">1-EM517/BY517</f>
        <v>0.532485963597279</v>
      </c>
      <c r="EX517" s="515" t="n">
        <f aca="false">BY517-EM517</f>
        <v>5.35317409540058</v>
      </c>
      <c r="EY517" s="514" t="n">
        <f aca="false">1-EJ517/BU517</f>
        <v>0.643312101910828</v>
      </c>
      <c r="EZ517" s="515" t="n">
        <f aca="false">BU517-EJ517</f>
        <v>30.3</v>
      </c>
      <c r="FA517" s="451" t="n">
        <f aca="false">1-EK517/BV517</f>
        <v>0.789620287950407</v>
      </c>
      <c r="FB517" s="432" t="n">
        <f aca="false">BV517-EK517</f>
        <v>240.211843321248</v>
      </c>
      <c r="FC517" s="453"/>
      <c r="FD517" s="432"/>
      <c r="FE517" s="453" t="n">
        <f aca="false">1-EQ517/CB517</f>
        <v>0.946153846153846</v>
      </c>
      <c r="FF517" s="431" t="n">
        <f aca="false">CB517-EQ517</f>
        <v>123</v>
      </c>
      <c r="FG517" s="406" t="n">
        <v>50400</v>
      </c>
      <c r="FH517" s="590"/>
      <c r="FI517" s="591"/>
      <c r="FJ517" s="592"/>
      <c r="FK517" s="456" t="n">
        <f aca="false">3000/BS517*24</f>
        <v>1.70612070804009</v>
      </c>
      <c r="FL517" s="531" t="n">
        <v>1800</v>
      </c>
      <c r="FM517" s="456" t="n">
        <f aca="false">FL517/BS517*1000</f>
        <v>42.6530177010024</v>
      </c>
      <c r="FN517" s="531" t="n">
        <v>4865</v>
      </c>
      <c r="FO517" s="533" t="n">
        <f aca="false">FN517/11.15/1.2/1000</f>
        <v>0.363602391629297</v>
      </c>
      <c r="FP517" s="450" t="n">
        <f aca="false">FN517/BS517*1000</f>
        <v>115.281628397431</v>
      </c>
      <c r="FQ517" s="458" t="n">
        <v>46.8</v>
      </c>
      <c r="FR517" s="459" t="n">
        <f aca="false">FQ517/BS517*1000</f>
        <v>1.10897846022606</v>
      </c>
      <c r="FS517" s="577" t="n">
        <v>8.06</v>
      </c>
      <c r="FT517" s="578" t="n">
        <v>13.4</v>
      </c>
      <c r="FU517" s="579" t="n">
        <v>49</v>
      </c>
      <c r="FV517" s="580" t="n">
        <v>4</v>
      </c>
      <c r="FW517" s="581"/>
      <c r="FX517" s="580"/>
      <c r="FY517" s="453" t="n">
        <f aca="false">1-FV517/(EG517+DD517)</f>
        <v>0.428571428571429</v>
      </c>
      <c r="FZ517" s="453"/>
      <c r="GA517" s="430"/>
      <c r="GB517" s="514" t="n">
        <f aca="false">1-FT517/DZ517</f>
        <v>0.202380952380952</v>
      </c>
      <c r="GC517" s="515" t="n">
        <f aca="false">(CW517+DZ517-FT517)</f>
        <v>3.4</v>
      </c>
      <c r="GD517" s="514" t="n">
        <f aca="false">1-FU517/EA517</f>
        <v>0.234375</v>
      </c>
      <c r="GE517" s="528" t="n">
        <f aca="false">CX517+EA517-FU517</f>
        <v>15</v>
      </c>
      <c r="GF517" s="462" t="n">
        <f aca="false">4100/BS517*24</f>
        <v>2.33169830098813</v>
      </c>
      <c r="GG517" s="607" t="n">
        <v>25</v>
      </c>
      <c r="GH517" s="451" t="n">
        <f aca="false">GG517/80</f>
        <v>0.3125</v>
      </c>
      <c r="GI517" s="406" t="n">
        <v>175</v>
      </c>
      <c r="GJ517" s="463" t="n">
        <f aca="false">GI517/GG517</f>
        <v>7</v>
      </c>
      <c r="GK517" s="464" t="n">
        <f aca="false">GG517/(BS517/24)*1000</f>
        <v>14.2176725670008</v>
      </c>
      <c r="GL517" s="465" t="n">
        <v>8.19</v>
      </c>
      <c r="GM517" s="530" t="n">
        <v>12.8</v>
      </c>
      <c r="GN517" s="406" t="n">
        <v>45</v>
      </c>
      <c r="GO517" s="514" t="n">
        <f aca="false">1-GM517/FT517</f>
        <v>0.0447761194029851</v>
      </c>
      <c r="GP517" s="451" t="n">
        <f aca="false">1-GN517/FU517</f>
        <v>0.0816326530612245</v>
      </c>
      <c r="GQ517" s="578" t="n">
        <v>8</v>
      </c>
      <c r="GR517" s="456" t="n">
        <f aca="false">4300/BS517*24</f>
        <v>2.44543968152413</v>
      </c>
      <c r="GS517" s="532" t="n">
        <f aca="false">HC517</f>
        <v>12</v>
      </c>
      <c r="GT517" s="532" t="n">
        <f aca="false">HD517</f>
        <v>44.16</v>
      </c>
      <c r="GU517" s="514" t="n">
        <f aca="false">1-GS517/GM517</f>
        <v>0.0625</v>
      </c>
      <c r="GV517" s="514" t="n">
        <f aca="false">1-GT517/GN517</f>
        <v>0.0186666666666666</v>
      </c>
      <c r="GW517" s="514" t="n">
        <f aca="false">1-HC517/FT517</f>
        <v>0.104477611940298</v>
      </c>
      <c r="GX517" s="514" t="n">
        <f aca="false">1-HD517/FU517</f>
        <v>0.0987755102040816</v>
      </c>
      <c r="GY517" s="463" t="n">
        <f aca="false">GK517/(FU517-HD517)</f>
        <v>2.93753565433901</v>
      </c>
      <c r="GZ517" s="406" t="n">
        <v>41163</v>
      </c>
      <c r="HA517" s="582" t="n">
        <v>8.37</v>
      </c>
      <c r="HB517" s="452" t="n">
        <v>8.08</v>
      </c>
      <c r="HC517" s="578" t="n">
        <v>12</v>
      </c>
      <c r="HD517" s="464" t="n">
        <f aca="false">HC517*3.68</f>
        <v>44.16</v>
      </c>
      <c r="HE517" s="464" t="n">
        <v>12</v>
      </c>
      <c r="HF517" s="464" t="n">
        <f aca="false">HE517*2.7</f>
        <v>32.4</v>
      </c>
      <c r="HG517" s="583"/>
      <c r="HH517" s="576" t="n">
        <v>8</v>
      </c>
      <c r="HI517" s="584" t="n">
        <v>6890</v>
      </c>
      <c r="HJ517" s="407" t="n">
        <f aca="false">HI517*0.67</f>
        <v>4616.3</v>
      </c>
      <c r="HK517" s="407"/>
      <c r="HL517" s="550"/>
      <c r="HM517" s="585"/>
      <c r="HN517" s="462" t="n">
        <v>4.35</v>
      </c>
      <c r="HO517" s="575"/>
      <c r="HP517" s="549" t="n">
        <v>0.01</v>
      </c>
      <c r="HQ517" s="586"/>
      <c r="HR517" s="587"/>
      <c r="HS517" s="521" t="n">
        <v>0.27</v>
      </c>
      <c r="HT517" s="588" t="n">
        <v>4</v>
      </c>
      <c r="HU517" s="523" t="n">
        <f aca="false">72500/BA517*24</f>
        <v>42.5625596242753</v>
      </c>
      <c r="HV517" s="514" t="n">
        <f aca="false">1-HC517/BE517</f>
        <v>0.745222929936306</v>
      </c>
      <c r="HW517" s="514" t="n">
        <f aca="false">1-HD517/BF517</f>
        <v>0.819016393442623</v>
      </c>
      <c r="HX517" s="514" t="n">
        <f aca="false">1-HN517/BK517</f>
        <v>0.565</v>
      </c>
      <c r="HY517" s="600"/>
    </row>
    <row r="518" s="599" customFormat="true" ht="15" hidden="false" customHeight="true" outlineLevel="0" collapsed="false">
      <c r="A518" s="401" t="n">
        <v>44000</v>
      </c>
      <c r="B518" s="516" t="n">
        <v>41277</v>
      </c>
      <c r="C518" s="403" t="n">
        <f aca="false">B518/$B$6</f>
        <v>0.82554</v>
      </c>
      <c r="D518" s="572" t="n">
        <v>7.9</v>
      </c>
      <c r="E518" s="573" t="n">
        <v>40.55</v>
      </c>
      <c r="F518" s="574" t="n">
        <v>190.5</v>
      </c>
      <c r="G518" s="407" t="n">
        <f aca="false">F518*B518/1000</f>
        <v>7863.2685</v>
      </c>
      <c r="H518" s="403" t="n">
        <f aca="false">G518/$G$6</f>
        <v>0.31453074</v>
      </c>
      <c r="I518" s="574" t="n">
        <v>9075</v>
      </c>
      <c r="J518" s="407" t="n">
        <f aca="false">I518*0.67</f>
        <v>6080.25</v>
      </c>
      <c r="K518" s="575" t="n">
        <v>18.85</v>
      </c>
      <c r="L518" s="575"/>
      <c r="M518" s="575"/>
      <c r="N518" s="576" t="n">
        <v>111</v>
      </c>
      <c r="O518" s="576"/>
      <c r="P518" s="410"/>
      <c r="Q518" s="410" t="n">
        <v>1320</v>
      </c>
      <c r="R518" s="410"/>
      <c r="S518" s="410"/>
      <c r="T518" s="411" t="n">
        <v>5.27</v>
      </c>
      <c r="U518" s="410" t="n">
        <f aca="false">V518/2.9</f>
        <v>3566.20689655172</v>
      </c>
      <c r="V518" s="410" t="n">
        <v>10342</v>
      </c>
      <c r="W518" s="410" t="n">
        <v>4810</v>
      </c>
      <c r="X518" s="517"/>
      <c r="Y518" s="474"/>
      <c r="Z518" s="430"/>
      <c r="AA518" s="410"/>
      <c r="AB518" s="410"/>
      <c r="AC518" s="410"/>
      <c r="AD518" s="475"/>
      <c r="AE518" s="478"/>
      <c r="AF518" s="479" t="n">
        <f aca="false">X518+Q518</f>
        <v>1320</v>
      </c>
      <c r="AG518" s="478" t="n">
        <f aca="false">AF518/$AF$6</f>
        <v>0.528</v>
      </c>
      <c r="AH518" s="479" t="n">
        <f aca="false">AI518/2.9</f>
        <v>3566.20689655172</v>
      </c>
      <c r="AI518" s="479" t="n">
        <f aca="false">(V518*Q518+F518*X518)/AF518</f>
        <v>10342</v>
      </c>
      <c r="AJ518" s="474" t="n">
        <f aca="false">(V518*Q518+X518*F518)/1000</f>
        <v>13651.44</v>
      </c>
      <c r="AK518" s="478" t="n">
        <f aca="false">AJ518/$AJ$6</f>
        <v>0.606730666666667</v>
      </c>
      <c r="AL518" s="448" t="n">
        <v>38</v>
      </c>
      <c r="AM518" s="480"/>
      <c r="AN518" s="474" t="n">
        <v>1929</v>
      </c>
      <c r="AO518" s="474" t="n">
        <v>1976</v>
      </c>
      <c r="AP518" s="480" t="n">
        <v>7.49</v>
      </c>
      <c r="AQ518" s="448" t="n">
        <v>745</v>
      </c>
      <c r="AR518" s="474" t="n">
        <f aca="false">AQ518*3</f>
        <v>2235</v>
      </c>
      <c r="AS518" s="658" t="n">
        <f aca="false">AR518/AQ518</f>
        <v>3</v>
      </c>
      <c r="AT518" s="474" t="n">
        <v>4560</v>
      </c>
      <c r="AU518" s="448"/>
      <c r="AV518" s="481" t="n">
        <v>18</v>
      </c>
      <c r="AW518" s="480" t="n">
        <v>9.31</v>
      </c>
      <c r="AX518" s="480" t="n">
        <v>33.8</v>
      </c>
      <c r="AY518" s="481" t="n">
        <v>13.6</v>
      </c>
      <c r="AZ518" s="481" t="n">
        <v>5.4</v>
      </c>
      <c r="BA518" s="421" t="n">
        <f aca="false">CC518+DF518</f>
        <v>41402</v>
      </c>
      <c r="BB518" s="422" t="n">
        <f aca="false">BA518/$BA$6</f>
        <v>0.82804</v>
      </c>
      <c r="BC518" s="423"/>
      <c r="BD518" s="424" t="n">
        <v>7.92</v>
      </c>
      <c r="BE518" s="425" t="n">
        <v>38.3</v>
      </c>
      <c r="BF518" s="426" t="n">
        <v>193</v>
      </c>
      <c r="BG518" s="427" t="n">
        <v>8490</v>
      </c>
      <c r="BH518" s="421" t="n">
        <f aca="false">BG518*0.67</f>
        <v>5688.3</v>
      </c>
      <c r="BI518" s="433"/>
      <c r="BJ518" s="422"/>
      <c r="BK518" s="428" t="n">
        <v>15.1</v>
      </c>
      <c r="BL518" s="428"/>
      <c r="BM518" s="429"/>
      <c r="BN518" s="423"/>
      <c r="BO518" s="426" t="n">
        <v>164</v>
      </c>
      <c r="BP518" s="426"/>
      <c r="BQ518" s="424" t="n">
        <v>3.94</v>
      </c>
      <c r="BR518" s="422" t="n">
        <f aca="false">BQ518/$BQ$6</f>
        <v>0.547222222222222</v>
      </c>
      <c r="BS518" s="410" t="n">
        <f aca="false">BA518+AF518</f>
        <v>42722</v>
      </c>
      <c r="BT518" s="430" t="n">
        <f aca="false">(BD518*BA518+AP518*AF518)/(AF518+BA518)</f>
        <v>7.90671410514489</v>
      </c>
      <c r="BU518" s="431" t="n">
        <f aca="false">(AQ518*Y518+BA518*BE518)/(BA518+Y518)</f>
        <v>38.3</v>
      </c>
      <c r="BV518" s="431" t="n">
        <f aca="false">(BA518*BF518+AR518*AF518)/(AF518+BA518)</f>
        <v>256.092551846824</v>
      </c>
      <c r="BW518" s="431" t="n">
        <f aca="false">(BA518*BG518+AS518*AF518)/(AF518+BA518)</f>
        <v>8227.77351247601</v>
      </c>
      <c r="BX518" s="431" t="n">
        <f aca="false">BW518*0.65</f>
        <v>5348.05278310941</v>
      </c>
      <c r="BY518" s="431" t="n">
        <f aca="false">(BK518*BA518+AY518*AF518)/BS518</f>
        <v>15.0536538551566</v>
      </c>
      <c r="BZ518" s="431"/>
      <c r="CA518" s="432"/>
      <c r="CB518" s="431" t="n">
        <f aca="false">BO518</f>
        <v>164</v>
      </c>
      <c r="CC518" s="433" t="n">
        <v>20570</v>
      </c>
      <c r="CD518" s="412" t="n">
        <f aca="false">CC518+AF518/2</f>
        <v>21230</v>
      </c>
      <c r="CE518" s="422" t="n">
        <f aca="false">CD518/25000</f>
        <v>0.8492</v>
      </c>
      <c r="CF518" s="434" t="n">
        <f aca="false">6700/CD518*24</f>
        <v>7.57418747056053</v>
      </c>
      <c r="CG518" s="435"/>
      <c r="CH518" s="428"/>
      <c r="CI518" s="447" t="n">
        <f aca="false">9500/CD518*24</f>
        <v>10.7395195478097</v>
      </c>
      <c r="CJ518" s="437" t="n">
        <v>31.2</v>
      </c>
      <c r="CK518" s="437" t="n">
        <v>3</v>
      </c>
      <c r="CL518" s="424"/>
      <c r="CM518" s="424" t="n">
        <v>17.7</v>
      </c>
      <c r="CN518" s="424" t="n">
        <v>81</v>
      </c>
      <c r="CO518" s="433"/>
      <c r="CP518" s="433"/>
      <c r="CQ518" s="438"/>
      <c r="CR518" s="438" t="n">
        <v>0.9</v>
      </c>
      <c r="CS518" s="425"/>
      <c r="CT518" s="433" t="n">
        <f aca="false">3500/CD518*24</f>
        <v>3.95666509656147</v>
      </c>
      <c r="CU518" s="435" t="n">
        <v>7.54</v>
      </c>
      <c r="CV518" s="439"/>
      <c r="CW518" s="440"/>
      <c r="CX518" s="441"/>
      <c r="CY518" s="442"/>
      <c r="CZ518" s="443"/>
      <c r="DA518" s="443"/>
      <c r="DB518" s="443"/>
      <c r="DC518" s="443"/>
      <c r="DD518" s="444"/>
      <c r="DE518" s="441"/>
      <c r="DF518" s="445" t="n">
        <v>20832</v>
      </c>
      <c r="DG518" s="446" t="n">
        <f aca="false">DF518+AF518/2</f>
        <v>21492</v>
      </c>
      <c r="DH518" s="422" t="n">
        <f aca="false">DG518/25000</f>
        <v>0.85968</v>
      </c>
      <c r="DI518" s="447" t="n">
        <f aca="false">6700/DG518*24</f>
        <v>7.48185371300949</v>
      </c>
      <c r="DJ518" s="435" t="n">
        <v>7.75</v>
      </c>
      <c r="DK518" s="428" t="n">
        <v>4.4</v>
      </c>
      <c r="DL518" s="447" t="n">
        <f aca="false">9500/DG518*24</f>
        <v>10.608598548297</v>
      </c>
      <c r="DM518" s="423" t="n">
        <v>31.2</v>
      </c>
      <c r="DN518" s="423" t="n">
        <v>2.9</v>
      </c>
      <c r="DO518" s="424" t="n">
        <v>7.88</v>
      </c>
      <c r="DP518" s="424" t="n">
        <v>18.4</v>
      </c>
      <c r="DQ518" s="424" t="n">
        <v>76</v>
      </c>
      <c r="DR518" s="433"/>
      <c r="DS518" s="433"/>
      <c r="DT518" s="438"/>
      <c r="DU518" s="438" t="n">
        <v>0.9</v>
      </c>
      <c r="DV518" s="425"/>
      <c r="DW518" s="447" t="n">
        <f aca="false">3500/DG518*24</f>
        <v>3.90843104410944</v>
      </c>
      <c r="DX518" s="435" t="n">
        <v>6.77</v>
      </c>
      <c r="DY518" s="439" t="n">
        <v>8.21</v>
      </c>
      <c r="DZ518" s="440" t="n">
        <v>18</v>
      </c>
      <c r="EA518" s="441" t="n">
        <v>68</v>
      </c>
      <c r="EB518" s="442" t="n">
        <v>8050</v>
      </c>
      <c r="EC518" s="443" t="n">
        <v>5.3</v>
      </c>
      <c r="ED518" s="443"/>
      <c r="EE518" s="443"/>
      <c r="EF518" s="443"/>
      <c r="EG518" s="444" t="n">
        <v>8</v>
      </c>
      <c r="EH518" s="441"/>
      <c r="EI518" s="430" t="n">
        <f aca="false">DY518</f>
        <v>8.21</v>
      </c>
      <c r="EJ518" s="448" t="n">
        <f aca="false">DZ518</f>
        <v>18</v>
      </c>
      <c r="EK518" s="449" t="n">
        <f aca="false">EA518</f>
        <v>68</v>
      </c>
      <c r="EL518" s="418" t="n">
        <f aca="false">EB518</f>
        <v>8050</v>
      </c>
      <c r="EM518" s="432" t="n">
        <f aca="false">EC518</f>
        <v>5.3</v>
      </c>
      <c r="EN518" s="432"/>
      <c r="EO518" s="432"/>
      <c r="EP518" s="432"/>
      <c r="EQ518" s="431" t="n">
        <f aca="false">EG518</f>
        <v>8</v>
      </c>
      <c r="ER518" s="449"/>
      <c r="ES518" s="450" t="n">
        <f aca="false">44000/(BA518+AF518)*24</f>
        <v>24.7179439164833</v>
      </c>
      <c r="ET518" s="451" t="n">
        <f aca="false">(BA518+AF518)/BA$6</f>
        <v>0.85444</v>
      </c>
      <c r="EU518" s="452" t="n">
        <f aca="false">BV518/1000/ES518*24</f>
        <v>0.248654227272727</v>
      </c>
      <c r="EV518" s="451" t="n">
        <f aca="false">EU518/$EU$6</f>
        <v>0.460470791245791</v>
      </c>
      <c r="EW518" s="514" t="n">
        <f aca="false">1-EM518/BY518</f>
        <v>0.647926008463088</v>
      </c>
      <c r="EX518" s="515" t="n">
        <f aca="false">BY518-EM518</f>
        <v>9.75365385515659</v>
      </c>
      <c r="EY518" s="514" t="n">
        <f aca="false">1-EJ518/BU518</f>
        <v>0.530026109660574</v>
      </c>
      <c r="EZ518" s="515" t="n">
        <f aca="false">BU518-EJ518</f>
        <v>20.3</v>
      </c>
      <c r="FA518" s="451" t="n">
        <f aca="false">1-EK518/BV518</f>
        <v>0.734470996873534</v>
      </c>
      <c r="FB518" s="432" t="n">
        <f aca="false">BV518-EK518</f>
        <v>188.092551846824</v>
      </c>
      <c r="FC518" s="453"/>
      <c r="FD518" s="432"/>
      <c r="FE518" s="453" t="n">
        <f aca="false">1-EQ518/CB518</f>
        <v>0.951219512195122</v>
      </c>
      <c r="FF518" s="431" t="n">
        <f aca="false">CB518-EQ518</f>
        <v>156</v>
      </c>
      <c r="FG518" s="406" t="n">
        <v>50400</v>
      </c>
      <c r="FH518" s="590"/>
      <c r="FI518" s="591"/>
      <c r="FJ518" s="592"/>
      <c r="FK518" s="456" t="n">
        <f aca="false">3000/BS518*24</f>
        <v>1.68531435794204</v>
      </c>
      <c r="FL518" s="531" t="n">
        <v>1800</v>
      </c>
      <c r="FM518" s="456" t="n">
        <f aca="false">FL518/BS518*1000</f>
        <v>42.1328589485511</v>
      </c>
      <c r="FN518" s="531" t="n">
        <v>5004</v>
      </c>
      <c r="FO518" s="533" t="n">
        <f aca="false">FN518/11.15/1.2/1000</f>
        <v>0.373991031390135</v>
      </c>
      <c r="FP518" s="450" t="n">
        <f aca="false">FN518/BS518*1000</f>
        <v>117.129347876972</v>
      </c>
      <c r="FQ518" s="458" t="n">
        <v>46.8</v>
      </c>
      <c r="FR518" s="459" t="n">
        <f aca="false">FQ518/BS518*1000</f>
        <v>1.09545433266233</v>
      </c>
      <c r="FS518" s="577" t="n">
        <v>7.92</v>
      </c>
      <c r="FT518" s="578" t="n">
        <v>14</v>
      </c>
      <c r="FU518" s="579" t="n">
        <v>52</v>
      </c>
      <c r="FV518" s="580" t="n">
        <v>4</v>
      </c>
      <c r="FW518" s="581"/>
      <c r="FX518" s="580"/>
      <c r="FY518" s="453" t="n">
        <f aca="false">1-FV518/(EG518+DD518)</f>
        <v>0.5</v>
      </c>
      <c r="FZ518" s="453"/>
      <c r="GA518" s="430"/>
      <c r="GB518" s="514" t="n">
        <f aca="false">1-FT518/DZ518</f>
        <v>0.222222222222222</v>
      </c>
      <c r="GC518" s="515" t="n">
        <f aca="false">(CW518+DZ518-FT518)</f>
        <v>4</v>
      </c>
      <c r="GD518" s="514" t="n">
        <f aca="false">1-FU518/EA518</f>
        <v>0.235294117647059</v>
      </c>
      <c r="GE518" s="528" t="n">
        <f aca="false">CX518+EA518-FU518</f>
        <v>16</v>
      </c>
      <c r="GF518" s="462" t="n">
        <f aca="false">4100/BS518*24</f>
        <v>2.30326295585413</v>
      </c>
      <c r="GG518" s="607" t="n">
        <v>25</v>
      </c>
      <c r="GH518" s="451" t="n">
        <f aca="false">GG518/80</f>
        <v>0.3125</v>
      </c>
      <c r="GI518" s="406" t="n">
        <v>175</v>
      </c>
      <c r="GJ518" s="463" t="n">
        <f aca="false">GI518/GG518</f>
        <v>7</v>
      </c>
      <c r="GK518" s="464" t="n">
        <f aca="false">GG518/(BS518/24)*1000</f>
        <v>14.0442863161837</v>
      </c>
      <c r="GL518" s="465" t="n">
        <v>8.14</v>
      </c>
      <c r="GM518" s="530" t="n">
        <v>13.4</v>
      </c>
      <c r="GN518" s="406" t="n">
        <v>50</v>
      </c>
      <c r="GO518" s="514" t="n">
        <f aca="false">1-GM518/FT518</f>
        <v>0.0428571428571428</v>
      </c>
      <c r="GP518" s="451" t="n">
        <f aca="false">1-GN518/FU518</f>
        <v>0.0384615384615384</v>
      </c>
      <c r="GQ518" s="578" t="n">
        <v>8</v>
      </c>
      <c r="GR518" s="456" t="n">
        <f aca="false">4300/BS518*24</f>
        <v>2.4156172463836</v>
      </c>
      <c r="GS518" s="532" t="n">
        <f aca="false">HC518</f>
        <v>12.7</v>
      </c>
      <c r="GT518" s="532" t="n">
        <f aca="false">HD518</f>
        <v>46.736</v>
      </c>
      <c r="GU518" s="514" t="n">
        <f aca="false">1-GS518/GM518</f>
        <v>0.0522388059701493</v>
      </c>
      <c r="GV518" s="514" t="n">
        <f aca="false">1-GT518/GN518</f>
        <v>0.06528</v>
      </c>
      <c r="GW518" s="514" t="n">
        <f aca="false">1-HC518/FT518</f>
        <v>0.0928571428571429</v>
      </c>
      <c r="GX518" s="514" t="n">
        <f aca="false">1-HD518/FU518</f>
        <v>0.101230769230769</v>
      </c>
      <c r="GY518" s="463" t="n">
        <f aca="false">GK518/(FU518-HD518)</f>
        <v>2.66798752207137</v>
      </c>
      <c r="GZ518" s="406" t="n">
        <v>42656</v>
      </c>
      <c r="HA518" s="582" t="n">
        <v>8.35</v>
      </c>
      <c r="HB518" s="452" t="n">
        <v>8.06</v>
      </c>
      <c r="HC518" s="578" t="n">
        <v>12.7</v>
      </c>
      <c r="HD518" s="464" t="n">
        <f aca="false">HC518*3.68</f>
        <v>46.736</v>
      </c>
      <c r="HE518" s="464" t="n">
        <v>13.3</v>
      </c>
      <c r="HF518" s="464" t="n">
        <f aca="false">HE518*2.7</f>
        <v>35.91</v>
      </c>
      <c r="HG518" s="583"/>
      <c r="HH518" s="576" t="n">
        <v>6</v>
      </c>
      <c r="HI518" s="584" t="n">
        <v>8010</v>
      </c>
      <c r="HJ518" s="407" t="n">
        <f aca="false">HI518*0.67</f>
        <v>5366.7</v>
      </c>
      <c r="HK518" s="407"/>
      <c r="HL518" s="550"/>
      <c r="HM518" s="585"/>
      <c r="HN518" s="462" t="n">
        <v>5.81</v>
      </c>
      <c r="HO518" s="575"/>
      <c r="HP518" s="549" t="n">
        <v>0.01</v>
      </c>
      <c r="HQ518" s="586"/>
      <c r="HR518" s="587"/>
      <c r="HS518" s="521" t="n">
        <v>0.25</v>
      </c>
      <c r="HT518" s="588" t="n">
        <v>4</v>
      </c>
      <c r="HU518" s="523" t="n">
        <f aca="false">72500/BA518*24</f>
        <v>42.0269552195546</v>
      </c>
      <c r="HV518" s="514" t="n">
        <f aca="false">1-HC518/BE518</f>
        <v>0.668407310704961</v>
      </c>
      <c r="HW518" s="514" t="n">
        <f aca="false">1-HD518/BF518</f>
        <v>0.757844559585492</v>
      </c>
      <c r="HX518" s="514" t="n">
        <f aca="false">1-HN518/BK518</f>
        <v>0.61523178807947</v>
      </c>
      <c r="HY518" s="600"/>
    </row>
    <row r="519" s="599" customFormat="true" ht="15" hidden="false" customHeight="true" outlineLevel="0" collapsed="false">
      <c r="A519" s="401" t="n">
        <v>44001</v>
      </c>
      <c r="B519" s="516" t="n">
        <v>49320</v>
      </c>
      <c r="C519" s="403" t="n">
        <f aca="false">B519/$B$6</f>
        <v>0.9864</v>
      </c>
      <c r="D519" s="572" t="n">
        <v>8.05</v>
      </c>
      <c r="E519" s="573" t="n">
        <v>27.4</v>
      </c>
      <c r="F519" s="574" t="n">
        <v>200.5</v>
      </c>
      <c r="G519" s="407" t="n">
        <f aca="false">F519*B519/1000</f>
        <v>9888.66</v>
      </c>
      <c r="H519" s="403" t="n">
        <f aca="false">G519/$G$6</f>
        <v>0.3955464</v>
      </c>
      <c r="I519" s="574" t="n">
        <v>6970</v>
      </c>
      <c r="J519" s="407" t="n">
        <f aca="false">I519*0.67</f>
        <v>4669.9</v>
      </c>
      <c r="K519" s="575" t="n">
        <v>16.45</v>
      </c>
      <c r="L519" s="575" t="n">
        <v>10.3</v>
      </c>
      <c r="M519" s="575" t="n">
        <v>1.3</v>
      </c>
      <c r="N519" s="576" t="n">
        <v>184</v>
      </c>
      <c r="O519" s="576" t="n">
        <v>32</v>
      </c>
      <c r="P519" s="410"/>
      <c r="Q519" s="410" t="n">
        <v>1320</v>
      </c>
      <c r="R519" s="410"/>
      <c r="S519" s="410"/>
      <c r="T519" s="411" t="n">
        <v>5.1</v>
      </c>
      <c r="U519" s="410" t="n">
        <f aca="false">V519/2.9</f>
        <v>3419.65517241379</v>
      </c>
      <c r="V519" s="410" t="n">
        <v>9917</v>
      </c>
      <c r="W519" s="410" t="n">
        <v>3815</v>
      </c>
      <c r="X519" s="517"/>
      <c r="Y519" s="474"/>
      <c r="Z519" s="430"/>
      <c r="AA519" s="410"/>
      <c r="AB519" s="410"/>
      <c r="AC519" s="410"/>
      <c r="AD519" s="475"/>
      <c r="AE519" s="478"/>
      <c r="AF519" s="479" t="n">
        <f aca="false">X519+Q519</f>
        <v>1320</v>
      </c>
      <c r="AG519" s="478" t="n">
        <f aca="false">AF519/$AF$6</f>
        <v>0.528</v>
      </c>
      <c r="AH519" s="479" t="n">
        <f aca="false">AI519/2.9</f>
        <v>3419.65517241379</v>
      </c>
      <c r="AI519" s="479" t="n">
        <f aca="false">(V519*Q519+F519*X519)/AF519</f>
        <v>9917</v>
      </c>
      <c r="AJ519" s="474" t="n">
        <f aca="false">(V519*Q519+X519*F519)/1000</f>
        <v>13090.44</v>
      </c>
      <c r="AK519" s="478" t="n">
        <f aca="false">AJ519/$AJ$6</f>
        <v>0.581797333333333</v>
      </c>
      <c r="AL519" s="448" t="n">
        <v>38</v>
      </c>
      <c r="AM519" s="480"/>
      <c r="AN519" s="474" t="n">
        <v>1932</v>
      </c>
      <c r="AO519" s="474" t="n">
        <v>1947</v>
      </c>
      <c r="AP519" s="480" t="n">
        <v>7.5</v>
      </c>
      <c r="AQ519" s="448" t="n">
        <v>733</v>
      </c>
      <c r="AR519" s="474" t="n">
        <f aca="false">AQ519*3</f>
        <v>2199</v>
      </c>
      <c r="AS519" s="658" t="n">
        <f aca="false">AR519/AQ519</f>
        <v>3</v>
      </c>
      <c r="AT519" s="474" t="n">
        <v>4630</v>
      </c>
      <c r="AU519" s="448"/>
      <c r="AV519" s="481" t="n">
        <v>16</v>
      </c>
      <c r="AW519" s="480" t="n">
        <v>9.15</v>
      </c>
      <c r="AX519" s="480" t="n">
        <v>35.2</v>
      </c>
      <c r="AY519" s="481" t="n">
        <v>16.7</v>
      </c>
      <c r="AZ519" s="481" t="n">
        <v>6.5</v>
      </c>
      <c r="BA519" s="421" t="n">
        <f aca="false">CC519+DF519</f>
        <v>43824</v>
      </c>
      <c r="BB519" s="422" t="n">
        <f aca="false">BA519/$BA$6</f>
        <v>0.87648</v>
      </c>
      <c r="BC519" s="423"/>
      <c r="BD519" s="424" t="n">
        <v>7.84</v>
      </c>
      <c r="BE519" s="425" t="n">
        <v>37.2</v>
      </c>
      <c r="BF519" s="426" t="n">
        <v>267</v>
      </c>
      <c r="BG519" s="427" t="n">
        <v>8300</v>
      </c>
      <c r="BH519" s="421" t="n">
        <f aca="false">BG519*0.67</f>
        <v>5561</v>
      </c>
      <c r="BI519" s="433"/>
      <c r="BJ519" s="422"/>
      <c r="BK519" s="428" t="n">
        <v>16.4</v>
      </c>
      <c r="BL519" s="428" t="n">
        <v>9.4</v>
      </c>
      <c r="BM519" s="429" t="n">
        <v>5.1</v>
      </c>
      <c r="BN519" s="423" t="n">
        <v>1.7</v>
      </c>
      <c r="BO519" s="426" t="n">
        <v>154</v>
      </c>
      <c r="BP519" s="426" t="n">
        <v>32</v>
      </c>
      <c r="BQ519" s="424" t="n">
        <v>6</v>
      </c>
      <c r="BR519" s="422" t="n">
        <f aca="false">BQ519/$BQ$6</f>
        <v>0.833333333333333</v>
      </c>
      <c r="BS519" s="410" t="n">
        <f aca="false">BA519+AF519</f>
        <v>45144</v>
      </c>
      <c r="BT519" s="430" t="n">
        <f aca="false">(BD519*BA519+AP519*AF519)/(AF519+BA519)</f>
        <v>7.83005847953216</v>
      </c>
      <c r="BU519" s="431" t="n">
        <f aca="false">(AQ519*Y519+BA519*BE519)/(BA519+Y519)</f>
        <v>37.2</v>
      </c>
      <c r="BV519" s="431" t="n">
        <f aca="false">(BA519*BF519+AR519*AF519)/(AF519+BA519)</f>
        <v>323.491228070175</v>
      </c>
      <c r="BW519" s="431" t="n">
        <f aca="false">(BA519*BG519+AS519*AF519)/(AF519+BA519)</f>
        <v>8057.39766081871</v>
      </c>
      <c r="BX519" s="431" t="n">
        <f aca="false">BW519*0.65</f>
        <v>5237.30847953216</v>
      </c>
      <c r="BY519" s="431" t="n">
        <f aca="false">(BK519*BA519+AY519*AF519)/BS519</f>
        <v>16.4087719298246</v>
      </c>
      <c r="BZ519" s="431" t="n">
        <f aca="false">(BL519*BA519+AY519*AF519)/BS519</f>
        <v>9.61345029239766</v>
      </c>
      <c r="CA519" s="432" t="n">
        <f aca="false">(BN519*BA519+AZ519*AF519)/BS519</f>
        <v>1.84035087719298</v>
      </c>
      <c r="CB519" s="431" t="n">
        <f aca="false">BO519</f>
        <v>154</v>
      </c>
      <c r="CC519" s="433" t="n">
        <v>21995</v>
      </c>
      <c r="CD519" s="412" t="n">
        <f aca="false">CC519+AF519/2</f>
        <v>22655</v>
      </c>
      <c r="CE519" s="422" t="n">
        <f aca="false">CD519/25000</f>
        <v>0.9062</v>
      </c>
      <c r="CF519" s="434" t="n">
        <f aca="false">6700/CD519*24</f>
        <v>7.09777091149857</v>
      </c>
      <c r="CG519" s="435"/>
      <c r="CH519" s="428"/>
      <c r="CI519" s="447" t="n">
        <f aca="false">9500/CD519*24</f>
        <v>10.0640035312293</v>
      </c>
      <c r="CJ519" s="437" t="n">
        <v>30.3</v>
      </c>
      <c r="CK519" s="437" t="n">
        <v>3.1</v>
      </c>
      <c r="CL519" s="424"/>
      <c r="CM519" s="424" t="n">
        <v>18.5</v>
      </c>
      <c r="CN519" s="424" t="n">
        <v>86</v>
      </c>
      <c r="CO519" s="433"/>
      <c r="CP519" s="433"/>
      <c r="CQ519" s="438"/>
      <c r="CR519" s="438" t="n">
        <v>0.88</v>
      </c>
      <c r="CS519" s="425"/>
      <c r="CT519" s="433" t="n">
        <f aca="false">3500/CD519*24</f>
        <v>3.70779077466343</v>
      </c>
      <c r="CU519" s="435" t="n">
        <v>7.6</v>
      </c>
      <c r="CV519" s="439"/>
      <c r="CW519" s="440"/>
      <c r="CX519" s="441"/>
      <c r="CY519" s="442"/>
      <c r="CZ519" s="443"/>
      <c r="DA519" s="443"/>
      <c r="DB519" s="443"/>
      <c r="DC519" s="443"/>
      <c r="DD519" s="444"/>
      <c r="DE519" s="441"/>
      <c r="DF519" s="445" t="n">
        <v>21829</v>
      </c>
      <c r="DG519" s="446" t="n">
        <f aca="false">DF519+AF519/2</f>
        <v>22489</v>
      </c>
      <c r="DH519" s="422" t="n">
        <f aca="false">DG519/25000</f>
        <v>0.89956</v>
      </c>
      <c r="DI519" s="447" t="n">
        <f aca="false">6700/DG519*24</f>
        <v>7.15016230156966</v>
      </c>
      <c r="DJ519" s="435" t="n">
        <v>7.67</v>
      </c>
      <c r="DK519" s="428" t="n">
        <v>4.9</v>
      </c>
      <c r="DL519" s="447" t="n">
        <f aca="false">9500/DG519*24</f>
        <v>10.1382898305838</v>
      </c>
      <c r="DM519" s="423" t="n">
        <v>30.2</v>
      </c>
      <c r="DN519" s="423" t="n">
        <v>2.7</v>
      </c>
      <c r="DO519" s="424" t="n">
        <v>7.93</v>
      </c>
      <c r="DP519" s="424" t="n">
        <v>18</v>
      </c>
      <c r="DQ519" s="424" t="n">
        <v>80</v>
      </c>
      <c r="DR519" s="433"/>
      <c r="DS519" s="433"/>
      <c r="DT519" s="438"/>
      <c r="DU519" s="438" t="n">
        <v>0.9</v>
      </c>
      <c r="DV519" s="425"/>
      <c r="DW519" s="447" t="n">
        <f aca="false">3500/DG519*24</f>
        <v>3.73515941126773</v>
      </c>
      <c r="DX519" s="435" t="n">
        <v>7.65</v>
      </c>
      <c r="DY519" s="439" t="n">
        <v>7.98</v>
      </c>
      <c r="DZ519" s="440" t="n">
        <v>18.3</v>
      </c>
      <c r="EA519" s="441" t="n">
        <v>66</v>
      </c>
      <c r="EB519" s="442" t="n">
        <v>8670</v>
      </c>
      <c r="EC519" s="443" t="n">
        <v>4.7</v>
      </c>
      <c r="ED519" s="443" t="n">
        <v>0.19</v>
      </c>
      <c r="EE519" s="443" t="n">
        <v>5.4</v>
      </c>
      <c r="EF519" s="443" t="n">
        <v>1.05</v>
      </c>
      <c r="EG519" s="444" t="n">
        <v>10</v>
      </c>
      <c r="EH519" s="441" t="n">
        <v>16</v>
      </c>
      <c r="EI519" s="430" t="n">
        <f aca="false">DY519</f>
        <v>7.98</v>
      </c>
      <c r="EJ519" s="448" t="n">
        <f aca="false">DZ519</f>
        <v>18.3</v>
      </c>
      <c r="EK519" s="449" t="n">
        <f aca="false">EA519</f>
        <v>66</v>
      </c>
      <c r="EL519" s="418" t="n">
        <f aca="false">EB519</f>
        <v>8670</v>
      </c>
      <c r="EM519" s="432" t="n">
        <f aca="false">EC519</f>
        <v>4.7</v>
      </c>
      <c r="EN519" s="432" t="n">
        <f aca="false">ED519</f>
        <v>0.19</v>
      </c>
      <c r="EO519" s="432" t="n">
        <f aca="false">EE519</f>
        <v>5.4</v>
      </c>
      <c r="EP519" s="432" t="n">
        <f aca="false">EF519</f>
        <v>1.05</v>
      </c>
      <c r="EQ519" s="431" t="n">
        <f aca="false">EG519</f>
        <v>10</v>
      </c>
      <c r="ER519" s="449" t="n">
        <f aca="false">EH519</f>
        <v>16</v>
      </c>
      <c r="ES519" s="450" t="n">
        <f aca="false">44000/(BA519+AF519)*24</f>
        <v>23.3918128654971</v>
      </c>
      <c r="ET519" s="451" t="n">
        <f aca="false">(BA519+AF519)/BA$6</f>
        <v>0.90288</v>
      </c>
      <c r="EU519" s="452" t="n">
        <f aca="false">BV519/1000/ES519*24</f>
        <v>0.331902</v>
      </c>
      <c r="EV519" s="451" t="n">
        <f aca="false">EU519/$EU$6</f>
        <v>0.614633333333333</v>
      </c>
      <c r="EW519" s="514" t="n">
        <f aca="false">1-EM519/BY519</f>
        <v>0.71356783919598</v>
      </c>
      <c r="EX519" s="515" t="n">
        <f aca="false">BY519-EM519</f>
        <v>11.7087719298246</v>
      </c>
      <c r="EY519" s="514" t="n">
        <f aca="false">1-EJ519/BU519</f>
        <v>0.508064516129032</v>
      </c>
      <c r="EZ519" s="515" t="n">
        <f aca="false">BU519-EJ519</f>
        <v>18.9</v>
      </c>
      <c r="FA519" s="451" t="n">
        <f aca="false">1-EK519/BV519</f>
        <v>0.79597592060307</v>
      </c>
      <c r="FB519" s="432" t="n">
        <f aca="false">BV519-EK519</f>
        <v>257.491228070175</v>
      </c>
      <c r="FC519" s="453" t="n">
        <f aca="false">1-EP519/CA519</f>
        <v>0.429456625357483</v>
      </c>
      <c r="FD519" s="432" t="n">
        <f aca="false">CA519-EP519</f>
        <v>0.790350877192983</v>
      </c>
      <c r="FE519" s="453" t="n">
        <f aca="false">1-EQ519/CB519</f>
        <v>0.935064935064935</v>
      </c>
      <c r="FF519" s="431" t="n">
        <f aca="false">CB519-EQ519</f>
        <v>144</v>
      </c>
      <c r="FG519" s="406" t="n">
        <v>50400</v>
      </c>
      <c r="FH519" s="590"/>
      <c r="FI519" s="591"/>
      <c r="FJ519" s="592"/>
      <c r="FK519" s="456" t="n">
        <f aca="false">3000/BS519*24</f>
        <v>1.59489633173844</v>
      </c>
      <c r="FL519" s="531" t="n">
        <v>1800</v>
      </c>
      <c r="FM519" s="456" t="n">
        <f aca="false">FL519/BS519*1000</f>
        <v>39.8724082934609</v>
      </c>
      <c r="FN519" s="531" t="n">
        <v>5004</v>
      </c>
      <c r="FO519" s="533" t="n">
        <f aca="false">FN519/11.15/1.2/1000</f>
        <v>0.373991031390135</v>
      </c>
      <c r="FP519" s="450" t="n">
        <f aca="false">FN519/BS519*1000</f>
        <v>110.845295055821</v>
      </c>
      <c r="FQ519" s="458" t="n">
        <v>46.8</v>
      </c>
      <c r="FR519" s="459" t="n">
        <f aca="false">FQ519/BS519*1000</f>
        <v>1.03668261562998</v>
      </c>
      <c r="FS519" s="577" t="n">
        <v>8.12</v>
      </c>
      <c r="FT519" s="578" t="n">
        <v>12.2</v>
      </c>
      <c r="FU519" s="579" t="n">
        <v>53</v>
      </c>
      <c r="FV519" s="580" t="n">
        <v>6</v>
      </c>
      <c r="FW519" s="581" t="n">
        <v>0.32</v>
      </c>
      <c r="FX519" s="580" t="n">
        <v>8</v>
      </c>
      <c r="FY519" s="453" t="n">
        <f aca="false">1-FV519/(EG519+DD519)</f>
        <v>0.4</v>
      </c>
      <c r="FZ519" s="453" t="n">
        <f aca="false">1-FW519/(EF519+DC519)</f>
        <v>0.695238095238095</v>
      </c>
      <c r="GA519" s="430" t="n">
        <f aca="false">EF519+DC519-FW519</f>
        <v>0.73</v>
      </c>
      <c r="GB519" s="514" t="n">
        <f aca="false">1-FT519/DZ519</f>
        <v>0.333333333333333</v>
      </c>
      <c r="GC519" s="515" t="n">
        <f aca="false">(CW519+DZ519-FT519)</f>
        <v>6.1</v>
      </c>
      <c r="GD519" s="514" t="n">
        <f aca="false">1-FU519/EA519</f>
        <v>0.196969696969697</v>
      </c>
      <c r="GE519" s="528" t="n">
        <f aca="false">CX519+EA519-FU519</f>
        <v>13</v>
      </c>
      <c r="GF519" s="462" t="n">
        <f aca="false">4100/BS519*24</f>
        <v>2.17969165337586</v>
      </c>
      <c r="GG519" s="607" t="n">
        <v>25</v>
      </c>
      <c r="GH519" s="451" t="n">
        <f aca="false">GG519/80</f>
        <v>0.3125</v>
      </c>
      <c r="GI519" s="406" t="n">
        <v>175</v>
      </c>
      <c r="GJ519" s="463" t="n">
        <f aca="false">GI519/GG519</f>
        <v>7</v>
      </c>
      <c r="GK519" s="464" t="n">
        <f aca="false">GG519/(BS519/24)*1000</f>
        <v>13.290802764487</v>
      </c>
      <c r="GL519" s="465" t="n">
        <v>8.19</v>
      </c>
      <c r="GM519" s="530" t="n">
        <v>11.4</v>
      </c>
      <c r="GN519" s="406" t="n">
        <v>44</v>
      </c>
      <c r="GO519" s="514" t="n">
        <f aca="false">1-GM519/FT519</f>
        <v>0.0655737704918032</v>
      </c>
      <c r="GP519" s="451" t="n">
        <f aca="false">1-GN519/FU519</f>
        <v>0.169811320754717</v>
      </c>
      <c r="GQ519" s="578" t="n">
        <v>8</v>
      </c>
      <c r="GR519" s="456" t="n">
        <f aca="false">4300/BS519*24</f>
        <v>2.28601807549176</v>
      </c>
      <c r="GS519" s="532" t="n">
        <f aca="false">HC519</f>
        <v>11.3</v>
      </c>
      <c r="GT519" s="532" t="n">
        <f aca="false">HD519</f>
        <v>41.584</v>
      </c>
      <c r="GU519" s="514" t="n">
        <f aca="false">1-GS519/GM519</f>
        <v>0.00877192982456132</v>
      </c>
      <c r="GV519" s="514" t="n">
        <f aca="false">1-GT519/GN519</f>
        <v>0.0549090909090908</v>
      </c>
      <c r="GW519" s="514" t="n">
        <f aca="false">1-HC519/FT519</f>
        <v>0.0737704918032785</v>
      </c>
      <c r="GX519" s="514" t="n">
        <f aca="false">1-HD519/FU519</f>
        <v>0.215396226415094</v>
      </c>
      <c r="GY519" s="463" t="n">
        <f aca="false">GK519/(FU519-HD519)</f>
        <v>1.16422589037202</v>
      </c>
      <c r="GZ519" s="406" t="n">
        <v>41862</v>
      </c>
      <c r="HA519" s="582" t="n">
        <v>8.43</v>
      </c>
      <c r="HB519" s="452" t="n">
        <v>8.04</v>
      </c>
      <c r="HC519" s="578" t="n">
        <v>11.3</v>
      </c>
      <c r="HD519" s="464" t="n">
        <f aca="false">HC519*3.68</f>
        <v>41.584</v>
      </c>
      <c r="HE519" s="464" t="n">
        <v>11</v>
      </c>
      <c r="HF519" s="464" t="n">
        <f aca="false">HE519*2.7</f>
        <v>29.7</v>
      </c>
      <c r="HG519" s="583"/>
      <c r="HH519" s="576" t="n">
        <v>4</v>
      </c>
      <c r="HI519" s="584" t="n">
        <v>8400</v>
      </c>
      <c r="HJ519" s="407" t="n">
        <f aca="false">HI519*0.67</f>
        <v>5628</v>
      </c>
      <c r="HK519" s="407"/>
      <c r="HL519" s="550" t="n">
        <v>1732</v>
      </c>
      <c r="HM519" s="585" t="n">
        <v>5.3</v>
      </c>
      <c r="HN519" s="462" t="n">
        <v>4.65</v>
      </c>
      <c r="HO519" s="575" t="n">
        <v>0.13</v>
      </c>
      <c r="HP519" s="549" t="n">
        <v>0.01</v>
      </c>
      <c r="HQ519" s="586" t="n">
        <v>5.1</v>
      </c>
      <c r="HR519" s="587" t="n">
        <v>0.26</v>
      </c>
      <c r="HS519" s="521" t="n">
        <v>0.25</v>
      </c>
      <c r="HT519" s="588" t="n">
        <v>4</v>
      </c>
      <c r="HU519" s="523" t="n">
        <f aca="false">72500/BA519*24</f>
        <v>39.7042716319825</v>
      </c>
      <c r="HV519" s="514" t="n">
        <f aca="false">1-HC519/BE519</f>
        <v>0.696236559139785</v>
      </c>
      <c r="HW519" s="514" t="n">
        <f aca="false">1-HD519/BF519</f>
        <v>0.84425468164794</v>
      </c>
      <c r="HX519" s="514" t="n">
        <f aca="false">1-HN519/BK519</f>
        <v>0.716463414634146</v>
      </c>
      <c r="HY519" s="600"/>
    </row>
    <row r="520" s="599" customFormat="true" ht="15" hidden="false" customHeight="true" outlineLevel="0" collapsed="false">
      <c r="A520" s="401" t="n">
        <v>44002</v>
      </c>
      <c r="B520" s="516" t="n">
        <v>48844</v>
      </c>
      <c r="C520" s="403" t="n">
        <f aca="false">B520/$B$6</f>
        <v>0.97688</v>
      </c>
      <c r="D520" s="572" t="n">
        <v>8.07</v>
      </c>
      <c r="E520" s="573" t="n">
        <v>34</v>
      </c>
      <c r="F520" s="574" t="n">
        <v>170</v>
      </c>
      <c r="G520" s="407" t="n">
        <f aca="false">F520*B520/1000</f>
        <v>8303.48</v>
      </c>
      <c r="H520" s="403" t="n">
        <f aca="false">G520/$G$6</f>
        <v>0.3321392</v>
      </c>
      <c r="I520" s="574" t="n">
        <v>8815</v>
      </c>
      <c r="J520" s="407" t="n">
        <f aca="false">I520*0.67</f>
        <v>5906.05</v>
      </c>
      <c r="K520" s="575" t="n">
        <v>16.55</v>
      </c>
      <c r="L520" s="575"/>
      <c r="M520" s="575"/>
      <c r="N520" s="576" t="n">
        <v>103</v>
      </c>
      <c r="O520" s="576"/>
      <c r="P520" s="410"/>
      <c r="Q520" s="410" t="n">
        <v>1320</v>
      </c>
      <c r="R520" s="410"/>
      <c r="S520" s="410"/>
      <c r="T520" s="411" t="n">
        <v>5.25</v>
      </c>
      <c r="U520" s="410" t="n">
        <f aca="false">V520/2.9</f>
        <v>4001.72413793103</v>
      </c>
      <c r="V520" s="410" t="n">
        <v>11605</v>
      </c>
      <c r="W520" s="410" t="n">
        <v>4563</v>
      </c>
      <c r="X520" s="517"/>
      <c r="Y520" s="474"/>
      <c r="Z520" s="430"/>
      <c r="AA520" s="410"/>
      <c r="AB520" s="410"/>
      <c r="AC520" s="410"/>
      <c r="AD520" s="475"/>
      <c r="AE520" s="478"/>
      <c r="AF520" s="479" t="n">
        <f aca="false">X520+Q520</f>
        <v>1320</v>
      </c>
      <c r="AG520" s="478" t="n">
        <f aca="false">AF520/$AF$6</f>
        <v>0.528</v>
      </c>
      <c r="AH520" s="479" t="n">
        <f aca="false">AI520/2.9</f>
        <v>4001.72413793103</v>
      </c>
      <c r="AI520" s="479" t="n">
        <f aca="false">(V520*Q520+F520*X520)/AF520</f>
        <v>11605</v>
      </c>
      <c r="AJ520" s="474" t="n">
        <f aca="false">(V520*Q520+X520*F520)/1000</f>
        <v>15318.6</v>
      </c>
      <c r="AK520" s="478" t="n">
        <f aca="false">AJ520/$AJ$6</f>
        <v>0.680826666666667</v>
      </c>
      <c r="AL520" s="448" t="n">
        <v>38</v>
      </c>
      <c r="AM520" s="480"/>
      <c r="AN520" s="474" t="n">
        <v>1851</v>
      </c>
      <c r="AO520" s="474" t="n">
        <v>1836</v>
      </c>
      <c r="AP520" s="480" t="n">
        <v>7.51</v>
      </c>
      <c r="AQ520" s="448" t="n">
        <v>721</v>
      </c>
      <c r="AR520" s="474" t="n">
        <f aca="false">AQ520*3</f>
        <v>2163</v>
      </c>
      <c r="AS520" s="658" t="n">
        <f aca="false">AR520/AQ520</f>
        <v>3</v>
      </c>
      <c r="AT520" s="474" t="n">
        <v>5110</v>
      </c>
      <c r="AU520" s="448"/>
      <c r="AV520" s="481" t="n">
        <v>18</v>
      </c>
      <c r="AW520" s="480" t="n">
        <v>9.11</v>
      </c>
      <c r="AX520" s="480" t="n">
        <v>34.55</v>
      </c>
      <c r="AY520" s="481" t="n">
        <v>18.7</v>
      </c>
      <c r="AZ520" s="481" t="n">
        <v>5.2</v>
      </c>
      <c r="BA520" s="421" t="n">
        <f aca="false">CC520+DF520</f>
        <v>48122</v>
      </c>
      <c r="BB520" s="422" t="n">
        <f aca="false">BA520/$BA$6</f>
        <v>0.96244</v>
      </c>
      <c r="BC520" s="423"/>
      <c r="BD520" s="424" t="n">
        <v>7.83</v>
      </c>
      <c r="BE520" s="425" t="n">
        <v>38.5</v>
      </c>
      <c r="BF520" s="426" t="n">
        <v>195</v>
      </c>
      <c r="BG520" s="427" t="n">
        <v>7730</v>
      </c>
      <c r="BH520" s="421" t="n">
        <f aca="false">BG520*0.67</f>
        <v>5179.1</v>
      </c>
      <c r="BI520" s="433"/>
      <c r="BJ520" s="422"/>
      <c r="BK520" s="428" t="n">
        <v>13.3</v>
      </c>
      <c r="BL520" s="428"/>
      <c r="BM520" s="429"/>
      <c r="BN520" s="423"/>
      <c r="BO520" s="426" t="n">
        <v>249</v>
      </c>
      <c r="BP520" s="426"/>
      <c r="BQ520" s="424" t="n">
        <v>5.85</v>
      </c>
      <c r="BR520" s="422" t="n">
        <f aca="false">BQ520/$BQ$6</f>
        <v>0.8125</v>
      </c>
      <c r="BS520" s="410" t="n">
        <f aca="false">BA520+AF520</f>
        <v>49442</v>
      </c>
      <c r="BT520" s="430" t="n">
        <f aca="false">(BD520*BA520+AP520*AF520)/(AF520+BA520)</f>
        <v>7.82145665628413</v>
      </c>
      <c r="BU520" s="431" t="n">
        <f aca="false">(AQ520*Y520+BA520*BE520)/(BA520+Y520)</f>
        <v>38.5</v>
      </c>
      <c r="BV520" s="431" t="n">
        <f aca="false">(BA520*BF520+AR520*AF520)/(AF520+BA520)</f>
        <v>247.541563852595</v>
      </c>
      <c r="BW520" s="431" t="n">
        <f aca="false">(BA520*BG520+AS520*AF520)/(AF520+BA520)</f>
        <v>7523.70494721087</v>
      </c>
      <c r="BX520" s="431" t="n">
        <f aca="false">BW520*0.65</f>
        <v>4890.40821568707</v>
      </c>
      <c r="BY520" s="431" t="n">
        <f aca="false">(BK520*BA520+AY520*AF520)/BS520</f>
        <v>13.4441689252053</v>
      </c>
      <c r="BZ520" s="431"/>
      <c r="CA520" s="432"/>
      <c r="CB520" s="431" t="n">
        <f aca="false">BO520</f>
        <v>249</v>
      </c>
      <c r="CC520" s="433" t="n">
        <v>24070</v>
      </c>
      <c r="CD520" s="412" t="n">
        <f aca="false">CC520+AF520/2</f>
        <v>24730</v>
      </c>
      <c r="CE520" s="422" t="n">
        <f aca="false">CD520/25000</f>
        <v>0.9892</v>
      </c>
      <c r="CF520" s="434" t="n">
        <f aca="false">6700/CD520*24</f>
        <v>6.50222401940962</v>
      </c>
      <c r="CG520" s="435"/>
      <c r="CH520" s="428"/>
      <c r="CI520" s="447" t="n">
        <f aca="false">9500/CD520*24</f>
        <v>9.21957137080469</v>
      </c>
      <c r="CJ520" s="437" t="n">
        <v>29.8</v>
      </c>
      <c r="CK520" s="437" t="n">
        <v>3.3</v>
      </c>
      <c r="CL520" s="424"/>
      <c r="CM520" s="424" t="n">
        <v>14.6</v>
      </c>
      <c r="CN520" s="424" t="n">
        <v>65</v>
      </c>
      <c r="CO520" s="433"/>
      <c r="CP520" s="433"/>
      <c r="CQ520" s="438"/>
      <c r="CR520" s="438" t="n">
        <v>0.91</v>
      </c>
      <c r="CS520" s="425"/>
      <c r="CT520" s="433" t="n">
        <f aca="false">3500/CD520*24</f>
        <v>3.39668418924383</v>
      </c>
      <c r="CU520" s="435" t="n">
        <v>8</v>
      </c>
      <c r="CV520" s="439"/>
      <c r="CW520" s="440"/>
      <c r="CX520" s="441"/>
      <c r="CY520" s="442"/>
      <c r="CZ520" s="443"/>
      <c r="DA520" s="443"/>
      <c r="DB520" s="443"/>
      <c r="DC520" s="443"/>
      <c r="DD520" s="444"/>
      <c r="DE520" s="441"/>
      <c r="DF520" s="445" t="n">
        <v>24052</v>
      </c>
      <c r="DG520" s="446" t="n">
        <f aca="false">DF520+AF520/2</f>
        <v>24712</v>
      </c>
      <c r="DH520" s="422" t="n">
        <f aca="false">DG520/25000</f>
        <v>0.98848</v>
      </c>
      <c r="DI520" s="447" t="n">
        <f aca="false">6700/DG520*24</f>
        <v>6.50696018128844</v>
      </c>
      <c r="DJ520" s="435" t="n">
        <v>7.69</v>
      </c>
      <c r="DK520" s="428" t="n">
        <v>3.9</v>
      </c>
      <c r="DL520" s="447" t="n">
        <f aca="false">9500/DG520*24</f>
        <v>9.22628682421496</v>
      </c>
      <c r="DM520" s="423" t="n">
        <v>29.6</v>
      </c>
      <c r="DN520" s="423" t="n">
        <v>2.8</v>
      </c>
      <c r="DO520" s="424" t="n">
        <v>7.81</v>
      </c>
      <c r="DP520" s="424" t="n">
        <v>14.2</v>
      </c>
      <c r="DQ520" s="424" t="n">
        <v>63</v>
      </c>
      <c r="DR520" s="433"/>
      <c r="DS520" s="433"/>
      <c r="DT520" s="438"/>
      <c r="DU520" s="438" t="n">
        <v>0.91</v>
      </c>
      <c r="DV520" s="425"/>
      <c r="DW520" s="447" t="n">
        <f aca="false">3500/DG520*24</f>
        <v>3.39915830365814</v>
      </c>
      <c r="DX520" s="435" t="n">
        <v>7.34</v>
      </c>
      <c r="DY520" s="439" t="n">
        <v>8.04</v>
      </c>
      <c r="DZ520" s="440" t="n">
        <v>14.6</v>
      </c>
      <c r="EA520" s="441" t="n">
        <v>55</v>
      </c>
      <c r="EB520" s="442" t="n">
        <v>7670</v>
      </c>
      <c r="EC520" s="443" t="n">
        <v>5.2</v>
      </c>
      <c r="ED520" s="443"/>
      <c r="EE520" s="443"/>
      <c r="EF520" s="443"/>
      <c r="EG520" s="444" t="n">
        <v>11</v>
      </c>
      <c r="EH520" s="441"/>
      <c r="EI520" s="430" t="n">
        <f aca="false">DY520</f>
        <v>8.04</v>
      </c>
      <c r="EJ520" s="448" t="n">
        <f aca="false">DZ520</f>
        <v>14.6</v>
      </c>
      <c r="EK520" s="449" t="n">
        <f aca="false">EA520</f>
        <v>55</v>
      </c>
      <c r="EL520" s="418" t="n">
        <f aca="false">EB520</f>
        <v>7670</v>
      </c>
      <c r="EM520" s="432" t="n">
        <f aca="false">EC520</f>
        <v>5.2</v>
      </c>
      <c r="EN520" s="432"/>
      <c r="EO520" s="432"/>
      <c r="EP520" s="432"/>
      <c r="EQ520" s="431" t="n">
        <f aca="false">EG520</f>
        <v>11</v>
      </c>
      <c r="ER520" s="449"/>
      <c r="ES520" s="450" t="n">
        <f aca="false">44000/(BA520+AF520)*24</f>
        <v>21.3583592896727</v>
      </c>
      <c r="ET520" s="451" t="n">
        <f aca="false">(BA520+AF520)/BA$6</f>
        <v>0.98884</v>
      </c>
      <c r="EU520" s="452" t="n">
        <f aca="false">BV520/1000/ES520*24</f>
        <v>0.278157954545455</v>
      </c>
      <c r="EV520" s="451" t="n">
        <f aca="false">EU520/$EU$6</f>
        <v>0.515107323232323</v>
      </c>
      <c r="EW520" s="514" t="n">
        <f aca="false">1-EM520/BY520</f>
        <v>0.613215214050831</v>
      </c>
      <c r="EX520" s="515" t="n">
        <f aca="false">BY520-EM520</f>
        <v>8.24416892520529</v>
      </c>
      <c r="EY520" s="514" t="n">
        <f aca="false">1-EJ520/BU520</f>
        <v>0.620779220779221</v>
      </c>
      <c r="EZ520" s="515" t="n">
        <f aca="false">BU520-EJ520</f>
        <v>23.9</v>
      </c>
      <c r="FA520" s="451" t="n">
        <f aca="false">1-EK520/BV520</f>
        <v>0.777815090346803</v>
      </c>
      <c r="FB520" s="432" t="n">
        <f aca="false">BV520-EK520</f>
        <v>192.541563852595</v>
      </c>
      <c r="FC520" s="453"/>
      <c r="FD520" s="432"/>
      <c r="FE520" s="453" t="n">
        <f aca="false">1-EQ520/CB520</f>
        <v>0.955823293172691</v>
      </c>
      <c r="FF520" s="431" t="n">
        <f aca="false">CB520-EQ520</f>
        <v>238</v>
      </c>
      <c r="FG520" s="406" t="n">
        <v>50400</v>
      </c>
      <c r="FH520" s="590"/>
      <c r="FI520" s="591"/>
      <c r="FJ520" s="592"/>
      <c r="FK520" s="456" t="n">
        <f aca="false">3000/BS520*24</f>
        <v>1.45625176975041</v>
      </c>
      <c r="FL520" s="531" t="n">
        <v>1800</v>
      </c>
      <c r="FM520" s="456" t="n">
        <f aca="false">FL520/BS520*1000</f>
        <v>36.4062942437604</v>
      </c>
      <c r="FN520" s="531" t="n">
        <v>4865</v>
      </c>
      <c r="FO520" s="533" t="n">
        <f aca="false">FN520/11.15/1.2/1000</f>
        <v>0.363602391629297</v>
      </c>
      <c r="FP520" s="450" t="n">
        <f aca="false">FN520/BS520*1000</f>
        <v>98.3981230532745</v>
      </c>
      <c r="FQ520" s="458" t="n">
        <v>46.8</v>
      </c>
      <c r="FR520" s="459" t="n">
        <f aca="false">FQ520/BS520*1000</f>
        <v>0.946563650337769</v>
      </c>
      <c r="FS520" s="577" t="n">
        <v>8.15</v>
      </c>
      <c r="FT520" s="578" t="n">
        <v>11.1</v>
      </c>
      <c r="FU520" s="579" t="n">
        <v>43</v>
      </c>
      <c r="FV520" s="580" t="n">
        <v>4</v>
      </c>
      <c r="FW520" s="581"/>
      <c r="FX520" s="580"/>
      <c r="FY520" s="453" t="n">
        <f aca="false">1-FV520/(EG520+DD520)</f>
        <v>0.636363636363636</v>
      </c>
      <c r="FZ520" s="453"/>
      <c r="GA520" s="430"/>
      <c r="GB520" s="514" t="n">
        <f aca="false">1-FT520/DZ520</f>
        <v>0.23972602739726</v>
      </c>
      <c r="GC520" s="515" t="n">
        <f aca="false">(CW520+DZ520-FT520)</f>
        <v>3.5</v>
      </c>
      <c r="GD520" s="514" t="n">
        <f aca="false">1-FU520/EA520</f>
        <v>0.218181818181818</v>
      </c>
      <c r="GE520" s="528" t="n">
        <f aca="false">CX520+EA520-FU520</f>
        <v>12</v>
      </c>
      <c r="GF520" s="462" t="n">
        <f aca="false">4100/BS520*24</f>
        <v>1.99021075199223</v>
      </c>
      <c r="GG520" s="607" t="n">
        <v>25</v>
      </c>
      <c r="GH520" s="451" t="n">
        <f aca="false">GG520/80</f>
        <v>0.3125</v>
      </c>
      <c r="GI520" s="406" t="n">
        <v>175</v>
      </c>
      <c r="GJ520" s="463" t="n">
        <f aca="false">GI520/GG520</f>
        <v>7</v>
      </c>
      <c r="GK520" s="464" t="n">
        <f aca="false">GG520/(BS520/24)*1000</f>
        <v>12.1354314145868</v>
      </c>
      <c r="GL520" s="465" t="n">
        <v>8.19</v>
      </c>
      <c r="GM520" s="530" t="n">
        <v>11</v>
      </c>
      <c r="GN520" s="406" t="n">
        <v>42</v>
      </c>
      <c r="GO520" s="514" t="n">
        <f aca="false">1-GM520/FT520</f>
        <v>0.00900900900900903</v>
      </c>
      <c r="GP520" s="451" t="n">
        <f aca="false">1-GN520/FU520</f>
        <v>0.0232558139534884</v>
      </c>
      <c r="GQ520" s="578" t="n">
        <v>8</v>
      </c>
      <c r="GR520" s="456" t="n">
        <f aca="false">4300/BS520*24</f>
        <v>2.08729420330893</v>
      </c>
      <c r="GS520" s="532" t="n">
        <f aca="false">HC520</f>
        <v>11</v>
      </c>
      <c r="GT520" s="532" t="n">
        <f aca="false">HD520</f>
        <v>40.48</v>
      </c>
      <c r="GU520" s="514" t="n">
        <f aca="false">1-GS520/GM520</f>
        <v>0</v>
      </c>
      <c r="GV520" s="514" t="n">
        <f aca="false">1-GT520/GN520</f>
        <v>0.0361904761904761</v>
      </c>
      <c r="GW520" s="514" t="n">
        <f aca="false">1-HC520/FT520</f>
        <v>0.00900900900900903</v>
      </c>
      <c r="GX520" s="514" t="n">
        <f aca="false">1-HD520/FU520</f>
        <v>0.0586046511627906</v>
      </c>
      <c r="GY520" s="463" t="n">
        <f aca="false">GK520/(FU520-HD520)</f>
        <v>4.8156473867408</v>
      </c>
      <c r="GZ520" s="406" t="n">
        <v>48777</v>
      </c>
      <c r="HA520" s="582" t="n">
        <v>8.15</v>
      </c>
      <c r="HB520" s="452" t="n">
        <v>8.03</v>
      </c>
      <c r="HC520" s="578" t="n">
        <v>11</v>
      </c>
      <c r="HD520" s="464" t="n">
        <f aca="false">HC520*3.68</f>
        <v>40.48</v>
      </c>
      <c r="HE520" s="464" t="n">
        <v>11.2</v>
      </c>
      <c r="HF520" s="464" t="n">
        <f aca="false">HE520*2.7</f>
        <v>30.24</v>
      </c>
      <c r="HG520" s="583"/>
      <c r="HH520" s="576" t="n">
        <v>4</v>
      </c>
      <c r="HI520" s="584" t="n">
        <v>8070</v>
      </c>
      <c r="HJ520" s="407" t="n">
        <f aca="false">HI520*0.67</f>
        <v>5406.9</v>
      </c>
      <c r="HK520" s="407"/>
      <c r="HL520" s="550"/>
      <c r="HM520" s="585"/>
      <c r="HN520" s="462" t="n">
        <v>4.47</v>
      </c>
      <c r="HO520" s="575"/>
      <c r="HP520" s="549" t="n">
        <v>0.01</v>
      </c>
      <c r="HQ520" s="586"/>
      <c r="HR520" s="587"/>
      <c r="HS520" s="521" t="n">
        <v>0.25</v>
      </c>
      <c r="HT520" s="588" t="n">
        <v>4</v>
      </c>
      <c r="HU520" s="523" t="n">
        <f aca="false">72500/BA520*24</f>
        <v>36.1580981671585</v>
      </c>
      <c r="HV520" s="514" t="n">
        <f aca="false">1-HC520/BE520</f>
        <v>0.714285714285714</v>
      </c>
      <c r="HW520" s="514" t="n">
        <f aca="false">1-HD520/BF520</f>
        <v>0.792410256410256</v>
      </c>
      <c r="HX520" s="514" t="n">
        <f aca="false">1-HN520/BK520</f>
        <v>0.66390977443609</v>
      </c>
      <c r="HY520" s="600"/>
    </row>
    <row r="521" customFormat="false" ht="15.6" hidden="false" customHeight="false" outlineLevel="0" collapsed="false">
      <c r="A521" s="486" t="n">
        <v>44003</v>
      </c>
      <c r="B521" s="487" t="n">
        <v>52779</v>
      </c>
      <c r="C521" s="488" t="n">
        <f aca="false">B521/$B$6</f>
        <v>1.05558</v>
      </c>
      <c r="D521" s="489" t="n">
        <v>8.11</v>
      </c>
      <c r="E521" s="490" t="n">
        <v>37.05</v>
      </c>
      <c r="F521" s="491" t="n">
        <v>220</v>
      </c>
      <c r="G521" s="491" t="n">
        <f aca="false">F521*B521/1000</f>
        <v>11611.38</v>
      </c>
      <c r="H521" s="488" t="n">
        <f aca="false">G521/$G$6</f>
        <v>0.4644552</v>
      </c>
      <c r="I521" s="491" t="n">
        <v>9685</v>
      </c>
      <c r="J521" s="491" t="n">
        <f aca="false">I521*0.67</f>
        <v>6488.95</v>
      </c>
      <c r="K521" s="492" t="n">
        <v>16.5</v>
      </c>
      <c r="L521" s="492"/>
      <c r="M521" s="492"/>
      <c r="N521" s="493" t="n">
        <v>44.5</v>
      </c>
      <c r="O521" s="493"/>
      <c r="P521" s="410"/>
      <c r="Q521" s="410" t="n">
        <v>1320</v>
      </c>
      <c r="R521" s="410"/>
      <c r="S521" s="410"/>
      <c r="T521" s="411" t="n">
        <v>5</v>
      </c>
      <c r="U521" s="412" t="n">
        <f aca="false">V521/2.9</f>
        <v>3543.79310344828</v>
      </c>
      <c r="V521" s="410" t="n">
        <v>10277</v>
      </c>
      <c r="W521" s="410" t="n">
        <v>3011</v>
      </c>
      <c r="X521" s="413"/>
      <c r="Y521" s="474"/>
      <c r="Z521" s="430"/>
      <c r="AA521" s="448"/>
      <c r="AB521" s="410"/>
      <c r="AC521" s="410"/>
      <c r="AD521" s="475"/>
      <c r="AE521" s="478"/>
      <c r="AF521" s="479" t="n">
        <f aca="false">X521+Q521</f>
        <v>1320</v>
      </c>
      <c r="AG521" s="478" t="n">
        <f aca="false">AF521/$AF$6</f>
        <v>0.528</v>
      </c>
      <c r="AH521" s="479" t="n">
        <f aca="false">AI521/2.9</f>
        <v>3543.79310344828</v>
      </c>
      <c r="AI521" s="479" t="n">
        <f aca="false">(V521*Q521+F521*X521)/AF521</f>
        <v>10277</v>
      </c>
      <c r="AJ521" s="474" t="n">
        <f aca="false">(V521*Q521+X521*F521)/1000</f>
        <v>13565.64</v>
      </c>
      <c r="AK521" s="478" t="n">
        <f aca="false">AJ521/$AJ$6</f>
        <v>0.602917333333333</v>
      </c>
      <c r="AL521" s="448" t="n">
        <v>38</v>
      </c>
      <c r="AM521" s="480"/>
      <c r="AN521" s="474" t="n">
        <v>1952</v>
      </c>
      <c r="AO521" s="474" t="n">
        <v>1947</v>
      </c>
      <c r="AP521" s="480" t="n">
        <v>7.4</v>
      </c>
      <c r="AQ521" s="448" t="n">
        <v>715</v>
      </c>
      <c r="AR521" s="474" t="n">
        <f aca="false">AQ521*3</f>
        <v>2145</v>
      </c>
      <c r="AS521" s="658" t="n">
        <f aca="false">AR521/AQ521</f>
        <v>3</v>
      </c>
      <c r="AT521" s="474" t="n">
        <v>4590</v>
      </c>
      <c r="AU521" s="448"/>
      <c r="AV521" s="481" t="n">
        <v>15</v>
      </c>
      <c r="AW521" s="480" t="n">
        <v>9.17</v>
      </c>
      <c r="AX521" s="480" t="n">
        <v>34.32</v>
      </c>
      <c r="AY521" s="481" t="n">
        <v>19.7</v>
      </c>
      <c r="AZ521" s="481" t="n">
        <v>6.6</v>
      </c>
      <c r="BA521" s="421" t="n">
        <f aca="false">CC521+DF521</f>
        <v>50434</v>
      </c>
      <c r="BB521" s="422" t="n">
        <f aca="false">BA521/$BA$6</f>
        <v>1.00868</v>
      </c>
      <c r="BC521" s="423"/>
      <c r="BD521" s="424" t="n">
        <v>8.08</v>
      </c>
      <c r="BE521" s="425" t="n">
        <v>38.3</v>
      </c>
      <c r="BF521" s="426" t="n">
        <v>182</v>
      </c>
      <c r="BG521" s="427" t="n">
        <v>8470</v>
      </c>
      <c r="BH521" s="421" t="n">
        <f aca="false">BG521*0.67</f>
        <v>5674.9</v>
      </c>
      <c r="BI521" s="421"/>
      <c r="BJ521" s="422"/>
      <c r="BK521" s="428" t="n">
        <v>14.8</v>
      </c>
      <c r="BL521" s="428"/>
      <c r="BM521" s="429"/>
      <c r="BN521" s="423"/>
      <c r="BO521" s="426" t="n">
        <v>95</v>
      </c>
      <c r="BP521" s="426"/>
      <c r="BQ521" s="424" t="n">
        <v>5.85</v>
      </c>
      <c r="BR521" s="422" t="n">
        <f aca="false">BQ521/$BQ$6</f>
        <v>0.8125</v>
      </c>
      <c r="BS521" s="410" t="n">
        <f aca="false">BA521+AF521</f>
        <v>51754</v>
      </c>
      <c r="BT521" s="430" t="n">
        <f aca="false">(BD521*BA521+AP521*AF521)/(AF521+BA521)</f>
        <v>8.06265641303088</v>
      </c>
      <c r="BU521" s="431" t="n">
        <f aca="false">(AQ521*Y521+BA521*BE521)/(BA521+Y521)</f>
        <v>38.3</v>
      </c>
      <c r="BV521" s="431" t="n">
        <f aca="false">(BA521*BF521+AR521*AF521)/(AF521+BA521)</f>
        <v>232.066854735866</v>
      </c>
      <c r="BW521" s="431" t="n">
        <f aca="false">(BA521*BG521+AS521*AF521)/(AF521+BA521)</f>
        <v>8254.04683695946</v>
      </c>
      <c r="BX521" s="431" t="n">
        <f aca="false">BW521*0.65</f>
        <v>5365.13044402365</v>
      </c>
      <c r="BY521" s="431" t="n">
        <f aca="false">(BK521*BA521+AY521*AF521)/BS521</f>
        <v>14.9249758472775</v>
      </c>
      <c r="BZ521" s="431"/>
      <c r="CA521" s="432"/>
      <c r="CB521" s="431" t="n">
        <f aca="false">BO521</f>
        <v>95</v>
      </c>
      <c r="CC521" s="433" t="n">
        <v>25231</v>
      </c>
      <c r="CD521" s="412" t="n">
        <f aca="false">CC521+AF521/2</f>
        <v>25891</v>
      </c>
      <c r="CE521" s="422" t="n">
        <f aca="false">CD521/25000</f>
        <v>1.03564</v>
      </c>
      <c r="CF521" s="434" t="n">
        <f aca="false">6700/CD521*24</f>
        <v>6.21065235023753</v>
      </c>
      <c r="CG521" s="435"/>
      <c r="CH521" s="428"/>
      <c r="CI521" s="447" t="n">
        <f aca="false">9500/CD521*24</f>
        <v>8.80614885481442</v>
      </c>
      <c r="CJ521" s="437" t="n">
        <v>28.8</v>
      </c>
      <c r="CK521" s="437" t="n">
        <v>3.2</v>
      </c>
      <c r="CL521" s="424"/>
      <c r="CM521" s="424" t="n">
        <v>15.6</v>
      </c>
      <c r="CN521" s="424" t="n">
        <v>69</v>
      </c>
      <c r="CO521" s="433"/>
      <c r="CP521" s="433"/>
      <c r="CQ521" s="438"/>
      <c r="CR521" s="438" t="n">
        <v>0.92</v>
      </c>
      <c r="CS521" s="482"/>
      <c r="CT521" s="433" t="n">
        <f aca="false">3500/CD521*24</f>
        <v>3.2443706307211</v>
      </c>
      <c r="CU521" s="435" t="n">
        <v>7.7</v>
      </c>
      <c r="CV521" s="494"/>
      <c r="CW521" s="495"/>
      <c r="CX521" s="496"/>
      <c r="CY521" s="497"/>
      <c r="CZ521" s="498"/>
      <c r="DA521" s="498"/>
      <c r="DB521" s="498"/>
      <c r="DC521" s="498"/>
      <c r="DD521" s="499"/>
      <c r="DE521" s="499"/>
      <c r="DF521" s="433" t="n">
        <v>25203</v>
      </c>
      <c r="DG521" s="446" t="n">
        <f aca="false">DF521+AF521/2</f>
        <v>25863</v>
      </c>
      <c r="DH521" s="422" t="n">
        <f aca="false">DG521/25000</f>
        <v>1.03452</v>
      </c>
      <c r="DI521" s="447" t="n">
        <f aca="false">6700/DG521*24</f>
        <v>6.21737617445772</v>
      </c>
      <c r="DJ521" s="435" t="n">
        <v>7.74</v>
      </c>
      <c r="DK521" s="428" t="n">
        <v>2.8</v>
      </c>
      <c r="DL521" s="447" t="n">
        <f aca="false">9500/DG521*24</f>
        <v>8.81568263542513</v>
      </c>
      <c r="DM521" s="542" t="n">
        <v>28.9</v>
      </c>
      <c r="DN521" s="542" t="n">
        <v>3.1</v>
      </c>
      <c r="DO521" s="543" t="n">
        <v>7.9</v>
      </c>
      <c r="DP521" s="543" t="n">
        <v>15.5</v>
      </c>
      <c r="DQ521" s="543" t="n">
        <v>67</v>
      </c>
      <c r="DR521" s="433"/>
      <c r="DS521" s="433"/>
      <c r="DT521" s="438"/>
      <c r="DU521" s="438" t="n">
        <v>0.92</v>
      </c>
      <c r="DV521" s="482"/>
      <c r="DW521" s="447" t="n">
        <f aca="false">3500/DG521*24</f>
        <v>3.24788307620926</v>
      </c>
      <c r="DX521" s="435" t="n">
        <v>6.98</v>
      </c>
      <c r="DY521" s="494" t="n">
        <v>8.07</v>
      </c>
      <c r="DZ521" s="495" t="n">
        <v>15.3</v>
      </c>
      <c r="EA521" s="496" t="n">
        <v>56</v>
      </c>
      <c r="EB521" s="497" t="n">
        <v>7680</v>
      </c>
      <c r="EC521" s="498" t="n">
        <v>4.9</v>
      </c>
      <c r="ED521" s="498"/>
      <c r="EE521" s="498"/>
      <c r="EF521" s="498"/>
      <c r="EG521" s="499" t="n">
        <v>9</v>
      </c>
      <c r="EH521" s="496"/>
      <c r="EI521" s="430" t="n">
        <f aca="false">DY521</f>
        <v>8.07</v>
      </c>
      <c r="EJ521" s="448" t="n">
        <f aca="false">DZ521</f>
        <v>15.3</v>
      </c>
      <c r="EK521" s="449" t="n">
        <f aca="false">EA521</f>
        <v>56</v>
      </c>
      <c r="EL521" s="418" t="n">
        <f aca="false">EB521</f>
        <v>7680</v>
      </c>
      <c r="EM521" s="432" t="n">
        <f aca="false">EC521</f>
        <v>4.9</v>
      </c>
      <c r="EN521" s="432"/>
      <c r="EO521" s="432"/>
      <c r="EP521" s="432"/>
      <c r="EQ521" s="431" t="n">
        <f aca="false">EG521</f>
        <v>9</v>
      </c>
      <c r="ER521" s="449"/>
      <c r="ES521" s="450" t="n">
        <f aca="false">44000/(BA521+AF521)*24</f>
        <v>20.4042199636743</v>
      </c>
      <c r="ET521" s="451" t="n">
        <f aca="false">(BA521+AF521)/BA$6</f>
        <v>1.03508</v>
      </c>
      <c r="EU521" s="452" t="n">
        <f aca="false">BV521/1000/ES521*24</f>
        <v>0.272963363636364</v>
      </c>
      <c r="EV521" s="500" t="n">
        <f aca="false">EU521/$EU$6</f>
        <v>0.50548771043771</v>
      </c>
      <c r="EW521" s="514" t="n">
        <f aca="false">1-EM521/BY521</f>
        <v>0.671691261001684</v>
      </c>
      <c r="EX521" s="515" t="n">
        <f aca="false">BY521-EM521</f>
        <v>10.0249758472775</v>
      </c>
      <c r="EY521" s="514" t="n">
        <f aca="false">1-EJ521/BU521</f>
        <v>0.600522193211488</v>
      </c>
      <c r="EZ521" s="515" t="n">
        <f aca="false">BU521-EJ521</f>
        <v>23</v>
      </c>
      <c r="FA521" s="451" t="n">
        <f aca="false">1-EK521/BV521</f>
        <v>0.758690227160022</v>
      </c>
      <c r="FB521" s="432" t="n">
        <f aca="false">BV521-EK521</f>
        <v>176.066854735866</v>
      </c>
      <c r="FC521" s="453"/>
      <c r="FD521" s="432"/>
      <c r="FE521" s="453" t="n">
        <f aca="false">1-EQ521/CB521</f>
        <v>0.905263157894737</v>
      </c>
      <c r="FF521" s="431" t="n">
        <f aca="false">CB521-EQ521</f>
        <v>86</v>
      </c>
      <c r="FG521" s="491" t="n">
        <v>50400</v>
      </c>
      <c r="FH521" s="499"/>
      <c r="FI521" s="502"/>
      <c r="FJ521" s="488"/>
      <c r="FK521" s="456" t="n">
        <f aca="false">3000/BS521*24</f>
        <v>1.39119681570507</v>
      </c>
      <c r="FL521" s="491" t="n">
        <v>1800</v>
      </c>
      <c r="FM521" s="456" t="n">
        <f aca="false">FL521/BS521*1000</f>
        <v>34.7799203926267</v>
      </c>
      <c r="FN521" s="491" t="n">
        <v>7228</v>
      </c>
      <c r="FO521" s="533" t="n">
        <f aca="false">FN521/11.15/1.2/1000</f>
        <v>0.540209267563528</v>
      </c>
      <c r="FP521" s="450" t="n">
        <f aca="false">FN521/BS521*1000</f>
        <v>139.660702554392</v>
      </c>
      <c r="FQ521" s="504" t="n">
        <v>46.8</v>
      </c>
      <c r="FR521" s="459" t="n">
        <f aca="false">FQ521/BS521*1000</f>
        <v>0.904277930208293</v>
      </c>
      <c r="FS521" s="505" t="n">
        <v>8.07</v>
      </c>
      <c r="FT521" s="536" t="n">
        <v>11.5</v>
      </c>
      <c r="FU521" s="496" t="n">
        <v>42</v>
      </c>
      <c r="FV521" s="491" t="n">
        <v>4</v>
      </c>
      <c r="FW521" s="505"/>
      <c r="FX521" s="491"/>
      <c r="FY521" s="453" t="n">
        <f aca="false">1-FV521/(EG521+DD521)</f>
        <v>0.555555555555556</v>
      </c>
      <c r="FZ521" s="453"/>
      <c r="GA521" s="430"/>
      <c r="GB521" s="500" t="n">
        <f aca="false">1-FT521/DZ521</f>
        <v>0.248366013071895</v>
      </c>
      <c r="GC521" s="515" t="n">
        <f aca="false">(CW521+DZ521-FT521)</f>
        <v>3.8</v>
      </c>
      <c r="GD521" s="500" t="n">
        <f aca="false">1-FU521/EA521</f>
        <v>0.25</v>
      </c>
      <c r="GE521" s="528" t="n">
        <f aca="false">CX521+EA521-FU521</f>
        <v>14</v>
      </c>
      <c r="GF521" s="462" t="n">
        <f aca="false">4100/BS521*24</f>
        <v>1.90130231479692</v>
      </c>
      <c r="GG521" s="491" t="n">
        <v>25</v>
      </c>
      <c r="GH521" s="527" t="n">
        <f aca="false">GG521/80</f>
        <v>0.3125</v>
      </c>
      <c r="GI521" s="491" t="n">
        <v>175</v>
      </c>
      <c r="GJ521" s="545" t="n">
        <f aca="false">GI521/GG521</f>
        <v>7</v>
      </c>
      <c r="GK521" s="464" t="n">
        <f aca="false">GG521/(BS521/24)*1000</f>
        <v>11.5933067975422</v>
      </c>
      <c r="GL521" s="508" t="n">
        <v>8.1</v>
      </c>
      <c r="GM521" s="536" t="n">
        <v>10.9</v>
      </c>
      <c r="GN521" s="537" t="n">
        <v>40</v>
      </c>
      <c r="GO521" s="527" t="n">
        <f aca="false">1-GM521/FT521</f>
        <v>0.0521739130434782</v>
      </c>
      <c r="GP521" s="527" t="n">
        <f aca="false">1-GN521/FU521</f>
        <v>0.0476190476190477</v>
      </c>
      <c r="GQ521" s="536" t="n">
        <v>8</v>
      </c>
      <c r="GR521" s="456" t="n">
        <f aca="false">4300/BS521*24</f>
        <v>1.99404876917726</v>
      </c>
      <c r="GS521" s="537" t="n">
        <f aca="false">HC521</f>
        <v>10</v>
      </c>
      <c r="GT521" s="537" t="n">
        <f aca="false">HD521</f>
        <v>36.8</v>
      </c>
      <c r="GU521" s="527" t="n">
        <f aca="false">1-GS521/GM521</f>
        <v>0.0825688073394496</v>
      </c>
      <c r="GV521" s="527" t="n">
        <f aca="false">1-GT521/GN521</f>
        <v>0.0799999999999999</v>
      </c>
      <c r="GW521" s="527" t="n">
        <f aca="false">1-HC521/FT521</f>
        <v>0.130434782608696</v>
      </c>
      <c r="GX521" s="527" t="n">
        <f aca="false">1-HD521/FU521</f>
        <v>0.123809523809524</v>
      </c>
      <c r="GY521" s="545" t="n">
        <f aca="false">GK521/(FU521-HD521)</f>
        <v>2.22948207645043</v>
      </c>
      <c r="GZ521" s="491" t="n">
        <v>51052</v>
      </c>
      <c r="HA521" s="494" t="n">
        <v>8.3</v>
      </c>
      <c r="HB521" s="494" t="n">
        <v>8.11</v>
      </c>
      <c r="HC521" s="495" t="n">
        <v>10</v>
      </c>
      <c r="HD521" s="499" t="n">
        <f aca="false">HC521*3.68</f>
        <v>36.8</v>
      </c>
      <c r="HE521" s="499" t="n">
        <v>10.5</v>
      </c>
      <c r="HF521" s="499" t="n">
        <f aca="false">HE521*2.7</f>
        <v>28.35</v>
      </c>
      <c r="HG521" s="499"/>
      <c r="HH521" s="493" t="n">
        <v>4</v>
      </c>
      <c r="HI521" s="509" t="n">
        <v>7590</v>
      </c>
      <c r="HJ521" s="491" t="n">
        <f aca="false">HI521*0.67</f>
        <v>5085.3</v>
      </c>
      <c r="HK521" s="491"/>
      <c r="HL521" s="491"/>
      <c r="HM521" s="544"/>
      <c r="HN521" s="507" t="n">
        <v>4.83</v>
      </c>
      <c r="HO521" s="492"/>
      <c r="HP521" s="546" t="n">
        <v>0.01</v>
      </c>
      <c r="HQ521" s="524"/>
      <c r="HR521" s="525"/>
      <c r="HS521" s="525" t="n">
        <v>0.35</v>
      </c>
      <c r="HT521" s="512" t="n">
        <v>4</v>
      </c>
      <c r="HU521" s="526" t="n">
        <f aca="false">72500/BA521*24</f>
        <v>34.5005353531348</v>
      </c>
      <c r="HV521" s="527" t="n">
        <f aca="false">1-HC521/BE521</f>
        <v>0.738903394255875</v>
      </c>
      <c r="HW521" s="527" t="n">
        <f aca="false">1-HD521/BF521</f>
        <v>0.797802197802198</v>
      </c>
      <c r="HX521" s="527" t="n">
        <f aca="false">1-HN521/BK521</f>
        <v>0.673648648648649</v>
      </c>
      <c r="HY521" s="513"/>
    </row>
    <row r="522" s="599" customFormat="true" ht="15" hidden="false" customHeight="true" outlineLevel="0" collapsed="false">
      <c r="A522" s="401" t="n">
        <v>44004</v>
      </c>
      <c r="B522" s="516" t="n">
        <v>50756</v>
      </c>
      <c r="C522" s="403" t="n">
        <f aca="false">B522/$B$6</f>
        <v>1.01512</v>
      </c>
      <c r="D522" s="572" t="n">
        <v>8.19</v>
      </c>
      <c r="E522" s="573" t="n">
        <v>32.4</v>
      </c>
      <c r="F522" s="574" t="n">
        <v>125</v>
      </c>
      <c r="G522" s="407" t="n">
        <f aca="false">F522*B522/1000</f>
        <v>6344.5</v>
      </c>
      <c r="H522" s="403" t="n">
        <f aca="false">G522/$G$6</f>
        <v>0.25378</v>
      </c>
      <c r="I522" s="574" t="n">
        <v>8200</v>
      </c>
      <c r="J522" s="407" t="n">
        <f aca="false">I522*0.67</f>
        <v>5494</v>
      </c>
      <c r="K522" s="575" t="n">
        <v>16</v>
      </c>
      <c r="L522" s="575"/>
      <c r="M522" s="575"/>
      <c r="N522" s="576" t="n">
        <v>50</v>
      </c>
      <c r="O522" s="576"/>
      <c r="P522" s="410"/>
      <c r="Q522" s="410" t="n">
        <v>1320</v>
      </c>
      <c r="R522" s="410"/>
      <c r="S522" s="410"/>
      <c r="T522" s="411" t="n">
        <v>5.02</v>
      </c>
      <c r="U522" s="410" t="n">
        <f aca="false">V522/2.9</f>
        <v>3172.41379310345</v>
      </c>
      <c r="V522" s="410" t="n">
        <v>9200</v>
      </c>
      <c r="W522" s="410" t="n">
        <v>3790</v>
      </c>
      <c r="X522" s="517"/>
      <c r="Y522" s="474"/>
      <c r="Z522" s="430"/>
      <c r="AA522" s="448"/>
      <c r="AB522" s="410"/>
      <c r="AC522" s="410"/>
      <c r="AD522" s="475"/>
      <c r="AE522" s="478"/>
      <c r="AF522" s="479" t="n">
        <f aca="false">X522+Q522</f>
        <v>1320</v>
      </c>
      <c r="AG522" s="478" t="n">
        <f aca="false">AF522/$AF$6</f>
        <v>0.528</v>
      </c>
      <c r="AH522" s="479" t="n">
        <f aca="false">AI522/2.9</f>
        <v>3172.41379310345</v>
      </c>
      <c r="AI522" s="479" t="n">
        <f aca="false">(V522*Q522+F522*X522)/AF522</f>
        <v>9200</v>
      </c>
      <c r="AJ522" s="474" t="n">
        <f aca="false">(V522*Q522+X522*F522)/1000</f>
        <v>12144</v>
      </c>
      <c r="AK522" s="478" t="n">
        <f aca="false">AJ522/$AJ$6</f>
        <v>0.539733333333333</v>
      </c>
      <c r="AL522" s="448" t="n">
        <v>38</v>
      </c>
      <c r="AM522" s="480"/>
      <c r="AN522" s="474" t="n">
        <v>1982</v>
      </c>
      <c r="AO522" s="474" t="n">
        <v>1945</v>
      </c>
      <c r="AP522" s="480" t="n">
        <v>7.46</v>
      </c>
      <c r="AQ522" s="448" t="n">
        <v>710</v>
      </c>
      <c r="AR522" s="474" t="n">
        <f aca="false">AQ522*3</f>
        <v>2130</v>
      </c>
      <c r="AS522" s="658" t="n">
        <f aca="false">AR522/AQ522</f>
        <v>3</v>
      </c>
      <c r="AT522" s="474" t="n">
        <v>4720</v>
      </c>
      <c r="AU522" s="448"/>
      <c r="AV522" s="481" t="n">
        <v>14</v>
      </c>
      <c r="AW522" s="480" t="n">
        <v>8.97</v>
      </c>
      <c r="AX522" s="480" t="n">
        <v>34.77</v>
      </c>
      <c r="AY522" s="481" t="n">
        <v>16.1</v>
      </c>
      <c r="AZ522" s="481" t="n">
        <v>6</v>
      </c>
      <c r="BA522" s="421" t="n">
        <f aca="false">CC522+DF522</f>
        <v>49365.25</v>
      </c>
      <c r="BB522" s="422" t="n">
        <f aca="false">BA522/$BA$6</f>
        <v>0.987305</v>
      </c>
      <c r="BC522" s="423"/>
      <c r="BD522" s="424" t="n">
        <v>8.64</v>
      </c>
      <c r="BE522" s="425" t="n">
        <v>35</v>
      </c>
      <c r="BF522" s="426" t="n">
        <v>160</v>
      </c>
      <c r="BG522" s="427" t="n">
        <v>7110</v>
      </c>
      <c r="BH522" s="421" t="n">
        <f aca="false">BG522*0.67</f>
        <v>4763.7</v>
      </c>
      <c r="BI522" s="433"/>
      <c r="BJ522" s="422"/>
      <c r="BK522" s="428" t="n">
        <v>13.8</v>
      </c>
      <c r="BL522" s="428"/>
      <c r="BM522" s="429"/>
      <c r="BN522" s="423"/>
      <c r="BO522" s="426" t="n">
        <v>126</v>
      </c>
      <c r="BP522" s="426"/>
      <c r="BQ522" s="424" t="n">
        <v>5.53</v>
      </c>
      <c r="BR522" s="422" t="n">
        <f aca="false">BQ522/$BQ$6</f>
        <v>0.768055555555556</v>
      </c>
      <c r="BS522" s="410" t="n">
        <f aca="false">BA522+AF522</f>
        <v>50685.25</v>
      </c>
      <c r="BT522" s="430" t="n">
        <f aca="false">(BD522*BA522+AP522*AF522)/(AF522+BA522)</f>
        <v>8.60926916607889</v>
      </c>
      <c r="BU522" s="431" t="n">
        <f aca="false">(AQ522*Y522+BA522*BE522)/(BA522+Y522)</f>
        <v>35</v>
      </c>
      <c r="BV522" s="431" t="n">
        <f aca="false">(BA522*BF522+AR522*AF522)/(AF522+BA522)</f>
        <v>211.304866800499</v>
      </c>
      <c r="BW522" s="431" t="n">
        <f aca="false">(BA522*BG522+AS522*AF522)/(AF522+BA522)</f>
        <v>6924.91183332429</v>
      </c>
      <c r="BX522" s="431" t="n">
        <f aca="false">BW522*0.65</f>
        <v>4501.19269166079</v>
      </c>
      <c r="BY522" s="431" t="n">
        <f aca="false">(BK522*BA522+AY522*AF522)/BS522</f>
        <v>13.8598990830666</v>
      </c>
      <c r="BZ522" s="431"/>
      <c r="CA522" s="432"/>
      <c r="CB522" s="431" t="n">
        <f aca="false">BO522</f>
        <v>126</v>
      </c>
      <c r="CC522" s="433" t="n">
        <v>24607.54</v>
      </c>
      <c r="CD522" s="412" t="n">
        <f aca="false">CC522+AF522/2</f>
        <v>25267.54</v>
      </c>
      <c r="CE522" s="422" t="n">
        <f aca="false">CD522/25000</f>
        <v>1.0107016</v>
      </c>
      <c r="CF522" s="434" t="n">
        <f aca="false">6700/CD522*24</f>
        <v>6.36389612918392</v>
      </c>
      <c r="CG522" s="435"/>
      <c r="CH522" s="428"/>
      <c r="CI522" s="447" t="n">
        <f aca="false">9500/CD522*24</f>
        <v>9.02343481003691</v>
      </c>
      <c r="CJ522" s="437" t="n">
        <v>29.6</v>
      </c>
      <c r="CK522" s="437" t="n">
        <v>3.1</v>
      </c>
      <c r="CL522" s="424"/>
      <c r="CM522" s="424" t="n">
        <v>17.9</v>
      </c>
      <c r="CN522" s="424" t="n">
        <v>71</v>
      </c>
      <c r="CO522" s="433"/>
      <c r="CP522" s="433"/>
      <c r="CQ522" s="438"/>
      <c r="CR522" s="438" t="n">
        <v>0.9</v>
      </c>
      <c r="CS522" s="425"/>
      <c r="CT522" s="433" t="n">
        <f aca="false">3500/CD522*24</f>
        <v>3.32442335106623</v>
      </c>
      <c r="CU522" s="435" t="n">
        <v>7.05</v>
      </c>
      <c r="CV522" s="439"/>
      <c r="CW522" s="440"/>
      <c r="CX522" s="441"/>
      <c r="CY522" s="442"/>
      <c r="CZ522" s="443"/>
      <c r="DA522" s="443"/>
      <c r="DB522" s="443"/>
      <c r="DC522" s="443"/>
      <c r="DD522" s="444"/>
      <c r="DE522" s="441"/>
      <c r="DF522" s="445" t="n">
        <v>24757.71</v>
      </c>
      <c r="DG522" s="446" t="n">
        <f aca="false">DF522+AF522/2</f>
        <v>25417.71</v>
      </c>
      <c r="DH522" s="422" t="n">
        <f aca="false">DG522/25000</f>
        <v>1.0167084</v>
      </c>
      <c r="DI522" s="447" t="n">
        <f aca="false">6700/DG522*24</f>
        <v>6.32629768771459</v>
      </c>
      <c r="DJ522" s="435" t="n">
        <v>7.97</v>
      </c>
      <c r="DK522" s="428" t="n">
        <v>3.9</v>
      </c>
      <c r="DL522" s="447" t="n">
        <f aca="false">9500/DG522*24</f>
        <v>8.970123587058</v>
      </c>
      <c r="DM522" s="423" t="n">
        <v>29.9</v>
      </c>
      <c r="DN522" s="423" t="n">
        <v>2.58</v>
      </c>
      <c r="DO522" s="424" t="n">
        <v>8.03</v>
      </c>
      <c r="DP522" s="424" t="n">
        <v>17.8</v>
      </c>
      <c r="DQ522" s="424" t="n">
        <v>65</v>
      </c>
      <c r="DR522" s="433"/>
      <c r="DS522" s="433"/>
      <c r="DT522" s="438"/>
      <c r="DU522" s="438" t="n">
        <v>0.91</v>
      </c>
      <c r="DV522" s="425"/>
      <c r="DW522" s="447" t="n">
        <f aca="false">3500/DG522*24</f>
        <v>3.30478237417926</v>
      </c>
      <c r="DX522" s="435" t="n">
        <v>6.54</v>
      </c>
      <c r="DY522" s="439" t="n">
        <v>8.25</v>
      </c>
      <c r="DZ522" s="440" t="n">
        <v>17.1</v>
      </c>
      <c r="EA522" s="441" t="n">
        <v>60</v>
      </c>
      <c r="EB522" s="442" t="n">
        <v>7920</v>
      </c>
      <c r="EC522" s="443" t="n">
        <v>4.4</v>
      </c>
      <c r="ED522" s="443"/>
      <c r="EE522" s="443"/>
      <c r="EF522" s="443"/>
      <c r="EG522" s="444" t="n">
        <v>12</v>
      </c>
      <c r="EH522" s="441"/>
      <c r="EI522" s="430" t="n">
        <f aca="false">DY522</f>
        <v>8.25</v>
      </c>
      <c r="EJ522" s="448" t="n">
        <f aca="false">DZ522</f>
        <v>17.1</v>
      </c>
      <c r="EK522" s="449" t="n">
        <f aca="false">EA522</f>
        <v>60</v>
      </c>
      <c r="EL522" s="418" t="n">
        <f aca="false">EB522</f>
        <v>7920</v>
      </c>
      <c r="EM522" s="432" t="n">
        <f aca="false">EC522</f>
        <v>4.4</v>
      </c>
      <c r="EN522" s="432"/>
      <c r="EO522" s="432"/>
      <c r="EP522" s="432"/>
      <c r="EQ522" s="431" t="n">
        <f aca="false">EG522</f>
        <v>12</v>
      </c>
      <c r="ER522" s="449"/>
      <c r="ES522" s="450" t="n">
        <f aca="false">44000/(BA522+AF522)*24</f>
        <v>20.8344636753296</v>
      </c>
      <c r="ET522" s="451" t="n">
        <f aca="false">(BA522+AF522)/BA$6</f>
        <v>1.013705</v>
      </c>
      <c r="EU522" s="452" t="n">
        <f aca="false">BV522/1000/ES522*24</f>
        <v>0.24341</v>
      </c>
      <c r="EV522" s="451" t="n">
        <f aca="false">EU522/$EU$6</f>
        <v>0.450759259259259</v>
      </c>
      <c r="EW522" s="514" t="n">
        <f aca="false">1-EM522/BY522</f>
        <v>0.682537371042208</v>
      </c>
      <c r="EX522" s="515" t="n">
        <f aca="false">BY522-EM522</f>
        <v>9.45989908306657</v>
      </c>
      <c r="EY522" s="514" t="n">
        <f aca="false">1-EJ522/BU522</f>
        <v>0.511428571428571</v>
      </c>
      <c r="EZ522" s="515" t="n">
        <f aca="false">BU522-EJ522</f>
        <v>17.9</v>
      </c>
      <c r="FA522" s="451" t="n">
        <f aca="false">1-EK522/BV522</f>
        <v>0.716050080111746</v>
      </c>
      <c r="FB522" s="432" t="n">
        <f aca="false">BV522-EK522</f>
        <v>151.304866800499</v>
      </c>
      <c r="FC522" s="453"/>
      <c r="FD522" s="432"/>
      <c r="FE522" s="453" t="n">
        <f aca="false">1-EQ522/CB522</f>
        <v>0.904761904761905</v>
      </c>
      <c r="FF522" s="431" t="n">
        <f aca="false">CB522-EQ522</f>
        <v>114</v>
      </c>
      <c r="FG522" s="406" t="n">
        <v>50400</v>
      </c>
      <c r="FH522" s="590"/>
      <c r="FI522" s="591"/>
      <c r="FJ522" s="592"/>
      <c r="FK522" s="456" t="n">
        <f aca="false">3000/BS522*24</f>
        <v>1.42053161422702</v>
      </c>
      <c r="FL522" s="531" t="n">
        <v>1800</v>
      </c>
      <c r="FM522" s="456" t="n">
        <f aca="false">FL522/BS522*1000</f>
        <v>35.5132903556755</v>
      </c>
      <c r="FN522" s="531" t="n">
        <v>7716</v>
      </c>
      <c r="FO522" s="533" t="n">
        <f aca="false">FN522/11.15/1.2/1000</f>
        <v>0.576681614349776</v>
      </c>
      <c r="FP522" s="450" t="n">
        <f aca="false">FN522/BS522*1000</f>
        <v>152.233637991329</v>
      </c>
      <c r="FQ522" s="458" t="n">
        <v>54</v>
      </c>
      <c r="FR522" s="459" t="n">
        <f aca="false">FQ522/BS522*1000</f>
        <v>1.06539871067026</v>
      </c>
      <c r="FS522" s="577" t="n">
        <v>8.07</v>
      </c>
      <c r="FT522" s="578" t="n">
        <v>13</v>
      </c>
      <c r="FU522" s="579" t="n">
        <v>49</v>
      </c>
      <c r="FV522" s="580" t="n">
        <v>2</v>
      </c>
      <c r="FW522" s="581"/>
      <c r="FX522" s="580"/>
      <c r="FY522" s="453" t="n">
        <f aca="false">1-FV522/(EG522+DD522)</f>
        <v>0.833333333333333</v>
      </c>
      <c r="FZ522" s="453"/>
      <c r="GA522" s="430"/>
      <c r="GB522" s="514" t="n">
        <f aca="false">1-FT522/DZ522</f>
        <v>0.239766081871345</v>
      </c>
      <c r="GC522" s="515" t="n">
        <f aca="false">(CW522+DZ522-FT522)</f>
        <v>4.1</v>
      </c>
      <c r="GD522" s="514" t="n">
        <f aca="false">1-FU522/EA522</f>
        <v>0.183333333333333</v>
      </c>
      <c r="GE522" s="528" t="n">
        <f aca="false">CX522+EA522-FU522</f>
        <v>11</v>
      </c>
      <c r="GF522" s="462" t="n">
        <f aca="false">4100/BS522*24</f>
        <v>1.94139320611026</v>
      </c>
      <c r="GG522" s="607" t="n">
        <v>25</v>
      </c>
      <c r="GH522" s="451" t="n">
        <f aca="false">GG522/80</f>
        <v>0.3125</v>
      </c>
      <c r="GI522" s="406" t="n">
        <v>175</v>
      </c>
      <c r="GJ522" s="463" t="n">
        <f aca="false">GI522/GG522</f>
        <v>7</v>
      </c>
      <c r="GK522" s="464" t="n">
        <f aca="false">GG522/(BS522/24)*1000</f>
        <v>11.8377634518918</v>
      </c>
      <c r="GL522" s="465" t="n">
        <v>8.16</v>
      </c>
      <c r="GM522" s="530" t="n">
        <v>11.3</v>
      </c>
      <c r="GN522" s="406" t="n">
        <v>46</v>
      </c>
      <c r="GO522" s="514" t="n">
        <f aca="false">1-GM522/FT522</f>
        <v>0.130769230769231</v>
      </c>
      <c r="GP522" s="451" t="n">
        <f aca="false">1-GN522/FU522</f>
        <v>0.0612244897959183</v>
      </c>
      <c r="GQ522" s="578" t="n">
        <v>8</v>
      </c>
      <c r="GR522" s="456" t="n">
        <f aca="false">4300/BS522*24</f>
        <v>2.03609531372539</v>
      </c>
      <c r="GS522" s="532" t="n">
        <f aca="false">HC522</f>
        <v>10.9</v>
      </c>
      <c r="GT522" s="532" t="n">
        <f aca="false">HD522</f>
        <v>40.112</v>
      </c>
      <c r="GU522" s="514" t="n">
        <f aca="false">1-GS522/GM522</f>
        <v>0.0353982300884956</v>
      </c>
      <c r="GV522" s="514" t="n">
        <f aca="false">1-GT522/GN522</f>
        <v>0.128</v>
      </c>
      <c r="GW522" s="514" t="n">
        <f aca="false">1-HC522/FT522</f>
        <v>0.161538461538462</v>
      </c>
      <c r="GX522" s="514" t="n">
        <f aca="false">1-HD522/FU522</f>
        <v>0.181387755102041</v>
      </c>
      <c r="GY522" s="463" t="n">
        <f aca="false">GK522/(FU522-HD522)</f>
        <v>1.33188157649548</v>
      </c>
      <c r="GZ522" s="406" t="n">
        <v>49965</v>
      </c>
      <c r="HA522" s="582" t="n">
        <v>8.4</v>
      </c>
      <c r="HB522" s="452" t="n">
        <v>8.18</v>
      </c>
      <c r="HC522" s="578" t="n">
        <v>10.9</v>
      </c>
      <c r="HD522" s="464" t="n">
        <f aca="false">HC522*3.68</f>
        <v>40.112</v>
      </c>
      <c r="HE522" s="464" t="n">
        <v>10.8</v>
      </c>
      <c r="HF522" s="464" t="n">
        <f aca="false">HE522*2.7</f>
        <v>29.16</v>
      </c>
      <c r="HG522" s="583"/>
      <c r="HH522" s="576" t="n">
        <v>4</v>
      </c>
      <c r="HI522" s="584" t="n">
        <v>7920</v>
      </c>
      <c r="HJ522" s="407" t="n">
        <f aca="false">HI522*0.67</f>
        <v>5306.4</v>
      </c>
      <c r="HK522" s="407"/>
      <c r="HL522" s="550"/>
      <c r="HM522" s="585"/>
      <c r="HN522" s="462" t="n">
        <v>4.63</v>
      </c>
      <c r="HO522" s="575"/>
      <c r="HP522" s="549" t="n">
        <v>0.01</v>
      </c>
      <c r="HQ522" s="586"/>
      <c r="HR522" s="587"/>
      <c r="HS522" s="521" t="n">
        <v>0.31</v>
      </c>
      <c r="HT522" s="588" t="n">
        <v>4</v>
      </c>
      <c r="HU522" s="523" t="n">
        <f aca="false">72500/BA522*24</f>
        <v>35.247466588339</v>
      </c>
      <c r="HV522" s="514" t="n">
        <f aca="false">1-HC522/BE522</f>
        <v>0.688571428571429</v>
      </c>
      <c r="HW522" s="514" t="n">
        <f aca="false">1-HD522/BF522</f>
        <v>0.7493</v>
      </c>
      <c r="HX522" s="514" t="n">
        <f aca="false">1-HN522/BK522</f>
        <v>0.664492753623188</v>
      </c>
      <c r="HY522" s="600"/>
    </row>
    <row r="523" s="599" customFormat="true" ht="15" hidden="false" customHeight="true" outlineLevel="0" collapsed="false">
      <c r="A523" s="401" t="n">
        <v>44005</v>
      </c>
      <c r="B523" s="516" t="n">
        <v>39879</v>
      </c>
      <c r="C523" s="403" t="n">
        <f aca="false">B523/$B$6</f>
        <v>0.79758</v>
      </c>
      <c r="D523" s="572" t="n">
        <v>7.81</v>
      </c>
      <c r="E523" s="573" t="n">
        <v>32.05</v>
      </c>
      <c r="F523" s="574" t="n">
        <v>130.5</v>
      </c>
      <c r="G523" s="407" t="n">
        <f aca="false">F523*B523/1000</f>
        <v>5204.2095</v>
      </c>
      <c r="H523" s="403" t="n">
        <f aca="false">G523/$G$6</f>
        <v>0.20816838</v>
      </c>
      <c r="I523" s="574" t="n">
        <v>8790</v>
      </c>
      <c r="J523" s="407" t="n">
        <f aca="false">I523*0.67</f>
        <v>5889.3</v>
      </c>
      <c r="K523" s="575" t="n">
        <v>18.65</v>
      </c>
      <c r="L523" s="575" t="n">
        <v>6.8</v>
      </c>
      <c r="M523" s="575" t="n">
        <v>0.5</v>
      </c>
      <c r="N523" s="576" t="n">
        <v>45</v>
      </c>
      <c r="O523" s="576" t="n">
        <v>32</v>
      </c>
      <c r="P523" s="410"/>
      <c r="Q523" s="410" t="n">
        <v>1320</v>
      </c>
      <c r="R523" s="410"/>
      <c r="S523" s="410"/>
      <c r="T523" s="411" t="n">
        <v>5.47</v>
      </c>
      <c r="U523" s="410" t="n">
        <f aca="false">V523/2.9</f>
        <v>3220.34482758621</v>
      </c>
      <c r="V523" s="410" t="n">
        <v>9339</v>
      </c>
      <c r="W523" s="410" t="n">
        <v>4432</v>
      </c>
      <c r="X523" s="517"/>
      <c r="Y523" s="474"/>
      <c r="Z523" s="430"/>
      <c r="AA523" s="448"/>
      <c r="AB523" s="410"/>
      <c r="AC523" s="410"/>
      <c r="AD523" s="475"/>
      <c r="AE523" s="478"/>
      <c r="AF523" s="479" t="n">
        <f aca="false">X523+Q523</f>
        <v>1320</v>
      </c>
      <c r="AG523" s="478" t="n">
        <f aca="false">AF523/$AF$6</f>
        <v>0.528</v>
      </c>
      <c r="AH523" s="479" t="n">
        <f aca="false">AI523/2.9</f>
        <v>3220.34482758621</v>
      </c>
      <c r="AI523" s="479" t="n">
        <f aca="false">(V523*Q523+F523*X523)/AF523</f>
        <v>9339</v>
      </c>
      <c r="AJ523" s="474" t="n">
        <f aca="false">(V523*Q523+X523*F523)/1000</f>
        <v>12327.48</v>
      </c>
      <c r="AK523" s="478" t="n">
        <f aca="false">AJ523/$AJ$6</f>
        <v>0.547888</v>
      </c>
      <c r="AL523" s="448" t="n">
        <v>38</v>
      </c>
      <c r="AM523" s="480"/>
      <c r="AN523" s="474" t="n">
        <v>1903</v>
      </c>
      <c r="AO523" s="474" t="n">
        <v>1926</v>
      </c>
      <c r="AP523" s="480" t="n">
        <v>7.47</v>
      </c>
      <c r="AQ523" s="448" t="n">
        <v>702</v>
      </c>
      <c r="AR523" s="474" t="n">
        <f aca="false">AQ523*3</f>
        <v>2106</v>
      </c>
      <c r="AS523" s="658" t="n">
        <f aca="false">AR523/AQ523</f>
        <v>3</v>
      </c>
      <c r="AT523" s="474" t="n">
        <v>4610</v>
      </c>
      <c r="AU523" s="448"/>
      <c r="AV523" s="481" t="n">
        <v>10</v>
      </c>
      <c r="AW523" s="480" t="n">
        <v>8.55</v>
      </c>
      <c r="AX523" s="480" t="n">
        <v>35.3</v>
      </c>
      <c r="AY523" s="481" t="n">
        <v>16.1</v>
      </c>
      <c r="AZ523" s="481" t="n">
        <v>5.6</v>
      </c>
      <c r="BA523" s="421" t="n">
        <f aca="false">CC523+DF523</f>
        <v>48283.13</v>
      </c>
      <c r="BB523" s="422" t="n">
        <f aca="false">BA523/$BA$6</f>
        <v>0.9656626</v>
      </c>
      <c r="BC523" s="423"/>
      <c r="BD523" s="424" t="n">
        <v>7.83</v>
      </c>
      <c r="BE523" s="425" t="n">
        <v>33.4</v>
      </c>
      <c r="BF523" s="426" t="n">
        <v>167</v>
      </c>
      <c r="BG523" s="427" t="n">
        <v>7350</v>
      </c>
      <c r="BH523" s="421" t="n">
        <f aca="false">BG523*0.67</f>
        <v>4924.5</v>
      </c>
      <c r="BI523" s="433" t="n">
        <v>1458</v>
      </c>
      <c r="BJ523" s="422" t="n">
        <f aca="false">BI523/35.5*(23+35.5)/BH523</f>
        <v>0.48789109926081</v>
      </c>
      <c r="BK523" s="428" t="n">
        <v>12.3</v>
      </c>
      <c r="BL523" s="428" t="n">
        <v>5.9</v>
      </c>
      <c r="BM523" s="429" t="n">
        <v>6.2</v>
      </c>
      <c r="BN523" s="423" t="n">
        <v>1.3</v>
      </c>
      <c r="BO523" s="426" t="n">
        <v>131</v>
      </c>
      <c r="BP523" s="426" t="n">
        <v>32</v>
      </c>
      <c r="BQ523" s="424" t="n">
        <v>5.48</v>
      </c>
      <c r="BR523" s="422" t="n">
        <f aca="false">BQ523/$BQ$6</f>
        <v>0.761111111111111</v>
      </c>
      <c r="BS523" s="410" t="n">
        <f aca="false">BA523+AF523</f>
        <v>49603.13</v>
      </c>
      <c r="BT523" s="430" t="n">
        <f aca="false">(BD523*BA523+AP523*AF523)/(AF523+BA523)</f>
        <v>7.82041995938563</v>
      </c>
      <c r="BU523" s="431" t="n">
        <f aca="false">(AQ523*Y523+BA523*BE523)/(BA523+Y523)</f>
        <v>33.4</v>
      </c>
      <c r="BV523" s="431" t="n">
        <f aca="false">(BA523*BF523+AR523*AF523)/(AF523+BA523)</f>
        <v>218.599163197968</v>
      </c>
      <c r="BW523" s="431" t="n">
        <f aca="false">(BA523*BG523+AS523*AF523)/(AF523+BA523)</f>
        <v>7154.48733779501</v>
      </c>
      <c r="BX523" s="431" t="n">
        <f aca="false">BW523*0.65</f>
        <v>4650.41676956676</v>
      </c>
      <c r="BY523" s="431" t="n">
        <f aca="false">(BK523*BA523+AY523*AF523)/BS523</f>
        <v>12.4011226509295</v>
      </c>
      <c r="BZ523" s="431" t="n">
        <f aca="false">(BL523*BA523+AY523*AF523)/BS523</f>
        <v>6.17143448407389</v>
      </c>
      <c r="CA523" s="432" t="n">
        <f aca="false">(BN523*BA523+AZ523*AF523)/BS523</f>
        <v>1.41442826289389</v>
      </c>
      <c r="CB523" s="431" t="n">
        <f aca="false">BO523</f>
        <v>131</v>
      </c>
      <c r="CC523" s="433" t="n">
        <v>23879.86</v>
      </c>
      <c r="CD523" s="412" t="n">
        <f aca="false">CC523+AF523/2</f>
        <v>24539.86</v>
      </c>
      <c r="CE523" s="422" t="n">
        <f aca="false">CD523/25000</f>
        <v>0.9815944</v>
      </c>
      <c r="CF523" s="434" t="n">
        <f aca="false">6700/CD523*24</f>
        <v>6.55260461958626</v>
      </c>
      <c r="CG523" s="435"/>
      <c r="CH523" s="428"/>
      <c r="CI523" s="447" t="n">
        <f aca="false">9500/CD523*24</f>
        <v>9.29100655015962</v>
      </c>
      <c r="CJ523" s="437" t="n">
        <v>30.1</v>
      </c>
      <c r="CK523" s="437" t="n">
        <v>3.6</v>
      </c>
      <c r="CL523" s="424"/>
      <c r="CM523" s="424" t="n">
        <v>16.5</v>
      </c>
      <c r="CN523" s="424" t="n">
        <v>66</v>
      </c>
      <c r="CO523" s="433"/>
      <c r="CP523" s="433"/>
      <c r="CQ523" s="438"/>
      <c r="CR523" s="438" t="n">
        <v>0.88</v>
      </c>
      <c r="CS523" s="425"/>
      <c r="CT523" s="433" t="n">
        <f aca="false">3500/CD523*24</f>
        <v>3.4230024132167</v>
      </c>
      <c r="CU523" s="435" t="n">
        <v>6.76</v>
      </c>
      <c r="CV523" s="439"/>
      <c r="CW523" s="440"/>
      <c r="CX523" s="441"/>
      <c r="CY523" s="442"/>
      <c r="CZ523" s="443"/>
      <c r="DA523" s="443"/>
      <c r="DB523" s="443"/>
      <c r="DC523" s="443"/>
      <c r="DD523" s="444"/>
      <c r="DE523" s="441"/>
      <c r="DF523" s="445" t="n">
        <v>24403.27</v>
      </c>
      <c r="DG523" s="446" t="n">
        <f aca="false">DF523+AF523/2</f>
        <v>25063.27</v>
      </c>
      <c r="DH523" s="422" t="n">
        <f aca="false">DG523/25000</f>
        <v>1.0025308</v>
      </c>
      <c r="DI523" s="447" t="n">
        <f aca="false">6700/DG523*24</f>
        <v>6.41576298703242</v>
      </c>
      <c r="DJ523" s="435" t="n">
        <v>7.59</v>
      </c>
      <c r="DK523" s="428" t="n">
        <v>4.2</v>
      </c>
      <c r="DL523" s="447" t="n">
        <f aca="false">9500/DG523*24</f>
        <v>9.09697736967283</v>
      </c>
      <c r="DM523" s="423" t="n">
        <v>30.1</v>
      </c>
      <c r="DN523" s="423" t="n">
        <v>2.29</v>
      </c>
      <c r="DO523" s="424" t="n">
        <v>7.71</v>
      </c>
      <c r="DP523" s="424" t="n">
        <v>16.1</v>
      </c>
      <c r="DQ523" s="424" t="n">
        <v>65</v>
      </c>
      <c r="DR523" s="433" t="n">
        <v>4717</v>
      </c>
      <c r="DS523" s="433" t="n">
        <v>2159</v>
      </c>
      <c r="DT523" s="438" t="n">
        <f aca="false">DS523/DR523</f>
        <v>0.457706169175323</v>
      </c>
      <c r="DU523" s="438" t="n">
        <v>0.91</v>
      </c>
      <c r="DV523" s="425"/>
      <c r="DW523" s="447" t="n">
        <f aca="false">3500/DG523*24</f>
        <v>3.35151797830052</v>
      </c>
      <c r="DX523" s="435" t="n">
        <v>5.96</v>
      </c>
      <c r="DY523" s="439" t="n">
        <v>7.99</v>
      </c>
      <c r="DZ523" s="440" t="n">
        <v>16.3</v>
      </c>
      <c r="EA523" s="441" t="n">
        <v>59</v>
      </c>
      <c r="EB523" s="442" t="n">
        <v>7420</v>
      </c>
      <c r="EC523" s="443" t="n">
        <v>3.7</v>
      </c>
      <c r="ED523" s="443" t="n">
        <v>0.21</v>
      </c>
      <c r="EE523" s="443" t="n">
        <v>5</v>
      </c>
      <c r="EF523" s="443" t="n">
        <v>0.95</v>
      </c>
      <c r="EG523" s="444" t="n">
        <v>11</v>
      </c>
      <c r="EH523" s="441" t="n">
        <v>16</v>
      </c>
      <c r="EI523" s="430" t="n">
        <f aca="false">DY523</f>
        <v>7.99</v>
      </c>
      <c r="EJ523" s="448" t="n">
        <f aca="false">DZ523</f>
        <v>16.3</v>
      </c>
      <c r="EK523" s="449" t="n">
        <f aca="false">EA523</f>
        <v>59</v>
      </c>
      <c r="EL523" s="418" t="n">
        <f aca="false">EB523</f>
        <v>7420</v>
      </c>
      <c r="EM523" s="432" t="n">
        <f aca="false">EC523</f>
        <v>3.7</v>
      </c>
      <c r="EN523" s="432" t="n">
        <f aca="false">ED523</f>
        <v>0.21</v>
      </c>
      <c r="EO523" s="432" t="n">
        <f aca="false">EE523</f>
        <v>5</v>
      </c>
      <c r="EP523" s="432" t="n">
        <f aca="false">EF523</f>
        <v>0.95</v>
      </c>
      <c r="EQ523" s="431" t="n">
        <f aca="false">EG523</f>
        <v>11</v>
      </c>
      <c r="ER523" s="449" t="n">
        <f aca="false">EH523</f>
        <v>16</v>
      </c>
      <c r="ES523" s="450" t="n">
        <f aca="false">44000/(BA523+AF523)*24</f>
        <v>21.28897914305</v>
      </c>
      <c r="ET523" s="451" t="n">
        <f aca="false">(BA523+AF523)/BA$6</f>
        <v>0.9920626</v>
      </c>
      <c r="EU523" s="452" t="n">
        <f aca="false">BV523/1000/ES523*24</f>
        <v>0.246436425227273</v>
      </c>
      <c r="EV523" s="451" t="n">
        <f aca="false">EU523/$EU$6</f>
        <v>0.456363750420876</v>
      </c>
      <c r="EW523" s="514" t="n">
        <f aca="false">1-EM523/BY523</f>
        <v>0.701639915663387</v>
      </c>
      <c r="EX523" s="515" t="n">
        <f aca="false">BY523-EM523</f>
        <v>8.70112265092949</v>
      </c>
      <c r="EY523" s="514" t="n">
        <f aca="false">1-EJ523/BU523</f>
        <v>0.511976047904192</v>
      </c>
      <c r="EZ523" s="515" t="n">
        <f aca="false">BU523-EJ523</f>
        <v>17.1</v>
      </c>
      <c r="FA523" s="451" t="n">
        <f aca="false">1-EK523/BV523</f>
        <v>0.730099607258933</v>
      </c>
      <c r="FB523" s="432" t="n">
        <f aca="false">BV523-EK523</f>
        <v>159.599163197968</v>
      </c>
      <c r="FC523" s="453" t="n">
        <f aca="false">1-EP523/CA523</f>
        <v>0.328350525139877</v>
      </c>
      <c r="FD523" s="432" t="n">
        <f aca="false">CA523-EP523</f>
        <v>0.464428262893894</v>
      </c>
      <c r="FE523" s="453" t="n">
        <f aca="false">1-EQ523/CB523</f>
        <v>0.916030534351145</v>
      </c>
      <c r="FF523" s="431" t="n">
        <f aca="false">CB523-EQ523</f>
        <v>120</v>
      </c>
      <c r="FG523" s="406" t="n">
        <v>50400</v>
      </c>
      <c r="FH523" s="590"/>
      <c r="FI523" s="591"/>
      <c r="FJ523" s="592"/>
      <c r="FK523" s="456" t="n">
        <f aca="false">3000/BS523*24</f>
        <v>1.45152130520796</v>
      </c>
      <c r="FL523" s="531" t="n">
        <v>1800</v>
      </c>
      <c r="FM523" s="456" t="n">
        <f aca="false">FL523/BS523*1000</f>
        <v>36.2880326301989</v>
      </c>
      <c r="FN523" s="531" t="n">
        <v>6811</v>
      </c>
      <c r="FO523" s="533" t="n">
        <f aca="false">FN523/11.15/1.2/1000</f>
        <v>0.509043348281016</v>
      </c>
      <c r="FP523" s="450" t="n">
        <f aca="false">FN523/BS523*1000</f>
        <v>137.309883469047</v>
      </c>
      <c r="FQ523" s="458" t="n">
        <v>54</v>
      </c>
      <c r="FR523" s="459" t="n">
        <f aca="false">FQ523/BS523*1000</f>
        <v>1.08864097890597</v>
      </c>
      <c r="FS523" s="577" t="n">
        <v>7.87</v>
      </c>
      <c r="FT523" s="578" t="n">
        <v>11.9</v>
      </c>
      <c r="FU523" s="579" t="n">
        <v>44</v>
      </c>
      <c r="FV523" s="580" t="n">
        <v>8</v>
      </c>
      <c r="FW523" s="581" t="n">
        <v>0.22</v>
      </c>
      <c r="FX523" s="580" t="n">
        <v>8</v>
      </c>
      <c r="FY523" s="453" t="n">
        <f aca="false">1-FV523/(EG523+DD523)</f>
        <v>0.272727272727273</v>
      </c>
      <c r="FZ523" s="453" t="n">
        <f aca="false">1-FW523/(EF523+DC523)</f>
        <v>0.768421052631579</v>
      </c>
      <c r="GA523" s="430" t="n">
        <f aca="false">EF523+DC523-FW523</f>
        <v>0.73</v>
      </c>
      <c r="GB523" s="514" t="n">
        <f aca="false">1-FT523/DZ523</f>
        <v>0.269938650306748</v>
      </c>
      <c r="GC523" s="515" t="n">
        <f aca="false">(CW523+DZ523-FT523)</f>
        <v>4.4</v>
      </c>
      <c r="GD523" s="514" t="n">
        <f aca="false">1-FU523/EA523</f>
        <v>0.254237288135593</v>
      </c>
      <c r="GE523" s="528" t="n">
        <f aca="false">CX523+EA523-FU523</f>
        <v>15</v>
      </c>
      <c r="GF523" s="462" t="n">
        <f aca="false">4100/BS523*24</f>
        <v>1.98374578378421</v>
      </c>
      <c r="GG523" s="607" t="n">
        <v>25</v>
      </c>
      <c r="GH523" s="451" t="n">
        <f aca="false">GG523/80</f>
        <v>0.3125</v>
      </c>
      <c r="GI523" s="406" t="n">
        <v>175</v>
      </c>
      <c r="GJ523" s="463" t="n">
        <f aca="false">GI523/GG523</f>
        <v>7</v>
      </c>
      <c r="GK523" s="464" t="n">
        <f aca="false">GG523/(BS523/24)*1000</f>
        <v>12.096010876733</v>
      </c>
      <c r="GL523" s="465" t="n">
        <v>8.01</v>
      </c>
      <c r="GM523" s="530" t="n">
        <v>11.5</v>
      </c>
      <c r="GN523" s="406" t="n">
        <v>43</v>
      </c>
      <c r="GO523" s="514" t="n">
        <f aca="false">1-GM523/FT523</f>
        <v>0.0336134453781513</v>
      </c>
      <c r="GP523" s="451" t="n">
        <f aca="false">1-GN523/FU523</f>
        <v>0.0227272727272727</v>
      </c>
      <c r="GQ523" s="578" t="n">
        <v>8</v>
      </c>
      <c r="GR523" s="456" t="n">
        <f aca="false">4300/BS523*24</f>
        <v>2.08051387079807</v>
      </c>
      <c r="GS523" s="532" t="n">
        <f aca="false">HC523</f>
        <v>11.3</v>
      </c>
      <c r="GT523" s="532" t="n">
        <f aca="false">HD523</f>
        <v>41.584</v>
      </c>
      <c r="GU523" s="514" t="n">
        <f aca="false">1-GS523/GM523</f>
        <v>0.017391304347826</v>
      </c>
      <c r="GV523" s="514" t="n">
        <f aca="false">1-GT523/GN523</f>
        <v>0.0329302325581394</v>
      </c>
      <c r="GW523" s="514" t="n">
        <f aca="false">1-HC523/FT523</f>
        <v>0.0504201680672268</v>
      </c>
      <c r="GX523" s="514" t="n">
        <f aca="false">1-HD523/FU523</f>
        <v>0.0549090909090908</v>
      </c>
      <c r="GY523" s="463" t="n">
        <f aca="false">GK523/(FU523-HD523)</f>
        <v>5.00662701851531</v>
      </c>
      <c r="GZ523" s="406" t="n">
        <v>43972</v>
      </c>
      <c r="HA523" s="582" t="n">
        <v>8.27</v>
      </c>
      <c r="HB523" s="452" t="n">
        <v>8.08</v>
      </c>
      <c r="HC523" s="578" t="n">
        <v>11.3</v>
      </c>
      <c r="HD523" s="464" t="n">
        <f aca="false">HC523*3.68</f>
        <v>41.584</v>
      </c>
      <c r="HE523" s="464" t="n">
        <v>10.5</v>
      </c>
      <c r="HF523" s="464" t="n">
        <f aca="false">HE523*2.7</f>
        <v>28.35</v>
      </c>
      <c r="HG523" s="583"/>
      <c r="HH523" s="576" t="n">
        <v>8</v>
      </c>
      <c r="HI523" s="584" t="n">
        <v>7490</v>
      </c>
      <c r="HJ523" s="407" t="n">
        <f aca="false">HI523*0.67</f>
        <v>5018.3</v>
      </c>
      <c r="HK523" s="407" t="n">
        <v>189</v>
      </c>
      <c r="HL523" s="550" t="n">
        <v>1399</v>
      </c>
      <c r="HM523" s="585" t="n">
        <v>4.2</v>
      </c>
      <c r="HN523" s="462" t="n">
        <v>4.85</v>
      </c>
      <c r="HO523" s="575" t="n">
        <v>0.14</v>
      </c>
      <c r="HP523" s="549" t="n">
        <v>0.01</v>
      </c>
      <c r="HQ523" s="586" t="n">
        <v>4.1</v>
      </c>
      <c r="HR523" s="587" t="n">
        <v>0.28</v>
      </c>
      <c r="HS523" s="521" t="n">
        <v>0.19</v>
      </c>
      <c r="HT523" s="588" t="n">
        <v>4</v>
      </c>
      <c r="HU523" s="523" t="n">
        <f aca="false">72500/BA523*24</f>
        <v>36.0374317075136</v>
      </c>
      <c r="HV523" s="514" t="n">
        <f aca="false">1-HC523/BE523</f>
        <v>0.661676646706587</v>
      </c>
      <c r="HW523" s="514" t="n">
        <f aca="false">1-HD523/BF523</f>
        <v>0.750994011976048</v>
      </c>
      <c r="HX523" s="514" t="n">
        <f aca="false">1-HN523/BK523</f>
        <v>0.605691056910569</v>
      </c>
      <c r="HY523" s="600"/>
    </row>
    <row r="524" s="599" customFormat="true" ht="15" hidden="false" customHeight="true" outlineLevel="0" collapsed="false">
      <c r="A524" s="401" t="n">
        <v>44006</v>
      </c>
      <c r="B524" s="516" t="n">
        <v>52041</v>
      </c>
      <c r="C524" s="403" t="n">
        <f aca="false">B524/$B$6</f>
        <v>1.04082</v>
      </c>
      <c r="D524" s="572" t="n">
        <v>7.83</v>
      </c>
      <c r="E524" s="573" t="n">
        <v>39</v>
      </c>
      <c r="F524" s="574" t="n">
        <v>148.5</v>
      </c>
      <c r="G524" s="407" t="n">
        <f aca="false">F524*B524/1000</f>
        <v>7728.0885</v>
      </c>
      <c r="H524" s="403" t="n">
        <f aca="false">G524/$G$6</f>
        <v>0.30912354</v>
      </c>
      <c r="I524" s="574" t="n">
        <v>8095</v>
      </c>
      <c r="J524" s="407" t="n">
        <f aca="false">I524*0.67</f>
        <v>5423.65</v>
      </c>
      <c r="K524" s="575" t="n">
        <v>20.65</v>
      </c>
      <c r="L524" s="575"/>
      <c r="M524" s="575"/>
      <c r="N524" s="576" t="n">
        <v>92.5</v>
      </c>
      <c r="O524" s="576"/>
      <c r="P524" s="410"/>
      <c r="Q524" s="410" t="n">
        <v>1320</v>
      </c>
      <c r="R524" s="410"/>
      <c r="S524" s="410"/>
      <c r="T524" s="411" t="n">
        <v>5.21</v>
      </c>
      <c r="U524" s="410" t="n">
        <f aca="false">V524/2.9</f>
        <v>3305.51724137931</v>
      </c>
      <c r="V524" s="410" t="n">
        <v>9586</v>
      </c>
      <c r="W524" s="410" t="n">
        <v>4029</v>
      </c>
      <c r="X524" s="517"/>
      <c r="Y524" s="474"/>
      <c r="Z524" s="430"/>
      <c r="AA524" s="410"/>
      <c r="AB524" s="410"/>
      <c r="AC524" s="410"/>
      <c r="AD524" s="475"/>
      <c r="AE524" s="478"/>
      <c r="AF524" s="479" t="n">
        <f aca="false">X524+Q524</f>
        <v>1320</v>
      </c>
      <c r="AG524" s="478" t="n">
        <f aca="false">AF524/$AF$6</f>
        <v>0.528</v>
      </c>
      <c r="AH524" s="479" t="n">
        <f aca="false">AI524/2.9</f>
        <v>3305.51724137931</v>
      </c>
      <c r="AI524" s="479" t="n">
        <f aca="false">(V524*Q524+F524*X524)/AF524</f>
        <v>9586</v>
      </c>
      <c r="AJ524" s="474" t="n">
        <f aca="false">(V524*Q524+X524*F524)/1000</f>
        <v>12653.52</v>
      </c>
      <c r="AK524" s="478" t="n">
        <f aca="false">AJ524/$AJ$6</f>
        <v>0.562378666666667</v>
      </c>
      <c r="AL524" s="448" t="n">
        <v>38</v>
      </c>
      <c r="AM524" s="480"/>
      <c r="AN524" s="474" t="n">
        <v>1912</v>
      </c>
      <c r="AO524" s="474" t="n">
        <v>1908</v>
      </c>
      <c r="AP524" s="480" t="n">
        <v>7.35</v>
      </c>
      <c r="AQ524" s="448" t="n">
        <v>732</v>
      </c>
      <c r="AR524" s="474" t="n">
        <f aca="false">AQ524*3</f>
        <v>2196</v>
      </c>
      <c r="AS524" s="658" t="n">
        <f aca="false">AR524/AQ524</f>
        <v>3</v>
      </c>
      <c r="AT524" s="474" t="n">
        <v>4830</v>
      </c>
      <c r="AU524" s="448"/>
      <c r="AV524" s="481" t="n">
        <v>12</v>
      </c>
      <c r="AW524" s="480" t="n">
        <v>8.7</v>
      </c>
      <c r="AX524" s="480" t="n">
        <v>37.33</v>
      </c>
      <c r="AY524" s="481" t="n">
        <v>18.3</v>
      </c>
      <c r="AZ524" s="481" t="n">
        <v>5.8</v>
      </c>
      <c r="BA524" s="421" t="n">
        <f aca="false">CC524+DF524</f>
        <v>45106.06</v>
      </c>
      <c r="BB524" s="422" t="n">
        <f aca="false">BA524/$BA$6</f>
        <v>0.9021212</v>
      </c>
      <c r="BC524" s="423"/>
      <c r="BD524" s="424" t="n">
        <v>7.94</v>
      </c>
      <c r="BE524" s="425" t="n">
        <v>38.8</v>
      </c>
      <c r="BF524" s="426" t="n">
        <v>180</v>
      </c>
      <c r="BG524" s="427" t="n">
        <v>8220</v>
      </c>
      <c r="BH524" s="421" t="n">
        <f aca="false">BG524*0.67</f>
        <v>5507.4</v>
      </c>
      <c r="BI524" s="433"/>
      <c r="BJ524" s="422"/>
      <c r="BK524" s="428" t="n">
        <v>15.7</v>
      </c>
      <c r="BL524" s="428"/>
      <c r="BM524" s="429"/>
      <c r="BN524" s="423"/>
      <c r="BO524" s="426" t="n">
        <v>113</v>
      </c>
      <c r="BP524" s="426"/>
      <c r="BQ524" s="424" t="n">
        <v>5.35</v>
      </c>
      <c r="BR524" s="422" t="n">
        <f aca="false">BQ524/$BQ$6</f>
        <v>0.743055555555555</v>
      </c>
      <c r="BS524" s="410" t="n">
        <f aca="false">BA524+AF524</f>
        <v>46426.06</v>
      </c>
      <c r="BT524" s="430" t="n">
        <f aca="false">(BD524*BA524+AP524*AF524)/(AF524+BA524)</f>
        <v>7.92322493875207</v>
      </c>
      <c r="BU524" s="431" t="n">
        <f aca="false">(AQ524*Y524+BA524*BE524)/(BA524+Y524)</f>
        <v>38.8</v>
      </c>
      <c r="BV524" s="431" t="n">
        <f aca="false">(BA524*BF524+AR524*AF524)/(AF524+BA524)</f>
        <v>237.319531314955</v>
      </c>
      <c r="BW524" s="431" t="n">
        <f aca="false">(BA524*BG524+AS524*AF524)/(AF524+BA524)</f>
        <v>7986.3717317386</v>
      </c>
      <c r="BX524" s="431" t="n">
        <f aca="false">BW524*0.65</f>
        <v>5191.14162563009</v>
      </c>
      <c r="BY524" s="431" t="n">
        <f aca="false">(BK524*BA524+AY524*AF524)/BS524</f>
        <v>15.7739239987197</v>
      </c>
      <c r="BZ524" s="431"/>
      <c r="CA524" s="432"/>
      <c r="CB524" s="431" t="n">
        <f aca="false">BO524</f>
        <v>113</v>
      </c>
      <c r="CC524" s="433" t="n">
        <v>22800.68</v>
      </c>
      <c r="CD524" s="412" t="n">
        <f aca="false">CC524+AF524/2</f>
        <v>23460.68</v>
      </c>
      <c r="CE524" s="422" t="n">
        <f aca="false">CD524/25000</f>
        <v>0.9384272</v>
      </c>
      <c r="CF524" s="434" t="n">
        <f aca="false">6700/CD524*24</f>
        <v>6.85402128156558</v>
      </c>
      <c r="CG524" s="435"/>
      <c r="CH524" s="428"/>
      <c r="CI524" s="447" t="n">
        <f aca="false">9500/CD524*24</f>
        <v>9.71838838430941</v>
      </c>
      <c r="CJ524" s="437" t="n">
        <v>30</v>
      </c>
      <c r="CK524" s="437" t="n">
        <v>2.38</v>
      </c>
      <c r="CL524" s="424"/>
      <c r="CM524" s="424" t="n">
        <v>16.8</v>
      </c>
      <c r="CN524" s="424" t="n">
        <v>72</v>
      </c>
      <c r="CO524" s="433"/>
      <c r="CP524" s="433"/>
      <c r="CQ524" s="438"/>
      <c r="CR524" s="438" t="n">
        <v>0.91</v>
      </c>
      <c r="CS524" s="425"/>
      <c r="CT524" s="433" t="n">
        <f aca="false">3500/CD524*24</f>
        <v>3.58045887842978</v>
      </c>
      <c r="CU524" s="435" t="n">
        <v>6.66</v>
      </c>
      <c r="CV524" s="439"/>
      <c r="CW524" s="440"/>
      <c r="CX524" s="441"/>
      <c r="CY524" s="442"/>
      <c r="CZ524" s="443"/>
      <c r="DA524" s="443"/>
      <c r="DB524" s="443"/>
      <c r="DC524" s="443"/>
      <c r="DD524" s="444"/>
      <c r="DE524" s="441"/>
      <c r="DF524" s="445" t="n">
        <v>22305.38</v>
      </c>
      <c r="DG524" s="446" t="n">
        <f aca="false">DF524+AF524/2</f>
        <v>22965.38</v>
      </c>
      <c r="DH524" s="422" t="n">
        <f aca="false">DG524/25000</f>
        <v>0.9186152</v>
      </c>
      <c r="DI524" s="447" t="n">
        <f aca="false">6700/DG524*24</f>
        <v>7.00184364465121</v>
      </c>
      <c r="DJ524" s="435" t="n">
        <v>7.62</v>
      </c>
      <c r="DK524" s="428" t="n">
        <v>3.9</v>
      </c>
      <c r="DL524" s="447" t="n">
        <f aca="false">9500/DG524*24</f>
        <v>9.92798725734127</v>
      </c>
      <c r="DM524" s="423" t="n">
        <v>30.2</v>
      </c>
      <c r="DN524" s="423" t="n">
        <v>2.67</v>
      </c>
      <c r="DO524" s="424" t="n">
        <v>7.74</v>
      </c>
      <c r="DP524" s="424" t="n">
        <v>16.6</v>
      </c>
      <c r="DQ524" s="424" t="n">
        <v>64</v>
      </c>
      <c r="DR524" s="433"/>
      <c r="DS524" s="433"/>
      <c r="DT524" s="438"/>
      <c r="DU524" s="438" t="n">
        <v>0.91</v>
      </c>
      <c r="DV524" s="425"/>
      <c r="DW524" s="447" t="n">
        <f aca="false">3500/DG524*24</f>
        <v>3.65767951586257</v>
      </c>
      <c r="DX524" s="435" t="n">
        <v>5.88</v>
      </c>
      <c r="DY524" s="439" t="n">
        <v>7.93</v>
      </c>
      <c r="DZ524" s="440" t="n">
        <v>16.1</v>
      </c>
      <c r="EA524" s="441" t="n">
        <v>54</v>
      </c>
      <c r="EB524" s="442" t="n">
        <v>7490</v>
      </c>
      <c r="EC524" s="443" t="n">
        <v>3.9</v>
      </c>
      <c r="ED524" s="443"/>
      <c r="EE524" s="443"/>
      <c r="EF524" s="443"/>
      <c r="EG524" s="444" t="n">
        <v>9</v>
      </c>
      <c r="EH524" s="441"/>
      <c r="EI524" s="430" t="n">
        <f aca="false">DY524</f>
        <v>7.93</v>
      </c>
      <c r="EJ524" s="448" t="n">
        <f aca="false">DZ524</f>
        <v>16.1</v>
      </c>
      <c r="EK524" s="449" t="n">
        <f aca="false">EA524</f>
        <v>54</v>
      </c>
      <c r="EL524" s="418" t="n">
        <f aca="false">EB524</f>
        <v>7490</v>
      </c>
      <c r="EM524" s="432" t="n">
        <f aca="false">EC524</f>
        <v>3.9</v>
      </c>
      <c r="EN524" s="432"/>
      <c r="EO524" s="432"/>
      <c r="EP524" s="432"/>
      <c r="EQ524" s="431" t="n">
        <f aca="false">EG524</f>
        <v>9</v>
      </c>
      <c r="ER524" s="449"/>
      <c r="ES524" s="450" t="n">
        <f aca="false">44000/(BA524+AF524)*24</f>
        <v>22.745845759903</v>
      </c>
      <c r="ET524" s="451" t="n">
        <f aca="false">(BA524+AF524)/BA$6</f>
        <v>0.9285212</v>
      </c>
      <c r="EU524" s="452" t="n">
        <f aca="false">BV524/1000/ES524*24</f>
        <v>0.250404790909091</v>
      </c>
      <c r="EV524" s="451" t="n">
        <f aca="false">EU524/$EU$6</f>
        <v>0.463712575757576</v>
      </c>
      <c r="EW524" s="514" t="n">
        <f aca="false">1-EM524/BY524</f>
        <v>0.752756511295696</v>
      </c>
      <c r="EX524" s="515" t="n">
        <f aca="false">BY524-EM524</f>
        <v>11.8739239987197</v>
      </c>
      <c r="EY524" s="514" t="n">
        <f aca="false">1-EJ524/BU524</f>
        <v>0.585051546391752</v>
      </c>
      <c r="EZ524" s="515" t="n">
        <f aca="false">BU524-EJ524</f>
        <v>22.7</v>
      </c>
      <c r="FA524" s="451" t="n">
        <f aca="false">1-EK524/BV524</f>
        <v>0.772458677544182</v>
      </c>
      <c r="FB524" s="432" t="n">
        <f aca="false">BV524-EK524</f>
        <v>183.319531314955</v>
      </c>
      <c r="FC524" s="453"/>
      <c r="FD524" s="432"/>
      <c r="FE524" s="453" t="n">
        <f aca="false">1-EQ524/CB524</f>
        <v>0.920353982300885</v>
      </c>
      <c r="FF524" s="431" t="n">
        <f aca="false">CB524-EQ524</f>
        <v>104</v>
      </c>
      <c r="FG524" s="406" t="n">
        <v>50400</v>
      </c>
      <c r="FH524" s="590"/>
      <c r="FI524" s="591"/>
      <c r="FJ524" s="592"/>
      <c r="FK524" s="456" t="n">
        <f aca="false">3000/BS524*24</f>
        <v>1.55085311999338</v>
      </c>
      <c r="FL524" s="531" t="n">
        <v>1800</v>
      </c>
      <c r="FM524" s="456" t="n">
        <f aca="false">FL524/BS524*1000</f>
        <v>38.7713279998346</v>
      </c>
      <c r="FN524" s="531" t="n">
        <v>4726</v>
      </c>
      <c r="FO524" s="533" t="n">
        <f aca="false">FN524/11.15/1.2/1000</f>
        <v>0.35321375186846</v>
      </c>
      <c r="FP524" s="450" t="n">
        <f aca="false">FN524/BS524*1000</f>
        <v>101.796275626232</v>
      </c>
      <c r="FQ524" s="458" t="n">
        <v>54</v>
      </c>
      <c r="FR524" s="459" t="n">
        <f aca="false">FQ524/BS524*1000</f>
        <v>1.16313983999504</v>
      </c>
      <c r="FS524" s="577" t="n">
        <v>7.79</v>
      </c>
      <c r="FT524" s="578" t="n">
        <v>12.4</v>
      </c>
      <c r="FU524" s="579" t="n">
        <v>42</v>
      </c>
      <c r="FV524" s="580" t="n">
        <v>4</v>
      </c>
      <c r="FW524" s="581"/>
      <c r="FX524" s="580"/>
      <c r="FY524" s="453" t="n">
        <f aca="false">1-FV524/(EG524+DD524)</f>
        <v>0.555555555555556</v>
      </c>
      <c r="FZ524" s="453"/>
      <c r="GA524" s="430"/>
      <c r="GB524" s="514" t="n">
        <f aca="false">1-FT524/DZ524</f>
        <v>0.229813664596273</v>
      </c>
      <c r="GC524" s="515" t="n">
        <f aca="false">(CW524+DZ524-FT524)</f>
        <v>3.7</v>
      </c>
      <c r="GD524" s="514" t="n">
        <f aca="false">1-FU524/EA524</f>
        <v>0.222222222222222</v>
      </c>
      <c r="GE524" s="528" t="n">
        <f aca="false">CX524+EA524-FU524</f>
        <v>12</v>
      </c>
      <c r="GF524" s="462" t="n">
        <f aca="false">4100/BS524*24</f>
        <v>2.11949926399096</v>
      </c>
      <c r="GG524" s="607" t="n">
        <v>25</v>
      </c>
      <c r="GH524" s="451" t="n">
        <f aca="false">GG524/80</f>
        <v>0.3125</v>
      </c>
      <c r="GI524" s="406" t="n">
        <v>175</v>
      </c>
      <c r="GJ524" s="463" t="n">
        <f aca="false">GI524/GG524</f>
        <v>7</v>
      </c>
      <c r="GK524" s="464" t="n">
        <f aca="false">GG524/(BS524/24)*1000</f>
        <v>12.9237759999449</v>
      </c>
      <c r="GL524" s="465" t="n">
        <v>8.01</v>
      </c>
      <c r="GM524" s="530" t="n">
        <v>11.2</v>
      </c>
      <c r="GN524" s="406" t="n">
        <v>38</v>
      </c>
      <c r="GO524" s="514" t="n">
        <f aca="false">1-GM524/FT524</f>
        <v>0.0967741935483872</v>
      </c>
      <c r="GP524" s="451" t="n">
        <f aca="false">1-GN524/FU524</f>
        <v>0.0952380952380952</v>
      </c>
      <c r="GQ524" s="578" t="n">
        <v>8</v>
      </c>
      <c r="GR524" s="456" t="n">
        <f aca="false">4300/BS524*24</f>
        <v>2.22288947199052</v>
      </c>
      <c r="GS524" s="532" t="n">
        <f aca="false">HC524</f>
        <v>11.1</v>
      </c>
      <c r="GT524" s="532" t="n">
        <f aca="false">HD524</f>
        <v>36.63</v>
      </c>
      <c r="GU524" s="514" t="n">
        <f aca="false">1-GS524/GM524</f>
        <v>0.0089285714285714</v>
      </c>
      <c r="GV524" s="514" t="n">
        <f aca="false">1-GT524/GN524</f>
        <v>0.0360526315789474</v>
      </c>
      <c r="GW524" s="514" t="n">
        <f aca="false">1-HC524/FT524</f>
        <v>0.104838709677419</v>
      </c>
      <c r="GX524" s="514" t="n">
        <f aca="false">1-HD524/FU524</f>
        <v>0.127857142857143</v>
      </c>
      <c r="GY524" s="463" t="n">
        <f aca="false">GK524/(FU524-HD524)</f>
        <v>2.40666219738265</v>
      </c>
      <c r="GZ524" s="406" t="n">
        <v>46378</v>
      </c>
      <c r="HA524" s="582" t="n">
        <v>8.13</v>
      </c>
      <c r="HB524" s="452" t="n">
        <v>8.04</v>
      </c>
      <c r="HC524" s="578" t="n">
        <v>11.1</v>
      </c>
      <c r="HD524" s="464" t="n">
        <f aca="false">HC524*3.3</f>
        <v>36.63</v>
      </c>
      <c r="HE524" s="464" t="n">
        <v>11.69</v>
      </c>
      <c r="HF524" s="464" t="n">
        <f aca="false">HE524*2.7</f>
        <v>31.563</v>
      </c>
      <c r="HG524" s="583"/>
      <c r="HH524" s="576" t="n">
        <v>6</v>
      </c>
      <c r="HI524" s="584" t="n">
        <v>7310</v>
      </c>
      <c r="HJ524" s="407" t="n">
        <f aca="false">HI524*0.67</f>
        <v>4897.7</v>
      </c>
      <c r="HK524" s="407"/>
      <c r="HL524" s="550"/>
      <c r="HM524" s="585"/>
      <c r="HN524" s="462" t="n">
        <v>3.83</v>
      </c>
      <c r="HO524" s="575"/>
      <c r="HP524" s="549" t="n">
        <v>0.01</v>
      </c>
      <c r="HQ524" s="586"/>
      <c r="HR524" s="587"/>
      <c r="HS524" s="521" t="n">
        <v>0.19</v>
      </c>
      <c r="HT524" s="588" t="n">
        <v>4</v>
      </c>
      <c r="HU524" s="523" t="n">
        <f aca="false">72500/BA524*24</f>
        <v>38.5757479150252</v>
      </c>
      <c r="HV524" s="514" t="n">
        <f aca="false">1-HC524/BE524</f>
        <v>0.713917525773196</v>
      </c>
      <c r="HW524" s="514" t="n">
        <f aca="false">1-HD524/BF524</f>
        <v>0.7965</v>
      </c>
      <c r="HX524" s="514" t="n">
        <f aca="false">1-HN524/BK524</f>
        <v>0.756050955414013</v>
      </c>
      <c r="HY524" s="600"/>
    </row>
    <row r="525" s="599" customFormat="true" ht="15" hidden="false" customHeight="true" outlineLevel="0" collapsed="false">
      <c r="A525" s="401" t="n">
        <v>44007</v>
      </c>
      <c r="B525" s="516" t="n">
        <v>52654</v>
      </c>
      <c r="C525" s="403" t="n">
        <f aca="false">B525/$B$6</f>
        <v>1.05308</v>
      </c>
      <c r="D525" s="572" t="n">
        <v>7.89</v>
      </c>
      <c r="E525" s="573" t="n">
        <v>36.3</v>
      </c>
      <c r="F525" s="574" t="n">
        <v>159</v>
      </c>
      <c r="G525" s="407" t="n">
        <f aca="false">F525*B525/1000</f>
        <v>8371.986</v>
      </c>
      <c r="H525" s="403" t="n">
        <f aca="false">G525/$G$6</f>
        <v>0.33487944</v>
      </c>
      <c r="I525" s="574" t="n">
        <v>7945</v>
      </c>
      <c r="J525" s="407" t="n">
        <f aca="false">I525*0.67</f>
        <v>5323.15</v>
      </c>
      <c r="K525" s="575" t="n">
        <v>16.05</v>
      </c>
      <c r="L525" s="575"/>
      <c r="M525" s="575"/>
      <c r="N525" s="576" t="n">
        <v>157.5</v>
      </c>
      <c r="O525" s="576"/>
      <c r="P525" s="410"/>
      <c r="Q525" s="410" t="n">
        <v>1320</v>
      </c>
      <c r="R525" s="410"/>
      <c r="S525" s="410"/>
      <c r="T525" s="411" t="n">
        <v>5.22</v>
      </c>
      <c r="U525" s="410" t="n">
        <f aca="false">V525/2.9</f>
        <v>3581.03448275862</v>
      </c>
      <c r="V525" s="410" t="n">
        <v>10385</v>
      </c>
      <c r="W525" s="410" t="n">
        <v>4016</v>
      </c>
      <c r="X525" s="517"/>
      <c r="Y525" s="474"/>
      <c r="Z525" s="430"/>
      <c r="AA525" s="410"/>
      <c r="AB525" s="410"/>
      <c r="AC525" s="410"/>
      <c r="AD525" s="475"/>
      <c r="AE525" s="478"/>
      <c r="AF525" s="479" t="n">
        <f aca="false">X525+Q525</f>
        <v>1320</v>
      </c>
      <c r="AG525" s="478" t="n">
        <f aca="false">AF525/$AF$6</f>
        <v>0.528</v>
      </c>
      <c r="AH525" s="479" t="n">
        <f aca="false">AI525/2.9</f>
        <v>3581.03448275862</v>
      </c>
      <c r="AI525" s="479" t="n">
        <f aca="false">(V525*Q525+F525*X525)/AF525</f>
        <v>10385</v>
      </c>
      <c r="AJ525" s="474" t="n">
        <f aca="false">(V525*Q525+X525*F525)/1000</f>
        <v>13708.2</v>
      </c>
      <c r="AK525" s="478" t="n">
        <f aca="false">AJ525/$AJ$6</f>
        <v>0.609253333333333</v>
      </c>
      <c r="AL525" s="448" t="n">
        <v>38</v>
      </c>
      <c r="AM525" s="480"/>
      <c r="AN525" s="474" t="n">
        <v>1909</v>
      </c>
      <c r="AO525" s="474" t="n">
        <v>1918</v>
      </c>
      <c r="AP525" s="480" t="n">
        <v>7.38</v>
      </c>
      <c r="AQ525" s="448" t="n">
        <v>719</v>
      </c>
      <c r="AR525" s="474" t="n">
        <f aca="false">AQ525*3</f>
        <v>2157</v>
      </c>
      <c r="AS525" s="658" t="n">
        <f aca="false">AR525/AQ525</f>
        <v>3</v>
      </c>
      <c r="AT525" s="474" t="n">
        <v>5090</v>
      </c>
      <c r="AU525" s="448"/>
      <c r="AV525" s="481" t="n">
        <v>16</v>
      </c>
      <c r="AW525" s="480" t="n">
        <v>8.31</v>
      </c>
      <c r="AX525" s="480" t="n">
        <v>38.89</v>
      </c>
      <c r="AY525" s="481" t="n">
        <v>17.8</v>
      </c>
      <c r="AZ525" s="481" t="n">
        <v>5.6</v>
      </c>
      <c r="BA525" s="421" t="n">
        <f aca="false">CC525+DF525</f>
        <v>48406.41</v>
      </c>
      <c r="BB525" s="422" t="n">
        <f aca="false">BA525/$BA$6</f>
        <v>0.9681282</v>
      </c>
      <c r="BC525" s="423"/>
      <c r="BD525" s="424" t="n">
        <v>7.96</v>
      </c>
      <c r="BE525" s="425" t="n">
        <v>34.7</v>
      </c>
      <c r="BF525" s="426" t="n">
        <v>164</v>
      </c>
      <c r="BG525" s="427" t="n">
        <v>8410</v>
      </c>
      <c r="BH525" s="421" t="n">
        <f aca="false">BG525*0.67</f>
        <v>5634.7</v>
      </c>
      <c r="BI525" s="433"/>
      <c r="BJ525" s="422"/>
      <c r="BK525" s="428" t="n">
        <v>14.2</v>
      </c>
      <c r="BL525" s="428"/>
      <c r="BM525" s="429"/>
      <c r="BN525" s="423"/>
      <c r="BO525" s="426" t="n">
        <v>268</v>
      </c>
      <c r="BP525" s="426"/>
      <c r="BQ525" s="424" t="n">
        <v>6.07</v>
      </c>
      <c r="BR525" s="422" t="n">
        <f aca="false">BQ525/$BQ$6</f>
        <v>0.843055555555556</v>
      </c>
      <c r="BS525" s="410" t="n">
        <f aca="false">BA525+AF525</f>
        <v>49726.41</v>
      </c>
      <c r="BT525" s="430" t="n">
        <f aca="false">(BD525*BA525+AP525*AF525)/(AF525+BA525)</f>
        <v>7.94460375482565</v>
      </c>
      <c r="BU525" s="431" t="n">
        <f aca="false">(AQ525*Y525+BA525*BE525)/(BA525+Y525)</f>
        <v>34.7</v>
      </c>
      <c r="BV525" s="431" t="n">
        <f aca="false">(BA525*BF525+AR525*AF525)/(AF525+BA525)</f>
        <v>216.904683849085</v>
      </c>
      <c r="BW525" s="431" t="n">
        <f aca="false">(BA525*BG525+AS525*AF525)/(AF525+BA525)</f>
        <v>8186.8340807229</v>
      </c>
      <c r="BX525" s="431" t="n">
        <f aca="false">BW525*0.65</f>
        <v>5321.44215246989</v>
      </c>
      <c r="BY525" s="431" t="n">
        <f aca="false">(BK525*BA525+AY525*AF525)/BS525</f>
        <v>14.2955629010821</v>
      </c>
      <c r="BZ525" s="431"/>
      <c r="CA525" s="432"/>
      <c r="CB525" s="431" t="n">
        <f aca="false">BO525</f>
        <v>268</v>
      </c>
      <c r="CC525" s="433" t="n">
        <v>24103.66</v>
      </c>
      <c r="CD525" s="412" t="n">
        <f aca="false">CC525+AF525/2</f>
        <v>24763.66</v>
      </c>
      <c r="CE525" s="422" t="n">
        <f aca="false">CD525/25000</f>
        <v>0.9905464</v>
      </c>
      <c r="CF525" s="434" t="n">
        <f aca="false">6700/CD525*24</f>
        <v>6.49338587268603</v>
      </c>
      <c r="CG525" s="435"/>
      <c r="CH525" s="428"/>
      <c r="CI525" s="447" t="n">
        <f aca="false">9500/CD525*24</f>
        <v>9.20703967022645</v>
      </c>
      <c r="CJ525" s="437" t="n">
        <v>30.2</v>
      </c>
      <c r="CK525" s="437" t="n">
        <v>2.51</v>
      </c>
      <c r="CL525" s="424"/>
      <c r="CM525" s="424" t="n">
        <v>16.6</v>
      </c>
      <c r="CN525" s="424" t="n">
        <v>66</v>
      </c>
      <c r="CO525" s="433"/>
      <c r="CP525" s="433"/>
      <c r="CQ525" s="438"/>
      <c r="CR525" s="438" t="n">
        <v>0.92</v>
      </c>
      <c r="CS525" s="425"/>
      <c r="CT525" s="433" t="n">
        <f aca="false">3500/CD525*24</f>
        <v>3.39206724692554</v>
      </c>
      <c r="CU525" s="435" t="n">
        <v>6.43</v>
      </c>
      <c r="CV525" s="439"/>
      <c r="CW525" s="440"/>
      <c r="CX525" s="441"/>
      <c r="CY525" s="442"/>
      <c r="CZ525" s="443"/>
      <c r="DA525" s="443"/>
      <c r="DB525" s="443"/>
      <c r="DC525" s="443"/>
      <c r="DD525" s="444"/>
      <c r="DE525" s="441"/>
      <c r="DF525" s="445" t="n">
        <v>24302.75</v>
      </c>
      <c r="DG525" s="446" t="n">
        <f aca="false">DF525+AF525/2</f>
        <v>24962.75</v>
      </c>
      <c r="DH525" s="422" t="n">
        <f aca="false">DG525/25000</f>
        <v>0.99851</v>
      </c>
      <c r="DI525" s="447" t="n">
        <f aca="false">6700/DG525*24</f>
        <v>6.44159798099168</v>
      </c>
      <c r="DJ525" s="435" t="n">
        <v>7.67</v>
      </c>
      <c r="DK525" s="428" t="n">
        <v>5.8</v>
      </c>
      <c r="DL525" s="447" t="n">
        <f aca="false">9500/DG525*24</f>
        <v>9.13360907752551</v>
      </c>
      <c r="DM525" s="423" t="n">
        <v>30.1</v>
      </c>
      <c r="DN525" s="423" t="n">
        <v>2.26</v>
      </c>
      <c r="DO525" s="424" t="n">
        <v>7.66</v>
      </c>
      <c r="DP525" s="424" t="n">
        <v>16.8</v>
      </c>
      <c r="DQ525" s="424" t="n">
        <v>70</v>
      </c>
      <c r="DR525" s="433"/>
      <c r="DS525" s="433"/>
      <c r="DT525" s="438"/>
      <c r="DU525" s="438" t="n">
        <v>0.93</v>
      </c>
      <c r="DV525" s="425"/>
      <c r="DW525" s="447" t="n">
        <f aca="false">3500/DG525*24</f>
        <v>3.36501387066729</v>
      </c>
      <c r="DX525" s="435" t="n">
        <v>5.3</v>
      </c>
      <c r="DY525" s="439" t="n">
        <v>7.86</v>
      </c>
      <c r="DZ525" s="440" t="n">
        <v>16.4</v>
      </c>
      <c r="EA525" s="441" t="n">
        <v>52</v>
      </c>
      <c r="EB525" s="442" t="n">
        <v>7460</v>
      </c>
      <c r="EC525" s="443" t="n">
        <v>5.8</v>
      </c>
      <c r="ED525" s="443"/>
      <c r="EE525" s="443"/>
      <c r="EF525" s="443"/>
      <c r="EG525" s="444" t="n">
        <v>15</v>
      </c>
      <c r="EH525" s="441"/>
      <c r="EI525" s="430" t="n">
        <f aca="false">DY525</f>
        <v>7.86</v>
      </c>
      <c r="EJ525" s="448" t="n">
        <f aca="false">DZ525</f>
        <v>16.4</v>
      </c>
      <c r="EK525" s="449" t="n">
        <f aca="false">EA525</f>
        <v>52</v>
      </c>
      <c r="EL525" s="418" t="n">
        <f aca="false">EB525</f>
        <v>7460</v>
      </c>
      <c r="EM525" s="432" t="n">
        <f aca="false">EC525</f>
        <v>5.8</v>
      </c>
      <c r="EN525" s="432"/>
      <c r="EO525" s="432"/>
      <c r="EP525" s="432"/>
      <c r="EQ525" s="431" t="n">
        <f aca="false">EG525</f>
        <v>15</v>
      </c>
      <c r="ER525" s="449"/>
      <c r="ES525" s="450" t="n">
        <f aca="false">44000/(BA525+AF525)*24</f>
        <v>21.2362002404758</v>
      </c>
      <c r="ET525" s="451" t="n">
        <f aca="false">(BA525+AF525)/BA$6</f>
        <v>0.9945282</v>
      </c>
      <c r="EU525" s="452" t="n">
        <f aca="false">BV525/1000/ES525*24</f>
        <v>0.245133891818182</v>
      </c>
      <c r="EV525" s="451" t="n">
        <f aca="false">EU525/$EU$6</f>
        <v>0.453951651515152</v>
      </c>
      <c r="EW525" s="514" t="n">
        <f aca="false">1-EM525/BY525</f>
        <v>0.594279704819392</v>
      </c>
      <c r="EX525" s="515" t="n">
        <f aca="false">BY525-EM525</f>
        <v>8.49556290108214</v>
      </c>
      <c r="EY525" s="514" t="n">
        <f aca="false">1-EJ525/BU525</f>
        <v>0.527377521613833</v>
      </c>
      <c r="EZ525" s="515" t="n">
        <f aca="false">BU525-EJ525</f>
        <v>18.3</v>
      </c>
      <c r="FA525" s="451" t="n">
        <f aca="false">1-EK525/BV525</f>
        <v>0.76026336048981</v>
      </c>
      <c r="FB525" s="432" t="n">
        <f aca="false">BV525-EK525</f>
        <v>164.904683849085</v>
      </c>
      <c r="FC525" s="453"/>
      <c r="FD525" s="432"/>
      <c r="FE525" s="453" t="n">
        <f aca="false">1-EQ525/CB525</f>
        <v>0.944029850746269</v>
      </c>
      <c r="FF525" s="431" t="n">
        <f aca="false">CB525-EQ525</f>
        <v>253</v>
      </c>
      <c r="FG525" s="406" t="n">
        <v>50400</v>
      </c>
      <c r="FH525" s="590"/>
      <c r="FI525" s="591"/>
      <c r="FJ525" s="592"/>
      <c r="FK525" s="456" t="n">
        <f aca="false">3000/BS525*24</f>
        <v>1.44792274366881</v>
      </c>
      <c r="FL525" s="531" t="n">
        <v>1800</v>
      </c>
      <c r="FM525" s="456" t="n">
        <f aca="false">FL525/BS525*1000</f>
        <v>36.1980685917202</v>
      </c>
      <c r="FN525" s="531" t="n">
        <v>5004</v>
      </c>
      <c r="FO525" s="533" t="n">
        <f aca="false">FN525/11.15/1.2/1000</f>
        <v>0.373991031390135</v>
      </c>
      <c r="FP525" s="450" t="n">
        <f aca="false">FN525/BS525*1000</f>
        <v>100.630630684982</v>
      </c>
      <c r="FQ525" s="458" t="n">
        <v>54</v>
      </c>
      <c r="FR525" s="459" t="n">
        <f aca="false">FQ525/BS525*1000</f>
        <v>1.08594205775161</v>
      </c>
      <c r="FS525" s="577" t="n">
        <v>7.89</v>
      </c>
      <c r="FT525" s="578" t="n">
        <v>13.9</v>
      </c>
      <c r="FU525" s="579" t="n">
        <v>43</v>
      </c>
      <c r="FV525" s="580" t="n">
        <v>8</v>
      </c>
      <c r="FW525" s="581"/>
      <c r="FX525" s="580"/>
      <c r="FY525" s="453" t="n">
        <f aca="false">1-FV525/(EG525+DD525)</f>
        <v>0.466666666666667</v>
      </c>
      <c r="FZ525" s="453"/>
      <c r="GA525" s="430"/>
      <c r="GB525" s="514" t="n">
        <f aca="false">1-FT525/DZ525</f>
        <v>0.152439024390244</v>
      </c>
      <c r="GC525" s="515" t="n">
        <f aca="false">(CW525+DZ525-FT525)</f>
        <v>2.5</v>
      </c>
      <c r="GD525" s="514" t="n">
        <f aca="false">1-FU525/EA525</f>
        <v>0.173076923076923</v>
      </c>
      <c r="GE525" s="528" t="n">
        <f aca="false">CX525+EA525-FU525</f>
        <v>9</v>
      </c>
      <c r="GF525" s="462" t="n">
        <f aca="false">4100/BS525*24</f>
        <v>1.9788277496807</v>
      </c>
      <c r="GG525" s="607" t="n">
        <v>25</v>
      </c>
      <c r="GH525" s="451" t="n">
        <f aca="false">GG525/80</f>
        <v>0.3125</v>
      </c>
      <c r="GI525" s="406" t="n">
        <v>175</v>
      </c>
      <c r="GJ525" s="463" t="n">
        <f aca="false">GI525/GG525</f>
        <v>7</v>
      </c>
      <c r="GK525" s="464" t="n">
        <f aca="false">GG525/(BS525/24)*1000</f>
        <v>12.0660228639067</v>
      </c>
      <c r="GL525" s="465" t="n">
        <v>8.04</v>
      </c>
      <c r="GM525" s="530" t="n">
        <v>12.5</v>
      </c>
      <c r="GN525" s="406" t="n">
        <v>41</v>
      </c>
      <c r="GO525" s="514" t="n">
        <f aca="false">1-GM525/FT525</f>
        <v>0.100719424460432</v>
      </c>
      <c r="GP525" s="451" t="n">
        <f aca="false">1-GN525/FU525</f>
        <v>0.0465116279069767</v>
      </c>
      <c r="GQ525" s="578" t="n">
        <v>8</v>
      </c>
      <c r="GR525" s="456" t="n">
        <f aca="false">4300/BS525*24</f>
        <v>2.07535593259196</v>
      </c>
      <c r="GS525" s="532" t="n">
        <f aca="false">HC525</f>
        <v>12.2</v>
      </c>
      <c r="GT525" s="532" t="n">
        <f aca="false">HD525</f>
        <v>40.26</v>
      </c>
      <c r="GU525" s="514" t="n">
        <f aca="false">1-GS525/GM525</f>
        <v>0.024</v>
      </c>
      <c r="GV525" s="514" t="n">
        <f aca="false">1-GT525/GN525</f>
        <v>0.0180487804878049</v>
      </c>
      <c r="GW525" s="514" t="n">
        <f aca="false">1-HC525/FT525</f>
        <v>0.122302158273381</v>
      </c>
      <c r="GX525" s="514" t="n">
        <f aca="false">1-HD525/FU525</f>
        <v>0.0637209302325582</v>
      </c>
      <c r="GY525" s="463" t="n">
        <f aca="false">GK525/(FU525-HD525)</f>
        <v>4.403657979528</v>
      </c>
      <c r="GZ525" s="406" t="n">
        <v>47883</v>
      </c>
      <c r="HA525" s="582" t="n">
        <v>8.18</v>
      </c>
      <c r="HB525" s="452" t="n">
        <v>8.02</v>
      </c>
      <c r="HC525" s="578" t="n">
        <v>12.2</v>
      </c>
      <c r="HD525" s="464" t="n">
        <f aca="false">HC525*3.3</f>
        <v>40.26</v>
      </c>
      <c r="HE525" s="464" t="n">
        <v>12</v>
      </c>
      <c r="HF525" s="464" t="n">
        <f aca="false">HE525*2.7</f>
        <v>32.4</v>
      </c>
      <c r="HG525" s="583"/>
      <c r="HH525" s="576" t="n">
        <v>4</v>
      </c>
      <c r="HI525" s="584" t="n">
        <v>7450</v>
      </c>
      <c r="HJ525" s="407" t="n">
        <f aca="false">HI525*0.67</f>
        <v>4991.5</v>
      </c>
      <c r="HK525" s="407"/>
      <c r="HL525" s="550"/>
      <c r="HM525" s="585"/>
      <c r="HN525" s="462" t="n">
        <v>6.65</v>
      </c>
      <c r="HO525" s="575"/>
      <c r="HP525" s="549" t="n">
        <v>0.01</v>
      </c>
      <c r="HQ525" s="586"/>
      <c r="HR525" s="587"/>
      <c r="HS525" s="521" t="n">
        <v>0.25</v>
      </c>
      <c r="HT525" s="588" t="n">
        <v>4</v>
      </c>
      <c r="HU525" s="523" t="n">
        <f aca="false">72500/BA525*24</f>
        <v>35.9456526522004</v>
      </c>
      <c r="HV525" s="514" t="n">
        <f aca="false">1-HC525/BE525</f>
        <v>0.648414985590778</v>
      </c>
      <c r="HW525" s="514" t="n">
        <f aca="false">1-HD525/BF525</f>
        <v>0.754512195121951</v>
      </c>
      <c r="HX525" s="514" t="n">
        <f aca="false">1-HN525/BK525</f>
        <v>0.53169014084507</v>
      </c>
      <c r="HY525" s="600"/>
    </row>
    <row r="526" s="599" customFormat="true" ht="15" hidden="false" customHeight="true" outlineLevel="0" collapsed="false">
      <c r="A526" s="401" t="n">
        <v>44008</v>
      </c>
      <c r="B526" s="516" t="n">
        <v>44489</v>
      </c>
      <c r="C526" s="403" t="n">
        <f aca="false">B526/$B$6</f>
        <v>0.88978</v>
      </c>
      <c r="D526" s="572" t="n">
        <v>7.96</v>
      </c>
      <c r="E526" s="573" t="n">
        <v>32.5</v>
      </c>
      <c r="F526" s="574" t="n">
        <v>118</v>
      </c>
      <c r="G526" s="407" t="n">
        <f aca="false">F526*B526/1000</f>
        <v>5249.702</v>
      </c>
      <c r="H526" s="403" t="n">
        <f aca="false">G526/$G$6</f>
        <v>0.20998808</v>
      </c>
      <c r="I526" s="574" t="n">
        <v>8575</v>
      </c>
      <c r="J526" s="407" t="n">
        <f aca="false">I526*0.67</f>
        <v>5745.25</v>
      </c>
      <c r="K526" s="575" t="n">
        <v>13.6</v>
      </c>
      <c r="L526" s="575" t="n">
        <v>7.9</v>
      </c>
      <c r="M526" s="575" t="n">
        <v>1.1</v>
      </c>
      <c r="N526" s="576" t="n">
        <v>31</v>
      </c>
      <c r="O526" s="576" t="n">
        <v>32</v>
      </c>
      <c r="P526" s="410"/>
      <c r="Q526" s="410" t="n">
        <v>1320</v>
      </c>
      <c r="R526" s="410"/>
      <c r="S526" s="410"/>
      <c r="T526" s="411" t="n">
        <v>5.22</v>
      </c>
      <c r="U526" s="410" t="n">
        <f aca="false">V526/2.9</f>
        <v>3244.8275862069</v>
      </c>
      <c r="V526" s="410" t="n">
        <v>9410</v>
      </c>
      <c r="W526" s="410" t="n">
        <v>4211</v>
      </c>
      <c r="X526" s="517"/>
      <c r="Y526" s="474"/>
      <c r="Z526" s="430"/>
      <c r="AA526" s="410"/>
      <c r="AB526" s="410"/>
      <c r="AC526" s="410"/>
      <c r="AD526" s="475"/>
      <c r="AE526" s="478"/>
      <c r="AF526" s="479" t="n">
        <f aca="false">X526+Q526</f>
        <v>1320</v>
      </c>
      <c r="AG526" s="478" t="n">
        <f aca="false">AF526/$AF$6</f>
        <v>0.528</v>
      </c>
      <c r="AH526" s="479" t="n">
        <f aca="false">AI526/2.9</f>
        <v>3244.8275862069</v>
      </c>
      <c r="AI526" s="479" t="n">
        <f aca="false">(V526*Q526+F526*X526)/AF526</f>
        <v>9410</v>
      </c>
      <c r="AJ526" s="474" t="n">
        <f aca="false">(V526*Q526+X526*F526)/1000</f>
        <v>12421.2</v>
      </c>
      <c r="AK526" s="478" t="n">
        <f aca="false">AJ526/$AJ$6</f>
        <v>0.552053333333333</v>
      </c>
      <c r="AL526" s="448" t="n">
        <v>38</v>
      </c>
      <c r="AM526" s="480"/>
      <c r="AN526" s="474" t="n">
        <v>2021</v>
      </c>
      <c r="AO526" s="474" t="n">
        <v>2010</v>
      </c>
      <c r="AP526" s="480" t="n">
        <v>7.4</v>
      </c>
      <c r="AQ526" s="448" t="n">
        <v>720</v>
      </c>
      <c r="AR526" s="474" t="n">
        <f aca="false">AQ526*3</f>
        <v>2160</v>
      </c>
      <c r="AS526" s="658" t="n">
        <f aca="false">AR526/AQ526</f>
        <v>3</v>
      </c>
      <c r="AT526" s="474" t="n">
        <v>4240</v>
      </c>
      <c r="AU526" s="448"/>
      <c r="AV526" s="481" t="n">
        <v>15</v>
      </c>
      <c r="AW526" s="480" t="n">
        <v>8.21</v>
      </c>
      <c r="AX526" s="480" t="n">
        <v>39.45</v>
      </c>
      <c r="AY526" s="481" t="n">
        <v>18.4</v>
      </c>
      <c r="AZ526" s="481" t="n">
        <v>6.4</v>
      </c>
      <c r="BA526" s="421" t="n">
        <f aca="false">CC526+DF526</f>
        <v>48367.31</v>
      </c>
      <c r="BB526" s="422" t="n">
        <f aca="false">BA526/$BA$6</f>
        <v>0.9673462</v>
      </c>
      <c r="BC526" s="423"/>
      <c r="BD526" s="424" t="n">
        <v>7.81</v>
      </c>
      <c r="BE526" s="425" t="n">
        <v>28.3</v>
      </c>
      <c r="BF526" s="426" t="n">
        <v>136</v>
      </c>
      <c r="BG526" s="427" t="n">
        <v>7540</v>
      </c>
      <c r="BH526" s="421" t="n">
        <f aca="false">BG526*0.67</f>
        <v>5051.8</v>
      </c>
      <c r="BI526" s="433"/>
      <c r="BJ526" s="422"/>
      <c r="BK526" s="428" t="n">
        <v>11.2</v>
      </c>
      <c r="BL526" s="428" t="n">
        <v>6.3</v>
      </c>
      <c r="BM526" s="429" t="n">
        <v>3.3</v>
      </c>
      <c r="BN526" s="423" t="n">
        <v>0.7</v>
      </c>
      <c r="BO526" s="426" t="n">
        <v>80</v>
      </c>
      <c r="BP526" s="426" t="n">
        <v>32</v>
      </c>
      <c r="BQ526" s="424" t="n">
        <v>5.25</v>
      </c>
      <c r="BR526" s="422" t="n">
        <f aca="false">BQ526/$BQ$6</f>
        <v>0.729166666666667</v>
      </c>
      <c r="BS526" s="410" t="n">
        <f aca="false">BA526+AF526</f>
        <v>49687.31</v>
      </c>
      <c r="BT526" s="430" t="n">
        <f aca="false">(BD526*BA526+AP526*AF526)/(AF526+BA526)</f>
        <v>7.79910788287794</v>
      </c>
      <c r="BU526" s="431" t="n">
        <f aca="false">(AQ526*Y526+BA526*BE526)/(BA526+Y526)</f>
        <v>28.3</v>
      </c>
      <c r="BV526" s="431" t="n">
        <f aca="false">(BA526*BF526+AR526*AF526)/(AF526+BA526)</f>
        <v>189.769865987915</v>
      </c>
      <c r="BW526" s="431" t="n">
        <f aca="false">(BA526*BG526+AS526*AF526)/(AF526+BA526)</f>
        <v>7339.77100792939</v>
      </c>
      <c r="BX526" s="431" t="n">
        <f aca="false">BW526*0.65</f>
        <v>4770.8511551541</v>
      </c>
      <c r="BY526" s="431" t="n">
        <f aca="false">(BK526*BA526+AY526*AF526)/BS526</f>
        <v>11.3912762031191</v>
      </c>
      <c r="BZ526" s="431" t="n">
        <f aca="false">(BL526*BA526+AY526*AF526)/BS526</f>
        <v>6.62145028579732</v>
      </c>
      <c r="CA526" s="432" t="n">
        <f aca="false">(BN526*BA526+AZ526*AF526)/BS526</f>
        <v>0.851426994135927</v>
      </c>
      <c r="CB526" s="431" t="n">
        <f aca="false">BO526</f>
        <v>80</v>
      </c>
      <c r="CC526" s="433" t="n">
        <v>23876.23</v>
      </c>
      <c r="CD526" s="412" t="n">
        <f aca="false">CC526+AF526/2</f>
        <v>24536.23</v>
      </c>
      <c r="CE526" s="422" t="n">
        <f aca="false">CD526/25000</f>
        <v>0.9814492</v>
      </c>
      <c r="CF526" s="434" t="n">
        <f aca="false">6700/CD526*24</f>
        <v>6.55357404132583</v>
      </c>
      <c r="CG526" s="435"/>
      <c r="CH526" s="428"/>
      <c r="CI526" s="447" t="n">
        <f aca="false">9500/CD526*24</f>
        <v>9.29238110337244</v>
      </c>
      <c r="CJ526" s="437" t="n">
        <v>30.1</v>
      </c>
      <c r="CK526" s="437" t="n">
        <v>2.49</v>
      </c>
      <c r="CL526" s="424"/>
      <c r="CM526" s="424" t="n">
        <v>18</v>
      </c>
      <c r="CN526" s="424" t="n">
        <v>74</v>
      </c>
      <c r="CO526" s="433"/>
      <c r="CP526" s="433"/>
      <c r="CQ526" s="438"/>
      <c r="CR526" s="438" t="n">
        <v>0.87</v>
      </c>
      <c r="CS526" s="425"/>
      <c r="CT526" s="433" t="n">
        <f aca="false">3500/CD526*24</f>
        <v>3.42350882755827</v>
      </c>
      <c r="CU526" s="435" t="n">
        <v>6.39</v>
      </c>
      <c r="CV526" s="439"/>
      <c r="CW526" s="440"/>
      <c r="CX526" s="441"/>
      <c r="CY526" s="442"/>
      <c r="CZ526" s="443"/>
      <c r="DA526" s="443"/>
      <c r="DB526" s="443"/>
      <c r="DC526" s="443"/>
      <c r="DD526" s="444"/>
      <c r="DE526" s="441"/>
      <c r="DF526" s="445" t="n">
        <v>24491.08</v>
      </c>
      <c r="DG526" s="446" t="n">
        <f aca="false">DF526+AF526/2</f>
        <v>25151.08</v>
      </c>
      <c r="DH526" s="422" t="n">
        <f aca="false">DG526/25000</f>
        <v>1.0060432</v>
      </c>
      <c r="DI526" s="447" t="n">
        <f aca="false">6700/DG526*24</f>
        <v>6.39336362494175</v>
      </c>
      <c r="DJ526" s="435" t="n">
        <v>7.57</v>
      </c>
      <c r="DK526" s="428" t="n">
        <v>4.8</v>
      </c>
      <c r="DL526" s="447" t="n">
        <f aca="false">9500/DG526*24</f>
        <v>9.06521708014129</v>
      </c>
      <c r="DM526" s="423" t="n">
        <v>30</v>
      </c>
      <c r="DN526" s="423" t="n">
        <v>2.31</v>
      </c>
      <c r="DO526" s="424" t="n">
        <v>7.87</v>
      </c>
      <c r="DP526" s="424" t="n">
        <v>16.7</v>
      </c>
      <c r="DQ526" s="424" t="n">
        <v>73</v>
      </c>
      <c r="DR526" s="433"/>
      <c r="DS526" s="433"/>
      <c r="DT526" s="438"/>
      <c r="DU526" s="438" t="n">
        <v>0.9</v>
      </c>
      <c r="DV526" s="425"/>
      <c r="DW526" s="447" t="n">
        <f aca="false">3500/DG526*24</f>
        <v>3.33981681899942</v>
      </c>
      <c r="DX526" s="435" t="n">
        <v>5.32</v>
      </c>
      <c r="DY526" s="439" t="n">
        <v>7.96</v>
      </c>
      <c r="DZ526" s="440" t="n">
        <v>16.6</v>
      </c>
      <c r="EA526" s="441" t="n">
        <v>56</v>
      </c>
      <c r="EB526" s="442" t="n">
        <v>7620</v>
      </c>
      <c r="EC526" s="443" t="n">
        <v>5.3</v>
      </c>
      <c r="ED526" s="443" t="n">
        <v>0.19</v>
      </c>
      <c r="EE526" s="443" t="n">
        <v>5.8</v>
      </c>
      <c r="EF526" s="443" t="n">
        <v>0.75</v>
      </c>
      <c r="EG526" s="444" t="n">
        <v>12</v>
      </c>
      <c r="EH526" s="441" t="n">
        <v>16</v>
      </c>
      <c r="EI526" s="430" t="n">
        <f aca="false">DY526</f>
        <v>7.96</v>
      </c>
      <c r="EJ526" s="448" t="n">
        <f aca="false">DZ526</f>
        <v>16.6</v>
      </c>
      <c r="EK526" s="449" t="n">
        <f aca="false">EA526</f>
        <v>56</v>
      </c>
      <c r="EL526" s="418" t="n">
        <f aca="false">EB526</f>
        <v>7620</v>
      </c>
      <c r="EM526" s="432" t="n">
        <f aca="false">EC526</f>
        <v>5.3</v>
      </c>
      <c r="EN526" s="432" t="n">
        <f aca="false">ED526</f>
        <v>0.19</v>
      </c>
      <c r="EO526" s="432" t="n">
        <f aca="false">EE526</f>
        <v>5.8</v>
      </c>
      <c r="EP526" s="432" t="n">
        <f aca="false">EF526</f>
        <v>0.75</v>
      </c>
      <c r="EQ526" s="431" t="n">
        <f aca="false">EG526</f>
        <v>12</v>
      </c>
      <c r="ER526" s="449" t="n">
        <f aca="false">EH526</f>
        <v>16</v>
      </c>
      <c r="ES526" s="450" t="n">
        <f aca="false">44000/(BA526+AF526)*24</f>
        <v>21.252911457674</v>
      </c>
      <c r="ET526" s="451" t="n">
        <f aca="false">(BA526+AF526)/BA$6</f>
        <v>0.9937462</v>
      </c>
      <c r="EU526" s="452" t="n">
        <f aca="false">BV526/1000/ES526*24</f>
        <v>0.214298958181818</v>
      </c>
      <c r="EV526" s="451" t="n">
        <f aca="false">EU526/$EU$6</f>
        <v>0.396849922558923</v>
      </c>
      <c r="EW526" s="514" t="n">
        <f aca="false">1-EM526/BY526</f>
        <v>0.534731674880397</v>
      </c>
      <c r="EX526" s="515" t="n">
        <f aca="false">BY526-EM526</f>
        <v>6.09127620311907</v>
      </c>
      <c r="EY526" s="514" t="n">
        <f aca="false">1-EJ526/BU526</f>
        <v>0.413427561837456</v>
      </c>
      <c r="EZ526" s="515" t="n">
        <f aca="false">BU526-EJ526</f>
        <v>11.7</v>
      </c>
      <c r="FA526" s="451" t="n">
        <f aca="false">1-EK526/BV526</f>
        <v>0.704905730377835</v>
      </c>
      <c r="FB526" s="432" t="n">
        <f aca="false">BV526-EK526</f>
        <v>133.769865987915</v>
      </c>
      <c r="FC526" s="453" t="n">
        <f aca="false">1-EP526/CA526</f>
        <v>0.119125884937276</v>
      </c>
      <c r="FD526" s="432" t="n">
        <f aca="false">CA526-EP526</f>
        <v>0.101426994135927</v>
      </c>
      <c r="FE526" s="453" t="n">
        <f aca="false">1-EQ526/CB526</f>
        <v>0.85</v>
      </c>
      <c r="FF526" s="431" t="n">
        <f aca="false">CB526-EQ526</f>
        <v>68</v>
      </c>
      <c r="FG526" s="406" t="n">
        <v>50400</v>
      </c>
      <c r="FH526" s="590"/>
      <c r="FI526" s="591"/>
      <c r="FJ526" s="592"/>
      <c r="FK526" s="456" t="n">
        <f aca="false">3000/BS526*24</f>
        <v>1.44906214484141</v>
      </c>
      <c r="FL526" s="531" t="n">
        <v>1800</v>
      </c>
      <c r="FM526" s="456" t="n">
        <f aca="false">FL526/BS526*1000</f>
        <v>36.2265536210352</v>
      </c>
      <c r="FN526" s="531" t="n">
        <v>4865</v>
      </c>
      <c r="FO526" s="533" t="n">
        <f aca="false">FN526/11.15/1.2/1000</f>
        <v>0.363602391629297</v>
      </c>
      <c r="FP526" s="450" t="n">
        <f aca="false">FN526/BS526*1000</f>
        <v>97.9123240924091</v>
      </c>
      <c r="FQ526" s="458" t="n">
        <v>54</v>
      </c>
      <c r="FR526" s="459" t="n">
        <f aca="false">FQ526/BS526*1000</f>
        <v>1.08679660863106</v>
      </c>
      <c r="FS526" s="577" t="n">
        <v>7.92</v>
      </c>
      <c r="FT526" s="578" t="n">
        <v>13.2</v>
      </c>
      <c r="FU526" s="579" t="n">
        <v>41</v>
      </c>
      <c r="FV526" s="580" t="n">
        <v>5</v>
      </c>
      <c r="FW526" s="581" t="n">
        <v>0.24</v>
      </c>
      <c r="FX526" s="580" t="n">
        <v>8</v>
      </c>
      <c r="FY526" s="453" t="n">
        <f aca="false">1-FV526/(EG526+DD526)</f>
        <v>0.583333333333333</v>
      </c>
      <c r="FZ526" s="453" t="n">
        <f aca="false">1-FW526/(EF526+DC526)</f>
        <v>0.68</v>
      </c>
      <c r="GA526" s="430" t="n">
        <f aca="false">EF526+DC526-FW526</f>
        <v>0.51</v>
      </c>
      <c r="GB526" s="514" t="n">
        <f aca="false">1-FT526/DZ526</f>
        <v>0.204819277108434</v>
      </c>
      <c r="GC526" s="515" t="n">
        <f aca="false">(CW526+DZ526-FT526)</f>
        <v>3.4</v>
      </c>
      <c r="GD526" s="514" t="n">
        <f aca="false">1-FU526/EA526</f>
        <v>0.267857142857143</v>
      </c>
      <c r="GE526" s="528" t="n">
        <f aca="false">CX526+EA526-FU526</f>
        <v>15</v>
      </c>
      <c r="GF526" s="462" t="n">
        <f aca="false">4100/BS526*24</f>
        <v>1.98038493128326</v>
      </c>
      <c r="GG526" s="607" t="n">
        <v>25</v>
      </c>
      <c r="GH526" s="451" t="n">
        <f aca="false">GG526/80</f>
        <v>0.3125</v>
      </c>
      <c r="GI526" s="406" t="n">
        <v>175</v>
      </c>
      <c r="GJ526" s="463" t="n">
        <f aca="false">GI526/GG526</f>
        <v>7</v>
      </c>
      <c r="GK526" s="464" t="n">
        <f aca="false">GG526/(BS526/24)*1000</f>
        <v>12.0755178736784</v>
      </c>
      <c r="GL526" s="465" t="n">
        <v>7.98</v>
      </c>
      <c r="GM526" s="530" t="n">
        <v>12.3</v>
      </c>
      <c r="GN526" s="406" t="n">
        <v>40.5</v>
      </c>
      <c r="GO526" s="514" t="n">
        <f aca="false">1-GM526/FT526</f>
        <v>0.0681818181818181</v>
      </c>
      <c r="GP526" s="451" t="n">
        <f aca="false">1-GN526/FU526</f>
        <v>0.0121951219512195</v>
      </c>
      <c r="GQ526" s="578" t="n">
        <v>8</v>
      </c>
      <c r="GR526" s="456" t="n">
        <f aca="false">4300/BS526*24</f>
        <v>2.07698907427269</v>
      </c>
      <c r="GS526" s="532" t="n">
        <f aca="false">HC526</f>
        <v>12</v>
      </c>
      <c r="GT526" s="532" t="n">
        <f aca="false">HD526</f>
        <v>39.6</v>
      </c>
      <c r="GU526" s="514" t="n">
        <f aca="false">1-GS526/GM526</f>
        <v>0.024390243902439</v>
      </c>
      <c r="GV526" s="514" t="n">
        <f aca="false">1-GT526/GN526</f>
        <v>0.0222222222222224</v>
      </c>
      <c r="GW526" s="514" t="n">
        <f aca="false">1-HC526/FT526</f>
        <v>0.0909090909090908</v>
      </c>
      <c r="GX526" s="514" t="n">
        <f aca="false">1-HD526/FU526</f>
        <v>0.0341463414634148</v>
      </c>
      <c r="GY526" s="463" t="n">
        <f aca="false">GK526/(FU526-HD526)</f>
        <v>8.62536990977026</v>
      </c>
      <c r="GZ526" s="406" t="n">
        <v>46829</v>
      </c>
      <c r="HA526" s="582" t="n">
        <v>8.22</v>
      </c>
      <c r="HB526" s="452" t="n">
        <v>8.02</v>
      </c>
      <c r="HC526" s="578" t="n">
        <v>12</v>
      </c>
      <c r="HD526" s="464" t="n">
        <f aca="false">HC526*3.3</f>
        <v>39.6</v>
      </c>
      <c r="HE526" s="464" t="n">
        <v>11.6</v>
      </c>
      <c r="HF526" s="464" t="n">
        <f aca="false">HE526*2.7</f>
        <v>31.32</v>
      </c>
      <c r="HG526" s="583"/>
      <c r="HH526" s="576" t="n">
        <v>8</v>
      </c>
      <c r="HI526" s="584" t="n">
        <v>7610</v>
      </c>
      <c r="HJ526" s="407" t="n">
        <f aca="false">HI526*0.67</f>
        <v>5098.7</v>
      </c>
      <c r="HK526" s="407"/>
      <c r="HL526" s="550" t="n">
        <v>1492</v>
      </c>
      <c r="HM526" s="585" t="n">
        <v>6.3</v>
      </c>
      <c r="HN526" s="462" t="n">
        <v>6.89</v>
      </c>
      <c r="HO526" s="575" t="n">
        <v>0.15</v>
      </c>
      <c r="HP526" s="549" t="n">
        <v>0.01</v>
      </c>
      <c r="HQ526" s="586" t="n">
        <v>5.4</v>
      </c>
      <c r="HR526" s="587" t="n">
        <v>0.22</v>
      </c>
      <c r="HS526" s="521" t="n">
        <v>0.21</v>
      </c>
      <c r="HT526" s="588" t="n">
        <v>4</v>
      </c>
      <c r="HU526" s="523" t="n">
        <f aca="false">72500/BA526*24</f>
        <v>35.9747110186612</v>
      </c>
      <c r="HV526" s="514" t="n">
        <f aca="false">1-HC526/BE526</f>
        <v>0.575971731448763</v>
      </c>
      <c r="HW526" s="514" t="n">
        <f aca="false">1-HD526/BF526</f>
        <v>0.708823529411765</v>
      </c>
      <c r="HX526" s="514" t="n">
        <f aca="false">1-HN526/BK526</f>
        <v>0.384821428571429</v>
      </c>
      <c r="HY526" s="600"/>
    </row>
    <row r="527" s="599" customFormat="true" ht="15" hidden="false" customHeight="true" outlineLevel="0" collapsed="false">
      <c r="A527" s="401" t="n">
        <v>44009</v>
      </c>
      <c r="B527" s="516" t="n">
        <v>47201</v>
      </c>
      <c r="C527" s="403" t="n">
        <f aca="false">B527/$B$6</f>
        <v>0.94402</v>
      </c>
      <c r="D527" s="572" t="n">
        <v>8.03</v>
      </c>
      <c r="E527" s="573" t="n">
        <v>31.35</v>
      </c>
      <c r="F527" s="574" t="n">
        <v>155.5</v>
      </c>
      <c r="G527" s="407" t="n">
        <f aca="false">F527*B527/1000</f>
        <v>7339.7555</v>
      </c>
      <c r="H527" s="403" t="n">
        <f aca="false">G527/$G$6</f>
        <v>0.29359022</v>
      </c>
      <c r="I527" s="574" t="n">
        <v>7270</v>
      </c>
      <c r="J527" s="407" t="n">
        <f aca="false">I527*0.67</f>
        <v>4870.9</v>
      </c>
      <c r="K527" s="575" t="n">
        <v>16.3</v>
      </c>
      <c r="L527" s="575"/>
      <c r="M527" s="575"/>
      <c r="N527" s="576" t="n">
        <v>82.5</v>
      </c>
      <c r="O527" s="576"/>
      <c r="P527" s="410"/>
      <c r="Q527" s="410" t="n">
        <v>1320</v>
      </c>
      <c r="R527" s="410"/>
      <c r="S527" s="410"/>
      <c r="T527" s="411" t="n">
        <v>5.24</v>
      </c>
      <c r="U527" s="410" t="n">
        <f aca="false">V527/2.9</f>
        <v>3399.65517241379</v>
      </c>
      <c r="V527" s="410" t="n">
        <v>9859</v>
      </c>
      <c r="W527" s="410" t="n">
        <v>4129</v>
      </c>
      <c r="X527" s="517"/>
      <c r="Y527" s="474"/>
      <c r="Z527" s="430"/>
      <c r="AA527" s="410"/>
      <c r="AB527" s="410"/>
      <c r="AC527" s="410"/>
      <c r="AD527" s="475"/>
      <c r="AE527" s="478"/>
      <c r="AF527" s="479" t="n">
        <f aca="false">X527+Q527</f>
        <v>1320</v>
      </c>
      <c r="AG527" s="478" t="n">
        <f aca="false">AF527/$AF$6</f>
        <v>0.528</v>
      </c>
      <c r="AH527" s="479" t="n">
        <f aca="false">AI527/2.9</f>
        <v>3399.65517241379</v>
      </c>
      <c r="AI527" s="479" t="n">
        <f aca="false">(V527*Q527+F527*X527)/AF527</f>
        <v>9859</v>
      </c>
      <c r="AJ527" s="474" t="n">
        <f aca="false">(V527*Q527+X527*F527)/1000</f>
        <v>13013.88</v>
      </c>
      <c r="AK527" s="478" t="n">
        <f aca="false">AJ527/$AJ$6</f>
        <v>0.578394666666667</v>
      </c>
      <c r="AL527" s="448" t="n">
        <v>38</v>
      </c>
      <c r="AM527" s="480"/>
      <c r="AN527" s="474" t="n">
        <v>1847</v>
      </c>
      <c r="AO527" s="474" t="n">
        <v>1856</v>
      </c>
      <c r="AP527" s="480" t="n">
        <v>7.48</v>
      </c>
      <c r="AQ527" s="448" t="n">
        <v>739</v>
      </c>
      <c r="AR527" s="474" t="n">
        <f aca="false">AQ527*3</f>
        <v>2217</v>
      </c>
      <c r="AS527" s="658" t="n">
        <f aca="false">AR527/AQ527</f>
        <v>3</v>
      </c>
      <c r="AT527" s="474" t="n">
        <v>4560</v>
      </c>
      <c r="AU527" s="448"/>
      <c r="AV527" s="481" t="n">
        <v>15</v>
      </c>
      <c r="AW527" s="480" t="n">
        <v>8.23</v>
      </c>
      <c r="AX527" s="480" t="n">
        <v>41.25</v>
      </c>
      <c r="AY527" s="481" t="n">
        <v>17.9</v>
      </c>
      <c r="AZ527" s="481" t="n">
        <v>5.2</v>
      </c>
      <c r="BA527" s="421" t="n">
        <f aca="false">CC527+DF527</f>
        <v>46189.53</v>
      </c>
      <c r="BB527" s="422" t="n">
        <f aca="false">BA527/$BA$6</f>
        <v>0.9237906</v>
      </c>
      <c r="BC527" s="423"/>
      <c r="BD527" s="424" t="n">
        <v>7.88</v>
      </c>
      <c r="BE527" s="425" t="n">
        <v>31.8</v>
      </c>
      <c r="BF527" s="426" t="n">
        <v>174</v>
      </c>
      <c r="BG527" s="427" t="n">
        <v>6560</v>
      </c>
      <c r="BH527" s="421" t="n">
        <f aca="false">BG527*0.67</f>
        <v>4395.2</v>
      </c>
      <c r="BI527" s="433"/>
      <c r="BJ527" s="422"/>
      <c r="BK527" s="428" t="n">
        <v>11.2</v>
      </c>
      <c r="BL527" s="428"/>
      <c r="BM527" s="429"/>
      <c r="BN527" s="423"/>
      <c r="BO527" s="426" t="n">
        <v>108</v>
      </c>
      <c r="BP527" s="426"/>
      <c r="BQ527" s="424" t="n">
        <v>4.12</v>
      </c>
      <c r="BR527" s="422" t="n">
        <f aca="false">BQ527/$BQ$6</f>
        <v>0.572222222222222</v>
      </c>
      <c r="BS527" s="410" t="n">
        <f aca="false">BA527+AF527</f>
        <v>47509.53</v>
      </c>
      <c r="BT527" s="430" t="n">
        <f aca="false">(BD527*BA527+AP527*AF527)/(AF527+BA527)</f>
        <v>7.86888644025736</v>
      </c>
      <c r="BU527" s="431" t="n">
        <f aca="false">(AQ527*Y527+BA527*BE527)/(BA527+Y527)</f>
        <v>31.8</v>
      </c>
      <c r="BV527" s="431" t="n">
        <f aca="false">(BA527*BF527+AR527*AF527)/(AF527+BA527)</f>
        <v>230.762506385561</v>
      </c>
      <c r="BW527" s="431" t="n">
        <f aca="false">(BA527*BG527+AS527*AF527)/(AF527+BA527)</f>
        <v>6377.82097191869</v>
      </c>
      <c r="BX527" s="431" t="n">
        <f aca="false">BW527*0.65</f>
        <v>4145.58363174715</v>
      </c>
      <c r="BY527" s="431" t="n">
        <f aca="false">(BK527*BA527+AY527*AF527)/BS527</f>
        <v>11.3861521256893</v>
      </c>
      <c r="BZ527" s="431"/>
      <c r="CA527" s="432"/>
      <c r="CB527" s="431" t="n">
        <f aca="false">BO527</f>
        <v>108</v>
      </c>
      <c r="CC527" s="433" t="n">
        <v>22767.07</v>
      </c>
      <c r="CD527" s="412" t="n">
        <f aca="false">CC527+AF527/2</f>
        <v>23427.07</v>
      </c>
      <c r="CE527" s="422" t="n">
        <f aca="false">CD527/25000</f>
        <v>0.9370828</v>
      </c>
      <c r="CF527" s="434" t="n">
        <f aca="false">6700/CD527*24</f>
        <v>6.86385450677357</v>
      </c>
      <c r="CG527" s="435"/>
      <c r="CH527" s="428"/>
      <c r="CI527" s="447" t="n">
        <f aca="false">9500/CD527*24</f>
        <v>9.73233101706701</v>
      </c>
      <c r="CJ527" s="437" t="n">
        <v>29.9</v>
      </c>
      <c r="CK527" s="437" t="n">
        <v>2.21</v>
      </c>
      <c r="CL527" s="424"/>
      <c r="CM527" s="424" t="n">
        <v>17.3</v>
      </c>
      <c r="CN527" s="424" t="n">
        <v>73</v>
      </c>
      <c r="CO527" s="433"/>
      <c r="CP527" s="433"/>
      <c r="CQ527" s="438"/>
      <c r="CR527" s="438" t="n">
        <v>0.89</v>
      </c>
      <c r="CS527" s="425"/>
      <c r="CT527" s="433" t="n">
        <f aca="false">3500/CD527*24</f>
        <v>3.58559563786679</v>
      </c>
      <c r="CU527" s="435" t="n">
        <v>6.51</v>
      </c>
      <c r="CV527" s="439"/>
      <c r="CW527" s="440"/>
      <c r="CX527" s="441"/>
      <c r="CY527" s="442"/>
      <c r="CZ527" s="443"/>
      <c r="DA527" s="443"/>
      <c r="DB527" s="443"/>
      <c r="DC527" s="443"/>
      <c r="DD527" s="444"/>
      <c r="DE527" s="441"/>
      <c r="DF527" s="445" t="n">
        <v>23422.46</v>
      </c>
      <c r="DG527" s="446" t="n">
        <f aca="false">DF527+AF527/2</f>
        <v>24082.46</v>
      </c>
      <c r="DH527" s="422" t="n">
        <f aca="false">DG527/25000</f>
        <v>0.9632984</v>
      </c>
      <c r="DI527" s="447" t="n">
        <f aca="false">6700/DG527*24</f>
        <v>6.67705873901586</v>
      </c>
      <c r="DJ527" s="435" t="n">
        <v>7.64</v>
      </c>
      <c r="DK527" s="428" t="n">
        <v>4.2</v>
      </c>
      <c r="DL527" s="447" t="n">
        <f aca="false">9500/DG527*24</f>
        <v>9.46747134636578</v>
      </c>
      <c r="DM527" s="423" t="n">
        <v>29.9</v>
      </c>
      <c r="DN527" s="423" t="n">
        <v>2.49</v>
      </c>
      <c r="DO527" s="424" t="n">
        <v>7.69</v>
      </c>
      <c r="DP527" s="424" t="n">
        <v>16.9</v>
      </c>
      <c r="DQ527" s="424" t="n">
        <v>71</v>
      </c>
      <c r="DR527" s="433"/>
      <c r="DS527" s="433"/>
      <c r="DT527" s="438"/>
      <c r="DU527" s="438" t="n">
        <v>0.91</v>
      </c>
      <c r="DV527" s="425"/>
      <c r="DW527" s="447" t="n">
        <f aca="false">3500/DG527*24</f>
        <v>3.48801575918739</v>
      </c>
      <c r="DX527" s="435" t="n">
        <v>5.74</v>
      </c>
      <c r="DY527" s="439" t="n">
        <v>7.95</v>
      </c>
      <c r="DZ527" s="440" t="n">
        <v>17.2</v>
      </c>
      <c r="EA527" s="441" t="n">
        <v>54</v>
      </c>
      <c r="EB527" s="442" t="n">
        <v>7770</v>
      </c>
      <c r="EC527" s="443" t="n">
        <v>4.3</v>
      </c>
      <c r="ED527" s="443"/>
      <c r="EE527" s="443"/>
      <c r="EF527" s="443"/>
      <c r="EG527" s="444" t="n">
        <v>15</v>
      </c>
      <c r="EH527" s="441"/>
      <c r="EI527" s="430" t="n">
        <f aca="false">DY527</f>
        <v>7.95</v>
      </c>
      <c r="EJ527" s="448" t="n">
        <f aca="false">DZ527</f>
        <v>17.2</v>
      </c>
      <c r="EK527" s="449" t="n">
        <f aca="false">EA527</f>
        <v>54</v>
      </c>
      <c r="EL527" s="418" t="n">
        <f aca="false">EB527</f>
        <v>7770</v>
      </c>
      <c r="EM527" s="432" t="n">
        <f aca="false">EC527</f>
        <v>4.3</v>
      </c>
      <c r="EN527" s="432"/>
      <c r="EO527" s="432"/>
      <c r="EP527" s="432"/>
      <c r="EQ527" s="431" t="n">
        <f aca="false">EG527</f>
        <v>15</v>
      </c>
      <c r="ER527" s="449"/>
      <c r="ES527" s="450" t="n">
        <f aca="false">44000/(BA527+AF527)*24</f>
        <v>22.2271194852906</v>
      </c>
      <c r="ET527" s="451" t="n">
        <f aca="false">(BA527+AF527)/BA$6</f>
        <v>0.9501906</v>
      </c>
      <c r="EU527" s="452" t="n">
        <f aca="false">BV527/1000/ES527*24</f>
        <v>0.249168595909091</v>
      </c>
      <c r="EV527" s="451" t="n">
        <f aca="false">EU527/$EU$6</f>
        <v>0.461423325757576</v>
      </c>
      <c r="EW527" s="514" t="n">
        <f aca="false">1-EM527/BY527</f>
        <v>0.622348274242851</v>
      </c>
      <c r="EX527" s="515" t="n">
        <f aca="false">BY527-EM527</f>
        <v>7.08615212568931</v>
      </c>
      <c r="EY527" s="514" t="n">
        <f aca="false">1-EJ527/BU527</f>
        <v>0.459119496855346</v>
      </c>
      <c r="EZ527" s="515" t="n">
        <f aca="false">BU527-EJ527</f>
        <v>14.6</v>
      </c>
      <c r="FA527" s="451" t="n">
        <f aca="false">1-EK527/BV527</f>
        <v>0.765993181276268</v>
      </c>
      <c r="FB527" s="432" t="n">
        <f aca="false">BV527-EK527</f>
        <v>176.762506385561</v>
      </c>
      <c r="FC527" s="453"/>
      <c r="FD527" s="432"/>
      <c r="FE527" s="453" t="n">
        <f aca="false">1-EQ527/CB527</f>
        <v>0.861111111111111</v>
      </c>
      <c r="FF527" s="431" t="n">
        <f aca="false">CB527-EQ527</f>
        <v>93</v>
      </c>
      <c r="FG527" s="406" t="n">
        <v>50400</v>
      </c>
      <c r="FH527" s="590"/>
      <c r="FI527" s="591"/>
      <c r="FJ527" s="592"/>
      <c r="FK527" s="456" t="n">
        <f aca="false">3000/BS527*24</f>
        <v>1.51548541945163</v>
      </c>
      <c r="FL527" s="531" t="n">
        <v>1800</v>
      </c>
      <c r="FM527" s="456" t="n">
        <f aca="false">FL527/BS527*1000</f>
        <v>37.8871354862909</v>
      </c>
      <c r="FN527" s="531" t="n">
        <v>4587</v>
      </c>
      <c r="FO527" s="533" t="n">
        <f aca="false">FN527/11.15/1.2/1000</f>
        <v>0.342825112107623</v>
      </c>
      <c r="FP527" s="450" t="n">
        <f aca="false">FN527/BS527*1000</f>
        <v>96.5490502642312</v>
      </c>
      <c r="FQ527" s="458" t="n">
        <v>54</v>
      </c>
      <c r="FR527" s="459" t="n">
        <f aca="false">FQ527/BS527*1000</f>
        <v>1.13661406458873</v>
      </c>
      <c r="FS527" s="577" t="n">
        <v>7.8</v>
      </c>
      <c r="FT527" s="578" t="n">
        <v>12.9</v>
      </c>
      <c r="FU527" s="579" t="n">
        <v>44</v>
      </c>
      <c r="FV527" s="580" t="n">
        <v>4</v>
      </c>
      <c r="FW527" s="581"/>
      <c r="FX527" s="580"/>
      <c r="FY527" s="453" t="n">
        <f aca="false">1-FV527/(EG527+DD527)</f>
        <v>0.733333333333333</v>
      </c>
      <c r="FZ527" s="453"/>
      <c r="GA527" s="430"/>
      <c r="GB527" s="514" t="n">
        <f aca="false">1-FT527/DZ527</f>
        <v>0.25</v>
      </c>
      <c r="GC527" s="515" t="n">
        <f aca="false">(CW527+DZ527-FT527)</f>
        <v>4.3</v>
      </c>
      <c r="GD527" s="514" t="n">
        <f aca="false">1-FU527/EA527</f>
        <v>0.185185185185185</v>
      </c>
      <c r="GE527" s="528" t="n">
        <f aca="false">CX527+EA527-FU527</f>
        <v>10</v>
      </c>
      <c r="GF527" s="462" t="n">
        <f aca="false">4100/BS527*24</f>
        <v>2.0711634065839</v>
      </c>
      <c r="GG527" s="607" t="n">
        <v>25</v>
      </c>
      <c r="GH527" s="451" t="n">
        <f aca="false">GG527/80</f>
        <v>0.3125</v>
      </c>
      <c r="GI527" s="406" t="n">
        <v>175</v>
      </c>
      <c r="GJ527" s="463" t="n">
        <f aca="false">GI527/GG527</f>
        <v>7</v>
      </c>
      <c r="GK527" s="464" t="n">
        <f aca="false">GG527/(BS527/24)*1000</f>
        <v>12.629045162097</v>
      </c>
      <c r="GL527" s="465" t="n">
        <v>7.99</v>
      </c>
      <c r="GM527" s="530" t="n">
        <v>12.1</v>
      </c>
      <c r="GN527" s="406" t="n">
        <v>41</v>
      </c>
      <c r="GO527" s="514" t="n">
        <f aca="false">1-GM527/FT527</f>
        <v>0.062015503875969</v>
      </c>
      <c r="GP527" s="451" t="n">
        <f aca="false">1-GN527/FU527</f>
        <v>0.0681818181818182</v>
      </c>
      <c r="GQ527" s="578" t="n">
        <v>8</v>
      </c>
      <c r="GR527" s="456" t="n">
        <f aca="false">4300/BS527*24</f>
        <v>2.17219576788068</v>
      </c>
      <c r="GS527" s="532" t="n">
        <f aca="false">HC527</f>
        <v>11.6</v>
      </c>
      <c r="GT527" s="532" t="n">
        <f aca="false">HD527</f>
        <v>38.28</v>
      </c>
      <c r="GU527" s="514" t="n">
        <f aca="false">1-GS527/GM527</f>
        <v>0.0413223140495867</v>
      </c>
      <c r="GV527" s="514" t="n">
        <f aca="false">1-GT527/GN527</f>
        <v>0.0663414634146343</v>
      </c>
      <c r="GW527" s="514" t="n">
        <f aca="false">1-HC527/FT527</f>
        <v>0.10077519379845</v>
      </c>
      <c r="GX527" s="514" t="n">
        <f aca="false">1-HD527/FU527</f>
        <v>0.13</v>
      </c>
      <c r="GY527" s="463" t="n">
        <f aca="false">GK527/(FU527-HD527)</f>
        <v>2.20787502833863</v>
      </c>
      <c r="GZ527" s="406" t="n">
        <v>43753</v>
      </c>
      <c r="HA527" s="582" t="n">
        <v>8.24</v>
      </c>
      <c r="HB527" s="452" t="n">
        <v>8</v>
      </c>
      <c r="HC527" s="578" t="n">
        <v>11.6</v>
      </c>
      <c r="HD527" s="464" t="n">
        <f aca="false">HC527*3.3</f>
        <v>38.28</v>
      </c>
      <c r="HE527" s="464" t="n">
        <v>12.3</v>
      </c>
      <c r="HF527" s="464" t="n">
        <f aca="false">HE527*2.7</f>
        <v>33.21</v>
      </c>
      <c r="HG527" s="583"/>
      <c r="HH527" s="576" t="n">
        <v>6</v>
      </c>
      <c r="HI527" s="584" t="n">
        <v>7600</v>
      </c>
      <c r="HJ527" s="407" t="n">
        <f aca="false">HI527*0.67</f>
        <v>5092</v>
      </c>
      <c r="HK527" s="407"/>
      <c r="HL527" s="550"/>
      <c r="HM527" s="585"/>
      <c r="HN527" s="462" t="n">
        <v>7.79</v>
      </c>
      <c r="HO527" s="575"/>
      <c r="HP527" s="549" t="n">
        <v>0.01</v>
      </c>
      <c r="HQ527" s="586"/>
      <c r="HR527" s="587"/>
      <c r="HS527" s="521" t="n">
        <v>0.18</v>
      </c>
      <c r="HT527" s="588" t="n">
        <v>4</v>
      </c>
      <c r="HU527" s="523" t="n">
        <f aca="false">72500/BA527*24</f>
        <v>37.6708747631768</v>
      </c>
      <c r="HV527" s="514" t="n">
        <f aca="false">1-HC527/BE527</f>
        <v>0.635220125786164</v>
      </c>
      <c r="HW527" s="514" t="n">
        <f aca="false">1-HD527/BF527</f>
        <v>0.78</v>
      </c>
      <c r="HX527" s="514" t="n">
        <f aca="false">1-HN527/BK527</f>
        <v>0.304464285714286</v>
      </c>
      <c r="HY527" s="600"/>
    </row>
    <row r="528" customFormat="false" ht="15.6" hidden="false" customHeight="false" outlineLevel="0" collapsed="false">
      <c r="A528" s="486" t="n">
        <v>44010</v>
      </c>
      <c r="B528" s="487" t="n">
        <v>44165</v>
      </c>
      <c r="C528" s="488" t="n">
        <f aca="false">B528/$B$6</f>
        <v>0.8833</v>
      </c>
      <c r="D528" s="489" t="n">
        <v>8.12</v>
      </c>
      <c r="E528" s="490" t="n">
        <v>34.6</v>
      </c>
      <c r="F528" s="491" t="n">
        <v>135.5</v>
      </c>
      <c r="G528" s="491" t="n">
        <f aca="false">F528*B528/1000</f>
        <v>5984.3575</v>
      </c>
      <c r="H528" s="488" t="n">
        <f aca="false">G528/$G$6</f>
        <v>0.2393743</v>
      </c>
      <c r="I528" s="491" t="n">
        <v>8310</v>
      </c>
      <c r="J528" s="491" t="n">
        <f aca="false">I528*0.67</f>
        <v>5567.7</v>
      </c>
      <c r="K528" s="492" t="n">
        <v>13.5</v>
      </c>
      <c r="L528" s="492"/>
      <c r="M528" s="492"/>
      <c r="N528" s="493" t="n">
        <v>48.5</v>
      </c>
      <c r="O528" s="493"/>
      <c r="P528" s="410"/>
      <c r="Q528" s="410" t="n">
        <v>1320</v>
      </c>
      <c r="R528" s="410"/>
      <c r="S528" s="410"/>
      <c r="T528" s="411" t="n">
        <v>5.34</v>
      </c>
      <c r="U528" s="412" t="n">
        <f aca="false">V528/2.9</f>
        <v>2886.89655172414</v>
      </c>
      <c r="V528" s="410" t="n">
        <v>8372</v>
      </c>
      <c r="W528" s="410" t="n">
        <v>4394</v>
      </c>
      <c r="X528" s="413"/>
      <c r="Y528" s="474"/>
      <c r="Z528" s="430"/>
      <c r="AA528" s="448"/>
      <c r="AB528" s="410"/>
      <c r="AC528" s="410"/>
      <c r="AD528" s="475"/>
      <c r="AE528" s="478"/>
      <c r="AF528" s="479" t="n">
        <f aca="false">X528+Q528</f>
        <v>1320</v>
      </c>
      <c r="AG528" s="478" t="n">
        <f aca="false">AF528/$AF$6</f>
        <v>0.528</v>
      </c>
      <c r="AH528" s="479" t="n">
        <f aca="false">AI528/2.9</f>
        <v>2886.89655172414</v>
      </c>
      <c r="AI528" s="479" t="n">
        <f aca="false">(V528*Q528+F528*X528)/AF528</f>
        <v>8372</v>
      </c>
      <c r="AJ528" s="474" t="n">
        <f aca="false">(V528*Q528+X528*F528)/1000</f>
        <v>11051.04</v>
      </c>
      <c r="AK528" s="478" t="n">
        <f aca="false">AJ528/$AJ$6</f>
        <v>0.491157333333333</v>
      </c>
      <c r="AL528" s="448" t="n">
        <v>38</v>
      </c>
      <c r="AM528" s="480"/>
      <c r="AN528" s="474" t="n">
        <v>1895</v>
      </c>
      <c r="AO528" s="474" t="n">
        <v>1905</v>
      </c>
      <c r="AP528" s="480" t="n">
        <v>7.44</v>
      </c>
      <c r="AQ528" s="448" t="n">
        <v>734</v>
      </c>
      <c r="AR528" s="474" t="n">
        <f aca="false">AQ528*3</f>
        <v>2202</v>
      </c>
      <c r="AS528" s="658" t="n">
        <f aca="false">AR528/AQ528</f>
        <v>3</v>
      </c>
      <c r="AT528" s="474" t="n">
        <v>4890</v>
      </c>
      <c r="AU528" s="448"/>
      <c r="AV528" s="481" t="n">
        <v>12</v>
      </c>
      <c r="AW528" s="480" t="n">
        <v>8.25</v>
      </c>
      <c r="AX528" s="480" t="n">
        <v>44.82</v>
      </c>
      <c r="AY528" s="481" t="n">
        <v>16.7</v>
      </c>
      <c r="AZ528" s="481" t="n">
        <v>6.1</v>
      </c>
      <c r="BA528" s="421" t="n">
        <f aca="false">CC528+DF528</f>
        <v>48052.08</v>
      </c>
      <c r="BB528" s="422" t="n">
        <f aca="false">BA528/$BA$6</f>
        <v>0.9610416</v>
      </c>
      <c r="BC528" s="423"/>
      <c r="BD528" s="424" t="n">
        <v>8.46</v>
      </c>
      <c r="BE528" s="425" t="n">
        <v>30.5</v>
      </c>
      <c r="BF528" s="426" t="n">
        <v>134</v>
      </c>
      <c r="BG528" s="427" t="n">
        <v>7930</v>
      </c>
      <c r="BH528" s="421" t="n">
        <f aca="false">BG528*0.67</f>
        <v>5313.1</v>
      </c>
      <c r="BI528" s="421"/>
      <c r="BJ528" s="422"/>
      <c r="BK528" s="428" t="n">
        <v>10.8</v>
      </c>
      <c r="BL528" s="428"/>
      <c r="BM528" s="429"/>
      <c r="BN528" s="423"/>
      <c r="BO528" s="426" t="n">
        <v>68</v>
      </c>
      <c r="BP528" s="426"/>
      <c r="BQ528" s="424" t="n">
        <v>3.91</v>
      </c>
      <c r="BR528" s="422" t="n">
        <f aca="false">BQ528/$BQ$6</f>
        <v>0.543055555555555</v>
      </c>
      <c r="BS528" s="410" t="n">
        <f aca="false">BA528+AF528</f>
        <v>49372.08</v>
      </c>
      <c r="BT528" s="430" t="n">
        <f aca="false">(BD528*BA528+AP528*AF528)/(AF528+BA528)</f>
        <v>8.43272952648542</v>
      </c>
      <c r="BU528" s="431" t="n">
        <f aca="false">(AQ528*Y528+BA528*BE528)/(BA528+Y528)</f>
        <v>30.5</v>
      </c>
      <c r="BV528" s="431" t="n">
        <f aca="false">(BA528*BF528+AR528*AF528)/(AF528+BA528)</f>
        <v>189.289548262905</v>
      </c>
      <c r="BW528" s="431" t="n">
        <f aca="false">(BA528*BG528+AS528*AF528)/(AF528+BA528)</f>
        <v>7718.06564357831</v>
      </c>
      <c r="BX528" s="431" t="n">
        <f aca="false">BW528*0.65</f>
        <v>5016.7426683259</v>
      </c>
      <c r="BY528" s="431" t="n">
        <f aca="false">(BK528*BA528+AY528*AF528)/BS528</f>
        <v>10.957740974251</v>
      </c>
      <c r="BZ528" s="431"/>
      <c r="CA528" s="432"/>
      <c r="CB528" s="431" t="n">
        <f aca="false">BO528</f>
        <v>68</v>
      </c>
      <c r="CC528" s="433" t="n">
        <v>23986.42</v>
      </c>
      <c r="CD528" s="412" t="n">
        <f aca="false">CC528+AF528/2</f>
        <v>24646.42</v>
      </c>
      <c r="CE528" s="422" t="n">
        <f aca="false">CD528/25000</f>
        <v>0.9858568</v>
      </c>
      <c r="CF528" s="434" t="n">
        <f aca="false">6700/CD528*24</f>
        <v>6.52427411364409</v>
      </c>
      <c r="CG528" s="435"/>
      <c r="CH528" s="428"/>
      <c r="CI528" s="447" t="n">
        <f aca="false">9500/CD528*24</f>
        <v>9.25083642979386</v>
      </c>
      <c r="CJ528" s="437" t="n">
        <v>31.3</v>
      </c>
      <c r="CK528" s="437" t="n">
        <v>1.12</v>
      </c>
      <c r="CL528" s="424"/>
      <c r="CM528" s="424" t="n">
        <v>19</v>
      </c>
      <c r="CN528" s="424" t="n">
        <v>76</v>
      </c>
      <c r="CO528" s="433"/>
      <c r="CP528" s="433"/>
      <c r="CQ528" s="438"/>
      <c r="CR528" s="438" t="n">
        <v>0.83</v>
      </c>
      <c r="CS528" s="482"/>
      <c r="CT528" s="433" t="n">
        <f aca="false">3500/CD528*24</f>
        <v>3.40820289518721</v>
      </c>
      <c r="CU528" s="435" t="n">
        <v>6.68</v>
      </c>
      <c r="CV528" s="494"/>
      <c r="CW528" s="495"/>
      <c r="CX528" s="496"/>
      <c r="CY528" s="497"/>
      <c r="CZ528" s="498"/>
      <c r="DA528" s="498"/>
      <c r="DB528" s="498"/>
      <c r="DC528" s="498"/>
      <c r="DD528" s="499"/>
      <c r="DE528" s="499"/>
      <c r="DF528" s="433" t="n">
        <v>24065.66</v>
      </c>
      <c r="DG528" s="446" t="n">
        <f aca="false">DF528+AF528/2</f>
        <v>24725.66</v>
      </c>
      <c r="DH528" s="422" t="n">
        <f aca="false">DG528/25000</f>
        <v>0.9890264</v>
      </c>
      <c r="DI528" s="447" t="n">
        <f aca="false">6700/DG528*24</f>
        <v>6.50336532978291</v>
      </c>
      <c r="DJ528" s="435" t="n">
        <v>7.82</v>
      </c>
      <c r="DK528" s="428" t="n">
        <v>2.9</v>
      </c>
      <c r="DL528" s="447" t="n">
        <f aca="false">9500/DG528*24</f>
        <v>9.2211896467071</v>
      </c>
      <c r="DM528" s="542" t="n">
        <v>31.5</v>
      </c>
      <c r="DN528" s="542" t="n">
        <v>2.75</v>
      </c>
      <c r="DO528" s="543" t="n">
        <v>7.89</v>
      </c>
      <c r="DP528" s="543" t="n">
        <v>16.9</v>
      </c>
      <c r="DQ528" s="543" t="n">
        <v>62</v>
      </c>
      <c r="DR528" s="433"/>
      <c r="DS528" s="433"/>
      <c r="DT528" s="438"/>
      <c r="DU528" s="438" t="n">
        <v>0.86</v>
      </c>
      <c r="DV528" s="482"/>
      <c r="DW528" s="447" t="n">
        <f aca="false">3500/DG528*24</f>
        <v>3.39728039615525</v>
      </c>
      <c r="DX528" s="435" t="n">
        <v>6.48</v>
      </c>
      <c r="DY528" s="494" t="n">
        <v>8.01</v>
      </c>
      <c r="DZ528" s="495" t="n">
        <v>17.4</v>
      </c>
      <c r="EA528" s="496" t="n">
        <v>55</v>
      </c>
      <c r="EB528" s="497" t="n">
        <v>8180</v>
      </c>
      <c r="EC528" s="498" t="n">
        <v>4.5</v>
      </c>
      <c r="ED528" s="498"/>
      <c r="EE528" s="498"/>
      <c r="EF528" s="498"/>
      <c r="EG528" s="499" t="n">
        <v>16</v>
      </c>
      <c r="EH528" s="496"/>
      <c r="EI528" s="430" t="n">
        <f aca="false">DY528</f>
        <v>8.01</v>
      </c>
      <c r="EJ528" s="448" t="n">
        <f aca="false">DZ528</f>
        <v>17.4</v>
      </c>
      <c r="EK528" s="449" t="n">
        <f aca="false">EA528</f>
        <v>55</v>
      </c>
      <c r="EL528" s="418" t="n">
        <f aca="false">EB528</f>
        <v>8180</v>
      </c>
      <c r="EM528" s="432" t="n">
        <f aca="false">EC528</f>
        <v>4.5</v>
      </c>
      <c r="EN528" s="432"/>
      <c r="EO528" s="432"/>
      <c r="EP528" s="432"/>
      <c r="EQ528" s="431" t="n">
        <f aca="false">EG528</f>
        <v>16</v>
      </c>
      <c r="ER528" s="449"/>
      <c r="ES528" s="450" t="n">
        <f aca="false">44000/(BA528+AF528)*24</f>
        <v>21.3886066781063</v>
      </c>
      <c r="ET528" s="451" t="n">
        <f aca="false">(BA528+AF528)/BA$6</f>
        <v>0.9874416</v>
      </c>
      <c r="EU528" s="452" t="n">
        <f aca="false">BV528/1000/ES528*24</f>
        <v>0.212400425454545</v>
      </c>
      <c r="EV528" s="500" t="n">
        <f aca="false">EU528/$EU$6</f>
        <v>0.393334121212121</v>
      </c>
      <c r="EW528" s="514" t="n">
        <f aca="false">1-EM528/BY528</f>
        <v>0.589331413237976</v>
      </c>
      <c r="EX528" s="515" t="n">
        <f aca="false">BY528-EM528</f>
        <v>6.45774097425104</v>
      </c>
      <c r="EY528" s="514" t="n">
        <f aca="false">1-EJ528/BU528</f>
        <v>0.429508196721311</v>
      </c>
      <c r="EZ528" s="515" t="n">
        <f aca="false">BU528-EJ528</f>
        <v>13.1</v>
      </c>
      <c r="FA528" s="451" t="n">
        <f aca="false">1-EK528/BV528</f>
        <v>0.709439847552437</v>
      </c>
      <c r="FB528" s="432" t="n">
        <f aca="false">BV528-EK528</f>
        <v>134.289548262905</v>
      </c>
      <c r="FC528" s="453"/>
      <c r="FD528" s="432"/>
      <c r="FE528" s="453" t="n">
        <f aca="false">1-EQ528/CB528</f>
        <v>0.764705882352941</v>
      </c>
      <c r="FF528" s="431" t="n">
        <f aca="false">CB528-EQ528</f>
        <v>52</v>
      </c>
      <c r="FG528" s="491" t="n">
        <v>50400</v>
      </c>
      <c r="FH528" s="499"/>
      <c r="FI528" s="502"/>
      <c r="FJ528" s="488"/>
      <c r="FK528" s="456" t="n">
        <f aca="false">3000/BS528*24</f>
        <v>1.45831409168907</v>
      </c>
      <c r="FL528" s="491" t="n">
        <v>1800</v>
      </c>
      <c r="FM528" s="456" t="n">
        <f aca="false">FL528/BS528*1000</f>
        <v>36.4578522922267</v>
      </c>
      <c r="FN528" s="491" t="n">
        <v>4170</v>
      </c>
      <c r="FO528" s="533" t="n">
        <f aca="false">FN528/11.15/1.2/1000</f>
        <v>0.311659192825112</v>
      </c>
      <c r="FP528" s="450" t="n">
        <f aca="false">FN528/BS528*1000</f>
        <v>84.4606911436585</v>
      </c>
      <c r="FQ528" s="504" t="n">
        <v>54</v>
      </c>
      <c r="FR528" s="459" t="n">
        <f aca="false">FQ528/BS528*1000</f>
        <v>1.0937355687668</v>
      </c>
      <c r="FS528" s="505" t="n">
        <v>7.97</v>
      </c>
      <c r="FT528" s="536" t="n">
        <v>13.6</v>
      </c>
      <c r="FU528" s="496" t="n">
        <v>49</v>
      </c>
      <c r="FV528" s="491" t="n">
        <v>6</v>
      </c>
      <c r="FW528" s="505"/>
      <c r="FX528" s="491"/>
      <c r="FY528" s="453" t="n">
        <f aca="false">1-FV528/(EG528+DD528)</f>
        <v>0.625</v>
      </c>
      <c r="FZ528" s="453"/>
      <c r="GA528" s="430"/>
      <c r="GB528" s="500" t="n">
        <f aca="false">1-FT528/DZ528</f>
        <v>0.218390804597701</v>
      </c>
      <c r="GC528" s="515" t="n">
        <f aca="false">(CW528+DZ528-FT528)</f>
        <v>3.8</v>
      </c>
      <c r="GD528" s="500" t="n">
        <f aca="false">1-FU528/EA528</f>
        <v>0.109090909090909</v>
      </c>
      <c r="GE528" s="528" t="n">
        <f aca="false">CX528+EA528-FU528</f>
        <v>6</v>
      </c>
      <c r="GF528" s="462" t="n">
        <f aca="false">4100/BS528*24</f>
        <v>1.99302925864173</v>
      </c>
      <c r="GG528" s="491" t="n">
        <v>25</v>
      </c>
      <c r="GH528" s="527" t="n">
        <f aca="false">GG528/80</f>
        <v>0.3125</v>
      </c>
      <c r="GI528" s="491" t="n">
        <v>175</v>
      </c>
      <c r="GJ528" s="545" t="n">
        <f aca="false">GI528/GG528</f>
        <v>7</v>
      </c>
      <c r="GK528" s="464" t="n">
        <f aca="false">GG528/(BS528/24)*1000</f>
        <v>12.1526174307422</v>
      </c>
      <c r="GL528" s="508" t="n">
        <v>8.06</v>
      </c>
      <c r="GM528" s="536" t="n">
        <v>12.3</v>
      </c>
      <c r="GN528" s="537" t="n">
        <v>45</v>
      </c>
      <c r="GO528" s="527" t="n">
        <f aca="false">1-GM528/FT528</f>
        <v>0.0955882352941175</v>
      </c>
      <c r="GP528" s="527" t="n">
        <f aca="false">1-GN528/FU528</f>
        <v>0.0816326530612245</v>
      </c>
      <c r="GQ528" s="536" t="n">
        <v>8</v>
      </c>
      <c r="GR528" s="456" t="n">
        <f aca="false">4300/BS528*24</f>
        <v>2.09025019808766</v>
      </c>
      <c r="GS528" s="537" t="n">
        <f aca="false">HC528</f>
        <v>12.2</v>
      </c>
      <c r="GT528" s="537" t="n">
        <f aca="false">HD528</f>
        <v>40.26</v>
      </c>
      <c r="GU528" s="527" t="n">
        <f aca="false">1-GS528/GM528</f>
        <v>0.00813008130081316</v>
      </c>
      <c r="GV528" s="527" t="n">
        <f aca="false">1-GT528/GN528</f>
        <v>0.105333333333333</v>
      </c>
      <c r="GW528" s="527" t="n">
        <f aca="false">1-HC528/FT528</f>
        <v>0.102941176470588</v>
      </c>
      <c r="GX528" s="527" t="n">
        <f aca="false">1-HD528/FU528</f>
        <v>0.178367346938776</v>
      </c>
      <c r="GY528" s="545" t="n">
        <f aca="false">GK528/(FU528-HD528)</f>
        <v>1.39045966026799</v>
      </c>
      <c r="GZ528" s="491" t="n">
        <v>44433</v>
      </c>
      <c r="HA528" s="494" t="n">
        <v>8.28</v>
      </c>
      <c r="HB528" s="494" t="n">
        <v>8.05</v>
      </c>
      <c r="HC528" s="495" t="n">
        <v>12.2</v>
      </c>
      <c r="HD528" s="499" t="n">
        <f aca="false">HC528*3.3</f>
        <v>40.26</v>
      </c>
      <c r="HE528" s="499" t="n">
        <v>12.5</v>
      </c>
      <c r="HF528" s="499" t="n">
        <f aca="false">HE528*2.7</f>
        <v>33.75</v>
      </c>
      <c r="HG528" s="499"/>
      <c r="HH528" s="493" t="n">
        <v>8</v>
      </c>
      <c r="HI528" s="509" t="n">
        <v>8060</v>
      </c>
      <c r="HJ528" s="491" t="n">
        <f aca="false">HI528*0.67</f>
        <v>5400.2</v>
      </c>
      <c r="HK528" s="491"/>
      <c r="HL528" s="491"/>
      <c r="HM528" s="544"/>
      <c r="HN528" s="507" t="n">
        <v>7.59</v>
      </c>
      <c r="HO528" s="492"/>
      <c r="HP528" s="546" t="n">
        <v>0.01</v>
      </c>
      <c r="HQ528" s="524"/>
      <c r="HR528" s="525"/>
      <c r="HS528" s="525" t="n">
        <v>0.22</v>
      </c>
      <c r="HT528" s="512" t="n">
        <v>4</v>
      </c>
      <c r="HU528" s="526" t="n">
        <f aca="false">72500/BA528*24</f>
        <v>36.2107113781547</v>
      </c>
      <c r="HV528" s="527" t="n">
        <f aca="false">1-HC528/BE528</f>
        <v>0.6</v>
      </c>
      <c r="HW528" s="527" t="n">
        <f aca="false">1-HD528/BF528</f>
        <v>0.69955223880597</v>
      </c>
      <c r="HX528" s="527" t="n">
        <f aca="false">1-HN528/BK528</f>
        <v>0.297222222222222</v>
      </c>
      <c r="HY528" s="513"/>
    </row>
    <row r="529" s="599" customFormat="true" ht="15" hidden="false" customHeight="true" outlineLevel="0" collapsed="false">
      <c r="A529" s="401" t="n">
        <v>44011</v>
      </c>
      <c r="B529" s="516" t="n">
        <v>52700</v>
      </c>
      <c r="C529" s="403" t="n">
        <f aca="false">B529/$B$6</f>
        <v>1.054</v>
      </c>
      <c r="D529" s="572" t="n">
        <v>8.07</v>
      </c>
      <c r="E529" s="573" t="n">
        <v>31.25</v>
      </c>
      <c r="F529" s="574" t="n">
        <v>151</v>
      </c>
      <c r="G529" s="407" t="n">
        <f aca="false">F529*B529/1000</f>
        <v>7957.7</v>
      </c>
      <c r="H529" s="403" t="n">
        <f aca="false">G529/$G$6</f>
        <v>0.318308</v>
      </c>
      <c r="I529" s="574" t="n">
        <v>7685</v>
      </c>
      <c r="J529" s="407" t="n">
        <f aca="false">I529*0.67</f>
        <v>5148.95</v>
      </c>
      <c r="K529" s="575" t="n">
        <v>15.1</v>
      </c>
      <c r="L529" s="575"/>
      <c r="M529" s="575"/>
      <c r="N529" s="576" t="n">
        <v>68</v>
      </c>
      <c r="O529" s="576"/>
      <c r="P529" s="410"/>
      <c r="Q529" s="410" t="n">
        <v>1440</v>
      </c>
      <c r="R529" s="410"/>
      <c r="S529" s="410"/>
      <c r="T529" s="411" t="n">
        <v>5.15</v>
      </c>
      <c r="U529" s="410" t="n">
        <f aca="false">V529/2.9</f>
        <v>3279.65517241379</v>
      </c>
      <c r="V529" s="410" t="n">
        <v>9511</v>
      </c>
      <c r="W529" s="410" t="n">
        <v>4350</v>
      </c>
      <c r="X529" s="517"/>
      <c r="Y529" s="474"/>
      <c r="Z529" s="430"/>
      <c r="AA529" s="448"/>
      <c r="AB529" s="410"/>
      <c r="AC529" s="410"/>
      <c r="AD529" s="475"/>
      <c r="AE529" s="478"/>
      <c r="AF529" s="479" t="n">
        <f aca="false">X529+Q529</f>
        <v>1440</v>
      </c>
      <c r="AG529" s="478" t="n">
        <f aca="false">AF529/$AF$6</f>
        <v>0.576</v>
      </c>
      <c r="AH529" s="479" t="n">
        <f aca="false">AI529/2.9</f>
        <v>3279.65517241379</v>
      </c>
      <c r="AI529" s="479" t="n">
        <f aca="false">(V529*Q529+F529*X529)/AF529</f>
        <v>9511</v>
      </c>
      <c r="AJ529" s="474" t="n">
        <f aca="false">(V529*Q529+X529*F529)/1000</f>
        <v>13695.84</v>
      </c>
      <c r="AK529" s="478" t="n">
        <f aca="false">AJ529/$AJ$6</f>
        <v>0.608704</v>
      </c>
      <c r="AL529" s="448" t="n">
        <v>38</v>
      </c>
      <c r="AM529" s="480"/>
      <c r="AN529" s="474" t="n">
        <v>1870</v>
      </c>
      <c r="AO529" s="474" t="n">
        <v>2092</v>
      </c>
      <c r="AP529" s="480" t="n">
        <v>7.45</v>
      </c>
      <c r="AQ529" s="448" t="n">
        <v>725</v>
      </c>
      <c r="AR529" s="474" t="n">
        <f aca="false">AQ529*3</f>
        <v>2175</v>
      </c>
      <c r="AS529" s="658" t="n">
        <f aca="false">AR529/AQ529</f>
        <v>3</v>
      </c>
      <c r="AT529" s="474" t="n">
        <v>5160</v>
      </c>
      <c r="AU529" s="448"/>
      <c r="AV529" s="481" t="n">
        <v>12</v>
      </c>
      <c r="AW529" s="480" t="n">
        <v>8.38</v>
      </c>
      <c r="AX529" s="480" t="n">
        <v>44.31</v>
      </c>
      <c r="AY529" s="481" t="n">
        <v>15.9</v>
      </c>
      <c r="AZ529" s="481" t="n">
        <v>6.3</v>
      </c>
      <c r="BA529" s="421" t="n">
        <f aca="false">CC529+DF529</f>
        <v>45596.89</v>
      </c>
      <c r="BB529" s="422" t="n">
        <f aca="false">BA529/$BA$6</f>
        <v>0.9119378</v>
      </c>
      <c r="BC529" s="423"/>
      <c r="BD529" s="424" t="n">
        <v>7.97</v>
      </c>
      <c r="BE529" s="425" t="n">
        <v>32.6</v>
      </c>
      <c r="BF529" s="426" t="n">
        <v>167</v>
      </c>
      <c r="BG529" s="427" t="n">
        <v>8450</v>
      </c>
      <c r="BH529" s="421" t="n">
        <f aca="false">BG529*0.67</f>
        <v>5661.5</v>
      </c>
      <c r="BI529" s="433"/>
      <c r="BJ529" s="422"/>
      <c r="BK529" s="428" t="n">
        <v>10.4</v>
      </c>
      <c r="BL529" s="428"/>
      <c r="BM529" s="429"/>
      <c r="BN529" s="423"/>
      <c r="BO529" s="426" t="n">
        <v>68</v>
      </c>
      <c r="BP529" s="426"/>
      <c r="BQ529" s="424" t="n">
        <v>5.05</v>
      </c>
      <c r="BR529" s="422" t="n">
        <f aca="false">BQ529/$BQ$6</f>
        <v>0.701388888888889</v>
      </c>
      <c r="BS529" s="410" t="n">
        <f aca="false">BA529+AF529</f>
        <v>47036.89</v>
      </c>
      <c r="BT529" s="430" t="n">
        <f aca="false">(BD529*BA529+AP529*AF529)/(AF529+BA529)</f>
        <v>7.9540805801574</v>
      </c>
      <c r="BU529" s="431" t="n">
        <f aca="false">(AQ529*Y529+BA529*BE529)/(BA529+Y529)</f>
        <v>32.6</v>
      </c>
      <c r="BV529" s="431" t="n">
        <f aca="false">(BA529*BF529+AR529*AF529)/(AF529+BA529)</f>
        <v>228.473452007563</v>
      </c>
      <c r="BW529" s="431" t="n">
        <f aca="false">(BA529*BG529+AS529*AF529)/(AF529+BA529)</f>
        <v>8191.4012703646</v>
      </c>
      <c r="BX529" s="431" t="n">
        <f aca="false">BW529*0.65</f>
        <v>5324.41082573699</v>
      </c>
      <c r="BY529" s="431" t="n">
        <f aca="false">(BK529*BA529+AY529*AF529)/BS529</f>
        <v>10.5683784791044</v>
      </c>
      <c r="BZ529" s="431"/>
      <c r="CA529" s="432"/>
      <c r="CB529" s="431" t="n">
        <f aca="false">BO529</f>
        <v>68</v>
      </c>
      <c r="CC529" s="433" t="n">
        <v>22872.33</v>
      </c>
      <c r="CD529" s="412" t="n">
        <f aca="false">CC529+AF529/2</f>
        <v>23592.33</v>
      </c>
      <c r="CE529" s="422" t="n">
        <f aca="false">CD529/25000</f>
        <v>0.9436932</v>
      </c>
      <c r="CF529" s="434" t="n">
        <f aca="false">6700/CD529*24</f>
        <v>6.81577444872973</v>
      </c>
      <c r="CG529" s="435"/>
      <c r="CH529" s="428"/>
      <c r="CI529" s="447" t="n">
        <f aca="false">9500/CD529*24</f>
        <v>9.66415780043768</v>
      </c>
      <c r="CJ529" s="437" t="n">
        <v>31.2</v>
      </c>
      <c r="CK529" s="437" t="n">
        <v>2.5</v>
      </c>
      <c r="CL529" s="424"/>
      <c r="CM529" s="424" t="n">
        <v>16.7</v>
      </c>
      <c r="CN529" s="424" t="n">
        <v>75</v>
      </c>
      <c r="CO529" s="433"/>
      <c r="CP529" s="433"/>
      <c r="CQ529" s="438"/>
      <c r="CR529" s="438" t="n">
        <v>0.88</v>
      </c>
      <c r="CS529" s="425"/>
      <c r="CT529" s="433" t="n">
        <f aca="false">3500/CD529*24</f>
        <v>3.56047918963494</v>
      </c>
      <c r="CU529" s="435" t="n">
        <v>6.78</v>
      </c>
      <c r="CV529" s="439"/>
      <c r="CW529" s="440"/>
      <c r="CX529" s="441"/>
      <c r="CY529" s="442"/>
      <c r="CZ529" s="443"/>
      <c r="DA529" s="443"/>
      <c r="DB529" s="443"/>
      <c r="DC529" s="443"/>
      <c r="DD529" s="444"/>
      <c r="DE529" s="441"/>
      <c r="DF529" s="445" t="n">
        <v>22724.56</v>
      </c>
      <c r="DG529" s="446" t="n">
        <f aca="false">DF529+AF529/2</f>
        <v>23444.56</v>
      </c>
      <c r="DH529" s="422" t="n">
        <f aca="false">DG529/25000</f>
        <v>0.9377824</v>
      </c>
      <c r="DI529" s="447" t="n">
        <f aca="false">6700/DG529*24</f>
        <v>6.85873396642974</v>
      </c>
      <c r="DJ529" s="435" t="n">
        <v>7.8</v>
      </c>
      <c r="DK529" s="428" t="n">
        <v>4.4</v>
      </c>
      <c r="DL529" s="447" t="n">
        <f aca="false">9500/DG529*24</f>
        <v>9.7250705494153</v>
      </c>
      <c r="DM529" s="423" t="n">
        <v>31.7</v>
      </c>
      <c r="DN529" s="423" t="n">
        <v>2.4</v>
      </c>
      <c r="DO529" s="424" t="n">
        <v>7.9</v>
      </c>
      <c r="DP529" s="424" t="n">
        <v>17.2</v>
      </c>
      <c r="DQ529" s="424" t="n">
        <v>71</v>
      </c>
      <c r="DR529" s="433"/>
      <c r="DS529" s="433"/>
      <c r="DT529" s="438"/>
      <c r="DU529" s="438" t="n">
        <v>0.87</v>
      </c>
      <c r="DV529" s="425"/>
      <c r="DW529" s="447" t="n">
        <f aca="false">3500/DG529*24</f>
        <v>3.58292072873195</v>
      </c>
      <c r="DX529" s="435" t="n">
        <v>6.43</v>
      </c>
      <c r="DY529" s="439" t="n">
        <v>8.11</v>
      </c>
      <c r="DZ529" s="440" t="n">
        <v>16.6</v>
      </c>
      <c r="EA529" s="441" t="n">
        <v>58</v>
      </c>
      <c r="EB529" s="442" t="n">
        <v>8070</v>
      </c>
      <c r="EC529" s="443" t="n">
        <v>4.1</v>
      </c>
      <c r="ED529" s="443"/>
      <c r="EE529" s="443"/>
      <c r="EF529" s="443"/>
      <c r="EG529" s="444" t="n">
        <v>18</v>
      </c>
      <c r="EH529" s="441"/>
      <c r="EI529" s="430" t="n">
        <f aca="false">DY529</f>
        <v>8.11</v>
      </c>
      <c r="EJ529" s="448" t="n">
        <f aca="false">DZ529</f>
        <v>16.6</v>
      </c>
      <c r="EK529" s="449" t="n">
        <f aca="false">EA529</f>
        <v>58</v>
      </c>
      <c r="EL529" s="418" t="n">
        <f aca="false">EB529</f>
        <v>8070</v>
      </c>
      <c r="EM529" s="432" t="n">
        <f aca="false">EC529</f>
        <v>4.1</v>
      </c>
      <c r="EN529" s="432"/>
      <c r="EO529" s="432"/>
      <c r="EP529" s="432"/>
      <c r="EQ529" s="431" t="n">
        <f aca="false">EG529</f>
        <v>18</v>
      </c>
      <c r="ER529" s="449"/>
      <c r="ES529" s="450" t="n">
        <f aca="false">44000/(BA529+AF529)*24</f>
        <v>22.4504638805839</v>
      </c>
      <c r="ET529" s="451" t="n">
        <f aca="false">(BA529+AF529)/BA$6</f>
        <v>0.9407378</v>
      </c>
      <c r="EU529" s="452" t="n">
        <f aca="false">BV529/1000/ES529*24</f>
        <v>0.244242741590909</v>
      </c>
      <c r="EV529" s="451" t="n">
        <f aca="false">EU529/$EU$6</f>
        <v>0.452301373316498</v>
      </c>
      <c r="EW529" s="514" t="n">
        <f aca="false">1-EM529/BY529</f>
        <v>0.612050230022851</v>
      </c>
      <c r="EX529" s="515" t="n">
        <f aca="false">BY529-EM529</f>
        <v>6.46837847910438</v>
      </c>
      <c r="EY529" s="514" t="n">
        <f aca="false">1-EJ529/BU529</f>
        <v>0.49079754601227</v>
      </c>
      <c r="EZ529" s="515" t="n">
        <f aca="false">BU529-EJ529</f>
        <v>16</v>
      </c>
      <c r="FA529" s="451" t="n">
        <f aca="false">1-EK529/BV529</f>
        <v>0.746141184061594</v>
      </c>
      <c r="FB529" s="432" t="n">
        <f aca="false">BV529-EK529</f>
        <v>170.473452007563</v>
      </c>
      <c r="FC529" s="453"/>
      <c r="FD529" s="432"/>
      <c r="FE529" s="453" t="n">
        <f aca="false">1-EQ529/CB529</f>
        <v>0.735294117647059</v>
      </c>
      <c r="FF529" s="431" t="n">
        <f aca="false">CB529-EQ529</f>
        <v>50</v>
      </c>
      <c r="FG529" s="406" t="n">
        <v>50400</v>
      </c>
      <c r="FH529" s="590"/>
      <c r="FI529" s="591"/>
      <c r="FJ529" s="592"/>
      <c r="FK529" s="456" t="n">
        <f aca="false">3000/BS529*24</f>
        <v>1.53071344640345</v>
      </c>
      <c r="FL529" s="531" t="n">
        <v>1800</v>
      </c>
      <c r="FM529" s="456" t="n">
        <f aca="false">FL529/BS529*1000</f>
        <v>38.2678361600863</v>
      </c>
      <c r="FN529" s="531" t="n">
        <v>4587</v>
      </c>
      <c r="FO529" s="533" t="n">
        <f aca="false">FN529/11.15/1.2/1000</f>
        <v>0.342825112107623</v>
      </c>
      <c r="FP529" s="450" t="n">
        <f aca="false">FN529/BS529*1000</f>
        <v>97.5192024812865</v>
      </c>
      <c r="FQ529" s="458" t="n">
        <v>54</v>
      </c>
      <c r="FR529" s="459" t="n">
        <f aca="false">FQ529/BS529*1000</f>
        <v>1.14803508480259</v>
      </c>
      <c r="FS529" s="577" t="n">
        <v>8.01</v>
      </c>
      <c r="FT529" s="578" t="n">
        <v>12.4</v>
      </c>
      <c r="FU529" s="579" t="n">
        <v>42</v>
      </c>
      <c r="FV529" s="580" t="n">
        <v>4</v>
      </c>
      <c r="FW529" s="581"/>
      <c r="FX529" s="580"/>
      <c r="FY529" s="453" t="n">
        <f aca="false">1-FV529/(EG529+DD529)</f>
        <v>0.777777777777778</v>
      </c>
      <c r="FZ529" s="453"/>
      <c r="GA529" s="430"/>
      <c r="GB529" s="514" t="n">
        <f aca="false">1-FT529/DZ529</f>
        <v>0.253012048192771</v>
      </c>
      <c r="GC529" s="515" t="n">
        <f aca="false">(CW529+DZ529-FT529)</f>
        <v>4.2</v>
      </c>
      <c r="GD529" s="514" t="n">
        <f aca="false">1-FU529/EA529</f>
        <v>0.275862068965517</v>
      </c>
      <c r="GE529" s="528" t="n">
        <f aca="false">CX529+EA529-FU529</f>
        <v>16</v>
      </c>
      <c r="GF529" s="462" t="n">
        <f aca="false">4100/BS529*24</f>
        <v>2.09197504341805</v>
      </c>
      <c r="GG529" s="607" t="n">
        <v>25</v>
      </c>
      <c r="GH529" s="451" t="n">
        <f aca="false">GG529/80</f>
        <v>0.3125</v>
      </c>
      <c r="GI529" s="406" t="n">
        <v>175</v>
      </c>
      <c r="GJ529" s="463" t="n">
        <f aca="false">GI529/GG529</f>
        <v>7</v>
      </c>
      <c r="GK529" s="464" t="n">
        <f aca="false">GG529/(BS529/24)*1000</f>
        <v>12.7559453866954</v>
      </c>
      <c r="GL529" s="465" t="n">
        <v>8.19</v>
      </c>
      <c r="GM529" s="530" t="n">
        <v>12.2</v>
      </c>
      <c r="GN529" s="406" t="n">
        <v>40</v>
      </c>
      <c r="GO529" s="514" t="n">
        <f aca="false">1-GM529/FT529</f>
        <v>0.0161290322580646</v>
      </c>
      <c r="GP529" s="451" t="n">
        <f aca="false">1-GN529/FU529</f>
        <v>0.0476190476190477</v>
      </c>
      <c r="GQ529" s="578" t="n">
        <v>8</v>
      </c>
      <c r="GR529" s="456" t="n">
        <f aca="false">4300/BS529*24</f>
        <v>2.19402260651161</v>
      </c>
      <c r="GS529" s="532" t="n">
        <f aca="false">HC529</f>
        <v>12</v>
      </c>
      <c r="GT529" s="532" t="n">
        <f aca="false">HD529</f>
        <v>39.6</v>
      </c>
      <c r="GU529" s="514" t="n">
        <f aca="false">1-GS529/GM529</f>
        <v>0.0163934426229507</v>
      </c>
      <c r="GV529" s="514" t="n">
        <f aca="false">1-GT529/GN529</f>
        <v>0.0100000000000001</v>
      </c>
      <c r="GW529" s="514" t="n">
        <f aca="false">1-HC529/FT529</f>
        <v>0.0322580645161291</v>
      </c>
      <c r="GX529" s="514" t="n">
        <f aca="false">1-HD529/FU529</f>
        <v>0.0571428571428573</v>
      </c>
      <c r="GY529" s="463" t="n">
        <f aca="false">GK529/(FU529-HD529)</f>
        <v>5.31497724445641</v>
      </c>
      <c r="GZ529" s="406" t="n">
        <v>44126</v>
      </c>
      <c r="HA529" s="582" t="n">
        <v>8.23</v>
      </c>
      <c r="HB529" s="452" t="n">
        <v>8.08</v>
      </c>
      <c r="HC529" s="578" t="n">
        <v>12</v>
      </c>
      <c r="HD529" s="464" t="n">
        <f aca="false">HC529*3.3</f>
        <v>39.6</v>
      </c>
      <c r="HE529" s="464" t="n">
        <v>12</v>
      </c>
      <c r="HF529" s="464" t="n">
        <f aca="false">HE529*2.7</f>
        <v>32.4</v>
      </c>
      <c r="HG529" s="583"/>
      <c r="HH529" s="576" t="n">
        <v>4</v>
      </c>
      <c r="HI529" s="584" t="n">
        <v>7970</v>
      </c>
      <c r="HJ529" s="407" t="n">
        <f aca="false">HI529*0.67</f>
        <v>5339.9</v>
      </c>
      <c r="HK529" s="407"/>
      <c r="HL529" s="550"/>
      <c r="HM529" s="585"/>
      <c r="HN529" s="462" t="n">
        <v>4.8</v>
      </c>
      <c r="HO529" s="575"/>
      <c r="HP529" s="549" t="n">
        <v>0.01</v>
      </c>
      <c r="HQ529" s="586"/>
      <c r="HR529" s="587"/>
      <c r="HS529" s="521" t="n">
        <v>0.13</v>
      </c>
      <c r="HT529" s="588" t="n">
        <v>4</v>
      </c>
      <c r="HU529" s="523" t="n">
        <f aca="false">72500/BA529*24</f>
        <v>38.1604973497096</v>
      </c>
      <c r="HV529" s="514" t="n">
        <f aca="false">1-HC529/BE529</f>
        <v>0.631901840490798</v>
      </c>
      <c r="HW529" s="514" t="n">
        <f aca="false">1-HD529/BF529</f>
        <v>0.762874251497006</v>
      </c>
      <c r="HX529" s="514" t="n">
        <f aca="false">1-HN529/BK529</f>
        <v>0.538461538461539</v>
      </c>
      <c r="HY529" s="600"/>
    </row>
    <row r="530" s="599" customFormat="true" ht="15" hidden="false" customHeight="true" outlineLevel="0" collapsed="false">
      <c r="A530" s="401" t="n">
        <v>44012</v>
      </c>
      <c r="B530" s="516" t="n">
        <v>51246</v>
      </c>
      <c r="C530" s="403" t="n">
        <f aca="false">B530/$B$6</f>
        <v>1.02492</v>
      </c>
      <c r="D530" s="572" t="n">
        <v>8.18</v>
      </c>
      <c r="E530" s="573" t="n">
        <v>33.75</v>
      </c>
      <c r="F530" s="574" t="n">
        <v>140</v>
      </c>
      <c r="G530" s="407" t="n">
        <f aca="false">F530*B530/1000</f>
        <v>7174.44</v>
      </c>
      <c r="H530" s="403" t="n">
        <f aca="false">G530/$G$6</f>
        <v>0.2869776</v>
      </c>
      <c r="I530" s="574" t="n">
        <v>8645</v>
      </c>
      <c r="J530" s="407" t="n">
        <f aca="false">I530*0.67</f>
        <v>5792.15</v>
      </c>
      <c r="K530" s="575" t="n">
        <v>10.8</v>
      </c>
      <c r="L530" s="575" t="n">
        <v>8.7</v>
      </c>
      <c r="M530" s="575" t="n">
        <v>0.4</v>
      </c>
      <c r="N530" s="576" t="n">
        <v>34</v>
      </c>
      <c r="O530" s="576" t="n">
        <v>32</v>
      </c>
      <c r="P530" s="410"/>
      <c r="Q530" s="410" t="n">
        <v>1440</v>
      </c>
      <c r="R530" s="410"/>
      <c r="S530" s="410"/>
      <c r="T530" s="411" t="n">
        <v>5.11</v>
      </c>
      <c r="U530" s="410" t="n">
        <f aca="false">V530/2.9</f>
        <v>3654.48275862069</v>
      </c>
      <c r="V530" s="410" t="n">
        <v>10598</v>
      </c>
      <c r="W530" s="410" t="n">
        <v>4812</v>
      </c>
      <c r="X530" s="517"/>
      <c r="Y530" s="474"/>
      <c r="Z530" s="430"/>
      <c r="AA530" s="448"/>
      <c r="AB530" s="410"/>
      <c r="AC530" s="410"/>
      <c r="AD530" s="475"/>
      <c r="AE530" s="478"/>
      <c r="AF530" s="479" t="n">
        <f aca="false">X530+Q530</f>
        <v>1440</v>
      </c>
      <c r="AG530" s="478" t="n">
        <f aca="false">AF530/$AF$6</f>
        <v>0.576</v>
      </c>
      <c r="AH530" s="479" t="n">
        <f aca="false">AI530/2.9</f>
        <v>3654.48275862069</v>
      </c>
      <c r="AI530" s="479" t="n">
        <f aca="false">(V530*Q530+F530*X530)/AF530</f>
        <v>10598</v>
      </c>
      <c r="AJ530" s="474" t="n">
        <f aca="false">(V530*Q530+X530*F530)/1000</f>
        <v>15261.12</v>
      </c>
      <c r="AK530" s="478" t="n">
        <f aca="false">AJ530/$AJ$6</f>
        <v>0.678272</v>
      </c>
      <c r="AL530" s="448" t="n">
        <v>38</v>
      </c>
      <c r="AM530" s="480"/>
      <c r="AN530" s="474" t="n">
        <v>1695</v>
      </c>
      <c r="AO530" s="474" t="n">
        <v>1677</v>
      </c>
      <c r="AP530" s="480" t="n">
        <v>7.43</v>
      </c>
      <c r="AQ530" s="448" t="n">
        <v>778</v>
      </c>
      <c r="AR530" s="474" t="n">
        <f aca="false">AQ530*3</f>
        <v>2334</v>
      </c>
      <c r="AS530" s="658" t="n">
        <f aca="false">AR530/AQ530</f>
        <v>3</v>
      </c>
      <c r="AT530" s="474" t="n">
        <v>5460</v>
      </c>
      <c r="AU530" s="448"/>
      <c r="AV530" s="481" t="n">
        <v>18</v>
      </c>
      <c r="AW530" s="480" t="n">
        <v>9.04</v>
      </c>
      <c r="AX530" s="480" t="n">
        <v>45.33</v>
      </c>
      <c r="AY530" s="481" t="n">
        <v>14.7</v>
      </c>
      <c r="AZ530" s="481" t="n">
        <v>5.7</v>
      </c>
      <c r="BA530" s="421" t="n">
        <f aca="false">CC530+DF530</f>
        <v>47286.82</v>
      </c>
      <c r="BB530" s="422" t="n">
        <f aca="false">BA530/$BA$6</f>
        <v>0.9457364</v>
      </c>
      <c r="BC530" s="423"/>
      <c r="BD530" s="424" t="n">
        <v>8.02</v>
      </c>
      <c r="BE530" s="425" t="n">
        <v>27.7</v>
      </c>
      <c r="BF530" s="426" t="n">
        <v>144</v>
      </c>
      <c r="BG530" s="427" t="n">
        <v>7520</v>
      </c>
      <c r="BH530" s="421" t="n">
        <f aca="false">BG530*0.67</f>
        <v>5038.4</v>
      </c>
      <c r="BI530" s="433" t="n">
        <v>1450</v>
      </c>
      <c r="BJ530" s="422" t="n">
        <f aca="false">BI530/35.5*(23+35.5)/BH530</f>
        <v>0.474245121411224</v>
      </c>
      <c r="BK530" s="428" t="n">
        <v>8.5</v>
      </c>
      <c r="BL530" s="428" t="n">
        <v>7.8</v>
      </c>
      <c r="BM530" s="429" t="n">
        <v>3.7</v>
      </c>
      <c r="BN530" s="423" t="n">
        <v>1.2</v>
      </c>
      <c r="BO530" s="426" t="n">
        <v>44</v>
      </c>
      <c r="BP530" s="426" t="n">
        <v>32</v>
      </c>
      <c r="BQ530" s="424" t="n">
        <v>6.32</v>
      </c>
      <c r="BR530" s="422" t="n">
        <f aca="false">BQ530/$BQ$6</f>
        <v>0.877777777777778</v>
      </c>
      <c r="BS530" s="410" t="n">
        <f aca="false">BA530+AF530</f>
        <v>48726.82</v>
      </c>
      <c r="BT530" s="430" t="n">
        <f aca="false">(BD530*BA530+AP530*AF530)/(AF530+BA530)</f>
        <v>8.00256401710598</v>
      </c>
      <c r="BU530" s="431" t="n">
        <f aca="false">(AQ530*Y530+BA530*BE530)/(BA530+Y530)</f>
        <v>27.7</v>
      </c>
      <c r="BV530" s="431" t="n">
        <f aca="false">(BA530*BF530+AR530*AF530)/(AF530+BA530)</f>
        <v>208.720004301532</v>
      </c>
      <c r="BW530" s="431" t="n">
        <f aca="false">(BA530*BG530+AS530*AF530)/(AF530+BA530)</f>
        <v>7297.85375692483</v>
      </c>
      <c r="BX530" s="431" t="n">
        <f aca="false">BW530*0.65</f>
        <v>4743.60494200114</v>
      </c>
      <c r="BY530" s="431" t="n">
        <f aca="false">(BK530*BA530+AY530*AF530)/BS530</f>
        <v>8.68322558295411</v>
      </c>
      <c r="BZ530" s="431" t="n">
        <f aca="false">(BL530*BA530+AY530*AF530)/BS530</f>
        <v>8.0039123423199</v>
      </c>
      <c r="CA530" s="432" t="n">
        <f aca="false">(BN530*BA530+AZ530*AF530)/BS530</f>
        <v>1.33298631020863</v>
      </c>
      <c r="CB530" s="431" t="n">
        <f aca="false">BO530</f>
        <v>44</v>
      </c>
      <c r="CC530" s="433" t="n">
        <v>23161.27</v>
      </c>
      <c r="CD530" s="412" t="n">
        <f aca="false">CC530+AF530/2</f>
        <v>23881.27</v>
      </c>
      <c r="CE530" s="422" t="n">
        <f aca="false">CD530/25000</f>
        <v>0.9552508</v>
      </c>
      <c r="CF530" s="434" t="n">
        <f aca="false">6700/CD530*24</f>
        <v>6.7333102469006</v>
      </c>
      <c r="CG530" s="435"/>
      <c r="CH530" s="428"/>
      <c r="CI530" s="447" t="n">
        <f aca="false">9500/CD530*24</f>
        <v>9.54723094709787</v>
      </c>
      <c r="CJ530" s="437" t="n">
        <v>31.5</v>
      </c>
      <c r="CK530" s="437" t="n">
        <v>2.6</v>
      </c>
      <c r="CL530" s="424"/>
      <c r="CM530" s="424" t="n">
        <v>15.4</v>
      </c>
      <c r="CN530" s="424" t="n">
        <v>67</v>
      </c>
      <c r="CO530" s="433"/>
      <c r="CP530" s="433"/>
      <c r="CQ530" s="438"/>
      <c r="CR530" s="438" t="n">
        <v>0.87</v>
      </c>
      <c r="CS530" s="425"/>
      <c r="CT530" s="433" t="n">
        <f aca="false">3500/CD530*24</f>
        <v>3.51740087524658</v>
      </c>
      <c r="CU530" s="435" t="n">
        <v>6.89</v>
      </c>
      <c r="CV530" s="439"/>
      <c r="CW530" s="440"/>
      <c r="CX530" s="441"/>
      <c r="CY530" s="442"/>
      <c r="CZ530" s="443"/>
      <c r="DA530" s="443"/>
      <c r="DB530" s="443"/>
      <c r="DC530" s="443"/>
      <c r="DD530" s="444"/>
      <c r="DE530" s="441"/>
      <c r="DF530" s="445" t="n">
        <v>24125.55</v>
      </c>
      <c r="DG530" s="446" t="n">
        <f aca="false">DF530+AF530/2</f>
        <v>24845.55</v>
      </c>
      <c r="DH530" s="422" t="n">
        <f aca="false">DG530/25000</f>
        <v>0.993822</v>
      </c>
      <c r="DI530" s="447" t="n">
        <f aca="false">6700/DG530*24</f>
        <v>6.47198391663698</v>
      </c>
      <c r="DJ530" s="435" t="n">
        <v>7.86</v>
      </c>
      <c r="DK530" s="428" t="n">
        <v>4.4</v>
      </c>
      <c r="DL530" s="447" t="n">
        <f aca="false">9500/DG530*24</f>
        <v>9.17669361314199</v>
      </c>
      <c r="DM530" s="423" t="n">
        <v>31.6</v>
      </c>
      <c r="DN530" s="423" t="n">
        <v>2.7</v>
      </c>
      <c r="DO530" s="424" t="n">
        <v>7.95</v>
      </c>
      <c r="DP530" s="424" t="n">
        <v>15.3</v>
      </c>
      <c r="DQ530" s="424" t="n">
        <v>63</v>
      </c>
      <c r="DR530" s="433" t="n">
        <v>4437</v>
      </c>
      <c r="DS530" s="433" t="n">
        <v>3027</v>
      </c>
      <c r="DT530" s="438" t="n">
        <f aca="false">DS530/DR530</f>
        <v>0.682217714672076</v>
      </c>
      <c r="DU530" s="438" t="n">
        <v>0.88</v>
      </c>
      <c r="DV530" s="425"/>
      <c r="DW530" s="447" t="n">
        <f aca="false">3500/DG530*24</f>
        <v>3.38088712063126</v>
      </c>
      <c r="DX530" s="435" t="n">
        <v>7.06</v>
      </c>
      <c r="DY530" s="439" t="n">
        <v>8.15</v>
      </c>
      <c r="DZ530" s="440" t="n">
        <v>17.5</v>
      </c>
      <c r="EA530" s="441" t="n">
        <v>55</v>
      </c>
      <c r="EB530" s="442" t="n">
        <v>7910</v>
      </c>
      <c r="EC530" s="443" t="n">
        <v>4.3</v>
      </c>
      <c r="ED530" s="443" t="n">
        <v>0.22</v>
      </c>
      <c r="EE530" s="443" t="n">
        <v>5.5</v>
      </c>
      <c r="EF530" s="443" t="n">
        <v>1</v>
      </c>
      <c r="EG530" s="444" t="n">
        <v>18</v>
      </c>
      <c r="EH530" s="441" t="n">
        <v>16</v>
      </c>
      <c r="EI530" s="430" t="n">
        <f aca="false">DY530</f>
        <v>8.15</v>
      </c>
      <c r="EJ530" s="448" t="n">
        <f aca="false">DZ530</f>
        <v>17.5</v>
      </c>
      <c r="EK530" s="449" t="n">
        <f aca="false">EA530</f>
        <v>55</v>
      </c>
      <c r="EL530" s="418" t="n">
        <f aca="false">EB530</f>
        <v>7910</v>
      </c>
      <c r="EM530" s="432" t="n">
        <f aca="false">EC530</f>
        <v>4.3</v>
      </c>
      <c r="EN530" s="432" t="n">
        <f aca="false">ED530</f>
        <v>0.22</v>
      </c>
      <c r="EO530" s="432" t="n">
        <f aca="false">EE530</f>
        <v>5.5</v>
      </c>
      <c r="EP530" s="432" t="n">
        <f aca="false">EF530</f>
        <v>1</v>
      </c>
      <c r="EQ530" s="431" t="n">
        <f aca="false">EG530</f>
        <v>18</v>
      </c>
      <c r="ER530" s="449" t="n">
        <f aca="false">EH530</f>
        <v>16</v>
      </c>
      <c r="ES530" s="450" t="n">
        <f aca="false">44000/(BA530+AF530)*24</f>
        <v>21.6718431451098</v>
      </c>
      <c r="ET530" s="451" t="n">
        <f aca="false">(BA530+AF530)/BA$6</f>
        <v>0.9745364</v>
      </c>
      <c r="EU530" s="452" t="n">
        <f aca="false">BV530/1000/ES530*24</f>
        <v>0.23114232</v>
      </c>
      <c r="EV530" s="451" t="n">
        <f aca="false">EU530/$EU$6</f>
        <v>0.428041333333333</v>
      </c>
      <c r="EW530" s="514" t="n">
        <f aca="false">1-EM530/BY530</f>
        <v>0.504792319522223</v>
      </c>
      <c r="EX530" s="515" t="n">
        <f aca="false">BY530-EM530</f>
        <v>4.38322558295411</v>
      </c>
      <c r="EY530" s="514" t="n">
        <f aca="false">1-EJ530/BU530</f>
        <v>0.368231046931408</v>
      </c>
      <c r="EZ530" s="515" t="n">
        <f aca="false">BU530-EJ530</f>
        <v>10.2</v>
      </c>
      <c r="FA530" s="451" t="n">
        <f aca="false">1-EK530/BV530</f>
        <v>0.736489081705159</v>
      </c>
      <c r="FB530" s="432" t="n">
        <f aca="false">BV530-EK530</f>
        <v>153.720004301533</v>
      </c>
      <c r="FC530" s="453" t="n">
        <f aca="false">1-EP530/CA530</f>
        <v>0.24980474867481</v>
      </c>
      <c r="FD530" s="432" t="n">
        <f aca="false">CA530-EP530</f>
        <v>0.332986310208629</v>
      </c>
      <c r="FE530" s="453" t="n">
        <f aca="false">1-EQ530/CB530</f>
        <v>0.590909090909091</v>
      </c>
      <c r="FF530" s="431" t="n">
        <f aca="false">CB530-EQ530</f>
        <v>26</v>
      </c>
      <c r="FG530" s="406" t="n">
        <v>50400</v>
      </c>
      <c r="FH530" s="590"/>
      <c r="FI530" s="591"/>
      <c r="FJ530" s="592"/>
      <c r="FK530" s="456" t="n">
        <f aca="false">3000/BS530*24</f>
        <v>1.47762566898476</v>
      </c>
      <c r="FL530" s="531" t="n">
        <v>1800</v>
      </c>
      <c r="FM530" s="456" t="n">
        <f aca="false">FL530/BS530*1000</f>
        <v>36.940641724619</v>
      </c>
      <c r="FN530" s="531" t="n">
        <v>5282</v>
      </c>
      <c r="FO530" s="533" t="n">
        <f aca="false">FN530/11.15/1.2/1000</f>
        <v>0.394768310911809</v>
      </c>
      <c r="FP530" s="450" t="n">
        <f aca="false">FN530/BS530*1000</f>
        <v>108.400260883021</v>
      </c>
      <c r="FQ530" s="458" t="n">
        <v>54</v>
      </c>
      <c r="FR530" s="459" t="n">
        <f aca="false">FQ530/BS530*1000</f>
        <v>1.10821925173857</v>
      </c>
      <c r="FS530" s="577" t="n">
        <v>8.03</v>
      </c>
      <c r="FT530" s="578" t="n">
        <v>11.9</v>
      </c>
      <c r="FU530" s="579" t="n">
        <v>40</v>
      </c>
      <c r="FV530" s="580" t="n">
        <v>4</v>
      </c>
      <c r="FW530" s="581" t="n">
        <v>0.28</v>
      </c>
      <c r="FX530" s="580" t="n">
        <v>8</v>
      </c>
      <c r="FY530" s="453" t="n">
        <f aca="false">1-FV530/(EG530+DD530)</f>
        <v>0.777777777777778</v>
      </c>
      <c r="FZ530" s="453" t="n">
        <f aca="false">1-FW530/(EF530+DC530)</f>
        <v>0.72</v>
      </c>
      <c r="GA530" s="430" t="n">
        <f aca="false">EF530+DC530-FW530</f>
        <v>0.72</v>
      </c>
      <c r="GB530" s="514" t="n">
        <f aca="false">1-FT530/DZ530</f>
        <v>0.32</v>
      </c>
      <c r="GC530" s="515" t="n">
        <f aca="false">(CW530+DZ530-FT530)</f>
        <v>5.6</v>
      </c>
      <c r="GD530" s="514" t="n">
        <f aca="false">1-FU530/EA530</f>
        <v>0.272727272727273</v>
      </c>
      <c r="GE530" s="528" t="n">
        <f aca="false">CX530+EA530-FU530</f>
        <v>15</v>
      </c>
      <c r="GF530" s="462" t="n">
        <f aca="false">4100/BS530*24</f>
        <v>2.01942174761251</v>
      </c>
      <c r="GG530" s="607" t="n">
        <v>25</v>
      </c>
      <c r="GH530" s="451" t="n">
        <f aca="false">GG530/80</f>
        <v>0.3125</v>
      </c>
      <c r="GI530" s="406" t="n">
        <v>175</v>
      </c>
      <c r="GJ530" s="463" t="n">
        <f aca="false">GI530/GG530</f>
        <v>7</v>
      </c>
      <c r="GK530" s="464" t="n">
        <f aca="false">GG530/(BS530/24)*1000</f>
        <v>12.3135472415397</v>
      </c>
      <c r="GL530" s="465" t="n">
        <v>8.15</v>
      </c>
      <c r="GM530" s="530" t="n">
        <v>11.1</v>
      </c>
      <c r="GN530" s="406" t="n">
        <v>38</v>
      </c>
      <c r="GO530" s="514" t="n">
        <f aca="false">1-GM530/FT530</f>
        <v>0.0672268907563026</v>
      </c>
      <c r="GP530" s="451" t="n">
        <f aca="false">1-GN530/FU530</f>
        <v>0.05</v>
      </c>
      <c r="GQ530" s="578" t="n">
        <v>8</v>
      </c>
      <c r="GR530" s="456" t="n">
        <f aca="false">4300/BS530*24</f>
        <v>2.11793012554482</v>
      </c>
      <c r="GS530" s="532" t="n">
        <f aca="false">HC530</f>
        <v>11</v>
      </c>
      <c r="GT530" s="532" t="n">
        <f aca="false">HD530</f>
        <v>36.3</v>
      </c>
      <c r="GU530" s="514" t="n">
        <f aca="false">1-GS530/GM530</f>
        <v>0.00900900900900903</v>
      </c>
      <c r="GV530" s="514" t="n">
        <f aca="false">1-GT530/GN530</f>
        <v>0.0447368421052632</v>
      </c>
      <c r="GW530" s="514" t="n">
        <f aca="false">1-HC530/FT530</f>
        <v>0.0756302521008404</v>
      </c>
      <c r="GX530" s="514" t="n">
        <f aca="false">1-HD530/FU530</f>
        <v>0.0925</v>
      </c>
      <c r="GY530" s="463" t="n">
        <f aca="false">GK530/(FU530-HD530)</f>
        <v>3.32798574095666</v>
      </c>
      <c r="GZ530" s="406" t="n">
        <v>49727</v>
      </c>
      <c r="HA530" s="582" t="n">
        <v>8.28</v>
      </c>
      <c r="HB530" s="452" t="n">
        <v>8.05</v>
      </c>
      <c r="HC530" s="578" t="n">
        <v>11</v>
      </c>
      <c r="HD530" s="464" t="n">
        <f aca="false">HC530*3.3</f>
        <v>36.3</v>
      </c>
      <c r="HE530" s="464" t="n">
        <v>11</v>
      </c>
      <c r="HF530" s="464" t="n">
        <f aca="false">HE530*2.7</f>
        <v>29.7</v>
      </c>
      <c r="HG530" s="583"/>
      <c r="HH530" s="576" t="n">
        <v>6</v>
      </c>
      <c r="HI530" s="584" t="n">
        <v>7890</v>
      </c>
      <c r="HJ530" s="407" t="n">
        <f aca="false">HI530*0.67</f>
        <v>5286.3</v>
      </c>
      <c r="HK530" s="407" t="n">
        <v>196</v>
      </c>
      <c r="HL530" s="550" t="n">
        <v>1534</v>
      </c>
      <c r="HM530" s="585" t="n">
        <v>4.9</v>
      </c>
      <c r="HN530" s="462" t="n">
        <v>3.7</v>
      </c>
      <c r="HO530" s="575" t="n">
        <v>0.16</v>
      </c>
      <c r="HP530" s="549" t="n">
        <v>0.01</v>
      </c>
      <c r="HQ530" s="586" t="n">
        <v>4.5</v>
      </c>
      <c r="HR530" s="587" t="n">
        <v>0.26</v>
      </c>
      <c r="HS530" s="521" t="n">
        <v>0.17</v>
      </c>
      <c r="HT530" s="588" t="n">
        <v>4</v>
      </c>
      <c r="HU530" s="523" t="n">
        <f aca="false">72500/BA530*24</f>
        <v>36.7967226385703</v>
      </c>
      <c r="HV530" s="514" t="n">
        <f aca="false">1-HC530/BE530</f>
        <v>0.602888086642599</v>
      </c>
      <c r="HW530" s="514" t="n">
        <f aca="false">1-HD530/BF530</f>
        <v>0.747916666666667</v>
      </c>
      <c r="HX530" s="514" t="n">
        <f aca="false">1-HN530/BK530</f>
        <v>0.564705882352941</v>
      </c>
      <c r="HY530" s="600"/>
    </row>
    <row r="531" s="599" customFormat="true" ht="15" hidden="false" customHeight="true" outlineLevel="0" collapsed="false">
      <c r="A531" s="401" t="n">
        <v>44013</v>
      </c>
      <c r="B531" s="516" t="n">
        <v>42849</v>
      </c>
      <c r="C531" s="403" t="n">
        <f aca="false">B531/$B$6</f>
        <v>0.85698</v>
      </c>
      <c r="D531" s="572" t="n">
        <v>8.04</v>
      </c>
      <c r="E531" s="573" t="n">
        <v>28.95</v>
      </c>
      <c r="F531" s="574" t="n">
        <v>112</v>
      </c>
      <c r="G531" s="407" t="n">
        <f aca="false">F531*B531/1000</f>
        <v>4799.088</v>
      </c>
      <c r="H531" s="403" t="n">
        <f aca="false">G531/$G$6</f>
        <v>0.19196352</v>
      </c>
      <c r="I531" s="574" t="n">
        <v>9340</v>
      </c>
      <c r="J531" s="407" t="n">
        <f aca="false">I531*0.67</f>
        <v>6257.8</v>
      </c>
      <c r="K531" s="575" t="n">
        <v>11.55</v>
      </c>
      <c r="L531" s="575"/>
      <c r="M531" s="575"/>
      <c r="N531" s="576" t="n">
        <v>61.5</v>
      </c>
      <c r="O531" s="576"/>
      <c r="P531" s="410"/>
      <c r="Q531" s="410" t="n">
        <v>1440</v>
      </c>
      <c r="R531" s="410"/>
      <c r="S531" s="410"/>
      <c r="T531" s="411" t="n">
        <v>5.24</v>
      </c>
      <c r="U531" s="410" t="n">
        <f aca="false">V531/2.9</f>
        <v>3597.58620689655</v>
      </c>
      <c r="V531" s="410" t="n">
        <v>10433</v>
      </c>
      <c r="W531" s="410" t="n">
        <v>4492</v>
      </c>
      <c r="X531" s="517"/>
      <c r="Y531" s="474"/>
      <c r="Z531" s="430"/>
      <c r="AA531" s="410"/>
      <c r="AB531" s="410"/>
      <c r="AC531" s="410"/>
      <c r="AD531" s="475"/>
      <c r="AE531" s="478"/>
      <c r="AF531" s="479" t="n">
        <f aca="false">X531+Q531</f>
        <v>1440</v>
      </c>
      <c r="AG531" s="478" t="n">
        <f aca="false">AF531/$AF$6</f>
        <v>0.576</v>
      </c>
      <c r="AH531" s="479" t="n">
        <f aca="false">AI531/2.9</f>
        <v>3597.58620689655</v>
      </c>
      <c r="AI531" s="479" t="n">
        <f aca="false">(V531*Q531+F531*X531)/AF531</f>
        <v>10433</v>
      </c>
      <c r="AJ531" s="474" t="n">
        <f aca="false">(V531*Q531+X531*F531)/1000</f>
        <v>15023.52</v>
      </c>
      <c r="AK531" s="478" t="n">
        <f aca="false">AJ531/$AJ$6</f>
        <v>0.667712</v>
      </c>
      <c r="AL531" s="448" t="n">
        <v>38</v>
      </c>
      <c r="AM531" s="480"/>
      <c r="AN531" s="474" t="n">
        <v>1707</v>
      </c>
      <c r="AO531" s="474" t="n">
        <v>1674</v>
      </c>
      <c r="AP531" s="480" t="n">
        <v>7.47</v>
      </c>
      <c r="AQ531" s="448" t="n">
        <v>826</v>
      </c>
      <c r="AR531" s="474" t="n">
        <f aca="false">AQ531*3</f>
        <v>2478</v>
      </c>
      <c r="AS531" s="658" t="n">
        <f aca="false">AR531/AQ531</f>
        <v>3</v>
      </c>
      <c r="AT531" s="474" t="n">
        <v>5550</v>
      </c>
      <c r="AU531" s="448"/>
      <c r="AV531" s="481" t="n">
        <v>20</v>
      </c>
      <c r="AW531" s="480" t="n">
        <v>9.33</v>
      </c>
      <c r="AX531" s="480" t="n">
        <v>46.7</v>
      </c>
      <c r="AY531" s="481" t="n">
        <v>14.4</v>
      </c>
      <c r="AZ531" s="481" t="n">
        <v>5.2</v>
      </c>
      <c r="BA531" s="421" t="n">
        <f aca="false">CC531+DF531</f>
        <v>49109.63</v>
      </c>
      <c r="BB531" s="422" t="n">
        <f aca="false">BA531/$BA$6</f>
        <v>0.9821926</v>
      </c>
      <c r="BC531" s="423"/>
      <c r="BD531" s="424" t="n">
        <v>8.01</v>
      </c>
      <c r="BE531" s="425" t="n">
        <v>45.2</v>
      </c>
      <c r="BF531" s="426" t="n">
        <v>142</v>
      </c>
      <c r="BG531" s="427" t="n">
        <v>7280</v>
      </c>
      <c r="BH531" s="421" t="n">
        <f aca="false">BG531*0.67</f>
        <v>4877.6</v>
      </c>
      <c r="BI531" s="433"/>
      <c r="BJ531" s="422"/>
      <c r="BK531" s="428" t="n">
        <v>13</v>
      </c>
      <c r="BL531" s="428"/>
      <c r="BM531" s="429"/>
      <c r="BN531" s="423"/>
      <c r="BO531" s="426" t="n">
        <v>106</v>
      </c>
      <c r="BP531" s="426"/>
      <c r="BQ531" s="424" t="n">
        <v>4.82</v>
      </c>
      <c r="BR531" s="422" t="n">
        <f aca="false">BQ531/$BQ$6</f>
        <v>0.669444444444444</v>
      </c>
      <c r="BS531" s="410" t="n">
        <f aca="false">BA531+AF531</f>
        <v>50549.63</v>
      </c>
      <c r="BT531" s="430" t="n">
        <f aca="false">(BD531*BA531+AP531*AF531)/(AF531+BA531)</f>
        <v>7.99461709808756</v>
      </c>
      <c r="BU531" s="431" t="n">
        <f aca="false">(AQ531*Y531+BA531*BE531)/(BA531+Y531)</f>
        <v>45.2</v>
      </c>
      <c r="BV531" s="431" t="n">
        <f aca="false">(BA531*BF531+AR531*AF531)/(AF531+BA531)</f>
        <v>208.545294198988</v>
      </c>
      <c r="BW531" s="431" t="n">
        <f aca="false">(BA531*BG531+AS531*AF531)/(AF531+BA531)</f>
        <v>7072.70115330221</v>
      </c>
      <c r="BX531" s="431" t="n">
        <f aca="false">BW531*0.65</f>
        <v>4597.25574964644</v>
      </c>
      <c r="BY531" s="431" t="n">
        <f aca="false">(BK531*BA531+AY531*AF531)/BS531</f>
        <v>13.0398815975508</v>
      </c>
      <c r="BZ531" s="431"/>
      <c r="CA531" s="432"/>
      <c r="CB531" s="431" t="n">
        <f aca="false">BO531</f>
        <v>106</v>
      </c>
      <c r="CC531" s="433" t="n">
        <v>24455.12</v>
      </c>
      <c r="CD531" s="412" t="n">
        <f aca="false">CC531+AF531/2</f>
        <v>25175.12</v>
      </c>
      <c r="CE531" s="422" t="n">
        <f aca="false">CD531/25000</f>
        <v>1.0070048</v>
      </c>
      <c r="CF531" s="434" t="n">
        <f aca="false">6700/CD531*24</f>
        <v>6.38725853143898</v>
      </c>
      <c r="CG531" s="435"/>
      <c r="CH531" s="428"/>
      <c r="CI531" s="447" t="n">
        <f aca="false">9500/CD531*24</f>
        <v>9.05656060427915</v>
      </c>
      <c r="CJ531" s="437" t="n">
        <v>31.2</v>
      </c>
      <c r="CK531" s="437" t="n">
        <v>2.3</v>
      </c>
      <c r="CL531" s="424"/>
      <c r="CM531" s="424" t="n">
        <v>15.2</v>
      </c>
      <c r="CN531" s="424" t="n">
        <v>66</v>
      </c>
      <c r="CO531" s="433"/>
      <c r="CP531" s="433"/>
      <c r="CQ531" s="438"/>
      <c r="CR531" s="438" t="n">
        <v>0.91</v>
      </c>
      <c r="CS531" s="425"/>
      <c r="CT531" s="433" t="n">
        <f aca="false">3500/CD531*24</f>
        <v>3.33662759105021</v>
      </c>
      <c r="CU531" s="435" t="n">
        <v>6.7</v>
      </c>
      <c r="CV531" s="439"/>
      <c r="CW531" s="440"/>
      <c r="CX531" s="441"/>
      <c r="CY531" s="442"/>
      <c r="CZ531" s="443"/>
      <c r="DA531" s="443"/>
      <c r="DB531" s="443"/>
      <c r="DC531" s="443"/>
      <c r="DD531" s="444"/>
      <c r="DE531" s="441"/>
      <c r="DF531" s="445" t="n">
        <v>24654.51</v>
      </c>
      <c r="DG531" s="446" t="n">
        <f aca="false">DF531+AF531/2</f>
        <v>25374.51</v>
      </c>
      <c r="DH531" s="422" t="n">
        <f aca="false">DG531/25000</f>
        <v>1.0149804</v>
      </c>
      <c r="DI531" s="447" t="n">
        <f aca="false">6700/DG531*24</f>
        <v>6.33706818377971</v>
      </c>
      <c r="DJ531" s="435" t="n">
        <v>7.84</v>
      </c>
      <c r="DK531" s="428" t="n">
        <v>3.6</v>
      </c>
      <c r="DL531" s="447" t="n">
        <f aca="false">9500/DG531*24</f>
        <v>8.9853951859563</v>
      </c>
      <c r="DM531" s="423" t="n">
        <v>31.8</v>
      </c>
      <c r="DN531" s="423" t="n">
        <v>2.6</v>
      </c>
      <c r="DO531" s="424" t="n">
        <v>7.96</v>
      </c>
      <c r="DP531" s="424" t="n">
        <v>15.1</v>
      </c>
      <c r="DQ531" s="424" t="n">
        <v>69</v>
      </c>
      <c r="DR531" s="433"/>
      <c r="DS531" s="433"/>
      <c r="DT531" s="438"/>
      <c r="DU531" s="438" t="n">
        <v>0.92</v>
      </c>
      <c r="DV531" s="425"/>
      <c r="DW531" s="447" t="n">
        <f aca="false">3500/DG531*24</f>
        <v>3.31040875272074</v>
      </c>
      <c r="DX531" s="435" t="n">
        <v>6.9</v>
      </c>
      <c r="DY531" s="439" t="n">
        <v>8.14</v>
      </c>
      <c r="DZ531" s="440" t="n">
        <v>15.6</v>
      </c>
      <c r="EA531" s="441" t="n">
        <v>51</v>
      </c>
      <c r="EB531" s="442" t="n">
        <v>7830</v>
      </c>
      <c r="EC531" s="443" t="n">
        <v>3.6</v>
      </c>
      <c r="ED531" s="443"/>
      <c r="EE531" s="443"/>
      <c r="EF531" s="443"/>
      <c r="EG531" s="444" t="n">
        <v>21</v>
      </c>
      <c r="EH531" s="441"/>
      <c r="EI531" s="430" t="n">
        <f aca="false">DY531</f>
        <v>8.14</v>
      </c>
      <c r="EJ531" s="448" t="n">
        <f aca="false">DZ531</f>
        <v>15.6</v>
      </c>
      <c r="EK531" s="449" t="n">
        <f aca="false">EA531</f>
        <v>51</v>
      </c>
      <c r="EL531" s="418" t="n">
        <f aca="false">EB531</f>
        <v>7830</v>
      </c>
      <c r="EM531" s="432" t="n">
        <f aca="false">EC531</f>
        <v>3.6</v>
      </c>
      <c r="EN531" s="432"/>
      <c r="EO531" s="432"/>
      <c r="EP531" s="432"/>
      <c r="EQ531" s="431" t="n">
        <f aca="false">EG531</f>
        <v>21</v>
      </c>
      <c r="ER531" s="449"/>
      <c r="ES531" s="450" t="n">
        <f aca="false">44000/(BA531+AF531)*24</f>
        <v>20.8903606218285</v>
      </c>
      <c r="ET531" s="451" t="n">
        <f aca="false">(BA531+AF531)/BA$6</f>
        <v>1.0109926</v>
      </c>
      <c r="EU531" s="452" t="n">
        <f aca="false">BV531/1000/ES531*24</f>
        <v>0.239588351363636</v>
      </c>
      <c r="EV531" s="451" t="n">
        <f aca="false">EU531/$EU$6</f>
        <v>0.443682132154882</v>
      </c>
      <c r="EW531" s="514" t="n">
        <f aca="false">1-EM531/BY531</f>
        <v>0.723923873612765</v>
      </c>
      <c r="EX531" s="515" t="n">
        <f aca="false">BY531-EM531</f>
        <v>9.43988159755076</v>
      </c>
      <c r="EY531" s="514" t="n">
        <f aca="false">1-EJ531/BU531</f>
        <v>0.654867256637168</v>
      </c>
      <c r="EZ531" s="515" t="n">
        <f aca="false">BU531-EJ531</f>
        <v>29.6</v>
      </c>
      <c r="FA531" s="451" t="n">
        <f aca="false">1-EK531/BV531</f>
        <v>0.755448809353918</v>
      </c>
      <c r="FB531" s="432" t="n">
        <f aca="false">BV531-EK531</f>
        <v>157.545294198988</v>
      </c>
      <c r="FC531" s="453"/>
      <c r="FD531" s="432"/>
      <c r="FE531" s="453" t="n">
        <f aca="false">1-EQ531/CB531</f>
        <v>0.80188679245283</v>
      </c>
      <c r="FF531" s="431" t="n">
        <f aca="false">CB531-EQ531</f>
        <v>85</v>
      </c>
      <c r="FG531" s="406" t="n">
        <v>50400</v>
      </c>
      <c r="FH531" s="590"/>
      <c r="FI531" s="591"/>
      <c r="FJ531" s="592"/>
      <c r="FK531" s="456" t="n">
        <f aca="false">3000/BS531*24</f>
        <v>1.42434276967012</v>
      </c>
      <c r="FL531" s="531" t="n">
        <v>1800</v>
      </c>
      <c r="FM531" s="456" t="n">
        <f aca="false">FL531/BS531*1000</f>
        <v>35.6085692417531</v>
      </c>
      <c r="FN531" s="531" t="n">
        <v>6452</v>
      </c>
      <c r="FO531" s="533" t="n">
        <f aca="false">FN531/11.15/1.2/1000</f>
        <v>0.482212257100149</v>
      </c>
      <c r="FP531" s="450" t="n">
        <f aca="false">FN531/BS531*1000</f>
        <v>127.636938193217</v>
      </c>
      <c r="FQ531" s="458" t="n">
        <v>54</v>
      </c>
      <c r="FR531" s="459" t="n">
        <f aca="false">FQ531/BS531*1000</f>
        <v>1.06825707725259</v>
      </c>
      <c r="FS531" s="577" t="n">
        <v>7.96</v>
      </c>
      <c r="FT531" s="578" t="n">
        <v>12.1</v>
      </c>
      <c r="FU531" s="579" t="n">
        <v>39</v>
      </c>
      <c r="FV531" s="580" t="n">
        <v>6</v>
      </c>
      <c r="FW531" s="581"/>
      <c r="FX531" s="580"/>
      <c r="FY531" s="453" t="n">
        <f aca="false">1-FV531/(EG531+DD531)</f>
        <v>0.714285714285714</v>
      </c>
      <c r="FZ531" s="453"/>
      <c r="GA531" s="430"/>
      <c r="GB531" s="514" t="n">
        <f aca="false">1-FT531/DZ531</f>
        <v>0.224358974358974</v>
      </c>
      <c r="GC531" s="515" t="n">
        <f aca="false">(CW531+DZ531-FT531)</f>
        <v>3.5</v>
      </c>
      <c r="GD531" s="514" t="n">
        <f aca="false">1-FU531/EA531</f>
        <v>0.235294117647059</v>
      </c>
      <c r="GE531" s="528" t="n">
        <f aca="false">CX531+EA531-FU531</f>
        <v>12</v>
      </c>
      <c r="GF531" s="462" t="n">
        <f aca="false">4100/BS531*24</f>
        <v>1.94660178521584</v>
      </c>
      <c r="GG531" s="607" t="n">
        <v>25</v>
      </c>
      <c r="GH531" s="451" t="n">
        <f aca="false">GG531/80</f>
        <v>0.3125</v>
      </c>
      <c r="GI531" s="406" t="n">
        <v>175</v>
      </c>
      <c r="GJ531" s="463" t="n">
        <f aca="false">GI531/GG531</f>
        <v>7</v>
      </c>
      <c r="GK531" s="464" t="n">
        <f aca="false">GG531/(BS531/24)*1000</f>
        <v>11.8695230805844</v>
      </c>
      <c r="GL531" s="465" t="n">
        <v>8.12</v>
      </c>
      <c r="GM531" s="530" t="n">
        <v>11.4</v>
      </c>
      <c r="GN531" s="406" t="n">
        <v>38</v>
      </c>
      <c r="GO531" s="514" t="n">
        <f aca="false">1-GM531/FT531</f>
        <v>0.0578512396694214</v>
      </c>
      <c r="GP531" s="451" t="n">
        <f aca="false">1-GN531/FU531</f>
        <v>0.0256410256410257</v>
      </c>
      <c r="GQ531" s="578" t="n">
        <v>8</v>
      </c>
      <c r="GR531" s="456" t="n">
        <f aca="false">4300/BS531*24</f>
        <v>2.04155796986051</v>
      </c>
      <c r="GS531" s="532" t="n">
        <f aca="false">HC531</f>
        <v>10.8</v>
      </c>
      <c r="GT531" s="532" t="n">
        <f aca="false">HD531</f>
        <v>35.64</v>
      </c>
      <c r="GU531" s="514" t="n">
        <f aca="false">1-GS531/GM531</f>
        <v>0.0526315789473684</v>
      </c>
      <c r="GV531" s="514" t="n">
        <f aca="false">1-GT531/GN531</f>
        <v>0.0621052631578948</v>
      </c>
      <c r="GW531" s="514" t="n">
        <f aca="false">1-HC531/FT531</f>
        <v>0.107438016528925</v>
      </c>
      <c r="GX531" s="514" t="n">
        <f aca="false">1-HD531/FU531</f>
        <v>0.0861538461538461</v>
      </c>
      <c r="GY531" s="463" t="n">
        <f aca="false">GK531/(FU531-HD531)</f>
        <v>3.53259615493582</v>
      </c>
      <c r="GZ531" s="406" t="n">
        <v>48461</v>
      </c>
      <c r="HA531" s="582" t="n">
        <v>8.28</v>
      </c>
      <c r="HB531" s="452" t="n">
        <v>8.01</v>
      </c>
      <c r="HC531" s="578" t="n">
        <v>10.8</v>
      </c>
      <c r="HD531" s="464" t="n">
        <f aca="false">HC531*3.3</f>
        <v>35.64</v>
      </c>
      <c r="HE531" s="464" t="n">
        <v>10.8</v>
      </c>
      <c r="HF531" s="464" t="n">
        <f aca="false">HE531*2.7</f>
        <v>29.16</v>
      </c>
      <c r="HG531" s="583"/>
      <c r="HH531" s="576" t="n">
        <v>6</v>
      </c>
      <c r="HI531" s="584" t="n">
        <v>7850</v>
      </c>
      <c r="HJ531" s="407" t="n">
        <f aca="false">HI531*0.67</f>
        <v>5259.5</v>
      </c>
      <c r="HK531" s="407"/>
      <c r="HL531" s="550"/>
      <c r="HM531" s="585"/>
      <c r="HN531" s="462" t="n">
        <v>3.99</v>
      </c>
      <c r="HO531" s="575"/>
      <c r="HP531" s="549" t="n">
        <v>0.01</v>
      </c>
      <c r="HQ531" s="586"/>
      <c r="HR531" s="587"/>
      <c r="HS531" s="521" t="n">
        <v>0.15</v>
      </c>
      <c r="HT531" s="588" t="n">
        <v>4</v>
      </c>
      <c r="HU531" s="523" t="n">
        <f aca="false">72500/BA531*24</f>
        <v>35.4309327926111</v>
      </c>
      <c r="HV531" s="514" t="n">
        <f aca="false">1-HC531/BE531</f>
        <v>0.761061946902655</v>
      </c>
      <c r="HW531" s="514" t="n">
        <f aca="false">1-HD531/BF531</f>
        <v>0.749014084507042</v>
      </c>
      <c r="HX531" s="514" t="n">
        <f aca="false">1-HN531/BK531</f>
        <v>0.693076923076923</v>
      </c>
      <c r="HY531" s="600"/>
    </row>
    <row r="532" s="599" customFormat="true" ht="15" hidden="false" customHeight="true" outlineLevel="0" collapsed="false">
      <c r="A532" s="401" t="n">
        <v>44014</v>
      </c>
      <c r="B532" s="516" t="n">
        <v>53213</v>
      </c>
      <c r="C532" s="403" t="n">
        <f aca="false">B532/$B$6</f>
        <v>1.06426</v>
      </c>
      <c r="D532" s="572" t="n">
        <v>8.07</v>
      </c>
      <c r="E532" s="573" t="n">
        <v>31.45</v>
      </c>
      <c r="F532" s="574" t="n">
        <v>139</v>
      </c>
      <c r="G532" s="407" t="n">
        <f aca="false">F532*B532/1000</f>
        <v>7396.607</v>
      </c>
      <c r="H532" s="403" t="n">
        <f aca="false">G532/$G$6</f>
        <v>0.29586428</v>
      </c>
      <c r="I532" s="574" t="n">
        <v>9150</v>
      </c>
      <c r="J532" s="407" t="n">
        <f aca="false">I532*0.67</f>
        <v>6130.5</v>
      </c>
      <c r="K532" s="575" t="n">
        <v>14.05</v>
      </c>
      <c r="L532" s="575"/>
      <c r="M532" s="575"/>
      <c r="N532" s="576" t="n">
        <v>82.5</v>
      </c>
      <c r="O532" s="576"/>
      <c r="P532" s="410"/>
      <c r="Q532" s="410" t="n">
        <v>1440</v>
      </c>
      <c r="R532" s="410"/>
      <c r="S532" s="410"/>
      <c r="T532" s="411" t="n">
        <v>5.39</v>
      </c>
      <c r="U532" s="410" t="n">
        <f aca="false">V532/2.9</f>
        <v>3179.31034482759</v>
      </c>
      <c r="V532" s="410" t="n">
        <v>9220</v>
      </c>
      <c r="W532" s="410" t="n">
        <v>4396</v>
      </c>
      <c r="X532" s="517"/>
      <c r="Y532" s="474"/>
      <c r="Z532" s="430"/>
      <c r="AA532" s="410"/>
      <c r="AB532" s="410"/>
      <c r="AC532" s="410"/>
      <c r="AD532" s="475"/>
      <c r="AE532" s="478"/>
      <c r="AF532" s="479" t="n">
        <f aca="false">X532+Q532</f>
        <v>1440</v>
      </c>
      <c r="AG532" s="478" t="n">
        <f aca="false">AF532/$AF$6</f>
        <v>0.576</v>
      </c>
      <c r="AH532" s="479" t="n">
        <f aca="false">AI532/2.9</f>
        <v>3179.31034482759</v>
      </c>
      <c r="AI532" s="479" t="n">
        <f aca="false">(V532*Q532+F532*X532)/AF532</f>
        <v>9220</v>
      </c>
      <c r="AJ532" s="474" t="n">
        <f aca="false">(V532*Q532+X532*F532)/1000</f>
        <v>13276.8</v>
      </c>
      <c r="AK532" s="478" t="n">
        <f aca="false">AJ532/$AJ$6</f>
        <v>0.59008</v>
      </c>
      <c r="AL532" s="448" t="n">
        <v>38</v>
      </c>
      <c r="AM532" s="480"/>
      <c r="AN532" s="474" t="n">
        <v>1685</v>
      </c>
      <c r="AO532" s="474" t="n">
        <v>1644</v>
      </c>
      <c r="AP532" s="480" t="n">
        <v>7.52</v>
      </c>
      <c r="AQ532" s="448" t="n">
        <v>863</v>
      </c>
      <c r="AR532" s="474" t="n">
        <f aca="false">AQ532*3</f>
        <v>2589</v>
      </c>
      <c r="AS532" s="658" t="n">
        <f aca="false">AR532/AQ532</f>
        <v>3</v>
      </c>
      <c r="AT532" s="474" t="n">
        <v>6140</v>
      </c>
      <c r="AU532" s="448"/>
      <c r="AV532" s="481" t="n">
        <v>35</v>
      </c>
      <c r="AW532" s="480" t="n">
        <v>9.28</v>
      </c>
      <c r="AX532" s="480" t="n">
        <v>49.98</v>
      </c>
      <c r="AY532" s="481" t="n">
        <v>12.2</v>
      </c>
      <c r="AZ532" s="481" t="n">
        <v>5.5</v>
      </c>
      <c r="BA532" s="421" t="n">
        <f aca="false">CC532+DF532</f>
        <v>46069.05</v>
      </c>
      <c r="BB532" s="422" t="n">
        <f aca="false">BA532/$BA$6</f>
        <v>0.921381</v>
      </c>
      <c r="BC532" s="423"/>
      <c r="BD532" s="424" t="n">
        <v>8.2</v>
      </c>
      <c r="BE532" s="425" t="n">
        <v>30.7</v>
      </c>
      <c r="BF532" s="426" t="n">
        <v>160</v>
      </c>
      <c r="BG532" s="427" t="n">
        <v>9000</v>
      </c>
      <c r="BH532" s="421" t="n">
        <f aca="false">BG532*0.67</f>
        <v>6030</v>
      </c>
      <c r="BI532" s="433"/>
      <c r="BJ532" s="422"/>
      <c r="BK532" s="428" t="n">
        <v>8.5</v>
      </c>
      <c r="BL532" s="428"/>
      <c r="BM532" s="429"/>
      <c r="BN532" s="423"/>
      <c r="BO532" s="426" t="n">
        <v>79</v>
      </c>
      <c r="BP532" s="426"/>
      <c r="BQ532" s="424" t="n">
        <v>3.95</v>
      </c>
      <c r="BR532" s="422" t="n">
        <f aca="false">BQ532/$BQ$6</f>
        <v>0.548611111111111</v>
      </c>
      <c r="BS532" s="410" t="n">
        <f aca="false">BA532+AF532</f>
        <v>47509.05</v>
      </c>
      <c r="BT532" s="430" t="n">
        <f aca="false">(BD532*BA532+AP532*AF532)/(AF532+BA532)</f>
        <v>8.17938919005958</v>
      </c>
      <c r="BU532" s="431" t="n">
        <f aca="false">(AQ532*Y532+BA532*BE532)/(BA532+Y532)</f>
        <v>30.7</v>
      </c>
      <c r="BV532" s="431" t="n">
        <f aca="false">(BA532*BF532+AR532*AF532)/(AF532+BA532)</f>
        <v>233.623025507772</v>
      </c>
      <c r="BW532" s="431" t="n">
        <f aca="false">(BA532*BG532+AS532*AF532)/(AF532+BA532)</f>
        <v>8727.30079847945</v>
      </c>
      <c r="BX532" s="431" t="n">
        <f aca="false">BW532*0.65</f>
        <v>5672.74551901164</v>
      </c>
      <c r="BY532" s="431" t="n">
        <f aca="false">(BK532*BA532+AY532*AF532)/BS532</f>
        <v>8.61214705408759</v>
      </c>
      <c r="BZ532" s="431"/>
      <c r="CA532" s="432"/>
      <c r="CB532" s="431" t="n">
        <f aca="false">BO532</f>
        <v>79</v>
      </c>
      <c r="CC532" s="433" t="n">
        <v>22857.32</v>
      </c>
      <c r="CD532" s="412" t="n">
        <f aca="false">CC532+AF532/2</f>
        <v>23577.32</v>
      </c>
      <c r="CE532" s="422" t="n">
        <f aca="false">CD532/25000</f>
        <v>0.9430928</v>
      </c>
      <c r="CF532" s="434" t="n">
        <f aca="false">6700/CD532*24</f>
        <v>6.82011356676671</v>
      </c>
      <c r="CG532" s="435"/>
      <c r="CH532" s="428"/>
      <c r="CI532" s="447" t="n">
        <f aca="false">9500/CD532*24</f>
        <v>9.67031028123638</v>
      </c>
      <c r="CJ532" s="437" t="n">
        <v>31.4</v>
      </c>
      <c r="CK532" s="437" t="n">
        <v>2.8</v>
      </c>
      <c r="CL532" s="424"/>
      <c r="CM532" s="424" t="n">
        <v>16.4</v>
      </c>
      <c r="CN532" s="424" t="n">
        <v>62</v>
      </c>
      <c r="CO532" s="433"/>
      <c r="CP532" s="433"/>
      <c r="CQ532" s="438"/>
      <c r="CR532" s="438" t="n">
        <v>0.9</v>
      </c>
      <c r="CS532" s="425"/>
      <c r="CT532" s="433" t="n">
        <f aca="false">3500/CD532*24</f>
        <v>3.56274589308709</v>
      </c>
      <c r="CU532" s="435" t="n">
        <v>6.8</v>
      </c>
      <c r="CV532" s="439"/>
      <c r="CW532" s="440"/>
      <c r="CX532" s="441"/>
      <c r="CY532" s="442"/>
      <c r="CZ532" s="443"/>
      <c r="DA532" s="443"/>
      <c r="DB532" s="443"/>
      <c r="DC532" s="443"/>
      <c r="DD532" s="444"/>
      <c r="DE532" s="441"/>
      <c r="DF532" s="445" t="n">
        <v>23211.73</v>
      </c>
      <c r="DG532" s="446" t="n">
        <f aca="false">DF532+AF532/2</f>
        <v>23931.73</v>
      </c>
      <c r="DH532" s="422" t="n">
        <f aca="false">DG532/25000</f>
        <v>0.9572692</v>
      </c>
      <c r="DI532" s="447" t="n">
        <f aca="false">6700/DG532*24</f>
        <v>6.71911307707383</v>
      </c>
      <c r="DJ532" s="435" t="n">
        <v>7.95</v>
      </c>
      <c r="DK532" s="428" t="n">
        <v>2.8</v>
      </c>
      <c r="DL532" s="447" t="n">
        <f aca="false">9500/DG532*24</f>
        <v>9.52710063167184</v>
      </c>
      <c r="DM532" s="423" t="n">
        <v>31.7</v>
      </c>
      <c r="DN532" s="423" t="n">
        <v>2.9</v>
      </c>
      <c r="DO532" s="424" t="n">
        <v>8.03</v>
      </c>
      <c r="DP532" s="424" t="n">
        <v>16.4</v>
      </c>
      <c r="DQ532" s="424" t="n">
        <v>61</v>
      </c>
      <c r="DR532" s="433"/>
      <c r="DS532" s="433"/>
      <c r="DT532" s="438"/>
      <c r="DU532" s="438" t="n">
        <v>0.87</v>
      </c>
      <c r="DV532" s="425"/>
      <c r="DW532" s="447" t="n">
        <f aca="false">3500/DG532*24</f>
        <v>3.50998444324752</v>
      </c>
      <c r="DX532" s="435" t="n">
        <v>6.98</v>
      </c>
      <c r="DY532" s="439" t="n">
        <v>8.13</v>
      </c>
      <c r="DZ532" s="440" t="n">
        <v>15.2</v>
      </c>
      <c r="EA532" s="441" t="n">
        <v>57</v>
      </c>
      <c r="EB532" s="442" t="n">
        <v>7820</v>
      </c>
      <c r="EC532" s="443" t="n">
        <v>3.3</v>
      </c>
      <c r="ED532" s="443"/>
      <c r="EE532" s="443"/>
      <c r="EF532" s="443"/>
      <c r="EG532" s="444" t="n">
        <v>16</v>
      </c>
      <c r="EH532" s="441"/>
      <c r="EI532" s="430" t="n">
        <f aca="false">DY532</f>
        <v>8.13</v>
      </c>
      <c r="EJ532" s="448" t="n">
        <f aca="false">DZ532</f>
        <v>15.2</v>
      </c>
      <c r="EK532" s="449" t="n">
        <f aca="false">EA532</f>
        <v>57</v>
      </c>
      <c r="EL532" s="418" t="n">
        <f aca="false">EB532</f>
        <v>7820</v>
      </c>
      <c r="EM532" s="432" t="n">
        <f aca="false">EC532</f>
        <v>3.3</v>
      </c>
      <c r="EN532" s="432"/>
      <c r="EO532" s="432"/>
      <c r="EP532" s="432"/>
      <c r="EQ532" s="431" t="n">
        <f aca="false">EG532</f>
        <v>16</v>
      </c>
      <c r="ER532" s="449"/>
      <c r="ES532" s="450" t="n">
        <f aca="false">44000/(BA532+AF532)*24</f>
        <v>22.2273440533961</v>
      </c>
      <c r="ET532" s="451" t="n">
        <f aca="false">(BA532+AF532)/BA$6</f>
        <v>0.950181</v>
      </c>
      <c r="EU532" s="452" t="n">
        <f aca="false">BV532/1000/ES532*24</f>
        <v>0.252254727272727</v>
      </c>
      <c r="EV532" s="451" t="n">
        <f aca="false">EU532/$EU$6</f>
        <v>0.467138383838384</v>
      </c>
      <c r="EW532" s="514" t="n">
        <f aca="false">1-EM532/BY532</f>
        <v>0.616820291238093</v>
      </c>
      <c r="EX532" s="515" t="n">
        <f aca="false">BY532-EM532</f>
        <v>5.31214705408759</v>
      </c>
      <c r="EY532" s="514" t="n">
        <f aca="false">1-EJ532/BU532</f>
        <v>0.504885993485342</v>
      </c>
      <c r="EZ532" s="515" t="n">
        <f aca="false">BU532-EJ532</f>
        <v>15.5</v>
      </c>
      <c r="FA532" s="451" t="n">
        <f aca="false">1-EK532/BV532</f>
        <v>0.756017199605593</v>
      </c>
      <c r="FB532" s="432" t="n">
        <f aca="false">BV532-EK532</f>
        <v>176.623025507772</v>
      </c>
      <c r="FC532" s="453"/>
      <c r="FD532" s="432"/>
      <c r="FE532" s="453" t="n">
        <f aca="false">1-EQ532/CB532</f>
        <v>0.79746835443038</v>
      </c>
      <c r="FF532" s="431" t="n">
        <f aca="false">CB532-EQ532</f>
        <v>63</v>
      </c>
      <c r="FG532" s="406" t="n">
        <v>50400</v>
      </c>
      <c r="FH532" s="590"/>
      <c r="FI532" s="591"/>
      <c r="FJ532" s="592"/>
      <c r="FK532" s="456" t="n">
        <f aca="false">3000/BS532*24</f>
        <v>1.51550073091337</v>
      </c>
      <c r="FL532" s="531" t="n">
        <v>2000</v>
      </c>
      <c r="FM532" s="456" t="n">
        <f aca="false">FL532/BS532*1000</f>
        <v>42.0972425253715</v>
      </c>
      <c r="FN532" s="531" t="n">
        <v>5143</v>
      </c>
      <c r="FO532" s="533" t="n">
        <f aca="false">FN532/11.15/1.2/1000</f>
        <v>0.384379671150972</v>
      </c>
      <c r="FP532" s="450" t="n">
        <f aca="false">FN532/BS532*1000</f>
        <v>108.253059153993</v>
      </c>
      <c r="FQ532" s="458" t="n">
        <v>54</v>
      </c>
      <c r="FR532" s="459" t="n">
        <f aca="false">FQ532/BS532*1000</f>
        <v>1.13662554818503</v>
      </c>
      <c r="FS532" s="577" t="n">
        <v>8.07</v>
      </c>
      <c r="FT532" s="578" t="n">
        <v>12</v>
      </c>
      <c r="FU532" s="579" t="n">
        <v>44</v>
      </c>
      <c r="FV532" s="580" t="n">
        <v>12</v>
      </c>
      <c r="FW532" s="581"/>
      <c r="FX532" s="580"/>
      <c r="FY532" s="453" t="n">
        <f aca="false">1-FV532/(EG532+DD532)</f>
        <v>0.25</v>
      </c>
      <c r="FZ532" s="453"/>
      <c r="GA532" s="430"/>
      <c r="GB532" s="514" t="n">
        <f aca="false">1-FT532/DZ532</f>
        <v>0.210526315789474</v>
      </c>
      <c r="GC532" s="515" t="n">
        <f aca="false">(CW532+DZ532-FT532)</f>
        <v>3.2</v>
      </c>
      <c r="GD532" s="514" t="n">
        <f aca="false">1-FU532/EA532</f>
        <v>0.228070175438597</v>
      </c>
      <c r="GE532" s="528" t="n">
        <f aca="false">CX532+EA532-FU532</f>
        <v>13</v>
      </c>
      <c r="GF532" s="462" t="n">
        <f aca="false">4100/BS532*24</f>
        <v>2.07118433224828</v>
      </c>
      <c r="GG532" s="607" t="n">
        <v>25</v>
      </c>
      <c r="GH532" s="451" t="n">
        <f aca="false">GG532/80</f>
        <v>0.3125</v>
      </c>
      <c r="GI532" s="406" t="n">
        <v>175</v>
      </c>
      <c r="GJ532" s="463" t="n">
        <f aca="false">GI532/GG532</f>
        <v>7</v>
      </c>
      <c r="GK532" s="464" t="n">
        <f aca="false">GG532/(BS532/24)*1000</f>
        <v>12.6291727576114</v>
      </c>
      <c r="GL532" s="465" t="n">
        <v>8.14</v>
      </c>
      <c r="GM532" s="530" t="n">
        <v>11.3</v>
      </c>
      <c r="GN532" s="406" t="n">
        <v>42</v>
      </c>
      <c r="GO532" s="514" t="n">
        <f aca="false">1-GM532/FT532</f>
        <v>0.0583333333333332</v>
      </c>
      <c r="GP532" s="451" t="n">
        <f aca="false">1-GN532/FU532</f>
        <v>0.0454545454545454</v>
      </c>
      <c r="GQ532" s="578" t="n">
        <v>8</v>
      </c>
      <c r="GR532" s="456" t="n">
        <f aca="false">4300/BS532*24</f>
        <v>2.17221771430917</v>
      </c>
      <c r="GS532" s="532" t="n">
        <f aca="false">HC532</f>
        <v>10.7</v>
      </c>
      <c r="GT532" s="532" t="n">
        <f aca="false">HD532</f>
        <v>35.31</v>
      </c>
      <c r="GU532" s="514" t="n">
        <f aca="false">1-GS532/GM532</f>
        <v>0.0530973451327434</v>
      </c>
      <c r="GV532" s="514" t="n">
        <f aca="false">1-GT532/GN532</f>
        <v>0.159285714285714</v>
      </c>
      <c r="GW532" s="514" t="n">
        <f aca="false">1-HC532/FT532</f>
        <v>0.108333333333333</v>
      </c>
      <c r="GX532" s="514" t="n">
        <f aca="false">1-HD532/FU532</f>
        <v>0.1975</v>
      </c>
      <c r="GY532" s="463" t="n">
        <f aca="false">GK532/(FU532-HD532)</f>
        <v>1.45329951180799</v>
      </c>
      <c r="GZ532" s="406" t="n">
        <v>46677</v>
      </c>
      <c r="HA532" s="582" t="n">
        <v>8.24</v>
      </c>
      <c r="HB532" s="452" t="n">
        <v>8.09</v>
      </c>
      <c r="HC532" s="578" t="n">
        <v>10.7</v>
      </c>
      <c r="HD532" s="464" t="n">
        <f aca="false">HC532*3.3</f>
        <v>35.31</v>
      </c>
      <c r="HE532" s="464" t="n">
        <v>10.6</v>
      </c>
      <c r="HF532" s="464" t="n">
        <f aca="false">HE532*2.7</f>
        <v>28.62</v>
      </c>
      <c r="HG532" s="583"/>
      <c r="HH532" s="576" t="n">
        <v>6</v>
      </c>
      <c r="HI532" s="584" t="n">
        <v>7590</v>
      </c>
      <c r="HJ532" s="407" t="n">
        <f aca="false">HI532*0.67</f>
        <v>5085.3</v>
      </c>
      <c r="HK532" s="407"/>
      <c r="HL532" s="550"/>
      <c r="HM532" s="585"/>
      <c r="HN532" s="462" t="n">
        <v>3.81</v>
      </c>
      <c r="HO532" s="575"/>
      <c r="HP532" s="549" t="n">
        <v>0.01</v>
      </c>
      <c r="HQ532" s="586"/>
      <c r="HR532" s="587"/>
      <c r="HS532" s="521" t="n">
        <v>0.22</v>
      </c>
      <c r="HT532" s="588" t="n">
        <v>4</v>
      </c>
      <c r="HU532" s="523" t="n">
        <f aca="false">72500/BA532*24</f>
        <v>37.7693918151123</v>
      </c>
      <c r="HV532" s="514" t="n">
        <f aca="false">1-HC532/BE532</f>
        <v>0.651465798045603</v>
      </c>
      <c r="HW532" s="514" t="n">
        <f aca="false">1-HD532/BF532</f>
        <v>0.7793125</v>
      </c>
      <c r="HX532" s="514" t="n">
        <f aca="false">1-HN532/BK532</f>
        <v>0.551764705882353</v>
      </c>
      <c r="HY532" s="600"/>
    </row>
    <row r="533" s="599" customFormat="true" ht="15" hidden="false" customHeight="true" outlineLevel="0" collapsed="false">
      <c r="A533" s="401" t="n">
        <v>44015</v>
      </c>
      <c r="B533" s="516" t="n">
        <v>49087</v>
      </c>
      <c r="C533" s="403" t="n">
        <f aca="false">B533/$B$6</f>
        <v>0.98174</v>
      </c>
      <c r="D533" s="572" t="n">
        <v>8.13</v>
      </c>
      <c r="E533" s="573" t="n">
        <v>30.15</v>
      </c>
      <c r="F533" s="574" t="n">
        <v>117</v>
      </c>
      <c r="G533" s="407" t="n">
        <f aca="false">F533*B533/1000</f>
        <v>5743.179</v>
      </c>
      <c r="H533" s="403" t="n">
        <f aca="false">G533/$G$6</f>
        <v>0.22972716</v>
      </c>
      <c r="I533" s="574" t="n">
        <v>8495</v>
      </c>
      <c r="J533" s="407" t="n">
        <f aca="false">I533*0.67</f>
        <v>5691.65</v>
      </c>
      <c r="K533" s="575" t="n">
        <v>7.6</v>
      </c>
      <c r="L533" s="575" t="n">
        <v>3.5</v>
      </c>
      <c r="M533" s="575" t="n">
        <v>0.4</v>
      </c>
      <c r="N533" s="576" t="n">
        <v>56</v>
      </c>
      <c r="O533" s="576" t="n">
        <v>32</v>
      </c>
      <c r="P533" s="410"/>
      <c r="Q533" s="410" t="n">
        <v>1440</v>
      </c>
      <c r="R533" s="410"/>
      <c r="S533" s="410"/>
      <c r="T533" s="411" t="n">
        <v>4.7</v>
      </c>
      <c r="U533" s="410" t="n">
        <f aca="false">V533/2.9</f>
        <v>3267.24137931035</v>
      </c>
      <c r="V533" s="410" t="n">
        <v>9475</v>
      </c>
      <c r="W533" s="410" t="n">
        <v>3810</v>
      </c>
      <c r="X533" s="517"/>
      <c r="Y533" s="474"/>
      <c r="Z533" s="430"/>
      <c r="AA533" s="410"/>
      <c r="AB533" s="410"/>
      <c r="AC533" s="410"/>
      <c r="AD533" s="475"/>
      <c r="AE533" s="478"/>
      <c r="AF533" s="479" t="n">
        <f aca="false">X533+Q533</f>
        <v>1440</v>
      </c>
      <c r="AG533" s="478" t="n">
        <f aca="false">AF533/$AF$6</f>
        <v>0.576</v>
      </c>
      <c r="AH533" s="479" t="n">
        <f aca="false">AI533/2.9</f>
        <v>3267.24137931035</v>
      </c>
      <c r="AI533" s="479" t="n">
        <f aca="false">(V533*Q533+F533*X533)/AF533</f>
        <v>9475</v>
      </c>
      <c r="AJ533" s="474" t="n">
        <f aca="false">(V533*Q533+X533*F533)/1000</f>
        <v>13644</v>
      </c>
      <c r="AK533" s="478" t="n">
        <f aca="false">AJ533/$AJ$6</f>
        <v>0.6064</v>
      </c>
      <c r="AL533" s="448" t="n">
        <v>38</v>
      </c>
      <c r="AM533" s="480"/>
      <c r="AN533" s="474" t="n">
        <v>1620</v>
      </c>
      <c r="AO533" s="474" t="n">
        <v>1614</v>
      </c>
      <c r="AP533" s="480" t="n">
        <v>7.54</v>
      </c>
      <c r="AQ533" s="448" t="n">
        <v>872</v>
      </c>
      <c r="AR533" s="474" t="n">
        <f aca="false">AQ533*3</f>
        <v>2616</v>
      </c>
      <c r="AS533" s="658" t="n">
        <f aca="false">AR533/AQ533</f>
        <v>3</v>
      </c>
      <c r="AT533" s="474" t="n">
        <v>6050</v>
      </c>
      <c r="AU533" s="448"/>
      <c r="AV533" s="481" t="n">
        <v>35</v>
      </c>
      <c r="AW533" s="480" t="n">
        <v>9.61</v>
      </c>
      <c r="AX533" s="480" t="n">
        <v>49.14</v>
      </c>
      <c r="AY533" s="481" t="n">
        <v>13.2</v>
      </c>
      <c r="AZ533" s="481" t="n">
        <v>4.7</v>
      </c>
      <c r="BA533" s="421" t="n">
        <f aca="false">CC533+DF533</f>
        <v>49238.82</v>
      </c>
      <c r="BB533" s="422" t="n">
        <f aca="false">BA533/$BA$6</f>
        <v>0.9847764</v>
      </c>
      <c r="BC533" s="423"/>
      <c r="BD533" s="424" t="n">
        <v>7.95</v>
      </c>
      <c r="BE533" s="425" t="n">
        <v>27.2</v>
      </c>
      <c r="BF533" s="426" t="n">
        <v>158</v>
      </c>
      <c r="BG533" s="427" t="n">
        <v>7690</v>
      </c>
      <c r="BH533" s="421" t="n">
        <f aca="false">BG533*0.67</f>
        <v>5152.3</v>
      </c>
      <c r="BI533" s="433"/>
      <c r="BJ533" s="422"/>
      <c r="BK533" s="428" t="n">
        <v>6.8</v>
      </c>
      <c r="BL533" s="428" t="n">
        <v>3.9</v>
      </c>
      <c r="BM533" s="429" t="n">
        <v>3.1</v>
      </c>
      <c r="BN533" s="423" t="n">
        <v>1</v>
      </c>
      <c r="BO533" s="426" t="n">
        <v>106</v>
      </c>
      <c r="BP533" s="426" t="n">
        <v>32</v>
      </c>
      <c r="BQ533" s="424" t="n">
        <v>6.28</v>
      </c>
      <c r="BR533" s="422" t="n">
        <f aca="false">BQ533/$BQ$6</f>
        <v>0.872222222222222</v>
      </c>
      <c r="BS533" s="410" t="n">
        <f aca="false">BA533+AF533</f>
        <v>50678.82</v>
      </c>
      <c r="BT533" s="430" t="n">
        <f aca="false">(BD533*BA533+AP533*AF533)/(AF533+BA533)</f>
        <v>7.9383501628491</v>
      </c>
      <c r="BU533" s="431" t="n">
        <f aca="false">(AQ533*Y533+BA533*BE533)/(BA533+Y533)</f>
        <v>27.2</v>
      </c>
      <c r="BV533" s="431" t="n">
        <f aca="false">(BA533*BF533+AR533*AF533)/(AF533+BA533)</f>
        <v>227.84219443152</v>
      </c>
      <c r="BW533" s="431" t="n">
        <f aca="false">(BA533*BG533+AS533*AF533)/(AF533+BA533)</f>
        <v>7471.57976053902</v>
      </c>
      <c r="BX533" s="431" t="n">
        <f aca="false">BW533*0.65</f>
        <v>4856.52684435036</v>
      </c>
      <c r="BY533" s="431" t="n">
        <f aca="false">(BK533*BA533+AY533*AF533)/BS533</f>
        <v>6.98185111650192</v>
      </c>
      <c r="BZ533" s="431" t="n">
        <f aca="false">(BL533*BA533+AY533*AF533)/BS533</f>
        <v>4.16425240366686</v>
      </c>
      <c r="CA533" s="432" t="n">
        <f aca="false">(BN533*BA533+AZ533*AF533)/BS533</f>
        <v>1.10513267672767</v>
      </c>
      <c r="CB533" s="431" t="n">
        <f aca="false">BO533</f>
        <v>106</v>
      </c>
      <c r="CC533" s="433" t="n">
        <v>24742.98</v>
      </c>
      <c r="CD533" s="412" t="n">
        <f aca="false">CC533+AF533/2</f>
        <v>25462.98</v>
      </c>
      <c r="CE533" s="422" t="n">
        <f aca="false">CD533/25000</f>
        <v>1.0185192</v>
      </c>
      <c r="CF533" s="434" t="n">
        <f aca="false">6700/CD533*24</f>
        <v>6.31505032011179</v>
      </c>
      <c r="CG533" s="435"/>
      <c r="CH533" s="428"/>
      <c r="CI533" s="447" t="n">
        <f aca="false">9500/CD533*24</f>
        <v>8.95417582702418</v>
      </c>
      <c r="CJ533" s="437" t="n">
        <v>32</v>
      </c>
      <c r="CK533" s="437" t="n">
        <v>3.1</v>
      </c>
      <c r="CL533" s="424"/>
      <c r="CM533" s="424" t="n">
        <v>15.9</v>
      </c>
      <c r="CN533" s="424" t="n">
        <v>64</v>
      </c>
      <c r="CO533" s="433"/>
      <c r="CP533" s="433"/>
      <c r="CQ533" s="438"/>
      <c r="CR533" s="438" t="n">
        <v>0.84</v>
      </c>
      <c r="CS533" s="425"/>
      <c r="CT533" s="433" t="n">
        <f aca="false">3500/CD533*24</f>
        <v>3.29890688364049</v>
      </c>
      <c r="CU533" s="435" t="n">
        <v>7.1</v>
      </c>
      <c r="CV533" s="439"/>
      <c r="CW533" s="440"/>
      <c r="CX533" s="441"/>
      <c r="CY533" s="442"/>
      <c r="CZ533" s="443"/>
      <c r="DA533" s="443"/>
      <c r="DB533" s="443"/>
      <c r="DC533" s="443"/>
      <c r="DD533" s="444"/>
      <c r="DE533" s="441"/>
      <c r="DF533" s="445" t="n">
        <v>24495.84</v>
      </c>
      <c r="DG533" s="446" t="n">
        <f aca="false">DF533+AF533/2</f>
        <v>25215.84</v>
      </c>
      <c r="DH533" s="422" t="n">
        <f aca="false">DG533/25000</f>
        <v>1.0086336</v>
      </c>
      <c r="DI533" s="447" t="n">
        <f aca="false">6700/DG533*24</f>
        <v>6.37694401614223</v>
      </c>
      <c r="DJ533" s="435" t="n">
        <v>7.84</v>
      </c>
      <c r="DK533" s="428" t="n">
        <v>3.3</v>
      </c>
      <c r="DL533" s="447" t="n">
        <f aca="false">9500/DG533*24</f>
        <v>9.0419355452763</v>
      </c>
      <c r="DM533" s="423" t="n">
        <v>31.8</v>
      </c>
      <c r="DN533" s="423" t="n">
        <v>2.5</v>
      </c>
      <c r="DO533" s="424" t="n">
        <v>7.95</v>
      </c>
      <c r="DP533" s="424" t="n">
        <v>15.4</v>
      </c>
      <c r="DQ533" s="424" t="n">
        <v>69</v>
      </c>
      <c r="DR533" s="433"/>
      <c r="DS533" s="433"/>
      <c r="DT533" s="438"/>
      <c r="DU533" s="438" t="n">
        <v>0.87</v>
      </c>
      <c r="DV533" s="425"/>
      <c r="DW533" s="447" t="n">
        <f aca="false">3500/DG533*24</f>
        <v>3.33123941141758</v>
      </c>
      <c r="DX533" s="435" t="n">
        <v>6.71</v>
      </c>
      <c r="DY533" s="439" t="n">
        <v>8.21</v>
      </c>
      <c r="DZ533" s="440" t="n">
        <v>15.9</v>
      </c>
      <c r="EA533" s="441" t="n">
        <v>57</v>
      </c>
      <c r="EB533" s="442" t="n">
        <v>8270</v>
      </c>
      <c r="EC533" s="443" t="n">
        <v>3.5</v>
      </c>
      <c r="ED533" s="443" t="n">
        <v>0.22</v>
      </c>
      <c r="EE533" s="443" t="n">
        <v>3.8</v>
      </c>
      <c r="EF533" s="443" t="n">
        <v>1</v>
      </c>
      <c r="EG533" s="444" t="n">
        <v>18</v>
      </c>
      <c r="EH533" s="441" t="n">
        <v>16</v>
      </c>
      <c r="EI533" s="430" t="n">
        <f aca="false">DY533</f>
        <v>8.21</v>
      </c>
      <c r="EJ533" s="448" t="n">
        <f aca="false">DZ533</f>
        <v>15.9</v>
      </c>
      <c r="EK533" s="449" t="n">
        <f aca="false">EA533</f>
        <v>57</v>
      </c>
      <c r="EL533" s="418" t="n">
        <f aca="false">EB533</f>
        <v>8270</v>
      </c>
      <c r="EM533" s="432" t="n">
        <f aca="false">EC533</f>
        <v>3.5</v>
      </c>
      <c r="EN533" s="432" t="n">
        <f aca="false">ED533</f>
        <v>0.22</v>
      </c>
      <c r="EO533" s="432" t="n">
        <f aca="false">EE533</f>
        <v>3.8</v>
      </c>
      <c r="EP533" s="432" t="n">
        <f aca="false">EF533</f>
        <v>1</v>
      </c>
      <c r="EQ533" s="431" t="n">
        <f aca="false">EG533</f>
        <v>18</v>
      </c>
      <c r="ER533" s="449" t="n">
        <f aca="false">EH533</f>
        <v>16</v>
      </c>
      <c r="ES533" s="450" t="n">
        <f aca="false">44000/(BA533+AF533)*24</f>
        <v>20.8371070991787</v>
      </c>
      <c r="ET533" s="451" t="n">
        <f aca="false">(BA533+AF533)/BA$6</f>
        <v>1.0135764</v>
      </c>
      <c r="EU533" s="452" t="n">
        <f aca="false">BV533/1000/ES533*24</f>
        <v>0.262426671818182</v>
      </c>
      <c r="EV533" s="451" t="n">
        <f aca="false">EU533/$EU$6</f>
        <v>0.485975318181818</v>
      </c>
      <c r="EW533" s="514" t="n">
        <f aca="false">1-EM533/BY533</f>
        <v>0.498700281401362</v>
      </c>
      <c r="EX533" s="515" t="n">
        <f aca="false">BY533-EM533</f>
        <v>3.48185111650192</v>
      </c>
      <c r="EY533" s="514" t="n">
        <f aca="false">1-EJ533/BU533</f>
        <v>0.415441176470588</v>
      </c>
      <c r="EZ533" s="515" t="n">
        <f aca="false">BU533-EJ533</f>
        <v>11.3</v>
      </c>
      <c r="FA533" s="451" t="n">
        <f aca="false">1-EK533/BV533</f>
        <v>0.749826847734598</v>
      </c>
      <c r="FB533" s="432" t="n">
        <f aca="false">BV533-EK533</f>
        <v>170.84219443152</v>
      </c>
      <c r="FC533" s="453" t="n">
        <f aca="false">1-EP533/CA533</f>
        <v>0.0951312715130049</v>
      </c>
      <c r="FD533" s="432" t="n">
        <f aca="false">CA533-EP533</f>
        <v>0.105132676727674</v>
      </c>
      <c r="FE533" s="453" t="n">
        <f aca="false">1-EQ533/CB533</f>
        <v>0.830188679245283</v>
      </c>
      <c r="FF533" s="431" t="n">
        <f aca="false">CB533-EQ533</f>
        <v>88</v>
      </c>
      <c r="FG533" s="406" t="n">
        <v>50400</v>
      </c>
      <c r="FH533" s="590"/>
      <c r="FI533" s="591"/>
      <c r="FJ533" s="592"/>
      <c r="FK533" s="456" t="n">
        <f aca="false">3000/BS533*24</f>
        <v>1.42071184767128</v>
      </c>
      <c r="FL533" s="531" t="n">
        <v>2000</v>
      </c>
      <c r="FM533" s="456" t="n">
        <f aca="false">FL533/BS533*1000</f>
        <v>39.4642179908688</v>
      </c>
      <c r="FN533" s="531" t="n">
        <v>5560</v>
      </c>
      <c r="FO533" s="533" t="n">
        <f aca="false">FN533/11.15/1.2/1000</f>
        <v>0.415545590433483</v>
      </c>
      <c r="FP533" s="450" t="n">
        <f aca="false">FN533/BS533*1000</f>
        <v>109.710526014615</v>
      </c>
      <c r="FQ533" s="458" t="n">
        <v>54</v>
      </c>
      <c r="FR533" s="459" t="n">
        <f aca="false">FQ533/BS533*1000</f>
        <v>1.06553388575346</v>
      </c>
      <c r="FS533" s="577" t="n">
        <v>8.13</v>
      </c>
      <c r="FT533" s="578" t="n">
        <v>12.3</v>
      </c>
      <c r="FU533" s="579" t="n">
        <v>49</v>
      </c>
      <c r="FV533" s="580" t="n">
        <v>4</v>
      </c>
      <c r="FW533" s="581" t="n">
        <v>0.32</v>
      </c>
      <c r="FX533" s="580" t="n">
        <v>8</v>
      </c>
      <c r="FY533" s="453" t="n">
        <f aca="false">1-FV533/(EG533+DD533)</f>
        <v>0.777777777777778</v>
      </c>
      <c r="FZ533" s="453" t="n">
        <f aca="false">1-FW533/(EF533+DC533)</f>
        <v>0.68</v>
      </c>
      <c r="GA533" s="430" t="n">
        <f aca="false">EF533+DC533-FW533</f>
        <v>0.68</v>
      </c>
      <c r="GB533" s="514" t="n">
        <f aca="false">1-FT533/DZ533</f>
        <v>0.226415094339623</v>
      </c>
      <c r="GC533" s="515" t="n">
        <f aca="false">(CW533+DZ533-FT533)</f>
        <v>3.6</v>
      </c>
      <c r="GD533" s="514" t="n">
        <f aca="false">1-FU533/EA533</f>
        <v>0.140350877192982</v>
      </c>
      <c r="GE533" s="528" t="n">
        <f aca="false">CX533+EA533-FU533</f>
        <v>8</v>
      </c>
      <c r="GF533" s="462" t="n">
        <f aca="false">4100/BS533*24</f>
        <v>1.94163952515074</v>
      </c>
      <c r="GG533" s="607" t="n">
        <v>25</v>
      </c>
      <c r="GH533" s="451" t="n">
        <f aca="false">GG533/80</f>
        <v>0.3125</v>
      </c>
      <c r="GI533" s="406" t="n">
        <v>175</v>
      </c>
      <c r="GJ533" s="463" t="n">
        <f aca="false">GI533/GG533</f>
        <v>7</v>
      </c>
      <c r="GK533" s="464" t="n">
        <f aca="false">GG533/(BS533/24)*1000</f>
        <v>11.8392653972606</v>
      </c>
      <c r="GL533" s="465" t="n">
        <v>8.14</v>
      </c>
      <c r="GM533" s="530" t="n">
        <v>11.4</v>
      </c>
      <c r="GN533" s="406" t="n">
        <v>46</v>
      </c>
      <c r="GO533" s="514" t="n">
        <f aca="false">1-GM533/FT533</f>
        <v>0.0731707317073171</v>
      </c>
      <c r="GP533" s="451" t="n">
        <f aca="false">1-GN533/FU533</f>
        <v>0.0612244897959183</v>
      </c>
      <c r="GQ533" s="578" t="n">
        <v>8</v>
      </c>
      <c r="GR533" s="456" t="n">
        <f aca="false">4300/BS533*24</f>
        <v>2.03635364832883</v>
      </c>
      <c r="GS533" s="532" t="n">
        <f aca="false">HC533</f>
        <v>10.7</v>
      </c>
      <c r="GT533" s="532" t="n">
        <f aca="false">HD533</f>
        <v>35.31</v>
      </c>
      <c r="GU533" s="514" t="n">
        <f aca="false">1-GS533/GM533</f>
        <v>0.0614035087719299</v>
      </c>
      <c r="GV533" s="514" t="n">
        <f aca="false">1-GT533/GN533</f>
        <v>0.232391304347826</v>
      </c>
      <c r="GW533" s="514" t="n">
        <f aca="false">1-HC533/FT533</f>
        <v>0.130081300813008</v>
      </c>
      <c r="GX533" s="514" t="n">
        <f aca="false">1-HD533/FU533</f>
        <v>0.279387755102041</v>
      </c>
      <c r="GY533" s="463" t="n">
        <f aca="false">GK533/(FU533-HD533)</f>
        <v>0.864811205059213</v>
      </c>
      <c r="GZ533" s="406" t="n">
        <v>50624</v>
      </c>
      <c r="HA533" s="582" t="n">
        <v>8.3</v>
      </c>
      <c r="HB533" s="452" t="n">
        <v>8.13</v>
      </c>
      <c r="HC533" s="578" t="n">
        <v>10.7</v>
      </c>
      <c r="HD533" s="464" t="n">
        <f aca="false">HC533*3.3</f>
        <v>35.31</v>
      </c>
      <c r="HE533" s="464" t="n">
        <v>10.5</v>
      </c>
      <c r="HF533" s="464" t="n">
        <f aca="false">HE533*2.7</f>
        <v>28.35</v>
      </c>
      <c r="HG533" s="583"/>
      <c r="HH533" s="576" t="n">
        <v>8</v>
      </c>
      <c r="HI533" s="584" t="n">
        <v>8150</v>
      </c>
      <c r="HJ533" s="407" t="n">
        <f aca="false">HI533*0.67</f>
        <v>5460.5</v>
      </c>
      <c r="HK533" s="407"/>
      <c r="HL533" s="550" t="n">
        <v>1604</v>
      </c>
      <c r="HM533" s="585" t="n">
        <v>3.2</v>
      </c>
      <c r="HN533" s="462" t="n">
        <v>3.61</v>
      </c>
      <c r="HO533" s="575" t="n">
        <v>0.15</v>
      </c>
      <c r="HP533" s="549" t="n">
        <v>0.01</v>
      </c>
      <c r="HQ533" s="586" t="n">
        <v>3.4</v>
      </c>
      <c r="HR533" s="587" t="n">
        <v>0.26</v>
      </c>
      <c r="HS533" s="521" t="n">
        <v>0.25</v>
      </c>
      <c r="HT533" s="588" t="n">
        <v>4</v>
      </c>
      <c r="HU533" s="523" t="n">
        <f aca="false">72500/BA533*24</f>
        <v>35.3379711374074</v>
      </c>
      <c r="HV533" s="514" t="n">
        <f aca="false">1-HC533/BE533</f>
        <v>0.606617647058824</v>
      </c>
      <c r="HW533" s="514" t="n">
        <f aca="false">1-HD533/BF533</f>
        <v>0.776518987341772</v>
      </c>
      <c r="HX533" s="514" t="n">
        <f aca="false">1-HN533/BK533</f>
        <v>0.469117647058823</v>
      </c>
      <c r="HY533" s="600"/>
    </row>
    <row r="534" s="599" customFormat="true" ht="15" hidden="false" customHeight="true" outlineLevel="0" collapsed="false">
      <c r="A534" s="401" t="n">
        <v>44016</v>
      </c>
      <c r="B534" s="516" t="n">
        <v>46165</v>
      </c>
      <c r="C534" s="403" t="n">
        <f aca="false">B534/$B$6</f>
        <v>0.9233</v>
      </c>
      <c r="D534" s="572" t="n">
        <v>8.11</v>
      </c>
      <c r="E534" s="573" t="n">
        <v>26.75</v>
      </c>
      <c r="F534" s="574" t="n">
        <v>108</v>
      </c>
      <c r="G534" s="407" t="n">
        <f aca="false">F534*B534/1000</f>
        <v>4985.82</v>
      </c>
      <c r="H534" s="403" t="n">
        <f aca="false">G534/$G$6</f>
        <v>0.1994328</v>
      </c>
      <c r="I534" s="574" t="n">
        <v>6390</v>
      </c>
      <c r="J534" s="407" t="n">
        <f aca="false">I534*0.67</f>
        <v>4281.3</v>
      </c>
      <c r="K534" s="575" t="n">
        <v>8.55</v>
      </c>
      <c r="L534" s="575"/>
      <c r="M534" s="575"/>
      <c r="N534" s="576" t="n">
        <v>58</v>
      </c>
      <c r="O534" s="576"/>
      <c r="P534" s="410"/>
      <c r="Q534" s="410" t="n">
        <v>1440</v>
      </c>
      <c r="R534" s="410"/>
      <c r="S534" s="410"/>
      <c r="T534" s="411" t="n">
        <v>5.32</v>
      </c>
      <c r="U534" s="410" t="n">
        <f aca="false">V534/2.9</f>
        <v>3354.48275862069</v>
      </c>
      <c r="V534" s="410" t="n">
        <v>9728</v>
      </c>
      <c r="W534" s="410" t="n">
        <v>4382</v>
      </c>
      <c r="X534" s="517"/>
      <c r="Y534" s="474"/>
      <c r="Z534" s="430"/>
      <c r="AA534" s="410"/>
      <c r="AB534" s="410"/>
      <c r="AC534" s="410"/>
      <c r="AD534" s="475"/>
      <c r="AE534" s="478"/>
      <c r="AF534" s="479" t="n">
        <f aca="false">X534+Q534</f>
        <v>1440</v>
      </c>
      <c r="AG534" s="478" t="n">
        <f aca="false">AF534/$AF$6</f>
        <v>0.576</v>
      </c>
      <c r="AH534" s="479" t="n">
        <f aca="false">AI534/2.9</f>
        <v>3354.48275862069</v>
      </c>
      <c r="AI534" s="479" t="n">
        <f aca="false">(V534*Q534+F534*X534)/AF534</f>
        <v>9728</v>
      </c>
      <c r="AJ534" s="474" t="n">
        <f aca="false">(V534*Q534+X534*F534)/1000</f>
        <v>14008.32</v>
      </c>
      <c r="AK534" s="478" t="n">
        <f aca="false">AJ534/$AJ$6</f>
        <v>0.622592</v>
      </c>
      <c r="AL534" s="448" t="n">
        <v>38</v>
      </c>
      <c r="AM534" s="480"/>
      <c r="AN534" s="474" t="n">
        <v>1651</v>
      </c>
      <c r="AO534" s="474" t="n">
        <v>1627</v>
      </c>
      <c r="AP534" s="480" t="n">
        <v>7.48</v>
      </c>
      <c r="AQ534" s="448" t="n">
        <v>878</v>
      </c>
      <c r="AR534" s="474" t="n">
        <f aca="false">AQ534*3</f>
        <v>2634</v>
      </c>
      <c r="AS534" s="658" t="n">
        <f aca="false">AR534/AQ534</f>
        <v>3</v>
      </c>
      <c r="AT534" s="474" t="n">
        <v>6030</v>
      </c>
      <c r="AU534" s="448"/>
      <c r="AV534" s="481" t="n">
        <v>35</v>
      </c>
      <c r="AW534" s="480" t="n">
        <v>9.98</v>
      </c>
      <c r="AX534" s="480" t="n">
        <v>50.78</v>
      </c>
      <c r="AY534" s="481" t="n">
        <v>13.5</v>
      </c>
      <c r="AZ534" s="481" t="n">
        <v>5</v>
      </c>
      <c r="BA534" s="421" t="n">
        <f aca="false">CC534+DF534</f>
        <v>48902.12</v>
      </c>
      <c r="BB534" s="422" t="n">
        <f aca="false">BA534/$BA$6</f>
        <v>0.9780424</v>
      </c>
      <c r="BC534" s="423"/>
      <c r="BD534" s="424" t="n">
        <v>8.01</v>
      </c>
      <c r="BE534" s="425" t="n">
        <v>29.6</v>
      </c>
      <c r="BF534" s="426" t="n">
        <v>127</v>
      </c>
      <c r="BG534" s="427" t="n">
        <v>6830</v>
      </c>
      <c r="BH534" s="421" t="n">
        <f aca="false">BG534*0.67</f>
        <v>4576.1</v>
      </c>
      <c r="BI534" s="433"/>
      <c r="BJ534" s="422"/>
      <c r="BK534" s="428" t="n">
        <v>7.1</v>
      </c>
      <c r="BL534" s="428"/>
      <c r="BM534" s="429"/>
      <c r="BN534" s="423"/>
      <c r="BO534" s="426" t="n">
        <v>86</v>
      </c>
      <c r="BP534" s="426"/>
      <c r="BQ534" s="424" t="n">
        <v>5.95</v>
      </c>
      <c r="BR534" s="422" t="n">
        <f aca="false">BQ534/$BQ$6</f>
        <v>0.826388888888889</v>
      </c>
      <c r="BS534" s="410" t="n">
        <f aca="false">BA534+AF534</f>
        <v>50342.12</v>
      </c>
      <c r="BT534" s="430" t="n">
        <f aca="false">(BD534*BA534+AP534*AF534)/(AF534+BA534)</f>
        <v>7.99483973261357</v>
      </c>
      <c r="BU534" s="431" t="n">
        <f aca="false">(AQ534*Y534+BA534*BE534)/(BA534+Y534)</f>
        <v>29.6</v>
      </c>
      <c r="BV534" s="431" t="n">
        <f aca="false">(BA534*BF534+AR534*AF534)/(AF534+BA534)</f>
        <v>198.710925165647</v>
      </c>
      <c r="BW534" s="431" t="n">
        <f aca="false">(BA534*BG534+AS534*AF534)/(AF534+BA534)</f>
        <v>6634.71859349586</v>
      </c>
      <c r="BX534" s="431" t="n">
        <f aca="false">BW534*0.65</f>
        <v>4312.56708577231</v>
      </c>
      <c r="BY534" s="431" t="n">
        <f aca="false">(BK534*BA534+AY534*AF534)/BS534</f>
        <v>7.28306737976073</v>
      </c>
      <c r="BZ534" s="431"/>
      <c r="CA534" s="432"/>
      <c r="CB534" s="431" t="n">
        <f aca="false">BO534</f>
        <v>86</v>
      </c>
      <c r="CC534" s="433" t="n">
        <v>24560.87</v>
      </c>
      <c r="CD534" s="412" t="n">
        <f aca="false">CC534+AF534/2</f>
        <v>25280.87</v>
      </c>
      <c r="CE534" s="422" t="n">
        <f aca="false">CD534/25000</f>
        <v>1.0112348</v>
      </c>
      <c r="CF534" s="434" t="n">
        <f aca="false">6700/CD534*24</f>
        <v>6.36054059848415</v>
      </c>
      <c r="CG534" s="435"/>
      <c r="CH534" s="428"/>
      <c r="CI534" s="447" t="n">
        <f aca="false">9500/CD534*24</f>
        <v>9.01867696799992</v>
      </c>
      <c r="CJ534" s="437" t="n">
        <v>31.7</v>
      </c>
      <c r="CK534" s="437" t="n">
        <v>3.5</v>
      </c>
      <c r="CL534" s="424"/>
      <c r="CM534" s="424" t="n">
        <v>15.6</v>
      </c>
      <c r="CN534" s="424" t="n">
        <v>59</v>
      </c>
      <c r="CO534" s="433"/>
      <c r="CP534" s="433"/>
      <c r="CQ534" s="438"/>
      <c r="CR534" s="438" t="n">
        <v>0.85</v>
      </c>
      <c r="CS534" s="425"/>
      <c r="CT534" s="433" t="n">
        <f aca="false">3500/CD534*24</f>
        <v>3.32267046189471</v>
      </c>
      <c r="CU534" s="435" t="n">
        <v>6.99</v>
      </c>
      <c r="CV534" s="439"/>
      <c r="CW534" s="440"/>
      <c r="CX534" s="441"/>
      <c r="CY534" s="442"/>
      <c r="CZ534" s="443"/>
      <c r="DA534" s="443"/>
      <c r="DB534" s="443"/>
      <c r="DC534" s="443"/>
      <c r="DD534" s="444"/>
      <c r="DE534" s="441"/>
      <c r="DF534" s="445" t="n">
        <v>24341.25</v>
      </c>
      <c r="DG534" s="446" t="n">
        <f aca="false">DF534+AF534/2</f>
        <v>25061.25</v>
      </c>
      <c r="DH534" s="422" t="n">
        <f aca="false">DG534/25000</f>
        <v>1.00245</v>
      </c>
      <c r="DI534" s="447" t="n">
        <f aca="false">6700/DG534*24</f>
        <v>6.41628011372138</v>
      </c>
      <c r="DJ534" s="435" t="n">
        <v>7.84</v>
      </c>
      <c r="DK534" s="428" t="n">
        <v>2.8</v>
      </c>
      <c r="DL534" s="447" t="n">
        <f aca="false">9500/DG534*24</f>
        <v>9.09771060900793</v>
      </c>
      <c r="DM534" s="423" t="n">
        <v>31.3</v>
      </c>
      <c r="DN534" s="423" t="n">
        <v>3.5</v>
      </c>
      <c r="DO534" s="424" t="n">
        <v>7.9</v>
      </c>
      <c r="DP534" s="424" t="n">
        <v>15.3</v>
      </c>
      <c r="DQ534" s="424" t="n">
        <v>53</v>
      </c>
      <c r="DR534" s="433"/>
      <c r="DS534" s="433"/>
      <c r="DT534" s="438"/>
      <c r="DU534" s="438" t="n">
        <v>0.86</v>
      </c>
      <c r="DV534" s="425"/>
      <c r="DW534" s="447" t="n">
        <f aca="false">3500/DG534*24</f>
        <v>3.35178811910818</v>
      </c>
      <c r="DX534" s="435" t="n">
        <v>7.01</v>
      </c>
      <c r="DY534" s="439" t="n">
        <v>8.13</v>
      </c>
      <c r="DZ534" s="440" t="n">
        <v>16</v>
      </c>
      <c r="EA534" s="441" t="n">
        <v>52</v>
      </c>
      <c r="EB534" s="442" t="n">
        <v>7910</v>
      </c>
      <c r="EC534" s="443" t="n">
        <v>2.9</v>
      </c>
      <c r="ED534" s="443"/>
      <c r="EE534" s="443"/>
      <c r="EF534" s="443"/>
      <c r="EG534" s="444" t="n">
        <v>21</v>
      </c>
      <c r="EH534" s="441"/>
      <c r="EI534" s="430" t="n">
        <f aca="false">DY534</f>
        <v>8.13</v>
      </c>
      <c r="EJ534" s="448" t="n">
        <f aca="false">DZ534</f>
        <v>16</v>
      </c>
      <c r="EK534" s="449" t="n">
        <f aca="false">EA534</f>
        <v>52</v>
      </c>
      <c r="EL534" s="418" t="n">
        <f aca="false">EB534</f>
        <v>7910</v>
      </c>
      <c r="EM534" s="432" t="n">
        <f aca="false">EC534</f>
        <v>2.9</v>
      </c>
      <c r="EN534" s="432"/>
      <c r="EO534" s="432"/>
      <c r="EP534" s="432"/>
      <c r="EQ534" s="431" t="n">
        <f aca="false">EG534</f>
        <v>21</v>
      </c>
      <c r="ER534" s="449"/>
      <c r="ES534" s="450" t="n">
        <f aca="false">44000/(BA534+AF534)*24</f>
        <v>20.9764705975831</v>
      </c>
      <c r="ET534" s="451" t="n">
        <f aca="false">(BA534+AF534)/BA$6</f>
        <v>1.0068424</v>
      </c>
      <c r="EU534" s="452" t="n">
        <f aca="false">BV534/1000/ES534*24</f>
        <v>0.227352937272727</v>
      </c>
      <c r="EV534" s="451" t="n">
        <f aca="false">EU534/$EU$6</f>
        <v>0.421023957912458</v>
      </c>
      <c r="EW534" s="514" t="n">
        <f aca="false">1-EM534/BY534</f>
        <v>0.601816123786119</v>
      </c>
      <c r="EX534" s="515" t="n">
        <f aca="false">BY534-EM534</f>
        <v>4.38306737976073</v>
      </c>
      <c r="EY534" s="514" t="n">
        <f aca="false">1-EJ534/BU534</f>
        <v>0.45945945945946</v>
      </c>
      <c r="EZ534" s="515" t="n">
        <f aca="false">BU534-EJ534</f>
        <v>13.6</v>
      </c>
      <c r="FA534" s="451" t="n">
        <f aca="false">1-EK534/BV534</f>
        <v>0.738313331505792</v>
      </c>
      <c r="FB534" s="432" t="n">
        <f aca="false">BV534-EK534</f>
        <v>146.710925165647</v>
      </c>
      <c r="FC534" s="453"/>
      <c r="FD534" s="432"/>
      <c r="FE534" s="453" t="n">
        <f aca="false">1-EQ534/CB534</f>
        <v>0.755813953488372</v>
      </c>
      <c r="FF534" s="431" t="n">
        <f aca="false">CB534-EQ534</f>
        <v>65</v>
      </c>
      <c r="FG534" s="406" t="n">
        <v>50400</v>
      </c>
      <c r="FH534" s="590"/>
      <c r="FI534" s="591"/>
      <c r="FJ534" s="592"/>
      <c r="FK534" s="456" t="n">
        <f aca="false">3000/BS534*24</f>
        <v>1.43021390438067</v>
      </c>
      <c r="FL534" s="531" t="n">
        <v>2000</v>
      </c>
      <c r="FM534" s="456" t="n">
        <f aca="false">FL534/BS534*1000</f>
        <v>39.7281640105741</v>
      </c>
      <c r="FN534" s="531" t="n">
        <v>5143</v>
      </c>
      <c r="FO534" s="533" t="n">
        <f aca="false">FN534/11.15/1.2/1000</f>
        <v>0.384379671150972</v>
      </c>
      <c r="FP534" s="450" t="n">
        <f aca="false">FN534/BS534*1000</f>
        <v>102.160973753191</v>
      </c>
      <c r="FQ534" s="458" t="n">
        <v>54</v>
      </c>
      <c r="FR534" s="459" t="n">
        <f aca="false">FQ534/BS534*1000</f>
        <v>1.0726604282855</v>
      </c>
      <c r="FS534" s="577" t="n">
        <v>8.06</v>
      </c>
      <c r="FT534" s="578" t="n">
        <v>12.4</v>
      </c>
      <c r="FU534" s="579" t="n">
        <v>41</v>
      </c>
      <c r="FV534" s="580" t="n">
        <v>4</v>
      </c>
      <c r="FW534" s="581"/>
      <c r="FX534" s="580"/>
      <c r="FY534" s="453" t="n">
        <f aca="false">1-FV534/(EG534+DD534)</f>
        <v>0.80952380952381</v>
      </c>
      <c r="FZ534" s="453"/>
      <c r="GA534" s="430"/>
      <c r="GB534" s="514" t="n">
        <f aca="false">1-FT534/DZ534</f>
        <v>0.225</v>
      </c>
      <c r="GC534" s="515" t="n">
        <f aca="false">(CW534+DZ534-FT534)</f>
        <v>3.6</v>
      </c>
      <c r="GD534" s="514" t="n">
        <f aca="false">1-FU534/EA534</f>
        <v>0.211538461538462</v>
      </c>
      <c r="GE534" s="528" t="n">
        <f aca="false">CX534+EA534-FU534</f>
        <v>11</v>
      </c>
      <c r="GF534" s="462" t="n">
        <f aca="false">4100/BS534*24</f>
        <v>1.95462566932024</v>
      </c>
      <c r="GG534" s="607" t="n">
        <v>25</v>
      </c>
      <c r="GH534" s="451" t="n">
        <f aca="false">GG534/80</f>
        <v>0.3125</v>
      </c>
      <c r="GI534" s="406" t="n">
        <v>175</v>
      </c>
      <c r="GJ534" s="463" t="n">
        <f aca="false">GI534/GG534</f>
        <v>7</v>
      </c>
      <c r="GK534" s="464" t="n">
        <f aca="false">GG534/(BS534/24)*1000</f>
        <v>11.9184492031722</v>
      </c>
      <c r="GL534" s="465" t="n">
        <v>8.17</v>
      </c>
      <c r="GM534" s="530" t="n">
        <v>11.8</v>
      </c>
      <c r="GN534" s="406" t="n">
        <v>40</v>
      </c>
      <c r="GO534" s="514" t="n">
        <f aca="false">1-GM534/FT534</f>
        <v>0.0483870967741935</v>
      </c>
      <c r="GP534" s="451" t="n">
        <f aca="false">1-GN534/FU534</f>
        <v>0.024390243902439</v>
      </c>
      <c r="GQ534" s="578" t="n">
        <v>8</v>
      </c>
      <c r="GR534" s="456" t="n">
        <f aca="false">4300/BS534*24</f>
        <v>2.04997326294562</v>
      </c>
      <c r="GS534" s="532" t="n">
        <f aca="false">HC534</f>
        <v>11</v>
      </c>
      <c r="GT534" s="532" t="n">
        <f aca="false">HD534</f>
        <v>36.3</v>
      </c>
      <c r="GU534" s="514" t="n">
        <f aca="false">1-GS534/GM534</f>
        <v>0.0677966101694916</v>
      </c>
      <c r="GV534" s="514" t="n">
        <f aca="false">1-GT534/GN534</f>
        <v>0.0925</v>
      </c>
      <c r="GW534" s="514" t="n">
        <f aca="false">1-HC534/FT534</f>
        <v>0.112903225806452</v>
      </c>
      <c r="GX534" s="514" t="n">
        <f aca="false">1-HD534/FU534</f>
        <v>0.114634146341464</v>
      </c>
      <c r="GY534" s="463" t="n">
        <f aca="false">GK534/(FU534-HD534)</f>
        <v>2.53584025599409</v>
      </c>
      <c r="GZ534" s="406" t="n">
        <v>48553</v>
      </c>
      <c r="HA534" s="582" t="n">
        <v>8.15</v>
      </c>
      <c r="HB534" s="452" t="n">
        <v>8.13</v>
      </c>
      <c r="HC534" s="578" t="n">
        <v>11</v>
      </c>
      <c r="HD534" s="464" t="n">
        <f aca="false">HC534*3.3</f>
        <v>36.3</v>
      </c>
      <c r="HE534" s="464" t="n">
        <v>10.7</v>
      </c>
      <c r="HF534" s="464" t="n">
        <f aca="false">HE534*2.7</f>
        <v>28.89</v>
      </c>
      <c r="HG534" s="583"/>
      <c r="HH534" s="576" t="n">
        <v>4</v>
      </c>
      <c r="HI534" s="584" t="n">
        <v>8050</v>
      </c>
      <c r="HJ534" s="407" t="n">
        <f aca="false">HI534*0.67</f>
        <v>5393.5</v>
      </c>
      <c r="HK534" s="407"/>
      <c r="HL534" s="550"/>
      <c r="HM534" s="585"/>
      <c r="HN534" s="462" t="n">
        <v>2.65</v>
      </c>
      <c r="HO534" s="575"/>
      <c r="HP534" s="549" t="n">
        <v>0.01</v>
      </c>
      <c r="HQ534" s="586"/>
      <c r="HR534" s="587"/>
      <c r="HS534" s="521" t="n">
        <v>0.21</v>
      </c>
      <c r="HT534" s="588" t="n">
        <v>4</v>
      </c>
      <c r="HU534" s="523" t="n">
        <f aca="false">72500/BA534*24</f>
        <v>35.5812795028109</v>
      </c>
      <c r="HV534" s="514" t="n">
        <f aca="false">1-HC534/BE534</f>
        <v>0.628378378378378</v>
      </c>
      <c r="HW534" s="514" t="n">
        <f aca="false">1-HD534/BF534</f>
        <v>0.714173228346457</v>
      </c>
      <c r="HX534" s="514" t="n">
        <f aca="false">1-HN534/BK534</f>
        <v>0.626760563380282</v>
      </c>
      <c r="HY534" s="600"/>
    </row>
    <row r="535" customFormat="false" ht="15.6" hidden="false" customHeight="false" outlineLevel="0" collapsed="false">
      <c r="A535" s="486" t="n">
        <v>44017</v>
      </c>
      <c r="B535" s="487" t="n">
        <v>43853</v>
      </c>
      <c r="C535" s="488" t="n">
        <f aca="false">B535/$B$6</f>
        <v>0.87706</v>
      </c>
      <c r="D535" s="489" t="n">
        <v>8.18</v>
      </c>
      <c r="E535" s="490" t="n">
        <v>37.3</v>
      </c>
      <c r="F535" s="491" t="n">
        <v>132</v>
      </c>
      <c r="G535" s="491" t="n">
        <f aca="false">F535*B535/1000</f>
        <v>5788.596</v>
      </c>
      <c r="H535" s="488" t="n">
        <f aca="false">G535/$G$6</f>
        <v>0.23154384</v>
      </c>
      <c r="I535" s="491" t="n">
        <v>7635</v>
      </c>
      <c r="J535" s="491" t="n">
        <f aca="false">I535*0.67</f>
        <v>5115.45</v>
      </c>
      <c r="K535" s="492" t="n">
        <v>11.5</v>
      </c>
      <c r="L535" s="492"/>
      <c r="M535" s="492"/>
      <c r="N535" s="493" t="n">
        <v>97</v>
      </c>
      <c r="O535" s="493"/>
      <c r="P535" s="410"/>
      <c r="Q535" s="410" t="n">
        <v>1440</v>
      </c>
      <c r="R535" s="410"/>
      <c r="S535" s="410"/>
      <c r="T535" s="411" t="n">
        <v>5.21</v>
      </c>
      <c r="U535" s="412" t="n">
        <f aca="false">V535/2.9</f>
        <v>2885.51724137931</v>
      </c>
      <c r="V535" s="410" t="n">
        <v>8368</v>
      </c>
      <c r="W535" s="410" t="n">
        <v>4044</v>
      </c>
      <c r="X535" s="413"/>
      <c r="Y535" s="474"/>
      <c r="Z535" s="430"/>
      <c r="AA535" s="448"/>
      <c r="AB535" s="410"/>
      <c r="AC535" s="410"/>
      <c r="AD535" s="475"/>
      <c r="AE535" s="478"/>
      <c r="AF535" s="479" t="n">
        <f aca="false">X535+Q535</f>
        <v>1440</v>
      </c>
      <c r="AG535" s="478" t="n">
        <f aca="false">AF535/$AF$6</f>
        <v>0.576</v>
      </c>
      <c r="AH535" s="479" t="n">
        <f aca="false">AI535/2.9</f>
        <v>2885.51724137931</v>
      </c>
      <c r="AI535" s="479" t="n">
        <f aca="false">(V535*Q535+F535*X535)/AF535</f>
        <v>8368</v>
      </c>
      <c r="AJ535" s="474" t="n">
        <f aca="false">(V535*Q535+X535*F535)/1000</f>
        <v>12049.92</v>
      </c>
      <c r="AK535" s="478" t="n">
        <f aca="false">AJ535/$AJ$6</f>
        <v>0.535552</v>
      </c>
      <c r="AL535" s="448" t="n">
        <v>38</v>
      </c>
      <c r="AM535" s="480"/>
      <c r="AN535" s="474" t="n">
        <v>1716</v>
      </c>
      <c r="AO535" s="474" t="n">
        <v>1648</v>
      </c>
      <c r="AP535" s="480" t="n">
        <v>7.44</v>
      </c>
      <c r="AQ535" s="448" t="n">
        <v>858</v>
      </c>
      <c r="AR535" s="474" t="n">
        <f aca="false">AQ535*3</f>
        <v>2574</v>
      </c>
      <c r="AS535" s="658" t="n">
        <f aca="false">AR535/AQ535</f>
        <v>3</v>
      </c>
      <c r="AT535" s="474" t="n">
        <v>6000</v>
      </c>
      <c r="AU535" s="448"/>
      <c r="AV535" s="481" t="n">
        <v>30</v>
      </c>
      <c r="AW535" s="480" t="n">
        <v>9.19</v>
      </c>
      <c r="AX535" s="480" t="n">
        <v>49</v>
      </c>
      <c r="AY535" s="481" t="n">
        <v>10.7</v>
      </c>
      <c r="AZ535" s="481" t="n">
        <v>3.1</v>
      </c>
      <c r="BA535" s="421" t="n">
        <f aca="false">CC535+DF535</f>
        <v>47822.08</v>
      </c>
      <c r="BB535" s="422" t="n">
        <f aca="false">BA535/$BA$6</f>
        <v>0.9564416</v>
      </c>
      <c r="BC535" s="423"/>
      <c r="BD535" s="424" t="n">
        <v>7.98</v>
      </c>
      <c r="BE535" s="425" t="n">
        <v>28</v>
      </c>
      <c r="BF535" s="426" t="n">
        <v>134</v>
      </c>
      <c r="BG535" s="427" t="n">
        <v>6500</v>
      </c>
      <c r="BH535" s="421" t="n">
        <f aca="false">BG535*0.67</f>
        <v>4355</v>
      </c>
      <c r="BI535" s="421"/>
      <c r="BJ535" s="422"/>
      <c r="BK535" s="428" t="n">
        <v>7.4</v>
      </c>
      <c r="BL535" s="428"/>
      <c r="BM535" s="429"/>
      <c r="BN535" s="423"/>
      <c r="BO535" s="426" t="n">
        <v>140</v>
      </c>
      <c r="BP535" s="426"/>
      <c r="BQ535" s="424" t="n">
        <v>5.34</v>
      </c>
      <c r="BR535" s="422" t="n">
        <f aca="false">BQ535/$BQ$6</f>
        <v>0.741666666666667</v>
      </c>
      <c r="BS535" s="410" t="n">
        <f aca="false">BA535+AF535</f>
        <v>49262.08</v>
      </c>
      <c r="BT535" s="430" t="n">
        <f aca="false">(BD535*BA535+AP535*AF535)/(AF535+BA535)</f>
        <v>7.96421503923505</v>
      </c>
      <c r="BU535" s="431" t="n">
        <f aca="false">(AQ535*Y535+BA535*BE535)/(BA535+Y535)</f>
        <v>28</v>
      </c>
      <c r="BV535" s="431" t="n">
        <f aca="false">(BA535*BF535+AR535*AF535)/(AF535+BA535)</f>
        <v>205.324637530531</v>
      </c>
      <c r="BW535" s="431" t="n">
        <f aca="false">(BA535*BG535+AS535*AF535)/(AF535+BA535)</f>
        <v>6310.08353687055</v>
      </c>
      <c r="BX535" s="431" t="n">
        <f aca="false">BW535*0.65</f>
        <v>4101.55429896586</v>
      </c>
      <c r="BY535" s="431" t="n">
        <f aca="false">(BK535*BA535+AY535*AF535)/BS535</f>
        <v>7.49646364911916</v>
      </c>
      <c r="BZ535" s="431"/>
      <c r="CA535" s="432"/>
      <c r="CB535" s="431" t="n">
        <f aca="false">BO535</f>
        <v>140</v>
      </c>
      <c r="CC535" s="433" t="n">
        <v>23828.62</v>
      </c>
      <c r="CD535" s="412" t="n">
        <f aca="false">CC535+AF535/2</f>
        <v>24548.62</v>
      </c>
      <c r="CE535" s="422" t="n">
        <f aca="false">CD535/25000</f>
        <v>0.9819448</v>
      </c>
      <c r="CF535" s="434" t="n">
        <f aca="false">6700/CD535*24</f>
        <v>6.55026636935192</v>
      </c>
      <c r="CG535" s="435"/>
      <c r="CH535" s="428"/>
      <c r="CI535" s="447" t="n">
        <f aca="false">9500/CD535*24</f>
        <v>9.28769112072288</v>
      </c>
      <c r="CJ535" s="437" t="n">
        <v>30.9</v>
      </c>
      <c r="CK535" s="437" t="n">
        <v>2.6</v>
      </c>
      <c r="CL535" s="424"/>
      <c r="CM535" s="424" t="n">
        <v>15.6</v>
      </c>
      <c r="CN535" s="424" t="n">
        <v>61</v>
      </c>
      <c r="CO535" s="433"/>
      <c r="CP535" s="433"/>
      <c r="CQ535" s="438"/>
      <c r="CR535" s="438" t="n">
        <v>0.82</v>
      </c>
      <c r="CS535" s="482"/>
      <c r="CT535" s="433" t="n">
        <f aca="false">3500/CD535*24</f>
        <v>3.42178093921369</v>
      </c>
      <c r="CU535" s="435" t="n">
        <v>6.57</v>
      </c>
      <c r="CV535" s="494"/>
      <c r="CW535" s="495"/>
      <c r="CX535" s="496"/>
      <c r="CY535" s="497"/>
      <c r="CZ535" s="498"/>
      <c r="DA535" s="498"/>
      <c r="DB535" s="498"/>
      <c r="DC535" s="498"/>
      <c r="DD535" s="499"/>
      <c r="DE535" s="499"/>
      <c r="DF535" s="433" t="n">
        <v>23993.46</v>
      </c>
      <c r="DG535" s="446" t="n">
        <f aca="false">DF535+AF535/2</f>
        <v>24713.46</v>
      </c>
      <c r="DH535" s="422" t="n">
        <f aca="false">DG535/25000</f>
        <v>0.9885384</v>
      </c>
      <c r="DI535" s="447" t="n">
        <f aca="false">6700/DG535*24</f>
        <v>6.50657576883205</v>
      </c>
      <c r="DJ535" s="435" t="n">
        <v>7.79</v>
      </c>
      <c r="DK535" s="428" t="n">
        <v>2.7</v>
      </c>
      <c r="DL535" s="447" t="n">
        <f aca="false">9500/DG535*24</f>
        <v>9.22574176177678</v>
      </c>
      <c r="DM535" s="542" t="n">
        <v>30.9</v>
      </c>
      <c r="DN535" s="542" t="n">
        <v>2.8</v>
      </c>
      <c r="DO535" s="543" t="n">
        <v>7.9</v>
      </c>
      <c r="DP535" s="543" t="n">
        <v>15.7</v>
      </c>
      <c r="DQ535" s="543" t="n">
        <v>57</v>
      </c>
      <c r="DR535" s="433"/>
      <c r="DS535" s="433"/>
      <c r="DT535" s="438"/>
      <c r="DU535" s="438" t="n">
        <v>0.86</v>
      </c>
      <c r="DV535" s="482"/>
      <c r="DW535" s="447" t="n">
        <f aca="false">3500/DG535*24</f>
        <v>3.39895749118092</v>
      </c>
      <c r="DX535" s="435" t="n">
        <v>6.88</v>
      </c>
      <c r="DY535" s="494" t="n">
        <v>8.08</v>
      </c>
      <c r="DZ535" s="495" t="n">
        <v>15.7</v>
      </c>
      <c r="EA535" s="496" t="n">
        <v>55</v>
      </c>
      <c r="EB535" s="497" t="n">
        <v>7390</v>
      </c>
      <c r="EC535" s="498" t="n">
        <v>3</v>
      </c>
      <c r="ED535" s="498"/>
      <c r="EE535" s="498"/>
      <c r="EF535" s="498"/>
      <c r="EG535" s="499" t="n">
        <v>17</v>
      </c>
      <c r="EH535" s="496"/>
      <c r="EI535" s="430" t="n">
        <f aca="false">DY535</f>
        <v>8.08</v>
      </c>
      <c r="EJ535" s="448" t="n">
        <f aca="false">DZ535</f>
        <v>15.7</v>
      </c>
      <c r="EK535" s="449" t="n">
        <f aca="false">EA535</f>
        <v>55</v>
      </c>
      <c r="EL535" s="418" t="n">
        <f aca="false">EB535</f>
        <v>7390</v>
      </c>
      <c r="EM535" s="432" t="n">
        <f aca="false">EC535</f>
        <v>3</v>
      </c>
      <c r="EN535" s="432"/>
      <c r="EO535" s="432"/>
      <c r="EP535" s="432"/>
      <c r="EQ535" s="431" t="n">
        <f aca="false">EG535</f>
        <v>17</v>
      </c>
      <c r="ER535" s="449"/>
      <c r="ES535" s="450" t="n">
        <f aca="false">44000/(BA535+AF535)*24</f>
        <v>21.4363664709245</v>
      </c>
      <c r="ET535" s="451" t="n">
        <f aca="false">(BA535+AF535)/BA$6</f>
        <v>0.9852416</v>
      </c>
      <c r="EU535" s="452" t="n">
        <f aca="false">BV535/1000/ES535*24</f>
        <v>0.229879970909091</v>
      </c>
      <c r="EV535" s="500" t="n">
        <f aca="false">EU535/$EU$6</f>
        <v>0.42570364983165</v>
      </c>
      <c r="EW535" s="514" t="n">
        <f aca="false">1-EM535/BY535</f>
        <v>0.599811305647763</v>
      </c>
      <c r="EX535" s="515" t="n">
        <f aca="false">BY535-EM535</f>
        <v>4.49646364911916</v>
      </c>
      <c r="EY535" s="514" t="n">
        <f aca="false">1-EJ535/BU535</f>
        <v>0.439285714285714</v>
      </c>
      <c r="EZ535" s="515" t="n">
        <f aca="false">BU535-EJ535</f>
        <v>12.3</v>
      </c>
      <c r="FA535" s="451" t="n">
        <f aca="false">1-EK535/BV535</f>
        <v>0.732131512995746</v>
      </c>
      <c r="FB535" s="432" t="n">
        <f aca="false">BV535-EK535</f>
        <v>150.324637530531</v>
      </c>
      <c r="FC535" s="453"/>
      <c r="FD535" s="432"/>
      <c r="FE535" s="453" t="n">
        <f aca="false">1-EQ535/CB535</f>
        <v>0.878571428571429</v>
      </c>
      <c r="FF535" s="431" t="n">
        <f aca="false">CB535-EQ535</f>
        <v>123</v>
      </c>
      <c r="FG535" s="491" t="n">
        <v>50400</v>
      </c>
      <c r="FH535" s="499"/>
      <c r="FI535" s="502"/>
      <c r="FJ535" s="488"/>
      <c r="FK535" s="456" t="n">
        <f aca="false">3000/BS535*24</f>
        <v>1.4615704411994</v>
      </c>
      <c r="FL535" s="491" t="n">
        <v>2000</v>
      </c>
      <c r="FM535" s="456" t="n">
        <f aca="false">FL535/BS535*1000</f>
        <v>40.5991789222055</v>
      </c>
      <c r="FN535" s="491" t="n">
        <v>6255</v>
      </c>
      <c r="FO535" s="533" t="n">
        <f aca="false">FN535/11.15/1.2/1000</f>
        <v>0.467488789237668</v>
      </c>
      <c r="FP535" s="450" t="n">
        <f aca="false">FN535/BS535*1000</f>
        <v>126.973932079198</v>
      </c>
      <c r="FQ535" s="504" t="n">
        <v>54</v>
      </c>
      <c r="FR535" s="459" t="n">
        <f aca="false">FQ535/BS535*1000</f>
        <v>1.09617783089955</v>
      </c>
      <c r="FS535" s="505" t="n">
        <v>8.03</v>
      </c>
      <c r="FT535" s="536" t="n">
        <v>12.1</v>
      </c>
      <c r="FU535" s="496" t="n">
        <v>43</v>
      </c>
      <c r="FV535" s="491" t="n">
        <v>8</v>
      </c>
      <c r="FW535" s="505"/>
      <c r="FX535" s="491"/>
      <c r="FY535" s="453" t="n">
        <f aca="false">1-FV535/(EG535+DD535)</f>
        <v>0.529411764705882</v>
      </c>
      <c r="FZ535" s="453"/>
      <c r="GA535" s="430"/>
      <c r="GB535" s="500" t="n">
        <f aca="false">1-FT535/DZ535</f>
        <v>0.229299363057325</v>
      </c>
      <c r="GC535" s="515" t="n">
        <f aca="false">(CW535+DZ535-FT535)</f>
        <v>3.6</v>
      </c>
      <c r="GD535" s="500" t="n">
        <f aca="false">1-FU535/EA535</f>
        <v>0.218181818181818</v>
      </c>
      <c r="GE535" s="528" t="n">
        <f aca="false">CX535+EA535-FU535</f>
        <v>12</v>
      </c>
      <c r="GF535" s="462" t="n">
        <f aca="false">4100/BS535*24</f>
        <v>1.99747960297251</v>
      </c>
      <c r="GG535" s="491" t="n">
        <v>25</v>
      </c>
      <c r="GH535" s="527" t="n">
        <f aca="false">GG535/80</f>
        <v>0.3125</v>
      </c>
      <c r="GI535" s="491" t="n">
        <v>175</v>
      </c>
      <c r="GJ535" s="545" t="n">
        <f aca="false">GI535/GG535</f>
        <v>7</v>
      </c>
      <c r="GK535" s="464" t="n">
        <f aca="false">GG535/(BS535/24)*1000</f>
        <v>12.1797536766616</v>
      </c>
      <c r="GL535" s="508" t="n">
        <v>8.12</v>
      </c>
      <c r="GM535" s="536" t="n">
        <v>11.5</v>
      </c>
      <c r="GN535" s="537" t="n">
        <v>39</v>
      </c>
      <c r="GO535" s="527" t="n">
        <f aca="false">1-GM535/FT535</f>
        <v>0.0495867768595041</v>
      </c>
      <c r="GP535" s="527" t="n">
        <f aca="false">1-GN535/FU535</f>
        <v>0.0930232558139536</v>
      </c>
      <c r="GQ535" s="536" t="n">
        <v>8</v>
      </c>
      <c r="GR535" s="456" t="n">
        <f aca="false">4300/BS535*24</f>
        <v>2.0949176323858</v>
      </c>
      <c r="GS535" s="537" t="n">
        <f aca="false">HC535</f>
        <v>10.5</v>
      </c>
      <c r="GT535" s="537" t="n">
        <f aca="false">HD535</f>
        <v>34.65</v>
      </c>
      <c r="GU535" s="527" t="n">
        <f aca="false">1-GS535/GM535</f>
        <v>0.0869565217391305</v>
      </c>
      <c r="GV535" s="527" t="n">
        <f aca="false">1-GT535/GN535</f>
        <v>0.111538461538462</v>
      </c>
      <c r="GW535" s="527" t="n">
        <f aca="false">1-HC535/FT535</f>
        <v>0.132231404958678</v>
      </c>
      <c r="GX535" s="527" t="n">
        <f aca="false">1-HD535/FU535</f>
        <v>0.194186046511628</v>
      </c>
      <c r="GY535" s="545" t="n">
        <f aca="false">GK535/(FU535-HD535)</f>
        <v>1.45865313492954</v>
      </c>
      <c r="GZ535" s="491" t="n">
        <v>47673</v>
      </c>
      <c r="HA535" s="494" t="n">
        <v>8.32</v>
      </c>
      <c r="HB535" s="494" t="n">
        <v>8.12</v>
      </c>
      <c r="HC535" s="495" t="n">
        <v>10.5</v>
      </c>
      <c r="HD535" s="499" t="n">
        <f aca="false">HC535*3.3</f>
        <v>34.65</v>
      </c>
      <c r="HE535" s="499" t="n">
        <v>10.8</v>
      </c>
      <c r="HF535" s="499" t="n">
        <f aca="false">HE535*2.7</f>
        <v>29.16</v>
      </c>
      <c r="HG535" s="499"/>
      <c r="HH535" s="493" t="n">
        <v>6</v>
      </c>
      <c r="HI535" s="509" t="n">
        <v>7320</v>
      </c>
      <c r="HJ535" s="491" t="n">
        <f aca="false">HI535*0.67</f>
        <v>4904.4</v>
      </c>
      <c r="HK535" s="491"/>
      <c r="HL535" s="491"/>
      <c r="HM535" s="544"/>
      <c r="HN535" s="507" t="n">
        <v>2.35</v>
      </c>
      <c r="HO535" s="492"/>
      <c r="HP535" s="546" t="n">
        <v>0.01</v>
      </c>
      <c r="HQ535" s="524"/>
      <c r="HR535" s="525"/>
      <c r="HS535" s="525" t="n">
        <v>0.19</v>
      </c>
      <c r="HT535" s="512" t="n">
        <v>4</v>
      </c>
      <c r="HU535" s="526" t="n">
        <f aca="false">72500/BA535*24</f>
        <v>36.3848665720939</v>
      </c>
      <c r="HV535" s="527" t="n">
        <f aca="false">1-HC535/BE535</f>
        <v>0.625</v>
      </c>
      <c r="HW535" s="527" t="n">
        <f aca="false">1-HD535/BF535</f>
        <v>0.741417910447761</v>
      </c>
      <c r="HX535" s="527" t="n">
        <f aca="false">1-HN535/BK535</f>
        <v>0.682432432432432</v>
      </c>
      <c r="HY535" s="513"/>
    </row>
    <row r="536" s="599" customFormat="true" ht="15" hidden="false" customHeight="true" outlineLevel="0" collapsed="false">
      <c r="A536" s="401" t="n">
        <v>44018</v>
      </c>
      <c r="B536" s="516" t="n">
        <v>52508</v>
      </c>
      <c r="C536" s="403" t="n">
        <f aca="false">B536/$B$6</f>
        <v>1.05016</v>
      </c>
      <c r="D536" s="572" t="n">
        <v>8.09</v>
      </c>
      <c r="E536" s="573" t="n">
        <v>34.85</v>
      </c>
      <c r="F536" s="407" t="n">
        <v>118</v>
      </c>
      <c r="G536" s="407" t="n">
        <f aca="false">F536*B536/1000</f>
        <v>6195.944</v>
      </c>
      <c r="H536" s="403" t="n">
        <f aca="false">G536/$G$6</f>
        <v>0.24783776</v>
      </c>
      <c r="I536" s="574" t="n">
        <v>7865</v>
      </c>
      <c r="J536" s="407" t="n">
        <f aca="false">I536*0.67</f>
        <v>5269.55</v>
      </c>
      <c r="K536" s="575" t="n">
        <v>8.65</v>
      </c>
      <c r="L536" s="575"/>
      <c r="M536" s="575"/>
      <c r="N536" s="576" t="n">
        <v>87.5</v>
      </c>
      <c r="O536" s="576"/>
      <c r="P536" s="410"/>
      <c r="Q536" s="410" t="n">
        <v>1440</v>
      </c>
      <c r="R536" s="410"/>
      <c r="S536" s="410"/>
      <c r="T536" s="411" t="n">
        <v>5.1</v>
      </c>
      <c r="U536" s="410" t="n">
        <f aca="false">V536/2.9</f>
        <v>3353.10344827586</v>
      </c>
      <c r="V536" s="410" t="n">
        <v>9724</v>
      </c>
      <c r="W536" s="410" t="n">
        <v>3966</v>
      </c>
      <c r="X536" s="517"/>
      <c r="Y536" s="474"/>
      <c r="Z536" s="430"/>
      <c r="AA536" s="448"/>
      <c r="AB536" s="410"/>
      <c r="AC536" s="410"/>
      <c r="AD536" s="475"/>
      <c r="AE536" s="478"/>
      <c r="AF536" s="479" t="n">
        <f aca="false">X536+Q536</f>
        <v>1440</v>
      </c>
      <c r="AG536" s="478" t="n">
        <f aca="false">AF536/$AF$6</f>
        <v>0.576</v>
      </c>
      <c r="AH536" s="479" t="n">
        <f aca="false">AI536/2.9</f>
        <v>3353.10344827586</v>
      </c>
      <c r="AI536" s="479" t="n">
        <f aca="false">(V536*Q536+F536*X536)/AF536</f>
        <v>9724</v>
      </c>
      <c r="AJ536" s="474" t="n">
        <f aca="false">(V536*Q536+X536*F536)/1000</f>
        <v>14002.56</v>
      </c>
      <c r="AK536" s="478" t="n">
        <f aca="false">AJ536/$AJ$6</f>
        <v>0.622336</v>
      </c>
      <c r="AL536" s="448" t="n">
        <v>38</v>
      </c>
      <c r="AM536" s="480"/>
      <c r="AN536" s="474" t="n">
        <v>1676</v>
      </c>
      <c r="AO536" s="474" t="n">
        <v>1621</v>
      </c>
      <c r="AP536" s="480" t="n">
        <v>7.58</v>
      </c>
      <c r="AQ536" s="448" t="n">
        <v>886</v>
      </c>
      <c r="AR536" s="474" t="n">
        <f aca="false">AQ536*3</f>
        <v>2658</v>
      </c>
      <c r="AS536" s="658" t="n">
        <f aca="false">AR536/AQ536</f>
        <v>3</v>
      </c>
      <c r="AT536" s="474" t="n">
        <v>5890</v>
      </c>
      <c r="AU536" s="448"/>
      <c r="AV536" s="481" t="n">
        <v>35</v>
      </c>
      <c r="AW536" s="480" t="n">
        <v>9.65</v>
      </c>
      <c r="AX536" s="480" t="n">
        <v>50.56</v>
      </c>
      <c r="AY536" s="481" t="n">
        <v>11.9</v>
      </c>
      <c r="AZ536" s="481" t="n">
        <v>3.1</v>
      </c>
      <c r="BA536" s="421" t="n">
        <f aca="false">CC536+DF536</f>
        <v>47992.34</v>
      </c>
      <c r="BB536" s="422" t="n">
        <f aca="false">BA536/$BA$6</f>
        <v>0.9598468</v>
      </c>
      <c r="BC536" s="423"/>
      <c r="BD536" s="424" t="n">
        <v>8.06</v>
      </c>
      <c r="BE536" s="425" t="n">
        <v>30.1</v>
      </c>
      <c r="BF536" s="421" t="n">
        <v>104</v>
      </c>
      <c r="BG536" s="427" t="n">
        <v>7430</v>
      </c>
      <c r="BH536" s="421" t="n">
        <f aca="false">BG536*0.67</f>
        <v>4978.1</v>
      </c>
      <c r="BI536" s="433"/>
      <c r="BJ536" s="422"/>
      <c r="BK536" s="428" t="n">
        <v>6.6</v>
      </c>
      <c r="BL536" s="428"/>
      <c r="BM536" s="429"/>
      <c r="BN536" s="423"/>
      <c r="BO536" s="426" t="n">
        <v>232</v>
      </c>
      <c r="BP536" s="426"/>
      <c r="BQ536" s="424" t="n">
        <v>3.5</v>
      </c>
      <c r="BR536" s="422" t="n">
        <f aca="false">BQ536/$BQ$6</f>
        <v>0.486111111111111</v>
      </c>
      <c r="BS536" s="410" t="n">
        <f aca="false">BA536+AF536</f>
        <v>49432.34</v>
      </c>
      <c r="BT536" s="430" t="n">
        <f aca="false">(BD536*BA536+AP536*AF536)/(AF536+BA536)</f>
        <v>8.04601725105468</v>
      </c>
      <c r="BU536" s="431" t="n">
        <f aca="false">(AQ536*Y536+BA536*BE536)/(BA536+Y536)</f>
        <v>30.1</v>
      </c>
      <c r="BV536" s="431" t="n">
        <f aca="false">(BA536*BF536+AR536*AF536)/(AF536+BA536)</f>
        <v>178.399876679923</v>
      </c>
      <c r="BW536" s="431" t="n">
        <f aca="false">(BA536*BG536+AS536*AF536)/(AF536+BA536)</f>
        <v>7213.64609079805</v>
      </c>
      <c r="BX536" s="431" t="n">
        <f aca="false">BW536*0.65</f>
        <v>4688.86995901873</v>
      </c>
      <c r="BY536" s="431" t="n">
        <f aca="false">(BK536*BA536+AY536*AF536)/BS536</f>
        <v>6.75439285293797</v>
      </c>
      <c r="BZ536" s="431"/>
      <c r="CA536" s="432"/>
      <c r="CB536" s="431" t="n">
        <f aca="false">BO536</f>
        <v>232</v>
      </c>
      <c r="CC536" s="433" t="n">
        <v>23732.57</v>
      </c>
      <c r="CD536" s="412" t="n">
        <f aca="false">CC536+AF536/2</f>
        <v>24452.57</v>
      </c>
      <c r="CE536" s="422" t="n">
        <f aca="false">CD536/25000</f>
        <v>0.9781028</v>
      </c>
      <c r="CF536" s="434" t="n">
        <f aca="false">6700/CD536*24</f>
        <v>6.57599589736375</v>
      </c>
      <c r="CG536" s="435"/>
      <c r="CH536" s="428"/>
      <c r="CI536" s="447" t="n">
        <f aca="false">9500/CD536*24</f>
        <v>9.32417328730682</v>
      </c>
      <c r="CJ536" s="437" t="n">
        <v>31.3</v>
      </c>
      <c r="CK536" s="437" t="n">
        <v>3.3</v>
      </c>
      <c r="CL536" s="424"/>
      <c r="CM536" s="424" t="n">
        <v>16.7</v>
      </c>
      <c r="CN536" s="424" t="n">
        <v>62</v>
      </c>
      <c r="CO536" s="433"/>
      <c r="CP536" s="433"/>
      <c r="CQ536" s="438"/>
      <c r="CR536" s="438" t="n">
        <v>0.83</v>
      </c>
      <c r="CS536" s="425"/>
      <c r="CT536" s="433" t="n">
        <f aca="false">3500/CD536*24</f>
        <v>3.43522173742883</v>
      </c>
      <c r="CU536" s="435" t="n">
        <v>6.89</v>
      </c>
      <c r="CV536" s="439"/>
      <c r="CW536" s="440"/>
      <c r="CX536" s="441"/>
      <c r="CY536" s="442"/>
      <c r="CZ536" s="443"/>
      <c r="DA536" s="443"/>
      <c r="DB536" s="443"/>
      <c r="DC536" s="443"/>
      <c r="DD536" s="444"/>
      <c r="DE536" s="441"/>
      <c r="DF536" s="445" t="n">
        <v>24259.77</v>
      </c>
      <c r="DG536" s="446" t="n">
        <f aca="false">DF536+AF536/2</f>
        <v>24979.77</v>
      </c>
      <c r="DH536" s="422" t="n">
        <f aca="false">DG536/25000</f>
        <v>0.9991908</v>
      </c>
      <c r="DI536" s="447" t="n">
        <f aca="false">6700/DG536*24</f>
        <v>6.43720898951432</v>
      </c>
      <c r="DJ536" s="435" t="n">
        <v>7.94</v>
      </c>
      <c r="DK536" s="428" t="n">
        <v>2.9</v>
      </c>
      <c r="DL536" s="447" t="n">
        <f aca="false">9500/DG536*24</f>
        <v>9.12738588065463</v>
      </c>
      <c r="DM536" s="423" t="n">
        <v>31</v>
      </c>
      <c r="DN536" s="423" t="n">
        <v>3.2</v>
      </c>
      <c r="DO536" s="424" t="n">
        <v>8.05</v>
      </c>
      <c r="DP536" s="424" t="n">
        <v>16.1</v>
      </c>
      <c r="DQ536" s="424" t="n">
        <v>61</v>
      </c>
      <c r="DR536" s="433"/>
      <c r="DS536" s="433"/>
      <c r="DT536" s="438"/>
      <c r="DU536" s="438" t="n">
        <v>0.85</v>
      </c>
      <c r="DV536" s="425"/>
      <c r="DW536" s="447" t="n">
        <f aca="false">3500/DG536*24</f>
        <v>3.36272111392539</v>
      </c>
      <c r="DX536" s="435" t="n">
        <v>7.34</v>
      </c>
      <c r="DY536" s="439" t="n">
        <v>8.29</v>
      </c>
      <c r="DZ536" s="440" t="n">
        <v>16</v>
      </c>
      <c r="EA536" s="661" t="n">
        <f aca="false">DZ536*3.6</f>
        <v>57.6</v>
      </c>
      <c r="EB536" s="442" t="n">
        <v>7080</v>
      </c>
      <c r="EC536" s="443" t="n">
        <v>3.1</v>
      </c>
      <c r="ED536" s="443"/>
      <c r="EE536" s="443"/>
      <c r="EF536" s="443"/>
      <c r="EG536" s="444" t="n">
        <v>21</v>
      </c>
      <c r="EH536" s="441"/>
      <c r="EI536" s="430" t="n">
        <f aca="false">DY536</f>
        <v>8.29</v>
      </c>
      <c r="EJ536" s="448" t="n">
        <f aca="false">DZ536</f>
        <v>16</v>
      </c>
      <c r="EK536" s="449" t="n">
        <f aca="false">EA536</f>
        <v>57.6</v>
      </c>
      <c r="EL536" s="418" t="n">
        <f aca="false">EB536</f>
        <v>7080</v>
      </c>
      <c r="EM536" s="432" t="n">
        <f aca="false">EC536</f>
        <v>3.1</v>
      </c>
      <c r="EN536" s="432"/>
      <c r="EO536" s="432"/>
      <c r="EP536" s="432"/>
      <c r="EQ536" s="431" t="n">
        <f aca="false">EG536</f>
        <v>21</v>
      </c>
      <c r="ER536" s="449"/>
      <c r="ES536" s="450" t="n">
        <f aca="false">44000/(BA536+AF536)*24</f>
        <v>21.3625331109148</v>
      </c>
      <c r="ET536" s="451" t="n">
        <f aca="false">(BA536+AF536)/BA$6</f>
        <v>0.9886468</v>
      </c>
      <c r="EU536" s="452" t="n">
        <f aca="false">BV536/1000/ES536*24</f>
        <v>0.200425530909091</v>
      </c>
      <c r="EV536" s="451" t="n">
        <f aca="false">EU536/$EU$6</f>
        <v>0.37115839057239</v>
      </c>
      <c r="EW536" s="514" t="n">
        <f aca="false">1-EM536/BY536</f>
        <v>0.541039429080352</v>
      </c>
      <c r="EX536" s="515" t="n">
        <f aca="false">BY536-EM536</f>
        <v>3.65439285293797</v>
      </c>
      <c r="EY536" s="514" t="n">
        <f aca="false">1-EJ536/BU536</f>
        <v>0.46843853820598</v>
      </c>
      <c r="EZ536" s="515" t="n">
        <f aca="false">BU536-EJ536</f>
        <v>14.1</v>
      </c>
      <c r="FA536" s="451" t="n">
        <f aca="false">1-EK536/BV536</f>
        <v>0.677129821657088</v>
      </c>
      <c r="FB536" s="432" t="n">
        <f aca="false">BV536-EK536</f>
        <v>120.799876679923</v>
      </c>
      <c r="FC536" s="453"/>
      <c r="FD536" s="432"/>
      <c r="FE536" s="453" t="n">
        <f aca="false">1-EQ536/CB536</f>
        <v>0.90948275862069</v>
      </c>
      <c r="FF536" s="431" t="n">
        <f aca="false">CB536-EQ536</f>
        <v>211</v>
      </c>
      <c r="FG536" s="406" t="n">
        <v>50400</v>
      </c>
      <c r="FH536" s="590"/>
      <c r="FI536" s="591"/>
      <c r="FJ536" s="592"/>
      <c r="FK536" s="456" t="n">
        <f aca="false">3000/BS536*24</f>
        <v>1.45653634847147</v>
      </c>
      <c r="FL536" s="531" t="n">
        <v>2000</v>
      </c>
      <c r="FM536" s="456" t="n">
        <f aca="false">FL536/BS536*1000</f>
        <v>40.4593430130963</v>
      </c>
      <c r="FN536" s="531" t="n">
        <v>5699</v>
      </c>
      <c r="FO536" s="533" t="n">
        <f aca="false">FN536/11.15/1.2/1000</f>
        <v>0.42593423019432</v>
      </c>
      <c r="FP536" s="450" t="n">
        <f aca="false">FN536/BS536*1000</f>
        <v>115.288897915818</v>
      </c>
      <c r="FQ536" s="458" t="n">
        <v>54</v>
      </c>
      <c r="FR536" s="459" t="n">
        <f aca="false">FQ536/BS536*1000</f>
        <v>1.0924022613536</v>
      </c>
      <c r="FS536" s="577" t="n">
        <v>8.09</v>
      </c>
      <c r="FT536" s="578" t="n">
        <v>12.1</v>
      </c>
      <c r="FU536" s="661" t="n">
        <v>48</v>
      </c>
      <c r="FV536" s="580" t="n">
        <v>4</v>
      </c>
      <c r="FW536" s="581"/>
      <c r="FX536" s="580"/>
      <c r="FY536" s="453" t="n">
        <f aca="false">1-FV536/(EG536+DD536)</f>
        <v>0.80952380952381</v>
      </c>
      <c r="FZ536" s="453"/>
      <c r="GA536" s="430"/>
      <c r="GB536" s="514" t="n">
        <f aca="false">1-FT536/DZ536</f>
        <v>0.24375</v>
      </c>
      <c r="GC536" s="515" t="n">
        <f aca="false">(CW536+DZ536-FT536)</f>
        <v>3.9</v>
      </c>
      <c r="GD536" s="514" t="n">
        <f aca="false">1-FU536/EA536</f>
        <v>0.166666666666667</v>
      </c>
      <c r="GE536" s="528" t="n">
        <f aca="false">CX536+EA536-FU536</f>
        <v>9.6</v>
      </c>
      <c r="GF536" s="462" t="n">
        <f aca="false">4100/BS536*24</f>
        <v>1.99059967624434</v>
      </c>
      <c r="GG536" s="607" t="n">
        <v>25</v>
      </c>
      <c r="GH536" s="451" t="n">
        <f aca="false">GG536/80</f>
        <v>0.3125</v>
      </c>
      <c r="GI536" s="406" t="n">
        <v>175</v>
      </c>
      <c r="GJ536" s="463" t="n">
        <f aca="false">GI536/GG536</f>
        <v>7</v>
      </c>
      <c r="GK536" s="464" t="n">
        <f aca="false">GG536/(BS536/24)*1000</f>
        <v>12.1378029039289</v>
      </c>
      <c r="GL536" s="465" t="n">
        <v>8.24</v>
      </c>
      <c r="GM536" s="530" t="n">
        <v>11.4</v>
      </c>
      <c r="GN536" s="407" t="n">
        <v>44</v>
      </c>
      <c r="GO536" s="514" t="n">
        <f aca="false">1-GM536/FT536</f>
        <v>0.0578512396694214</v>
      </c>
      <c r="GP536" s="451" t="n">
        <f aca="false">1-GN536/FU536</f>
        <v>0.0833333333333334</v>
      </c>
      <c r="GQ536" s="578" t="n">
        <v>8</v>
      </c>
      <c r="GR536" s="456" t="n">
        <f aca="false">4300/BS536*24</f>
        <v>2.08770209947577</v>
      </c>
      <c r="GS536" s="532" t="n">
        <f aca="false">HC536</f>
        <v>10.8</v>
      </c>
      <c r="GT536" s="532" t="n">
        <f aca="false">HD536</f>
        <v>35.64</v>
      </c>
      <c r="GU536" s="514" t="n">
        <f aca="false">1-GS536/GM536</f>
        <v>0.0526315789473684</v>
      </c>
      <c r="GV536" s="514" t="n">
        <f aca="false">1-GT536/GN536</f>
        <v>0.19</v>
      </c>
      <c r="GW536" s="514" t="n">
        <f aca="false">1-HC536/FT536</f>
        <v>0.107438016528925</v>
      </c>
      <c r="GX536" s="514" t="n">
        <f aca="false">1-HD536/FU536</f>
        <v>0.2575</v>
      </c>
      <c r="GY536" s="463" t="n">
        <f aca="false">GK536/(FU536-HD536)</f>
        <v>0.982022888667386</v>
      </c>
      <c r="GZ536" s="406" t="n">
        <v>48931</v>
      </c>
      <c r="HA536" s="582" t="n">
        <v>8.43</v>
      </c>
      <c r="HB536" s="452" t="n">
        <v>8.1</v>
      </c>
      <c r="HC536" s="578" t="n">
        <v>10.8</v>
      </c>
      <c r="HD536" s="464" t="n">
        <f aca="false">HC536*3.3</f>
        <v>35.64</v>
      </c>
      <c r="HE536" s="464" t="n">
        <v>10.7</v>
      </c>
      <c r="HF536" s="464" t="n">
        <f aca="false">HE536*2.7</f>
        <v>28.89</v>
      </c>
      <c r="HG536" s="583"/>
      <c r="HH536" s="576" t="n">
        <v>4</v>
      </c>
      <c r="HI536" s="584" t="n">
        <v>7010</v>
      </c>
      <c r="HJ536" s="407" t="n">
        <f aca="false">HI536*0.67</f>
        <v>4696.7</v>
      </c>
      <c r="HK536" s="407"/>
      <c r="HL536" s="550"/>
      <c r="HM536" s="585"/>
      <c r="HN536" s="462" t="n">
        <v>2.85</v>
      </c>
      <c r="HO536" s="575"/>
      <c r="HP536" s="549" t="n">
        <v>0.01</v>
      </c>
      <c r="HQ536" s="586"/>
      <c r="HR536" s="587"/>
      <c r="HS536" s="521" t="n">
        <v>0.18</v>
      </c>
      <c r="HT536" s="588" t="n">
        <v>4</v>
      </c>
      <c r="HU536" s="523" t="n">
        <f aca="false">72500/BA536*24</f>
        <v>36.2557858191536</v>
      </c>
      <c r="HV536" s="514" t="n">
        <f aca="false">1-HC536/BE536</f>
        <v>0.641196013289037</v>
      </c>
      <c r="HW536" s="514" t="n">
        <f aca="false">1-HD536/BF536</f>
        <v>0.657307692307692</v>
      </c>
      <c r="HX536" s="514" t="n">
        <f aca="false">1-HN536/BK536</f>
        <v>0.568181818181818</v>
      </c>
      <c r="HY536" s="600"/>
    </row>
    <row r="537" s="599" customFormat="true" ht="15" hidden="false" customHeight="true" outlineLevel="0" collapsed="false">
      <c r="A537" s="401" t="n">
        <v>44019</v>
      </c>
      <c r="B537" s="516" t="n">
        <v>45533</v>
      </c>
      <c r="C537" s="403" t="n">
        <f aca="false">B537/$B$6</f>
        <v>0.91066</v>
      </c>
      <c r="D537" s="572" t="n">
        <v>8.13</v>
      </c>
      <c r="E537" s="573" t="n">
        <v>27.3</v>
      </c>
      <c r="F537" s="407" t="n">
        <v>104</v>
      </c>
      <c r="G537" s="407" t="n">
        <f aca="false">F537*B537/1000</f>
        <v>4735.432</v>
      </c>
      <c r="H537" s="403" t="n">
        <f aca="false">G537/$G$6</f>
        <v>0.18941728</v>
      </c>
      <c r="I537" s="574" t="n">
        <v>5925</v>
      </c>
      <c r="J537" s="407" t="n">
        <f aca="false">I537*0.67</f>
        <v>3969.75</v>
      </c>
      <c r="K537" s="575" t="n">
        <v>7.7</v>
      </c>
      <c r="L537" s="575" t="n">
        <v>4.8</v>
      </c>
      <c r="M537" s="575" t="n">
        <v>0.5</v>
      </c>
      <c r="N537" s="576" t="n">
        <v>38.5</v>
      </c>
      <c r="O537" s="576" t="n">
        <v>32</v>
      </c>
      <c r="P537" s="410"/>
      <c r="Q537" s="410" t="n">
        <v>1440</v>
      </c>
      <c r="R537" s="410"/>
      <c r="S537" s="410"/>
      <c r="T537" s="411" t="n">
        <v>5.27</v>
      </c>
      <c r="U537" s="410" t="n">
        <f aca="false">V537/2.9</f>
        <v>3323.10344827586</v>
      </c>
      <c r="V537" s="410" t="n">
        <v>9637</v>
      </c>
      <c r="W537" s="410" t="n">
        <v>4316</v>
      </c>
      <c r="X537" s="517"/>
      <c r="Y537" s="474"/>
      <c r="Z537" s="430"/>
      <c r="AA537" s="448"/>
      <c r="AB537" s="410"/>
      <c r="AC537" s="410"/>
      <c r="AD537" s="475"/>
      <c r="AE537" s="478"/>
      <c r="AF537" s="479" t="n">
        <f aca="false">X537+Q537</f>
        <v>1440</v>
      </c>
      <c r="AG537" s="478" t="n">
        <f aca="false">AF537/$AF$6</f>
        <v>0.576</v>
      </c>
      <c r="AH537" s="479" t="n">
        <f aca="false">AI537/2.9</f>
        <v>3323.10344827586</v>
      </c>
      <c r="AI537" s="479" t="n">
        <f aca="false">(V537*Q537+F537*X537)/AF537</f>
        <v>9637</v>
      </c>
      <c r="AJ537" s="474" t="n">
        <f aca="false">(V537*Q537+X537*F537)/1000</f>
        <v>13877.28</v>
      </c>
      <c r="AK537" s="478" t="n">
        <f aca="false">AJ537/$AJ$6</f>
        <v>0.616768</v>
      </c>
      <c r="AL537" s="448" t="n">
        <v>38</v>
      </c>
      <c r="AM537" s="480"/>
      <c r="AN537" s="474" t="n">
        <v>1612</v>
      </c>
      <c r="AO537" s="474" t="n">
        <v>1686</v>
      </c>
      <c r="AP537" s="480" t="n">
        <v>7.51</v>
      </c>
      <c r="AQ537" s="448" t="n">
        <v>867</v>
      </c>
      <c r="AR537" s="474" t="n">
        <f aca="false">AQ537*3</f>
        <v>2601</v>
      </c>
      <c r="AS537" s="658" t="n">
        <f aca="false">AR537/AQ537</f>
        <v>3</v>
      </c>
      <c r="AT537" s="474" t="n">
        <v>5820</v>
      </c>
      <c r="AU537" s="448"/>
      <c r="AV537" s="481" t="n">
        <v>40</v>
      </c>
      <c r="AW537" s="480" t="n">
        <v>9.88</v>
      </c>
      <c r="AX537" s="480" t="n">
        <v>48.9</v>
      </c>
      <c r="AY537" s="481" t="n">
        <v>11.7</v>
      </c>
      <c r="AZ537" s="481" t="n">
        <v>4.1</v>
      </c>
      <c r="BA537" s="421" t="n">
        <f aca="false">CC537+DF537</f>
        <v>48540</v>
      </c>
      <c r="BB537" s="422" t="n">
        <f aca="false">BA537/$BA$6</f>
        <v>0.9708</v>
      </c>
      <c r="BC537" s="423"/>
      <c r="BD537" s="424" t="n">
        <v>8.5</v>
      </c>
      <c r="BE537" s="425" t="n">
        <v>27.3</v>
      </c>
      <c r="BF537" s="421" t="n">
        <v>135</v>
      </c>
      <c r="BG537" s="427" t="n">
        <v>7130</v>
      </c>
      <c r="BH537" s="421" t="n">
        <f aca="false">BG537*0.67</f>
        <v>4777.1</v>
      </c>
      <c r="BI537" s="433" t="n">
        <v>1398</v>
      </c>
      <c r="BJ537" s="422" t="n">
        <f aca="false">BI537/35.5*(23+35.5)/BH537</f>
        <v>0.482247907490578</v>
      </c>
      <c r="BK537" s="428" t="n">
        <v>6.8</v>
      </c>
      <c r="BL537" s="428" t="n">
        <v>4.2</v>
      </c>
      <c r="BM537" s="429" t="n">
        <v>3.8</v>
      </c>
      <c r="BN537" s="423" t="n">
        <v>1.1</v>
      </c>
      <c r="BO537" s="426" t="n">
        <v>110</v>
      </c>
      <c r="BP537" s="426" t="n">
        <v>32</v>
      </c>
      <c r="BQ537" s="424" t="n">
        <v>4.61</v>
      </c>
      <c r="BR537" s="422" t="n">
        <f aca="false">BQ537/$BQ$6</f>
        <v>0.640277777777778</v>
      </c>
      <c r="BS537" s="410" t="n">
        <f aca="false">BA537+AF537</f>
        <v>49980</v>
      </c>
      <c r="BT537" s="430" t="n">
        <f aca="false">(BD537*BA537+AP537*AF537)/(AF537+BA537)</f>
        <v>8.47147659063626</v>
      </c>
      <c r="BU537" s="431" t="n">
        <f aca="false">(AQ537*Y537+BA537*BE537)/(BA537+Y537)</f>
        <v>27.3</v>
      </c>
      <c r="BV537" s="431" t="n">
        <f aca="false">(BA537*BF537+AR537*AF537)/(AF537+BA537)</f>
        <v>206.049219687875</v>
      </c>
      <c r="BW537" s="431" t="n">
        <f aca="false">(BA537*BG537+AS537*AF537)/(AF537+BA537)</f>
        <v>6924.66026410564</v>
      </c>
      <c r="BX537" s="431" t="n">
        <f aca="false">BW537*0.65</f>
        <v>4501.02917166867</v>
      </c>
      <c r="BY537" s="431" t="n">
        <f aca="false">(BK537*BA537+AY537*AF537)/BS537</f>
        <v>6.94117647058824</v>
      </c>
      <c r="BZ537" s="431" t="n">
        <f aca="false">(BL537*BA537+AY537*AF537)/BS537</f>
        <v>4.41608643457383</v>
      </c>
      <c r="CA537" s="432" t="n">
        <f aca="false">(BN537*BA537+AZ537*AF537)/BS537</f>
        <v>1.18643457382953</v>
      </c>
      <c r="CB537" s="431" t="n">
        <f aca="false">BO537</f>
        <v>110</v>
      </c>
      <c r="CC537" s="433" t="n">
        <v>24086.91</v>
      </c>
      <c r="CD537" s="412" t="n">
        <f aca="false">CC537+AF537/2</f>
        <v>24806.91</v>
      </c>
      <c r="CE537" s="422" t="n">
        <f aca="false">CD537/25000</f>
        <v>0.9922764</v>
      </c>
      <c r="CF537" s="434" t="n">
        <f aca="false">6700/CD537*24</f>
        <v>6.48206487627842</v>
      </c>
      <c r="CG537" s="435"/>
      <c r="CH537" s="428"/>
      <c r="CI537" s="447" t="n">
        <f aca="false">9500/CD537*24</f>
        <v>9.19098751114105</v>
      </c>
      <c r="CJ537" s="437" t="n">
        <v>30.6</v>
      </c>
      <c r="CK537" s="437" t="n">
        <v>3.69</v>
      </c>
      <c r="CL537" s="424"/>
      <c r="CM537" s="424" t="n">
        <v>14.8</v>
      </c>
      <c r="CN537" s="424" t="n">
        <v>58</v>
      </c>
      <c r="CO537" s="433"/>
      <c r="CP537" s="433"/>
      <c r="CQ537" s="438"/>
      <c r="CR537" s="438" t="n">
        <v>0.84</v>
      </c>
      <c r="CS537" s="425"/>
      <c r="CT537" s="433" t="n">
        <f aca="false">3500/CD537*24</f>
        <v>3.38615329357828</v>
      </c>
      <c r="CU537" s="435" t="n">
        <v>7.52</v>
      </c>
      <c r="CV537" s="439"/>
      <c r="CW537" s="440"/>
      <c r="CX537" s="441"/>
      <c r="CY537" s="442"/>
      <c r="CZ537" s="443"/>
      <c r="DA537" s="443"/>
      <c r="DB537" s="443"/>
      <c r="DC537" s="443"/>
      <c r="DD537" s="444"/>
      <c r="DE537" s="441"/>
      <c r="DF537" s="445" t="n">
        <v>24453.09</v>
      </c>
      <c r="DG537" s="446" t="n">
        <f aca="false">DF537+AF537/2</f>
        <v>25173.09</v>
      </c>
      <c r="DH537" s="422" t="n">
        <f aca="false">DG537/25000</f>
        <v>1.0069236</v>
      </c>
      <c r="DI537" s="447" t="n">
        <f aca="false">6700/DG537*24</f>
        <v>6.38777361062945</v>
      </c>
      <c r="DJ537" s="435" t="n">
        <v>7.79</v>
      </c>
      <c r="DK537" s="428" t="n">
        <v>2.7</v>
      </c>
      <c r="DL537" s="447" t="n">
        <f aca="false">9500/DG537*24</f>
        <v>9.05729094044474</v>
      </c>
      <c r="DM537" s="423" t="n">
        <v>30.4</v>
      </c>
      <c r="DN537" s="423" t="n">
        <v>3.43</v>
      </c>
      <c r="DO537" s="424" t="n">
        <v>7.83</v>
      </c>
      <c r="DP537" s="424" t="n">
        <v>14.9</v>
      </c>
      <c r="DQ537" s="424" t="n">
        <v>54</v>
      </c>
      <c r="DR537" s="433" t="n">
        <v>4207</v>
      </c>
      <c r="DS537" s="433" t="n">
        <v>1900</v>
      </c>
      <c r="DT537" s="438" t="n">
        <f aca="false">DS537/DR537</f>
        <v>0.451628238649869</v>
      </c>
      <c r="DU537" s="438" t="n">
        <v>0.86</v>
      </c>
      <c r="DV537" s="425"/>
      <c r="DW537" s="447" t="n">
        <f aca="false">3500/DG537*24</f>
        <v>3.33689666226911</v>
      </c>
      <c r="DX537" s="435" t="n">
        <v>7.26</v>
      </c>
      <c r="DY537" s="439" t="n">
        <v>8.07</v>
      </c>
      <c r="DZ537" s="440" t="n">
        <v>15.2</v>
      </c>
      <c r="EA537" s="661" t="n">
        <f aca="false">DZ537*3.6</f>
        <v>54.72</v>
      </c>
      <c r="EB537" s="442" t="n">
        <v>7090</v>
      </c>
      <c r="EC537" s="443" t="n">
        <v>3.2</v>
      </c>
      <c r="ED537" s="443" t="n">
        <v>0.23</v>
      </c>
      <c r="EE537" s="443" t="n">
        <v>3</v>
      </c>
      <c r="EF537" s="443" t="n">
        <v>0.75</v>
      </c>
      <c r="EG537" s="444" t="n">
        <v>15</v>
      </c>
      <c r="EH537" s="441" t="n">
        <v>16</v>
      </c>
      <c r="EI537" s="430" t="n">
        <f aca="false">DY537</f>
        <v>8.07</v>
      </c>
      <c r="EJ537" s="448" t="n">
        <f aca="false">DZ537</f>
        <v>15.2</v>
      </c>
      <c r="EK537" s="449" t="n">
        <f aca="false">EA537</f>
        <v>54.72</v>
      </c>
      <c r="EL537" s="418" t="n">
        <f aca="false">EB537</f>
        <v>7090</v>
      </c>
      <c r="EM537" s="432" t="n">
        <f aca="false">EC537</f>
        <v>3.2</v>
      </c>
      <c r="EN537" s="432" t="n">
        <f aca="false">ED537</f>
        <v>0.23</v>
      </c>
      <c r="EO537" s="432" t="n">
        <f aca="false">EE537</f>
        <v>3</v>
      </c>
      <c r="EP537" s="432" t="n">
        <f aca="false">EF537</f>
        <v>0.75</v>
      </c>
      <c r="EQ537" s="431" t="n">
        <f aca="false">EG537</f>
        <v>15</v>
      </c>
      <c r="ER537" s="449" t="n">
        <f aca="false">EH537</f>
        <v>16</v>
      </c>
      <c r="ES537" s="450" t="n">
        <f aca="false">44000/(BA537+AF537)*24</f>
        <v>21.1284513805522</v>
      </c>
      <c r="ET537" s="451" t="n">
        <f aca="false">(BA537+AF537)/BA$6</f>
        <v>0.9996</v>
      </c>
      <c r="EU537" s="452" t="n">
        <f aca="false">BV537/1000/ES537*24</f>
        <v>0.234053181818182</v>
      </c>
      <c r="EV537" s="451" t="n">
        <f aca="false">EU537/$EU$6</f>
        <v>0.433431818181818</v>
      </c>
      <c r="EW537" s="514" t="n">
        <f aca="false">1-EM537/BY537</f>
        <v>0.538983050847458</v>
      </c>
      <c r="EX537" s="515" t="n">
        <f aca="false">BY537-EM537</f>
        <v>3.74117647058824</v>
      </c>
      <c r="EY537" s="514" t="n">
        <f aca="false">1-EJ537/BU537</f>
        <v>0.443223443223443</v>
      </c>
      <c r="EZ537" s="515" t="n">
        <f aca="false">BU537-EJ537</f>
        <v>12.1</v>
      </c>
      <c r="FA537" s="451" t="n">
        <f aca="false">1-EK537/BV537</f>
        <v>0.734432384248335</v>
      </c>
      <c r="FB537" s="432" t="n">
        <f aca="false">BV537-EK537</f>
        <v>151.329219687875</v>
      </c>
      <c r="FC537" s="453" t="n">
        <f aca="false">1-EP537/CA537</f>
        <v>0.367853890519073</v>
      </c>
      <c r="FD537" s="432" t="n">
        <f aca="false">CA537-EP537</f>
        <v>0.436434573829532</v>
      </c>
      <c r="FE537" s="453" t="n">
        <f aca="false">1-EQ537/CB537</f>
        <v>0.863636363636364</v>
      </c>
      <c r="FF537" s="431" t="n">
        <f aca="false">CB537-EQ537</f>
        <v>95</v>
      </c>
      <c r="FG537" s="406" t="n">
        <v>50400</v>
      </c>
      <c r="FH537" s="590"/>
      <c r="FI537" s="591"/>
      <c r="FJ537" s="592"/>
      <c r="FK537" s="456" t="n">
        <f aca="false">3000/BS537*24</f>
        <v>1.4405762304922</v>
      </c>
      <c r="FL537" s="531" t="n">
        <v>2000</v>
      </c>
      <c r="FM537" s="456" t="n">
        <f aca="false">FL537/BS537*1000</f>
        <v>40.016006402561</v>
      </c>
      <c r="FN537" s="531" t="n">
        <v>5143</v>
      </c>
      <c r="FO537" s="533" t="n">
        <f aca="false">FN537/11.15/1.2/1000</f>
        <v>0.384379671150972</v>
      </c>
      <c r="FP537" s="450" t="n">
        <f aca="false">FN537/BS537*1000</f>
        <v>102.901160464186</v>
      </c>
      <c r="FQ537" s="458" t="n">
        <v>54</v>
      </c>
      <c r="FR537" s="459" t="n">
        <f aca="false">FQ537/BS537*1000</f>
        <v>1.08043217286915</v>
      </c>
      <c r="FS537" s="577" t="n">
        <v>8.06</v>
      </c>
      <c r="FT537" s="578" t="n">
        <v>12.4</v>
      </c>
      <c r="FU537" s="661" t="n">
        <v>47</v>
      </c>
      <c r="FV537" s="580" t="n">
        <v>4</v>
      </c>
      <c r="FW537" s="581" t="n">
        <v>0.22</v>
      </c>
      <c r="FX537" s="580" t="n">
        <v>8</v>
      </c>
      <c r="FY537" s="453" t="n">
        <f aca="false">1-FV537/(EG537+DD537)</f>
        <v>0.733333333333333</v>
      </c>
      <c r="FZ537" s="453" t="n">
        <f aca="false">1-FW537/(EF537+DC537)</f>
        <v>0.706666666666667</v>
      </c>
      <c r="GA537" s="430" t="n">
        <f aca="false">EF537+DC537-FW537</f>
        <v>0.53</v>
      </c>
      <c r="GB537" s="514" t="n">
        <f aca="false">1-FT537/DZ537</f>
        <v>0.184210526315789</v>
      </c>
      <c r="GC537" s="515" t="n">
        <f aca="false">(CW537+DZ537-FT537)</f>
        <v>2.8</v>
      </c>
      <c r="GD537" s="514" t="n">
        <f aca="false">1-FU537/EA537</f>
        <v>0.141081871345029</v>
      </c>
      <c r="GE537" s="528" t="n">
        <f aca="false">CX537+EA537-FU537</f>
        <v>7.72</v>
      </c>
      <c r="GF537" s="462" t="n">
        <f aca="false">4100/BS537*24</f>
        <v>1.968787515006</v>
      </c>
      <c r="GG537" s="607" t="n">
        <v>25</v>
      </c>
      <c r="GH537" s="451" t="n">
        <f aca="false">GG537/80</f>
        <v>0.3125</v>
      </c>
      <c r="GI537" s="406" t="n">
        <v>175</v>
      </c>
      <c r="GJ537" s="463" t="n">
        <f aca="false">GI537/GG537</f>
        <v>7</v>
      </c>
      <c r="GK537" s="464" t="n">
        <f aca="false">GG537/(BS537/24)*1000</f>
        <v>12.0048019207683</v>
      </c>
      <c r="GL537" s="465" t="n">
        <v>8.16</v>
      </c>
      <c r="GM537" s="530" t="n">
        <v>11.7</v>
      </c>
      <c r="GN537" s="407" t="n">
        <v>40</v>
      </c>
      <c r="GO537" s="514" t="n">
        <f aca="false">1-GM537/FT537</f>
        <v>0.0564516129032259</v>
      </c>
      <c r="GP537" s="451" t="n">
        <f aca="false">1-GN537/FU537</f>
        <v>0.148936170212766</v>
      </c>
      <c r="GQ537" s="578" t="n">
        <v>8</v>
      </c>
      <c r="GR537" s="456" t="n">
        <f aca="false">4300/BS537*24</f>
        <v>2.06482593037215</v>
      </c>
      <c r="GS537" s="532" t="n">
        <f aca="false">HC537</f>
        <v>11</v>
      </c>
      <c r="GT537" s="532" t="n">
        <f aca="false">HD537</f>
        <v>36.3</v>
      </c>
      <c r="GU537" s="514" t="n">
        <f aca="false">1-GS537/GM537</f>
        <v>0.0598290598290597</v>
      </c>
      <c r="GV537" s="514" t="n">
        <f aca="false">1-GT537/GN537</f>
        <v>0.0925</v>
      </c>
      <c r="GW537" s="514" t="n">
        <f aca="false">1-HC537/FT537</f>
        <v>0.112903225806452</v>
      </c>
      <c r="GX537" s="514" t="n">
        <f aca="false">1-HD537/FU537</f>
        <v>0.227659574468085</v>
      </c>
      <c r="GY537" s="463" t="n">
        <f aca="false">GK537/(FU537-HD537)</f>
        <v>1.1219441047447</v>
      </c>
      <c r="GZ537" s="406" t="n">
        <v>44358</v>
      </c>
      <c r="HA537" s="582" t="n">
        <v>8.37</v>
      </c>
      <c r="HB537" s="452" t="n">
        <v>8.04</v>
      </c>
      <c r="HC537" s="578" t="n">
        <v>11</v>
      </c>
      <c r="HD537" s="464" t="n">
        <f aca="false">HC537*3.3</f>
        <v>36.3</v>
      </c>
      <c r="HE537" s="464" t="n">
        <v>10.8</v>
      </c>
      <c r="HF537" s="464" t="n">
        <f aca="false">HE537*2.7</f>
        <v>29.16</v>
      </c>
      <c r="HG537" s="583"/>
      <c r="HH537" s="576" t="n">
        <v>4</v>
      </c>
      <c r="HI537" s="584" t="n">
        <v>7200</v>
      </c>
      <c r="HJ537" s="407" t="n">
        <f aca="false">HI537*0.67</f>
        <v>4824</v>
      </c>
      <c r="HK537" s="407" t="n">
        <v>202</v>
      </c>
      <c r="HL537" s="550" t="n">
        <v>1384</v>
      </c>
      <c r="HM537" s="585" t="n">
        <v>3.3</v>
      </c>
      <c r="HN537" s="462" t="n">
        <v>2.61</v>
      </c>
      <c r="HO537" s="575" t="n">
        <v>0.14</v>
      </c>
      <c r="HP537" s="549" t="n">
        <v>0.01</v>
      </c>
      <c r="HQ537" s="586" t="n">
        <v>2.9</v>
      </c>
      <c r="HR537" s="587" t="n">
        <v>0.18</v>
      </c>
      <c r="HS537" s="521" t="n">
        <v>0.18</v>
      </c>
      <c r="HT537" s="588" t="n">
        <v>4</v>
      </c>
      <c r="HU537" s="523" t="n">
        <f aca="false">72500/BA537*24</f>
        <v>35.8467243510507</v>
      </c>
      <c r="HV537" s="514" t="n">
        <f aca="false">1-HC537/BE537</f>
        <v>0.597069597069597</v>
      </c>
      <c r="HW537" s="514" t="n">
        <f aca="false">1-HD537/BF537</f>
        <v>0.731111111111111</v>
      </c>
      <c r="HX537" s="514" t="n">
        <f aca="false">1-HN537/BK537</f>
        <v>0.616176470588235</v>
      </c>
      <c r="HY537" s="600"/>
    </row>
    <row r="538" s="599" customFormat="true" ht="15" hidden="false" customHeight="true" outlineLevel="0" collapsed="false">
      <c r="A538" s="401" t="n">
        <v>44020</v>
      </c>
      <c r="B538" s="516" t="n">
        <v>41735</v>
      </c>
      <c r="C538" s="403" t="n">
        <f aca="false">B538/$B$6</f>
        <v>0.8347</v>
      </c>
      <c r="D538" s="572" t="n">
        <v>8.04</v>
      </c>
      <c r="E538" s="573" t="n">
        <v>33.2</v>
      </c>
      <c r="F538" s="407" t="n">
        <v>172</v>
      </c>
      <c r="G538" s="407" t="n">
        <f aca="false">F538*B538/1000</f>
        <v>7178.42</v>
      </c>
      <c r="H538" s="403" t="n">
        <f aca="false">G538/$G$6</f>
        <v>0.2871368</v>
      </c>
      <c r="I538" s="574" t="n">
        <v>6185</v>
      </c>
      <c r="J538" s="407" t="n">
        <f aca="false">I538*0.67</f>
        <v>4143.95</v>
      </c>
      <c r="K538" s="575" t="n">
        <v>11.5</v>
      </c>
      <c r="L538" s="575"/>
      <c r="M538" s="575"/>
      <c r="N538" s="576" t="n">
        <v>73</v>
      </c>
      <c r="O538" s="576"/>
      <c r="P538" s="410"/>
      <c r="Q538" s="410" t="n">
        <v>1440</v>
      </c>
      <c r="R538" s="410"/>
      <c r="S538" s="410"/>
      <c r="T538" s="411" t="n">
        <v>5.3</v>
      </c>
      <c r="U538" s="410" t="n">
        <f aca="false">V538/2.9</f>
        <v>3166.55172413793</v>
      </c>
      <c r="V538" s="410" t="n">
        <v>9183</v>
      </c>
      <c r="W538" s="410" t="n">
        <v>4205</v>
      </c>
      <c r="X538" s="517"/>
      <c r="Y538" s="474"/>
      <c r="Z538" s="430"/>
      <c r="AA538" s="410"/>
      <c r="AB538" s="410"/>
      <c r="AC538" s="410"/>
      <c r="AD538" s="475"/>
      <c r="AE538" s="478"/>
      <c r="AF538" s="479" t="n">
        <f aca="false">X538+Q538</f>
        <v>1440</v>
      </c>
      <c r="AG538" s="478" t="n">
        <f aca="false">AF538/$AF$6</f>
        <v>0.576</v>
      </c>
      <c r="AH538" s="479" t="n">
        <f aca="false">AI538/2.9</f>
        <v>3166.55172413793</v>
      </c>
      <c r="AI538" s="479" t="n">
        <f aca="false">(V538*Q538+F538*X538)/AF538</f>
        <v>9183</v>
      </c>
      <c r="AJ538" s="474" t="n">
        <f aca="false">(V538*Q538+X538*F538)/1000</f>
        <v>13223.52</v>
      </c>
      <c r="AK538" s="478" t="n">
        <f aca="false">AJ538/$AJ$6</f>
        <v>0.587712</v>
      </c>
      <c r="AL538" s="448" t="n">
        <v>38</v>
      </c>
      <c r="AM538" s="480"/>
      <c r="AN538" s="474" t="n">
        <v>1637</v>
      </c>
      <c r="AO538" s="474" t="n">
        <v>1547</v>
      </c>
      <c r="AP538" s="480" t="n">
        <v>7.53</v>
      </c>
      <c r="AQ538" s="448" t="n">
        <v>876</v>
      </c>
      <c r="AR538" s="474" t="n">
        <f aca="false">AQ538*3</f>
        <v>2628</v>
      </c>
      <c r="AS538" s="658" t="n">
        <f aca="false">AR538/AQ538</f>
        <v>3</v>
      </c>
      <c r="AT538" s="474" t="n">
        <v>5830</v>
      </c>
      <c r="AU538" s="448"/>
      <c r="AV538" s="481" t="n">
        <v>40</v>
      </c>
      <c r="AW538" s="480" t="n">
        <v>9.94</v>
      </c>
      <c r="AX538" s="480" t="n">
        <v>47.49</v>
      </c>
      <c r="AY538" s="481" t="n">
        <v>10.3</v>
      </c>
      <c r="AZ538" s="481" t="n">
        <v>3.7</v>
      </c>
      <c r="BA538" s="421" t="n">
        <f aca="false">CC538+DF538</f>
        <v>43155.23</v>
      </c>
      <c r="BB538" s="422" t="n">
        <f aca="false">BA538/$BA$6</f>
        <v>0.8631046</v>
      </c>
      <c r="BC538" s="423"/>
      <c r="BD538" s="424" t="n">
        <v>8.16</v>
      </c>
      <c r="BE538" s="425" t="n">
        <v>33.9</v>
      </c>
      <c r="BF538" s="421" t="n">
        <v>154</v>
      </c>
      <c r="BG538" s="427" t="n">
        <v>6890</v>
      </c>
      <c r="BH538" s="421" t="n">
        <f aca="false">BG538*0.67</f>
        <v>4616.3</v>
      </c>
      <c r="BI538" s="433"/>
      <c r="BJ538" s="422"/>
      <c r="BK538" s="428" t="n">
        <v>7.4</v>
      </c>
      <c r="BL538" s="428"/>
      <c r="BM538" s="429"/>
      <c r="BN538" s="423"/>
      <c r="BO538" s="426" t="n">
        <v>53</v>
      </c>
      <c r="BP538" s="426"/>
      <c r="BQ538" s="424" t="n">
        <v>3.71</v>
      </c>
      <c r="BR538" s="422" t="n">
        <f aca="false">BQ538/$BQ$6</f>
        <v>0.515277777777778</v>
      </c>
      <c r="BS538" s="410" t="n">
        <f aca="false">BA538+AF538</f>
        <v>44595.23</v>
      </c>
      <c r="BT538" s="430" t="n">
        <f aca="false">(BD538*BA538+AP538*AF538)/(AF538+BA538)</f>
        <v>8.13965701712941</v>
      </c>
      <c r="BU538" s="431" t="n">
        <f aca="false">(AQ538*Y538+BA538*BE538)/(BA538+Y538)</f>
        <v>33.9</v>
      </c>
      <c r="BV538" s="431" t="n">
        <f aca="false">(BA538*BF538+AR538*AF538)/(AF538+BA538)</f>
        <v>233.886570828315</v>
      </c>
      <c r="BW538" s="431" t="n">
        <f aca="false">(BA538*BG538+AS538*AF538)/(AF538+BA538)</f>
        <v>6667.61567773056</v>
      </c>
      <c r="BX538" s="431" t="n">
        <f aca="false">BW538*0.65</f>
        <v>4333.95019052486</v>
      </c>
      <c r="BY538" s="431" t="n">
        <f aca="false">(BK538*BA538+AY538*AF538)/BS538</f>
        <v>7.49364230210271</v>
      </c>
      <c r="BZ538" s="431"/>
      <c r="CA538" s="432"/>
      <c r="CB538" s="431" t="n">
        <f aca="false">BO538</f>
        <v>53</v>
      </c>
      <c r="CC538" s="433" t="n">
        <v>21517.84</v>
      </c>
      <c r="CD538" s="412" t="n">
        <f aca="false">CC538+AF538/2</f>
        <v>22237.84</v>
      </c>
      <c r="CE538" s="422" t="n">
        <f aca="false">CD538/25000</f>
        <v>0.8895136</v>
      </c>
      <c r="CF538" s="434" t="n">
        <f aca="false">6700/CD538*24</f>
        <v>7.23091811075176</v>
      </c>
      <c r="CG538" s="435"/>
      <c r="CH538" s="428"/>
      <c r="CI538" s="447" t="n">
        <f aca="false">9500/CD538*24</f>
        <v>10.2527943361406</v>
      </c>
      <c r="CJ538" s="437" t="n">
        <v>30.1</v>
      </c>
      <c r="CK538" s="437" t="n">
        <v>3.2</v>
      </c>
      <c r="CL538" s="424"/>
      <c r="CM538" s="424" t="n">
        <v>15.4</v>
      </c>
      <c r="CN538" s="424" t="n">
        <v>65</v>
      </c>
      <c r="CO538" s="433"/>
      <c r="CP538" s="433"/>
      <c r="CQ538" s="438"/>
      <c r="CR538" s="438" t="n">
        <v>0.86</v>
      </c>
      <c r="CS538" s="425"/>
      <c r="CT538" s="433" t="n">
        <f aca="false">3500/CD538*24</f>
        <v>3.777345281736</v>
      </c>
      <c r="CU538" s="435" t="n">
        <v>7.65</v>
      </c>
      <c r="CV538" s="439"/>
      <c r="CW538" s="440"/>
      <c r="CX538" s="441"/>
      <c r="CY538" s="442"/>
      <c r="CZ538" s="443"/>
      <c r="DA538" s="443"/>
      <c r="DB538" s="443"/>
      <c r="DC538" s="443"/>
      <c r="DD538" s="444"/>
      <c r="DE538" s="441"/>
      <c r="DF538" s="445" t="n">
        <v>21637.39</v>
      </c>
      <c r="DG538" s="446" t="n">
        <f aca="false">DF538+AF538/2</f>
        <v>22357.39</v>
      </c>
      <c r="DH538" s="422" t="n">
        <f aca="false">DG538/25000</f>
        <v>0.8942956</v>
      </c>
      <c r="DI538" s="447" t="n">
        <f aca="false">6700/DG538*24</f>
        <v>7.19225276295668</v>
      </c>
      <c r="DJ538" s="435" t="n">
        <v>7.88</v>
      </c>
      <c r="DK538" s="428" t="n">
        <v>2.7</v>
      </c>
      <c r="DL538" s="447" t="n">
        <f aca="false">9500/DG538*24</f>
        <v>10.1979703355356</v>
      </c>
      <c r="DM538" s="423" t="n">
        <v>30.2</v>
      </c>
      <c r="DN538" s="423" t="n">
        <v>3.5</v>
      </c>
      <c r="DO538" s="424" t="n">
        <v>7.98</v>
      </c>
      <c r="DP538" s="424" t="n">
        <v>16.7</v>
      </c>
      <c r="DQ538" s="424" t="n">
        <v>62</v>
      </c>
      <c r="DR538" s="433"/>
      <c r="DS538" s="433"/>
      <c r="DT538" s="438"/>
      <c r="DU538" s="438" t="n">
        <v>0.88</v>
      </c>
      <c r="DV538" s="425"/>
      <c r="DW538" s="447" t="n">
        <f aca="false">3500/DG538*24</f>
        <v>3.75714696572364</v>
      </c>
      <c r="DX538" s="435" t="n">
        <v>7.66</v>
      </c>
      <c r="DY538" s="439" t="n">
        <v>8.16</v>
      </c>
      <c r="DZ538" s="440" t="n">
        <v>15.4</v>
      </c>
      <c r="EA538" s="661" t="n">
        <f aca="false">DZ538*3.6</f>
        <v>55.44</v>
      </c>
      <c r="EB538" s="442" t="n">
        <v>7130</v>
      </c>
      <c r="EC538" s="443" t="n">
        <v>3.2</v>
      </c>
      <c r="ED538" s="443"/>
      <c r="EE538" s="443"/>
      <c r="EF538" s="443"/>
      <c r="EG538" s="444" t="n">
        <v>12</v>
      </c>
      <c r="EH538" s="441"/>
      <c r="EI538" s="430" t="n">
        <f aca="false">DY538</f>
        <v>8.16</v>
      </c>
      <c r="EJ538" s="448" t="n">
        <f aca="false">DZ538</f>
        <v>15.4</v>
      </c>
      <c r="EK538" s="449" t="n">
        <f aca="false">EA538</f>
        <v>55.44</v>
      </c>
      <c r="EL538" s="418" t="n">
        <f aca="false">EB538</f>
        <v>7130</v>
      </c>
      <c r="EM538" s="432" t="n">
        <f aca="false">EC538</f>
        <v>3.2</v>
      </c>
      <c r="EN538" s="432"/>
      <c r="EO538" s="432"/>
      <c r="EP538" s="432"/>
      <c r="EQ538" s="431" t="n">
        <f aca="false">EG538</f>
        <v>12</v>
      </c>
      <c r="ER538" s="449"/>
      <c r="ES538" s="450" t="n">
        <f aca="false">44000/(BA538+AF538)*24</f>
        <v>23.6796626006862</v>
      </c>
      <c r="ET538" s="451" t="n">
        <f aca="false">(BA538+AF538)/BA$6</f>
        <v>0.8919046</v>
      </c>
      <c r="EU538" s="452" t="n">
        <f aca="false">BV538/1000/ES538*24</f>
        <v>0.237050577727273</v>
      </c>
      <c r="EV538" s="451" t="n">
        <f aca="false">EU538/$EU$6</f>
        <v>0.438982551346801</v>
      </c>
      <c r="EW538" s="514" t="n">
        <f aca="false">1-EM538/BY538</f>
        <v>0.572971344108314</v>
      </c>
      <c r="EX538" s="515" t="n">
        <f aca="false">BY538-EM538</f>
        <v>4.29364230210271</v>
      </c>
      <c r="EY538" s="514" t="n">
        <f aca="false">1-EJ538/BU538</f>
        <v>0.545722713864307</v>
      </c>
      <c r="EZ538" s="515" t="n">
        <f aca="false">BU538-EJ538</f>
        <v>18.5</v>
      </c>
      <c r="FA538" s="451" t="n">
        <f aca="false">1-EK538/BV538</f>
        <v>0.762962021275279</v>
      </c>
      <c r="FB538" s="432" t="n">
        <f aca="false">BV538-EK538</f>
        <v>178.446570828315</v>
      </c>
      <c r="FC538" s="453"/>
      <c r="FD538" s="432"/>
      <c r="FE538" s="453" t="n">
        <f aca="false">1-EQ538/CB538</f>
        <v>0.773584905660377</v>
      </c>
      <c r="FF538" s="431" t="n">
        <f aca="false">CB538-EQ538</f>
        <v>41</v>
      </c>
      <c r="FG538" s="406" t="n">
        <v>50400</v>
      </c>
      <c r="FH538" s="590"/>
      <c r="FI538" s="591"/>
      <c r="FJ538" s="592"/>
      <c r="FK538" s="456" t="n">
        <f aca="false">3000/BS538*24</f>
        <v>1.61452245004679</v>
      </c>
      <c r="FL538" s="531" t="n">
        <v>2000</v>
      </c>
      <c r="FM538" s="456" t="n">
        <f aca="false">FL538/BS538*1000</f>
        <v>44.847845834633</v>
      </c>
      <c r="FN538" s="531" t="n">
        <v>5143</v>
      </c>
      <c r="FO538" s="533" t="n">
        <f aca="false">FN538/11.15/1.2/1000</f>
        <v>0.384379671150972</v>
      </c>
      <c r="FP538" s="450" t="n">
        <f aca="false">FN538/BS538*1000</f>
        <v>115.326235563759</v>
      </c>
      <c r="FQ538" s="458" t="n">
        <v>54</v>
      </c>
      <c r="FR538" s="459" t="n">
        <f aca="false">FQ538/BS538*1000</f>
        <v>1.21089183753509</v>
      </c>
      <c r="FS538" s="577" t="n">
        <v>8.06</v>
      </c>
      <c r="FT538" s="578" t="n">
        <v>12.1</v>
      </c>
      <c r="FU538" s="661" t="n">
        <v>47</v>
      </c>
      <c r="FV538" s="580" t="n">
        <v>4</v>
      </c>
      <c r="FW538" s="581"/>
      <c r="FX538" s="580"/>
      <c r="FY538" s="453" t="n">
        <f aca="false">1-FV538/(EG538+DD538)</f>
        <v>0.666666666666667</v>
      </c>
      <c r="FZ538" s="453"/>
      <c r="GA538" s="430"/>
      <c r="GB538" s="514" t="n">
        <f aca="false">1-FT538/DZ538</f>
        <v>0.214285714285714</v>
      </c>
      <c r="GC538" s="515" t="n">
        <f aca="false">(CW538+DZ538-FT538)</f>
        <v>3.3</v>
      </c>
      <c r="GD538" s="514" t="n">
        <f aca="false">1-FU538/EA538</f>
        <v>0.152236652236652</v>
      </c>
      <c r="GE538" s="528" t="n">
        <f aca="false">CX538+EA538-FU538</f>
        <v>8.44000000000001</v>
      </c>
      <c r="GF538" s="462" t="n">
        <f aca="false">4100/BS538*24</f>
        <v>2.20651401506394</v>
      </c>
      <c r="GG538" s="607" t="n">
        <v>25</v>
      </c>
      <c r="GH538" s="451" t="n">
        <f aca="false">GG538/80</f>
        <v>0.3125</v>
      </c>
      <c r="GI538" s="406" t="n">
        <v>175</v>
      </c>
      <c r="GJ538" s="463" t="n">
        <f aca="false">GI538/GG538</f>
        <v>7</v>
      </c>
      <c r="GK538" s="464" t="n">
        <f aca="false">GG538/(BS538/24)*1000</f>
        <v>13.4543537503899</v>
      </c>
      <c r="GL538" s="465" t="n">
        <v>8.17</v>
      </c>
      <c r="GM538" s="530" t="n">
        <v>10.7</v>
      </c>
      <c r="GN538" s="407" t="n">
        <v>42</v>
      </c>
      <c r="GO538" s="514" t="n">
        <f aca="false">1-GM538/FT538</f>
        <v>0.115702479338843</v>
      </c>
      <c r="GP538" s="451" t="n">
        <f aca="false">1-GN538/FU538</f>
        <v>0.106382978723404</v>
      </c>
      <c r="GQ538" s="578" t="n">
        <v>8</v>
      </c>
      <c r="GR538" s="456" t="n">
        <f aca="false">4300/BS538*24</f>
        <v>2.31414884506706</v>
      </c>
      <c r="GS538" s="532" t="n">
        <f aca="false">HC538</f>
        <v>10.4</v>
      </c>
      <c r="GT538" s="532" t="n">
        <f aca="false">HD538</f>
        <v>34.32</v>
      </c>
      <c r="GU538" s="514" t="n">
        <f aca="false">1-GS538/GM538</f>
        <v>0.02803738317757</v>
      </c>
      <c r="GV538" s="514" t="n">
        <f aca="false">1-GT538/GN538</f>
        <v>0.182857142857143</v>
      </c>
      <c r="GW538" s="514" t="n">
        <f aca="false">1-HC538/FT538</f>
        <v>0.140495867768595</v>
      </c>
      <c r="GX538" s="514" t="n">
        <f aca="false">1-HD538/FU538</f>
        <v>0.269787234042553</v>
      </c>
      <c r="GY538" s="463" t="n">
        <f aca="false">GK538/(FU538-HD538)</f>
        <v>1.06106890775946</v>
      </c>
      <c r="GZ538" s="406" t="n">
        <v>43413</v>
      </c>
      <c r="HA538" s="582" t="n">
        <v>8.35</v>
      </c>
      <c r="HB538" s="452" t="n">
        <v>8.07</v>
      </c>
      <c r="HC538" s="578" t="n">
        <v>10.4</v>
      </c>
      <c r="HD538" s="464" t="n">
        <f aca="false">HC538*3.3</f>
        <v>34.32</v>
      </c>
      <c r="HE538" s="464" t="n">
        <v>10.4</v>
      </c>
      <c r="HF538" s="464" t="n">
        <f aca="false">HE538*2.7</f>
        <v>28.08</v>
      </c>
      <c r="HG538" s="583"/>
      <c r="HH538" s="576" t="n">
        <v>9</v>
      </c>
      <c r="HI538" s="584" t="n">
        <v>6970</v>
      </c>
      <c r="HJ538" s="407" t="n">
        <f aca="false">HI538*0.67</f>
        <v>4669.9</v>
      </c>
      <c r="HK538" s="407"/>
      <c r="HL538" s="550"/>
      <c r="HM538" s="585"/>
      <c r="HN538" s="462" t="n">
        <v>2.99</v>
      </c>
      <c r="HO538" s="575"/>
      <c r="HP538" s="549" t="n">
        <v>0.01</v>
      </c>
      <c r="HQ538" s="586"/>
      <c r="HR538" s="587"/>
      <c r="HS538" s="521" t="n">
        <v>0.16</v>
      </c>
      <c r="HT538" s="588" t="n">
        <v>4</v>
      </c>
      <c r="HU538" s="523" t="n">
        <f aca="false">72500/BA538*24</f>
        <v>40.3195626578748</v>
      </c>
      <c r="HV538" s="514" t="n">
        <f aca="false">1-HC538/BE538</f>
        <v>0.693215339233038</v>
      </c>
      <c r="HW538" s="514" t="n">
        <f aca="false">1-HD538/BF538</f>
        <v>0.777142857142857</v>
      </c>
      <c r="HX538" s="514" t="n">
        <f aca="false">1-HN538/BK538</f>
        <v>0.595945945945946</v>
      </c>
      <c r="HY538" s="600"/>
    </row>
    <row r="539" s="599" customFormat="true" ht="15" hidden="false" customHeight="true" outlineLevel="0" collapsed="false">
      <c r="A539" s="401" t="n">
        <v>44021</v>
      </c>
      <c r="B539" s="516" t="n">
        <v>47507</v>
      </c>
      <c r="C539" s="403" t="n">
        <f aca="false">B539/$B$6</f>
        <v>0.95014</v>
      </c>
      <c r="D539" s="572" t="n">
        <v>8.16</v>
      </c>
      <c r="E539" s="573" t="n">
        <v>35.25</v>
      </c>
      <c r="F539" s="407" t="n">
        <v>275</v>
      </c>
      <c r="G539" s="407" t="n">
        <f aca="false">F539*B539/1000</f>
        <v>13064.425</v>
      </c>
      <c r="H539" s="403" t="n">
        <f aca="false">G539/$G$6</f>
        <v>0.522577</v>
      </c>
      <c r="I539" s="574"/>
      <c r="J539" s="407"/>
      <c r="K539" s="575"/>
      <c r="L539" s="575"/>
      <c r="M539" s="575"/>
      <c r="N539" s="576"/>
      <c r="O539" s="576"/>
      <c r="P539" s="410"/>
      <c r="Q539" s="410" t="n">
        <v>1440</v>
      </c>
      <c r="R539" s="410"/>
      <c r="S539" s="410"/>
      <c r="T539" s="411" t="n">
        <v>5.21</v>
      </c>
      <c r="U539" s="410" t="n">
        <f aca="false">V539/2.9</f>
        <v>2825.86206896552</v>
      </c>
      <c r="V539" s="410" t="n">
        <v>8195</v>
      </c>
      <c r="W539" s="410" t="n">
        <v>4217</v>
      </c>
      <c r="X539" s="517"/>
      <c r="Y539" s="474"/>
      <c r="Z539" s="430"/>
      <c r="AA539" s="410"/>
      <c r="AB539" s="410"/>
      <c r="AC539" s="410"/>
      <c r="AD539" s="475"/>
      <c r="AE539" s="478"/>
      <c r="AF539" s="479" t="n">
        <f aca="false">X539+Q539</f>
        <v>1440</v>
      </c>
      <c r="AG539" s="478" t="n">
        <f aca="false">AF539/$AF$6</f>
        <v>0.576</v>
      </c>
      <c r="AH539" s="479" t="n">
        <f aca="false">AI539/2.9</f>
        <v>2825.86206896552</v>
      </c>
      <c r="AI539" s="479" t="n">
        <f aca="false">(V539*Q539+F539*X539)/AF539</f>
        <v>8195</v>
      </c>
      <c r="AJ539" s="474" t="n">
        <f aca="false">(V539*Q539+X539*F539)/1000</f>
        <v>11800.8</v>
      </c>
      <c r="AK539" s="478" t="n">
        <f aca="false">AJ539/$AJ$6</f>
        <v>0.52448</v>
      </c>
      <c r="AL539" s="448" t="n">
        <v>38</v>
      </c>
      <c r="AM539" s="480"/>
      <c r="AN539" s="474" t="n">
        <v>1632</v>
      </c>
      <c r="AO539" s="474" t="n">
        <v>1510</v>
      </c>
      <c r="AP539" s="480" t="n">
        <v>7.5</v>
      </c>
      <c r="AQ539" s="448" t="n">
        <v>899</v>
      </c>
      <c r="AR539" s="474" t="n">
        <f aca="false">AQ539*3</f>
        <v>2697</v>
      </c>
      <c r="AS539" s="658" t="n">
        <f aca="false">AR539/AQ539</f>
        <v>3</v>
      </c>
      <c r="AT539" s="474" t="n">
        <v>5880</v>
      </c>
      <c r="AU539" s="448"/>
      <c r="AV539" s="481" t="n">
        <v>35</v>
      </c>
      <c r="AW539" s="480" t="n">
        <v>9.67</v>
      </c>
      <c r="AX539" s="480" t="n">
        <v>47.25</v>
      </c>
      <c r="AY539" s="481" t="n">
        <v>10.6</v>
      </c>
      <c r="AZ539" s="481" t="n">
        <v>3.2</v>
      </c>
      <c r="BA539" s="421" t="n">
        <f aca="false">CC539+DF539</f>
        <v>43806</v>
      </c>
      <c r="BB539" s="422" t="n">
        <f aca="false">BA539/$BA$6</f>
        <v>0.87612</v>
      </c>
      <c r="BC539" s="423"/>
      <c r="BD539" s="424" t="n">
        <v>8.08</v>
      </c>
      <c r="BE539" s="425" t="n">
        <v>34.3</v>
      </c>
      <c r="BF539" s="421" t="n">
        <v>190</v>
      </c>
      <c r="BG539" s="427" t="n">
        <v>8840</v>
      </c>
      <c r="BH539" s="421" t="n">
        <f aca="false">BG539*0.67</f>
        <v>5922.8</v>
      </c>
      <c r="BI539" s="433"/>
      <c r="BJ539" s="422"/>
      <c r="BK539" s="428" t="n">
        <v>6.8</v>
      </c>
      <c r="BL539" s="428"/>
      <c r="BM539" s="429"/>
      <c r="BN539" s="423"/>
      <c r="BO539" s="426" t="n">
        <v>76</v>
      </c>
      <c r="BP539" s="426"/>
      <c r="BQ539" s="424" t="n">
        <v>4.22</v>
      </c>
      <c r="BR539" s="422" t="n">
        <f aca="false">BQ539/$BQ$6</f>
        <v>0.586111111111111</v>
      </c>
      <c r="BS539" s="410" t="n">
        <f aca="false">BA539+AF539</f>
        <v>45246</v>
      </c>
      <c r="BT539" s="430" t="n">
        <f aca="false">(BD539*BA539+AP539*AF539)/(AF539+BA539)</f>
        <v>8.06154090969367</v>
      </c>
      <c r="BU539" s="431" t="n">
        <f aca="false">(AQ539*Y539+BA539*BE539)/(BA539+Y539)</f>
        <v>34.3</v>
      </c>
      <c r="BV539" s="431" t="n">
        <f aca="false">(BA539*BF539+AR539*AF539)/(AF539+BA539)</f>
        <v>269.787826548203</v>
      </c>
      <c r="BW539" s="431" t="n">
        <f aca="false">(BA539*BG539+AS539*AF539)/(AF539+BA539)</f>
        <v>8558.75348097069</v>
      </c>
      <c r="BX539" s="431" t="n">
        <f aca="false">BW539*0.65</f>
        <v>5563.18976263095</v>
      </c>
      <c r="BY539" s="431" t="n">
        <f aca="false">(BK539*BA539+AY539*AF539)/BS539</f>
        <v>6.9209388675242</v>
      </c>
      <c r="BZ539" s="431"/>
      <c r="CA539" s="432"/>
      <c r="CB539" s="431" t="n">
        <f aca="false">BO539</f>
        <v>76</v>
      </c>
      <c r="CC539" s="433" t="n">
        <v>21319</v>
      </c>
      <c r="CD539" s="412" t="n">
        <f aca="false">CC539+AF539/2</f>
        <v>22039</v>
      </c>
      <c r="CE539" s="422" t="n">
        <f aca="false">CD539/25000</f>
        <v>0.88156</v>
      </c>
      <c r="CF539" s="434" t="n">
        <f aca="false">6700/CD539*24</f>
        <v>7.29615681292255</v>
      </c>
      <c r="CG539" s="435"/>
      <c r="CH539" s="428"/>
      <c r="CI539" s="447" t="n">
        <f aca="false">9500/CD539*24</f>
        <v>10.3452969735469</v>
      </c>
      <c r="CJ539" s="437" t="n">
        <v>31.8</v>
      </c>
      <c r="CK539" s="437" t="n">
        <v>3.5</v>
      </c>
      <c r="CL539" s="424"/>
      <c r="CM539" s="424" t="n">
        <v>15.9</v>
      </c>
      <c r="CN539" s="424" t="n">
        <v>71</v>
      </c>
      <c r="CO539" s="433"/>
      <c r="CP539" s="433"/>
      <c r="CQ539" s="438"/>
      <c r="CR539" s="438" t="n">
        <v>0.81</v>
      </c>
      <c r="CS539" s="425"/>
      <c r="CT539" s="433" t="n">
        <f aca="false">3500/CD539*24</f>
        <v>3.81142520078043</v>
      </c>
      <c r="CU539" s="435" t="n">
        <v>7.88</v>
      </c>
      <c r="CV539" s="439"/>
      <c r="CW539" s="440"/>
      <c r="CX539" s="441"/>
      <c r="CY539" s="442"/>
      <c r="CZ539" s="443"/>
      <c r="DA539" s="443"/>
      <c r="DB539" s="443"/>
      <c r="DC539" s="443"/>
      <c r="DD539" s="444"/>
      <c r="DE539" s="441"/>
      <c r="DF539" s="445" t="n">
        <v>22487</v>
      </c>
      <c r="DG539" s="446" t="n">
        <f aca="false">DF539+AF539/2</f>
        <v>23207</v>
      </c>
      <c r="DH539" s="422" t="n">
        <f aca="false">DG539/25000</f>
        <v>0.92828</v>
      </c>
      <c r="DI539" s="447" t="n">
        <f aca="false">6700/DG539*24</f>
        <v>6.92894385314776</v>
      </c>
      <c r="DJ539" s="435" t="n">
        <v>7.86</v>
      </c>
      <c r="DK539" s="428" t="n">
        <v>2.9</v>
      </c>
      <c r="DL539" s="447" t="n">
        <f aca="false">9500/DG539*24</f>
        <v>9.82462188132891</v>
      </c>
      <c r="DM539" s="423" t="n">
        <v>31.2</v>
      </c>
      <c r="DN539" s="423" t="n">
        <v>3.34</v>
      </c>
      <c r="DO539" s="424" t="n">
        <v>7.95</v>
      </c>
      <c r="DP539" s="424" t="n">
        <v>15.5</v>
      </c>
      <c r="DQ539" s="424" t="n">
        <v>68</v>
      </c>
      <c r="DR539" s="433"/>
      <c r="DS539" s="433"/>
      <c r="DT539" s="438"/>
      <c r="DU539" s="438" t="n">
        <v>0.84</v>
      </c>
      <c r="DV539" s="425"/>
      <c r="DW539" s="447" t="n">
        <f aca="false">3500/DG539*24</f>
        <v>3.61959753522644</v>
      </c>
      <c r="DX539" s="435" t="n">
        <v>6.78</v>
      </c>
      <c r="DY539" s="439" t="n">
        <v>8.11</v>
      </c>
      <c r="DZ539" s="440" t="n">
        <v>15.4</v>
      </c>
      <c r="EA539" s="661" t="n">
        <f aca="false">DZ539*3.6</f>
        <v>55.44</v>
      </c>
      <c r="EB539" s="442" t="n">
        <v>7270</v>
      </c>
      <c r="EC539" s="443" t="n">
        <v>3.3</v>
      </c>
      <c r="ED539" s="443"/>
      <c r="EE539" s="443"/>
      <c r="EF539" s="443"/>
      <c r="EG539" s="444" t="n">
        <v>12</v>
      </c>
      <c r="EH539" s="441"/>
      <c r="EI539" s="430" t="n">
        <f aca="false">DY539</f>
        <v>8.11</v>
      </c>
      <c r="EJ539" s="448" t="n">
        <f aca="false">DZ539</f>
        <v>15.4</v>
      </c>
      <c r="EK539" s="449" t="n">
        <f aca="false">EA539</f>
        <v>55.44</v>
      </c>
      <c r="EL539" s="418" t="n">
        <f aca="false">EB539</f>
        <v>7270</v>
      </c>
      <c r="EM539" s="432" t="n">
        <f aca="false">EC539</f>
        <v>3.3</v>
      </c>
      <c r="EN539" s="432"/>
      <c r="EO539" s="432"/>
      <c r="EP539" s="432"/>
      <c r="EQ539" s="431" t="n">
        <f aca="false">EG539</f>
        <v>12</v>
      </c>
      <c r="ER539" s="449"/>
      <c r="ES539" s="450" t="n">
        <f aca="false">44000/(BA539+AF539)*24</f>
        <v>23.3390796976528</v>
      </c>
      <c r="ET539" s="451" t="n">
        <f aca="false">(BA539+AF539)/BA$6</f>
        <v>0.90492</v>
      </c>
      <c r="EU539" s="452" t="n">
        <f aca="false">BV539/1000/ES539*24</f>
        <v>0.277427727272727</v>
      </c>
      <c r="EV539" s="451" t="n">
        <f aca="false">EU539/$EU$6</f>
        <v>0.513755050505051</v>
      </c>
      <c r="EW539" s="514" t="n">
        <f aca="false">1-EM539/BY539</f>
        <v>0.523186078772504</v>
      </c>
      <c r="EX539" s="515" t="n">
        <f aca="false">BY539-EM539</f>
        <v>3.6209388675242</v>
      </c>
      <c r="EY539" s="514" t="n">
        <f aca="false">1-EJ539/BU539</f>
        <v>0.551020408163265</v>
      </c>
      <c r="EZ539" s="515" t="n">
        <f aca="false">BU539-EJ539</f>
        <v>18.9</v>
      </c>
      <c r="FA539" s="451" t="n">
        <f aca="false">1-EK539/BV539</f>
        <v>0.794505183168098</v>
      </c>
      <c r="FB539" s="432" t="n">
        <f aca="false">BV539-EK539</f>
        <v>214.347826548203</v>
      </c>
      <c r="FC539" s="453"/>
      <c r="FD539" s="432"/>
      <c r="FE539" s="453" t="n">
        <f aca="false">1-EQ539/CB539</f>
        <v>0.842105263157895</v>
      </c>
      <c r="FF539" s="431" t="n">
        <f aca="false">CB539-EQ539</f>
        <v>64</v>
      </c>
      <c r="FG539" s="406" t="n">
        <v>50400</v>
      </c>
      <c r="FH539" s="590"/>
      <c r="FI539" s="591"/>
      <c r="FJ539" s="592"/>
      <c r="FK539" s="456" t="n">
        <f aca="false">3000/BS539*24</f>
        <v>1.59130088847633</v>
      </c>
      <c r="FL539" s="531" t="n">
        <v>2000</v>
      </c>
      <c r="FM539" s="456" t="n">
        <f aca="false">FL539/BS539*1000</f>
        <v>44.2028024576758</v>
      </c>
      <c r="FN539" s="531" t="n">
        <v>4587</v>
      </c>
      <c r="FO539" s="533" t="n">
        <f aca="false">FN539/11.15/1.2/1000</f>
        <v>0.342825112107623</v>
      </c>
      <c r="FP539" s="450" t="n">
        <f aca="false">FN539/BS539*1000</f>
        <v>101.379127436679</v>
      </c>
      <c r="FQ539" s="458" t="n">
        <v>54</v>
      </c>
      <c r="FR539" s="459" t="n">
        <f aca="false">FQ539/BS539*1000</f>
        <v>1.19347566635725</v>
      </c>
      <c r="FS539" s="577" t="n">
        <v>8.07</v>
      </c>
      <c r="FT539" s="578" t="n">
        <v>13.4</v>
      </c>
      <c r="FU539" s="661" t="n">
        <v>47</v>
      </c>
      <c r="FV539" s="580" t="n">
        <v>4</v>
      </c>
      <c r="FW539" s="581"/>
      <c r="FX539" s="580"/>
      <c r="FY539" s="453" t="n">
        <f aca="false">1-FV539/(EG539+DD539)</f>
        <v>0.666666666666667</v>
      </c>
      <c r="FZ539" s="453"/>
      <c r="GA539" s="430"/>
      <c r="GB539" s="514" t="n">
        <f aca="false">1-FT539/DZ539</f>
        <v>0.12987012987013</v>
      </c>
      <c r="GC539" s="515" t="n">
        <f aca="false">(CW539+DZ539-FT539)</f>
        <v>2</v>
      </c>
      <c r="GD539" s="514" t="n">
        <f aca="false">1-FU539/EA539</f>
        <v>0.152236652236652</v>
      </c>
      <c r="GE539" s="528" t="n">
        <f aca="false">CX539+EA539-FU539</f>
        <v>8.44000000000001</v>
      </c>
      <c r="GF539" s="462" t="n">
        <f aca="false">4100/BS539*24</f>
        <v>2.17477788091765</v>
      </c>
      <c r="GG539" s="607" t="n">
        <v>20</v>
      </c>
      <c r="GH539" s="451" t="n">
        <f aca="false">GG539/80</f>
        <v>0.25</v>
      </c>
      <c r="GI539" s="406" t="n">
        <v>140</v>
      </c>
      <c r="GJ539" s="463" t="n">
        <f aca="false">GI539/GG539</f>
        <v>7</v>
      </c>
      <c r="GK539" s="464" t="n">
        <f aca="false">GG539/(BS539/24)*1000</f>
        <v>10.6086725898422</v>
      </c>
      <c r="GL539" s="465" t="n">
        <v>8.19</v>
      </c>
      <c r="GM539" s="530" t="n">
        <v>11.2</v>
      </c>
      <c r="GN539" s="407" t="n">
        <v>42</v>
      </c>
      <c r="GO539" s="514" t="n">
        <f aca="false">1-GM539/FT539</f>
        <v>0.164179104477612</v>
      </c>
      <c r="GP539" s="451" t="n">
        <f aca="false">1-GN539/FU539</f>
        <v>0.106382978723404</v>
      </c>
      <c r="GQ539" s="578" t="n">
        <v>8</v>
      </c>
      <c r="GR539" s="456" t="n">
        <f aca="false">4300/BS539*24</f>
        <v>2.28086460681607</v>
      </c>
      <c r="GS539" s="532" t="n">
        <f aca="false">HC539</f>
        <v>10.7</v>
      </c>
      <c r="GT539" s="532" t="n">
        <f aca="false">HD539</f>
        <v>35.31</v>
      </c>
      <c r="GU539" s="514" t="n">
        <f aca="false">1-GS539/GM539</f>
        <v>0.0446428571428571</v>
      </c>
      <c r="GV539" s="514" t="n">
        <f aca="false">1-GT539/GN539</f>
        <v>0.159285714285714</v>
      </c>
      <c r="GW539" s="514" t="n">
        <f aca="false">1-HC539/FT539</f>
        <v>0.201492537313433</v>
      </c>
      <c r="GX539" s="514" t="n">
        <f aca="false">1-HD539/FU539</f>
        <v>0.248723404255319</v>
      </c>
      <c r="GY539" s="463" t="n">
        <f aca="false">GK539/(FU539-HD539)</f>
        <v>0.90749979382739</v>
      </c>
      <c r="GZ539" s="406" t="n">
        <v>46091</v>
      </c>
      <c r="HA539" s="582" t="n">
        <v>8.37</v>
      </c>
      <c r="HB539" s="452" t="n">
        <v>8.06</v>
      </c>
      <c r="HC539" s="578" t="n">
        <v>10.7</v>
      </c>
      <c r="HD539" s="464" t="n">
        <f aca="false">HC539*3.3</f>
        <v>35.31</v>
      </c>
      <c r="HE539" s="464" t="n">
        <v>11.6</v>
      </c>
      <c r="HF539" s="464" t="n">
        <f aca="false">HE539*2.7</f>
        <v>31.32</v>
      </c>
      <c r="HG539" s="583"/>
      <c r="HH539" s="576" t="n">
        <v>8</v>
      </c>
      <c r="HI539" s="584" t="n">
        <v>7070</v>
      </c>
      <c r="HJ539" s="407" t="n">
        <f aca="false">HI539*0.67</f>
        <v>4736.9</v>
      </c>
      <c r="HK539" s="407"/>
      <c r="HL539" s="550"/>
      <c r="HM539" s="585"/>
      <c r="HN539" s="462" t="n">
        <v>2.75</v>
      </c>
      <c r="HO539" s="575"/>
      <c r="HP539" s="549" t="n">
        <v>0.01</v>
      </c>
      <c r="HQ539" s="586"/>
      <c r="HR539" s="587"/>
      <c r="HS539" s="521" t="n">
        <v>0.12</v>
      </c>
      <c r="HT539" s="588" t="n">
        <v>4</v>
      </c>
      <c r="HU539" s="523" t="n">
        <f aca="false">72500/BA539*24</f>
        <v>39.7205862210656</v>
      </c>
      <c r="HV539" s="514" t="n">
        <f aca="false">1-HC539/BE539</f>
        <v>0.688046647230321</v>
      </c>
      <c r="HW539" s="514" t="n">
        <f aca="false">1-HD539/BF539</f>
        <v>0.814157894736842</v>
      </c>
      <c r="HX539" s="514" t="n">
        <f aca="false">1-HN539/BK539</f>
        <v>0.595588235294118</v>
      </c>
      <c r="HY539" s="600" t="s">
        <v>225</v>
      </c>
    </row>
    <row r="540" s="599" customFormat="true" ht="15" hidden="false" customHeight="true" outlineLevel="0" collapsed="false">
      <c r="A540" s="401" t="n">
        <v>44022</v>
      </c>
      <c r="B540" s="516" t="n">
        <v>45913</v>
      </c>
      <c r="C540" s="403" t="n">
        <f aca="false">B540/$B$6</f>
        <v>0.91826</v>
      </c>
      <c r="D540" s="572" t="n">
        <v>8.1</v>
      </c>
      <c r="E540" s="573" t="n">
        <v>32</v>
      </c>
      <c r="F540" s="407" t="n">
        <v>174</v>
      </c>
      <c r="G540" s="407" t="n">
        <f aca="false">F540*B540/1000</f>
        <v>7988.862</v>
      </c>
      <c r="H540" s="403" t="n">
        <f aca="false">G540/$G$6</f>
        <v>0.31955448</v>
      </c>
      <c r="I540" s="574"/>
      <c r="J540" s="407"/>
      <c r="K540" s="575"/>
      <c r="L540" s="575"/>
      <c r="M540" s="575"/>
      <c r="N540" s="576"/>
      <c r="O540" s="576"/>
      <c r="P540" s="410"/>
      <c r="Q540" s="410" t="n">
        <v>1440</v>
      </c>
      <c r="R540" s="410"/>
      <c r="S540" s="410"/>
      <c r="T540" s="411" t="n">
        <v>5.01</v>
      </c>
      <c r="U540" s="410" t="n">
        <f aca="false">V540/2.9</f>
        <v>3271.72413793103</v>
      </c>
      <c r="V540" s="410" t="n">
        <v>9488</v>
      </c>
      <c r="W540" s="410" t="n">
        <v>4166</v>
      </c>
      <c r="X540" s="517"/>
      <c r="Y540" s="474"/>
      <c r="Z540" s="430"/>
      <c r="AA540" s="410"/>
      <c r="AB540" s="410"/>
      <c r="AC540" s="410"/>
      <c r="AD540" s="475"/>
      <c r="AE540" s="478"/>
      <c r="AF540" s="479" t="n">
        <f aca="false">X540+Q540</f>
        <v>1440</v>
      </c>
      <c r="AG540" s="478" t="n">
        <f aca="false">AF540/$AF$6</f>
        <v>0.576</v>
      </c>
      <c r="AH540" s="479" t="n">
        <f aca="false">AI540/2.9</f>
        <v>3271.72413793103</v>
      </c>
      <c r="AI540" s="479" t="n">
        <f aca="false">(V540*Q540+F540*X540)/AF540</f>
        <v>9488</v>
      </c>
      <c r="AJ540" s="474" t="n">
        <f aca="false">(V540*Q540+X540*F540)/1000</f>
        <v>13662.72</v>
      </c>
      <c r="AK540" s="478" t="n">
        <f aca="false">AJ540/$AJ$6</f>
        <v>0.607232</v>
      </c>
      <c r="AL540" s="448" t="n">
        <v>38</v>
      </c>
      <c r="AM540" s="480"/>
      <c r="AN540" s="474" t="n">
        <v>1788</v>
      </c>
      <c r="AO540" s="474" t="n">
        <v>1521</v>
      </c>
      <c r="AP540" s="480" t="n">
        <v>7.54</v>
      </c>
      <c r="AQ540" s="448" t="n">
        <v>905</v>
      </c>
      <c r="AR540" s="474" t="n">
        <f aca="false">AQ540*3</f>
        <v>2715</v>
      </c>
      <c r="AS540" s="658" t="n">
        <f aca="false">AR540/AQ540</f>
        <v>3</v>
      </c>
      <c r="AT540" s="474" t="n">
        <v>5750</v>
      </c>
      <c r="AU540" s="448"/>
      <c r="AV540" s="481" t="n">
        <v>37</v>
      </c>
      <c r="AW540" s="480" t="n">
        <v>9.85</v>
      </c>
      <c r="AX540" s="480" t="n">
        <v>42.62</v>
      </c>
      <c r="AY540" s="481" t="n">
        <v>11</v>
      </c>
      <c r="AZ540" s="481" t="n">
        <v>3</v>
      </c>
      <c r="BA540" s="421" t="n">
        <f aca="false">CC540+DF540</f>
        <v>47588</v>
      </c>
      <c r="BB540" s="422" t="n">
        <f aca="false">BA540/$BA$6</f>
        <v>0.95176</v>
      </c>
      <c r="BC540" s="423"/>
      <c r="BD540" s="424" t="n">
        <v>8.07</v>
      </c>
      <c r="BE540" s="425" t="n">
        <v>32.4</v>
      </c>
      <c r="BF540" s="421" t="n">
        <v>175</v>
      </c>
      <c r="BG540" s="427" t="n">
        <v>8080</v>
      </c>
      <c r="BH540" s="421" t="n">
        <f aca="false">BG540*0.67</f>
        <v>5413.6</v>
      </c>
      <c r="BI540" s="433"/>
      <c r="BJ540" s="422"/>
      <c r="BK540" s="428" t="n">
        <v>8.6</v>
      </c>
      <c r="BL540" s="428" t="n">
        <v>4</v>
      </c>
      <c r="BM540" s="429" t="n">
        <v>5.1</v>
      </c>
      <c r="BN540" s="423" t="n">
        <v>1.2</v>
      </c>
      <c r="BO540" s="426" t="n">
        <v>65</v>
      </c>
      <c r="BP540" s="426" t="n">
        <v>32</v>
      </c>
      <c r="BQ540" s="424" t="n">
        <v>4.95</v>
      </c>
      <c r="BR540" s="422" t="n">
        <f aca="false">BQ540/$BQ$6</f>
        <v>0.6875</v>
      </c>
      <c r="BS540" s="410" t="n">
        <f aca="false">BA540+AF540</f>
        <v>49028</v>
      </c>
      <c r="BT540" s="430" t="n">
        <f aca="false">(BD540*BA540+AP540*AF540)/(AF540+BA540)</f>
        <v>8.05443338500449</v>
      </c>
      <c r="BU540" s="431" t="n">
        <f aca="false">(AQ540*Y540+BA540*BE540)/(BA540+Y540)</f>
        <v>32.4</v>
      </c>
      <c r="BV540" s="431" t="n">
        <f aca="false">(BA540*BF540+AR540*AF540)/(AF540+BA540)</f>
        <v>249.602268091703</v>
      </c>
      <c r="BW540" s="431" t="n">
        <f aca="false">(BA540*BG540+AS540*AF540)/(AF540+BA540)</f>
        <v>7842.77066166272</v>
      </c>
      <c r="BX540" s="431" t="n">
        <f aca="false">BW540*0.65</f>
        <v>5097.80093008077</v>
      </c>
      <c r="BY540" s="431" t="n">
        <f aca="false">(BK540*BA540+AY540*AF540)/BS540</f>
        <v>8.67049033205515</v>
      </c>
      <c r="BZ540" s="431" t="n">
        <f aca="false">(BL540*BA540+AY540*AF540)/BS540</f>
        <v>4.20559680182753</v>
      </c>
      <c r="CA540" s="432" t="n">
        <f aca="false">(BN540*BA540+AZ540*AF540)/BS540</f>
        <v>1.25286774904136</v>
      </c>
      <c r="CB540" s="431" t="n">
        <f aca="false">BO540</f>
        <v>65</v>
      </c>
      <c r="CC540" s="433" t="n">
        <v>24753</v>
      </c>
      <c r="CD540" s="412" t="n">
        <f aca="false">CC540+AF540/2</f>
        <v>25473</v>
      </c>
      <c r="CE540" s="422" t="n">
        <f aca="false">CD540/25000</f>
        <v>1.01892</v>
      </c>
      <c r="CF540" s="434" t="n">
        <f aca="false">6700/CD540*24</f>
        <v>6.31256624661406</v>
      </c>
      <c r="CG540" s="435"/>
      <c r="CH540" s="428"/>
      <c r="CI540" s="447" t="n">
        <f aca="false">9500/CD540*24</f>
        <v>8.95065363325875</v>
      </c>
      <c r="CJ540" s="437" t="n">
        <v>31.7</v>
      </c>
      <c r="CK540" s="437" t="n">
        <v>3.66</v>
      </c>
      <c r="CL540" s="424"/>
      <c r="CM540" s="424" t="n">
        <v>15.9</v>
      </c>
      <c r="CN540" s="424" t="n">
        <v>91</v>
      </c>
      <c r="CO540" s="433"/>
      <c r="CP540" s="433"/>
      <c r="CQ540" s="438"/>
      <c r="CR540" s="438" t="n">
        <v>0.82</v>
      </c>
      <c r="CS540" s="425"/>
      <c r="CT540" s="433" t="n">
        <f aca="false">3500/CD540*24</f>
        <v>3.29760923330585</v>
      </c>
      <c r="CU540" s="435" t="n">
        <v>7.65</v>
      </c>
      <c r="CV540" s="439"/>
      <c r="CW540" s="440"/>
      <c r="CX540" s="441"/>
      <c r="CY540" s="442"/>
      <c r="CZ540" s="443"/>
      <c r="DA540" s="443"/>
      <c r="DB540" s="443"/>
      <c r="DC540" s="443"/>
      <c r="DD540" s="444"/>
      <c r="DE540" s="441"/>
      <c r="DF540" s="445" t="n">
        <v>22835</v>
      </c>
      <c r="DG540" s="446" t="n">
        <f aca="false">DF540+AF540/2</f>
        <v>23555</v>
      </c>
      <c r="DH540" s="422" t="n">
        <f aca="false">DG540/25000</f>
        <v>0.9422</v>
      </c>
      <c r="DI540" s="447" t="n">
        <f aca="false">6700/DG540*24</f>
        <v>6.82657609849289</v>
      </c>
      <c r="DJ540" s="435" t="n">
        <v>7.89</v>
      </c>
      <c r="DK540" s="428" t="n">
        <v>2.8</v>
      </c>
      <c r="DL540" s="447" t="n">
        <f aca="false">9500/DG540*24</f>
        <v>9.67947357248992</v>
      </c>
      <c r="DM540" s="423" t="n">
        <v>31.1</v>
      </c>
      <c r="DN540" s="423" t="n">
        <v>3.5</v>
      </c>
      <c r="DO540" s="424" t="n">
        <v>8.01</v>
      </c>
      <c r="DP540" s="424" t="n">
        <v>16.1</v>
      </c>
      <c r="DQ540" s="424" t="n">
        <v>80</v>
      </c>
      <c r="DR540" s="433"/>
      <c r="DS540" s="433"/>
      <c r="DT540" s="438"/>
      <c r="DU540" s="438" t="n">
        <v>0.83</v>
      </c>
      <c r="DV540" s="425"/>
      <c r="DW540" s="447" t="n">
        <f aca="false">3500/DG540*24</f>
        <v>3.56612184249628</v>
      </c>
      <c r="DX540" s="435" t="n">
        <v>6.88</v>
      </c>
      <c r="DY540" s="439" t="n">
        <v>8.06</v>
      </c>
      <c r="DZ540" s="440" t="n">
        <v>15.9</v>
      </c>
      <c r="EA540" s="661" t="n">
        <f aca="false">DZ540*3.6</f>
        <v>57.24</v>
      </c>
      <c r="EB540" s="442" t="n">
        <v>7560</v>
      </c>
      <c r="EC540" s="443" t="n">
        <v>3.6</v>
      </c>
      <c r="ED540" s="443" t="n">
        <v>0.2</v>
      </c>
      <c r="EE540" s="443" t="n">
        <v>3.5</v>
      </c>
      <c r="EF540" s="443" t="n">
        <v>0.7</v>
      </c>
      <c r="EG540" s="444" t="n">
        <v>14</v>
      </c>
      <c r="EH540" s="441" t="n">
        <v>16</v>
      </c>
      <c r="EI540" s="430" t="n">
        <f aca="false">DY540</f>
        <v>8.06</v>
      </c>
      <c r="EJ540" s="448" t="n">
        <f aca="false">DZ540</f>
        <v>15.9</v>
      </c>
      <c r="EK540" s="449" t="n">
        <f aca="false">EA540</f>
        <v>57.24</v>
      </c>
      <c r="EL540" s="418" t="n">
        <f aca="false">EB540</f>
        <v>7560</v>
      </c>
      <c r="EM540" s="432" t="n">
        <f aca="false">EC540</f>
        <v>3.6</v>
      </c>
      <c r="EN540" s="432" t="n">
        <f aca="false">ED540</f>
        <v>0.2</v>
      </c>
      <c r="EO540" s="432" t="n">
        <f aca="false">EE540</f>
        <v>3.5</v>
      </c>
      <c r="EP540" s="432" t="n">
        <f aca="false">EF540</f>
        <v>0.7</v>
      </c>
      <c r="EQ540" s="431" t="n">
        <f aca="false">EG540</f>
        <v>14</v>
      </c>
      <c r="ER540" s="449" t="n">
        <f aca="false">EH540</f>
        <v>16</v>
      </c>
      <c r="ES540" s="450" t="n">
        <f aca="false">44000/(BA540+AF540)*24</f>
        <v>21.5387125724076</v>
      </c>
      <c r="ET540" s="451" t="n">
        <f aca="false">(BA540+AF540)/BA$6</f>
        <v>0.98056</v>
      </c>
      <c r="EU540" s="452" t="n">
        <f aca="false">BV540/1000/ES540*24</f>
        <v>0.278125</v>
      </c>
      <c r="EV540" s="451" t="n">
        <f aca="false">EU540/$EU$6</f>
        <v>0.515046296296296</v>
      </c>
      <c r="EW540" s="514" t="n">
        <f aca="false">1-EM540/BY540</f>
        <v>0.584798568231988</v>
      </c>
      <c r="EX540" s="515" t="n">
        <f aca="false">BY540-EM540</f>
        <v>5.07049033205515</v>
      </c>
      <c r="EY540" s="514" t="n">
        <f aca="false">1-EJ540/BU540</f>
        <v>0.509259259259259</v>
      </c>
      <c r="EZ540" s="515" t="n">
        <f aca="false">BU540-EJ540</f>
        <v>16.5</v>
      </c>
      <c r="FA540" s="451" t="n">
        <f aca="false">1-EK540/BV540</f>
        <v>0.770675160776302</v>
      </c>
      <c r="FB540" s="432" t="n">
        <f aca="false">BV540-EK540</f>
        <v>192.362268091703</v>
      </c>
      <c r="FC540" s="453" t="n">
        <f aca="false">1-EP540/CA540</f>
        <v>0.441281810841083</v>
      </c>
      <c r="FD540" s="432" t="n">
        <f aca="false">CA540-EP540</f>
        <v>0.552867749041364</v>
      </c>
      <c r="FE540" s="453" t="n">
        <f aca="false">1-EQ540/CB540</f>
        <v>0.784615384615385</v>
      </c>
      <c r="FF540" s="431" t="n">
        <f aca="false">CB540-EQ540</f>
        <v>51</v>
      </c>
      <c r="FG540" s="406" t="n">
        <v>50400</v>
      </c>
      <c r="FH540" s="590"/>
      <c r="FI540" s="591"/>
      <c r="FJ540" s="592"/>
      <c r="FK540" s="456" t="n">
        <f aca="false">3000/BS540*24</f>
        <v>1.46854858448234</v>
      </c>
      <c r="FL540" s="531" t="n">
        <v>2000</v>
      </c>
      <c r="FM540" s="456" t="n">
        <f aca="false">FL540/BS540*1000</f>
        <v>40.7930162356205</v>
      </c>
      <c r="FN540" s="531" t="n">
        <v>4309</v>
      </c>
      <c r="FO540" s="533" t="n">
        <f aca="false">FN540/11.15/1.2/1000</f>
        <v>0.322047832585949</v>
      </c>
      <c r="FP540" s="450" t="n">
        <f aca="false">FN540/BS540*1000</f>
        <v>87.8885534796443</v>
      </c>
      <c r="FQ540" s="458" t="n">
        <v>54</v>
      </c>
      <c r="FR540" s="459" t="n">
        <f aca="false">FQ540/BS540*1000</f>
        <v>1.10141143836175</v>
      </c>
      <c r="FS540" s="577" t="n">
        <v>8.09</v>
      </c>
      <c r="FT540" s="578" t="n">
        <v>12.5</v>
      </c>
      <c r="FU540" s="661" t="n">
        <v>53</v>
      </c>
      <c r="FV540" s="580" t="n">
        <v>4</v>
      </c>
      <c r="FW540" s="581" t="n">
        <v>0.28</v>
      </c>
      <c r="FX540" s="580" t="n">
        <v>8</v>
      </c>
      <c r="FY540" s="453" t="n">
        <f aca="false">1-FV540/(EG540+DD540)</f>
        <v>0.714285714285714</v>
      </c>
      <c r="FZ540" s="453" t="n">
        <f aca="false">1-FW540/(EF540+DC540)</f>
        <v>0.6</v>
      </c>
      <c r="GA540" s="430" t="n">
        <f aca="false">EF540+DC540-FW540</f>
        <v>0.42</v>
      </c>
      <c r="GB540" s="514" t="n">
        <f aca="false">1-FT540/DZ540</f>
        <v>0.213836477987421</v>
      </c>
      <c r="GC540" s="515" t="n">
        <f aca="false">(CW540+DZ540-FT540)</f>
        <v>3.4</v>
      </c>
      <c r="GD540" s="514" t="n">
        <f aca="false">1-FU540/EA540</f>
        <v>0.0740740740740741</v>
      </c>
      <c r="GE540" s="528" t="n">
        <f aca="false">CX540+EA540-FU540</f>
        <v>4.24</v>
      </c>
      <c r="GF540" s="462" t="n">
        <f aca="false">4100/BS540*24</f>
        <v>2.00701639879253</v>
      </c>
      <c r="GG540" s="607" t="n">
        <v>20</v>
      </c>
      <c r="GH540" s="451" t="n">
        <f aca="false">GG540/80</f>
        <v>0.25</v>
      </c>
      <c r="GI540" s="406" t="n">
        <v>140</v>
      </c>
      <c r="GJ540" s="463" t="n">
        <f aca="false">GI540/GG540</f>
        <v>7</v>
      </c>
      <c r="GK540" s="464" t="n">
        <f aca="false">GG540/(BS540/24)*1000</f>
        <v>9.79032389654891</v>
      </c>
      <c r="GL540" s="465" t="n">
        <v>8.21</v>
      </c>
      <c r="GM540" s="530" t="n">
        <v>12.2</v>
      </c>
      <c r="GN540" s="407" t="n">
        <v>49</v>
      </c>
      <c r="GO540" s="514" t="n">
        <f aca="false">1-GM540/FT540</f>
        <v>0.024</v>
      </c>
      <c r="GP540" s="451" t="n">
        <f aca="false">1-GN540/FU540</f>
        <v>0.0754716981132075</v>
      </c>
      <c r="GQ540" s="578" t="n">
        <v>8</v>
      </c>
      <c r="GR540" s="456" t="n">
        <f aca="false">4300/BS540*24</f>
        <v>2.10491963775802</v>
      </c>
      <c r="GS540" s="532" t="n">
        <f aca="false">HC540</f>
        <v>11.7</v>
      </c>
      <c r="GT540" s="532" t="n">
        <f aca="false">HD540</f>
        <v>38.61</v>
      </c>
      <c r="GU540" s="514" t="n">
        <f aca="false">1-GS540/GM540</f>
        <v>0.0409836065573771</v>
      </c>
      <c r="GV540" s="514" t="n">
        <f aca="false">1-GT540/GN540</f>
        <v>0.212040816326531</v>
      </c>
      <c r="GW540" s="514" t="n">
        <f aca="false">1-HC540/FT540</f>
        <v>0.0640000000000001</v>
      </c>
      <c r="GX540" s="514" t="n">
        <f aca="false">1-HD540/FU540</f>
        <v>0.271509433962264</v>
      </c>
      <c r="GY540" s="463" t="n">
        <f aca="false">GK540/(FU540-HD540)</f>
        <v>0.68035607342244</v>
      </c>
      <c r="GZ540" s="406" t="n">
        <v>44908</v>
      </c>
      <c r="HA540" s="582" t="n">
        <v>8.35</v>
      </c>
      <c r="HB540" s="452" t="n">
        <v>8.05</v>
      </c>
      <c r="HC540" s="578" t="n">
        <v>11.7</v>
      </c>
      <c r="HD540" s="464" t="n">
        <f aca="false">HC540*3.3</f>
        <v>38.61</v>
      </c>
      <c r="HE540" s="464" t="n">
        <v>12.4</v>
      </c>
      <c r="HF540" s="464" t="n">
        <f aca="false">HE540*2.7</f>
        <v>33.48</v>
      </c>
      <c r="HG540" s="583"/>
      <c r="HH540" s="576" t="n">
        <v>2</v>
      </c>
      <c r="HI540" s="584" t="n">
        <v>7490</v>
      </c>
      <c r="HJ540" s="407" t="n">
        <f aca="false">HI540*0.67</f>
        <v>5018.3</v>
      </c>
      <c r="HK540" s="407"/>
      <c r="HL540" s="550" t="n">
        <v>1385</v>
      </c>
      <c r="HM540" s="585" t="n">
        <v>3.4</v>
      </c>
      <c r="HN540" s="462" t="n">
        <v>4.17</v>
      </c>
      <c r="HO540" s="575" t="n">
        <v>0.16</v>
      </c>
      <c r="HP540" s="549" t="n">
        <v>0.01</v>
      </c>
      <c r="HQ540" s="586" t="n">
        <v>3.2</v>
      </c>
      <c r="HR540" s="587" t="n">
        <v>0.22</v>
      </c>
      <c r="HS540" s="521" t="n">
        <v>0.18</v>
      </c>
      <c r="HT540" s="588" t="n">
        <v>4</v>
      </c>
      <c r="HU540" s="523" t="n">
        <f aca="false">72500/BA540*24</f>
        <v>36.5638396234345</v>
      </c>
      <c r="HV540" s="514" t="n">
        <f aca="false">1-HC540/BE540</f>
        <v>0.638888888888889</v>
      </c>
      <c r="HW540" s="514" t="n">
        <f aca="false">1-HD540/BF540</f>
        <v>0.779371428571429</v>
      </c>
      <c r="HX540" s="514" t="n">
        <f aca="false">1-HN540/BK540</f>
        <v>0.515116279069767</v>
      </c>
      <c r="HY540" s="600" t="s">
        <v>226</v>
      </c>
    </row>
    <row r="541" s="599" customFormat="true" ht="15" hidden="false" customHeight="true" outlineLevel="0" collapsed="false">
      <c r="A541" s="401" t="n">
        <v>44023</v>
      </c>
      <c r="B541" s="516" t="n">
        <v>34276</v>
      </c>
      <c r="C541" s="403" t="n">
        <f aca="false">B541/$B$6</f>
        <v>0.68552</v>
      </c>
      <c r="D541" s="572" t="n">
        <v>8.01</v>
      </c>
      <c r="E541" s="573" t="n">
        <v>37.7</v>
      </c>
      <c r="F541" s="407" t="n">
        <v>148</v>
      </c>
      <c r="G541" s="407" t="n">
        <f aca="false">F541*B541/1000</f>
        <v>5072.848</v>
      </c>
      <c r="H541" s="403" t="n">
        <f aca="false">G541/$G$6</f>
        <v>0.20291392</v>
      </c>
      <c r="I541" s="574"/>
      <c r="J541" s="407"/>
      <c r="K541" s="575"/>
      <c r="L541" s="575"/>
      <c r="M541" s="575"/>
      <c r="N541" s="576"/>
      <c r="O541" s="576"/>
      <c r="P541" s="410"/>
      <c r="Q541" s="410" t="n">
        <v>1440</v>
      </c>
      <c r="R541" s="410"/>
      <c r="S541" s="410"/>
      <c r="T541" s="411" t="n">
        <v>5.08</v>
      </c>
      <c r="U541" s="410" t="n">
        <f aca="false">V541/2.9</f>
        <v>3251.03448275862</v>
      </c>
      <c r="V541" s="410" t="n">
        <v>9428</v>
      </c>
      <c r="W541" s="410" t="n">
        <v>4388</v>
      </c>
      <c r="X541" s="517"/>
      <c r="Y541" s="474"/>
      <c r="Z541" s="430"/>
      <c r="AA541" s="410"/>
      <c r="AB541" s="410"/>
      <c r="AC541" s="410"/>
      <c r="AD541" s="475"/>
      <c r="AE541" s="478"/>
      <c r="AF541" s="479" t="n">
        <f aca="false">X541+Q541</f>
        <v>1440</v>
      </c>
      <c r="AG541" s="478" t="n">
        <f aca="false">AF541/$AF$6</f>
        <v>0.576</v>
      </c>
      <c r="AH541" s="479" t="n">
        <f aca="false">AI541/2.9</f>
        <v>3251.03448275862</v>
      </c>
      <c r="AI541" s="479" t="n">
        <f aca="false">(V541*Q541+F541*X541)/AF541</f>
        <v>9428</v>
      </c>
      <c r="AJ541" s="474" t="n">
        <f aca="false">(V541*Q541+X541*F541)/1000</f>
        <v>13576.32</v>
      </c>
      <c r="AK541" s="478" t="n">
        <f aca="false">AJ541/$AJ$6</f>
        <v>0.603392</v>
      </c>
      <c r="AL541" s="448" t="n">
        <v>38</v>
      </c>
      <c r="AM541" s="480"/>
      <c r="AN541" s="474" t="n">
        <v>1791</v>
      </c>
      <c r="AO541" s="474" t="n">
        <v>1545</v>
      </c>
      <c r="AP541" s="480" t="n">
        <v>7.48</v>
      </c>
      <c r="AQ541" s="448" t="n">
        <v>897</v>
      </c>
      <c r="AR541" s="474" t="n">
        <f aca="false">AQ541*3</f>
        <v>2691</v>
      </c>
      <c r="AS541" s="658" t="n">
        <f aca="false">AR541/AQ541</f>
        <v>3</v>
      </c>
      <c r="AT541" s="474" t="n">
        <v>5520</v>
      </c>
      <c r="AU541" s="448"/>
      <c r="AV541" s="481" t="n">
        <v>42</v>
      </c>
      <c r="AW541" s="480" t="n">
        <v>9.96</v>
      </c>
      <c r="AX541" s="480" t="n">
        <v>43.22</v>
      </c>
      <c r="AY541" s="481" t="n">
        <v>10.7</v>
      </c>
      <c r="AZ541" s="481" t="n">
        <v>3.1</v>
      </c>
      <c r="BA541" s="421" t="n">
        <f aca="false">CC541+DF541</f>
        <v>31173</v>
      </c>
      <c r="BB541" s="422" t="n">
        <f aca="false">BA541/$BA$6</f>
        <v>0.62346</v>
      </c>
      <c r="BC541" s="423"/>
      <c r="BD541" s="424" t="n">
        <v>7.98</v>
      </c>
      <c r="BE541" s="425" t="n">
        <v>33.6</v>
      </c>
      <c r="BF541" s="421" t="n">
        <v>178</v>
      </c>
      <c r="BG541" s="427" t="n">
        <v>8850</v>
      </c>
      <c r="BH541" s="421" t="n">
        <f aca="false">BG541*0.67</f>
        <v>5929.5</v>
      </c>
      <c r="BI541" s="433"/>
      <c r="BJ541" s="422"/>
      <c r="BK541" s="428" t="n">
        <v>8.9</v>
      </c>
      <c r="BL541" s="428"/>
      <c r="BM541" s="429"/>
      <c r="BN541" s="423"/>
      <c r="BO541" s="426" t="n">
        <v>130</v>
      </c>
      <c r="BP541" s="426"/>
      <c r="BQ541" s="424" t="n">
        <v>2.68</v>
      </c>
      <c r="BR541" s="422" t="n">
        <f aca="false">BQ541/$BQ$6</f>
        <v>0.372222222222222</v>
      </c>
      <c r="BS541" s="410" t="n">
        <f aca="false">BA541+AF541</f>
        <v>32613</v>
      </c>
      <c r="BT541" s="430" t="n">
        <f aca="false">(BD541*BA541+AP541*AF541)/(AF541+BA541)</f>
        <v>7.95792291417533</v>
      </c>
      <c r="BU541" s="431" t="n">
        <f aca="false">(AQ541*Y541+BA541*BE541)/(BA541+Y541)</f>
        <v>33.6</v>
      </c>
      <c r="BV541" s="431" t="n">
        <f aca="false">(BA541*BF541+AR541*AF541)/(AF541+BA541)</f>
        <v>288.959433354797</v>
      </c>
      <c r="BW541" s="431" t="n">
        <f aca="false">(BA541*BG541+AS541*AF541)/(AF541+BA541)</f>
        <v>8459.36804341827</v>
      </c>
      <c r="BX541" s="431" t="n">
        <f aca="false">BW541*0.65</f>
        <v>5498.58922822188</v>
      </c>
      <c r="BY541" s="431" t="n">
        <f aca="false">(BK541*BA541+AY541*AF541)/BS541</f>
        <v>8.97947750896882</v>
      </c>
      <c r="BZ541" s="431"/>
      <c r="CA541" s="432"/>
      <c r="CB541" s="431" t="n">
        <f aca="false">BO541</f>
        <v>130</v>
      </c>
      <c r="CC541" s="433" t="n">
        <v>15538</v>
      </c>
      <c r="CD541" s="412" t="n">
        <f aca="false">CC541+AF541/2</f>
        <v>16258</v>
      </c>
      <c r="CE541" s="422" t="n">
        <f aca="false">CD541/25000</f>
        <v>0.65032</v>
      </c>
      <c r="CF541" s="434" t="n">
        <f aca="false">6700/CD541*24</f>
        <v>9.89051543855333</v>
      </c>
      <c r="CG541" s="435"/>
      <c r="CH541" s="428"/>
      <c r="CI541" s="447" t="n">
        <f aca="false">9500/CD541*24</f>
        <v>14.0238651740681</v>
      </c>
      <c r="CJ541" s="437" t="n">
        <v>31.6</v>
      </c>
      <c r="CK541" s="437" t="n">
        <v>3.69</v>
      </c>
      <c r="CL541" s="424"/>
      <c r="CM541" s="424" t="n">
        <v>16.3</v>
      </c>
      <c r="CN541" s="424" t="n">
        <v>76</v>
      </c>
      <c r="CO541" s="433"/>
      <c r="CP541" s="433"/>
      <c r="CQ541" s="438"/>
      <c r="CR541" s="438" t="n">
        <v>0.82</v>
      </c>
      <c r="CS541" s="425"/>
      <c r="CT541" s="433" t="n">
        <f aca="false">3500/CD541*24</f>
        <v>5.16668716939353</v>
      </c>
      <c r="CU541" s="435" t="n">
        <v>7.55</v>
      </c>
      <c r="CV541" s="439"/>
      <c r="CW541" s="440"/>
      <c r="CX541" s="441"/>
      <c r="CY541" s="442"/>
      <c r="CZ541" s="443"/>
      <c r="DA541" s="443"/>
      <c r="DB541" s="443"/>
      <c r="DC541" s="443"/>
      <c r="DD541" s="444"/>
      <c r="DE541" s="441"/>
      <c r="DF541" s="445" t="n">
        <v>15635</v>
      </c>
      <c r="DG541" s="446" t="n">
        <f aca="false">DF541+AF541/2</f>
        <v>16355</v>
      </c>
      <c r="DH541" s="422" t="n">
        <f aca="false">DG541/25000</f>
        <v>0.6542</v>
      </c>
      <c r="DI541" s="447" t="n">
        <f aca="false">6700/DG541*24</f>
        <v>9.8318557016203</v>
      </c>
      <c r="DJ541" s="435" t="n">
        <v>7.88</v>
      </c>
      <c r="DK541" s="428" t="n">
        <v>2.8</v>
      </c>
      <c r="DL541" s="447" t="n">
        <f aca="false">9500/DG541*24</f>
        <v>13.9406909202079</v>
      </c>
      <c r="DM541" s="423" t="n">
        <v>31.5</v>
      </c>
      <c r="DN541" s="423" t="n">
        <v>3.17</v>
      </c>
      <c r="DO541" s="424" t="n">
        <v>7.93</v>
      </c>
      <c r="DP541" s="424" t="n">
        <v>15.7</v>
      </c>
      <c r="DQ541" s="424" t="n">
        <v>78</v>
      </c>
      <c r="DR541" s="433"/>
      <c r="DS541" s="433"/>
      <c r="DT541" s="438"/>
      <c r="DU541" s="438" t="n">
        <v>0.81</v>
      </c>
      <c r="DV541" s="425"/>
      <c r="DW541" s="447" t="n">
        <f aca="false">3500/DG541*24</f>
        <v>5.13604402323448</v>
      </c>
      <c r="DX541" s="435" t="n">
        <v>5.99</v>
      </c>
      <c r="DY541" s="439" t="n">
        <v>8.11</v>
      </c>
      <c r="DZ541" s="440" t="n">
        <v>16.4</v>
      </c>
      <c r="EA541" s="661" t="n">
        <f aca="false">DZ541*3.6</f>
        <v>59.04</v>
      </c>
      <c r="EB541" s="442" t="n">
        <v>7390</v>
      </c>
      <c r="EC541" s="443" t="n">
        <v>4.4</v>
      </c>
      <c r="ED541" s="443"/>
      <c r="EE541" s="443"/>
      <c r="EF541" s="443"/>
      <c r="EG541" s="444" t="n">
        <v>15</v>
      </c>
      <c r="EH541" s="441"/>
      <c r="EI541" s="430" t="n">
        <f aca="false">DY541</f>
        <v>8.11</v>
      </c>
      <c r="EJ541" s="448" t="n">
        <f aca="false">DZ541</f>
        <v>16.4</v>
      </c>
      <c r="EK541" s="449" t="n">
        <f aca="false">EA541</f>
        <v>59.04</v>
      </c>
      <c r="EL541" s="418" t="n">
        <f aca="false">EB541</f>
        <v>7390</v>
      </c>
      <c r="EM541" s="432" t="n">
        <f aca="false">EC541</f>
        <v>4.4</v>
      </c>
      <c r="EN541" s="432"/>
      <c r="EO541" s="432"/>
      <c r="EP541" s="432"/>
      <c r="EQ541" s="431" t="n">
        <f aca="false">EG541</f>
        <v>15</v>
      </c>
      <c r="ER541" s="449"/>
      <c r="ES541" s="450" t="n">
        <f aca="false">44000/(BA541+AF541)*24</f>
        <v>32.3797258761843</v>
      </c>
      <c r="ET541" s="451" t="n">
        <f aca="false">(BA541+AF541)/BA$6</f>
        <v>0.65226</v>
      </c>
      <c r="EU541" s="452" t="n">
        <f aca="false">BV541/1000/ES541*24</f>
        <v>0.214178045454545</v>
      </c>
      <c r="EV541" s="451" t="n">
        <f aca="false">EU541/$EU$6</f>
        <v>0.39662601010101</v>
      </c>
      <c r="EW541" s="514" t="n">
        <f aca="false">1-EM541/BY541</f>
        <v>0.509993761262253</v>
      </c>
      <c r="EX541" s="515" t="n">
        <f aca="false">BY541-EM541</f>
        <v>4.57947750896882</v>
      </c>
      <c r="EY541" s="514" t="n">
        <f aca="false">1-EJ541/BU541</f>
        <v>0.511904761904762</v>
      </c>
      <c r="EZ541" s="515" t="n">
        <f aca="false">BU541-EJ541</f>
        <v>17.2</v>
      </c>
      <c r="FA541" s="451" t="n">
        <f aca="false">1-EK541/BV541</f>
        <v>0.795680662456491</v>
      </c>
      <c r="FB541" s="432" t="n">
        <f aca="false">BV541-EK541</f>
        <v>229.919433354797</v>
      </c>
      <c r="FC541" s="453"/>
      <c r="FD541" s="432"/>
      <c r="FE541" s="453" t="n">
        <f aca="false">1-EQ541/CB541</f>
        <v>0.884615384615385</v>
      </c>
      <c r="FF541" s="431" t="n">
        <f aca="false">CB541-EQ541</f>
        <v>115</v>
      </c>
      <c r="FG541" s="406" t="n">
        <v>50400</v>
      </c>
      <c r="FH541" s="590"/>
      <c r="FI541" s="591"/>
      <c r="FJ541" s="592"/>
      <c r="FK541" s="456" t="n">
        <f aca="false">3000/BS541*24</f>
        <v>2.20770858246711</v>
      </c>
      <c r="FL541" s="531" t="n">
        <v>1800</v>
      </c>
      <c r="FM541" s="456" t="n">
        <f aca="false">FL541/BS541*1000</f>
        <v>55.1927145616779</v>
      </c>
      <c r="FN541" s="531" t="n">
        <v>4170</v>
      </c>
      <c r="FO541" s="533" t="n">
        <f aca="false">FN541/11.15/1.2/1000</f>
        <v>0.311659192825112</v>
      </c>
      <c r="FP541" s="450" t="n">
        <f aca="false">FN541/BS541*1000</f>
        <v>127.863122067887</v>
      </c>
      <c r="FQ541" s="458" t="n">
        <v>54</v>
      </c>
      <c r="FR541" s="459" t="n">
        <f aca="false">FQ541/BS541*1000</f>
        <v>1.65578143685034</v>
      </c>
      <c r="FS541" s="577" t="n">
        <v>8.07</v>
      </c>
      <c r="FT541" s="578" t="n">
        <v>12.5</v>
      </c>
      <c r="FU541" s="661" t="n">
        <v>47</v>
      </c>
      <c r="FV541" s="580" t="n">
        <v>6</v>
      </c>
      <c r="FW541" s="581"/>
      <c r="FX541" s="580"/>
      <c r="FY541" s="453" t="n">
        <f aca="false">1-FV541/(EG541+DD541)</f>
        <v>0.6</v>
      </c>
      <c r="FZ541" s="453"/>
      <c r="GA541" s="430"/>
      <c r="GB541" s="514" t="n">
        <f aca="false">1-FT541/DZ541</f>
        <v>0.23780487804878</v>
      </c>
      <c r="GC541" s="515" t="n">
        <f aca="false">(CW541+DZ541-FT541)</f>
        <v>3.9</v>
      </c>
      <c r="GD541" s="514" t="n">
        <f aca="false">1-FU541/EA541</f>
        <v>0.203929539295393</v>
      </c>
      <c r="GE541" s="528" t="n">
        <f aca="false">CX541+EA541-FU541</f>
        <v>12.04</v>
      </c>
      <c r="GF541" s="462" t="n">
        <f aca="false">4100/BS541*24</f>
        <v>3.01720172937172</v>
      </c>
      <c r="GG541" s="607" t="n">
        <v>20</v>
      </c>
      <c r="GH541" s="451" t="n">
        <f aca="false">GG541/80</f>
        <v>0.25</v>
      </c>
      <c r="GI541" s="406" t="n">
        <v>140</v>
      </c>
      <c r="GJ541" s="463" t="n">
        <f aca="false">GI541/GG541</f>
        <v>7</v>
      </c>
      <c r="GK541" s="464" t="n">
        <f aca="false">GG541/(BS541/24)*1000</f>
        <v>14.7180572164474</v>
      </c>
      <c r="GL541" s="465" t="n">
        <v>8.21</v>
      </c>
      <c r="GM541" s="530" t="n">
        <v>12.1</v>
      </c>
      <c r="GN541" s="407" t="n">
        <v>46</v>
      </c>
      <c r="GO541" s="514" t="n">
        <f aca="false">1-GM541/FT541</f>
        <v>0.032</v>
      </c>
      <c r="GP541" s="451" t="n">
        <f aca="false">1-GN541/FU541</f>
        <v>0.0212765957446809</v>
      </c>
      <c r="GQ541" s="578" t="n">
        <v>8</v>
      </c>
      <c r="GR541" s="456" t="n">
        <f aca="false">4300/BS541*24</f>
        <v>3.1643823015362</v>
      </c>
      <c r="GS541" s="532" t="n">
        <f aca="false">HC541</f>
        <v>11.8</v>
      </c>
      <c r="GT541" s="532" t="n">
        <f aca="false">HD541</f>
        <v>38.94</v>
      </c>
      <c r="GU541" s="514" t="n">
        <f aca="false">1-GS541/GM541</f>
        <v>0.024793388429752</v>
      </c>
      <c r="GV541" s="514" t="n">
        <f aca="false">1-GT541/GN541</f>
        <v>0.153478260869565</v>
      </c>
      <c r="GW541" s="514" t="n">
        <f aca="false">1-HC541/FT541</f>
        <v>0.0559999999999999</v>
      </c>
      <c r="GX541" s="514" t="n">
        <f aca="false">1-HD541/FU541</f>
        <v>0.171489361702128</v>
      </c>
      <c r="GY541" s="463" t="n">
        <f aca="false">GK541/(FU541-HD541)</f>
        <v>1.82606168938554</v>
      </c>
      <c r="GZ541" s="406" t="n">
        <v>30483</v>
      </c>
      <c r="HA541" s="582" t="n">
        <v>8.34</v>
      </c>
      <c r="HB541" s="452" t="n">
        <v>8.07</v>
      </c>
      <c r="HC541" s="578" t="n">
        <v>11.8</v>
      </c>
      <c r="HD541" s="464" t="n">
        <f aca="false">HC541*3.3</f>
        <v>38.94</v>
      </c>
      <c r="HE541" s="464" t="n">
        <v>11.67</v>
      </c>
      <c r="HF541" s="464" t="n">
        <f aca="false">HE541*2.7</f>
        <v>31.509</v>
      </c>
      <c r="HG541" s="583"/>
      <c r="HH541" s="576" t="n">
        <v>8</v>
      </c>
      <c r="HI541" s="584" t="n">
        <v>7440</v>
      </c>
      <c r="HJ541" s="407" t="n">
        <f aca="false">HI541*0.67</f>
        <v>4984.8</v>
      </c>
      <c r="HK541" s="407"/>
      <c r="HL541" s="550"/>
      <c r="HM541" s="585"/>
      <c r="HN541" s="462" t="n">
        <v>4.23</v>
      </c>
      <c r="HO541" s="575"/>
      <c r="HP541" s="549" t="n">
        <v>0.01</v>
      </c>
      <c r="HQ541" s="586"/>
      <c r="HR541" s="587"/>
      <c r="HS541" s="521" t="n">
        <v>0.15</v>
      </c>
      <c r="HT541" s="588" t="n">
        <v>4</v>
      </c>
      <c r="HU541" s="523" t="n">
        <f aca="false">72500/BA541*24</f>
        <v>55.8175344047734</v>
      </c>
      <c r="HV541" s="514" t="n">
        <f aca="false">1-HC541/BE541</f>
        <v>0.648809523809524</v>
      </c>
      <c r="HW541" s="514" t="n">
        <f aca="false">1-HD541/BF541</f>
        <v>0.78123595505618</v>
      </c>
      <c r="HX541" s="514" t="n">
        <f aca="false">1-HN541/BK541</f>
        <v>0.524719101123595</v>
      </c>
      <c r="HY541" s="600" t="s">
        <v>227</v>
      </c>
    </row>
    <row r="542" customFormat="false" ht="19.2" hidden="false" customHeight="false" outlineLevel="0" collapsed="false">
      <c r="A542" s="486" t="n">
        <v>44024</v>
      </c>
      <c r="B542" s="487" t="n">
        <v>40899</v>
      </c>
      <c r="C542" s="488" t="n">
        <f aca="false">B542/$B$6</f>
        <v>0.81798</v>
      </c>
      <c r="D542" s="489" t="n">
        <v>8.07</v>
      </c>
      <c r="E542" s="490" t="n">
        <v>36.65</v>
      </c>
      <c r="F542" s="491" t="n">
        <v>206</v>
      </c>
      <c r="G542" s="491" t="n">
        <f aca="false">F542*B542/1000</f>
        <v>8425.194</v>
      </c>
      <c r="H542" s="488" t="n">
        <f aca="false">G542/$G$6</f>
        <v>0.33700776</v>
      </c>
      <c r="I542" s="491"/>
      <c r="J542" s="491"/>
      <c r="K542" s="492"/>
      <c r="L542" s="492"/>
      <c r="M542" s="492"/>
      <c r="N542" s="493"/>
      <c r="O542" s="493"/>
      <c r="P542" s="410"/>
      <c r="Q542" s="410" t="n">
        <v>1440</v>
      </c>
      <c r="R542" s="410"/>
      <c r="S542" s="410"/>
      <c r="T542" s="411" t="n">
        <v>5.16</v>
      </c>
      <c r="U542" s="412" t="n">
        <f aca="false">V542/2.9</f>
        <v>3924.13793103448</v>
      </c>
      <c r="V542" s="410" t="n">
        <v>11380</v>
      </c>
      <c r="W542" s="410" t="n">
        <v>4295</v>
      </c>
      <c r="X542" s="413"/>
      <c r="Y542" s="474"/>
      <c r="Z542" s="430"/>
      <c r="AA542" s="448"/>
      <c r="AB542" s="410"/>
      <c r="AC542" s="410"/>
      <c r="AD542" s="475"/>
      <c r="AE542" s="478"/>
      <c r="AF542" s="479" t="n">
        <f aca="false">X542+Q542</f>
        <v>1440</v>
      </c>
      <c r="AG542" s="478" t="n">
        <f aca="false">AF542/$AF$6</f>
        <v>0.576</v>
      </c>
      <c r="AH542" s="479" t="n">
        <f aca="false">AI542/2.9</f>
        <v>3924.13793103448</v>
      </c>
      <c r="AI542" s="479" t="n">
        <f aca="false">(V542*Q542+F542*X542)/AF542</f>
        <v>11380</v>
      </c>
      <c r="AJ542" s="474" t="n">
        <f aca="false">(V542*Q542+X542*F542)/1000</f>
        <v>16387.2</v>
      </c>
      <c r="AK542" s="478" t="n">
        <f aca="false">AJ542/$AJ$6</f>
        <v>0.72832</v>
      </c>
      <c r="AL542" s="448" t="n">
        <v>38</v>
      </c>
      <c r="AM542" s="480"/>
      <c r="AN542" s="474" t="n">
        <v>1793</v>
      </c>
      <c r="AO542" s="474" t="n">
        <v>1522</v>
      </c>
      <c r="AP542" s="480" t="n">
        <v>7.49</v>
      </c>
      <c r="AQ542" s="448" t="n">
        <v>916</v>
      </c>
      <c r="AR542" s="474" t="n">
        <f aca="false">AQ542*3</f>
        <v>2748</v>
      </c>
      <c r="AS542" s="658" t="n">
        <f aca="false">AR542/AQ542</f>
        <v>3</v>
      </c>
      <c r="AT542" s="474" t="n">
        <v>5480</v>
      </c>
      <c r="AU542" s="448"/>
      <c r="AV542" s="481" t="n">
        <v>39</v>
      </c>
      <c r="AW542" s="480" t="n">
        <v>9.31</v>
      </c>
      <c r="AX542" s="480" t="n">
        <v>41.56</v>
      </c>
      <c r="AY542" s="481" t="n">
        <v>10.7</v>
      </c>
      <c r="AZ542" s="481" t="n">
        <v>3.1</v>
      </c>
      <c r="BA542" s="421" t="n">
        <f aca="false">CC542+DF542</f>
        <v>39404</v>
      </c>
      <c r="BB542" s="422" t="n">
        <f aca="false">BA542/$BA$6</f>
        <v>0.78808</v>
      </c>
      <c r="BC542" s="423"/>
      <c r="BD542" s="424" t="n">
        <v>8.12</v>
      </c>
      <c r="BE542" s="425" t="n">
        <v>35.7</v>
      </c>
      <c r="BF542" s="426" t="n">
        <v>228</v>
      </c>
      <c r="BG542" s="427" t="n">
        <v>9600</v>
      </c>
      <c r="BH542" s="421" t="n">
        <f aca="false">BG542*0.67</f>
        <v>6432</v>
      </c>
      <c r="BI542" s="421"/>
      <c r="BJ542" s="422"/>
      <c r="BK542" s="428" t="n">
        <v>10.5</v>
      </c>
      <c r="BL542" s="428"/>
      <c r="BM542" s="429"/>
      <c r="BN542" s="423"/>
      <c r="BO542" s="426" t="n">
        <v>86</v>
      </c>
      <c r="BP542" s="426"/>
      <c r="BQ542" s="424" t="n">
        <v>4.92</v>
      </c>
      <c r="BR542" s="422" t="n">
        <f aca="false">BQ542/$BQ$6</f>
        <v>0.683333333333333</v>
      </c>
      <c r="BS542" s="410" t="n">
        <f aca="false">BA542+AF542</f>
        <v>40844</v>
      </c>
      <c r="BT542" s="430" t="n">
        <f aca="false">(BD542*BA542+AP542*AF542)/(AF542+BA542)</f>
        <v>8.097788659289</v>
      </c>
      <c r="BU542" s="431" t="n">
        <f aca="false">(AQ542*Y542+BA542*BE542)/(BA542+Y542)</f>
        <v>35.7</v>
      </c>
      <c r="BV542" s="431" t="n">
        <f aca="false">(BA542*BF542+AR542*AF542)/(AF542+BA542)</f>
        <v>316.845362843992</v>
      </c>
      <c r="BW542" s="431" t="n">
        <f aca="false">(BA542*BG542+AS542*AF542)/(AF542+BA542)</f>
        <v>9261.64724316913</v>
      </c>
      <c r="BX542" s="431" t="n">
        <f aca="false">BW542*0.65</f>
        <v>6020.07070805994</v>
      </c>
      <c r="BY542" s="431" t="n">
        <f aca="false">(BK542*BA542+AY542*AF542)/BS542</f>
        <v>10.5070512192733</v>
      </c>
      <c r="BZ542" s="431"/>
      <c r="CA542" s="432"/>
      <c r="CB542" s="431" t="n">
        <f aca="false">BO542</f>
        <v>86</v>
      </c>
      <c r="CC542" s="433" t="n">
        <v>19754</v>
      </c>
      <c r="CD542" s="412" t="n">
        <f aca="false">CC542+AF542/2</f>
        <v>20474</v>
      </c>
      <c r="CE542" s="422" t="n">
        <f aca="false">CD542/25000</f>
        <v>0.81896</v>
      </c>
      <c r="CF542" s="434" t="n">
        <f aca="false">6700/CD542*24</f>
        <v>7.85386343655368</v>
      </c>
      <c r="CG542" s="435"/>
      <c r="CH542" s="428"/>
      <c r="CI542" s="447" t="n">
        <f aca="false">9500/CD542*24</f>
        <v>11.1360750219791</v>
      </c>
      <c r="CJ542" s="437" t="n">
        <v>32.4</v>
      </c>
      <c r="CK542" s="437" t="n">
        <v>3.32</v>
      </c>
      <c r="CL542" s="424"/>
      <c r="CM542" s="424" t="n">
        <v>18.3</v>
      </c>
      <c r="CN542" s="424" t="n">
        <v>111</v>
      </c>
      <c r="CO542" s="433"/>
      <c r="CP542" s="433"/>
      <c r="CQ542" s="438"/>
      <c r="CR542" s="438" t="n">
        <v>0.82</v>
      </c>
      <c r="CS542" s="482"/>
      <c r="CT542" s="433" t="n">
        <f aca="false">3500/CD542*24</f>
        <v>4.10276448178177</v>
      </c>
      <c r="CU542" s="435" t="n">
        <v>7.43</v>
      </c>
      <c r="CV542" s="494"/>
      <c r="CW542" s="495"/>
      <c r="CX542" s="496"/>
      <c r="CY542" s="497"/>
      <c r="CZ542" s="498"/>
      <c r="DA542" s="498"/>
      <c r="DB542" s="498"/>
      <c r="DC542" s="498"/>
      <c r="DD542" s="499"/>
      <c r="DE542" s="499"/>
      <c r="DF542" s="433" t="n">
        <v>19650</v>
      </c>
      <c r="DG542" s="446" t="n">
        <f aca="false">DF542+AF542/2</f>
        <v>20370</v>
      </c>
      <c r="DH542" s="422" t="n">
        <f aca="false">DG542/25000</f>
        <v>0.8148</v>
      </c>
      <c r="DI542" s="447" t="n">
        <f aca="false">6700/DG542*24</f>
        <v>7.8939617083947</v>
      </c>
      <c r="DJ542" s="435" t="n">
        <v>7.9</v>
      </c>
      <c r="DK542" s="428" t="n">
        <v>3.3</v>
      </c>
      <c r="DL542" s="447" t="n">
        <f aca="false">9500/DG542*24</f>
        <v>11.1929307805596</v>
      </c>
      <c r="DM542" s="542" t="n">
        <v>32.4</v>
      </c>
      <c r="DN542" s="542" t="n">
        <v>2.09</v>
      </c>
      <c r="DO542" s="543" t="n">
        <v>7.92</v>
      </c>
      <c r="DP542" s="543" t="n">
        <v>17.8</v>
      </c>
      <c r="DQ542" s="543" t="n">
        <v>109</v>
      </c>
      <c r="DR542" s="433"/>
      <c r="DS542" s="433"/>
      <c r="DT542" s="438"/>
      <c r="DU542" s="438" t="n">
        <v>0.81</v>
      </c>
      <c r="DV542" s="482"/>
      <c r="DW542" s="447" t="n">
        <f aca="false">3500/DG542*24</f>
        <v>4.12371134020619</v>
      </c>
      <c r="DX542" s="435" t="n">
        <v>6.39</v>
      </c>
      <c r="DY542" s="494" t="n">
        <v>8.19</v>
      </c>
      <c r="DZ542" s="495" t="n">
        <v>17.3</v>
      </c>
      <c r="EA542" s="496" t="n">
        <f aca="false">DZ542*3.6</f>
        <v>62.28</v>
      </c>
      <c r="EB542" s="497" t="n">
        <v>7840</v>
      </c>
      <c r="EC542" s="498" t="n">
        <v>4.2</v>
      </c>
      <c r="ED542" s="498"/>
      <c r="EE542" s="498"/>
      <c r="EF542" s="498"/>
      <c r="EG542" s="499" t="n">
        <v>15</v>
      </c>
      <c r="EH542" s="496"/>
      <c r="EI542" s="430" t="n">
        <f aca="false">DY542</f>
        <v>8.19</v>
      </c>
      <c r="EJ542" s="448" t="n">
        <f aca="false">DZ542</f>
        <v>17.3</v>
      </c>
      <c r="EK542" s="449" t="n">
        <f aca="false">EA542</f>
        <v>62.28</v>
      </c>
      <c r="EL542" s="418" t="n">
        <f aca="false">EB542</f>
        <v>7840</v>
      </c>
      <c r="EM542" s="432" t="n">
        <f aca="false">EC542</f>
        <v>4.2</v>
      </c>
      <c r="EN542" s="432"/>
      <c r="EO542" s="432"/>
      <c r="EP542" s="432"/>
      <c r="EQ542" s="431" t="n">
        <f aca="false">EG542</f>
        <v>15</v>
      </c>
      <c r="ER542" s="449"/>
      <c r="ES542" s="450" t="n">
        <f aca="false">44000/(BA542+AF542)*24</f>
        <v>25.8544706688865</v>
      </c>
      <c r="ET542" s="451" t="n">
        <f aca="false">(BA542+AF542)/BA$6</f>
        <v>0.81688</v>
      </c>
      <c r="EU542" s="452" t="n">
        <f aca="false">BV542/1000/ES542*24</f>
        <v>0.294118909090909</v>
      </c>
      <c r="EV542" s="500" t="n">
        <f aca="false">EU542/$EU$6</f>
        <v>0.544664646464646</v>
      </c>
      <c r="EW542" s="514" t="n">
        <f aca="false">1-EM542/BY542</f>
        <v>0.600268437609228</v>
      </c>
      <c r="EX542" s="515" t="n">
        <f aca="false">BY542-EM542</f>
        <v>6.30705121927333</v>
      </c>
      <c r="EY542" s="514" t="n">
        <f aca="false">1-EJ542/BU542</f>
        <v>0.515406162464986</v>
      </c>
      <c r="EZ542" s="515" t="n">
        <f aca="false">BU542-EJ542</f>
        <v>18.4</v>
      </c>
      <c r="FA542" s="451" t="n">
        <f aca="false">1-EK542/BV542</f>
        <v>0.803437236887493</v>
      </c>
      <c r="FB542" s="432" t="n">
        <f aca="false">BV542-EK542</f>
        <v>254.565362843992</v>
      </c>
      <c r="FC542" s="453"/>
      <c r="FD542" s="432"/>
      <c r="FE542" s="453" t="n">
        <f aca="false">1-EQ542/CB542</f>
        <v>0.825581395348837</v>
      </c>
      <c r="FF542" s="431" t="n">
        <f aca="false">CB542-EQ542</f>
        <v>71</v>
      </c>
      <c r="FG542" s="491" t="n">
        <v>50400</v>
      </c>
      <c r="FH542" s="499"/>
      <c r="FI542" s="502"/>
      <c r="FJ542" s="488"/>
      <c r="FK542" s="456" t="n">
        <f aca="false">3000/BS542*24</f>
        <v>1.76280481833317</v>
      </c>
      <c r="FL542" s="491" t="n">
        <v>1800</v>
      </c>
      <c r="FM542" s="456" t="n">
        <f aca="false">FL542/BS542*1000</f>
        <v>44.0701204583293</v>
      </c>
      <c r="FN542" s="491" t="n">
        <v>4309</v>
      </c>
      <c r="FO542" s="533" t="n">
        <f aca="false">FN542/11.15/1.2/1000</f>
        <v>0.322047832585949</v>
      </c>
      <c r="FP542" s="450" t="n">
        <f aca="false">FN542/BS542*1000</f>
        <v>105.498971697189</v>
      </c>
      <c r="FQ542" s="504" t="n">
        <v>54</v>
      </c>
      <c r="FR542" s="459" t="n">
        <f aca="false">FQ542/BS542*1000</f>
        <v>1.32210361374988</v>
      </c>
      <c r="FS542" s="505" t="n">
        <v>8.13</v>
      </c>
      <c r="FT542" s="536" t="n">
        <v>12.6</v>
      </c>
      <c r="FU542" s="496" t="n">
        <v>59</v>
      </c>
      <c r="FV542" s="491" t="n">
        <v>6</v>
      </c>
      <c r="FW542" s="505"/>
      <c r="FX542" s="491"/>
      <c r="FY542" s="453" t="n">
        <f aca="false">1-FV542/(EG542+DD542)</f>
        <v>0.6</v>
      </c>
      <c r="FZ542" s="453"/>
      <c r="GA542" s="430"/>
      <c r="GB542" s="500" t="n">
        <f aca="false">1-FT542/DZ542</f>
        <v>0.271676300578035</v>
      </c>
      <c r="GC542" s="515" t="n">
        <f aca="false">(CW542+DZ542-FT542)</f>
        <v>4.7</v>
      </c>
      <c r="GD542" s="500" t="n">
        <f aca="false">1-FU542/EA542</f>
        <v>0.0526653821451509</v>
      </c>
      <c r="GE542" s="528" t="n">
        <f aca="false">CX542+EA542-FU542</f>
        <v>3.28</v>
      </c>
      <c r="GF542" s="462" t="n">
        <f aca="false">4100/BS542*24</f>
        <v>2.40916658505533</v>
      </c>
      <c r="GG542" s="491" t="n">
        <v>20</v>
      </c>
      <c r="GH542" s="527" t="n">
        <f aca="false">GG542/80</f>
        <v>0.25</v>
      </c>
      <c r="GI542" s="491" t="n">
        <v>140</v>
      </c>
      <c r="GJ542" s="545" t="n">
        <f aca="false">GI542/GG542</f>
        <v>7</v>
      </c>
      <c r="GK542" s="464" t="n">
        <f aca="false">GG542/(BS542/24)*1000</f>
        <v>11.7520321222211</v>
      </c>
      <c r="GL542" s="508" t="n">
        <v>8.22</v>
      </c>
      <c r="GM542" s="536" t="n">
        <v>11.1</v>
      </c>
      <c r="GN542" s="537" t="n">
        <v>54</v>
      </c>
      <c r="GO542" s="527" t="n">
        <f aca="false">1-GM542/FT542</f>
        <v>0.119047619047619</v>
      </c>
      <c r="GP542" s="527" t="n">
        <f aca="false">1-GN542/FU542</f>
        <v>0.0847457627118644</v>
      </c>
      <c r="GQ542" s="536" t="n">
        <v>8</v>
      </c>
      <c r="GR542" s="456" t="n">
        <f aca="false">4300/BS542*24</f>
        <v>2.52668690627754</v>
      </c>
      <c r="GS542" s="537" t="n">
        <f aca="false">HC542</f>
        <v>10.6</v>
      </c>
      <c r="GT542" s="537" t="n">
        <f aca="false">HD542</f>
        <v>34.98</v>
      </c>
      <c r="GU542" s="527" t="n">
        <f aca="false">1-GS542/GM542</f>
        <v>0.045045045045045</v>
      </c>
      <c r="GV542" s="527" t="n">
        <f aca="false">1-GT542/GN542</f>
        <v>0.352222222222222</v>
      </c>
      <c r="GW542" s="527" t="n">
        <f aca="false">1-HC542/FT542</f>
        <v>0.158730158730159</v>
      </c>
      <c r="GX542" s="527" t="n">
        <f aca="false">1-HD542/FU542</f>
        <v>0.407118644067797</v>
      </c>
      <c r="GY542" s="545" t="n">
        <f aca="false">GK542/(FU542-HD542)</f>
        <v>0.489260288185726</v>
      </c>
      <c r="GZ542" s="491" t="n">
        <v>37306</v>
      </c>
      <c r="HA542" s="494" t="n">
        <v>8.38</v>
      </c>
      <c r="HB542" s="494" t="n">
        <v>8.02</v>
      </c>
      <c r="HC542" s="495" t="n">
        <v>10.6</v>
      </c>
      <c r="HD542" s="499" t="n">
        <f aca="false">HC542*3.3</f>
        <v>34.98</v>
      </c>
      <c r="HE542" s="499" t="n">
        <v>10.8</v>
      </c>
      <c r="HF542" s="499" t="n">
        <f aca="false">HE542*2.7</f>
        <v>29.16</v>
      </c>
      <c r="HG542" s="499"/>
      <c r="HH542" s="493" t="n">
        <v>4</v>
      </c>
      <c r="HI542" s="509" t="n">
        <v>7760</v>
      </c>
      <c r="HJ542" s="491" t="n">
        <f aca="false">HI542*0.67</f>
        <v>5199.2</v>
      </c>
      <c r="HK542" s="491"/>
      <c r="HL542" s="491"/>
      <c r="HM542" s="544"/>
      <c r="HN542" s="507" t="n">
        <v>4.25</v>
      </c>
      <c r="HO542" s="492"/>
      <c r="HP542" s="546" t="n">
        <v>0.01</v>
      </c>
      <c r="HQ542" s="524"/>
      <c r="HR542" s="525"/>
      <c r="HS542" s="525" t="n">
        <v>0.14</v>
      </c>
      <c r="HT542" s="512" t="n">
        <v>4</v>
      </c>
      <c r="HU542" s="526" t="n">
        <f aca="false">72500/BA542*24</f>
        <v>44.1579535072581</v>
      </c>
      <c r="HV542" s="527" t="n">
        <f aca="false">1-HC542/BE542</f>
        <v>0.703081232492997</v>
      </c>
      <c r="HW542" s="527" t="n">
        <f aca="false">1-HD542/BF542</f>
        <v>0.846578947368421</v>
      </c>
      <c r="HX542" s="527" t="n">
        <f aca="false">1-HN542/BK542</f>
        <v>0.595238095238095</v>
      </c>
      <c r="HY542" s="513" t="s">
        <v>228</v>
      </c>
    </row>
    <row r="543" s="599" customFormat="true" ht="15" hidden="false" customHeight="true" outlineLevel="0" collapsed="false">
      <c r="A543" s="401" t="n">
        <v>44025</v>
      </c>
      <c r="B543" s="516" t="n">
        <v>33912</v>
      </c>
      <c r="C543" s="403" t="n">
        <f aca="false">B543/$B$6</f>
        <v>0.67824</v>
      </c>
      <c r="D543" s="572" t="n">
        <v>7.9</v>
      </c>
      <c r="E543" s="573" t="n">
        <v>35.25</v>
      </c>
      <c r="F543" s="407" t="n">
        <v>183</v>
      </c>
      <c r="G543" s="407" t="n">
        <f aca="false">F543*B543/1000</f>
        <v>6205.896</v>
      </c>
      <c r="H543" s="403" t="n">
        <f aca="false">G543/$G$6</f>
        <v>0.24823584</v>
      </c>
      <c r="I543" s="574"/>
      <c r="J543" s="407"/>
      <c r="K543" s="575"/>
      <c r="L543" s="575"/>
      <c r="M543" s="575"/>
      <c r="N543" s="576"/>
      <c r="O543" s="576"/>
      <c r="P543" s="410"/>
      <c r="Q543" s="410" t="n">
        <v>1440</v>
      </c>
      <c r="R543" s="410"/>
      <c r="S543" s="410"/>
      <c r="T543" s="411" t="n">
        <v>5.43</v>
      </c>
      <c r="U543" s="410" t="n">
        <f aca="false">V543/2.9</f>
        <v>4273.10344827586</v>
      </c>
      <c r="V543" s="410" t="n">
        <v>12392</v>
      </c>
      <c r="W543" s="410" t="n">
        <v>4396</v>
      </c>
      <c r="X543" s="517"/>
      <c r="Y543" s="474"/>
      <c r="Z543" s="430"/>
      <c r="AA543" s="448"/>
      <c r="AB543" s="410"/>
      <c r="AC543" s="410"/>
      <c r="AD543" s="475"/>
      <c r="AE543" s="478"/>
      <c r="AF543" s="479" t="n">
        <f aca="false">X543+Q543</f>
        <v>1440</v>
      </c>
      <c r="AG543" s="478" t="n">
        <f aca="false">AF543/$AF$6</f>
        <v>0.576</v>
      </c>
      <c r="AH543" s="479" t="n">
        <f aca="false">AI543/2.9</f>
        <v>4273.10344827586</v>
      </c>
      <c r="AI543" s="479" t="n">
        <f aca="false">(V543*Q543+F543*X543)/AF543</f>
        <v>12392</v>
      </c>
      <c r="AJ543" s="474" t="n">
        <f aca="false">(V543*Q543+X543*F543)/1000</f>
        <v>17844.48</v>
      </c>
      <c r="AK543" s="478" t="n">
        <f aca="false">AJ543/$AJ$6</f>
        <v>0.793088</v>
      </c>
      <c r="AL543" s="448" t="n">
        <v>38</v>
      </c>
      <c r="AM543" s="480"/>
      <c r="AN543" s="474" t="n">
        <v>1635</v>
      </c>
      <c r="AO543" s="474" t="n">
        <v>1677</v>
      </c>
      <c r="AP543" s="480" t="n">
        <v>7.49</v>
      </c>
      <c r="AQ543" s="448" t="n">
        <v>997</v>
      </c>
      <c r="AR543" s="474" t="n">
        <f aca="false">AQ543*3</f>
        <v>2991</v>
      </c>
      <c r="AS543" s="658" t="n">
        <f aca="false">AR543/AQ543</f>
        <v>3</v>
      </c>
      <c r="AT543" s="474" t="n">
        <v>5520</v>
      </c>
      <c r="AU543" s="448"/>
      <c r="AV543" s="481" t="n">
        <v>48</v>
      </c>
      <c r="AW543" s="480" t="n">
        <v>10.83</v>
      </c>
      <c r="AX543" s="480" t="n">
        <v>43.5</v>
      </c>
      <c r="AY543" s="481" t="n">
        <v>9.2</v>
      </c>
      <c r="AZ543" s="481" t="n">
        <v>2.4</v>
      </c>
      <c r="BA543" s="421" t="n">
        <f aca="false">CC543+DF543</f>
        <v>34561</v>
      </c>
      <c r="BB543" s="422" t="n">
        <f aca="false">BA543/$BA$6</f>
        <v>0.69122</v>
      </c>
      <c r="BC543" s="423"/>
      <c r="BD543" s="424" t="n">
        <v>7.96</v>
      </c>
      <c r="BE543" s="425" t="n">
        <v>36.2</v>
      </c>
      <c r="BF543" s="421" t="n">
        <v>188</v>
      </c>
      <c r="BG543" s="427" t="n">
        <v>9440</v>
      </c>
      <c r="BH543" s="421" t="n">
        <f aca="false">BG543*0.67</f>
        <v>6324.8</v>
      </c>
      <c r="BI543" s="433"/>
      <c r="BJ543" s="422"/>
      <c r="BK543" s="428" t="n">
        <v>9.6</v>
      </c>
      <c r="BL543" s="428"/>
      <c r="BM543" s="429"/>
      <c r="BN543" s="423"/>
      <c r="BO543" s="426" t="n">
        <v>128</v>
      </c>
      <c r="BP543" s="426"/>
      <c r="BQ543" s="424" t="n">
        <v>2.86</v>
      </c>
      <c r="BR543" s="422" t="n">
        <f aca="false">BQ543/$BQ$6</f>
        <v>0.397222222222222</v>
      </c>
      <c r="BS543" s="410" t="n">
        <f aca="false">BA543+AF543</f>
        <v>36001</v>
      </c>
      <c r="BT543" s="430" t="n">
        <f aca="false">(BD543*BA543+AP543*AF543)/(AF543+BA543)</f>
        <v>7.94120052220772</v>
      </c>
      <c r="BU543" s="431" t="n">
        <f aca="false">(AQ543*Y543+BA543*BE543)/(BA543+Y543)</f>
        <v>36.2</v>
      </c>
      <c r="BV543" s="431" t="n">
        <f aca="false">(BA543*BF543+AR543*AF543)/(AF543+BA543)</f>
        <v>300.116885642065</v>
      </c>
      <c r="BW543" s="431" t="n">
        <f aca="false">(BA543*BG543+AS543*AF543)/(AF543+BA543)</f>
        <v>9062.5304852643</v>
      </c>
      <c r="BX543" s="431" t="n">
        <f aca="false">BW543*0.65</f>
        <v>5890.64481542179</v>
      </c>
      <c r="BY543" s="431" t="n">
        <f aca="false">(BK543*BA543+AY543*AF543)/BS543</f>
        <v>9.5840004444321</v>
      </c>
      <c r="BZ543" s="431"/>
      <c r="CA543" s="432"/>
      <c r="CB543" s="431" t="n">
        <f aca="false">BO543</f>
        <v>128</v>
      </c>
      <c r="CC543" s="433" t="n">
        <v>17039</v>
      </c>
      <c r="CD543" s="412" t="n">
        <f aca="false">CC543+AF543/2</f>
        <v>17759</v>
      </c>
      <c r="CE543" s="422" t="n">
        <f aca="false">CD543/25000</f>
        <v>0.71036</v>
      </c>
      <c r="CF543" s="434" t="n">
        <f aca="false">6700/CD543*24</f>
        <v>9.05456388310153</v>
      </c>
      <c r="CG543" s="435"/>
      <c r="CH543" s="428"/>
      <c r="CI543" s="447" t="n">
        <f aca="false">9500/CD543*24</f>
        <v>12.8385607297708</v>
      </c>
      <c r="CJ543" s="437" t="n">
        <v>32.2</v>
      </c>
      <c r="CK543" s="437" t="n">
        <v>2.98</v>
      </c>
      <c r="CL543" s="424"/>
      <c r="CM543" s="424" t="n">
        <v>19.5</v>
      </c>
      <c r="CN543" s="424" t="n">
        <v>85</v>
      </c>
      <c r="CO543" s="433"/>
      <c r="CP543" s="433"/>
      <c r="CQ543" s="438"/>
      <c r="CR543" s="438" t="n">
        <v>0.8</v>
      </c>
      <c r="CS543" s="425"/>
      <c r="CT543" s="433" t="n">
        <f aca="false">3500/CD543*24</f>
        <v>4.72999605833662</v>
      </c>
      <c r="CU543" s="435" t="n">
        <v>7.62</v>
      </c>
      <c r="CV543" s="439"/>
      <c r="CW543" s="440"/>
      <c r="CX543" s="441"/>
      <c r="CY543" s="442"/>
      <c r="CZ543" s="443"/>
      <c r="DA543" s="443"/>
      <c r="DB543" s="443"/>
      <c r="DC543" s="443"/>
      <c r="DD543" s="444"/>
      <c r="DE543" s="441"/>
      <c r="DF543" s="445" t="n">
        <v>17522</v>
      </c>
      <c r="DG543" s="446" t="n">
        <f aca="false">DF543+AF543/2</f>
        <v>18242</v>
      </c>
      <c r="DH543" s="422" t="n">
        <f aca="false">DG543/25000</f>
        <v>0.72968</v>
      </c>
      <c r="DI543" s="447" t="n">
        <f aca="false">6700/DG543*24</f>
        <v>8.81482293608157</v>
      </c>
      <c r="DJ543" s="435" t="n">
        <v>7.81</v>
      </c>
      <c r="DK543" s="428" t="n">
        <v>3.3</v>
      </c>
      <c r="DL543" s="447" t="n">
        <f aca="false">9500/DG543*24</f>
        <v>12.4986295362351</v>
      </c>
      <c r="DM543" s="423" t="n">
        <v>32.2</v>
      </c>
      <c r="DN543" s="423" t="n">
        <v>2.21</v>
      </c>
      <c r="DO543" s="424" t="n">
        <v>7.82</v>
      </c>
      <c r="DP543" s="424" t="n">
        <v>18.1</v>
      </c>
      <c r="DQ543" s="424" t="n">
        <v>86</v>
      </c>
      <c r="DR543" s="433"/>
      <c r="DS543" s="433"/>
      <c r="DT543" s="438"/>
      <c r="DU543" s="438" t="n">
        <v>0.85</v>
      </c>
      <c r="DV543" s="425"/>
      <c r="DW543" s="447" t="n">
        <f aca="false">3500/DG543*24</f>
        <v>4.60475825019187</v>
      </c>
      <c r="DX543" s="435" t="n">
        <v>6.85</v>
      </c>
      <c r="DY543" s="439" t="n">
        <v>8.1</v>
      </c>
      <c r="DZ543" s="440" t="n">
        <v>18.1</v>
      </c>
      <c r="EA543" s="661" t="n">
        <f aca="false">DZ543*3.6</f>
        <v>65.16</v>
      </c>
      <c r="EB543" s="442" t="n">
        <v>7920</v>
      </c>
      <c r="EC543" s="443" t="n">
        <v>5</v>
      </c>
      <c r="ED543" s="443"/>
      <c r="EE543" s="443"/>
      <c r="EF543" s="443"/>
      <c r="EG543" s="444" t="n">
        <v>17</v>
      </c>
      <c r="EH543" s="441"/>
      <c r="EI543" s="430" t="n">
        <f aca="false">DY543</f>
        <v>8.1</v>
      </c>
      <c r="EJ543" s="448" t="n">
        <f aca="false">DZ543</f>
        <v>18.1</v>
      </c>
      <c r="EK543" s="449" t="n">
        <f aca="false">EA543</f>
        <v>65.16</v>
      </c>
      <c r="EL543" s="418" t="n">
        <f aca="false">EB543</f>
        <v>7920</v>
      </c>
      <c r="EM543" s="432" t="n">
        <f aca="false">EC543</f>
        <v>5</v>
      </c>
      <c r="EN543" s="432"/>
      <c r="EO543" s="432"/>
      <c r="EP543" s="432"/>
      <c r="EQ543" s="431" t="n">
        <f aca="false">EG543</f>
        <v>17</v>
      </c>
      <c r="ER543" s="449"/>
      <c r="ES543" s="450" t="n">
        <f aca="false">44000/(BA543+AF543)*24</f>
        <v>29.3325185411516</v>
      </c>
      <c r="ET543" s="451" t="n">
        <f aca="false">(BA543+AF543)/BA$6</f>
        <v>0.72002</v>
      </c>
      <c r="EU543" s="452" t="n">
        <f aca="false">BV543/1000/ES543*24</f>
        <v>0.245557</v>
      </c>
      <c r="EV543" s="451" t="n">
        <f aca="false">EU543/$EU$6</f>
        <v>0.454735185185185</v>
      </c>
      <c r="EW543" s="514" t="n">
        <f aca="false">1-EM543/BY543</f>
        <v>0.478297186129119</v>
      </c>
      <c r="EX543" s="515" t="n">
        <f aca="false">BY543-EM543</f>
        <v>4.5840004444321</v>
      </c>
      <c r="EY543" s="514" t="n">
        <f aca="false">1-EJ543/BU543</f>
        <v>0.5</v>
      </c>
      <c r="EZ543" s="515" t="n">
        <f aca="false">BU543-EJ543</f>
        <v>18.1</v>
      </c>
      <c r="FA543" s="451" t="n">
        <f aca="false">1-EK543/BV543</f>
        <v>0.782884592246125</v>
      </c>
      <c r="FB543" s="432" t="n">
        <f aca="false">BV543-EK543</f>
        <v>234.956885642065</v>
      </c>
      <c r="FC543" s="453"/>
      <c r="FD543" s="432"/>
      <c r="FE543" s="453" t="n">
        <f aca="false">1-EQ543/CB543</f>
        <v>0.8671875</v>
      </c>
      <c r="FF543" s="431" t="n">
        <f aca="false">CB543-EQ543</f>
        <v>111</v>
      </c>
      <c r="FG543" s="406" t="n">
        <v>50400</v>
      </c>
      <c r="FH543" s="590"/>
      <c r="FI543" s="591"/>
      <c r="FJ543" s="592"/>
      <c r="FK543" s="456" t="n">
        <f aca="false">3000/BS543*24</f>
        <v>1.99994444598761</v>
      </c>
      <c r="FL543" s="531" t="n">
        <v>1800</v>
      </c>
      <c r="FM543" s="456" t="n">
        <f aca="false">FL543/BS543*1000</f>
        <v>49.9986111496903</v>
      </c>
      <c r="FN543" s="531" t="n">
        <v>4726</v>
      </c>
      <c r="FO543" s="533" t="n">
        <f aca="false">FN543/11.15/1.2/1000</f>
        <v>0.35321375186846</v>
      </c>
      <c r="FP543" s="450" t="n">
        <f aca="false">FN543/BS543*1000</f>
        <v>131.274131274131</v>
      </c>
      <c r="FQ543" s="458" t="n">
        <v>54</v>
      </c>
      <c r="FR543" s="459" t="n">
        <f aca="false">FQ543/BS543*1000</f>
        <v>1.49995833449071</v>
      </c>
      <c r="FS543" s="577" t="n">
        <v>8.03</v>
      </c>
      <c r="FT543" s="578" t="n">
        <v>13.7</v>
      </c>
      <c r="FU543" s="661" t="n">
        <v>53</v>
      </c>
      <c r="FV543" s="580" t="n">
        <v>6</v>
      </c>
      <c r="FW543" s="581"/>
      <c r="FX543" s="580"/>
      <c r="FY543" s="453" t="n">
        <f aca="false">1-FV543/(EG543+DD543)</f>
        <v>0.647058823529412</v>
      </c>
      <c r="FZ543" s="453"/>
      <c r="GA543" s="430"/>
      <c r="GB543" s="514" t="n">
        <f aca="false">1-FT543/DZ543</f>
        <v>0.243093922651934</v>
      </c>
      <c r="GC543" s="515" t="n">
        <f aca="false">(CW543+DZ543-FT543)</f>
        <v>4.4</v>
      </c>
      <c r="GD543" s="514" t="n">
        <f aca="false">1-FU543/EA543</f>
        <v>0.186617556783303</v>
      </c>
      <c r="GE543" s="528" t="n">
        <f aca="false">CX543+EA543-FU543</f>
        <v>12.16</v>
      </c>
      <c r="GF543" s="462" t="n">
        <f aca="false">4100/BS543*24</f>
        <v>2.7332574095164</v>
      </c>
      <c r="GG543" s="607" t="n">
        <v>20</v>
      </c>
      <c r="GH543" s="451" t="n">
        <f aca="false">GG543/80</f>
        <v>0.25</v>
      </c>
      <c r="GI543" s="406" t="n">
        <v>140</v>
      </c>
      <c r="GJ543" s="463" t="n">
        <f aca="false">GI543/GG543</f>
        <v>7</v>
      </c>
      <c r="GK543" s="464" t="n">
        <f aca="false">GG543/(BS543/24)*1000</f>
        <v>13.3329629732507</v>
      </c>
      <c r="GL543" s="465" t="n">
        <v>8.15</v>
      </c>
      <c r="GM543" s="530" t="n">
        <v>13.6</v>
      </c>
      <c r="GN543" s="407" t="n">
        <v>48</v>
      </c>
      <c r="GO543" s="514" t="n">
        <f aca="false">1-GM543/FT543</f>
        <v>0.00729927007299269</v>
      </c>
      <c r="GP543" s="451" t="n">
        <f aca="false">1-GN543/FU543</f>
        <v>0.0943396226415094</v>
      </c>
      <c r="GQ543" s="578" t="n">
        <v>8</v>
      </c>
      <c r="GR543" s="456" t="n">
        <f aca="false">4300/BS543*24</f>
        <v>2.86658703924891</v>
      </c>
      <c r="GS543" s="532" t="n">
        <f aca="false">HC543</f>
        <v>13</v>
      </c>
      <c r="GT543" s="532" t="n">
        <f aca="false">HD543</f>
        <v>42.9</v>
      </c>
      <c r="GU543" s="514" t="n">
        <f aca="false">1-GS543/GM543</f>
        <v>0.0441176470588235</v>
      </c>
      <c r="GV543" s="514" t="n">
        <f aca="false">1-GT543/GN543</f>
        <v>0.10625</v>
      </c>
      <c r="GW543" s="514" t="n">
        <f aca="false">1-HC543/FT543</f>
        <v>0.0510948905109488</v>
      </c>
      <c r="GX543" s="514" t="n">
        <f aca="false">1-HD543/FU543</f>
        <v>0.190566037735849</v>
      </c>
      <c r="GY543" s="463" t="n">
        <f aca="false">GK543/(FU543-HD543)</f>
        <v>1.32009534388621</v>
      </c>
      <c r="GZ543" s="406" t="n">
        <v>33459</v>
      </c>
      <c r="HA543" s="582" t="n">
        <v>8.31</v>
      </c>
      <c r="HB543" s="452" t="n">
        <v>8.01</v>
      </c>
      <c r="HC543" s="578" t="n">
        <v>13</v>
      </c>
      <c r="HD543" s="464" t="n">
        <f aca="false">HC543*3.3</f>
        <v>42.9</v>
      </c>
      <c r="HE543" s="464" t="n">
        <v>13.3</v>
      </c>
      <c r="HF543" s="464" t="n">
        <f aca="false">HE543*2.7</f>
        <v>35.91</v>
      </c>
      <c r="HG543" s="583"/>
      <c r="HH543" s="576" t="n">
        <v>8</v>
      </c>
      <c r="HI543" s="584" t="n">
        <v>7860</v>
      </c>
      <c r="HJ543" s="407" t="n">
        <f aca="false">HI543*0.67</f>
        <v>5266.2</v>
      </c>
      <c r="HK543" s="407"/>
      <c r="HL543" s="550"/>
      <c r="HM543" s="585"/>
      <c r="HN543" s="462" t="n">
        <v>4.99</v>
      </c>
      <c r="HO543" s="575"/>
      <c r="HP543" s="549" t="n">
        <v>0.01</v>
      </c>
      <c r="HQ543" s="586"/>
      <c r="HR543" s="587"/>
      <c r="HS543" s="521" t="n">
        <v>0.17</v>
      </c>
      <c r="HT543" s="588" t="n">
        <v>4</v>
      </c>
      <c r="HU543" s="523" t="n">
        <f aca="false">72500/BA543*24</f>
        <v>50.3457654581754</v>
      </c>
      <c r="HV543" s="514" t="n">
        <f aca="false">1-HC543/BE543</f>
        <v>0.640883977900552</v>
      </c>
      <c r="HW543" s="514" t="n">
        <f aca="false">1-HD543/BF543</f>
        <v>0.771808510638298</v>
      </c>
      <c r="HX543" s="514" t="n">
        <f aca="false">1-HN543/BK543</f>
        <v>0.480208333333333</v>
      </c>
      <c r="HY543" s="600" t="s">
        <v>229</v>
      </c>
    </row>
    <row r="544" s="599" customFormat="true" ht="15" hidden="false" customHeight="true" outlineLevel="0" collapsed="false">
      <c r="A544" s="401" t="n">
        <v>44026</v>
      </c>
      <c r="B544" s="516" t="n">
        <v>39656</v>
      </c>
      <c r="C544" s="403" t="n">
        <f aca="false">B544/$B$6</f>
        <v>0.79312</v>
      </c>
      <c r="D544" s="572" t="n">
        <v>8.01</v>
      </c>
      <c r="E544" s="573" t="n">
        <v>35.4</v>
      </c>
      <c r="F544" s="407" t="n">
        <v>179</v>
      </c>
      <c r="G544" s="407" t="n">
        <f aca="false">F544*B544/1000</f>
        <v>7098.424</v>
      </c>
      <c r="H544" s="403" t="n">
        <f aca="false">G544/$G$6</f>
        <v>0.28393696</v>
      </c>
      <c r="I544" s="574"/>
      <c r="J544" s="407"/>
      <c r="K544" s="575"/>
      <c r="L544" s="575"/>
      <c r="M544" s="575"/>
      <c r="N544" s="576"/>
      <c r="O544" s="576"/>
      <c r="P544" s="410"/>
      <c r="Q544" s="410" t="n">
        <v>1440</v>
      </c>
      <c r="R544" s="410"/>
      <c r="S544" s="410"/>
      <c r="T544" s="411" t="n">
        <v>5.44</v>
      </c>
      <c r="U544" s="410" t="n">
        <f aca="false">V544/2.9</f>
        <v>2833.79310344828</v>
      </c>
      <c r="V544" s="410" t="n">
        <v>8218</v>
      </c>
      <c r="W544" s="410" t="n">
        <v>3093</v>
      </c>
      <c r="X544" s="517"/>
      <c r="Y544" s="474"/>
      <c r="Z544" s="430"/>
      <c r="AA544" s="448"/>
      <c r="AB544" s="410"/>
      <c r="AC544" s="410"/>
      <c r="AD544" s="475"/>
      <c r="AE544" s="478"/>
      <c r="AF544" s="479" t="n">
        <f aca="false">X544+Q544</f>
        <v>1440</v>
      </c>
      <c r="AG544" s="478" t="n">
        <f aca="false">AF544/$AF$6</f>
        <v>0.576</v>
      </c>
      <c r="AH544" s="479" t="n">
        <f aca="false">AI544/2.9</f>
        <v>2833.79310344828</v>
      </c>
      <c r="AI544" s="479" t="n">
        <f aca="false">(V544*Q544+F544*X544)/AF544</f>
        <v>8218</v>
      </c>
      <c r="AJ544" s="474" t="n">
        <f aca="false">(V544*Q544+X544*F544)/1000</f>
        <v>11833.92</v>
      </c>
      <c r="AK544" s="478" t="n">
        <f aca="false">AJ544/$AJ$6</f>
        <v>0.525952</v>
      </c>
      <c r="AL544" s="448" t="n">
        <v>38</v>
      </c>
      <c r="AM544" s="480"/>
      <c r="AN544" s="474" t="n">
        <v>1731</v>
      </c>
      <c r="AO544" s="474" t="n">
        <v>1678</v>
      </c>
      <c r="AP544" s="480" t="n">
        <v>7.58</v>
      </c>
      <c r="AQ544" s="448" t="n">
        <v>983</v>
      </c>
      <c r="AR544" s="474" t="n">
        <f aca="false">AQ544*3</f>
        <v>2949</v>
      </c>
      <c r="AS544" s="658" t="n">
        <f aca="false">AR544/AQ544</f>
        <v>3</v>
      </c>
      <c r="AT544" s="474" t="n">
        <v>4890</v>
      </c>
      <c r="AU544" s="448"/>
      <c r="AV544" s="481" t="n">
        <v>55</v>
      </c>
      <c r="AW544" s="480" t="n">
        <v>11.65</v>
      </c>
      <c r="AX544" s="480" t="n">
        <v>46.77</v>
      </c>
      <c r="AY544" s="481" t="n">
        <v>10.4</v>
      </c>
      <c r="AZ544" s="481" t="n">
        <v>2.8</v>
      </c>
      <c r="BA544" s="421" t="n">
        <f aca="false">CC544+DF544</f>
        <v>36022</v>
      </c>
      <c r="BB544" s="422" t="n">
        <f aca="false">BA544/$BA$6</f>
        <v>0.72044</v>
      </c>
      <c r="BC544" s="423"/>
      <c r="BD544" s="424" t="n">
        <v>8.01</v>
      </c>
      <c r="BE544" s="425" t="n">
        <v>41.5</v>
      </c>
      <c r="BF544" s="421" t="n">
        <v>232</v>
      </c>
      <c r="BG544" s="427" t="n">
        <v>10150</v>
      </c>
      <c r="BH544" s="421" t="n">
        <f aca="false">BG544*0.67</f>
        <v>6800.5</v>
      </c>
      <c r="BI544" s="433" t="n">
        <v>2140</v>
      </c>
      <c r="BJ544" s="422" t="n">
        <f aca="false">BI544/35.5*(23+35.5)/BH544</f>
        <v>0.518561704762802</v>
      </c>
      <c r="BK544" s="428" t="n">
        <v>12</v>
      </c>
      <c r="BL544" s="428" t="n">
        <v>7.6</v>
      </c>
      <c r="BM544" s="429" t="n">
        <v>6.4</v>
      </c>
      <c r="BN544" s="423" t="n">
        <v>1.3</v>
      </c>
      <c r="BO544" s="426" t="n">
        <v>105</v>
      </c>
      <c r="BP544" s="426" t="n">
        <v>32</v>
      </c>
      <c r="BQ544" s="424" t="n">
        <v>3.8</v>
      </c>
      <c r="BR544" s="422" t="n">
        <f aca="false">BQ544/$BQ$6</f>
        <v>0.527777777777778</v>
      </c>
      <c r="BS544" s="410" t="n">
        <f aca="false">BA544+AF544</f>
        <v>37462</v>
      </c>
      <c r="BT544" s="430" t="n">
        <f aca="false">(BD544*BA544+AP544*AF544)/(AF544+BA544)</f>
        <v>7.99347125086755</v>
      </c>
      <c r="BU544" s="431" t="n">
        <f aca="false">(AQ544*Y544+BA544*BE544)/(BA544+Y544)</f>
        <v>41.5</v>
      </c>
      <c r="BV544" s="431" t="n">
        <f aca="false">(BA544*BF544+AR544*AF544)/(AF544+BA544)</f>
        <v>336.438631146228</v>
      </c>
      <c r="BW544" s="431" t="n">
        <f aca="false">(BA544*BG544+AS544*AF544)/(AF544+BA544)</f>
        <v>9759.95995942555</v>
      </c>
      <c r="BX544" s="431" t="n">
        <f aca="false">BW544*0.65</f>
        <v>6343.97397362661</v>
      </c>
      <c r="BY544" s="431" t="n">
        <f aca="false">(BK544*BA544+AY544*AF544)/BS544</f>
        <v>11.9384976776467</v>
      </c>
      <c r="BZ544" s="431" t="n">
        <f aca="false">(BL544*BA544+AY544*AF544)/BS544</f>
        <v>7.70762906411831</v>
      </c>
      <c r="CA544" s="432" t="n">
        <f aca="false">(BN544*BA544+AZ544*AF544)/BS544</f>
        <v>1.35765842720624</v>
      </c>
      <c r="CB544" s="431" t="n">
        <f aca="false">BO544</f>
        <v>105</v>
      </c>
      <c r="CC544" s="433" t="n">
        <v>17852</v>
      </c>
      <c r="CD544" s="412" t="n">
        <f aca="false">CC544+AF544/2</f>
        <v>18572</v>
      </c>
      <c r="CE544" s="422" t="n">
        <f aca="false">CD544/25000</f>
        <v>0.74288</v>
      </c>
      <c r="CF544" s="434" t="n">
        <f aca="false">6700/CD544*24</f>
        <v>8.65819513245746</v>
      </c>
      <c r="CG544" s="435"/>
      <c r="CH544" s="428"/>
      <c r="CI544" s="447" t="n">
        <f aca="false">9500/CD544*24</f>
        <v>12.2765453370666</v>
      </c>
      <c r="CJ544" s="437" t="n">
        <v>32.2</v>
      </c>
      <c r="CK544" s="437" t="n">
        <v>3.32</v>
      </c>
      <c r="CL544" s="424"/>
      <c r="CM544" s="424" t="n">
        <v>18.8</v>
      </c>
      <c r="CN544" s="424" t="n">
        <v>111</v>
      </c>
      <c r="CO544" s="433"/>
      <c r="CP544" s="433"/>
      <c r="CQ544" s="438"/>
      <c r="CR544" s="438" t="n">
        <v>0.81</v>
      </c>
      <c r="CS544" s="425"/>
      <c r="CT544" s="433" t="n">
        <f aca="false">3500/CD544*24</f>
        <v>4.52293775576136</v>
      </c>
      <c r="CU544" s="435" t="n">
        <v>7.4</v>
      </c>
      <c r="CV544" s="439"/>
      <c r="CW544" s="440"/>
      <c r="CX544" s="441"/>
      <c r="CY544" s="442"/>
      <c r="CZ544" s="443"/>
      <c r="DA544" s="443"/>
      <c r="DB544" s="443"/>
      <c r="DC544" s="443"/>
      <c r="DD544" s="444"/>
      <c r="DE544" s="441"/>
      <c r="DF544" s="445" t="n">
        <v>18170</v>
      </c>
      <c r="DG544" s="446" t="n">
        <f aca="false">DF544+AF544/2</f>
        <v>18890</v>
      </c>
      <c r="DH544" s="422" t="n">
        <f aca="false">DG544/25000</f>
        <v>0.7556</v>
      </c>
      <c r="DI544" s="447" t="n">
        <f aca="false">6700/DG544*24</f>
        <v>8.51244044467972</v>
      </c>
      <c r="DJ544" s="435" t="n">
        <v>7.82</v>
      </c>
      <c r="DK544" s="428" t="n">
        <v>3.5</v>
      </c>
      <c r="DL544" s="447" t="n">
        <f aca="false">9500/DG544*24</f>
        <v>12.0698782424563</v>
      </c>
      <c r="DM544" s="423" t="n">
        <v>32.1</v>
      </c>
      <c r="DN544" s="423" t="n">
        <v>2.2</v>
      </c>
      <c r="DO544" s="424" t="n">
        <v>7.92</v>
      </c>
      <c r="DP544" s="424" t="n">
        <v>18.7</v>
      </c>
      <c r="DQ544" s="424" t="n">
        <v>119</v>
      </c>
      <c r="DR544" s="433" t="n">
        <v>3990</v>
      </c>
      <c r="DS544" s="433" t="n">
        <v>1863</v>
      </c>
      <c r="DT544" s="438" t="n">
        <f aca="false">DS544/DR544</f>
        <v>0.466917293233083</v>
      </c>
      <c r="DU544" s="438" t="n">
        <v>0.8</v>
      </c>
      <c r="DV544" s="425"/>
      <c r="DW544" s="447" t="n">
        <f aca="false">3500/DG544*24</f>
        <v>4.44679724722075</v>
      </c>
      <c r="DX544" s="435" t="n">
        <v>7.17</v>
      </c>
      <c r="DY544" s="439" t="n">
        <v>8.03</v>
      </c>
      <c r="DZ544" s="440" t="n">
        <v>18.5</v>
      </c>
      <c r="EA544" s="661" t="n">
        <f aca="false">DZ544*3.6</f>
        <v>66.6</v>
      </c>
      <c r="EB544" s="442" t="n">
        <v>8800</v>
      </c>
      <c r="EC544" s="443" t="n">
        <v>5.2</v>
      </c>
      <c r="ED544" s="443" t="n">
        <v>0.23</v>
      </c>
      <c r="EE544" s="443" t="n">
        <v>4.4</v>
      </c>
      <c r="EF544" s="443" t="n">
        <v>0.7</v>
      </c>
      <c r="EG544" s="444" t="n">
        <v>18</v>
      </c>
      <c r="EH544" s="441" t="n">
        <v>16</v>
      </c>
      <c r="EI544" s="430" t="n">
        <f aca="false">DY544</f>
        <v>8.03</v>
      </c>
      <c r="EJ544" s="448" t="n">
        <f aca="false">DZ544</f>
        <v>18.5</v>
      </c>
      <c r="EK544" s="449" t="n">
        <f aca="false">EA544</f>
        <v>66.6</v>
      </c>
      <c r="EL544" s="418" t="n">
        <f aca="false">EB544</f>
        <v>8800</v>
      </c>
      <c r="EM544" s="432" t="n">
        <f aca="false">EC544</f>
        <v>5.2</v>
      </c>
      <c r="EN544" s="432" t="n">
        <f aca="false">ED544</f>
        <v>0.23</v>
      </c>
      <c r="EO544" s="432" t="n">
        <f aca="false">EE544</f>
        <v>4.4</v>
      </c>
      <c r="EP544" s="432" t="n">
        <f aca="false">EF544</f>
        <v>0.7</v>
      </c>
      <c r="EQ544" s="431" t="n">
        <f aca="false">EG544</f>
        <v>18</v>
      </c>
      <c r="ER544" s="449" t="n">
        <f aca="false">EH544</f>
        <v>16</v>
      </c>
      <c r="ES544" s="450" t="n">
        <f aca="false">44000/(BA544+AF544)*24</f>
        <v>28.1885644119374</v>
      </c>
      <c r="ET544" s="451" t="n">
        <f aca="false">(BA544+AF544)/BA$6</f>
        <v>0.74924</v>
      </c>
      <c r="EU544" s="452" t="n">
        <f aca="false">BV544/1000/ES544*24</f>
        <v>0.286446909090909</v>
      </c>
      <c r="EV544" s="451" t="n">
        <f aca="false">EU544/$EU$6</f>
        <v>0.530457239057239</v>
      </c>
      <c r="EW544" s="514" t="n">
        <f aca="false">1-EM544/BY544</f>
        <v>0.564434308201413</v>
      </c>
      <c r="EX544" s="515" t="n">
        <f aca="false">BY544-EM544</f>
        <v>6.73849767764668</v>
      </c>
      <c r="EY544" s="514" t="n">
        <f aca="false">1-EJ544/BU544</f>
        <v>0.55421686746988</v>
      </c>
      <c r="EZ544" s="515" t="n">
        <f aca="false">BU544-EJ544</f>
        <v>23</v>
      </c>
      <c r="FA544" s="451" t="n">
        <f aca="false">1-EK544/BV544</f>
        <v>0.802044135737036</v>
      </c>
      <c r="FB544" s="432" t="n">
        <f aca="false">BV544-EK544</f>
        <v>269.838631146228</v>
      </c>
      <c r="FC544" s="453" t="n">
        <f aca="false">1-EP544/CA544</f>
        <v>0.484406397093231</v>
      </c>
      <c r="FD544" s="432" t="n">
        <f aca="false">CA544-EP544</f>
        <v>0.657658427206236</v>
      </c>
      <c r="FE544" s="453" t="n">
        <f aca="false">1-EQ544/CB544</f>
        <v>0.828571428571429</v>
      </c>
      <c r="FF544" s="431" t="n">
        <f aca="false">CB544-EQ544</f>
        <v>87</v>
      </c>
      <c r="FG544" s="406" t="n">
        <v>50400</v>
      </c>
      <c r="FH544" s="590"/>
      <c r="FI544" s="591"/>
      <c r="FJ544" s="592"/>
      <c r="FK544" s="456" t="n">
        <f aca="false">3000/BS544*24</f>
        <v>1.92194757354119</v>
      </c>
      <c r="FL544" s="531" t="n">
        <v>1800</v>
      </c>
      <c r="FM544" s="456" t="n">
        <f aca="false">FL544/BS544*1000</f>
        <v>48.0486893385297</v>
      </c>
      <c r="FN544" s="531" t="n">
        <v>4587</v>
      </c>
      <c r="FO544" s="533" t="n">
        <f aca="false">FN544/11.15/1.2/1000</f>
        <v>0.342825112107623</v>
      </c>
      <c r="FP544" s="450" t="n">
        <f aca="false">FN544/BS544*1000</f>
        <v>122.444076664353</v>
      </c>
      <c r="FQ544" s="458" t="n">
        <v>54</v>
      </c>
      <c r="FR544" s="459" t="n">
        <f aca="false">FQ544/BS544*1000</f>
        <v>1.44146068015589</v>
      </c>
      <c r="FS544" s="577" t="n">
        <v>8.03</v>
      </c>
      <c r="FT544" s="578" t="n">
        <v>13.5</v>
      </c>
      <c r="FU544" s="661" t="n">
        <v>56</v>
      </c>
      <c r="FV544" s="580" t="n">
        <v>2</v>
      </c>
      <c r="FW544" s="581" t="n">
        <v>0.2</v>
      </c>
      <c r="FX544" s="580" t="n">
        <v>8</v>
      </c>
      <c r="FY544" s="453" t="n">
        <f aca="false">1-FV544/(EG544+DD544)</f>
        <v>0.888888888888889</v>
      </c>
      <c r="FZ544" s="453" t="n">
        <f aca="false">1-FW544/(EF544+DC544)</f>
        <v>0.714285714285714</v>
      </c>
      <c r="GA544" s="430" t="n">
        <f aca="false">EF544+DC544-FW544</f>
        <v>0.5</v>
      </c>
      <c r="GB544" s="514" t="n">
        <f aca="false">1-FT544/DZ544</f>
        <v>0.27027027027027</v>
      </c>
      <c r="GC544" s="515" t="n">
        <f aca="false">(CW544+DZ544-FT544)</f>
        <v>5</v>
      </c>
      <c r="GD544" s="514" t="n">
        <f aca="false">1-FU544/EA544</f>
        <v>0.159159159159159</v>
      </c>
      <c r="GE544" s="528" t="n">
        <f aca="false">CX544+EA544-FU544</f>
        <v>10.6</v>
      </c>
      <c r="GF544" s="462" t="n">
        <f aca="false">4100/BS544*24</f>
        <v>2.62666168383962</v>
      </c>
      <c r="GG544" s="607" t="n">
        <v>20</v>
      </c>
      <c r="GH544" s="451" t="n">
        <f aca="false">GG544/80</f>
        <v>0.25</v>
      </c>
      <c r="GI544" s="406" t="n">
        <v>140</v>
      </c>
      <c r="GJ544" s="463" t="n">
        <f aca="false">GI544/GG544</f>
        <v>7</v>
      </c>
      <c r="GK544" s="464" t="n">
        <f aca="false">GG544/(BS544/24)*1000</f>
        <v>12.8129838236079</v>
      </c>
      <c r="GL544" s="465" t="n">
        <v>8.22</v>
      </c>
      <c r="GM544" s="530" t="n">
        <v>12.1</v>
      </c>
      <c r="GN544" s="407" t="n">
        <v>52</v>
      </c>
      <c r="GO544" s="514" t="n">
        <f aca="false">1-GM544/FT544</f>
        <v>0.103703703703704</v>
      </c>
      <c r="GP544" s="451" t="n">
        <f aca="false">1-GN544/FU544</f>
        <v>0.0714285714285714</v>
      </c>
      <c r="GQ544" s="578" t="n">
        <v>8</v>
      </c>
      <c r="GR544" s="456" t="n">
        <f aca="false">4300/BS544*24</f>
        <v>2.7547915220757</v>
      </c>
      <c r="GS544" s="532" t="n">
        <f aca="false">HC544</f>
        <v>12</v>
      </c>
      <c r="GT544" s="532" t="n">
        <f aca="false">HD544</f>
        <v>39.6</v>
      </c>
      <c r="GU544" s="514" t="n">
        <f aca="false">1-GS544/GM544</f>
        <v>0.00826446280991733</v>
      </c>
      <c r="GV544" s="514" t="n">
        <f aca="false">1-GT544/GN544</f>
        <v>0.238461538461539</v>
      </c>
      <c r="GW544" s="514" t="n">
        <f aca="false">1-HC544/FT544</f>
        <v>0.111111111111111</v>
      </c>
      <c r="GX544" s="514" t="n">
        <f aca="false">1-HD544/FU544</f>
        <v>0.292857142857143</v>
      </c>
      <c r="GY544" s="463" t="n">
        <f aca="false">GK544/(FU544-HD544)</f>
        <v>0.781279501439507</v>
      </c>
      <c r="GZ544" s="406" t="n">
        <v>33945</v>
      </c>
      <c r="HA544" s="582" t="n">
        <v>8.37</v>
      </c>
      <c r="HB544" s="452" t="n">
        <v>8.02</v>
      </c>
      <c r="HC544" s="578" t="n">
        <v>12</v>
      </c>
      <c r="HD544" s="464" t="n">
        <f aca="false">HC544*3.3</f>
        <v>39.6</v>
      </c>
      <c r="HE544" s="464" t="n">
        <v>12.5</v>
      </c>
      <c r="HF544" s="464" t="n">
        <f aca="false">HE544*2.7</f>
        <v>33.75</v>
      </c>
      <c r="HG544" s="583"/>
      <c r="HH544" s="576" t="n">
        <v>4</v>
      </c>
      <c r="HI544" s="584" t="n">
        <v>8500</v>
      </c>
      <c r="HJ544" s="407" t="n">
        <f aca="false">HI544*0.67</f>
        <v>5695</v>
      </c>
      <c r="HK544" s="407" t="n">
        <v>207</v>
      </c>
      <c r="HL544" s="550" t="n">
        <v>1753</v>
      </c>
      <c r="HM544" s="585" t="n">
        <v>4</v>
      </c>
      <c r="HN544" s="462" t="n">
        <v>5.01</v>
      </c>
      <c r="HO544" s="575" t="n">
        <v>0.2</v>
      </c>
      <c r="HP544" s="549" t="n">
        <v>0.01</v>
      </c>
      <c r="HQ544" s="586" t="n">
        <v>4.4</v>
      </c>
      <c r="HR544" s="587" t="n">
        <v>0.16</v>
      </c>
      <c r="HS544" s="521" t="n">
        <v>0.12</v>
      </c>
      <c r="HT544" s="588" t="n">
        <v>4</v>
      </c>
      <c r="HU544" s="523" t="n">
        <f aca="false">72500/BA544*24</f>
        <v>48.3038143356838</v>
      </c>
      <c r="HV544" s="514" t="n">
        <f aca="false">1-HC544/BE544</f>
        <v>0.710843373493976</v>
      </c>
      <c r="HW544" s="514" t="n">
        <f aca="false">1-HD544/BF544</f>
        <v>0.829310344827586</v>
      </c>
      <c r="HX544" s="514" t="n">
        <f aca="false">1-HN544/BK544</f>
        <v>0.5825</v>
      </c>
      <c r="HY544" s="600" t="s">
        <v>230</v>
      </c>
    </row>
    <row r="545" s="599" customFormat="true" ht="15" hidden="false" customHeight="true" outlineLevel="0" collapsed="false">
      <c r="A545" s="401" t="n">
        <v>44027</v>
      </c>
      <c r="B545" s="516" t="n">
        <v>49193</v>
      </c>
      <c r="C545" s="403" t="n">
        <f aca="false">B545/$B$6</f>
        <v>0.98386</v>
      </c>
      <c r="D545" s="572" t="n">
        <v>7.98</v>
      </c>
      <c r="E545" s="573" t="n">
        <v>39.1</v>
      </c>
      <c r="F545" s="407" t="n">
        <v>183</v>
      </c>
      <c r="G545" s="407" t="n">
        <f aca="false">F545*B545/1000</f>
        <v>9002.319</v>
      </c>
      <c r="H545" s="403" t="n">
        <f aca="false">G545/$G$6</f>
        <v>0.36009276</v>
      </c>
      <c r="I545" s="574"/>
      <c r="J545" s="407"/>
      <c r="K545" s="575"/>
      <c r="L545" s="575"/>
      <c r="M545" s="575"/>
      <c r="N545" s="576"/>
      <c r="O545" s="576"/>
      <c r="P545" s="410"/>
      <c r="Q545" s="410" t="n">
        <v>1440</v>
      </c>
      <c r="R545" s="410"/>
      <c r="S545" s="410"/>
      <c r="T545" s="411" t="n">
        <v>5.1</v>
      </c>
      <c r="U545" s="410" t="n">
        <f aca="false">V545/2.9</f>
        <v>3389.65517241379</v>
      </c>
      <c r="V545" s="410" t="n">
        <v>9830</v>
      </c>
      <c r="W545" s="410" t="n">
        <v>2885</v>
      </c>
      <c r="X545" s="517"/>
      <c r="Y545" s="474"/>
      <c r="Z545" s="430"/>
      <c r="AA545" s="410"/>
      <c r="AB545" s="410"/>
      <c r="AC545" s="410"/>
      <c r="AD545" s="475"/>
      <c r="AE545" s="478"/>
      <c r="AF545" s="479" t="n">
        <f aca="false">X545+Q545</f>
        <v>1440</v>
      </c>
      <c r="AG545" s="478" t="n">
        <f aca="false">AF545/$AF$6</f>
        <v>0.576</v>
      </c>
      <c r="AH545" s="479" t="n">
        <f aca="false">AI545/2.9</f>
        <v>3389.65517241379</v>
      </c>
      <c r="AI545" s="479" t="n">
        <f aca="false">(V545*Q545+F545*X545)/AF545</f>
        <v>9830</v>
      </c>
      <c r="AJ545" s="474" t="n">
        <f aca="false">(V545*Q545+X545*F545)/1000</f>
        <v>14155.2</v>
      </c>
      <c r="AK545" s="478" t="n">
        <f aca="false">AJ545/$AJ$6</f>
        <v>0.62912</v>
      </c>
      <c r="AL545" s="448" t="n">
        <v>38</v>
      </c>
      <c r="AM545" s="480"/>
      <c r="AN545" s="474" t="n">
        <v>1722</v>
      </c>
      <c r="AO545" s="474" t="n">
        <v>1721</v>
      </c>
      <c r="AP545" s="480" t="n">
        <v>7.48</v>
      </c>
      <c r="AQ545" s="448" t="n">
        <v>987</v>
      </c>
      <c r="AR545" s="474" t="n">
        <f aca="false">AQ545*3</f>
        <v>2961</v>
      </c>
      <c r="AS545" s="658" t="n">
        <f aca="false">AR545/AQ545</f>
        <v>3</v>
      </c>
      <c r="AT545" s="474" t="n">
        <v>4770</v>
      </c>
      <c r="AU545" s="448"/>
      <c r="AV545" s="481" t="n">
        <v>50</v>
      </c>
      <c r="AW545" s="480" t="n">
        <v>11.35</v>
      </c>
      <c r="AX545" s="480" t="n">
        <v>46.25</v>
      </c>
      <c r="AY545" s="481" t="n">
        <v>9.8</v>
      </c>
      <c r="AZ545" s="481" t="n">
        <v>3.2</v>
      </c>
      <c r="BA545" s="421" t="n">
        <f aca="false">CC545+DF545</f>
        <v>43403</v>
      </c>
      <c r="BB545" s="422" t="n">
        <f aca="false">BA545/$BA$6</f>
        <v>0.86806</v>
      </c>
      <c r="BC545" s="423"/>
      <c r="BD545" s="424" t="n">
        <v>8.03</v>
      </c>
      <c r="BE545" s="425" t="n">
        <v>39.6</v>
      </c>
      <c r="BF545" s="421" t="n">
        <v>237</v>
      </c>
      <c r="BG545" s="427" t="n">
        <v>8490</v>
      </c>
      <c r="BH545" s="421" t="n">
        <f aca="false">BG545*0.67</f>
        <v>5688.3</v>
      </c>
      <c r="BI545" s="433"/>
      <c r="BJ545" s="422"/>
      <c r="BK545" s="428" t="n">
        <v>12.3</v>
      </c>
      <c r="BL545" s="428"/>
      <c r="BM545" s="429"/>
      <c r="BN545" s="423"/>
      <c r="BO545" s="426" t="n">
        <v>148</v>
      </c>
      <c r="BP545" s="426"/>
      <c r="BQ545" s="424" t="n">
        <v>4.42</v>
      </c>
      <c r="BR545" s="422" t="n">
        <f aca="false">BQ545/$BQ$6</f>
        <v>0.613888888888889</v>
      </c>
      <c r="BS545" s="410" t="n">
        <f aca="false">BA545+AF545</f>
        <v>44843</v>
      </c>
      <c r="BT545" s="430" t="n">
        <f aca="false">(BD545*BA545+AP545*AF545)/(AF545+BA545)</f>
        <v>8.01233838057222</v>
      </c>
      <c r="BU545" s="431" t="n">
        <f aca="false">(AQ545*Y545+BA545*BE545)/(BA545+Y545)</f>
        <v>39.6</v>
      </c>
      <c r="BV545" s="431" t="n">
        <f aca="false">(BA545*BF545+AR545*AF545)/(AF545+BA545)</f>
        <v>324.473184220503</v>
      </c>
      <c r="BW545" s="431" t="n">
        <f aca="false">(BA545*BG545+AS545*AF545)/(AF545+BA545)</f>
        <v>8217.46515621167</v>
      </c>
      <c r="BX545" s="431" t="n">
        <f aca="false">BW545*0.65</f>
        <v>5341.35235153759</v>
      </c>
      <c r="BY545" s="431" t="n">
        <f aca="false">(BK545*BA545+AY545*AF545)/BS545</f>
        <v>12.2197199116919</v>
      </c>
      <c r="BZ545" s="431"/>
      <c r="CA545" s="432"/>
      <c r="CB545" s="431" t="n">
        <f aca="false">BO545</f>
        <v>148</v>
      </c>
      <c r="CC545" s="433" t="n">
        <v>21725</v>
      </c>
      <c r="CD545" s="412" t="n">
        <f aca="false">CC545+AF545/2</f>
        <v>22445</v>
      </c>
      <c r="CE545" s="422" t="n">
        <f aca="false">CD545/25000</f>
        <v>0.8978</v>
      </c>
      <c r="CF545" s="434" t="n">
        <f aca="false">6700/CD545*24</f>
        <v>7.16417910447761</v>
      </c>
      <c r="CG545" s="435"/>
      <c r="CH545" s="428"/>
      <c r="CI545" s="447" t="n">
        <f aca="false">9500/CD545*24</f>
        <v>10.1581644018712</v>
      </c>
      <c r="CJ545" s="437" t="n">
        <v>32.3</v>
      </c>
      <c r="CK545" s="437" t="n">
        <v>3.1</v>
      </c>
      <c r="CL545" s="424"/>
      <c r="CM545" s="424" t="n">
        <v>19</v>
      </c>
      <c r="CN545" s="424" t="n">
        <v>114</v>
      </c>
      <c r="CO545" s="433"/>
      <c r="CP545" s="433"/>
      <c r="CQ545" s="438"/>
      <c r="CR545" s="438" t="n">
        <v>0.81</v>
      </c>
      <c r="CS545" s="425"/>
      <c r="CT545" s="433" t="n">
        <f aca="false">3500/CD545*24</f>
        <v>3.74248162174204</v>
      </c>
      <c r="CU545" s="435" t="n">
        <v>6.98</v>
      </c>
      <c r="CV545" s="439"/>
      <c r="CW545" s="440"/>
      <c r="CX545" s="441"/>
      <c r="CY545" s="442"/>
      <c r="CZ545" s="443"/>
      <c r="DA545" s="443"/>
      <c r="DB545" s="443"/>
      <c r="DC545" s="443"/>
      <c r="DD545" s="444"/>
      <c r="DE545" s="441"/>
      <c r="DF545" s="445" t="n">
        <v>21678</v>
      </c>
      <c r="DG545" s="446" t="n">
        <f aca="false">DF545+AF545/2</f>
        <v>22398</v>
      </c>
      <c r="DH545" s="422" t="n">
        <f aca="false">DG545/25000</f>
        <v>0.89592</v>
      </c>
      <c r="DI545" s="447" t="n">
        <f aca="false">6700/DG545*24</f>
        <v>7.17921242968122</v>
      </c>
      <c r="DJ545" s="435" t="n">
        <v>7.78</v>
      </c>
      <c r="DK545" s="428" t="n">
        <v>3.4</v>
      </c>
      <c r="DL545" s="447" t="n">
        <f aca="false">9500/DG545*24</f>
        <v>10.179480310742</v>
      </c>
      <c r="DM545" s="423" t="n">
        <v>32</v>
      </c>
      <c r="DN545" s="423" t="n">
        <v>2.5</v>
      </c>
      <c r="DO545" s="424" t="n">
        <v>7.87</v>
      </c>
      <c r="DP545" s="424" t="n">
        <v>18.8</v>
      </c>
      <c r="DQ545" s="424" t="n">
        <v>121</v>
      </c>
      <c r="DR545" s="433"/>
      <c r="DS545" s="433"/>
      <c r="DT545" s="438"/>
      <c r="DU545" s="438" t="n">
        <v>0.82</v>
      </c>
      <c r="DV545" s="425"/>
      <c r="DW545" s="447" t="n">
        <f aca="false">3500/DG545*24</f>
        <v>3.75033485132601</v>
      </c>
      <c r="DX545" s="435" t="n">
        <v>7.32</v>
      </c>
      <c r="DY545" s="439" t="n">
        <v>8</v>
      </c>
      <c r="DZ545" s="440" t="n">
        <v>18.9</v>
      </c>
      <c r="EA545" s="661" t="n">
        <f aca="false">DZ545*3.6</f>
        <v>68.04</v>
      </c>
      <c r="EB545" s="442" t="n">
        <v>8340</v>
      </c>
      <c r="EC545" s="443" t="n">
        <v>5.3</v>
      </c>
      <c r="ED545" s="443"/>
      <c r="EE545" s="443"/>
      <c r="EF545" s="443"/>
      <c r="EG545" s="444" t="n">
        <v>20</v>
      </c>
      <c r="EH545" s="441"/>
      <c r="EI545" s="430" t="n">
        <f aca="false">DY545</f>
        <v>8</v>
      </c>
      <c r="EJ545" s="448" t="n">
        <f aca="false">DZ545</f>
        <v>18.9</v>
      </c>
      <c r="EK545" s="449" t="n">
        <f aca="false">EA545</f>
        <v>68.04</v>
      </c>
      <c r="EL545" s="418" t="n">
        <f aca="false">EB545</f>
        <v>8340</v>
      </c>
      <c r="EM545" s="432" t="n">
        <f aca="false">EC545</f>
        <v>5.3</v>
      </c>
      <c r="EN545" s="432"/>
      <c r="EO545" s="432"/>
      <c r="EP545" s="432"/>
      <c r="EQ545" s="431" t="n">
        <f aca="false">EG545</f>
        <v>20</v>
      </c>
      <c r="ER545" s="449"/>
      <c r="ES545" s="450" t="n">
        <f aca="false">44000/(BA545+AF545)*24</f>
        <v>23.5488259037085</v>
      </c>
      <c r="ET545" s="451" t="n">
        <f aca="false">(BA545+AF545)/BA$6</f>
        <v>0.89686</v>
      </c>
      <c r="EU545" s="452" t="n">
        <f aca="false">BV545/1000/ES545*24</f>
        <v>0.330689795454545</v>
      </c>
      <c r="EV545" s="451" t="n">
        <f aca="false">EU545/$EU$6</f>
        <v>0.61238851010101</v>
      </c>
      <c r="EW545" s="514" t="n">
        <f aca="false">1-EM545/BY545</f>
        <v>0.566274837860324</v>
      </c>
      <c r="EX545" s="515" t="n">
        <f aca="false">BY545-EM545</f>
        <v>6.9197199116919</v>
      </c>
      <c r="EY545" s="514" t="n">
        <f aca="false">1-EJ545/BU545</f>
        <v>0.522727272727273</v>
      </c>
      <c r="EZ545" s="515" t="n">
        <f aca="false">BU545-EJ545</f>
        <v>20.7</v>
      </c>
      <c r="FA545" s="451" t="n">
        <f aca="false">1-EK545/BV545</f>
        <v>0.790306246220452</v>
      </c>
      <c r="FB545" s="432" t="n">
        <f aca="false">BV545-EK545</f>
        <v>256.433184220503</v>
      </c>
      <c r="FC545" s="453"/>
      <c r="FD545" s="432"/>
      <c r="FE545" s="453" t="n">
        <f aca="false">1-EQ545/CB545</f>
        <v>0.864864864864865</v>
      </c>
      <c r="FF545" s="431" t="n">
        <f aca="false">CB545-EQ545</f>
        <v>128</v>
      </c>
      <c r="FG545" s="406" t="n">
        <v>50400</v>
      </c>
      <c r="FH545" s="590"/>
      <c r="FI545" s="591"/>
      <c r="FJ545" s="592"/>
      <c r="FK545" s="456" t="n">
        <f aca="false">3000/BS545*24</f>
        <v>1.60560176616194</v>
      </c>
      <c r="FL545" s="531" t="n">
        <v>2000</v>
      </c>
      <c r="FM545" s="456" t="n">
        <f aca="false">FL545/BS545*1000</f>
        <v>44.600049060054</v>
      </c>
      <c r="FN545" s="531" t="n">
        <v>6070</v>
      </c>
      <c r="FO545" s="533" t="n">
        <f aca="false">FN545/11.15/1.2/1000</f>
        <v>0.453662182361734</v>
      </c>
      <c r="FP545" s="450" t="n">
        <f aca="false">FN545/BS545*1000</f>
        <v>135.361148897264</v>
      </c>
      <c r="FQ545" s="458" t="n">
        <v>54</v>
      </c>
      <c r="FR545" s="459" t="n">
        <f aca="false">FQ545/BS545*1000</f>
        <v>1.20420132462146</v>
      </c>
      <c r="FS545" s="577" t="n">
        <v>8.01</v>
      </c>
      <c r="FT545" s="578" t="n">
        <v>14</v>
      </c>
      <c r="FU545" s="661" t="n">
        <v>55</v>
      </c>
      <c r="FV545" s="580" t="n">
        <v>2</v>
      </c>
      <c r="FW545" s="581"/>
      <c r="FX545" s="580"/>
      <c r="FY545" s="453" t="n">
        <f aca="false">1-FV545/(EG545+DD545)</f>
        <v>0.9</v>
      </c>
      <c r="FZ545" s="453"/>
      <c r="GA545" s="430"/>
      <c r="GB545" s="514" t="n">
        <f aca="false">1-FT545/DZ545</f>
        <v>0.259259259259259</v>
      </c>
      <c r="GC545" s="515" t="n">
        <f aca="false">(CW545+DZ545-FT545)</f>
        <v>4.9</v>
      </c>
      <c r="GD545" s="514" t="n">
        <f aca="false">1-FU545/EA545</f>
        <v>0.191651969429747</v>
      </c>
      <c r="GE545" s="528" t="n">
        <f aca="false">CX545+EA545-FU545</f>
        <v>13.04</v>
      </c>
      <c r="GF545" s="462" t="n">
        <f aca="false">4100/BS545*24</f>
        <v>2.19432241375465</v>
      </c>
      <c r="GG545" s="607" t="n">
        <v>20</v>
      </c>
      <c r="GH545" s="451" t="n">
        <f aca="false">GG545/80</f>
        <v>0.25</v>
      </c>
      <c r="GI545" s="406" t="n">
        <v>140</v>
      </c>
      <c r="GJ545" s="463" t="n">
        <f aca="false">GI545/GG545</f>
        <v>7</v>
      </c>
      <c r="GK545" s="464" t="n">
        <f aca="false">GG545/(BS545/24)*1000</f>
        <v>10.704011774413</v>
      </c>
      <c r="GL545" s="465" t="n">
        <v>8.19</v>
      </c>
      <c r="GM545" s="530" t="n">
        <v>13.5</v>
      </c>
      <c r="GN545" s="407" t="n">
        <v>53</v>
      </c>
      <c r="GO545" s="514" t="n">
        <f aca="false">1-GM545/FT545</f>
        <v>0.0357142857142857</v>
      </c>
      <c r="GP545" s="451" t="n">
        <f aca="false">1-GN545/FU545</f>
        <v>0.0363636363636364</v>
      </c>
      <c r="GQ545" s="578" t="n">
        <v>8</v>
      </c>
      <c r="GR545" s="456" t="n">
        <f aca="false">4300/BS545*24</f>
        <v>2.30136253149878</v>
      </c>
      <c r="GS545" s="532" t="n">
        <f aca="false">HC545</f>
        <v>13</v>
      </c>
      <c r="GT545" s="532" t="n">
        <f aca="false">HD545</f>
        <v>42.9</v>
      </c>
      <c r="GU545" s="514" t="n">
        <f aca="false">1-GS545/GM545</f>
        <v>0.0370370370370371</v>
      </c>
      <c r="GV545" s="514" t="n">
        <f aca="false">1-GT545/GN545</f>
        <v>0.190566037735849</v>
      </c>
      <c r="GW545" s="514" t="n">
        <f aca="false">1-HC545/FT545</f>
        <v>0.0714285714285714</v>
      </c>
      <c r="GX545" s="514" t="n">
        <f aca="false">1-HD545/FU545</f>
        <v>0.22</v>
      </c>
      <c r="GY545" s="463" t="n">
        <f aca="false">GK545/(FU545-HD545)</f>
        <v>0.884629072265533</v>
      </c>
      <c r="GZ545" s="406" t="n">
        <v>42980</v>
      </c>
      <c r="HA545" s="582" t="n">
        <v>8.35</v>
      </c>
      <c r="HB545" s="452" t="n">
        <v>7.99</v>
      </c>
      <c r="HC545" s="578" t="n">
        <v>13</v>
      </c>
      <c r="HD545" s="464" t="n">
        <f aca="false">HC545*3.3</f>
        <v>42.9</v>
      </c>
      <c r="HE545" s="464" t="n">
        <v>13.3</v>
      </c>
      <c r="HF545" s="464" t="n">
        <f aca="false">HE545*2.7</f>
        <v>35.91</v>
      </c>
      <c r="HG545" s="583"/>
      <c r="HH545" s="576" t="n">
        <v>6</v>
      </c>
      <c r="HI545" s="584" t="n">
        <v>8720</v>
      </c>
      <c r="HJ545" s="407" t="n">
        <f aca="false">HI545*0.67</f>
        <v>5842.4</v>
      </c>
      <c r="HK545" s="407"/>
      <c r="HL545" s="550"/>
      <c r="HM545" s="585"/>
      <c r="HN545" s="462" t="n">
        <v>5.41</v>
      </c>
      <c r="HO545" s="575"/>
      <c r="HP545" s="549" t="n">
        <v>0.01</v>
      </c>
      <c r="HQ545" s="586"/>
      <c r="HR545" s="587"/>
      <c r="HS545" s="521" t="n">
        <v>0.13</v>
      </c>
      <c r="HT545" s="588" t="n">
        <v>4</v>
      </c>
      <c r="HU545" s="523" t="n">
        <f aca="false">72500/BA545*24</f>
        <v>40.0893947422989</v>
      </c>
      <c r="HV545" s="514" t="n">
        <f aca="false">1-HC545/BE545</f>
        <v>0.671717171717172</v>
      </c>
      <c r="HW545" s="514" t="n">
        <f aca="false">1-HD545/BF545</f>
        <v>0.818987341772152</v>
      </c>
      <c r="HX545" s="514" t="n">
        <f aca="false">1-HN545/BK545</f>
        <v>0.560162601626016</v>
      </c>
      <c r="HY545" s="600" t="s">
        <v>231</v>
      </c>
    </row>
    <row r="546" s="599" customFormat="true" ht="15" hidden="false" customHeight="true" outlineLevel="0" collapsed="false">
      <c r="A546" s="401" t="n">
        <v>44028</v>
      </c>
      <c r="B546" s="516" t="n">
        <v>51038</v>
      </c>
      <c r="C546" s="403" t="n">
        <f aca="false">B546/$B$6</f>
        <v>1.02076</v>
      </c>
      <c r="D546" s="572" t="n">
        <v>8.31</v>
      </c>
      <c r="E546" s="573" t="n">
        <v>37.8</v>
      </c>
      <c r="F546" s="407" t="n">
        <v>156</v>
      </c>
      <c r="G546" s="407" t="n">
        <f aca="false">F546*B546/1000</f>
        <v>7961.928</v>
      </c>
      <c r="H546" s="403" t="n">
        <f aca="false">G546/$G$6</f>
        <v>0.31847712</v>
      </c>
      <c r="I546" s="574"/>
      <c r="J546" s="407"/>
      <c r="K546" s="575"/>
      <c r="L546" s="575"/>
      <c r="M546" s="575"/>
      <c r="N546" s="576"/>
      <c r="O546" s="576"/>
      <c r="P546" s="410"/>
      <c r="Q546" s="410" t="n">
        <v>1440</v>
      </c>
      <c r="R546" s="410"/>
      <c r="S546" s="410"/>
      <c r="T546" s="411" t="n">
        <v>5.35</v>
      </c>
      <c r="U546" s="410" t="n">
        <f aca="false">V546/2.9</f>
        <v>3641.37931034483</v>
      </c>
      <c r="V546" s="410" t="n">
        <v>10560</v>
      </c>
      <c r="W546" s="410" t="n">
        <v>5102</v>
      </c>
      <c r="X546" s="517"/>
      <c r="Y546" s="474"/>
      <c r="Z546" s="430"/>
      <c r="AA546" s="410"/>
      <c r="AB546" s="410"/>
      <c r="AC546" s="410"/>
      <c r="AD546" s="475"/>
      <c r="AE546" s="478"/>
      <c r="AF546" s="479" t="n">
        <f aca="false">X546+Q546</f>
        <v>1440</v>
      </c>
      <c r="AG546" s="478" t="n">
        <f aca="false">AF546/$AF$6</f>
        <v>0.576</v>
      </c>
      <c r="AH546" s="479" t="n">
        <f aca="false">AI546/2.9</f>
        <v>3641.37931034483</v>
      </c>
      <c r="AI546" s="479" t="n">
        <f aca="false">(V546*Q546+F546*X546)/AF546</f>
        <v>10560</v>
      </c>
      <c r="AJ546" s="474" t="n">
        <f aca="false">(V546*Q546+X546*F546)/1000</f>
        <v>15206.4</v>
      </c>
      <c r="AK546" s="478" t="n">
        <f aca="false">AJ546/$AJ$6</f>
        <v>0.67584</v>
      </c>
      <c r="AL546" s="448" t="n">
        <v>38</v>
      </c>
      <c r="AM546" s="480"/>
      <c r="AN546" s="474" t="n">
        <v>1755</v>
      </c>
      <c r="AO546" s="474" t="n">
        <v>1720</v>
      </c>
      <c r="AP546" s="480" t="n">
        <v>7.5</v>
      </c>
      <c r="AQ546" s="448" t="n">
        <v>995</v>
      </c>
      <c r="AR546" s="474" t="n">
        <f aca="false">AQ546*3</f>
        <v>2985</v>
      </c>
      <c r="AS546" s="658" t="n">
        <f aca="false">AR546/AQ546</f>
        <v>3</v>
      </c>
      <c r="AT546" s="474" t="n">
        <v>5690</v>
      </c>
      <c r="AU546" s="448"/>
      <c r="AV546" s="481" t="n">
        <v>60</v>
      </c>
      <c r="AW546" s="480" t="n">
        <v>12.33</v>
      </c>
      <c r="AX546" s="480" t="n">
        <v>44.56</v>
      </c>
      <c r="AY546" s="481" t="n">
        <v>9.3</v>
      </c>
      <c r="AZ546" s="481" t="n">
        <v>2.7</v>
      </c>
      <c r="BA546" s="421" t="n">
        <f aca="false">CC546+DF546</f>
        <v>49753.1</v>
      </c>
      <c r="BB546" s="422" t="n">
        <f aca="false">BA546/$BA$6</f>
        <v>0.995062</v>
      </c>
      <c r="BC546" s="423"/>
      <c r="BD546" s="424" t="n">
        <v>7.88</v>
      </c>
      <c r="BE546" s="425" t="n">
        <v>30.6</v>
      </c>
      <c r="BF546" s="421" t="n">
        <v>206</v>
      </c>
      <c r="BG546" s="427" t="n">
        <v>6020</v>
      </c>
      <c r="BH546" s="421" t="n">
        <f aca="false">BG546*0.67</f>
        <v>4033.4</v>
      </c>
      <c r="BI546" s="433"/>
      <c r="BJ546" s="422"/>
      <c r="BK546" s="428" t="n">
        <v>12.3</v>
      </c>
      <c r="BL546" s="428"/>
      <c r="BM546" s="429"/>
      <c r="BN546" s="423"/>
      <c r="BO546" s="426" t="n">
        <v>195</v>
      </c>
      <c r="BP546" s="426"/>
      <c r="BQ546" s="424" t="n">
        <v>6.33</v>
      </c>
      <c r="BR546" s="422" t="n">
        <f aca="false">BQ546/$BQ$6</f>
        <v>0.879166666666667</v>
      </c>
      <c r="BS546" s="410" t="n">
        <f aca="false">BA546+AF546</f>
        <v>51193.1</v>
      </c>
      <c r="BT546" s="430" t="n">
        <f aca="false">(BD546*BA546+AP546*AF546)/(AF546+BA546)</f>
        <v>7.86931105949825</v>
      </c>
      <c r="BU546" s="431" t="n">
        <f aca="false">(AQ546*Y546+BA546*BE546)/(BA546+Y546)</f>
        <v>30.6</v>
      </c>
      <c r="BV546" s="431" t="n">
        <f aca="false">(BA546*BF546+AR546*AF546)/(AF546+BA546)</f>
        <v>284.169909616726</v>
      </c>
      <c r="BW546" s="431" t="n">
        <f aca="false">(BA546*BG546+AS546*AF546)/(AF546+BA546)</f>
        <v>5850.74906579207</v>
      </c>
      <c r="BX546" s="431" t="n">
        <f aca="false">BW546*0.65</f>
        <v>3802.98689276485</v>
      </c>
      <c r="BY546" s="431" t="n">
        <f aca="false">(BK546*BA546+AY546*AF546)/BS546</f>
        <v>12.2156136276178</v>
      </c>
      <c r="BZ546" s="431"/>
      <c r="CA546" s="432"/>
      <c r="CB546" s="431" t="n">
        <f aca="false">BO546</f>
        <v>195</v>
      </c>
      <c r="CC546" s="433" t="n">
        <v>24821.38</v>
      </c>
      <c r="CD546" s="412" t="n">
        <f aca="false">CC546+AF546/2</f>
        <v>25541.38</v>
      </c>
      <c r="CE546" s="422" t="n">
        <f aca="false">CD546/25000</f>
        <v>1.0216552</v>
      </c>
      <c r="CF546" s="434" t="n">
        <f aca="false">6700/CD546*24</f>
        <v>6.29566609165206</v>
      </c>
      <c r="CG546" s="435"/>
      <c r="CH546" s="428"/>
      <c r="CI546" s="447" t="n">
        <f aca="false">9500/CD546*24</f>
        <v>8.92669072696933</v>
      </c>
      <c r="CJ546" s="437" t="n">
        <v>29.6</v>
      </c>
      <c r="CK546" s="437" t="n">
        <v>3.3</v>
      </c>
      <c r="CL546" s="424"/>
      <c r="CM546" s="424" t="n">
        <v>18.8</v>
      </c>
      <c r="CN546" s="424" t="n">
        <v>96</v>
      </c>
      <c r="CO546" s="433"/>
      <c r="CP546" s="433"/>
      <c r="CQ546" s="438"/>
      <c r="CR546" s="438" t="n">
        <v>0.8</v>
      </c>
      <c r="CS546" s="425"/>
      <c r="CT546" s="433" t="n">
        <f aca="false">3500/CD546*24</f>
        <v>3.2887807941466</v>
      </c>
      <c r="CU546" s="435" t="n">
        <v>7.52</v>
      </c>
      <c r="CV546" s="439"/>
      <c r="CW546" s="440"/>
      <c r="CX546" s="441"/>
      <c r="CY546" s="442"/>
      <c r="CZ546" s="443"/>
      <c r="DA546" s="443"/>
      <c r="DB546" s="443"/>
      <c r="DC546" s="443"/>
      <c r="DD546" s="444"/>
      <c r="DE546" s="441"/>
      <c r="DF546" s="445" t="n">
        <v>24931.72</v>
      </c>
      <c r="DG546" s="446" t="n">
        <f aca="false">DF546+AF546/2</f>
        <v>25651.72</v>
      </c>
      <c r="DH546" s="422" t="n">
        <f aca="false">DG546/25000</f>
        <v>1.0260688</v>
      </c>
      <c r="DI546" s="447" t="n">
        <f aca="false">6700/DG546*24</f>
        <v>6.26858549836034</v>
      </c>
      <c r="DJ546" s="435" t="n">
        <v>7.78</v>
      </c>
      <c r="DK546" s="428" t="n">
        <v>3.3</v>
      </c>
      <c r="DL546" s="447" t="n">
        <f aca="false">9500/DG546*24</f>
        <v>8.88829287080944</v>
      </c>
      <c r="DM546" s="423" t="n">
        <v>29.7</v>
      </c>
      <c r="DN546" s="423" t="n">
        <v>3.4</v>
      </c>
      <c r="DO546" s="424" t="n">
        <v>7.79</v>
      </c>
      <c r="DP546" s="424" t="n">
        <v>17.9</v>
      </c>
      <c r="DQ546" s="424" t="n">
        <v>99</v>
      </c>
      <c r="DR546" s="433"/>
      <c r="DS546" s="433"/>
      <c r="DT546" s="438"/>
      <c r="DU546" s="438" t="n">
        <v>0.83</v>
      </c>
      <c r="DV546" s="425"/>
      <c r="DW546" s="447" t="n">
        <f aca="false">3500/DG546*24</f>
        <v>3.27463421556137</v>
      </c>
      <c r="DX546" s="435" t="n">
        <v>7.42</v>
      </c>
      <c r="DY546" s="439" t="n">
        <v>7.97</v>
      </c>
      <c r="DZ546" s="440" t="n">
        <v>18.5</v>
      </c>
      <c r="EA546" s="661" t="n">
        <f aca="false">DZ546*3.6</f>
        <v>66.6</v>
      </c>
      <c r="EB546" s="442" t="n">
        <v>7420</v>
      </c>
      <c r="EC546" s="443" t="n">
        <v>5.4</v>
      </c>
      <c r="ED546" s="443"/>
      <c r="EE546" s="443"/>
      <c r="EF546" s="443"/>
      <c r="EG546" s="444" t="n">
        <v>22</v>
      </c>
      <c r="EH546" s="441"/>
      <c r="EI546" s="430" t="n">
        <f aca="false">DY546</f>
        <v>7.97</v>
      </c>
      <c r="EJ546" s="448" t="n">
        <f aca="false">DZ546</f>
        <v>18.5</v>
      </c>
      <c r="EK546" s="449" t="n">
        <f aca="false">EA546</f>
        <v>66.6</v>
      </c>
      <c r="EL546" s="418" t="n">
        <f aca="false">EB546</f>
        <v>7420</v>
      </c>
      <c r="EM546" s="432" t="n">
        <f aca="false">EC546</f>
        <v>5.4</v>
      </c>
      <c r="EN546" s="432"/>
      <c r="EO546" s="432"/>
      <c r="EP546" s="432"/>
      <c r="EQ546" s="431" t="n">
        <f aca="false">EG546</f>
        <v>22</v>
      </c>
      <c r="ER546" s="449"/>
      <c r="ES546" s="450" t="n">
        <f aca="false">44000/(BA546+AF546)*24</f>
        <v>20.6277799156527</v>
      </c>
      <c r="ET546" s="451" t="n">
        <f aca="false">(BA546+AF546)/BA$6</f>
        <v>1.023862</v>
      </c>
      <c r="EU546" s="452" t="n">
        <f aca="false">BV546/1000/ES546*24</f>
        <v>0.330625877272727</v>
      </c>
      <c r="EV546" s="451" t="n">
        <f aca="false">EU546/$EU$6</f>
        <v>0.612270143097643</v>
      </c>
      <c r="EW546" s="514" t="n">
        <f aca="false">1-EM546/BY546</f>
        <v>0.557942796439521</v>
      </c>
      <c r="EX546" s="515" t="n">
        <f aca="false">BY546-EM546</f>
        <v>6.81561362761778</v>
      </c>
      <c r="EY546" s="514" t="n">
        <f aca="false">1-EJ546/BU546</f>
        <v>0.395424836601307</v>
      </c>
      <c r="EZ546" s="515" t="n">
        <f aca="false">BU546-EJ546</f>
        <v>12.1</v>
      </c>
      <c r="FA546" s="451" t="n">
        <f aca="false">1-EK546/BV546</f>
        <v>0.765633173160991</v>
      </c>
      <c r="FB546" s="432" t="n">
        <f aca="false">BV546-EK546</f>
        <v>217.569909616726</v>
      </c>
      <c r="FC546" s="453"/>
      <c r="FD546" s="432"/>
      <c r="FE546" s="453" t="n">
        <f aca="false">1-EQ546/CB546</f>
        <v>0.887179487179487</v>
      </c>
      <c r="FF546" s="431" t="n">
        <f aca="false">CB546-EQ546</f>
        <v>173</v>
      </c>
      <c r="FG546" s="406" t="n">
        <v>50400</v>
      </c>
      <c r="FH546" s="590"/>
      <c r="FI546" s="591"/>
      <c r="FJ546" s="592"/>
      <c r="FK546" s="456" t="n">
        <f aca="false">3000/BS546*24</f>
        <v>1.40643953970359</v>
      </c>
      <c r="FL546" s="531" t="n">
        <v>2600</v>
      </c>
      <c r="FM546" s="456" t="n">
        <f aca="false">FL546/BS546*1000</f>
        <v>50.7880944892964</v>
      </c>
      <c r="FN546" s="531" t="n">
        <v>4448</v>
      </c>
      <c r="FO546" s="533" t="n">
        <f aca="false">FN546/11.15/1.2/1000</f>
        <v>0.332436472346786</v>
      </c>
      <c r="FP546" s="450" t="n">
        <f aca="false">FN546/BS546*1000</f>
        <v>86.8867093416886</v>
      </c>
      <c r="FQ546" s="458" t="n">
        <v>54</v>
      </c>
      <c r="FR546" s="459" t="n">
        <f aca="false">FQ546/BS546*1000</f>
        <v>1.05482965477769</v>
      </c>
      <c r="FS546" s="577" t="n">
        <v>8.03</v>
      </c>
      <c r="FT546" s="578" t="n">
        <v>14.5</v>
      </c>
      <c r="FU546" s="661" t="n">
        <v>60</v>
      </c>
      <c r="FV546" s="580" t="n">
        <v>4</v>
      </c>
      <c r="FW546" s="581"/>
      <c r="FX546" s="580"/>
      <c r="FY546" s="453" t="n">
        <f aca="false">1-FV546/(EG546+DD546)</f>
        <v>0.818181818181818</v>
      </c>
      <c r="FZ546" s="453"/>
      <c r="GA546" s="430"/>
      <c r="GB546" s="514" t="n">
        <f aca="false">1-FT546/DZ546</f>
        <v>0.216216216216216</v>
      </c>
      <c r="GC546" s="515" t="n">
        <f aca="false">(CW546+DZ546-FT546)</f>
        <v>4</v>
      </c>
      <c r="GD546" s="514" t="n">
        <f aca="false">1-FU546/EA546</f>
        <v>0.0990990990990992</v>
      </c>
      <c r="GE546" s="528" t="n">
        <f aca="false">CX546+EA546-FU546</f>
        <v>6.60000000000001</v>
      </c>
      <c r="GF546" s="462" t="n">
        <f aca="false">4100/BS546*24</f>
        <v>1.92213403759491</v>
      </c>
      <c r="GG546" s="607" t="n">
        <v>20</v>
      </c>
      <c r="GH546" s="451" t="n">
        <f aca="false">GG546/80</f>
        <v>0.25</v>
      </c>
      <c r="GI546" s="406" t="n">
        <v>140</v>
      </c>
      <c r="GJ546" s="463" t="n">
        <f aca="false">GI546/GG546</f>
        <v>7</v>
      </c>
      <c r="GK546" s="464" t="n">
        <f aca="false">GG546/(BS546/24)*1000</f>
        <v>9.37626359802395</v>
      </c>
      <c r="GL546" s="465" t="n">
        <v>8.12</v>
      </c>
      <c r="GM546" s="530" t="n">
        <v>13.9</v>
      </c>
      <c r="GN546" s="407" t="n">
        <v>53</v>
      </c>
      <c r="GO546" s="514" t="n">
        <f aca="false">1-GM546/FT546</f>
        <v>0.0413793103448276</v>
      </c>
      <c r="GP546" s="451" t="n">
        <f aca="false">1-GN546/FU546</f>
        <v>0.116666666666667</v>
      </c>
      <c r="GQ546" s="578" t="n">
        <v>8</v>
      </c>
      <c r="GR546" s="456" t="n">
        <f aca="false">4300/BS546*24</f>
        <v>2.01589667357515</v>
      </c>
      <c r="GS546" s="532" t="n">
        <f aca="false">HC546</f>
        <v>13.5</v>
      </c>
      <c r="GT546" s="532" t="n">
        <f aca="false">HD546</f>
        <v>44.55</v>
      </c>
      <c r="GU546" s="514" t="n">
        <f aca="false">1-GS546/GM546</f>
        <v>0.0287769784172662</v>
      </c>
      <c r="GV546" s="514" t="n">
        <f aca="false">1-GT546/GN546</f>
        <v>0.159433962264151</v>
      </c>
      <c r="GW546" s="514" t="n">
        <f aca="false">1-HC546/FT546</f>
        <v>0.0689655172413793</v>
      </c>
      <c r="GX546" s="514" t="n">
        <f aca="false">1-HD546/FU546</f>
        <v>0.2575</v>
      </c>
      <c r="GY546" s="463" t="n">
        <f aca="false">GK546/(FU546-HD546)</f>
        <v>0.606877902784722</v>
      </c>
      <c r="GZ546" s="406" t="n">
        <v>50325</v>
      </c>
      <c r="HA546" s="582" t="n">
        <v>8.33</v>
      </c>
      <c r="HB546" s="452" t="n">
        <v>8</v>
      </c>
      <c r="HC546" s="578" t="n">
        <v>13.5</v>
      </c>
      <c r="HD546" s="464" t="n">
        <f aca="false">HC546*3.3</f>
        <v>44.55</v>
      </c>
      <c r="HE546" s="464" t="n">
        <v>13.6</v>
      </c>
      <c r="HF546" s="464" t="n">
        <f aca="false">HE546*2.7</f>
        <v>36.72</v>
      </c>
      <c r="HG546" s="583"/>
      <c r="HH546" s="576" t="n">
        <v>4</v>
      </c>
      <c r="HI546" s="584" t="n">
        <v>7850</v>
      </c>
      <c r="HJ546" s="407" t="n">
        <f aca="false">HI546*0.67</f>
        <v>5259.5</v>
      </c>
      <c r="HK546" s="407"/>
      <c r="HL546" s="550"/>
      <c r="HM546" s="585"/>
      <c r="HN546" s="462" t="n">
        <v>5.17</v>
      </c>
      <c r="HO546" s="575"/>
      <c r="HP546" s="549" t="n">
        <v>0.01</v>
      </c>
      <c r="HQ546" s="586"/>
      <c r="HR546" s="587"/>
      <c r="HS546" s="521" t="n">
        <v>0.14</v>
      </c>
      <c r="HT546" s="588" t="n">
        <v>4</v>
      </c>
      <c r="HU546" s="523" t="n">
        <f aca="false">72500/BA546*24</f>
        <v>34.9726951687432</v>
      </c>
      <c r="HV546" s="514" t="n">
        <f aca="false">1-HC546/BE546</f>
        <v>0.558823529411765</v>
      </c>
      <c r="HW546" s="514" t="n">
        <f aca="false">1-HD546/BF546</f>
        <v>0.78373786407767</v>
      </c>
      <c r="HX546" s="514" t="n">
        <f aca="false">1-HN546/BK546</f>
        <v>0.579674796747968</v>
      </c>
      <c r="HY546" s="600" t="s">
        <v>232</v>
      </c>
    </row>
    <row r="547" s="599" customFormat="true" ht="15" hidden="false" customHeight="true" outlineLevel="0" collapsed="false">
      <c r="A547" s="401" t="n">
        <v>44029</v>
      </c>
      <c r="B547" s="516" t="n">
        <v>43704</v>
      </c>
      <c r="C547" s="403" t="n">
        <f aca="false">B547/$B$6</f>
        <v>0.87408</v>
      </c>
      <c r="D547" s="572" t="n">
        <v>8.4</v>
      </c>
      <c r="E547" s="573" t="n">
        <v>34.7</v>
      </c>
      <c r="F547" s="407" t="n">
        <v>157</v>
      </c>
      <c r="G547" s="407" t="n">
        <f aca="false">F547*B547/1000</f>
        <v>6861.528</v>
      </c>
      <c r="H547" s="403" t="n">
        <f aca="false">G547/$G$6</f>
        <v>0.27446112</v>
      </c>
      <c r="I547" s="574"/>
      <c r="J547" s="407"/>
      <c r="K547" s="575"/>
      <c r="L547" s="575"/>
      <c r="M547" s="575"/>
      <c r="N547" s="576"/>
      <c r="O547" s="576"/>
      <c r="P547" s="410"/>
      <c r="Q547" s="410" t="n">
        <v>1440</v>
      </c>
      <c r="R547" s="410"/>
      <c r="S547" s="410"/>
      <c r="T547" s="411" t="n">
        <v>5.3</v>
      </c>
      <c r="U547" s="410" t="n">
        <f aca="false">V547/2.9</f>
        <v>3207.58620689655</v>
      </c>
      <c r="V547" s="410" t="n">
        <v>9302</v>
      </c>
      <c r="W547" s="410" t="n">
        <v>4149</v>
      </c>
      <c r="X547" s="517"/>
      <c r="Y547" s="474"/>
      <c r="Z547" s="430"/>
      <c r="AA547" s="410"/>
      <c r="AB547" s="410"/>
      <c r="AC547" s="410"/>
      <c r="AD547" s="475"/>
      <c r="AE547" s="478"/>
      <c r="AF547" s="479" t="n">
        <f aca="false">X547+Q547</f>
        <v>1440</v>
      </c>
      <c r="AG547" s="478" t="n">
        <f aca="false">AF547/$AF$6</f>
        <v>0.576</v>
      </c>
      <c r="AH547" s="479" t="n">
        <f aca="false">AI547/2.9</f>
        <v>3207.58620689655</v>
      </c>
      <c r="AI547" s="479" t="n">
        <f aca="false">(V547*Q547+F547*X547)/AF547</f>
        <v>9302</v>
      </c>
      <c r="AJ547" s="474" t="n">
        <f aca="false">(V547*Q547+X547*F547)/1000</f>
        <v>13394.88</v>
      </c>
      <c r="AK547" s="478" t="n">
        <f aca="false">AJ547/$AJ$6</f>
        <v>0.595328</v>
      </c>
      <c r="AL547" s="448" t="n">
        <v>38</v>
      </c>
      <c r="AM547" s="480"/>
      <c r="AN547" s="474" t="n">
        <v>1714</v>
      </c>
      <c r="AO547" s="474" t="n">
        <v>1711</v>
      </c>
      <c r="AP547" s="480" t="n">
        <v>7.66</v>
      </c>
      <c r="AQ547" s="448" t="n">
        <v>998</v>
      </c>
      <c r="AR547" s="474" t="n">
        <f aca="false">AQ547*3</f>
        <v>2994</v>
      </c>
      <c r="AS547" s="658" t="n">
        <f aca="false">AR547/AQ547</f>
        <v>3</v>
      </c>
      <c r="AT547" s="474" t="n">
        <v>5890</v>
      </c>
      <c r="AU547" s="448"/>
      <c r="AV547" s="481" t="n">
        <v>55</v>
      </c>
      <c r="AW547" s="480" t="n">
        <v>12.77</v>
      </c>
      <c r="AX547" s="480" t="n">
        <v>46.44</v>
      </c>
      <c r="AY547" s="481" t="n">
        <v>7.8</v>
      </c>
      <c r="AZ547" s="481" t="n">
        <v>2.8</v>
      </c>
      <c r="BA547" s="421" t="n">
        <f aca="false">CC547+DF547</f>
        <v>46027.41</v>
      </c>
      <c r="BB547" s="422" t="n">
        <f aca="false">BA547/$BA$6</f>
        <v>0.9205482</v>
      </c>
      <c r="BC547" s="423"/>
      <c r="BD547" s="424" t="n">
        <v>7.98</v>
      </c>
      <c r="BE547" s="425" t="n">
        <v>31.5</v>
      </c>
      <c r="BF547" s="421" t="n">
        <v>176</v>
      </c>
      <c r="BG547" s="427" t="n">
        <v>6060</v>
      </c>
      <c r="BH547" s="421" t="n">
        <f aca="false">BG547*0.67</f>
        <v>4060.2</v>
      </c>
      <c r="BI547" s="433"/>
      <c r="BJ547" s="422"/>
      <c r="BK547" s="428" t="n">
        <v>9.9</v>
      </c>
      <c r="BL547" s="428" t="n">
        <v>4.1</v>
      </c>
      <c r="BM547" s="429" t="n">
        <v>5.2</v>
      </c>
      <c r="BN547" s="423" t="n">
        <v>1</v>
      </c>
      <c r="BO547" s="426" t="n">
        <v>137</v>
      </c>
      <c r="BP547" s="426" t="n">
        <v>32</v>
      </c>
      <c r="BQ547" s="424" t="n">
        <v>4.08</v>
      </c>
      <c r="BR547" s="422" t="n">
        <f aca="false">BQ547/$BQ$6</f>
        <v>0.566666666666667</v>
      </c>
      <c r="BS547" s="410" t="n">
        <f aca="false">BA547+AF547</f>
        <v>47467.41</v>
      </c>
      <c r="BT547" s="430" t="n">
        <f aca="false">(BD547*BA547+AP547*AF547)/(AF547+BA547)</f>
        <v>7.97029228685534</v>
      </c>
      <c r="BU547" s="431" t="n">
        <f aca="false">(AQ547*Y547+BA547*BE547)/(BA547+Y547)</f>
        <v>31.5</v>
      </c>
      <c r="BV547" s="431" t="n">
        <f aca="false">(BA547*BF547+AR547*AF547)/(AF547+BA547)</f>
        <v>261.488548880168</v>
      </c>
      <c r="BW547" s="431" t="n">
        <f aca="false">(BA547*BG547+AS547*AF547)/(AF547+BA547)</f>
        <v>5876.25119213372</v>
      </c>
      <c r="BX547" s="431" t="n">
        <f aca="false">BW547*0.65</f>
        <v>3819.56327488692</v>
      </c>
      <c r="BY547" s="431" t="n">
        <f aca="false">(BK547*BA547+AY547*AF547)/BS547</f>
        <v>9.83629313248816</v>
      </c>
      <c r="BZ547" s="431" t="n">
        <f aca="false">(BL547*BA547+AY547*AF547)/BS547</f>
        <v>4.21224543323514</v>
      </c>
      <c r="CA547" s="432" t="n">
        <f aca="false">(BN547*BA547+AZ547*AF547)/BS547</f>
        <v>1.05460588643872</v>
      </c>
      <c r="CB547" s="431" t="n">
        <f aca="false">BO547</f>
        <v>137</v>
      </c>
      <c r="CC547" s="433" t="n">
        <v>23156.78</v>
      </c>
      <c r="CD547" s="412" t="n">
        <f aca="false">CC547+AF547/2</f>
        <v>23876.78</v>
      </c>
      <c r="CE547" s="422" t="n">
        <f aca="false">CD547/25000</f>
        <v>0.9550712</v>
      </c>
      <c r="CF547" s="434" t="n">
        <f aca="false">6700/CD547*24</f>
        <v>6.73457643786139</v>
      </c>
      <c r="CG547" s="435"/>
      <c r="CH547" s="428"/>
      <c r="CI547" s="447" t="n">
        <f aca="false">9500/CD547*24</f>
        <v>9.54902629249003</v>
      </c>
      <c r="CJ547" s="437" t="n">
        <v>29.4</v>
      </c>
      <c r="CK547" s="437" t="n">
        <v>3.78</v>
      </c>
      <c r="CL547" s="424"/>
      <c r="CM547" s="424" t="n">
        <v>16</v>
      </c>
      <c r="CN547" s="424" t="n">
        <v>93</v>
      </c>
      <c r="CO547" s="433"/>
      <c r="CP547" s="433"/>
      <c r="CQ547" s="438"/>
      <c r="CR547" s="438" t="n">
        <v>0.83</v>
      </c>
      <c r="CS547" s="425"/>
      <c r="CT547" s="433" t="n">
        <f aca="false">3500/CD547*24</f>
        <v>3.5180623182858</v>
      </c>
      <c r="CU547" s="435" t="n">
        <v>7.52</v>
      </c>
      <c r="CV547" s="439"/>
      <c r="CW547" s="440"/>
      <c r="CX547" s="441"/>
      <c r="CY547" s="442"/>
      <c r="CZ547" s="443"/>
      <c r="DA547" s="443"/>
      <c r="DB547" s="443"/>
      <c r="DC547" s="443"/>
      <c r="DD547" s="444"/>
      <c r="DE547" s="441"/>
      <c r="DF547" s="445" t="n">
        <v>22870.63</v>
      </c>
      <c r="DG547" s="446" t="n">
        <f aca="false">DF547+AF547/2</f>
        <v>23590.63</v>
      </c>
      <c r="DH547" s="422" t="n">
        <f aca="false">DG547/25000</f>
        <v>0.9436252</v>
      </c>
      <c r="DI547" s="447" t="n">
        <f aca="false">6700/DG547*24</f>
        <v>6.81626561054113</v>
      </c>
      <c r="DJ547" s="435" t="n">
        <v>7.79</v>
      </c>
      <c r="DK547" s="428" t="n">
        <v>3</v>
      </c>
      <c r="DL547" s="447" t="n">
        <f aca="false">9500/DG547*24</f>
        <v>9.66485422390161</v>
      </c>
      <c r="DM547" s="423" t="n">
        <v>29.6</v>
      </c>
      <c r="DN547" s="423" t="n">
        <v>3.26</v>
      </c>
      <c r="DO547" s="424" t="n">
        <v>7.8</v>
      </c>
      <c r="DP547" s="424" t="n">
        <v>16.4</v>
      </c>
      <c r="DQ547" s="424" t="n">
        <v>94</v>
      </c>
      <c r="DR547" s="433"/>
      <c r="DS547" s="433"/>
      <c r="DT547" s="438"/>
      <c r="DU547" s="438" t="n">
        <v>0.82</v>
      </c>
      <c r="DV547" s="425"/>
      <c r="DW547" s="447" t="n">
        <f aca="false">3500/DG547*24</f>
        <v>3.56073576670059</v>
      </c>
      <c r="DX547" s="435" t="n">
        <v>7.42</v>
      </c>
      <c r="DY547" s="439" t="n">
        <v>8.11</v>
      </c>
      <c r="DZ547" s="440" t="n">
        <v>18.4</v>
      </c>
      <c r="EA547" s="661" t="n">
        <f aca="false">DZ547*3.6</f>
        <v>66.24</v>
      </c>
      <c r="EB547" s="442" t="n">
        <v>6430</v>
      </c>
      <c r="EC547" s="443" t="n">
        <v>4.2</v>
      </c>
      <c r="ED547" s="443" t="n">
        <v>0.18</v>
      </c>
      <c r="EE547" s="443" t="n">
        <v>3.2</v>
      </c>
      <c r="EF547" s="443" t="n">
        <v>0.65</v>
      </c>
      <c r="EG547" s="444" t="n">
        <v>20</v>
      </c>
      <c r="EH547" s="441" t="n">
        <v>16</v>
      </c>
      <c r="EI547" s="430" t="n">
        <f aca="false">DY547</f>
        <v>8.11</v>
      </c>
      <c r="EJ547" s="448" t="n">
        <f aca="false">DZ547</f>
        <v>18.4</v>
      </c>
      <c r="EK547" s="449" t="n">
        <f aca="false">EA547</f>
        <v>66.24</v>
      </c>
      <c r="EL547" s="418" t="n">
        <f aca="false">EB547</f>
        <v>6430</v>
      </c>
      <c r="EM547" s="432" t="n">
        <f aca="false">EC547</f>
        <v>4.2</v>
      </c>
      <c r="EN547" s="432" t="n">
        <f aca="false">ED547</f>
        <v>0.18</v>
      </c>
      <c r="EO547" s="432" t="n">
        <f aca="false">EE547</f>
        <v>3.2</v>
      </c>
      <c r="EP547" s="432" t="n">
        <f aca="false">EF547</f>
        <v>0.65</v>
      </c>
      <c r="EQ547" s="431" t="n">
        <f aca="false">EG547</f>
        <v>20</v>
      </c>
      <c r="ER547" s="449" t="n">
        <f aca="false">EH547</f>
        <v>16</v>
      </c>
      <c r="ES547" s="450" t="n">
        <f aca="false">44000/(BA547+AF547)*24</f>
        <v>22.2468426231808</v>
      </c>
      <c r="ET547" s="451" t="n">
        <f aca="false">(BA547+AF547)/BA$6</f>
        <v>0.9493482</v>
      </c>
      <c r="EU547" s="452" t="n">
        <f aca="false">BV547/1000/ES547*24</f>
        <v>0.282095094545455</v>
      </c>
      <c r="EV547" s="451" t="n">
        <f aca="false">EU547/$EU$6</f>
        <v>0.522398323232323</v>
      </c>
      <c r="EW547" s="514" t="n">
        <f aca="false">1-EM547/BY547</f>
        <v>0.573009878474659</v>
      </c>
      <c r="EX547" s="515" t="n">
        <f aca="false">BY547-EM547</f>
        <v>5.63629313248816</v>
      </c>
      <c r="EY547" s="514" t="n">
        <f aca="false">1-EJ547/BU547</f>
        <v>0.415873015873016</v>
      </c>
      <c r="EZ547" s="515" t="n">
        <f aca="false">BU547-EJ547</f>
        <v>13.1</v>
      </c>
      <c r="FA547" s="451" t="n">
        <f aca="false">1-EK547/BV547</f>
        <v>0.746681067742069</v>
      </c>
      <c r="FB547" s="432" t="n">
        <f aca="false">BV547-EK547</f>
        <v>195.248548880168</v>
      </c>
      <c r="FC547" s="453" t="n">
        <f aca="false">1-EP547/CA547</f>
        <v>0.383656009929002</v>
      </c>
      <c r="FD547" s="432" t="n">
        <f aca="false">CA547-EP547</f>
        <v>0.404605886438717</v>
      </c>
      <c r="FE547" s="453" t="n">
        <f aca="false">1-EQ547/CB547</f>
        <v>0.854014598540146</v>
      </c>
      <c r="FF547" s="431" t="n">
        <f aca="false">CB547-EQ547</f>
        <v>117</v>
      </c>
      <c r="FG547" s="406" t="n">
        <v>50400</v>
      </c>
      <c r="FH547" s="590"/>
      <c r="FI547" s="591"/>
      <c r="FJ547" s="592"/>
      <c r="FK547" s="456" t="n">
        <f aca="false">3000/BS547*24</f>
        <v>1.51683017885324</v>
      </c>
      <c r="FL547" s="531" t="n">
        <v>2400</v>
      </c>
      <c r="FM547" s="456" t="n">
        <f aca="false">FL547/BS547*1000</f>
        <v>50.5610059617746</v>
      </c>
      <c r="FN547" s="531" t="n">
        <v>4448</v>
      </c>
      <c r="FO547" s="533" t="n">
        <f aca="false">FN547/11.15/1.2/1000</f>
        <v>0.332436472346786</v>
      </c>
      <c r="FP547" s="450" t="n">
        <f aca="false">FN547/BS547*1000</f>
        <v>93.7063977158223</v>
      </c>
      <c r="FQ547" s="458" t="n">
        <v>54</v>
      </c>
      <c r="FR547" s="459" t="n">
        <f aca="false">FQ547/BS547*1000</f>
        <v>1.13762263413993</v>
      </c>
      <c r="FS547" s="577" t="n">
        <v>8.07</v>
      </c>
      <c r="FT547" s="578" t="n">
        <v>12.5</v>
      </c>
      <c r="FU547" s="661" t="n">
        <v>43</v>
      </c>
      <c r="FV547" s="580" t="n">
        <v>6</v>
      </c>
      <c r="FW547" s="581" t="n">
        <v>0.18</v>
      </c>
      <c r="FX547" s="580" t="n">
        <v>8</v>
      </c>
      <c r="FY547" s="453" t="n">
        <f aca="false">1-FV547/(EG547+DD547)</f>
        <v>0.7</v>
      </c>
      <c r="FZ547" s="453" t="n">
        <f aca="false">1-FW547/(EF547+DC547)</f>
        <v>0.723076923076923</v>
      </c>
      <c r="GA547" s="430" t="n">
        <f aca="false">EF547+DC547-FW547</f>
        <v>0.47</v>
      </c>
      <c r="GB547" s="514" t="n">
        <f aca="false">1-FT547/DZ547</f>
        <v>0.320652173913043</v>
      </c>
      <c r="GC547" s="515" t="n">
        <f aca="false">(CW547+DZ547-FT547)</f>
        <v>5.9</v>
      </c>
      <c r="GD547" s="514" t="n">
        <f aca="false">1-FU547/EA547</f>
        <v>0.350845410628019</v>
      </c>
      <c r="GE547" s="528" t="n">
        <f aca="false">CX547+EA547-FU547</f>
        <v>23.24</v>
      </c>
      <c r="GF547" s="462" t="n">
        <f aca="false">4100/BS547*24</f>
        <v>2.07300124443276</v>
      </c>
      <c r="GG547" s="607" t="n">
        <v>20</v>
      </c>
      <c r="GH547" s="451" t="n">
        <f aca="false">GG547/80</f>
        <v>0.25</v>
      </c>
      <c r="GI547" s="406" t="n">
        <v>140</v>
      </c>
      <c r="GJ547" s="463" t="n">
        <f aca="false">GI547/GG547</f>
        <v>7</v>
      </c>
      <c r="GK547" s="464" t="n">
        <f aca="false">GG547/(BS547/24)*1000</f>
        <v>10.1122011923549</v>
      </c>
      <c r="GL547" s="465" t="n">
        <v>8.25</v>
      </c>
      <c r="GM547" s="530" t="n">
        <v>11</v>
      </c>
      <c r="GN547" s="407" t="n">
        <v>43</v>
      </c>
      <c r="GO547" s="514" t="n">
        <f aca="false">1-GM547/FT547</f>
        <v>0.12</v>
      </c>
      <c r="GP547" s="451" t="n">
        <f aca="false">1-GN547/FU547</f>
        <v>0</v>
      </c>
      <c r="GQ547" s="578" t="n">
        <v>8</v>
      </c>
      <c r="GR547" s="456" t="n">
        <f aca="false">4300/BS547*24</f>
        <v>2.17412325635631</v>
      </c>
      <c r="GS547" s="532" t="n">
        <f aca="false">HC547</f>
        <v>10.9</v>
      </c>
      <c r="GT547" s="532" t="n">
        <f aca="false">HD547</f>
        <v>35.97</v>
      </c>
      <c r="GU547" s="514" t="n">
        <f aca="false">1-GS547/GM547</f>
        <v>0.00909090909090904</v>
      </c>
      <c r="GV547" s="514" t="n">
        <f aca="false">1-GT547/GN547</f>
        <v>0.163488372093023</v>
      </c>
      <c r="GW547" s="514" t="n">
        <f aca="false">1-HC547/FT547</f>
        <v>0.128</v>
      </c>
      <c r="GX547" s="514" t="n">
        <f aca="false">1-HD547/FU547</f>
        <v>0.163488372093023</v>
      </c>
      <c r="GY547" s="463" t="n">
        <f aca="false">GK547/(FU547-HD547)</f>
        <v>1.43843544699217</v>
      </c>
      <c r="GZ547" s="406" t="n">
        <v>41869</v>
      </c>
      <c r="HA547" s="582" t="n">
        <v>8.42</v>
      </c>
      <c r="HB547" s="452" t="n">
        <v>8.04</v>
      </c>
      <c r="HC547" s="578" t="n">
        <v>10.9</v>
      </c>
      <c r="HD547" s="464" t="n">
        <f aca="false">HC547*3.3</f>
        <v>35.97</v>
      </c>
      <c r="HE547" s="464" t="n">
        <v>11.2</v>
      </c>
      <c r="HF547" s="464" t="n">
        <f aca="false">HE547*2.7</f>
        <v>30.24</v>
      </c>
      <c r="HG547" s="583"/>
      <c r="HH547" s="576" t="n">
        <v>2</v>
      </c>
      <c r="HI547" s="584" t="n">
        <v>6650</v>
      </c>
      <c r="HJ547" s="407" t="n">
        <f aca="false">HI547*0.67</f>
        <v>4455.5</v>
      </c>
      <c r="HK547" s="407"/>
      <c r="HL547" s="550" t="n">
        <v>1287</v>
      </c>
      <c r="HM547" s="585" t="n">
        <v>3.3</v>
      </c>
      <c r="HN547" s="462" t="n">
        <v>2.97</v>
      </c>
      <c r="HO547" s="575" t="n">
        <v>0.13</v>
      </c>
      <c r="HP547" s="549" t="n">
        <v>0.01</v>
      </c>
      <c r="HQ547" s="586" t="n">
        <v>3.2</v>
      </c>
      <c r="HR547" s="587" t="n">
        <v>0.18</v>
      </c>
      <c r="HS547" s="521" t="n">
        <v>0.12</v>
      </c>
      <c r="HT547" s="588" t="n">
        <v>4</v>
      </c>
      <c r="HU547" s="523" t="n">
        <f aca="false">72500/BA547*24</f>
        <v>37.8035609650858</v>
      </c>
      <c r="HV547" s="514" t="n">
        <f aca="false">1-HC547/BE547</f>
        <v>0.653968253968254</v>
      </c>
      <c r="HW547" s="514" t="n">
        <f aca="false">1-HD547/BF547</f>
        <v>0.795625</v>
      </c>
      <c r="HX547" s="514" t="n">
        <f aca="false">1-HN547/BK547</f>
        <v>0.7</v>
      </c>
      <c r="HY547" s="600" t="s">
        <v>233</v>
      </c>
    </row>
    <row r="548" s="599" customFormat="true" ht="15" hidden="false" customHeight="true" outlineLevel="0" collapsed="false">
      <c r="A548" s="401" t="n">
        <v>44030</v>
      </c>
      <c r="B548" s="516" t="n">
        <v>52321</v>
      </c>
      <c r="C548" s="403" t="n">
        <f aca="false">B548/$B$6</f>
        <v>1.04642</v>
      </c>
      <c r="D548" s="572" t="n">
        <v>8.06</v>
      </c>
      <c r="E548" s="573" t="n">
        <v>30.75</v>
      </c>
      <c r="F548" s="407" t="n">
        <v>128</v>
      </c>
      <c r="G548" s="407" t="n">
        <f aca="false">F548*B548/1000</f>
        <v>6697.088</v>
      </c>
      <c r="H548" s="403" t="n">
        <f aca="false">G548/$G$6</f>
        <v>0.26788352</v>
      </c>
      <c r="I548" s="574"/>
      <c r="J548" s="407"/>
      <c r="K548" s="575"/>
      <c r="L548" s="575"/>
      <c r="M548" s="575"/>
      <c r="N548" s="576"/>
      <c r="O548" s="576"/>
      <c r="P548" s="410"/>
      <c r="Q548" s="410" t="n">
        <v>1440</v>
      </c>
      <c r="R548" s="410"/>
      <c r="S548" s="410"/>
      <c r="T548" s="411" t="n">
        <v>5.22</v>
      </c>
      <c r="U548" s="410" t="n">
        <f aca="false">V548/2.9</f>
        <v>2784.8275862069</v>
      </c>
      <c r="V548" s="410" t="n">
        <v>8076</v>
      </c>
      <c r="W548" s="410" t="n">
        <v>3358</v>
      </c>
      <c r="X548" s="517"/>
      <c r="Y548" s="474"/>
      <c r="Z548" s="430"/>
      <c r="AA548" s="410"/>
      <c r="AB548" s="410"/>
      <c r="AC548" s="410"/>
      <c r="AD548" s="475"/>
      <c r="AE548" s="478"/>
      <c r="AF548" s="479" t="n">
        <f aca="false">X548+Q548</f>
        <v>1440</v>
      </c>
      <c r="AG548" s="478" t="n">
        <f aca="false">AF548/$AF$6</f>
        <v>0.576</v>
      </c>
      <c r="AH548" s="479" t="n">
        <f aca="false">AI548/2.9</f>
        <v>2784.8275862069</v>
      </c>
      <c r="AI548" s="479" t="n">
        <f aca="false">(V548*Q548+F548*X548)/AF548</f>
        <v>8076</v>
      </c>
      <c r="AJ548" s="474" t="n">
        <f aca="false">(V548*Q548+X548*F548)/1000</f>
        <v>11629.44</v>
      </c>
      <c r="AK548" s="478" t="n">
        <f aca="false">AJ548/$AJ$6</f>
        <v>0.516864</v>
      </c>
      <c r="AL548" s="448" t="n">
        <v>38</v>
      </c>
      <c r="AM548" s="480"/>
      <c r="AN548" s="474" t="n">
        <v>1830</v>
      </c>
      <c r="AO548" s="474" t="n">
        <v>1842</v>
      </c>
      <c r="AP548" s="480" t="n">
        <v>7.84</v>
      </c>
      <c r="AQ548" s="448" t="n">
        <v>1043</v>
      </c>
      <c r="AR548" s="474" t="n">
        <f aca="false">AQ548*3</f>
        <v>3129</v>
      </c>
      <c r="AS548" s="658" t="n">
        <f aca="false">AR548/AQ548</f>
        <v>3</v>
      </c>
      <c r="AT548" s="474" t="n">
        <v>5780</v>
      </c>
      <c r="AU548" s="448"/>
      <c r="AV548" s="481" t="n">
        <v>65</v>
      </c>
      <c r="AW548" s="480" t="n">
        <v>12.67</v>
      </c>
      <c r="AX548" s="480" t="n">
        <v>46.45</v>
      </c>
      <c r="AY548" s="481" t="n">
        <v>10.6</v>
      </c>
      <c r="AZ548" s="481" t="n">
        <v>2</v>
      </c>
      <c r="BA548" s="421" t="n">
        <f aca="false">CC548+DF548</f>
        <v>45491.86</v>
      </c>
      <c r="BB548" s="422" t="n">
        <f aca="false">BA548/$BA$6</f>
        <v>0.9098372</v>
      </c>
      <c r="BC548" s="423"/>
      <c r="BD548" s="424" t="n">
        <v>7.93</v>
      </c>
      <c r="BE548" s="425" t="n">
        <v>42.5</v>
      </c>
      <c r="BF548" s="421" t="n">
        <v>147</v>
      </c>
      <c r="BG548" s="427" t="n">
        <v>5810</v>
      </c>
      <c r="BH548" s="421" t="n">
        <f aca="false">BG548*0.67</f>
        <v>3892.7</v>
      </c>
      <c r="BI548" s="433"/>
      <c r="BJ548" s="422"/>
      <c r="BK548" s="428" t="n">
        <v>27.3</v>
      </c>
      <c r="BL548" s="428"/>
      <c r="BM548" s="429"/>
      <c r="BN548" s="423"/>
      <c r="BO548" s="426" t="n">
        <v>54</v>
      </c>
      <c r="BP548" s="426"/>
      <c r="BQ548" s="424" t="n">
        <v>5.16</v>
      </c>
      <c r="BR548" s="422" t="n">
        <f aca="false">BQ548/$BQ$6</f>
        <v>0.716666666666667</v>
      </c>
      <c r="BS548" s="410" t="n">
        <f aca="false">BA548+AF548</f>
        <v>46931.86</v>
      </c>
      <c r="BT548" s="430" t="n">
        <f aca="false">(BD548*BA548+AP548*AF548)/(AF548+BA548)</f>
        <v>7.92723854967606</v>
      </c>
      <c r="BU548" s="431" t="n">
        <f aca="false">(AQ548*Y548+BA548*BE548)/(BA548+Y548)</f>
        <v>42.5</v>
      </c>
      <c r="BV548" s="431" t="n">
        <f aca="false">(BA548*BF548+AR548*AF548)/(AF548+BA548)</f>
        <v>238.49605406647</v>
      </c>
      <c r="BW548" s="431" t="n">
        <f aca="false">(BA548*BG548+AS548*AF548)/(AF548+BA548)</f>
        <v>5631.82508854326</v>
      </c>
      <c r="BX548" s="431" t="n">
        <f aca="false">BW548*0.65</f>
        <v>3660.68630755312</v>
      </c>
      <c r="BY548" s="431" t="n">
        <f aca="false">(BK548*BA548+AY548*AF548)/BS548</f>
        <v>26.7875975510027</v>
      </c>
      <c r="BZ548" s="431"/>
      <c r="CA548" s="432"/>
      <c r="CB548" s="431" t="n">
        <f aca="false">BO548</f>
        <v>54</v>
      </c>
      <c r="CC548" s="433" t="n">
        <v>22826.66</v>
      </c>
      <c r="CD548" s="412" t="n">
        <f aca="false">CC548+AF548/2</f>
        <v>23546.66</v>
      </c>
      <c r="CE548" s="422" t="n">
        <f aca="false">CD548/25000</f>
        <v>0.9418664</v>
      </c>
      <c r="CF548" s="434" t="n">
        <f aca="false">6700/CD548*24</f>
        <v>6.82899400594394</v>
      </c>
      <c r="CG548" s="435"/>
      <c r="CH548" s="428"/>
      <c r="CI548" s="447" t="n">
        <f aca="false">9500/CD548*24</f>
        <v>9.68290194872649</v>
      </c>
      <c r="CJ548" s="437" t="n">
        <v>29.7</v>
      </c>
      <c r="CK548" s="437" t="n">
        <v>3.1</v>
      </c>
      <c r="CL548" s="424"/>
      <c r="CM548" s="424" t="n">
        <v>17.4</v>
      </c>
      <c r="CN548" s="424" t="n">
        <v>94</v>
      </c>
      <c r="CO548" s="433"/>
      <c r="CP548" s="433"/>
      <c r="CQ548" s="438"/>
      <c r="CR548" s="438" t="n">
        <v>0.88</v>
      </c>
      <c r="CS548" s="425"/>
      <c r="CT548" s="433" t="n">
        <f aca="false">3500/CD548*24</f>
        <v>3.56738492847818</v>
      </c>
      <c r="CU548" s="435" t="n">
        <v>7.7</v>
      </c>
      <c r="CV548" s="439"/>
      <c r="CW548" s="440"/>
      <c r="CX548" s="441"/>
      <c r="CY548" s="442"/>
      <c r="CZ548" s="443"/>
      <c r="DA548" s="443"/>
      <c r="DB548" s="443"/>
      <c r="DC548" s="443"/>
      <c r="DD548" s="444"/>
      <c r="DE548" s="441"/>
      <c r="DF548" s="445" t="n">
        <v>22665.2</v>
      </c>
      <c r="DG548" s="446" t="n">
        <f aca="false">DF548+AF548/2</f>
        <v>23385.2</v>
      </c>
      <c r="DH548" s="422" t="n">
        <f aca="false">DG548/25000</f>
        <v>0.935408</v>
      </c>
      <c r="DI548" s="447" t="n">
        <f aca="false">6700/DG548*24</f>
        <v>6.87614388587654</v>
      </c>
      <c r="DJ548" s="435" t="n">
        <v>7.89</v>
      </c>
      <c r="DK548" s="428" t="n">
        <v>3.3</v>
      </c>
      <c r="DL548" s="447" t="n">
        <f aca="false">9500/DG548*24</f>
        <v>9.7497562560936</v>
      </c>
      <c r="DM548" s="423" t="n">
        <v>29.7</v>
      </c>
      <c r="DN548" s="423" t="n">
        <v>3.2</v>
      </c>
      <c r="DO548" s="424" t="n">
        <v>7.95</v>
      </c>
      <c r="DP548" s="424" t="n">
        <v>17.3</v>
      </c>
      <c r="DQ548" s="424" t="n">
        <v>90</v>
      </c>
      <c r="DR548" s="433"/>
      <c r="DS548" s="433"/>
      <c r="DT548" s="438"/>
      <c r="DU548" s="438" t="n">
        <v>0.89</v>
      </c>
      <c r="DV548" s="425"/>
      <c r="DW548" s="447" t="n">
        <f aca="false">3500/DG548*24</f>
        <v>3.59201546277133</v>
      </c>
      <c r="DX548" s="435" t="n">
        <v>7.4</v>
      </c>
      <c r="DY548" s="439" t="n">
        <v>8.07</v>
      </c>
      <c r="DZ548" s="440" t="n">
        <v>18.5</v>
      </c>
      <c r="EA548" s="661" t="n">
        <f aca="false">DZ548*3.6</f>
        <v>66.6</v>
      </c>
      <c r="EB548" s="442" t="n">
        <v>6290</v>
      </c>
      <c r="EC548" s="443" t="n">
        <v>5.3</v>
      </c>
      <c r="ED548" s="443"/>
      <c r="EE548" s="443"/>
      <c r="EF548" s="443"/>
      <c r="EG548" s="444" t="n">
        <v>22</v>
      </c>
      <c r="EH548" s="441"/>
      <c r="EI548" s="430" t="n">
        <f aca="false">DY548</f>
        <v>8.07</v>
      </c>
      <c r="EJ548" s="448" t="n">
        <f aca="false">DZ548</f>
        <v>18.5</v>
      </c>
      <c r="EK548" s="449" t="n">
        <f aca="false">EA548</f>
        <v>66.6</v>
      </c>
      <c r="EL548" s="418" t="n">
        <f aca="false">EB548</f>
        <v>6290</v>
      </c>
      <c r="EM548" s="432" t="n">
        <f aca="false">EC548</f>
        <v>5.3</v>
      </c>
      <c r="EN548" s="432"/>
      <c r="EO548" s="432"/>
      <c r="EP548" s="432"/>
      <c r="EQ548" s="431" t="n">
        <f aca="false">EG548</f>
        <v>22</v>
      </c>
      <c r="ER548" s="449"/>
      <c r="ES548" s="450" t="n">
        <f aca="false">44000/(BA548+AF548)*24</f>
        <v>22.5007063431963</v>
      </c>
      <c r="ET548" s="451" t="n">
        <f aca="false">(BA548+AF548)/BA$6</f>
        <v>0.9386372</v>
      </c>
      <c r="EU548" s="452" t="n">
        <f aca="false">BV548/1000/ES548*24</f>
        <v>0.254387805</v>
      </c>
      <c r="EV548" s="451" t="n">
        <f aca="false">EU548/$EU$6</f>
        <v>0.471088527777778</v>
      </c>
      <c r="EW548" s="514" t="n">
        <f aca="false">1-EM548/BY548</f>
        <v>0.802147244077824</v>
      </c>
      <c r="EX548" s="515" t="n">
        <f aca="false">BY548-EM548</f>
        <v>21.4875975510027</v>
      </c>
      <c r="EY548" s="514" t="n">
        <f aca="false">1-EJ548/BU548</f>
        <v>0.564705882352941</v>
      </c>
      <c r="EZ548" s="515" t="n">
        <f aca="false">BU548-EJ548</f>
        <v>24</v>
      </c>
      <c r="FA548" s="451" t="n">
        <f aca="false">1-EK548/BV548</f>
        <v>0.720750096848821</v>
      </c>
      <c r="FB548" s="432" t="n">
        <f aca="false">BV548-EK548</f>
        <v>171.89605406647</v>
      </c>
      <c r="FC548" s="453"/>
      <c r="FD548" s="432"/>
      <c r="FE548" s="453" t="n">
        <f aca="false">1-EQ548/CB548</f>
        <v>0.592592592592593</v>
      </c>
      <c r="FF548" s="431" t="n">
        <f aca="false">CB548-EQ548</f>
        <v>32</v>
      </c>
      <c r="FG548" s="406" t="n">
        <v>50400</v>
      </c>
      <c r="FH548" s="590"/>
      <c r="FI548" s="591"/>
      <c r="FJ548" s="592"/>
      <c r="FK548" s="456" t="n">
        <f aca="false">3000/BS548*24</f>
        <v>1.53413906885429</v>
      </c>
      <c r="FL548" s="531" t="n">
        <v>2400</v>
      </c>
      <c r="FM548" s="456" t="n">
        <f aca="false">FL548/BS548*1000</f>
        <v>51.1379689618097</v>
      </c>
      <c r="FN548" s="531" t="n">
        <v>4170</v>
      </c>
      <c r="FO548" s="533" t="n">
        <f aca="false">FN548/11.15/1.2/1000</f>
        <v>0.311659192825112</v>
      </c>
      <c r="FP548" s="450" t="n">
        <f aca="false">FN548/BS548*1000</f>
        <v>88.8522210711444</v>
      </c>
      <c r="FQ548" s="458" t="n">
        <v>54</v>
      </c>
      <c r="FR548" s="459" t="n">
        <f aca="false">FQ548/BS548*1000</f>
        <v>1.15060430164072</v>
      </c>
      <c r="FS548" s="577" t="n">
        <v>8.2</v>
      </c>
      <c r="FT548" s="578" t="n">
        <v>13.4</v>
      </c>
      <c r="FU548" s="661" t="n">
        <v>42</v>
      </c>
      <c r="FV548" s="580" t="n">
        <v>6</v>
      </c>
      <c r="FW548" s="581"/>
      <c r="FX548" s="580"/>
      <c r="FY548" s="453" t="n">
        <f aca="false">1-FV548/(EG548+DD548)</f>
        <v>0.727272727272727</v>
      </c>
      <c r="FZ548" s="453"/>
      <c r="GA548" s="430"/>
      <c r="GB548" s="514" t="n">
        <f aca="false">1-FT548/DZ548</f>
        <v>0.275675675675676</v>
      </c>
      <c r="GC548" s="515" t="n">
        <f aca="false">(CW548+DZ548-FT548)</f>
        <v>5.1</v>
      </c>
      <c r="GD548" s="514" t="n">
        <f aca="false">1-FU548/EA548</f>
        <v>0.369369369369369</v>
      </c>
      <c r="GE548" s="528" t="n">
        <f aca="false">CX548+EA548-FU548</f>
        <v>24.6</v>
      </c>
      <c r="GF548" s="462" t="n">
        <f aca="false">4100/BS548*24</f>
        <v>2.0966567274342</v>
      </c>
      <c r="GG548" s="607" t="n">
        <v>20</v>
      </c>
      <c r="GH548" s="451" t="n">
        <f aca="false">GG548/80</f>
        <v>0.25</v>
      </c>
      <c r="GI548" s="406" t="n">
        <v>140</v>
      </c>
      <c r="GJ548" s="463" t="n">
        <f aca="false">GI548/GG548</f>
        <v>7</v>
      </c>
      <c r="GK548" s="464" t="n">
        <f aca="false">GG548/(BS548/24)*1000</f>
        <v>10.2275937923619</v>
      </c>
      <c r="GL548" s="465" t="n">
        <v>8.25</v>
      </c>
      <c r="GM548" s="530" t="n">
        <v>12.3</v>
      </c>
      <c r="GN548" s="407" t="n">
        <v>41</v>
      </c>
      <c r="GO548" s="514" t="n">
        <f aca="false">1-GM548/FT548</f>
        <v>0.082089552238806</v>
      </c>
      <c r="GP548" s="451" t="n">
        <f aca="false">1-GN548/FU548</f>
        <v>0.0238095238095238</v>
      </c>
      <c r="GQ548" s="578" t="n">
        <v>8</v>
      </c>
      <c r="GR548" s="456" t="n">
        <f aca="false">4300/BS548*24</f>
        <v>2.19893266535782</v>
      </c>
      <c r="GS548" s="532" t="n">
        <f aca="false">HC548</f>
        <v>11.9</v>
      </c>
      <c r="GT548" s="532" t="n">
        <f aca="false">HD548</f>
        <v>39.27</v>
      </c>
      <c r="GU548" s="514" t="n">
        <f aca="false">1-GS548/GM548</f>
        <v>0.0325203252032521</v>
      </c>
      <c r="GV548" s="514" t="n">
        <f aca="false">1-GT548/GN548</f>
        <v>0.0421951219512197</v>
      </c>
      <c r="GW548" s="514" t="n">
        <f aca="false">1-HC548/FT548</f>
        <v>0.111940298507463</v>
      </c>
      <c r="GX548" s="514" t="n">
        <f aca="false">1-HD548/FU548</f>
        <v>0.0650000000000001</v>
      </c>
      <c r="GY548" s="463" t="n">
        <f aca="false">GK548/(FU548-HD548)</f>
        <v>3.74637135251353</v>
      </c>
      <c r="GZ548" s="406" t="n">
        <v>47639</v>
      </c>
      <c r="HA548" s="582" t="n">
        <v>8.4</v>
      </c>
      <c r="HB548" s="452" t="n">
        <v>8.03</v>
      </c>
      <c r="HC548" s="578" t="n">
        <v>11.9</v>
      </c>
      <c r="HD548" s="464" t="n">
        <f aca="false">HC548*3.3</f>
        <v>39.27</v>
      </c>
      <c r="HE548" s="464" t="n">
        <v>11.5</v>
      </c>
      <c r="HF548" s="464" t="n">
        <f aca="false">HE548*2.7</f>
        <v>31.05</v>
      </c>
      <c r="HG548" s="583"/>
      <c r="HH548" s="576" t="n">
        <v>4</v>
      </c>
      <c r="HI548" s="584" t="n">
        <v>6260</v>
      </c>
      <c r="HJ548" s="407" t="n">
        <f aca="false">HI548*0.67</f>
        <v>4194.2</v>
      </c>
      <c r="HK548" s="407"/>
      <c r="HL548" s="550"/>
      <c r="HM548" s="585"/>
      <c r="HN548" s="462" t="n">
        <v>3.27</v>
      </c>
      <c r="HO548" s="575"/>
      <c r="HP548" s="549" t="n">
        <v>0.01</v>
      </c>
      <c r="HQ548" s="586"/>
      <c r="HR548" s="587"/>
      <c r="HS548" s="521" t="n">
        <v>0.12</v>
      </c>
      <c r="HT548" s="588" t="n">
        <v>4</v>
      </c>
      <c r="HU548" s="523" t="n">
        <f aca="false">72500/BA548*24</f>
        <v>38.2486009585011</v>
      </c>
      <c r="HV548" s="514" t="n">
        <f aca="false">1-HC548/BE548</f>
        <v>0.72</v>
      </c>
      <c r="HW548" s="514" t="n">
        <f aca="false">1-HD548/BF548</f>
        <v>0.732857142857143</v>
      </c>
      <c r="HX548" s="514" t="n">
        <f aca="false">1-HN548/BK548</f>
        <v>0.88021978021978</v>
      </c>
      <c r="HY548" s="600" t="s">
        <v>234</v>
      </c>
    </row>
    <row r="549" customFormat="false" ht="19.2" hidden="false" customHeight="false" outlineLevel="0" collapsed="false">
      <c r="A549" s="486" t="n">
        <v>44031</v>
      </c>
      <c r="B549" s="487" t="n">
        <v>45727</v>
      </c>
      <c r="C549" s="488" t="n">
        <f aca="false">B549/$B$6</f>
        <v>0.91454</v>
      </c>
      <c r="D549" s="489" t="n">
        <v>8.1</v>
      </c>
      <c r="E549" s="490" t="n">
        <v>35.8</v>
      </c>
      <c r="F549" s="491" t="n">
        <v>163</v>
      </c>
      <c r="G549" s="491" t="n">
        <f aca="false">F549*B549/1000</f>
        <v>7453.501</v>
      </c>
      <c r="H549" s="488" t="n">
        <f aca="false">G549/$G$6</f>
        <v>0.29814004</v>
      </c>
      <c r="I549" s="491"/>
      <c r="J549" s="491"/>
      <c r="K549" s="492"/>
      <c r="L549" s="492"/>
      <c r="M549" s="492"/>
      <c r="N549" s="493"/>
      <c r="O549" s="493"/>
      <c r="P549" s="410"/>
      <c r="Q549" s="410" t="n">
        <v>1440</v>
      </c>
      <c r="R549" s="410"/>
      <c r="S549" s="410"/>
      <c r="T549" s="411" t="n">
        <v>5.21</v>
      </c>
      <c r="U549" s="412" t="n">
        <f aca="false">V549/2.9</f>
        <v>2512.06896551724</v>
      </c>
      <c r="V549" s="410" t="n">
        <v>7285</v>
      </c>
      <c r="W549" s="410" t="n">
        <v>3550</v>
      </c>
      <c r="X549" s="413"/>
      <c r="Y549" s="474"/>
      <c r="Z549" s="430"/>
      <c r="AA549" s="448"/>
      <c r="AB549" s="410"/>
      <c r="AC549" s="410"/>
      <c r="AD549" s="475"/>
      <c r="AE549" s="478"/>
      <c r="AF549" s="479" t="n">
        <f aca="false">X549+Q549</f>
        <v>1440</v>
      </c>
      <c r="AG549" s="478" t="n">
        <f aca="false">AF549/$AF$6</f>
        <v>0.576</v>
      </c>
      <c r="AH549" s="479" t="n">
        <f aca="false">AI549/2.9</f>
        <v>2512.06896551724</v>
      </c>
      <c r="AI549" s="479" t="n">
        <f aca="false">(V549*Q549+F549*X549)/AF549</f>
        <v>7285</v>
      </c>
      <c r="AJ549" s="474" t="n">
        <f aca="false">(V549*Q549+X549*F549)/1000</f>
        <v>10490.4</v>
      </c>
      <c r="AK549" s="478" t="n">
        <f aca="false">AJ549/$AJ$6</f>
        <v>0.46624</v>
      </c>
      <c r="AL549" s="448" t="n">
        <v>38</v>
      </c>
      <c r="AM549" s="480"/>
      <c r="AN549" s="474" t="n">
        <v>1738</v>
      </c>
      <c r="AO549" s="474" t="n">
        <v>1739</v>
      </c>
      <c r="AP549" s="480" t="n">
        <v>7.6</v>
      </c>
      <c r="AQ549" s="448" t="n">
        <v>1031</v>
      </c>
      <c r="AR549" s="474" t="n">
        <f aca="false">AQ549*3</f>
        <v>3093</v>
      </c>
      <c r="AS549" s="658" t="n">
        <f aca="false">AR549/AQ549</f>
        <v>3</v>
      </c>
      <c r="AT549" s="474" t="n">
        <v>5710</v>
      </c>
      <c r="AU549" s="448"/>
      <c r="AV549" s="481" t="n">
        <v>60</v>
      </c>
      <c r="AW549" s="480" t="n">
        <v>13.23</v>
      </c>
      <c r="AX549" s="480" t="n">
        <v>43.2</v>
      </c>
      <c r="AY549" s="481" t="n">
        <v>9.1</v>
      </c>
      <c r="AZ549" s="481" t="n">
        <v>2.2</v>
      </c>
      <c r="BA549" s="421" t="n">
        <f aca="false">CC549+DF549</f>
        <v>47585.01</v>
      </c>
      <c r="BB549" s="422" t="n">
        <f aca="false">BA549/$BA$6</f>
        <v>0.9517002</v>
      </c>
      <c r="BC549" s="423"/>
      <c r="BD549" s="424" t="n">
        <v>7.91</v>
      </c>
      <c r="BE549" s="425" t="n">
        <v>25.7</v>
      </c>
      <c r="BF549" s="426" t="n">
        <v>131</v>
      </c>
      <c r="BG549" s="427" t="n">
        <v>5800</v>
      </c>
      <c r="BH549" s="421" t="n">
        <f aca="false">BG549*0.67</f>
        <v>3886</v>
      </c>
      <c r="BI549" s="421"/>
      <c r="BJ549" s="422"/>
      <c r="BK549" s="428" t="n">
        <v>24.6</v>
      </c>
      <c r="BL549" s="428"/>
      <c r="BM549" s="429"/>
      <c r="BN549" s="423"/>
      <c r="BO549" s="426" t="n">
        <v>81</v>
      </c>
      <c r="BP549" s="426"/>
      <c r="BQ549" s="424" t="n">
        <v>5.1</v>
      </c>
      <c r="BR549" s="422" t="n">
        <f aca="false">BQ549/$BQ$6</f>
        <v>0.708333333333333</v>
      </c>
      <c r="BS549" s="410" t="n">
        <f aca="false">BA549+AF549</f>
        <v>49025.01</v>
      </c>
      <c r="BT549" s="430" t="n">
        <f aca="false">(BD549*BA549+AP549*AF549)/(AF549+BA549)</f>
        <v>7.90089444346875</v>
      </c>
      <c r="BU549" s="431" t="n">
        <f aca="false">(AQ549*Y549+BA549*BE549)/(BA549+Y549)</f>
        <v>25.7</v>
      </c>
      <c r="BV549" s="431" t="n">
        <f aca="false">(BA549*BF549+AR549*AF549)/(AF549+BA549)</f>
        <v>218.002124017925</v>
      </c>
      <c r="BW549" s="431" t="n">
        <f aca="false">(BA549*BG549+AS549*AF549)/(AF549+BA549)</f>
        <v>5629.72609286566</v>
      </c>
      <c r="BX549" s="431" t="n">
        <f aca="false">BW549*0.65</f>
        <v>3659.32196036268</v>
      </c>
      <c r="BY549" s="431" t="n">
        <f aca="false">(BK549*BA549+AY549*AF549)/BS549</f>
        <v>24.1447221734376</v>
      </c>
      <c r="BZ549" s="431"/>
      <c r="CA549" s="432"/>
      <c r="CB549" s="431" t="n">
        <f aca="false">BO549</f>
        <v>81</v>
      </c>
      <c r="CC549" s="433" t="n">
        <v>23856.77</v>
      </c>
      <c r="CD549" s="412" t="n">
        <f aca="false">CC549+AF549/2</f>
        <v>24576.77</v>
      </c>
      <c r="CE549" s="422" t="n">
        <f aca="false">CD549/25000</f>
        <v>0.9830708</v>
      </c>
      <c r="CF549" s="434" t="n">
        <f aca="false">6700/CD549*24</f>
        <v>6.54276375618114</v>
      </c>
      <c r="CG549" s="435"/>
      <c r="CH549" s="428"/>
      <c r="CI549" s="447" t="n">
        <f aca="false">9500/CD549*24</f>
        <v>9.27705308712251</v>
      </c>
      <c r="CJ549" s="437" t="n">
        <v>29.6</v>
      </c>
      <c r="CK549" s="437" t="n">
        <v>1.54</v>
      </c>
      <c r="CL549" s="424"/>
      <c r="CM549" s="424" t="n">
        <v>15.6</v>
      </c>
      <c r="CN549" s="424" t="n">
        <v>89</v>
      </c>
      <c r="CO549" s="433"/>
      <c r="CP549" s="433"/>
      <c r="CQ549" s="438"/>
      <c r="CR549" s="438" t="n">
        <v>0.83</v>
      </c>
      <c r="CS549" s="482"/>
      <c r="CT549" s="433" t="n">
        <f aca="false">3500/CD549*24</f>
        <v>3.41786166367672</v>
      </c>
      <c r="CU549" s="435" t="n">
        <v>7.5</v>
      </c>
      <c r="CV549" s="494"/>
      <c r="CW549" s="495"/>
      <c r="CX549" s="496"/>
      <c r="CY549" s="497"/>
      <c r="CZ549" s="498"/>
      <c r="DA549" s="498"/>
      <c r="DB549" s="498"/>
      <c r="DC549" s="498"/>
      <c r="DD549" s="499"/>
      <c r="DE549" s="499"/>
      <c r="DF549" s="433" t="n">
        <v>23728.24</v>
      </c>
      <c r="DG549" s="446" t="n">
        <f aca="false">DF549+AF549/2</f>
        <v>24448.24</v>
      </c>
      <c r="DH549" s="422" t="n">
        <f aca="false">DG549/25000</f>
        <v>0.9779296</v>
      </c>
      <c r="DI549" s="447" t="n">
        <f aca="false">6700/DG549*24</f>
        <v>6.57716056452325</v>
      </c>
      <c r="DJ549" s="435" t="n">
        <v>7.89</v>
      </c>
      <c r="DK549" s="428" t="n">
        <v>3.7</v>
      </c>
      <c r="DL549" s="447" t="n">
        <f aca="false">9500/DG549*24</f>
        <v>9.32582468104043</v>
      </c>
      <c r="DM549" s="542" t="n">
        <v>29.7</v>
      </c>
      <c r="DN549" s="542" t="n">
        <v>2.2</v>
      </c>
      <c r="DO549" s="543" t="n">
        <v>7.91</v>
      </c>
      <c r="DP549" s="543" t="n">
        <v>14.8</v>
      </c>
      <c r="DQ549" s="543" t="n">
        <v>82</v>
      </c>
      <c r="DR549" s="433"/>
      <c r="DS549" s="433"/>
      <c r="DT549" s="438"/>
      <c r="DU549" s="438" t="n">
        <v>0.84</v>
      </c>
      <c r="DV549" s="482"/>
      <c r="DW549" s="447" t="n">
        <f aca="false">3500/DG549*24</f>
        <v>3.43583014564648</v>
      </c>
      <c r="DX549" s="435" t="n">
        <v>7.32</v>
      </c>
      <c r="DY549" s="494" t="n">
        <v>8.13</v>
      </c>
      <c r="DZ549" s="495" t="n">
        <v>15.7</v>
      </c>
      <c r="EA549" s="496" t="n">
        <f aca="false">DZ549*3.6</f>
        <v>56.52</v>
      </c>
      <c r="EB549" s="497" t="n">
        <v>5890</v>
      </c>
      <c r="EC549" s="498" t="n">
        <v>6.3</v>
      </c>
      <c r="ED549" s="498"/>
      <c r="EE549" s="498"/>
      <c r="EF549" s="498"/>
      <c r="EG549" s="499" t="n">
        <v>17</v>
      </c>
      <c r="EH549" s="496"/>
      <c r="EI549" s="430" t="n">
        <f aca="false">DY549</f>
        <v>8.13</v>
      </c>
      <c r="EJ549" s="448" t="n">
        <f aca="false">DZ549</f>
        <v>15.7</v>
      </c>
      <c r="EK549" s="449" t="n">
        <f aca="false">EA549</f>
        <v>56.52</v>
      </c>
      <c r="EL549" s="418" t="n">
        <f aca="false">EB549</f>
        <v>5890</v>
      </c>
      <c r="EM549" s="432" t="n">
        <f aca="false">EC549</f>
        <v>6.3</v>
      </c>
      <c r="EN549" s="432"/>
      <c r="EO549" s="432"/>
      <c r="EP549" s="432"/>
      <c r="EQ549" s="431" t="n">
        <f aca="false">EG549</f>
        <v>17</v>
      </c>
      <c r="ER549" s="449"/>
      <c r="ES549" s="450" t="n">
        <f aca="false">44000/(BA549+AF549)*24</f>
        <v>21.5400262029523</v>
      </c>
      <c r="ET549" s="451" t="n">
        <f aca="false">(BA549+AF549)/BA$6</f>
        <v>0.9805002</v>
      </c>
      <c r="EU549" s="452" t="n">
        <f aca="false">BV549/1000/ES549*24</f>
        <v>0.242899007045455</v>
      </c>
      <c r="EV549" s="500" t="n">
        <f aca="false">EU549/$EU$6</f>
        <v>0.449812976010101</v>
      </c>
      <c r="EW549" s="514" t="n">
        <f aca="false">1-EM549/BY549</f>
        <v>0.739073410961389</v>
      </c>
      <c r="EX549" s="515" t="n">
        <f aca="false">BY549-EM549</f>
        <v>17.8447221734376</v>
      </c>
      <c r="EY549" s="514" t="n">
        <f aca="false">1-EJ549/BU549</f>
        <v>0.389105058365759</v>
      </c>
      <c r="EZ549" s="515" t="n">
        <f aca="false">BU549-EJ549</f>
        <v>10</v>
      </c>
      <c r="FA549" s="451" t="n">
        <f aca="false">1-EK549/BV549</f>
        <v>0.74073647101093</v>
      </c>
      <c r="FB549" s="432" t="n">
        <f aca="false">BV549-EK549</f>
        <v>161.482124017925</v>
      </c>
      <c r="FC549" s="453"/>
      <c r="FD549" s="432"/>
      <c r="FE549" s="453" t="n">
        <f aca="false">1-EQ549/CB549</f>
        <v>0.790123456790123</v>
      </c>
      <c r="FF549" s="431" t="n">
        <f aca="false">CB549-EQ549</f>
        <v>64</v>
      </c>
      <c r="FG549" s="491" t="n">
        <v>50400</v>
      </c>
      <c r="FH549" s="499"/>
      <c r="FI549" s="502"/>
      <c r="FJ549" s="488"/>
      <c r="FK549" s="456" t="n">
        <f aca="false">3000/BS549*24</f>
        <v>1.4686381502013</v>
      </c>
      <c r="FL549" s="491" t="n">
        <v>2400</v>
      </c>
      <c r="FM549" s="456" t="n">
        <f aca="false">FL549/BS549*1000</f>
        <v>48.9546050067098</v>
      </c>
      <c r="FN549" s="491" t="n">
        <v>4309</v>
      </c>
      <c r="FO549" s="533" t="n">
        <f aca="false">FN549/11.15/1.2/1000</f>
        <v>0.322047832585949</v>
      </c>
      <c r="FP549" s="450" t="n">
        <f aca="false">FN549/BS549*1000</f>
        <v>87.8939137391303</v>
      </c>
      <c r="FQ549" s="504" t="n">
        <v>54</v>
      </c>
      <c r="FR549" s="459" t="n">
        <f aca="false">FQ549/BS549*1000</f>
        <v>1.10147861265097</v>
      </c>
      <c r="FS549" s="505" t="n">
        <v>8.06</v>
      </c>
      <c r="FT549" s="536" t="n">
        <v>12.5</v>
      </c>
      <c r="FU549" s="496" t="n">
        <v>49</v>
      </c>
      <c r="FV549" s="491" t="n">
        <v>4</v>
      </c>
      <c r="FW549" s="505"/>
      <c r="FX549" s="491"/>
      <c r="FY549" s="453" t="n">
        <f aca="false">1-FV549/(EG549+DD549)</f>
        <v>0.764705882352941</v>
      </c>
      <c r="FZ549" s="453"/>
      <c r="GA549" s="430"/>
      <c r="GB549" s="500" t="n">
        <f aca="false">1-FT549/DZ549</f>
        <v>0.203821656050955</v>
      </c>
      <c r="GC549" s="515" t="n">
        <f aca="false">(CW549+DZ549-FT549)</f>
        <v>3.2</v>
      </c>
      <c r="GD549" s="500" t="n">
        <f aca="false">1-FU549/EA549</f>
        <v>0.133050247699929</v>
      </c>
      <c r="GE549" s="528" t="n">
        <f aca="false">CX549+EA549-FU549</f>
        <v>7.52</v>
      </c>
      <c r="GF549" s="462" t="n">
        <f aca="false">4100/BS549*24</f>
        <v>2.0071388052751</v>
      </c>
      <c r="GG549" s="491" t="n">
        <v>20</v>
      </c>
      <c r="GH549" s="527" t="n">
        <f aca="false">GG549/80</f>
        <v>0.25</v>
      </c>
      <c r="GI549" s="491" t="n">
        <v>140</v>
      </c>
      <c r="GJ549" s="545" t="n">
        <f aca="false">GI549/GG549</f>
        <v>7</v>
      </c>
      <c r="GK549" s="464" t="n">
        <f aca="false">GG549/(BS549/24)*1000</f>
        <v>9.79092100134197</v>
      </c>
      <c r="GL549" s="508" t="n">
        <v>8.18</v>
      </c>
      <c r="GM549" s="536" t="n">
        <v>12.3</v>
      </c>
      <c r="GN549" s="537" t="n">
        <v>43</v>
      </c>
      <c r="GO549" s="527" t="n">
        <f aca="false">1-GM549/FT549</f>
        <v>0.0159999999999999</v>
      </c>
      <c r="GP549" s="527" t="n">
        <f aca="false">1-GN549/FU549</f>
        <v>0.122448979591837</v>
      </c>
      <c r="GQ549" s="536" t="n">
        <v>8</v>
      </c>
      <c r="GR549" s="456" t="n">
        <f aca="false">4300/BS549*24</f>
        <v>2.10504801528852</v>
      </c>
      <c r="GS549" s="537" t="n">
        <f aca="false">HC549</f>
        <v>11.6</v>
      </c>
      <c r="GT549" s="537" t="n">
        <f aca="false">HD549</f>
        <v>38.28</v>
      </c>
      <c r="GU549" s="527" t="n">
        <f aca="false">1-GS549/GM549</f>
        <v>0.0569105691056911</v>
      </c>
      <c r="GV549" s="527" t="n">
        <f aca="false">1-GT549/GN549</f>
        <v>0.109767441860465</v>
      </c>
      <c r="GW549" s="527" t="n">
        <f aca="false">1-HC549/FT549</f>
        <v>0.0720000000000001</v>
      </c>
      <c r="GX549" s="527" t="n">
        <f aca="false">1-HD549/FU549</f>
        <v>0.218775510204082</v>
      </c>
      <c r="GY549" s="545" t="n">
        <f aca="false">GK549/(FU549-HD549)</f>
        <v>0.913332182961004</v>
      </c>
      <c r="GZ549" s="491" t="n">
        <v>46117</v>
      </c>
      <c r="HA549" s="494" t="n">
        <v>8.42</v>
      </c>
      <c r="HB549" s="494" t="n">
        <v>8</v>
      </c>
      <c r="HC549" s="495" t="n">
        <v>11.6</v>
      </c>
      <c r="HD549" s="499" t="n">
        <f aca="false">HC549*3.3</f>
        <v>38.28</v>
      </c>
      <c r="HE549" s="499" t="n">
        <v>11.9</v>
      </c>
      <c r="HF549" s="499" t="n">
        <f aca="false">HE549*2.7</f>
        <v>32.13</v>
      </c>
      <c r="HG549" s="499"/>
      <c r="HH549" s="493" t="n">
        <v>6</v>
      </c>
      <c r="HI549" s="509" t="n">
        <v>6000</v>
      </c>
      <c r="HJ549" s="491" t="n">
        <f aca="false">HI549*0.67</f>
        <v>4020</v>
      </c>
      <c r="HK549" s="491"/>
      <c r="HL549" s="491"/>
      <c r="HM549" s="544"/>
      <c r="HN549" s="507" t="n">
        <v>4.97</v>
      </c>
      <c r="HO549" s="492"/>
      <c r="HP549" s="546" t="n">
        <v>0.01</v>
      </c>
      <c r="HQ549" s="524"/>
      <c r="HR549" s="525"/>
      <c r="HS549" s="525" t="n">
        <v>0.12</v>
      </c>
      <c r="HT549" s="512" t="n">
        <v>4</v>
      </c>
      <c r="HU549" s="526" t="n">
        <f aca="false">72500/BA549*24</f>
        <v>36.5661371091442</v>
      </c>
      <c r="HV549" s="527" t="n">
        <f aca="false">1-HC549/BE549</f>
        <v>0.54863813229572</v>
      </c>
      <c r="HW549" s="527" t="n">
        <f aca="false">1-HD549/BF549</f>
        <v>0.707786259541985</v>
      </c>
      <c r="HX549" s="527" t="n">
        <f aca="false">1-HN549/BK549</f>
        <v>0.797967479674797</v>
      </c>
      <c r="HY549" s="513" t="s">
        <v>235</v>
      </c>
    </row>
    <row r="550" s="599" customFormat="true" ht="15" hidden="false" customHeight="true" outlineLevel="0" collapsed="false">
      <c r="A550" s="401" t="n">
        <v>44032</v>
      </c>
      <c r="B550" s="516" t="n">
        <v>49002</v>
      </c>
      <c r="C550" s="403" t="n">
        <f aca="false">B550/$B$6</f>
        <v>0.98004</v>
      </c>
      <c r="D550" s="572" t="n">
        <v>8.02</v>
      </c>
      <c r="E550" s="573" t="n">
        <v>36.9</v>
      </c>
      <c r="F550" s="407" t="n">
        <v>173</v>
      </c>
      <c r="G550" s="407" t="n">
        <f aca="false">F550*B550/1000</f>
        <v>8477.346</v>
      </c>
      <c r="H550" s="403" t="n">
        <f aca="false">G550/$G$6</f>
        <v>0.33909384</v>
      </c>
      <c r="I550" s="574"/>
      <c r="J550" s="407"/>
      <c r="K550" s="575"/>
      <c r="L550" s="575"/>
      <c r="M550" s="575"/>
      <c r="N550" s="576"/>
      <c r="O550" s="576"/>
      <c r="P550" s="410"/>
      <c r="Q550" s="410" t="n">
        <v>1440</v>
      </c>
      <c r="R550" s="410"/>
      <c r="S550" s="410"/>
      <c r="T550" s="411" t="n">
        <v>5.18</v>
      </c>
      <c r="U550" s="410" t="n">
        <f aca="false">V550/2.9</f>
        <v>2847.93103448276</v>
      </c>
      <c r="V550" s="410" t="n">
        <v>8259</v>
      </c>
      <c r="W550" s="410" t="n">
        <v>3022</v>
      </c>
      <c r="X550" s="517"/>
      <c r="Y550" s="474"/>
      <c r="Z550" s="430"/>
      <c r="AA550" s="448"/>
      <c r="AB550" s="410"/>
      <c r="AC550" s="410"/>
      <c r="AD550" s="475"/>
      <c r="AE550" s="478"/>
      <c r="AF550" s="479" t="n">
        <f aca="false">X550+Q550</f>
        <v>1440</v>
      </c>
      <c r="AG550" s="478" t="n">
        <f aca="false">AF550/$AF$6</f>
        <v>0.576</v>
      </c>
      <c r="AH550" s="479" t="n">
        <f aca="false">AI550/2.9</f>
        <v>2847.93103448276</v>
      </c>
      <c r="AI550" s="479" t="n">
        <f aca="false">(V550*Q550+F550*X550)/AF550</f>
        <v>8259</v>
      </c>
      <c r="AJ550" s="474" t="n">
        <f aca="false">(V550*Q550+X550*F550)/1000</f>
        <v>11892.96</v>
      </c>
      <c r="AK550" s="478" t="n">
        <f aca="false">AJ550/$AJ$6</f>
        <v>0.528576</v>
      </c>
      <c r="AL550" s="448" t="n">
        <v>38</v>
      </c>
      <c r="AM550" s="480"/>
      <c r="AN550" s="474" t="n">
        <v>1735</v>
      </c>
      <c r="AO550" s="474" t="n">
        <v>1773</v>
      </c>
      <c r="AP550" s="480" t="n">
        <v>7.47</v>
      </c>
      <c r="AQ550" s="448" t="n">
        <v>1016</v>
      </c>
      <c r="AR550" s="474" t="n">
        <f aca="false">AQ550*3</f>
        <v>3048</v>
      </c>
      <c r="AS550" s="658" t="n">
        <f aca="false">AR550/AQ550</f>
        <v>3</v>
      </c>
      <c r="AT550" s="474" t="n">
        <v>5520</v>
      </c>
      <c r="AU550" s="448"/>
      <c r="AV550" s="481" t="n">
        <v>60</v>
      </c>
      <c r="AW550" s="480" t="n">
        <v>13.38</v>
      </c>
      <c r="AX550" s="480" t="n">
        <v>38.4</v>
      </c>
      <c r="AY550" s="481" t="n">
        <v>9</v>
      </c>
      <c r="AZ550" s="481" t="n">
        <v>3.3</v>
      </c>
      <c r="BA550" s="421" t="n">
        <f aca="false">CC550+DF550</f>
        <v>45824</v>
      </c>
      <c r="BB550" s="422" t="n">
        <f aca="false">BA550/$BA$6</f>
        <v>0.91648</v>
      </c>
      <c r="BC550" s="423"/>
      <c r="BD550" s="424" t="n">
        <v>8.07</v>
      </c>
      <c r="BE550" s="425" t="n">
        <v>28.6</v>
      </c>
      <c r="BF550" s="421" t="n">
        <v>191</v>
      </c>
      <c r="BG550" s="427" t="n">
        <v>7360</v>
      </c>
      <c r="BH550" s="421" t="n">
        <f aca="false">BG550*0.67</f>
        <v>4931.2</v>
      </c>
      <c r="BI550" s="433"/>
      <c r="BJ550" s="422"/>
      <c r="BK550" s="428" t="n">
        <v>18.8</v>
      </c>
      <c r="BL550" s="428"/>
      <c r="BM550" s="429"/>
      <c r="BN550" s="423"/>
      <c r="BO550" s="426" t="n">
        <v>145</v>
      </c>
      <c r="BP550" s="426"/>
      <c r="BQ550" s="424" t="n">
        <v>5.07</v>
      </c>
      <c r="BR550" s="422" t="n">
        <f aca="false">BQ550/$BQ$6</f>
        <v>0.704166666666667</v>
      </c>
      <c r="BS550" s="410" t="n">
        <f aca="false">BA550+AF550</f>
        <v>47264</v>
      </c>
      <c r="BT550" s="430" t="n">
        <f aca="false">(BD550*BA550+AP550*AF550)/(AF550+BA550)</f>
        <v>8.05171970209885</v>
      </c>
      <c r="BU550" s="431" t="n">
        <f aca="false">(AQ550*Y550+BA550*BE550)/(BA550+Y550)</f>
        <v>28.6</v>
      </c>
      <c r="BV550" s="431" t="n">
        <f aca="false">(BA550*BF550+AR550*AF550)/(AF550+BA550)</f>
        <v>278.044685172647</v>
      </c>
      <c r="BW550" s="431" t="n">
        <f aca="false">(BA550*BG550+AS550*AF550)/(AF550+BA550)</f>
        <v>7135.85308056872</v>
      </c>
      <c r="BX550" s="431" t="n">
        <f aca="false">BW550*0.65</f>
        <v>4638.30450236967</v>
      </c>
      <c r="BY550" s="431" t="n">
        <f aca="false">(BK550*BA550+AY550*AF550)/BS550</f>
        <v>18.5014218009479</v>
      </c>
      <c r="BZ550" s="431"/>
      <c r="CA550" s="432"/>
      <c r="CB550" s="431" t="n">
        <f aca="false">BO550</f>
        <v>145</v>
      </c>
      <c r="CC550" s="433" t="n">
        <v>22921</v>
      </c>
      <c r="CD550" s="412" t="n">
        <f aca="false">CC550+AF550/2</f>
        <v>23641</v>
      </c>
      <c r="CE550" s="422" t="n">
        <f aca="false">CD550/25000</f>
        <v>0.94564</v>
      </c>
      <c r="CF550" s="434" t="n">
        <f aca="false">6700/CD550*24</f>
        <v>6.80174273507889</v>
      </c>
      <c r="CG550" s="435"/>
      <c r="CH550" s="428"/>
      <c r="CI550" s="447" t="n">
        <f aca="false">9500/CD550*24</f>
        <v>9.64426208705216</v>
      </c>
      <c r="CJ550" s="437" t="n">
        <v>30.3</v>
      </c>
      <c r="CK550" s="437" t="n">
        <v>3.04</v>
      </c>
      <c r="CL550" s="424"/>
      <c r="CM550" s="424" t="n">
        <v>15.4</v>
      </c>
      <c r="CN550" s="424" t="n">
        <v>85</v>
      </c>
      <c r="CO550" s="433"/>
      <c r="CP550" s="433"/>
      <c r="CQ550" s="438"/>
      <c r="CR550" s="438" t="n">
        <v>0.82</v>
      </c>
      <c r="CS550" s="425"/>
      <c r="CT550" s="433" t="n">
        <f aca="false">3500/CD550*24</f>
        <v>3.55314918996658</v>
      </c>
      <c r="CU550" s="435" t="n">
        <v>7.69</v>
      </c>
      <c r="CV550" s="439"/>
      <c r="CW550" s="440"/>
      <c r="CX550" s="441"/>
      <c r="CY550" s="442"/>
      <c r="CZ550" s="443"/>
      <c r="DA550" s="443"/>
      <c r="DB550" s="443"/>
      <c r="DC550" s="443"/>
      <c r="DD550" s="444"/>
      <c r="DE550" s="441"/>
      <c r="DF550" s="445" t="n">
        <v>22903</v>
      </c>
      <c r="DG550" s="446" t="n">
        <f aca="false">DF550+AF550/2</f>
        <v>23623</v>
      </c>
      <c r="DH550" s="422" t="n">
        <f aca="false">DG550/25000</f>
        <v>0.94492</v>
      </c>
      <c r="DI550" s="447" t="n">
        <f aca="false">6700/DG550*24</f>
        <v>6.80692545400669</v>
      </c>
      <c r="DJ550" s="435" t="n">
        <v>7.82</v>
      </c>
      <c r="DK550" s="428" t="n">
        <v>5.3</v>
      </c>
      <c r="DL550" s="447" t="n">
        <f aca="false">9500/DG550*24</f>
        <v>9.65161071836769</v>
      </c>
      <c r="DM550" s="423" t="n">
        <v>30.2</v>
      </c>
      <c r="DN550" s="423" t="n">
        <v>2.76</v>
      </c>
      <c r="DO550" s="424" t="n">
        <v>7.91</v>
      </c>
      <c r="DP550" s="424" t="n">
        <v>15.5</v>
      </c>
      <c r="DQ550" s="424" t="n">
        <v>90</v>
      </c>
      <c r="DR550" s="433"/>
      <c r="DS550" s="433"/>
      <c r="DT550" s="438"/>
      <c r="DU550" s="438" t="n">
        <v>0.81</v>
      </c>
      <c r="DV550" s="425"/>
      <c r="DW550" s="447" t="n">
        <f aca="false">3500/DG550*24</f>
        <v>3.55585658045125</v>
      </c>
      <c r="DX550" s="435" t="n">
        <v>7.55</v>
      </c>
      <c r="DY550" s="439" t="n">
        <v>8.13</v>
      </c>
      <c r="DZ550" s="440" t="n">
        <v>16.5</v>
      </c>
      <c r="EA550" s="661" t="n">
        <f aca="false">DZ550*3.6</f>
        <v>59.4</v>
      </c>
      <c r="EB550" s="442" t="n">
        <v>6230</v>
      </c>
      <c r="EC550" s="443" t="n">
        <v>5.2</v>
      </c>
      <c r="ED550" s="443"/>
      <c r="EE550" s="443"/>
      <c r="EF550" s="443"/>
      <c r="EG550" s="444" t="n">
        <v>19</v>
      </c>
      <c r="EH550" s="441"/>
      <c r="EI550" s="430" t="n">
        <f aca="false">DY550</f>
        <v>8.13</v>
      </c>
      <c r="EJ550" s="448" t="n">
        <f aca="false">DZ550</f>
        <v>16.5</v>
      </c>
      <c r="EK550" s="449" t="n">
        <f aca="false">EA550</f>
        <v>59.4</v>
      </c>
      <c r="EL550" s="418" t="n">
        <f aca="false">EB550</f>
        <v>6230</v>
      </c>
      <c r="EM550" s="432" t="n">
        <f aca="false">EC550</f>
        <v>5.2</v>
      </c>
      <c r="EN550" s="432"/>
      <c r="EO550" s="432"/>
      <c r="EP550" s="432"/>
      <c r="EQ550" s="431" t="n">
        <f aca="false">EG550</f>
        <v>19</v>
      </c>
      <c r="ER550" s="449"/>
      <c r="ES550" s="450" t="n">
        <f aca="false">44000/(BA550+AF550)*24</f>
        <v>22.342586323629</v>
      </c>
      <c r="ET550" s="451" t="n">
        <f aca="false">(BA550+AF550)/BA$6</f>
        <v>0.94528</v>
      </c>
      <c r="EU550" s="452" t="n">
        <f aca="false">BV550/1000/ES550*24</f>
        <v>0.298670545454545</v>
      </c>
      <c r="EV550" s="451" t="n">
        <f aca="false">EU550/$EU$6</f>
        <v>0.553093602693602</v>
      </c>
      <c r="EW550" s="514" t="n">
        <f aca="false">1-EM550/BY550</f>
        <v>0.718940519493827</v>
      </c>
      <c r="EX550" s="515" t="n">
        <f aca="false">BY550-EM550</f>
        <v>13.3014218009479</v>
      </c>
      <c r="EY550" s="514" t="n">
        <f aca="false">1-EJ550/BU550</f>
        <v>0.423076923076923</v>
      </c>
      <c r="EZ550" s="515" t="n">
        <f aca="false">BU550-EJ550</f>
        <v>12.1</v>
      </c>
      <c r="FA550" s="451" t="n">
        <f aca="false">1-EK550/BV550</f>
        <v>0.786365274476955</v>
      </c>
      <c r="FB550" s="432" t="n">
        <f aca="false">BV550-EK550</f>
        <v>218.644685172647</v>
      </c>
      <c r="FC550" s="453"/>
      <c r="FD550" s="432"/>
      <c r="FE550" s="453" t="n">
        <f aca="false">1-EQ550/CB550</f>
        <v>0.868965517241379</v>
      </c>
      <c r="FF550" s="431" t="n">
        <f aca="false">CB550-EQ550</f>
        <v>126</v>
      </c>
      <c r="FG550" s="406" t="n">
        <v>50400</v>
      </c>
      <c r="FH550" s="590"/>
      <c r="FI550" s="591"/>
      <c r="FJ550" s="592"/>
      <c r="FK550" s="456" t="n">
        <f aca="false">3000/BS550*24</f>
        <v>1.52335815842925</v>
      </c>
      <c r="FL550" s="531" t="n">
        <v>2400</v>
      </c>
      <c r="FM550" s="456" t="n">
        <f aca="false">FL550/BS550*1000</f>
        <v>50.778605280975</v>
      </c>
      <c r="FN550" s="531" t="n">
        <v>4309</v>
      </c>
      <c r="FO550" s="533" t="n">
        <f aca="false">FN550/11.15/1.2/1000</f>
        <v>0.322047832585949</v>
      </c>
      <c r="FP550" s="450" t="n">
        <f aca="false">FN550/BS550*1000</f>
        <v>91.1687542315504</v>
      </c>
      <c r="FQ550" s="458" t="n">
        <v>54</v>
      </c>
      <c r="FR550" s="459" t="n">
        <f aca="false">FQ550/BS550*1000</f>
        <v>1.14251861882194</v>
      </c>
      <c r="FS550" s="577" t="n">
        <v>8</v>
      </c>
      <c r="FT550" s="578" t="n">
        <v>13.5</v>
      </c>
      <c r="FU550" s="661" t="n">
        <v>45</v>
      </c>
      <c r="FV550" s="580" t="n">
        <v>6</v>
      </c>
      <c r="FW550" s="581"/>
      <c r="FX550" s="580"/>
      <c r="FY550" s="453" t="n">
        <f aca="false">1-FV550/(EG550+DD550)</f>
        <v>0.68421052631579</v>
      </c>
      <c r="FZ550" s="453"/>
      <c r="GA550" s="430"/>
      <c r="GB550" s="514" t="n">
        <f aca="false">1-FT550/DZ550</f>
        <v>0.181818181818182</v>
      </c>
      <c r="GC550" s="515" t="n">
        <f aca="false">(CW550+DZ550-FT550)</f>
        <v>3</v>
      </c>
      <c r="GD550" s="514" t="n">
        <f aca="false">1-FU550/EA550</f>
        <v>0.242424242424242</v>
      </c>
      <c r="GE550" s="528" t="n">
        <f aca="false">CX550+EA550-FU550</f>
        <v>14.4</v>
      </c>
      <c r="GF550" s="462" t="n">
        <f aca="false">4100/BS550*24</f>
        <v>2.08192281651997</v>
      </c>
      <c r="GG550" s="607" t="n">
        <v>20</v>
      </c>
      <c r="GH550" s="451" t="n">
        <f aca="false">GG550/80</f>
        <v>0.25</v>
      </c>
      <c r="GI550" s="406" t="n">
        <v>140</v>
      </c>
      <c r="GJ550" s="463" t="n">
        <f aca="false">GI550/GG550</f>
        <v>7</v>
      </c>
      <c r="GK550" s="464" t="n">
        <f aca="false">GG550/(BS550/24)*1000</f>
        <v>10.155721056195</v>
      </c>
      <c r="GL550" s="465" t="n">
        <v>8.22</v>
      </c>
      <c r="GM550" s="530" t="n">
        <v>11.1</v>
      </c>
      <c r="GN550" s="407" t="n">
        <v>39</v>
      </c>
      <c r="GO550" s="514" t="n">
        <f aca="false">1-GM550/FT550</f>
        <v>0.177777777777778</v>
      </c>
      <c r="GP550" s="451" t="n">
        <f aca="false">1-GN550/FU550</f>
        <v>0.133333333333333</v>
      </c>
      <c r="GQ550" s="578" t="n">
        <v>8</v>
      </c>
      <c r="GR550" s="456" t="n">
        <f aca="false">4300/BS550*24</f>
        <v>2.18348002708192</v>
      </c>
      <c r="GS550" s="532" t="n">
        <f aca="false">HC550</f>
        <v>10.6</v>
      </c>
      <c r="GT550" s="532" t="n">
        <f aca="false">HD550</f>
        <v>34.98</v>
      </c>
      <c r="GU550" s="514" t="n">
        <f aca="false">1-GS550/GM550</f>
        <v>0.045045045045045</v>
      </c>
      <c r="GV550" s="514" t="n">
        <f aca="false">1-GT550/GN550</f>
        <v>0.103076923076923</v>
      </c>
      <c r="GW550" s="514" t="n">
        <f aca="false">1-HC550/FT550</f>
        <v>0.214814814814815</v>
      </c>
      <c r="GX550" s="514" t="n">
        <f aca="false">1-HD550/FU550</f>
        <v>0.222666666666667</v>
      </c>
      <c r="GY550" s="463" t="n">
        <f aca="false">GK550/(FU550-HD550)</f>
        <v>1.01354501558832</v>
      </c>
      <c r="GZ550" s="406" t="n">
        <v>45385</v>
      </c>
      <c r="HA550" s="582" t="n">
        <v>8.27</v>
      </c>
      <c r="HB550" s="452" t="n">
        <v>8.01</v>
      </c>
      <c r="HC550" s="578" t="n">
        <v>10.6</v>
      </c>
      <c r="HD550" s="464" t="n">
        <f aca="false">HC550*3.3</f>
        <v>34.98</v>
      </c>
      <c r="HE550" s="464" t="n">
        <v>12.3</v>
      </c>
      <c r="HF550" s="464" t="n">
        <f aca="false">HE550*2.7</f>
        <v>33.21</v>
      </c>
      <c r="HG550" s="583"/>
      <c r="HH550" s="576" t="n">
        <v>9</v>
      </c>
      <c r="HI550" s="584" t="n">
        <v>6000</v>
      </c>
      <c r="HJ550" s="407" t="n">
        <f aca="false">HI550*0.67</f>
        <v>4020</v>
      </c>
      <c r="HK550" s="407"/>
      <c r="HL550" s="550"/>
      <c r="HM550" s="585"/>
      <c r="HN550" s="462" t="n">
        <v>6.81</v>
      </c>
      <c r="HO550" s="575"/>
      <c r="HP550" s="549" t="n">
        <v>0.01</v>
      </c>
      <c r="HQ550" s="586"/>
      <c r="HR550" s="587"/>
      <c r="HS550" s="521" t="n">
        <v>0.13</v>
      </c>
      <c r="HT550" s="588" t="n">
        <v>4</v>
      </c>
      <c r="HU550" s="523" t="n">
        <f aca="false">72500/BA550*24</f>
        <v>37.9713687150838</v>
      </c>
      <c r="HV550" s="514" t="n">
        <f aca="false">1-HC550/BE550</f>
        <v>0.629370629370629</v>
      </c>
      <c r="HW550" s="514" t="n">
        <f aca="false">1-HD550/BF550</f>
        <v>0.816858638743456</v>
      </c>
      <c r="HX550" s="514" t="n">
        <f aca="false">1-HN550/BK550</f>
        <v>0.637765957446808</v>
      </c>
      <c r="HY550" s="600" t="s">
        <v>236</v>
      </c>
    </row>
    <row r="551" s="599" customFormat="true" ht="15" hidden="false" customHeight="true" outlineLevel="0" collapsed="false">
      <c r="A551" s="401" t="n">
        <v>44033</v>
      </c>
      <c r="B551" s="516" t="n">
        <v>46456</v>
      </c>
      <c r="C551" s="403" t="n">
        <f aca="false">B551/$B$6</f>
        <v>0.92912</v>
      </c>
      <c r="D551" s="572" t="n">
        <v>8.16</v>
      </c>
      <c r="E551" s="573" t="n">
        <v>34.55</v>
      </c>
      <c r="F551" s="407" t="n">
        <v>195</v>
      </c>
      <c r="G551" s="407" t="n">
        <f aca="false">F551*B551/1000</f>
        <v>9058.92</v>
      </c>
      <c r="H551" s="403" t="n">
        <f aca="false">G551/$G$6</f>
        <v>0.3623568</v>
      </c>
      <c r="I551" s="574"/>
      <c r="J551" s="407"/>
      <c r="K551" s="575"/>
      <c r="L551" s="575"/>
      <c r="M551" s="575"/>
      <c r="N551" s="576"/>
      <c r="O551" s="576"/>
      <c r="P551" s="410"/>
      <c r="Q551" s="410" t="n">
        <v>1440</v>
      </c>
      <c r="R551" s="410"/>
      <c r="S551" s="410"/>
      <c r="T551" s="411" t="n">
        <v>5.15</v>
      </c>
      <c r="U551" s="410" t="n">
        <f aca="false">V551/2.9</f>
        <v>2757.93103448276</v>
      </c>
      <c r="V551" s="410" t="n">
        <v>7998</v>
      </c>
      <c r="W551" s="410" t="n">
        <v>2701</v>
      </c>
      <c r="X551" s="517"/>
      <c r="Y551" s="474"/>
      <c r="Z551" s="430"/>
      <c r="AA551" s="448"/>
      <c r="AB551" s="410"/>
      <c r="AC551" s="410"/>
      <c r="AD551" s="475"/>
      <c r="AE551" s="478"/>
      <c r="AF551" s="479" t="n">
        <f aca="false">X551+Q551</f>
        <v>1440</v>
      </c>
      <c r="AG551" s="478" t="n">
        <f aca="false">AF551/$AF$6</f>
        <v>0.576</v>
      </c>
      <c r="AH551" s="479" t="n">
        <f aca="false">AI551/2.9</f>
        <v>2757.93103448276</v>
      </c>
      <c r="AI551" s="479" t="n">
        <f aca="false">(V551*Q551+F551*X551)/AF551</f>
        <v>7998</v>
      </c>
      <c r="AJ551" s="474" t="n">
        <f aca="false">(V551*Q551+X551*F551)/1000</f>
        <v>11517.12</v>
      </c>
      <c r="AK551" s="478" t="n">
        <f aca="false">AJ551/$AJ$6</f>
        <v>0.511872</v>
      </c>
      <c r="AL551" s="448" t="n">
        <v>38</v>
      </c>
      <c r="AM551" s="480"/>
      <c r="AN551" s="474" t="n">
        <v>1815</v>
      </c>
      <c r="AO551" s="474" t="n">
        <v>1805</v>
      </c>
      <c r="AP551" s="480" t="n">
        <v>7.4</v>
      </c>
      <c r="AQ551" s="448" t="n">
        <v>1005</v>
      </c>
      <c r="AR551" s="474" t="n">
        <f aca="false">AQ551*3</f>
        <v>3015</v>
      </c>
      <c r="AS551" s="658" t="n">
        <f aca="false">AR551/AQ551</f>
        <v>3</v>
      </c>
      <c r="AT551" s="474" t="n">
        <v>5340</v>
      </c>
      <c r="AU551" s="448"/>
      <c r="AV551" s="481" t="n">
        <v>50</v>
      </c>
      <c r="AW551" s="480" t="n">
        <v>13.88</v>
      </c>
      <c r="AX551" s="480" t="n">
        <v>41.68</v>
      </c>
      <c r="AY551" s="481" t="n">
        <v>9.9</v>
      </c>
      <c r="AZ551" s="481" t="n">
        <v>2.1</v>
      </c>
      <c r="BA551" s="421" t="n">
        <f aca="false">CC551+DF551</f>
        <v>44369</v>
      </c>
      <c r="BB551" s="422" t="n">
        <f aca="false">BA551/$BA$6</f>
        <v>0.88738</v>
      </c>
      <c r="BC551" s="423"/>
      <c r="BD551" s="424" t="n">
        <v>7.97</v>
      </c>
      <c r="BE551" s="425" t="n">
        <v>27.7</v>
      </c>
      <c r="BF551" s="421" t="n">
        <v>194</v>
      </c>
      <c r="BG551" s="427" t="n">
        <v>6490</v>
      </c>
      <c r="BH551" s="421" t="n">
        <f aca="false">BG551*0.67</f>
        <v>4348.3</v>
      </c>
      <c r="BI551" s="433" t="n">
        <v>1165</v>
      </c>
      <c r="BJ551" s="422" t="n">
        <f aca="false">BI551/35.5*(23+35.5)/BH551</f>
        <v>0.441503284592684</v>
      </c>
      <c r="BK551" s="428" t="n">
        <v>23.4</v>
      </c>
      <c r="BL551" s="428" t="n">
        <v>13.1</v>
      </c>
      <c r="BM551" s="429" t="n">
        <v>5.1</v>
      </c>
      <c r="BN551" s="423" t="n">
        <v>2.1</v>
      </c>
      <c r="BO551" s="426" t="n">
        <v>240</v>
      </c>
      <c r="BP551" s="426" t="n">
        <v>32</v>
      </c>
      <c r="BQ551" s="424" t="n">
        <v>5.19</v>
      </c>
      <c r="BR551" s="422" t="n">
        <f aca="false">BQ551/$BQ$6</f>
        <v>0.720833333333333</v>
      </c>
      <c r="BS551" s="410" t="n">
        <f aca="false">BA551+AF551</f>
        <v>45809</v>
      </c>
      <c r="BT551" s="430" t="n">
        <f aca="false">(BD551*BA551+AP551*AF551)/(AF551+BA551)</f>
        <v>7.95208212360017</v>
      </c>
      <c r="BU551" s="431" t="n">
        <f aca="false">(AQ551*Y551+BA551*BE551)/(BA551+Y551)</f>
        <v>27.7</v>
      </c>
      <c r="BV551" s="431" t="n">
        <f aca="false">(BA551*BF551+AR551*AF551)/(AF551+BA551)</f>
        <v>282.67777074374</v>
      </c>
      <c r="BW551" s="431" t="n">
        <f aca="false">(BA551*BG551+AS551*AF551)/(AF551+BA551)</f>
        <v>6286.08199262154</v>
      </c>
      <c r="BX551" s="431" t="n">
        <f aca="false">BW551*0.65</f>
        <v>4085.953295204</v>
      </c>
      <c r="BY551" s="431" t="n">
        <f aca="false">(BK551*BA551+AY551*AF551)/BS551</f>
        <v>22.9756292431618</v>
      </c>
      <c r="BZ551" s="431" t="n">
        <f aca="false">(BL551*BA551+AY551*AF551)/BS551</f>
        <v>12.9994084131939</v>
      </c>
      <c r="CA551" s="432" t="n">
        <f aca="false">(BN551*BA551+AZ551*AF551)/BS551</f>
        <v>2.1</v>
      </c>
      <c r="CB551" s="431" t="n">
        <f aca="false">BO551</f>
        <v>240</v>
      </c>
      <c r="CC551" s="433" t="n">
        <v>22274</v>
      </c>
      <c r="CD551" s="412" t="n">
        <f aca="false">CC551+AF551/2</f>
        <v>22994</v>
      </c>
      <c r="CE551" s="422" t="n">
        <f aca="false">CD551/25000</f>
        <v>0.91976</v>
      </c>
      <c r="CF551" s="434" t="n">
        <f aca="false">6700/CD551*24</f>
        <v>6.9931286422545</v>
      </c>
      <c r="CG551" s="435"/>
      <c r="CH551" s="428"/>
      <c r="CI551" s="447" t="n">
        <f aca="false">9500/CD551*24</f>
        <v>9.91563016439071</v>
      </c>
      <c r="CJ551" s="437" t="n">
        <v>30.4</v>
      </c>
      <c r="CK551" s="437" t="n">
        <v>1.34</v>
      </c>
      <c r="CL551" s="424"/>
      <c r="CM551" s="424" t="n">
        <v>17</v>
      </c>
      <c r="CN551" s="424" t="n">
        <v>76</v>
      </c>
      <c r="CO551" s="433"/>
      <c r="CP551" s="433"/>
      <c r="CQ551" s="438"/>
      <c r="CR551" s="438" t="n">
        <v>0.85</v>
      </c>
      <c r="CS551" s="425"/>
      <c r="CT551" s="433" t="n">
        <f aca="false">3500/CD551*24</f>
        <v>3.65312690267026</v>
      </c>
      <c r="CU551" s="435" t="n">
        <v>7.81</v>
      </c>
      <c r="CV551" s="439"/>
      <c r="CW551" s="440"/>
      <c r="CX551" s="441"/>
      <c r="CY551" s="442"/>
      <c r="CZ551" s="443"/>
      <c r="DA551" s="443"/>
      <c r="DB551" s="443"/>
      <c r="DC551" s="443"/>
      <c r="DD551" s="444"/>
      <c r="DE551" s="441"/>
      <c r="DF551" s="445" t="n">
        <v>22095</v>
      </c>
      <c r="DG551" s="446" t="n">
        <f aca="false">DF551+AF551/2</f>
        <v>22815</v>
      </c>
      <c r="DH551" s="422" t="n">
        <f aca="false">DG551/25000</f>
        <v>0.9126</v>
      </c>
      <c r="DI551" s="447" t="n">
        <f aca="false">6700/DG551*24</f>
        <v>7.04799474030243</v>
      </c>
      <c r="DJ551" s="435" t="n">
        <v>7.79</v>
      </c>
      <c r="DK551" s="428" t="n">
        <v>6.1</v>
      </c>
      <c r="DL551" s="447" t="n">
        <f aca="false">9500/DG551*24</f>
        <v>9.99342537804076</v>
      </c>
      <c r="DM551" s="423" t="n">
        <v>30.4</v>
      </c>
      <c r="DN551" s="423" t="n">
        <v>2.59</v>
      </c>
      <c r="DO551" s="424" t="n">
        <v>7.82</v>
      </c>
      <c r="DP551" s="424" t="n">
        <v>17.2</v>
      </c>
      <c r="DQ551" s="424" t="n">
        <v>73</v>
      </c>
      <c r="DR551" s="433" t="n">
        <v>4257</v>
      </c>
      <c r="DS551" s="433" t="n">
        <v>2097</v>
      </c>
      <c r="DT551" s="438" t="n">
        <f aca="false">DS551/DR551</f>
        <v>0.492600422832981</v>
      </c>
      <c r="DU551" s="438" t="n">
        <v>0.88</v>
      </c>
      <c r="DV551" s="425"/>
      <c r="DW551" s="447" t="n">
        <f aca="false">3500/DG551*24</f>
        <v>3.68178829717291</v>
      </c>
      <c r="DX551" s="435" t="n">
        <v>7.59</v>
      </c>
      <c r="DY551" s="439" t="n">
        <v>8</v>
      </c>
      <c r="DZ551" s="440" t="n">
        <v>16.4</v>
      </c>
      <c r="EA551" s="661" t="n">
        <f aca="false">DZ551*3.6</f>
        <v>59.04</v>
      </c>
      <c r="EB551" s="442" t="n">
        <v>6690</v>
      </c>
      <c r="EC551" s="443" t="n">
        <v>7.8</v>
      </c>
      <c r="ED551" s="443" t="n">
        <v>0.22</v>
      </c>
      <c r="EE551" s="443" t="n">
        <v>8.1</v>
      </c>
      <c r="EF551" s="443" t="n">
        <v>0.75</v>
      </c>
      <c r="EG551" s="444" t="n">
        <v>18</v>
      </c>
      <c r="EH551" s="441" t="n">
        <v>16</v>
      </c>
      <c r="EI551" s="430" t="n">
        <f aca="false">DY551</f>
        <v>8</v>
      </c>
      <c r="EJ551" s="448" t="n">
        <f aca="false">DZ551</f>
        <v>16.4</v>
      </c>
      <c r="EK551" s="449" t="n">
        <f aca="false">EA551</f>
        <v>59.04</v>
      </c>
      <c r="EL551" s="418" t="n">
        <f aca="false">EB551</f>
        <v>6690</v>
      </c>
      <c r="EM551" s="432" t="n">
        <f aca="false">EC551</f>
        <v>7.8</v>
      </c>
      <c r="EN551" s="432" t="n">
        <f aca="false">ED551</f>
        <v>0.22</v>
      </c>
      <c r="EO551" s="432" t="n">
        <f aca="false">EE551</f>
        <v>8.1</v>
      </c>
      <c r="EP551" s="432" t="n">
        <f aca="false">EF551</f>
        <v>0.75</v>
      </c>
      <c r="EQ551" s="431" t="n">
        <f aca="false">EG551</f>
        <v>18</v>
      </c>
      <c r="ER551" s="449" t="n">
        <f aca="false">EH551</f>
        <v>16</v>
      </c>
      <c r="ES551" s="450" t="n">
        <f aca="false">44000/(BA551+AF551)*24</f>
        <v>23.0522386430614</v>
      </c>
      <c r="ET551" s="451" t="n">
        <f aca="false">(BA551+AF551)/BA$6</f>
        <v>0.91618</v>
      </c>
      <c r="EU551" s="452" t="n">
        <f aca="false">BV551/1000/ES551*24</f>
        <v>0.294299681818182</v>
      </c>
      <c r="EV551" s="451" t="n">
        <f aca="false">EU551/$EU$6</f>
        <v>0.544999410774411</v>
      </c>
      <c r="EW551" s="514" t="n">
        <f aca="false">1-EM551/BY551</f>
        <v>0.66050984208315</v>
      </c>
      <c r="EX551" s="515" t="n">
        <f aca="false">BY551-EM551</f>
        <v>15.1756292431618</v>
      </c>
      <c r="EY551" s="514" t="n">
        <f aca="false">1-EJ551/BU551</f>
        <v>0.407942238267148</v>
      </c>
      <c r="EZ551" s="515" t="n">
        <f aca="false">BU551-EJ551</f>
        <v>11.3</v>
      </c>
      <c r="FA551" s="451" t="n">
        <f aca="false">1-EK551/BV551</f>
        <v>0.791140280168962</v>
      </c>
      <c r="FB551" s="432" t="n">
        <f aca="false">BV551-EK551</f>
        <v>223.63777074374</v>
      </c>
      <c r="FC551" s="453" t="n">
        <f aca="false">1-EP551/CA551</f>
        <v>0.642857142857143</v>
      </c>
      <c r="FD551" s="432" t="n">
        <f aca="false">CA551-EP551</f>
        <v>1.35</v>
      </c>
      <c r="FE551" s="453" t="n">
        <f aca="false">1-EQ551/CB551</f>
        <v>0.925</v>
      </c>
      <c r="FF551" s="431" t="n">
        <f aca="false">CB551-EQ551</f>
        <v>222</v>
      </c>
      <c r="FG551" s="406" t="n">
        <v>50400</v>
      </c>
      <c r="FH551" s="590"/>
      <c r="FI551" s="591"/>
      <c r="FJ551" s="592"/>
      <c r="FK551" s="456" t="n">
        <f aca="false">3000/BS551*24</f>
        <v>1.5717435438451</v>
      </c>
      <c r="FL551" s="531" t="n">
        <v>2400</v>
      </c>
      <c r="FM551" s="456" t="n">
        <f aca="false">FL551/BS551*1000</f>
        <v>52.3914514615032</v>
      </c>
      <c r="FN551" s="531" t="n">
        <v>4309</v>
      </c>
      <c r="FO551" s="533" t="n">
        <f aca="false">FN551/11.15/1.2/1000</f>
        <v>0.322047832585949</v>
      </c>
      <c r="FP551" s="450" t="n">
        <f aca="false">FN551/BS551*1000</f>
        <v>94.0644851448405</v>
      </c>
      <c r="FQ551" s="458" t="n">
        <v>54</v>
      </c>
      <c r="FR551" s="459" t="n">
        <f aca="false">FQ551/BS551*1000</f>
        <v>1.17880765788382</v>
      </c>
      <c r="FS551" s="577" t="n">
        <v>8.04</v>
      </c>
      <c r="FT551" s="578" t="n">
        <v>12.1</v>
      </c>
      <c r="FU551" s="661" t="n">
        <v>42</v>
      </c>
      <c r="FV551" s="580" t="n">
        <v>4</v>
      </c>
      <c r="FW551" s="581" t="n">
        <v>0.24</v>
      </c>
      <c r="FX551" s="580" t="n">
        <v>8</v>
      </c>
      <c r="FY551" s="453" t="n">
        <f aca="false">1-FV551/(EG551+DD551)</f>
        <v>0.777777777777778</v>
      </c>
      <c r="FZ551" s="453" t="n">
        <f aca="false">1-FW551/(EF551+DC551)</f>
        <v>0.68</v>
      </c>
      <c r="GA551" s="430" t="n">
        <f aca="false">EF551+DC551-FW551</f>
        <v>0.51</v>
      </c>
      <c r="GB551" s="514" t="n">
        <f aca="false">1-FT551/DZ551</f>
        <v>0.26219512195122</v>
      </c>
      <c r="GC551" s="515" t="n">
        <f aca="false">(CW551+DZ551-FT551)</f>
        <v>4.3</v>
      </c>
      <c r="GD551" s="514" t="n">
        <f aca="false">1-FU551/EA551</f>
        <v>0.288617886178862</v>
      </c>
      <c r="GE551" s="528" t="n">
        <f aca="false">CX551+EA551-FU551</f>
        <v>17.04</v>
      </c>
      <c r="GF551" s="462" t="n">
        <f aca="false">4100/BS551*24</f>
        <v>2.14804950992163</v>
      </c>
      <c r="GG551" s="607" t="n">
        <v>20</v>
      </c>
      <c r="GH551" s="451" t="n">
        <f aca="false">GG551/80</f>
        <v>0.25</v>
      </c>
      <c r="GI551" s="406" t="n">
        <v>140</v>
      </c>
      <c r="GJ551" s="463" t="n">
        <f aca="false">GI551/GG551</f>
        <v>7</v>
      </c>
      <c r="GK551" s="464" t="n">
        <f aca="false">GG551/(BS551/24)*1000</f>
        <v>10.4782902923006</v>
      </c>
      <c r="GL551" s="465" t="n">
        <v>8.13</v>
      </c>
      <c r="GM551" s="530" t="n">
        <v>12</v>
      </c>
      <c r="GN551" s="407" t="n">
        <v>39</v>
      </c>
      <c r="GO551" s="514" t="n">
        <f aca="false">1-GM551/FT551</f>
        <v>0.00826446280991733</v>
      </c>
      <c r="GP551" s="451" t="n">
        <f aca="false">1-GN551/FU551</f>
        <v>0.0714285714285714</v>
      </c>
      <c r="GQ551" s="578" t="n">
        <v>8</v>
      </c>
      <c r="GR551" s="456" t="n">
        <f aca="false">4300/BS551*24</f>
        <v>2.25283241284464</v>
      </c>
      <c r="GS551" s="532" t="n">
        <f aca="false">HC551</f>
        <v>11.4</v>
      </c>
      <c r="GT551" s="532" t="n">
        <f aca="false">HD551</f>
        <v>37.62</v>
      </c>
      <c r="GU551" s="514" t="n">
        <f aca="false">1-GS551/GM551</f>
        <v>0.0499999999999999</v>
      </c>
      <c r="GV551" s="514" t="n">
        <f aca="false">1-GT551/GN551</f>
        <v>0.0353846153846155</v>
      </c>
      <c r="GW551" s="514" t="n">
        <f aca="false">1-HC551/FT551</f>
        <v>0.0578512396694214</v>
      </c>
      <c r="GX551" s="514" t="n">
        <f aca="false">1-HD551/FU551</f>
        <v>0.104285714285714</v>
      </c>
      <c r="GY551" s="463" t="n">
        <f aca="false">GK551/(FU551-HD551)</f>
        <v>2.39230371970334</v>
      </c>
      <c r="GZ551" s="406" t="n">
        <v>46242</v>
      </c>
      <c r="HA551" s="582" t="n">
        <v>8.24</v>
      </c>
      <c r="HB551" s="452" t="n">
        <v>8.01</v>
      </c>
      <c r="HC551" s="578" t="n">
        <v>11.4</v>
      </c>
      <c r="HD551" s="464" t="n">
        <f aca="false">HC551*3.3</f>
        <v>37.62</v>
      </c>
      <c r="HE551" s="464" t="n">
        <v>12.1</v>
      </c>
      <c r="HF551" s="464" t="n">
        <f aca="false">HE551*2.7</f>
        <v>32.67</v>
      </c>
      <c r="HG551" s="583"/>
      <c r="HH551" s="576" t="n">
        <v>6</v>
      </c>
      <c r="HI551" s="584" t="n">
        <v>6580</v>
      </c>
      <c r="HJ551" s="407" t="n">
        <f aca="false">HI551*0.67</f>
        <v>4408.6</v>
      </c>
      <c r="HK551" s="407" t="n">
        <v>163</v>
      </c>
      <c r="HL551" s="550" t="n">
        <v>1215</v>
      </c>
      <c r="HM551" s="585" t="n">
        <v>7.7</v>
      </c>
      <c r="HN551" s="462" t="n">
        <v>8.93</v>
      </c>
      <c r="HO551" s="575" t="n">
        <v>0.16</v>
      </c>
      <c r="HP551" s="549" t="n">
        <v>0.01</v>
      </c>
      <c r="HQ551" s="586" t="n">
        <v>6</v>
      </c>
      <c r="HR551" s="587" t="n">
        <v>0.2</v>
      </c>
      <c r="HS551" s="521" t="n">
        <v>0.18</v>
      </c>
      <c r="HT551" s="588" t="n">
        <v>4</v>
      </c>
      <c r="HU551" s="523" t="n">
        <f aca="false">72500/BA551*24</f>
        <v>39.2165701277919</v>
      </c>
      <c r="HV551" s="514" t="n">
        <f aca="false">1-HC551/BE551</f>
        <v>0.588447653429603</v>
      </c>
      <c r="HW551" s="514" t="n">
        <f aca="false">1-HD551/BF551</f>
        <v>0.806082474226804</v>
      </c>
      <c r="HX551" s="514" t="n">
        <f aca="false">1-HN551/BK551</f>
        <v>0.618376068376068</v>
      </c>
      <c r="HY551" s="600" t="s">
        <v>237</v>
      </c>
    </row>
    <row r="552" s="599" customFormat="true" ht="15" hidden="false" customHeight="true" outlineLevel="0" collapsed="false">
      <c r="A552" s="401" t="n">
        <v>44034</v>
      </c>
      <c r="B552" s="516" t="n">
        <v>42493</v>
      </c>
      <c r="C552" s="403" t="n">
        <f aca="false">B552/$B$6</f>
        <v>0.84986</v>
      </c>
      <c r="D552" s="572" t="n">
        <v>7.8</v>
      </c>
      <c r="E552" s="573" t="n">
        <v>38.05</v>
      </c>
      <c r="F552" s="407" t="n">
        <v>163</v>
      </c>
      <c r="G552" s="407" t="n">
        <f aca="false">F552*B552/1000</f>
        <v>6926.359</v>
      </c>
      <c r="H552" s="403" t="n">
        <f aca="false">G552/$G$6</f>
        <v>0.27705436</v>
      </c>
      <c r="I552" s="574"/>
      <c r="J552" s="407"/>
      <c r="K552" s="575"/>
      <c r="L552" s="575"/>
      <c r="M552" s="575"/>
      <c r="N552" s="576"/>
      <c r="O552" s="576"/>
      <c r="P552" s="410"/>
      <c r="Q552" s="410" t="n">
        <v>1440</v>
      </c>
      <c r="R552" s="410"/>
      <c r="S552" s="410"/>
      <c r="T552" s="411" t="n">
        <v>5.22</v>
      </c>
      <c r="U552" s="410" t="n">
        <f aca="false">V552/2.9</f>
        <v>2663.44827586207</v>
      </c>
      <c r="V552" s="410" t="n">
        <v>7724</v>
      </c>
      <c r="W552" s="410" t="n">
        <v>2782</v>
      </c>
      <c r="X552" s="517"/>
      <c r="Y552" s="474"/>
      <c r="Z552" s="430"/>
      <c r="AA552" s="410"/>
      <c r="AB552" s="410"/>
      <c r="AC552" s="410"/>
      <c r="AD552" s="475"/>
      <c r="AE552" s="478"/>
      <c r="AF552" s="479" t="n">
        <f aca="false">X552+Q552</f>
        <v>1440</v>
      </c>
      <c r="AG552" s="478" t="n">
        <f aca="false">AF552/$AF$6</f>
        <v>0.576</v>
      </c>
      <c r="AH552" s="479" t="n">
        <f aca="false">AI552/2.9</f>
        <v>2663.44827586207</v>
      </c>
      <c r="AI552" s="479" t="n">
        <f aca="false">(V552*Q552+F552*X552)/AF552</f>
        <v>7724</v>
      </c>
      <c r="AJ552" s="474" t="n">
        <f aca="false">(V552*Q552+X552*F552)/1000</f>
        <v>11122.56</v>
      </c>
      <c r="AK552" s="478" t="n">
        <f aca="false">AJ552/$AJ$6</f>
        <v>0.494336</v>
      </c>
      <c r="AL552" s="448" t="n">
        <v>38</v>
      </c>
      <c r="AM552" s="480"/>
      <c r="AN552" s="474" t="n">
        <v>1782</v>
      </c>
      <c r="AO552" s="474" t="n">
        <v>1773</v>
      </c>
      <c r="AP552" s="480" t="n">
        <v>7.34</v>
      </c>
      <c r="AQ552" s="448" t="n">
        <v>976</v>
      </c>
      <c r="AR552" s="474" t="n">
        <f aca="false">AQ552*3</f>
        <v>2928</v>
      </c>
      <c r="AS552" s="658" t="n">
        <f aca="false">AR552/AQ552</f>
        <v>3</v>
      </c>
      <c r="AT552" s="474" t="n">
        <v>5080</v>
      </c>
      <c r="AU552" s="448"/>
      <c r="AV552" s="481" t="n">
        <v>45</v>
      </c>
      <c r="AW552" s="480" t="n">
        <v>13.24</v>
      </c>
      <c r="AX552" s="480" t="n">
        <v>38.56</v>
      </c>
      <c r="AY552" s="481" t="n">
        <v>10.6</v>
      </c>
      <c r="AZ552" s="481" t="n">
        <v>3.1</v>
      </c>
      <c r="BA552" s="421" t="n">
        <f aca="false">CC552+DF552</f>
        <v>42213</v>
      </c>
      <c r="BB552" s="422" t="n">
        <f aca="false">BA552/$BA$6</f>
        <v>0.84426</v>
      </c>
      <c r="BC552" s="423"/>
      <c r="BD552" s="424" t="n">
        <v>7.93</v>
      </c>
      <c r="BE552" s="425" t="n">
        <v>32.5</v>
      </c>
      <c r="BF552" s="421" t="n">
        <v>226</v>
      </c>
      <c r="BG552" s="427" t="n">
        <v>6770</v>
      </c>
      <c r="BH552" s="421" t="n">
        <f aca="false">BG552*0.67</f>
        <v>4535.9</v>
      </c>
      <c r="BI552" s="433"/>
      <c r="BJ552" s="422"/>
      <c r="BK552" s="428" t="n">
        <v>23.4</v>
      </c>
      <c r="BL552" s="428"/>
      <c r="BM552" s="429"/>
      <c r="BN552" s="423"/>
      <c r="BO552" s="426" t="n">
        <v>179</v>
      </c>
      <c r="BP552" s="426"/>
      <c r="BQ552" s="424" t="n">
        <v>4.2</v>
      </c>
      <c r="BR552" s="422" t="n">
        <f aca="false">BQ552/$BQ$6</f>
        <v>0.583333333333333</v>
      </c>
      <c r="BS552" s="410" t="n">
        <f aca="false">BA552+AF552</f>
        <v>43653</v>
      </c>
      <c r="BT552" s="430" t="n">
        <f aca="false">(BD552*BA552+AP552*AF552)/(AF552+BA552)</f>
        <v>7.91053742010858</v>
      </c>
      <c r="BU552" s="431" t="n">
        <f aca="false">(AQ552*Y552+BA552*BE552)/(BA552+Y552)</f>
        <v>32.5</v>
      </c>
      <c r="BV552" s="431" t="n">
        <f aca="false">(BA552*BF552+AR552*AF552)/(AF552+BA552)</f>
        <v>315.132018417978</v>
      </c>
      <c r="BW552" s="431" t="n">
        <f aca="false">(BA552*BG552+AS552*AF552)/(AF552+BA552)</f>
        <v>6546.77410487252</v>
      </c>
      <c r="BX552" s="431" t="n">
        <f aca="false">BW552*0.65</f>
        <v>4255.40316816714</v>
      </c>
      <c r="BY552" s="431" t="n">
        <f aca="false">(BK552*BA552+AY552*AF552)/BS552</f>
        <v>22.9777609786269</v>
      </c>
      <c r="BZ552" s="431"/>
      <c r="CA552" s="432"/>
      <c r="CB552" s="431" t="n">
        <f aca="false">BO552</f>
        <v>179</v>
      </c>
      <c r="CC552" s="433" t="n">
        <v>21291</v>
      </c>
      <c r="CD552" s="412" t="n">
        <f aca="false">CC552+AF552/2</f>
        <v>22011</v>
      </c>
      <c r="CE552" s="422" t="n">
        <f aca="false">CD552/25000</f>
        <v>0.88044</v>
      </c>
      <c r="CF552" s="434" t="n">
        <f aca="false">6700/CD552*24</f>
        <v>7.30543818999591</v>
      </c>
      <c r="CG552" s="435"/>
      <c r="CH552" s="428"/>
      <c r="CI552" s="447" t="n">
        <f aca="false">9500/CD552*24</f>
        <v>10.3584571350688</v>
      </c>
      <c r="CJ552" s="437" t="n">
        <v>30.8</v>
      </c>
      <c r="CK552" s="437" t="n">
        <v>2.09</v>
      </c>
      <c r="CL552" s="424"/>
      <c r="CM552" s="424" t="n">
        <v>16.6</v>
      </c>
      <c r="CN552" s="424" t="n">
        <v>80</v>
      </c>
      <c r="CO552" s="433"/>
      <c r="CP552" s="433"/>
      <c r="CQ552" s="438"/>
      <c r="CR552" s="438" t="n">
        <v>0.83</v>
      </c>
      <c r="CS552" s="425"/>
      <c r="CT552" s="433" t="n">
        <f aca="false">3500/CD552*24</f>
        <v>3.81627368134115</v>
      </c>
      <c r="CU552" s="435" t="n">
        <v>7.21</v>
      </c>
      <c r="CV552" s="439"/>
      <c r="CW552" s="440"/>
      <c r="CX552" s="441"/>
      <c r="CY552" s="442"/>
      <c r="CZ552" s="443"/>
      <c r="DA552" s="443"/>
      <c r="DB552" s="443"/>
      <c r="DC552" s="443"/>
      <c r="DD552" s="444"/>
      <c r="DE552" s="441"/>
      <c r="DF552" s="445" t="n">
        <v>20922</v>
      </c>
      <c r="DG552" s="446" t="n">
        <f aca="false">DF552+AF552/2</f>
        <v>21642</v>
      </c>
      <c r="DH552" s="422" t="n">
        <f aca="false">DG552/25000</f>
        <v>0.86568</v>
      </c>
      <c r="DI552" s="447" t="n">
        <f aca="false">6700/DG552*24</f>
        <v>7.42999722761297</v>
      </c>
      <c r="DJ552" s="435" t="n">
        <v>7.81</v>
      </c>
      <c r="DK552" s="428" t="n">
        <v>5.2</v>
      </c>
      <c r="DL552" s="447" t="n">
        <f aca="false">9500/DG552*24</f>
        <v>10.5350706958691</v>
      </c>
      <c r="DM552" s="423" t="n">
        <v>30.7</v>
      </c>
      <c r="DN552" s="423" t="n">
        <v>1.91</v>
      </c>
      <c r="DO552" s="424" t="n">
        <v>7.86</v>
      </c>
      <c r="DP552" s="424" t="n">
        <v>15.5</v>
      </c>
      <c r="DQ552" s="424" t="n">
        <v>78</v>
      </c>
      <c r="DR552" s="433"/>
      <c r="DS552" s="433"/>
      <c r="DT552" s="438"/>
      <c r="DU552" s="438" t="n">
        <v>0.83</v>
      </c>
      <c r="DV552" s="425"/>
      <c r="DW552" s="447" t="n">
        <f aca="false">3500/DG552*24</f>
        <v>3.88134183532021</v>
      </c>
      <c r="DX552" s="435" t="n">
        <v>7.01</v>
      </c>
      <c r="DY552" s="439" t="n">
        <v>8.12</v>
      </c>
      <c r="DZ552" s="440" t="n">
        <v>15.1</v>
      </c>
      <c r="EA552" s="661" t="n">
        <f aca="false">DZ552*3.6</f>
        <v>54.36</v>
      </c>
      <c r="EB552" s="442" t="n">
        <v>6340</v>
      </c>
      <c r="EC552" s="443" t="n">
        <v>8.1</v>
      </c>
      <c r="ED552" s="443"/>
      <c r="EE552" s="443"/>
      <c r="EF552" s="443"/>
      <c r="EG552" s="444" t="n">
        <v>19</v>
      </c>
      <c r="EH552" s="441"/>
      <c r="EI552" s="430" t="n">
        <f aca="false">DY552</f>
        <v>8.12</v>
      </c>
      <c r="EJ552" s="448" t="n">
        <f aca="false">DZ552</f>
        <v>15.1</v>
      </c>
      <c r="EK552" s="449" t="n">
        <f aca="false">EA552</f>
        <v>54.36</v>
      </c>
      <c r="EL552" s="418" t="n">
        <f aca="false">EB552</f>
        <v>6340</v>
      </c>
      <c r="EM552" s="432" t="n">
        <f aca="false">EC552</f>
        <v>8.1</v>
      </c>
      <c r="EN552" s="432"/>
      <c r="EO552" s="432"/>
      <c r="EP552" s="432"/>
      <c r="EQ552" s="431" t="n">
        <f aca="false">EG552</f>
        <v>19</v>
      </c>
      <c r="ER552" s="449"/>
      <c r="ES552" s="450" t="n">
        <f aca="false">44000/(BA552+AF552)*24</f>
        <v>24.1907772661673</v>
      </c>
      <c r="ET552" s="451" t="n">
        <f aca="false">(BA552+AF552)/BA$6</f>
        <v>0.87306</v>
      </c>
      <c r="EU552" s="452" t="n">
        <f aca="false">BV552/1000/ES552*24</f>
        <v>0.312646772727273</v>
      </c>
      <c r="EV552" s="451" t="n">
        <f aca="false">EU552/$EU$6</f>
        <v>0.578975505050505</v>
      </c>
      <c r="EW552" s="514" t="n">
        <f aca="false">1-EM552/BY552</f>
        <v>0.647485235505133</v>
      </c>
      <c r="EX552" s="515" t="n">
        <f aca="false">BY552-EM552</f>
        <v>14.8777609786269</v>
      </c>
      <c r="EY552" s="514" t="n">
        <f aca="false">1-EJ552/BU552</f>
        <v>0.535384615384615</v>
      </c>
      <c r="EZ552" s="515" t="n">
        <f aca="false">BU552-EJ552</f>
        <v>17.4</v>
      </c>
      <c r="FA552" s="451" t="n">
        <f aca="false">1-EK552/BV552</f>
        <v>0.827500866865584</v>
      </c>
      <c r="FB552" s="432" t="n">
        <f aca="false">BV552-EK552</f>
        <v>260.772018417978</v>
      </c>
      <c r="FC552" s="453"/>
      <c r="FD552" s="432"/>
      <c r="FE552" s="453" t="n">
        <f aca="false">1-EQ552/CB552</f>
        <v>0.893854748603352</v>
      </c>
      <c r="FF552" s="431" t="n">
        <f aca="false">CB552-EQ552</f>
        <v>160</v>
      </c>
      <c r="FG552" s="406" t="n">
        <v>50400</v>
      </c>
      <c r="FH552" s="590"/>
      <c r="FI552" s="591"/>
      <c r="FJ552" s="592"/>
      <c r="FK552" s="456" t="n">
        <f aca="false">3000/BS552*24</f>
        <v>1.64937117723868</v>
      </c>
      <c r="FL552" s="531" t="n">
        <v>2200</v>
      </c>
      <c r="FM552" s="456" t="n">
        <f aca="false">FL552/BS552*1000</f>
        <v>50.3974526378485</v>
      </c>
      <c r="FN552" s="531" t="n">
        <v>4170</v>
      </c>
      <c r="FO552" s="533" t="n">
        <f aca="false">FN552/11.15/1.2/1000</f>
        <v>0.311659192825112</v>
      </c>
      <c r="FP552" s="450" t="n">
        <f aca="false">FN552/BS552*1000</f>
        <v>95.5260806817401</v>
      </c>
      <c r="FQ552" s="458" t="n">
        <v>54</v>
      </c>
      <c r="FR552" s="459" t="n">
        <f aca="false">FQ552/BS552*1000</f>
        <v>1.23702838292901</v>
      </c>
      <c r="FS552" s="577" t="n">
        <v>7.99</v>
      </c>
      <c r="FT552" s="578" t="n">
        <v>13</v>
      </c>
      <c r="FU552" s="661" t="n">
        <v>47</v>
      </c>
      <c r="FV552" s="580" t="n">
        <v>2</v>
      </c>
      <c r="FW552" s="581"/>
      <c r="FX552" s="580"/>
      <c r="FY552" s="453" t="n">
        <f aca="false">1-FV552/(EG552+DD552)</f>
        <v>0.894736842105263</v>
      </c>
      <c r="FZ552" s="453"/>
      <c r="GA552" s="430"/>
      <c r="GB552" s="514" t="n">
        <f aca="false">1-FT552/DZ552</f>
        <v>0.139072847682119</v>
      </c>
      <c r="GC552" s="515" t="n">
        <f aca="false">(CW552+DZ552-FT552)</f>
        <v>2.1</v>
      </c>
      <c r="GD552" s="514" t="n">
        <f aca="false">1-FU552/EA552</f>
        <v>0.135393671817513</v>
      </c>
      <c r="GE552" s="528" t="n">
        <f aca="false">CX552+EA552-FU552</f>
        <v>7.36</v>
      </c>
      <c r="GF552" s="462" t="n">
        <f aca="false">4100/BS552*24</f>
        <v>2.25414060889286</v>
      </c>
      <c r="GG552" s="607" t="n">
        <v>20</v>
      </c>
      <c r="GH552" s="451" t="n">
        <f aca="false">GG552/80</f>
        <v>0.25</v>
      </c>
      <c r="GI552" s="406" t="n">
        <v>140</v>
      </c>
      <c r="GJ552" s="463" t="n">
        <f aca="false">GI552/GG552</f>
        <v>7</v>
      </c>
      <c r="GK552" s="464" t="n">
        <f aca="false">GG552/(BS552/24)*1000</f>
        <v>10.9958078482579</v>
      </c>
      <c r="GL552" s="465" t="n">
        <v>8.19</v>
      </c>
      <c r="GM552" s="530" t="n">
        <v>12.4</v>
      </c>
      <c r="GN552" s="407" t="n">
        <v>44</v>
      </c>
      <c r="GO552" s="514" t="n">
        <f aca="false">1-GM552/FT552</f>
        <v>0.0461538461538461</v>
      </c>
      <c r="GP552" s="451" t="n">
        <f aca="false">1-GN552/FU552</f>
        <v>0.0638297872340425</v>
      </c>
      <c r="GQ552" s="578" t="n">
        <v>8</v>
      </c>
      <c r="GR552" s="456" t="n">
        <f aca="false">4300/BS552*24</f>
        <v>2.36409868737544</v>
      </c>
      <c r="GS552" s="532" t="n">
        <f aca="false">HC552</f>
        <v>11.4</v>
      </c>
      <c r="GT552" s="532" t="n">
        <f aca="false">HD552</f>
        <v>37.62</v>
      </c>
      <c r="GU552" s="514" t="n">
        <f aca="false">1-GS552/GM552</f>
        <v>0.0806451612903226</v>
      </c>
      <c r="GV552" s="514" t="n">
        <f aca="false">1-GT552/GN552</f>
        <v>0.145</v>
      </c>
      <c r="GW552" s="514" t="n">
        <f aca="false">1-HC552/FT552</f>
        <v>0.123076923076923</v>
      </c>
      <c r="GX552" s="514" t="n">
        <f aca="false">1-HD552/FU552</f>
        <v>0.199574468085106</v>
      </c>
      <c r="GY552" s="463" t="n">
        <f aca="false">GK552/(FU552-HD552)</f>
        <v>1.17226096463303</v>
      </c>
      <c r="GZ552" s="406" t="n">
        <v>41933</v>
      </c>
      <c r="HA552" s="582" t="n">
        <v>8.32</v>
      </c>
      <c r="HB552" s="452" t="n">
        <v>8.04</v>
      </c>
      <c r="HC552" s="578" t="n">
        <v>11.4</v>
      </c>
      <c r="HD552" s="464" t="n">
        <f aca="false">HC552*3.3</f>
        <v>37.62</v>
      </c>
      <c r="HE552" s="464" t="n">
        <v>11.2</v>
      </c>
      <c r="HF552" s="464" t="n">
        <f aca="false">HE552*2.7</f>
        <v>30.24</v>
      </c>
      <c r="HG552" s="583"/>
      <c r="HH552" s="576" t="n">
        <v>4</v>
      </c>
      <c r="HI552" s="584" t="n">
        <v>6400</v>
      </c>
      <c r="HJ552" s="407" t="n">
        <f aca="false">HI552*0.67</f>
        <v>4288</v>
      </c>
      <c r="HK552" s="407"/>
      <c r="HL552" s="550"/>
      <c r="HM552" s="585"/>
      <c r="HN552" s="462" t="n">
        <v>8.4</v>
      </c>
      <c r="HO552" s="575"/>
      <c r="HP552" s="549" t="n">
        <v>0.01</v>
      </c>
      <c r="HQ552" s="586"/>
      <c r="HR552" s="587"/>
      <c r="HS552" s="521" t="n">
        <v>0.16</v>
      </c>
      <c r="HT552" s="588" t="n">
        <v>4</v>
      </c>
      <c r="HU552" s="523" t="n">
        <f aca="false">72500/BA552*24</f>
        <v>41.2195295288181</v>
      </c>
      <c r="HV552" s="514" t="n">
        <f aca="false">1-HC552/BE552</f>
        <v>0.649230769230769</v>
      </c>
      <c r="HW552" s="514" t="n">
        <f aca="false">1-HD552/BF552</f>
        <v>0.83353982300885</v>
      </c>
      <c r="HX552" s="514" t="n">
        <f aca="false">1-HN552/BK552</f>
        <v>0.641025641025641</v>
      </c>
      <c r="HY552" s="600" t="s">
        <v>238</v>
      </c>
    </row>
    <row r="553" s="599" customFormat="true" ht="15" hidden="false" customHeight="true" outlineLevel="0" collapsed="false">
      <c r="A553" s="401" t="n">
        <v>44035</v>
      </c>
      <c r="B553" s="516" t="n">
        <v>44751</v>
      </c>
      <c r="C553" s="403" t="n">
        <f aca="false">B553/$B$6</f>
        <v>0.89502</v>
      </c>
      <c r="D553" s="572" t="n">
        <v>7.94</v>
      </c>
      <c r="E553" s="573" t="n">
        <v>38.45</v>
      </c>
      <c r="F553" s="407" t="n">
        <v>153</v>
      </c>
      <c r="G553" s="407" t="n">
        <f aca="false">F553*B553/1000</f>
        <v>6846.903</v>
      </c>
      <c r="H553" s="403" t="n">
        <f aca="false">G553/$G$6</f>
        <v>0.27387612</v>
      </c>
      <c r="I553" s="574"/>
      <c r="J553" s="407"/>
      <c r="K553" s="575"/>
      <c r="L553" s="575"/>
      <c r="M553" s="575"/>
      <c r="N553" s="576"/>
      <c r="O553" s="576"/>
      <c r="P553" s="410"/>
      <c r="Q553" s="410" t="n">
        <v>1440</v>
      </c>
      <c r="R553" s="410"/>
      <c r="S553" s="410"/>
      <c r="T553" s="411" t="n">
        <v>5.23</v>
      </c>
      <c r="U553" s="410" t="n">
        <f aca="false">V553/2.9</f>
        <v>2634.48275862069</v>
      </c>
      <c r="V553" s="410" t="n">
        <v>7640</v>
      </c>
      <c r="W553" s="410" t="n">
        <v>3093</v>
      </c>
      <c r="X553" s="517"/>
      <c r="Y553" s="474"/>
      <c r="Z553" s="430"/>
      <c r="AA553" s="410"/>
      <c r="AB553" s="410"/>
      <c r="AC553" s="410"/>
      <c r="AD553" s="475"/>
      <c r="AE553" s="478"/>
      <c r="AF553" s="479" t="n">
        <f aca="false">X553+Q553</f>
        <v>1440</v>
      </c>
      <c r="AG553" s="478" t="n">
        <f aca="false">AF553/$AF$6</f>
        <v>0.576</v>
      </c>
      <c r="AH553" s="479" t="n">
        <f aca="false">AI553/2.9</f>
        <v>2634.48275862069</v>
      </c>
      <c r="AI553" s="479" t="n">
        <f aca="false">(V553*Q553+F553*X553)/AF553</f>
        <v>7640</v>
      </c>
      <c r="AJ553" s="474" t="n">
        <f aca="false">(V553*Q553+X553*F553)/1000</f>
        <v>11001.6</v>
      </c>
      <c r="AK553" s="478" t="n">
        <f aca="false">AJ553/$AJ$6</f>
        <v>0.48896</v>
      </c>
      <c r="AL553" s="448" t="n">
        <v>38</v>
      </c>
      <c r="AM553" s="480"/>
      <c r="AN553" s="474" t="n">
        <v>1765</v>
      </c>
      <c r="AO553" s="474" t="n">
        <v>1758</v>
      </c>
      <c r="AP553" s="480" t="n">
        <v>7.19</v>
      </c>
      <c r="AQ553" s="448" t="n">
        <v>916</v>
      </c>
      <c r="AR553" s="474" t="n">
        <f aca="false">AQ553*3</f>
        <v>2748</v>
      </c>
      <c r="AS553" s="658" t="n">
        <f aca="false">AR553/AQ553</f>
        <v>3</v>
      </c>
      <c r="AT553" s="474" t="n">
        <v>4760</v>
      </c>
      <c r="AU553" s="448"/>
      <c r="AV553" s="481" t="n">
        <v>30</v>
      </c>
      <c r="AW553" s="480" t="n">
        <v>12.11</v>
      </c>
      <c r="AX553" s="480" t="n">
        <v>35.42</v>
      </c>
      <c r="AY553" s="481" t="n">
        <v>11.9</v>
      </c>
      <c r="AZ553" s="481" t="n">
        <v>4.4</v>
      </c>
      <c r="BA553" s="421" t="n">
        <f aca="false">CC553+DF553</f>
        <v>41740</v>
      </c>
      <c r="BB553" s="422" t="n">
        <f aca="false">BA553/$BA$6</f>
        <v>0.8348</v>
      </c>
      <c r="BC553" s="423"/>
      <c r="BD553" s="424" t="n">
        <v>7.85</v>
      </c>
      <c r="BE553" s="425" t="n">
        <v>32.5</v>
      </c>
      <c r="BF553" s="421" t="n">
        <v>202</v>
      </c>
      <c r="BG553" s="427" t="n">
        <v>7770</v>
      </c>
      <c r="BH553" s="421" t="n">
        <f aca="false">BG553*0.67</f>
        <v>5205.9</v>
      </c>
      <c r="BI553" s="433"/>
      <c r="BJ553" s="422"/>
      <c r="BK553" s="428" t="n">
        <v>24.7</v>
      </c>
      <c r="BL553" s="428"/>
      <c r="BM553" s="429"/>
      <c r="BN553" s="423"/>
      <c r="BO553" s="426" t="n">
        <v>263</v>
      </c>
      <c r="BP553" s="426"/>
      <c r="BQ553" s="424" t="n">
        <v>3.53</v>
      </c>
      <c r="BR553" s="422" t="n">
        <f aca="false">BQ553/$BQ$6</f>
        <v>0.490277777777778</v>
      </c>
      <c r="BS553" s="410" t="n">
        <f aca="false">BA553+AF553</f>
        <v>43180</v>
      </c>
      <c r="BT553" s="430" t="n">
        <f aca="false">(BD553*BA553+AP553*AF553)/(AF553+BA553)</f>
        <v>7.82798981009727</v>
      </c>
      <c r="BU553" s="431" t="n">
        <f aca="false">(AQ553*Y553+BA553*BE553)/(BA553+Y553)</f>
        <v>32.5</v>
      </c>
      <c r="BV553" s="431" t="n">
        <f aca="false">(BA553*BF553+AR553*AF553)/(AF553+BA553)</f>
        <v>286.905974988421</v>
      </c>
      <c r="BW553" s="431" t="n">
        <f aca="false">(BA553*BG553+AS553*AF553)/(AF553+BA553)</f>
        <v>7510.98008337193</v>
      </c>
      <c r="BX553" s="431" t="n">
        <f aca="false">BW553*0.65</f>
        <v>4882.13705419176</v>
      </c>
      <c r="BY553" s="431" t="n">
        <f aca="false">(BK553*BA553+AY553*AF553)/BS553</f>
        <v>24.2731357109773</v>
      </c>
      <c r="BZ553" s="431"/>
      <c r="CA553" s="432"/>
      <c r="CB553" s="431" t="n">
        <f aca="false">BO553</f>
        <v>263</v>
      </c>
      <c r="CC553" s="433" t="n">
        <v>21022</v>
      </c>
      <c r="CD553" s="412" t="n">
        <f aca="false">CC553+AF553/2</f>
        <v>21742</v>
      </c>
      <c r="CE553" s="422" t="n">
        <f aca="false">CD553/25000</f>
        <v>0.86968</v>
      </c>
      <c r="CF553" s="434" t="n">
        <f aca="false">6700/CD553*24</f>
        <v>7.39582375126483</v>
      </c>
      <c r="CG553" s="435"/>
      <c r="CH553" s="428"/>
      <c r="CI553" s="447" t="n">
        <f aca="false">9500/CD553*24</f>
        <v>10.4866157667188</v>
      </c>
      <c r="CJ553" s="437" t="n">
        <v>31.2</v>
      </c>
      <c r="CK553" s="437" t="n">
        <v>1.76</v>
      </c>
      <c r="CL553" s="424"/>
      <c r="CM553" s="424" t="n">
        <v>16.6</v>
      </c>
      <c r="CN553" s="424" t="n">
        <v>83</v>
      </c>
      <c r="CO553" s="433"/>
      <c r="CP553" s="433"/>
      <c r="CQ553" s="438"/>
      <c r="CR553" s="438" t="n">
        <v>0.79</v>
      </c>
      <c r="CS553" s="425"/>
      <c r="CT553" s="433" t="n">
        <f aca="false">3500/CD553*24</f>
        <v>3.86349001931745</v>
      </c>
      <c r="CU553" s="435" t="n">
        <v>7.16</v>
      </c>
      <c r="CV553" s="439"/>
      <c r="CW553" s="440"/>
      <c r="CX553" s="441"/>
      <c r="CY553" s="442"/>
      <c r="CZ553" s="443"/>
      <c r="DA553" s="443"/>
      <c r="DB553" s="443"/>
      <c r="DC553" s="443"/>
      <c r="DD553" s="444"/>
      <c r="DE553" s="441"/>
      <c r="DF553" s="445" t="n">
        <v>20718</v>
      </c>
      <c r="DG553" s="446" t="n">
        <f aca="false">DF553+AF553/2</f>
        <v>21438</v>
      </c>
      <c r="DH553" s="422" t="n">
        <f aca="false">DG553/25000</f>
        <v>0.85752</v>
      </c>
      <c r="DI553" s="447" t="n">
        <f aca="false">6700/DG553*24</f>
        <v>7.50069969213546</v>
      </c>
      <c r="DJ553" s="435" t="n">
        <v>7.67</v>
      </c>
      <c r="DK553" s="428" t="n">
        <v>6</v>
      </c>
      <c r="DL553" s="447" t="n">
        <f aca="false">9500/DG553*24</f>
        <v>10.635320458998</v>
      </c>
      <c r="DM553" s="423" t="n">
        <v>31.3</v>
      </c>
      <c r="DN553" s="423" t="n">
        <v>2.01</v>
      </c>
      <c r="DO553" s="424" t="n">
        <v>7.67</v>
      </c>
      <c r="DP553" s="424" t="n">
        <v>16.8</v>
      </c>
      <c r="DQ553" s="424" t="n">
        <v>78</v>
      </c>
      <c r="DR553" s="433"/>
      <c r="DS553" s="433"/>
      <c r="DT553" s="438"/>
      <c r="DU553" s="438" t="n">
        <v>0.8</v>
      </c>
      <c r="DV553" s="425"/>
      <c r="DW553" s="447" t="n">
        <f aca="false">3500/DG553*24</f>
        <v>3.91827595857822</v>
      </c>
      <c r="DX553" s="435" t="n">
        <v>6.98</v>
      </c>
      <c r="DY553" s="439" t="n">
        <v>7.9</v>
      </c>
      <c r="DZ553" s="440" t="n">
        <v>16.6</v>
      </c>
      <c r="EA553" s="661" t="n">
        <f aca="false">DZ553*3.6</f>
        <v>59.76</v>
      </c>
      <c r="EB553" s="442" t="n">
        <v>7390</v>
      </c>
      <c r="EC553" s="443" t="n">
        <v>7.8</v>
      </c>
      <c r="ED553" s="443"/>
      <c r="EE553" s="443"/>
      <c r="EF553" s="443"/>
      <c r="EG553" s="444" t="n">
        <v>15</v>
      </c>
      <c r="EH553" s="441"/>
      <c r="EI553" s="430" t="n">
        <f aca="false">DY553</f>
        <v>7.9</v>
      </c>
      <c r="EJ553" s="448" t="n">
        <f aca="false">DZ553</f>
        <v>16.6</v>
      </c>
      <c r="EK553" s="449" t="n">
        <f aca="false">EA553</f>
        <v>59.76</v>
      </c>
      <c r="EL553" s="418" t="n">
        <f aca="false">EB553</f>
        <v>7390</v>
      </c>
      <c r="EM553" s="432" t="n">
        <f aca="false">EC553</f>
        <v>7.8</v>
      </c>
      <c r="EN553" s="432"/>
      <c r="EO553" s="432"/>
      <c r="EP553" s="432"/>
      <c r="EQ553" s="431" t="n">
        <f aca="false">EG553</f>
        <v>15</v>
      </c>
      <c r="ER553" s="449"/>
      <c r="ES553" s="450" t="n">
        <f aca="false">44000/(BA553+AF553)*24</f>
        <v>24.4557665585919</v>
      </c>
      <c r="ET553" s="451" t="n">
        <f aca="false">(BA553+AF553)/BA$6</f>
        <v>0.8636</v>
      </c>
      <c r="EU553" s="452" t="n">
        <f aca="false">BV553/1000/ES553*24</f>
        <v>0.281559090909091</v>
      </c>
      <c r="EV553" s="451" t="n">
        <f aca="false">EU553/$EU$6</f>
        <v>0.521405723905724</v>
      </c>
      <c r="EW553" s="514" t="n">
        <f aca="false">1-EM553/BY553</f>
        <v>0.678657092644502</v>
      </c>
      <c r="EX553" s="515" t="n">
        <f aca="false">BY553-EM553</f>
        <v>16.4731357109773</v>
      </c>
      <c r="EY553" s="514" t="n">
        <f aca="false">1-EJ553/BU553</f>
        <v>0.489230769230769</v>
      </c>
      <c r="EZ553" s="515" t="n">
        <f aca="false">BU553-EJ553</f>
        <v>15.9</v>
      </c>
      <c r="FA553" s="451" t="n">
        <f aca="false">1-EK553/BV553</f>
        <v>0.791708764509307</v>
      </c>
      <c r="FB553" s="432" t="n">
        <f aca="false">BV553-EK553</f>
        <v>227.145974988421</v>
      </c>
      <c r="FC553" s="453"/>
      <c r="FD553" s="432"/>
      <c r="FE553" s="453" t="n">
        <f aca="false">1-EQ553/CB553</f>
        <v>0.942965779467681</v>
      </c>
      <c r="FF553" s="431" t="n">
        <f aca="false">CB553-EQ553</f>
        <v>248</v>
      </c>
      <c r="FG553" s="406" t="n">
        <v>50400</v>
      </c>
      <c r="FH553" s="590"/>
      <c r="FI553" s="591"/>
      <c r="FJ553" s="592"/>
      <c r="FK553" s="456" t="n">
        <f aca="false">3000/BS553*24</f>
        <v>1.66743862899491</v>
      </c>
      <c r="FL553" s="531" t="n">
        <v>2200</v>
      </c>
      <c r="FM553" s="456" t="n">
        <f aca="false">FL553/BS553*1000</f>
        <v>50.9495136637332</v>
      </c>
      <c r="FN553" s="531" t="n">
        <v>4309</v>
      </c>
      <c r="FO553" s="533" t="n">
        <f aca="false">FN553/11.15/1.2/1000</f>
        <v>0.322047832585949</v>
      </c>
      <c r="FP553" s="450" t="n">
        <f aca="false">FN553/BS553*1000</f>
        <v>99.7915701713756</v>
      </c>
      <c r="FQ553" s="458" t="n">
        <v>54</v>
      </c>
      <c r="FR553" s="459" t="n">
        <f aca="false">FQ553/BS553*1000</f>
        <v>1.25057897174618</v>
      </c>
      <c r="FS553" s="577" t="n">
        <v>7.94</v>
      </c>
      <c r="FT553" s="578" t="n">
        <v>12.3</v>
      </c>
      <c r="FU553" s="661" t="n">
        <v>46</v>
      </c>
      <c r="FV553" s="580" t="n">
        <v>4</v>
      </c>
      <c r="FW553" s="581"/>
      <c r="FX553" s="580"/>
      <c r="FY553" s="453" t="n">
        <f aca="false">1-FV553/(EG553+DD553)</f>
        <v>0.733333333333333</v>
      </c>
      <c r="FZ553" s="453"/>
      <c r="GA553" s="430"/>
      <c r="GB553" s="514" t="n">
        <f aca="false">1-FT553/DZ553</f>
        <v>0.259036144578313</v>
      </c>
      <c r="GC553" s="515" t="n">
        <f aca="false">(CW553+DZ553-FT553)</f>
        <v>4.3</v>
      </c>
      <c r="GD553" s="514" t="n">
        <f aca="false">1-FU553/EA553</f>
        <v>0.230254350736279</v>
      </c>
      <c r="GE553" s="528" t="n">
        <f aca="false">CX553+EA553-FU553</f>
        <v>13.76</v>
      </c>
      <c r="GF553" s="462" t="n">
        <f aca="false">4100/BS553*24</f>
        <v>2.2788327929597</v>
      </c>
      <c r="GG553" s="607" t="n">
        <v>20</v>
      </c>
      <c r="GH553" s="451" t="n">
        <f aca="false">GG553/80</f>
        <v>0.25</v>
      </c>
      <c r="GI553" s="406" t="n">
        <v>140</v>
      </c>
      <c r="GJ553" s="463" t="n">
        <f aca="false">GI553/GG553</f>
        <v>7</v>
      </c>
      <c r="GK553" s="464" t="n">
        <f aca="false">GG553/(BS553/24)*1000</f>
        <v>11.1162575266327</v>
      </c>
      <c r="GL553" s="465" t="n">
        <v>8.07</v>
      </c>
      <c r="GM553" s="530" t="n">
        <v>11.5</v>
      </c>
      <c r="GN553" s="407" t="n">
        <v>45</v>
      </c>
      <c r="GO553" s="514" t="n">
        <f aca="false">1-GM553/FT553</f>
        <v>0.0650406504065041</v>
      </c>
      <c r="GP553" s="451" t="n">
        <f aca="false">1-GN553/FU553</f>
        <v>0.0217391304347826</v>
      </c>
      <c r="GQ553" s="578" t="n">
        <v>8</v>
      </c>
      <c r="GR553" s="456" t="n">
        <f aca="false">4300/BS553*24</f>
        <v>2.38999536822603</v>
      </c>
      <c r="GS553" s="532" t="n">
        <f aca="false">HC553</f>
        <v>10.6</v>
      </c>
      <c r="GT553" s="532" t="n">
        <f aca="false">HD553</f>
        <v>34.98</v>
      </c>
      <c r="GU553" s="514" t="n">
        <f aca="false">1-GS553/GM553</f>
        <v>0.0782608695652174</v>
      </c>
      <c r="GV553" s="514" t="n">
        <f aca="false">1-GT553/GN553</f>
        <v>0.222666666666667</v>
      </c>
      <c r="GW553" s="514" t="n">
        <f aca="false">1-HC553/FT553</f>
        <v>0.138211382113821</v>
      </c>
      <c r="GX553" s="514" t="n">
        <f aca="false">1-HD553/FU553</f>
        <v>0.239565217391304</v>
      </c>
      <c r="GY553" s="463" t="n">
        <f aca="false">GK553/(FU553-HD553)</f>
        <v>1.00873480277974</v>
      </c>
      <c r="GZ553" s="406" t="n">
        <v>42540</v>
      </c>
      <c r="HA553" s="582" t="n">
        <v>8.26</v>
      </c>
      <c r="HB553" s="452" t="n">
        <v>8.03</v>
      </c>
      <c r="HC553" s="578" t="n">
        <v>10.6</v>
      </c>
      <c r="HD553" s="464" t="n">
        <f aca="false">HC553*3.3</f>
        <v>34.98</v>
      </c>
      <c r="HE553" s="464" t="n">
        <v>10.5</v>
      </c>
      <c r="HF553" s="464" t="n">
        <f aca="false">HE553*2.7</f>
        <v>28.35</v>
      </c>
      <c r="HG553" s="583"/>
      <c r="HH553" s="576" t="n">
        <v>8</v>
      </c>
      <c r="HI553" s="584" t="n">
        <v>6810</v>
      </c>
      <c r="HJ553" s="407" t="n">
        <f aca="false">HI553*0.67</f>
        <v>4562.7</v>
      </c>
      <c r="HK553" s="407"/>
      <c r="HL553" s="550"/>
      <c r="HM553" s="585"/>
      <c r="HN553" s="462" t="n">
        <v>8.48</v>
      </c>
      <c r="HO553" s="575"/>
      <c r="HP553" s="549" t="n">
        <v>0.01</v>
      </c>
      <c r="HQ553" s="586"/>
      <c r="HR553" s="587"/>
      <c r="HS553" s="521" t="n">
        <v>0.16</v>
      </c>
      <c r="HT553" s="588" t="n">
        <v>4</v>
      </c>
      <c r="HU553" s="523" t="n">
        <f aca="false">72500/BA553*24</f>
        <v>41.6866315285098</v>
      </c>
      <c r="HV553" s="514" t="n">
        <f aca="false">1-HC553/BE553</f>
        <v>0.673846153846154</v>
      </c>
      <c r="HW553" s="514" t="n">
        <f aca="false">1-HD553/BF553</f>
        <v>0.826831683168317</v>
      </c>
      <c r="HX553" s="514" t="n">
        <f aca="false">1-HN553/BK553</f>
        <v>0.65668016194332</v>
      </c>
      <c r="HY553" s="600" t="s">
        <v>239</v>
      </c>
    </row>
    <row r="554" s="599" customFormat="true" ht="15" hidden="false" customHeight="true" outlineLevel="0" collapsed="false">
      <c r="A554" s="401" t="n">
        <v>44036</v>
      </c>
      <c r="B554" s="516" t="n">
        <v>48693</v>
      </c>
      <c r="C554" s="403" t="n">
        <f aca="false">B554/$B$6</f>
        <v>0.97386</v>
      </c>
      <c r="D554" s="572" t="n">
        <v>8.04</v>
      </c>
      <c r="E554" s="573" t="n">
        <v>38.05</v>
      </c>
      <c r="F554" s="407" t="n">
        <v>133</v>
      </c>
      <c r="G554" s="407" t="n">
        <f aca="false">F554*B554/1000</f>
        <v>6476.169</v>
      </c>
      <c r="H554" s="403" t="n">
        <f aca="false">G554/$G$6</f>
        <v>0.25904676</v>
      </c>
      <c r="I554" s="574"/>
      <c r="J554" s="407"/>
      <c r="K554" s="575"/>
      <c r="L554" s="575"/>
      <c r="M554" s="575"/>
      <c r="N554" s="576"/>
      <c r="O554" s="576"/>
      <c r="P554" s="410"/>
      <c r="Q554" s="410" t="n">
        <v>1440</v>
      </c>
      <c r="R554" s="410"/>
      <c r="S554" s="410"/>
      <c r="T554" s="411" t="n">
        <v>5.78</v>
      </c>
      <c r="U554" s="410" t="n">
        <f aca="false">V554/2.9</f>
        <v>2513.44827586207</v>
      </c>
      <c r="V554" s="410" t="n">
        <v>7289</v>
      </c>
      <c r="W554" s="410" t="n">
        <v>3172</v>
      </c>
      <c r="X554" s="517"/>
      <c r="Y554" s="474"/>
      <c r="Z554" s="430"/>
      <c r="AA554" s="410"/>
      <c r="AB554" s="410"/>
      <c r="AC554" s="410"/>
      <c r="AD554" s="475"/>
      <c r="AE554" s="478"/>
      <c r="AF554" s="479" t="n">
        <f aca="false">X554+Q554</f>
        <v>1440</v>
      </c>
      <c r="AG554" s="478" t="n">
        <f aca="false">AF554/$AF$6</f>
        <v>0.576</v>
      </c>
      <c r="AH554" s="479" t="n">
        <f aca="false">AI554/2.9</f>
        <v>2513.44827586207</v>
      </c>
      <c r="AI554" s="479" t="n">
        <f aca="false">(V554*Q554+F554*X554)/AF554</f>
        <v>7289</v>
      </c>
      <c r="AJ554" s="474" t="n">
        <f aca="false">(V554*Q554+X554*F554)/1000</f>
        <v>10496.16</v>
      </c>
      <c r="AK554" s="478" t="n">
        <f aca="false">AJ554/$AJ$6</f>
        <v>0.466496</v>
      </c>
      <c r="AL554" s="448" t="n">
        <v>38</v>
      </c>
      <c r="AM554" s="480"/>
      <c r="AN554" s="474" t="n">
        <v>1787</v>
      </c>
      <c r="AO554" s="474" t="n">
        <v>1779</v>
      </c>
      <c r="AP554" s="480" t="n">
        <v>7.31</v>
      </c>
      <c r="AQ554" s="448" t="n">
        <v>935</v>
      </c>
      <c r="AR554" s="474" t="n">
        <f aca="false">AQ554*3</f>
        <v>2805</v>
      </c>
      <c r="AS554" s="658" t="n">
        <f aca="false">AR554/AQ554</f>
        <v>3</v>
      </c>
      <c r="AT554" s="474" t="n">
        <v>4520</v>
      </c>
      <c r="AU554" s="448"/>
      <c r="AV554" s="481" t="n">
        <v>35</v>
      </c>
      <c r="AW554" s="480" t="n">
        <v>12.56</v>
      </c>
      <c r="AX554" s="480" t="n">
        <v>33.1</v>
      </c>
      <c r="AY554" s="481" t="n">
        <v>12.6</v>
      </c>
      <c r="AZ554" s="481" t="n">
        <v>4.1</v>
      </c>
      <c r="BA554" s="421" t="n">
        <f aca="false">CC554+DF554</f>
        <v>46741</v>
      </c>
      <c r="BB554" s="422" t="n">
        <f aca="false">BA554/$BA$6</f>
        <v>0.93482</v>
      </c>
      <c r="BC554" s="423"/>
      <c r="BD554" s="424" t="n">
        <v>7.88</v>
      </c>
      <c r="BE554" s="425" t="n">
        <v>34.3</v>
      </c>
      <c r="BF554" s="421" t="n">
        <v>290</v>
      </c>
      <c r="BG554" s="427" t="n">
        <v>7510</v>
      </c>
      <c r="BH554" s="421" t="n">
        <f aca="false">BG554*0.67</f>
        <v>5031.7</v>
      </c>
      <c r="BI554" s="433"/>
      <c r="BJ554" s="422"/>
      <c r="BK554" s="428" t="n">
        <v>24.1</v>
      </c>
      <c r="BL554" s="428" t="n">
        <v>12.9</v>
      </c>
      <c r="BM554" s="429" t="n">
        <v>5.6</v>
      </c>
      <c r="BN554" s="423" t="n">
        <v>2.7</v>
      </c>
      <c r="BO554" s="426" t="n">
        <v>355</v>
      </c>
      <c r="BP554" s="426" t="n">
        <v>32</v>
      </c>
      <c r="BQ554" s="424" t="n">
        <v>5.1</v>
      </c>
      <c r="BR554" s="422" t="n">
        <f aca="false">BQ554/$BQ$6</f>
        <v>0.708333333333333</v>
      </c>
      <c r="BS554" s="410" t="n">
        <f aca="false">BA554+AF554</f>
        <v>48181</v>
      </c>
      <c r="BT554" s="430" t="n">
        <f aca="false">(BD554*BA554+AP554*AF554)/(AF554+BA554)</f>
        <v>7.86296423901538</v>
      </c>
      <c r="BU554" s="431" t="n">
        <f aca="false">(AQ554*Y554+BA554*BE554)/(BA554+Y554)</f>
        <v>34.3</v>
      </c>
      <c r="BV554" s="431" t="n">
        <f aca="false">(BA554*BF554+AR554*AF554)/(AF554+BA554)</f>
        <v>365.166559432141</v>
      </c>
      <c r="BW554" s="431" t="n">
        <f aca="false">(BA554*BG554+AS554*AF554)/(AF554+BA554)</f>
        <v>7285.63603910255</v>
      </c>
      <c r="BX554" s="431" t="n">
        <f aca="false">BW554*0.65</f>
        <v>4735.66342541666</v>
      </c>
      <c r="BY554" s="431" t="n">
        <f aca="false">(BK554*BA554+AY554*AF554)/BS554</f>
        <v>23.7562960503103</v>
      </c>
      <c r="BZ554" s="431" t="n">
        <f aca="false">(BL554*BA554+AY554*AF554)/BS554</f>
        <v>12.8910338100081</v>
      </c>
      <c r="CA554" s="432" t="n">
        <f aca="false">(BN554*BA554+AZ554*AF554)/BS554</f>
        <v>2.74184221996223</v>
      </c>
      <c r="CB554" s="431" t="n">
        <f aca="false">BO554</f>
        <v>355</v>
      </c>
      <c r="CC554" s="433" t="n">
        <v>23470</v>
      </c>
      <c r="CD554" s="412" t="n">
        <f aca="false">CC554+AF554/2</f>
        <v>24190</v>
      </c>
      <c r="CE554" s="422" t="n">
        <f aca="false">CD554/25000</f>
        <v>0.9676</v>
      </c>
      <c r="CF554" s="434" t="n">
        <f aca="false">6700/CD554*24</f>
        <v>6.64737494832576</v>
      </c>
      <c r="CG554" s="435"/>
      <c r="CH554" s="428"/>
      <c r="CI554" s="447" t="n">
        <f aca="false">9500/CD554*24</f>
        <v>9.42538238941711</v>
      </c>
      <c r="CJ554" s="437" t="n">
        <v>31.2</v>
      </c>
      <c r="CK554" s="437" t="n">
        <v>1.66</v>
      </c>
      <c r="CL554" s="424"/>
      <c r="CM554" s="424" t="n">
        <v>16.2</v>
      </c>
      <c r="CN554" s="424" t="n">
        <v>74</v>
      </c>
      <c r="CO554" s="433"/>
      <c r="CP554" s="433"/>
      <c r="CQ554" s="438"/>
      <c r="CR554" s="438" t="n">
        <v>0.85</v>
      </c>
      <c r="CS554" s="425"/>
      <c r="CT554" s="433" t="n">
        <f aca="false">3500/CD554*24</f>
        <v>3.4725093013642</v>
      </c>
      <c r="CU554" s="435" t="n">
        <v>7.49</v>
      </c>
      <c r="CV554" s="439"/>
      <c r="CW554" s="440"/>
      <c r="CX554" s="441"/>
      <c r="CY554" s="442"/>
      <c r="CZ554" s="443"/>
      <c r="DA554" s="443"/>
      <c r="DB554" s="443"/>
      <c r="DC554" s="443"/>
      <c r="DD554" s="444"/>
      <c r="DE554" s="441"/>
      <c r="DF554" s="445" t="n">
        <v>23271</v>
      </c>
      <c r="DG554" s="446" t="n">
        <f aca="false">DF554+AF554/2</f>
        <v>23991</v>
      </c>
      <c r="DH554" s="422" t="n">
        <f aca="false">DG554/25000</f>
        <v>0.95964</v>
      </c>
      <c r="DI554" s="447" t="n">
        <f aca="false">6700/DG554*24</f>
        <v>6.70251344254095</v>
      </c>
      <c r="DJ554" s="435" t="n">
        <v>7.74</v>
      </c>
      <c r="DK554" s="428" t="n">
        <v>6.6</v>
      </c>
      <c r="DL554" s="447" t="n">
        <f aca="false">9500/DG554*24</f>
        <v>9.50356383643866</v>
      </c>
      <c r="DM554" s="423" t="n">
        <v>31.3</v>
      </c>
      <c r="DN554" s="423" t="n">
        <v>2.11</v>
      </c>
      <c r="DO554" s="424" t="n">
        <v>7.74</v>
      </c>
      <c r="DP554" s="424" t="n">
        <v>16.7</v>
      </c>
      <c r="DQ554" s="424" t="n">
        <v>77</v>
      </c>
      <c r="DR554" s="433"/>
      <c r="DS554" s="433"/>
      <c r="DT554" s="438"/>
      <c r="DU554" s="438" t="n">
        <v>0.83</v>
      </c>
      <c r="DV554" s="425"/>
      <c r="DW554" s="447" t="n">
        <f aca="false">3500/DG554*24</f>
        <v>3.50131299237214</v>
      </c>
      <c r="DX554" s="435" t="n">
        <v>7.34</v>
      </c>
      <c r="DY554" s="439" t="n">
        <v>8</v>
      </c>
      <c r="DZ554" s="440" t="n">
        <v>16.6</v>
      </c>
      <c r="EA554" s="661" t="n">
        <f aca="false">DZ554*3.6</f>
        <v>59.76</v>
      </c>
      <c r="EB554" s="442" t="n">
        <v>7630</v>
      </c>
      <c r="EC554" s="443" t="n">
        <v>9.4</v>
      </c>
      <c r="ED554" s="443" t="n">
        <v>0.21</v>
      </c>
      <c r="EE554" s="443" t="n">
        <v>9</v>
      </c>
      <c r="EF554" s="443" t="n">
        <v>0.85</v>
      </c>
      <c r="EG554" s="444" t="n">
        <v>17</v>
      </c>
      <c r="EH554" s="441" t="n">
        <v>16</v>
      </c>
      <c r="EI554" s="430" t="n">
        <f aca="false">DY554</f>
        <v>8</v>
      </c>
      <c r="EJ554" s="448" t="n">
        <f aca="false">DZ554</f>
        <v>16.6</v>
      </c>
      <c r="EK554" s="449" t="n">
        <f aca="false">EA554</f>
        <v>59.76</v>
      </c>
      <c r="EL554" s="418" t="n">
        <f aca="false">EB554</f>
        <v>7630</v>
      </c>
      <c r="EM554" s="432" t="n">
        <f aca="false">EC554</f>
        <v>9.4</v>
      </c>
      <c r="EN554" s="432" t="n">
        <f aca="false">ED554</f>
        <v>0.21</v>
      </c>
      <c r="EO554" s="432" t="n">
        <f aca="false">EE554</f>
        <v>9</v>
      </c>
      <c r="EP554" s="432" t="n">
        <f aca="false">EF554</f>
        <v>0.85</v>
      </c>
      <c r="EQ554" s="431" t="n">
        <f aca="false">EG554</f>
        <v>17</v>
      </c>
      <c r="ER554" s="449" t="n">
        <f aca="false">EH554</f>
        <v>16</v>
      </c>
      <c r="ES554" s="450" t="n">
        <f aca="false">44000/(BA554+AF554)*24</f>
        <v>21.9173533135468</v>
      </c>
      <c r="ET554" s="451" t="n">
        <f aca="false">(BA554+AF554)/BA$6</f>
        <v>0.96362</v>
      </c>
      <c r="EU554" s="452" t="n">
        <f aca="false">BV554/1000/ES554*24</f>
        <v>0.399865681818182</v>
      </c>
      <c r="EV554" s="451" t="n">
        <f aca="false">EU554/$EU$6</f>
        <v>0.740492003367003</v>
      </c>
      <c r="EW554" s="514" t="n">
        <f aca="false">1-EM554/BY554</f>
        <v>0.604315421053308</v>
      </c>
      <c r="EX554" s="515" t="n">
        <f aca="false">BY554-EM554</f>
        <v>14.3562960503103</v>
      </c>
      <c r="EY554" s="514" t="n">
        <f aca="false">1-EJ554/BU554</f>
        <v>0.51603498542274</v>
      </c>
      <c r="EZ554" s="515" t="n">
        <f aca="false">BU554-EJ554</f>
        <v>17.7</v>
      </c>
      <c r="FA554" s="451" t="n">
        <f aca="false">1-EK554/BV554</f>
        <v>0.836348651166386</v>
      </c>
      <c r="FB554" s="432" t="n">
        <f aca="false">BV554-EK554</f>
        <v>305.406559432141</v>
      </c>
      <c r="FC554" s="453" t="n">
        <f aca="false">1-EP554/CA554</f>
        <v>0.689989455333535</v>
      </c>
      <c r="FD554" s="432" t="n">
        <f aca="false">CA554-EP554</f>
        <v>1.89184221996223</v>
      </c>
      <c r="FE554" s="453" t="n">
        <f aca="false">1-EQ554/CB554</f>
        <v>0.952112676056338</v>
      </c>
      <c r="FF554" s="431" t="n">
        <f aca="false">CB554-EQ554</f>
        <v>338</v>
      </c>
      <c r="FG554" s="406" t="n">
        <v>50400</v>
      </c>
      <c r="FH554" s="590"/>
      <c r="FI554" s="591"/>
      <c r="FJ554" s="592"/>
      <c r="FK554" s="456" t="n">
        <f aca="false">3000/BS554*24</f>
        <v>1.49436499865092</v>
      </c>
      <c r="FL554" s="531" t="n">
        <v>2200</v>
      </c>
      <c r="FM554" s="456" t="n">
        <f aca="false">FL554/BS554*1000</f>
        <v>45.6611527365559</v>
      </c>
      <c r="FN554" s="531" t="n">
        <v>4309</v>
      </c>
      <c r="FO554" s="533" t="n">
        <f aca="false">FN554/11.15/1.2/1000</f>
        <v>0.322047832585949</v>
      </c>
      <c r="FP554" s="450" t="n">
        <f aca="false">FN554/BS554*1000</f>
        <v>89.4335941553725</v>
      </c>
      <c r="FQ554" s="458" t="n">
        <v>54</v>
      </c>
      <c r="FR554" s="459" t="n">
        <f aca="false">FQ554/BS554*1000</f>
        <v>1.12077374898819</v>
      </c>
      <c r="FS554" s="577" t="n">
        <v>7.87</v>
      </c>
      <c r="FT554" s="578" t="n">
        <v>13.7</v>
      </c>
      <c r="FU554" s="661" t="n">
        <v>45</v>
      </c>
      <c r="FV554" s="580" t="n">
        <v>2</v>
      </c>
      <c r="FW554" s="581" t="n">
        <v>0.28</v>
      </c>
      <c r="FX554" s="580" t="n">
        <v>8</v>
      </c>
      <c r="FY554" s="453" t="n">
        <f aca="false">1-FV554/(EG554+DD554)</f>
        <v>0.882352941176471</v>
      </c>
      <c r="FZ554" s="453" t="n">
        <f aca="false">1-FW554/(EF554+DC554)</f>
        <v>0.670588235294118</v>
      </c>
      <c r="GA554" s="430" t="n">
        <f aca="false">EF554+DC554-FW554</f>
        <v>0.57</v>
      </c>
      <c r="GB554" s="514" t="n">
        <f aca="false">1-FT554/DZ554</f>
        <v>0.174698795180723</v>
      </c>
      <c r="GC554" s="515" t="n">
        <f aca="false">(CW554+DZ554-FT554)</f>
        <v>2.9</v>
      </c>
      <c r="GD554" s="514" t="n">
        <f aca="false">1-FU554/EA554</f>
        <v>0.246987951807229</v>
      </c>
      <c r="GE554" s="528" t="n">
        <f aca="false">CX554+EA554-FU554</f>
        <v>14.76</v>
      </c>
      <c r="GF554" s="462" t="n">
        <f aca="false">4100/BS554*24</f>
        <v>2.04229883148959</v>
      </c>
      <c r="GG554" s="607" t="n">
        <v>20</v>
      </c>
      <c r="GH554" s="451" t="n">
        <f aca="false">GG554/80</f>
        <v>0.25</v>
      </c>
      <c r="GI554" s="406" t="n">
        <v>140</v>
      </c>
      <c r="GJ554" s="463" t="n">
        <f aca="false">GI554/GG554</f>
        <v>7</v>
      </c>
      <c r="GK554" s="464" t="n">
        <f aca="false">GG554/(BS554/24)*1000</f>
        <v>9.96243332433947</v>
      </c>
      <c r="GL554" s="465" t="n">
        <v>8.1</v>
      </c>
      <c r="GM554" s="530" t="n">
        <v>13</v>
      </c>
      <c r="GN554" s="407" t="n">
        <v>44</v>
      </c>
      <c r="GO554" s="514" t="n">
        <f aca="false">1-GM554/FT554</f>
        <v>0.0510948905109488</v>
      </c>
      <c r="GP554" s="451" t="n">
        <f aca="false">1-GN554/FU554</f>
        <v>0.0222222222222223</v>
      </c>
      <c r="GQ554" s="578" t="n">
        <v>8</v>
      </c>
      <c r="GR554" s="456" t="n">
        <f aca="false">4300/BS554*24</f>
        <v>2.14192316473299</v>
      </c>
      <c r="GS554" s="532" t="n">
        <f aca="false">HC554</f>
        <v>12.5</v>
      </c>
      <c r="GT554" s="532" t="n">
        <f aca="false">HD554</f>
        <v>38.75</v>
      </c>
      <c r="GU554" s="514" t="n">
        <f aca="false">1-GS554/GM554</f>
        <v>0.0384615384615384</v>
      </c>
      <c r="GV554" s="514" t="n">
        <f aca="false">1-GT554/GN554</f>
        <v>0.119318181818182</v>
      </c>
      <c r="GW554" s="514" t="n">
        <f aca="false">1-HC554/FT554</f>
        <v>0.0875912408759124</v>
      </c>
      <c r="GX554" s="514" t="n">
        <f aca="false">1-HD554/FU554</f>
        <v>0.138888888888889</v>
      </c>
      <c r="GY554" s="463" t="n">
        <f aca="false">GK554/(FU554-HD554)</f>
        <v>1.59398933189432</v>
      </c>
      <c r="GZ554" s="406" t="n">
        <v>47267</v>
      </c>
      <c r="HA554" s="582" t="n">
        <v>8.3</v>
      </c>
      <c r="HB554" s="452" t="n">
        <v>8.03</v>
      </c>
      <c r="HC554" s="578" t="n">
        <v>12.5</v>
      </c>
      <c r="HD554" s="464" t="n">
        <f aca="false">HC554*3.1</f>
        <v>38.75</v>
      </c>
      <c r="HE554" s="464" t="n">
        <v>12.5</v>
      </c>
      <c r="HF554" s="464" t="n">
        <f aca="false">HE554*2.7</f>
        <v>33.75</v>
      </c>
      <c r="HG554" s="583"/>
      <c r="HH554" s="576" t="n">
        <v>4</v>
      </c>
      <c r="HI554" s="584" t="n">
        <v>7730</v>
      </c>
      <c r="HJ554" s="407" t="n">
        <f aca="false">HI554*0.67</f>
        <v>5179.1</v>
      </c>
      <c r="HK554" s="407"/>
      <c r="HL554" s="550" t="n">
        <v>1499</v>
      </c>
      <c r="HM554" s="585" t="n">
        <v>9.9</v>
      </c>
      <c r="HN554" s="462" t="n">
        <v>9.35</v>
      </c>
      <c r="HO554" s="575" t="n">
        <v>0.17</v>
      </c>
      <c r="HP554" s="549" t="n">
        <v>0.01</v>
      </c>
      <c r="HQ554" s="586" t="n">
        <v>7.6</v>
      </c>
      <c r="HR554" s="587" t="n">
        <v>0.22</v>
      </c>
      <c r="HS554" s="521" t="n">
        <v>0.18</v>
      </c>
      <c r="HT554" s="588" t="n">
        <v>4</v>
      </c>
      <c r="HU554" s="523" t="n">
        <f aca="false">72500/BA554*24</f>
        <v>37.2264179200274</v>
      </c>
      <c r="HV554" s="514" t="n">
        <f aca="false">1-HC554/BE554</f>
        <v>0.635568513119533</v>
      </c>
      <c r="HW554" s="514" t="n">
        <f aca="false">1-HD554/BF554</f>
        <v>0.866379310344828</v>
      </c>
      <c r="HX554" s="514" t="n">
        <f aca="false">1-HN554/BK554</f>
        <v>0.612033195020747</v>
      </c>
      <c r="HY554" s="600" t="s">
        <v>240</v>
      </c>
    </row>
    <row r="555" s="599" customFormat="true" ht="15" hidden="false" customHeight="true" outlineLevel="0" collapsed="false">
      <c r="A555" s="401" t="n">
        <v>44037</v>
      </c>
      <c r="B555" s="516" t="n">
        <v>41314</v>
      </c>
      <c r="C555" s="403" t="n">
        <f aca="false">B555/$B$6</f>
        <v>0.82628</v>
      </c>
      <c r="D555" s="572" t="n">
        <v>8.02</v>
      </c>
      <c r="E555" s="573" t="n">
        <v>41.1</v>
      </c>
      <c r="F555" s="407" t="n">
        <v>155</v>
      </c>
      <c r="G555" s="407" t="n">
        <f aca="false">F555*B555/1000</f>
        <v>6403.67</v>
      </c>
      <c r="H555" s="403" t="n">
        <f aca="false">G555/$G$6</f>
        <v>0.2561468</v>
      </c>
      <c r="I555" s="574"/>
      <c r="J555" s="407"/>
      <c r="K555" s="575"/>
      <c r="L555" s="575"/>
      <c r="M555" s="575"/>
      <c r="N555" s="576"/>
      <c r="O555" s="576"/>
      <c r="P555" s="410"/>
      <c r="Q555" s="410" t="n">
        <v>1440</v>
      </c>
      <c r="R555" s="410"/>
      <c r="S555" s="410"/>
      <c r="T555" s="411" t="n">
        <v>5.42</v>
      </c>
      <c r="U555" s="410" t="n">
        <f aca="false">V555/2.9</f>
        <v>2862.06896551724</v>
      </c>
      <c r="V555" s="410" t="n">
        <v>8300</v>
      </c>
      <c r="W555" s="410" t="n">
        <v>2720</v>
      </c>
      <c r="X555" s="517"/>
      <c r="Y555" s="474"/>
      <c r="Z555" s="430"/>
      <c r="AA555" s="410"/>
      <c r="AB555" s="410"/>
      <c r="AC555" s="410"/>
      <c r="AD555" s="475"/>
      <c r="AE555" s="478"/>
      <c r="AF555" s="479" t="n">
        <f aca="false">X555+Q555</f>
        <v>1440</v>
      </c>
      <c r="AG555" s="478" t="n">
        <f aca="false">AF555/$AF$6</f>
        <v>0.576</v>
      </c>
      <c r="AH555" s="479" t="n">
        <f aca="false">AI555/2.9</f>
        <v>2862.06896551724</v>
      </c>
      <c r="AI555" s="479" t="n">
        <f aca="false">(V555*Q555+F555*X555)/AF555</f>
        <v>8300</v>
      </c>
      <c r="AJ555" s="474" t="n">
        <f aca="false">(V555*Q555+X555*F555)/1000</f>
        <v>11952</v>
      </c>
      <c r="AK555" s="478" t="n">
        <f aca="false">AJ555/$AJ$6</f>
        <v>0.5312</v>
      </c>
      <c r="AL555" s="448" t="n">
        <v>38</v>
      </c>
      <c r="AM555" s="480"/>
      <c r="AN555" s="474" t="n">
        <v>1734</v>
      </c>
      <c r="AO555" s="474" t="n">
        <v>1726</v>
      </c>
      <c r="AP555" s="480" t="n">
        <v>7.3</v>
      </c>
      <c r="AQ555" s="448" t="n">
        <v>917</v>
      </c>
      <c r="AR555" s="474" t="n">
        <f aca="false">AQ555*3</f>
        <v>2751</v>
      </c>
      <c r="AS555" s="658" t="n">
        <f aca="false">AR555/AQ555</f>
        <v>3</v>
      </c>
      <c r="AT555" s="474" t="n">
        <v>4400</v>
      </c>
      <c r="AU555" s="448"/>
      <c r="AV555" s="481" t="n">
        <v>38</v>
      </c>
      <c r="AW555" s="480" t="n">
        <v>11.36</v>
      </c>
      <c r="AX555" s="480" t="n">
        <v>33.15</v>
      </c>
      <c r="AY555" s="481" t="n">
        <v>11.9</v>
      </c>
      <c r="AZ555" s="481" t="n">
        <v>3.6</v>
      </c>
      <c r="BA555" s="421" t="n">
        <f aca="false">CC555+DF555</f>
        <v>42216</v>
      </c>
      <c r="BB555" s="422" t="n">
        <f aca="false">BA555/$BA$6</f>
        <v>0.84432</v>
      </c>
      <c r="BC555" s="423"/>
      <c r="BD555" s="424" t="n">
        <v>8.01</v>
      </c>
      <c r="BE555" s="425" t="n">
        <v>38.1</v>
      </c>
      <c r="BF555" s="421" t="n">
        <v>179</v>
      </c>
      <c r="BG555" s="427" t="n">
        <v>7540</v>
      </c>
      <c r="BH555" s="421" t="n">
        <f aca="false">BG555*0.67</f>
        <v>5051.8</v>
      </c>
      <c r="BI555" s="433"/>
      <c r="BJ555" s="422"/>
      <c r="BK555" s="428" t="n">
        <v>20.6</v>
      </c>
      <c r="BL555" s="428"/>
      <c r="BM555" s="429"/>
      <c r="BN555" s="423"/>
      <c r="BO555" s="426" t="n">
        <v>140</v>
      </c>
      <c r="BP555" s="426"/>
      <c r="BQ555" s="424" t="n">
        <v>5.27</v>
      </c>
      <c r="BR555" s="422" t="n">
        <f aca="false">BQ555/$BQ$6</f>
        <v>0.731944444444444</v>
      </c>
      <c r="BS555" s="410" t="n">
        <f aca="false">BA555+AF555</f>
        <v>43656</v>
      </c>
      <c r="BT555" s="430" t="n">
        <f aca="false">(BD555*BA555+AP555*AF555)/(AF555+BA555)</f>
        <v>7.98658053875756</v>
      </c>
      <c r="BU555" s="431" t="n">
        <f aca="false">(AQ555*Y555+BA555*BE555)/(BA555+Y555)</f>
        <v>38.1</v>
      </c>
      <c r="BV555" s="431" t="n">
        <f aca="false">(BA555*BF555+AR555*AF555)/(AF555+BA555)</f>
        <v>263.837822979659</v>
      </c>
      <c r="BW555" s="431" t="n">
        <f aca="false">(BA555*BG555+AS555*AF555)/(AF555+BA555)</f>
        <v>7291.39087410665</v>
      </c>
      <c r="BX555" s="431" t="n">
        <f aca="false">BW555*0.65</f>
        <v>4739.40406816932</v>
      </c>
      <c r="BY555" s="431" t="n">
        <f aca="false">(BK555*BA555+AY555*AF555)/BS555</f>
        <v>20.3130291368884</v>
      </c>
      <c r="BZ555" s="431"/>
      <c r="CA555" s="432"/>
      <c r="CB555" s="431" t="n">
        <f aca="false">BO555</f>
        <v>140</v>
      </c>
      <c r="CC555" s="433" t="n">
        <v>21206</v>
      </c>
      <c r="CD555" s="412" t="n">
        <f aca="false">CC555+AF555/2</f>
        <v>21926</v>
      </c>
      <c r="CE555" s="422" t="n">
        <f aca="false">CD555/25000</f>
        <v>0.87704</v>
      </c>
      <c r="CF555" s="434" t="n">
        <f aca="false">6700/CD555*24</f>
        <v>7.33375900757092</v>
      </c>
      <c r="CG555" s="435"/>
      <c r="CH555" s="428"/>
      <c r="CI555" s="447" t="n">
        <f aca="false">9500/CD555*24</f>
        <v>10.3986135181976</v>
      </c>
      <c r="CJ555" s="437" t="n">
        <v>31.1</v>
      </c>
      <c r="CK555" s="437" t="n">
        <v>1.75</v>
      </c>
      <c r="CL555" s="424"/>
      <c r="CM555" s="424" t="n">
        <v>17.1</v>
      </c>
      <c r="CN555" s="424" t="n">
        <v>70</v>
      </c>
      <c r="CO555" s="433"/>
      <c r="CP555" s="433"/>
      <c r="CQ555" s="438"/>
      <c r="CR555" s="438" t="n">
        <v>0.8</v>
      </c>
      <c r="CS555" s="425"/>
      <c r="CT555" s="433" t="n">
        <f aca="false">3500/CD555*24</f>
        <v>3.83106813828332</v>
      </c>
      <c r="CU555" s="435" t="n">
        <v>7.55</v>
      </c>
      <c r="CV555" s="439"/>
      <c r="CW555" s="440"/>
      <c r="CX555" s="441"/>
      <c r="CY555" s="442"/>
      <c r="CZ555" s="443"/>
      <c r="DA555" s="443"/>
      <c r="DB555" s="443"/>
      <c r="DC555" s="443"/>
      <c r="DD555" s="444"/>
      <c r="DE555" s="441"/>
      <c r="DF555" s="445" t="n">
        <v>21010</v>
      </c>
      <c r="DG555" s="446" t="n">
        <f aca="false">DF555+AF555/2</f>
        <v>21730</v>
      </c>
      <c r="DH555" s="422" t="n">
        <f aca="false">DG555/25000</f>
        <v>0.8692</v>
      </c>
      <c r="DI555" s="447" t="n">
        <f aca="false">6700/DG555*24</f>
        <v>7.39990796134376</v>
      </c>
      <c r="DJ555" s="435" t="n">
        <v>7.75</v>
      </c>
      <c r="DK555" s="428" t="n">
        <v>5.1</v>
      </c>
      <c r="DL555" s="447" t="n">
        <f aca="false">9500/DG555*24</f>
        <v>10.4924068108606</v>
      </c>
      <c r="DM555" s="423" t="n">
        <v>31.2</v>
      </c>
      <c r="DN555" s="423" t="n">
        <v>1.56</v>
      </c>
      <c r="DO555" s="424" t="n">
        <v>7.74</v>
      </c>
      <c r="DP555" s="424" t="n">
        <v>16.6</v>
      </c>
      <c r="DQ555" s="424" t="n">
        <v>67</v>
      </c>
      <c r="DR555" s="433"/>
      <c r="DS555" s="433"/>
      <c r="DT555" s="438"/>
      <c r="DU555" s="438" t="n">
        <v>0.85</v>
      </c>
      <c r="DV555" s="425"/>
      <c r="DW555" s="447" t="n">
        <f aca="false">3500/DG555*24</f>
        <v>3.865623561896</v>
      </c>
      <c r="DX555" s="435" t="n">
        <v>7.27</v>
      </c>
      <c r="DY555" s="439" t="n">
        <v>7.99</v>
      </c>
      <c r="DZ555" s="440" t="n">
        <v>17.1</v>
      </c>
      <c r="EA555" s="661" t="n">
        <f aca="false">DZ555*3.6</f>
        <v>61.56</v>
      </c>
      <c r="EB555" s="442" t="n">
        <v>7540</v>
      </c>
      <c r="EC555" s="443" t="n">
        <v>7.1</v>
      </c>
      <c r="ED555" s="443"/>
      <c r="EE555" s="443"/>
      <c r="EF555" s="443"/>
      <c r="EG555" s="444" t="n">
        <v>17</v>
      </c>
      <c r="EH555" s="441"/>
      <c r="EI555" s="430" t="n">
        <f aca="false">DY555</f>
        <v>7.99</v>
      </c>
      <c r="EJ555" s="448" t="n">
        <f aca="false">DZ555</f>
        <v>17.1</v>
      </c>
      <c r="EK555" s="449" t="n">
        <f aca="false">EA555</f>
        <v>61.56</v>
      </c>
      <c r="EL555" s="418" t="n">
        <f aca="false">EB555</f>
        <v>7540</v>
      </c>
      <c r="EM555" s="432" t="n">
        <f aca="false">EC555</f>
        <v>7.1</v>
      </c>
      <c r="EN555" s="432"/>
      <c r="EO555" s="432"/>
      <c r="EP555" s="432"/>
      <c r="EQ555" s="431" t="n">
        <f aca="false">EG555</f>
        <v>17</v>
      </c>
      <c r="ER555" s="449"/>
      <c r="ES555" s="450" t="n">
        <f aca="false">44000/(BA555+AF555)*24</f>
        <v>24.1891148982958</v>
      </c>
      <c r="ET555" s="451" t="n">
        <f aca="false">(BA555+AF555)/BA$6</f>
        <v>0.87312</v>
      </c>
      <c r="EU555" s="452" t="n">
        <f aca="false">BV555/1000/ES555*24</f>
        <v>0.261775090909091</v>
      </c>
      <c r="EV555" s="451" t="n">
        <f aca="false">EU555/$EU$6</f>
        <v>0.484768686868687</v>
      </c>
      <c r="EW555" s="514" t="n">
        <f aca="false">1-EM555/BY555</f>
        <v>0.650470643636974</v>
      </c>
      <c r="EX555" s="515" t="n">
        <f aca="false">BY555-EM555</f>
        <v>13.2130291368884</v>
      </c>
      <c r="EY555" s="514" t="n">
        <f aca="false">1-EJ555/BU555</f>
        <v>0.551181102362205</v>
      </c>
      <c r="EZ555" s="515" t="n">
        <f aca="false">BU555-EJ555</f>
        <v>21</v>
      </c>
      <c r="FA555" s="451" t="n">
        <f aca="false">1-EK555/BV555</f>
        <v>0.766674848568827</v>
      </c>
      <c r="FB555" s="432" t="n">
        <f aca="false">BV555-EK555</f>
        <v>202.277822979659</v>
      </c>
      <c r="FC555" s="453"/>
      <c r="FD555" s="432"/>
      <c r="FE555" s="453" t="n">
        <f aca="false">1-EQ555/CB555</f>
        <v>0.878571428571429</v>
      </c>
      <c r="FF555" s="431" t="n">
        <f aca="false">CB555-EQ555</f>
        <v>123</v>
      </c>
      <c r="FG555" s="406" t="n">
        <v>50400</v>
      </c>
      <c r="FH555" s="590"/>
      <c r="FI555" s="591"/>
      <c r="FJ555" s="592"/>
      <c r="FK555" s="456" t="n">
        <f aca="false">3000/BS555*24</f>
        <v>1.64925783397471</v>
      </c>
      <c r="FL555" s="531" t="n">
        <v>2200</v>
      </c>
      <c r="FM555" s="456" t="n">
        <f aca="false">FL555/BS555*1000</f>
        <v>50.3939893714495</v>
      </c>
      <c r="FN555" s="531" t="n">
        <v>4031</v>
      </c>
      <c r="FO555" s="533" t="n">
        <f aca="false">FN555/11.15/1.2/1000</f>
        <v>0.301270553064275</v>
      </c>
      <c r="FP555" s="450" t="n">
        <f aca="false">FN555/BS555*1000</f>
        <v>92.3355323437786</v>
      </c>
      <c r="FQ555" s="458" t="n">
        <v>54</v>
      </c>
      <c r="FR555" s="459" t="n">
        <f aca="false">FQ555/BS555*1000</f>
        <v>1.23694337548103</v>
      </c>
      <c r="FS555" s="577" t="n">
        <v>8.06</v>
      </c>
      <c r="FT555" s="578" t="n">
        <v>13.8</v>
      </c>
      <c r="FU555" s="661" t="n">
        <v>44</v>
      </c>
      <c r="FV555" s="580" t="n">
        <v>12</v>
      </c>
      <c r="FW555" s="581"/>
      <c r="FX555" s="580"/>
      <c r="FY555" s="453" t="n">
        <f aca="false">1-FV555/(EG555+DD555)</f>
        <v>0.294117647058823</v>
      </c>
      <c r="FZ555" s="453"/>
      <c r="GA555" s="430"/>
      <c r="GB555" s="514" t="n">
        <f aca="false">1-FT555/DZ555</f>
        <v>0.192982456140351</v>
      </c>
      <c r="GC555" s="515" t="n">
        <f aca="false">(CW555+DZ555-FT555)</f>
        <v>3.3</v>
      </c>
      <c r="GD555" s="514" t="n">
        <f aca="false">1-FU555/EA555</f>
        <v>0.285250162443145</v>
      </c>
      <c r="GE555" s="528" t="n">
        <f aca="false">CX555+EA555-FU555</f>
        <v>17.56</v>
      </c>
      <c r="GF555" s="462" t="n">
        <f aca="false">4100/BS555*24</f>
        <v>2.25398570643211</v>
      </c>
      <c r="GG555" s="607" t="n">
        <v>20</v>
      </c>
      <c r="GH555" s="451" t="n">
        <f aca="false">GG555/80</f>
        <v>0.25</v>
      </c>
      <c r="GI555" s="406" t="n">
        <v>140</v>
      </c>
      <c r="GJ555" s="463" t="n">
        <f aca="false">GI555/GG555</f>
        <v>7</v>
      </c>
      <c r="GK555" s="464" t="n">
        <f aca="false">GG555/(BS555/24)*1000</f>
        <v>10.9950522264981</v>
      </c>
      <c r="GL555" s="465" t="n">
        <v>8.11</v>
      </c>
      <c r="GM555" s="530" t="n">
        <v>13.2</v>
      </c>
      <c r="GN555" s="407" t="n">
        <v>46</v>
      </c>
      <c r="GO555" s="514" t="n">
        <f aca="false">1-GM555/FT555</f>
        <v>0.0434782608695653</v>
      </c>
      <c r="GP555" s="451" t="n">
        <f aca="false">1-GN555/FU555</f>
        <v>-0.0454545454545454</v>
      </c>
      <c r="GQ555" s="578" t="n">
        <v>8</v>
      </c>
      <c r="GR555" s="456" t="n">
        <f aca="false">4300/BS555*24</f>
        <v>2.36393622869709</v>
      </c>
      <c r="GS555" s="532" t="n">
        <f aca="false">HC555</f>
        <v>12.5</v>
      </c>
      <c r="GT555" s="532" t="n">
        <f aca="false">HD555</f>
        <v>38.75</v>
      </c>
      <c r="GU555" s="514" t="n">
        <f aca="false">1-GS555/GM555</f>
        <v>0.053030303030303</v>
      </c>
      <c r="GV555" s="514" t="n">
        <f aca="false">1-GT555/GN555</f>
        <v>0.157608695652174</v>
      </c>
      <c r="GW555" s="514" t="n">
        <f aca="false">1-HC555/FT555</f>
        <v>0.0942028985507247</v>
      </c>
      <c r="GX555" s="514" t="n">
        <f aca="false">1-HD555/FU555</f>
        <v>0.119318181818182</v>
      </c>
      <c r="GY555" s="463" t="n">
        <f aca="false">GK555/(FU555-HD555)</f>
        <v>2.09429566219011</v>
      </c>
      <c r="GZ555" s="406" t="n">
        <v>45246</v>
      </c>
      <c r="HA555" s="582" t="n">
        <v>8.36</v>
      </c>
      <c r="HB555" s="452" t="n">
        <v>8.07</v>
      </c>
      <c r="HC555" s="578" t="n">
        <v>12.5</v>
      </c>
      <c r="HD555" s="464" t="n">
        <f aca="false">HC555*3.1</f>
        <v>38.75</v>
      </c>
      <c r="HE555" s="464" t="n">
        <v>12.3</v>
      </c>
      <c r="HF555" s="464" t="n">
        <f aca="false">HE555*2.7</f>
        <v>33.21</v>
      </c>
      <c r="HG555" s="583"/>
      <c r="HH555" s="576" t="n">
        <v>4</v>
      </c>
      <c r="HI555" s="584" t="n">
        <v>7520</v>
      </c>
      <c r="HJ555" s="407" t="n">
        <f aca="false">HI555*0.67</f>
        <v>5038.4</v>
      </c>
      <c r="HK555" s="407"/>
      <c r="HL555" s="550"/>
      <c r="HM555" s="585"/>
      <c r="HN555" s="462" t="n">
        <v>7.86</v>
      </c>
      <c r="HO555" s="575"/>
      <c r="HP555" s="549" t="n">
        <v>0.01</v>
      </c>
      <c r="HQ555" s="586"/>
      <c r="HR555" s="587"/>
      <c r="HS555" s="521" t="n">
        <v>0.2</v>
      </c>
      <c r="HT555" s="588" t="n">
        <v>4</v>
      </c>
      <c r="HU555" s="523" t="n">
        <f aca="false">72500/BA555*24</f>
        <v>41.2166003411029</v>
      </c>
      <c r="HV555" s="514" t="n">
        <f aca="false">1-HC555/BE555</f>
        <v>0.671916010498688</v>
      </c>
      <c r="HW555" s="514" t="n">
        <f aca="false">1-HD555/BF555</f>
        <v>0.783519553072626</v>
      </c>
      <c r="HX555" s="514" t="n">
        <f aca="false">1-HN555/BK555</f>
        <v>0.618446601941748</v>
      </c>
      <c r="HY555" s="600" t="s">
        <v>241</v>
      </c>
    </row>
    <row r="556" customFormat="false" ht="19.2" hidden="false" customHeight="false" outlineLevel="0" collapsed="false">
      <c r="A556" s="486" t="n">
        <v>44038</v>
      </c>
      <c r="B556" s="487" t="n">
        <v>42452</v>
      </c>
      <c r="C556" s="488" t="n">
        <f aca="false">B556/$B$6</f>
        <v>0.84904</v>
      </c>
      <c r="D556" s="489" t="n">
        <v>7.93</v>
      </c>
      <c r="E556" s="490" t="n">
        <v>35.6</v>
      </c>
      <c r="F556" s="491" t="n">
        <v>162</v>
      </c>
      <c r="G556" s="491" t="n">
        <f aca="false">F556*B556/1000</f>
        <v>6877.224</v>
      </c>
      <c r="H556" s="488" t="n">
        <f aca="false">G556/$G$6</f>
        <v>0.27508896</v>
      </c>
      <c r="I556" s="491"/>
      <c r="J556" s="491"/>
      <c r="K556" s="492"/>
      <c r="L556" s="492"/>
      <c r="M556" s="492"/>
      <c r="N556" s="493"/>
      <c r="O556" s="493"/>
      <c r="P556" s="410"/>
      <c r="Q556" s="410" t="n">
        <v>1440</v>
      </c>
      <c r="R556" s="410"/>
      <c r="S556" s="410"/>
      <c r="T556" s="411" t="n">
        <v>5.31</v>
      </c>
      <c r="U556" s="412" t="n">
        <f aca="false">V556/2.9</f>
        <v>2533.44827586207</v>
      </c>
      <c r="V556" s="410" t="n">
        <v>7347</v>
      </c>
      <c r="W556" s="410" t="n">
        <v>3065</v>
      </c>
      <c r="X556" s="413"/>
      <c r="Y556" s="474"/>
      <c r="Z556" s="430"/>
      <c r="AA556" s="448"/>
      <c r="AB556" s="410"/>
      <c r="AC556" s="410"/>
      <c r="AD556" s="475"/>
      <c r="AE556" s="478"/>
      <c r="AF556" s="479" t="n">
        <f aca="false">X556+Q556</f>
        <v>1440</v>
      </c>
      <c r="AG556" s="478" t="n">
        <f aca="false">AF556/$AF$6</f>
        <v>0.576</v>
      </c>
      <c r="AH556" s="479" t="n">
        <f aca="false">AI556/2.9</f>
        <v>2533.44827586207</v>
      </c>
      <c r="AI556" s="479" t="n">
        <f aca="false">(V556*Q556+F556*X556)/AF556</f>
        <v>7347</v>
      </c>
      <c r="AJ556" s="474" t="n">
        <f aca="false">(V556*Q556+X556*F556)/1000</f>
        <v>10579.68</v>
      </c>
      <c r="AK556" s="478" t="n">
        <f aca="false">AJ556/$AJ$6</f>
        <v>0.470208</v>
      </c>
      <c r="AL556" s="448" t="n">
        <v>38</v>
      </c>
      <c r="AM556" s="480"/>
      <c r="AN556" s="474" t="n">
        <v>1824</v>
      </c>
      <c r="AO556" s="474" t="n">
        <v>1816</v>
      </c>
      <c r="AP556" s="480" t="n">
        <v>7.22</v>
      </c>
      <c r="AQ556" s="448" t="n">
        <v>897</v>
      </c>
      <c r="AR556" s="474" t="n">
        <f aca="false">AQ556*3</f>
        <v>2691</v>
      </c>
      <c r="AS556" s="658" t="n">
        <f aca="false">AR556/AQ556</f>
        <v>3</v>
      </c>
      <c r="AT556" s="474" t="n">
        <v>4260</v>
      </c>
      <c r="AU556" s="448"/>
      <c r="AV556" s="481" t="n">
        <v>33</v>
      </c>
      <c r="AW556" s="480" t="n">
        <v>11.06</v>
      </c>
      <c r="AX556" s="480" t="n">
        <v>31.88</v>
      </c>
      <c r="AY556" s="481" t="n">
        <v>13.6</v>
      </c>
      <c r="AZ556" s="481" t="n">
        <v>4.5</v>
      </c>
      <c r="BA556" s="421" t="n">
        <f aca="false">CC556+DF556</f>
        <v>41905</v>
      </c>
      <c r="BB556" s="422" t="n">
        <f aca="false">BA556/$BA$6</f>
        <v>0.8381</v>
      </c>
      <c r="BC556" s="423"/>
      <c r="BD556" s="424" t="n">
        <v>7.91</v>
      </c>
      <c r="BE556" s="425" t="n">
        <v>38.8</v>
      </c>
      <c r="BF556" s="426" t="n">
        <v>182</v>
      </c>
      <c r="BG556" s="427" t="n">
        <v>9160</v>
      </c>
      <c r="BH556" s="421" t="n">
        <f aca="false">BG556*0.67</f>
        <v>6137.2</v>
      </c>
      <c r="BI556" s="421"/>
      <c r="BJ556" s="422"/>
      <c r="BK556" s="428" t="n">
        <v>24.9</v>
      </c>
      <c r="BL556" s="428"/>
      <c r="BM556" s="429"/>
      <c r="BN556" s="423"/>
      <c r="BO556" s="426" t="n">
        <v>243</v>
      </c>
      <c r="BP556" s="426"/>
      <c r="BQ556" s="424" t="n">
        <v>3.9</v>
      </c>
      <c r="BR556" s="422" t="n">
        <f aca="false">BQ556/$BQ$6</f>
        <v>0.541666666666667</v>
      </c>
      <c r="BS556" s="410" t="n">
        <f aca="false">BA556+AF556</f>
        <v>43345</v>
      </c>
      <c r="BT556" s="430" t="n">
        <f aca="false">(BD556*BA556+AP556*AF556)/(AF556+BA556)</f>
        <v>7.88707694082362</v>
      </c>
      <c r="BU556" s="431" t="n">
        <f aca="false">(AQ556*Y556+BA556*BE556)/(BA556+Y556)</f>
        <v>38.8</v>
      </c>
      <c r="BV556" s="431" t="n">
        <f aca="false">(BA556*BF556+AR556*AF556)/(AF556+BA556)</f>
        <v>265.353558657285</v>
      </c>
      <c r="BW556" s="431" t="n">
        <f aca="false">(BA556*BG556+AS556*AF556)/(AF556+BA556)</f>
        <v>8855.78774945207</v>
      </c>
      <c r="BX556" s="431" t="n">
        <f aca="false">BW556*0.65</f>
        <v>5756.26203714385</v>
      </c>
      <c r="BY556" s="431" t="n">
        <f aca="false">(BK556*BA556+AY556*AF556)/BS556</f>
        <v>24.5245933787057</v>
      </c>
      <c r="BZ556" s="431"/>
      <c r="CA556" s="432"/>
      <c r="CB556" s="431" t="n">
        <f aca="false">BO556</f>
        <v>243</v>
      </c>
      <c r="CC556" s="433" t="n">
        <v>21175</v>
      </c>
      <c r="CD556" s="412" t="n">
        <f aca="false">CC556+AF556/2</f>
        <v>21895</v>
      </c>
      <c r="CE556" s="422" t="n">
        <f aca="false">CD556/25000</f>
        <v>0.8758</v>
      </c>
      <c r="CF556" s="434" t="n">
        <f aca="false">6700/CD556*24</f>
        <v>7.34414249828728</v>
      </c>
      <c r="CG556" s="435"/>
      <c r="CH556" s="428"/>
      <c r="CI556" s="447" t="n">
        <f aca="false">9500/CD556*24</f>
        <v>10.4133363781685</v>
      </c>
      <c r="CJ556" s="437" t="n">
        <v>31.3</v>
      </c>
      <c r="CK556" s="437" t="n">
        <v>2.12</v>
      </c>
      <c r="CL556" s="424"/>
      <c r="CM556" s="424" t="n">
        <v>17.3</v>
      </c>
      <c r="CN556" s="424" t="n">
        <v>70</v>
      </c>
      <c r="CO556" s="433"/>
      <c r="CP556" s="433"/>
      <c r="CQ556" s="438"/>
      <c r="CR556" s="438" t="n">
        <v>0.81</v>
      </c>
      <c r="CS556" s="482"/>
      <c r="CT556" s="433" t="n">
        <f aca="false">3500/CD556*24</f>
        <v>3.83649234985156</v>
      </c>
      <c r="CU556" s="435" t="n">
        <v>7.21</v>
      </c>
      <c r="CV556" s="494"/>
      <c r="CW556" s="495"/>
      <c r="CX556" s="496"/>
      <c r="CY556" s="497"/>
      <c r="CZ556" s="498"/>
      <c r="DA556" s="498"/>
      <c r="DB556" s="498"/>
      <c r="DC556" s="498"/>
      <c r="DD556" s="499"/>
      <c r="DE556" s="499"/>
      <c r="DF556" s="433" t="n">
        <v>20730</v>
      </c>
      <c r="DG556" s="446" t="n">
        <f aca="false">DF556+AF556/2</f>
        <v>21450</v>
      </c>
      <c r="DH556" s="422" t="n">
        <f aca="false">DG556/25000</f>
        <v>0.858</v>
      </c>
      <c r="DI556" s="447" t="n">
        <f aca="false">6700/DG556*24</f>
        <v>7.4965034965035</v>
      </c>
      <c r="DJ556" s="435" t="n">
        <v>7.72</v>
      </c>
      <c r="DK556" s="428" t="n">
        <v>5.6</v>
      </c>
      <c r="DL556" s="447" t="n">
        <f aca="false">9500/DG556*24</f>
        <v>10.6293706293706</v>
      </c>
      <c r="DM556" s="542" t="n">
        <v>31.4</v>
      </c>
      <c r="DN556" s="542" t="n">
        <v>2.3</v>
      </c>
      <c r="DO556" s="543" t="n">
        <v>7.84</v>
      </c>
      <c r="DP556" s="543" t="n">
        <v>17.1</v>
      </c>
      <c r="DQ556" s="543" t="n">
        <v>70</v>
      </c>
      <c r="DR556" s="433"/>
      <c r="DS556" s="433"/>
      <c r="DT556" s="438"/>
      <c r="DU556" s="438" t="n">
        <v>0.83</v>
      </c>
      <c r="DV556" s="482"/>
      <c r="DW556" s="447" t="n">
        <f aca="false">3500/DG556*24</f>
        <v>3.91608391608392</v>
      </c>
      <c r="DX556" s="435" t="n">
        <v>7.08</v>
      </c>
      <c r="DY556" s="494" t="n">
        <v>7.98</v>
      </c>
      <c r="DZ556" s="495" t="n">
        <v>17.3</v>
      </c>
      <c r="EA556" s="496" t="n">
        <f aca="false">DZ556*3.6</f>
        <v>62.28</v>
      </c>
      <c r="EB556" s="497" t="n">
        <v>7610</v>
      </c>
      <c r="EC556" s="498" t="n">
        <v>7.2</v>
      </c>
      <c r="ED556" s="498"/>
      <c r="EE556" s="498"/>
      <c r="EF556" s="498"/>
      <c r="EG556" s="499" t="n">
        <v>16</v>
      </c>
      <c r="EH556" s="496"/>
      <c r="EI556" s="430" t="n">
        <f aca="false">DY556</f>
        <v>7.98</v>
      </c>
      <c r="EJ556" s="448" t="n">
        <f aca="false">DZ556</f>
        <v>17.3</v>
      </c>
      <c r="EK556" s="449" t="n">
        <f aca="false">EA556</f>
        <v>62.28</v>
      </c>
      <c r="EL556" s="418" t="n">
        <f aca="false">EB556</f>
        <v>7610</v>
      </c>
      <c r="EM556" s="432" t="n">
        <f aca="false">EC556</f>
        <v>7.2</v>
      </c>
      <c r="EN556" s="432"/>
      <c r="EO556" s="432"/>
      <c r="EP556" s="432"/>
      <c r="EQ556" s="431" t="n">
        <f aca="false">EG556</f>
        <v>16</v>
      </c>
      <c r="ER556" s="449"/>
      <c r="ES556" s="450" t="n">
        <f aca="false">44000/(BA556+AF556)*24</f>
        <v>24.3626715884185</v>
      </c>
      <c r="ET556" s="451" t="n">
        <f aca="false">(BA556+AF556)/BA$6</f>
        <v>0.8669</v>
      </c>
      <c r="EU556" s="452" t="n">
        <f aca="false">BV556/1000/ES556*24</f>
        <v>0.261403409090909</v>
      </c>
      <c r="EV556" s="500" t="n">
        <f aca="false">EU556/$EU$6</f>
        <v>0.484080387205387</v>
      </c>
      <c r="EW556" s="514" t="n">
        <f aca="false">1-EM556/BY556</f>
        <v>0.706417150783359</v>
      </c>
      <c r="EX556" s="515" t="n">
        <f aca="false">BY556-EM556</f>
        <v>17.3245933787057</v>
      </c>
      <c r="EY556" s="514" t="n">
        <f aca="false">1-EJ556/BU556</f>
        <v>0.554123711340206</v>
      </c>
      <c r="EZ556" s="515" t="n">
        <f aca="false">BU556-EJ556</f>
        <v>21.5</v>
      </c>
      <c r="FA556" s="451" t="n">
        <f aca="false">1-EK556/BV556</f>
        <v>0.76529427261069</v>
      </c>
      <c r="FB556" s="432" t="n">
        <f aca="false">BV556-EK556</f>
        <v>203.073558657285</v>
      </c>
      <c r="FC556" s="453"/>
      <c r="FD556" s="432"/>
      <c r="FE556" s="453" t="n">
        <f aca="false">1-EQ556/CB556</f>
        <v>0.934156378600823</v>
      </c>
      <c r="FF556" s="431" t="n">
        <f aca="false">CB556-EQ556</f>
        <v>227</v>
      </c>
      <c r="FG556" s="491" t="n">
        <v>50400</v>
      </c>
      <c r="FH556" s="499"/>
      <c r="FI556" s="502"/>
      <c r="FJ556" s="488"/>
      <c r="FK556" s="456" t="n">
        <f aca="false">3000/BS556*24</f>
        <v>1.6610912446649</v>
      </c>
      <c r="FL556" s="491" t="n">
        <v>2200</v>
      </c>
      <c r="FM556" s="456" t="n">
        <f aca="false">FL556/BS556*1000</f>
        <v>50.7555658092052</v>
      </c>
      <c r="FN556" s="491" t="n">
        <v>4170</v>
      </c>
      <c r="FO556" s="533" t="n">
        <f aca="false">FN556/11.15/1.2/1000</f>
        <v>0.311659192825112</v>
      </c>
      <c r="FP556" s="450" t="n">
        <f aca="false">FN556/BS556*1000</f>
        <v>96.2048679201753</v>
      </c>
      <c r="FQ556" s="504" t="n">
        <v>54</v>
      </c>
      <c r="FR556" s="459" t="n">
        <f aca="false">FQ556/BS556*1000</f>
        <v>1.24581843349867</v>
      </c>
      <c r="FS556" s="505" t="n">
        <v>8.05</v>
      </c>
      <c r="FT556" s="536" t="n">
        <v>14.2</v>
      </c>
      <c r="FU556" s="496" t="n">
        <v>43</v>
      </c>
      <c r="FV556" s="491" t="n">
        <v>2</v>
      </c>
      <c r="FW556" s="505"/>
      <c r="FX556" s="491"/>
      <c r="FY556" s="453" t="n">
        <f aca="false">1-FV556/(EG556+DD556)</f>
        <v>0.875</v>
      </c>
      <c r="FZ556" s="453"/>
      <c r="GA556" s="430"/>
      <c r="GB556" s="500" t="n">
        <f aca="false">1-FT556/DZ556</f>
        <v>0.179190751445087</v>
      </c>
      <c r="GC556" s="515" t="n">
        <f aca="false">(CW556+DZ556-FT556)</f>
        <v>3.1</v>
      </c>
      <c r="GD556" s="500" t="n">
        <f aca="false">1-FU556/EA556</f>
        <v>0.309569685292229</v>
      </c>
      <c r="GE556" s="528" t="n">
        <f aca="false">CX556+EA556-FU556</f>
        <v>19.28</v>
      </c>
      <c r="GF556" s="462" t="n">
        <f aca="false">4100/BS556*24</f>
        <v>2.27015803437536</v>
      </c>
      <c r="GG556" s="491" t="n">
        <v>20</v>
      </c>
      <c r="GH556" s="527" t="n">
        <f aca="false">GG556/80</f>
        <v>0.25</v>
      </c>
      <c r="GI556" s="491" t="n">
        <v>140</v>
      </c>
      <c r="GJ556" s="545" t="n">
        <f aca="false">GI556/GG556</f>
        <v>7</v>
      </c>
      <c r="GK556" s="464" t="n">
        <f aca="false">GG556/(BS556/24)*1000</f>
        <v>11.0739416310993</v>
      </c>
      <c r="GL556" s="508" t="n">
        <v>8.14</v>
      </c>
      <c r="GM556" s="536" t="n">
        <v>13.9</v>
      </c>
      <c r="GN556" s="537" t="n">
        <v>43</v>
      </c>
      <c r="GO556" s="527" t="n">
        <f aca="false">1-GM556/FT556</f>
        <v>0.0211267605633803</v>
      </c>
      <c r="GP556" s="527" t="n">
        <f aca="false">1-GN556/FU556</f>
        <v>0</v>
      </c>
      <c r="GQ556" s="536" t="n">
        <v>8</v>
      </c>
      <c r="GR556" s="456" t="n">
        <f aca="false">4300/BS556*24</f>
        <v>2.38089745068635</v>
      </c>
      <c r="GS556" s="537" t="n">
        <f aca="false">HC556</f>
        <v>13.3</v>
      </c>
      <c r="GT556" s="537" t="n">
        <f aca="false">HD556</f>
        <v>41.23</v>
      </c>
      <c r="GU556" s="527" t="n">
        <f aca="false">1-GS556/GM556</f>
        <v>0.0431654676258992</v>
      </c>
      <c r="GV556" s="527" t="n">
        <f aca="false">1-GT556/GN556</f>
        <v>0.0411627906976744</v>
      </c>
      <c r="GW556" s="527" t="n">
        <f aca="false">1-HC556/FT556</f>
        <v>0.0633802816901408</v>
      </c>
      <c r="GX556" s="527" t="n">
        <f aca="false">1-HD556/FU556</f>
        <v>0.0411627906976744</v>
      </c>
      <c r="GY556" s="545" t="n">
        <f aca="false">GK556/(FU556-HD556)</f>
        <v>6.25646419836121</v>
      </c>
      <c r="GZ556" s="491" t="n">
        <v>42724</v>
      </c>
      <c r="HA556" s="494" t="n">
        <v>8.16</v>
      </c>
      <c r="HB556" s="494" t="n">
        <v>8.1</v>
      </c>
      <c r="HC556" s="495" t="n">
        <v>13.3</v>
      </c>
      <c r="HD556" s="499" t="n">
        <f aca="false">HC556*3.1</f>
        <v>41.23</v>
      </c>
      <c r="HE556" s="499" t="n">
        <v>11.6</v>
      </c>
      <c r="HF556" s="499" t="n">
        <f aca="false">HE556*2.7</f>
        <v>31.32</v>
      </c>
      <c r="HG556" s="499"/>
      <c r="HH556" s="493" t="n">
        <v>4</v>
      </c>
      <c r="HI556" s="509" t="n">
        <v>7380</v>
      </c>
      <c r="HJ556" s="491" t="n">
        <f aca="false">HI556*0.67</f>
        <v>4944.6</v>
      </c>
      <c r="HK556" s="491"/>
      <c r="HL556" s="491"/>
      <c r="HM556" s="544"/>
      <c r="HN556" s="507" t="n">
        <v>7.26</v>
      </c>
      <c r="HO556" s="492"/>
      <c r="HP556" s="546" t="n">
        <v>0.01</v>
      </c>
      <c r="HQ556" s="524"/>
      <c r="HR556" s="525"/>
      <c r="HS556" s="525" t="n">
        <v>0.23</v>
      </c>
      <c r="HT556" s="512" t="n">
        <v>4</v>
      </c>
      <c r="HU556" s="526" t="n">
        <f aca="false">72500/BA556*24</f>
        <v>41.522491349481</v>
      </c>
      <c r="HV556" s="527" t="n">
        <f aca="false">1-HC556/BE556</f>
        <v>0.657216494845361</v>
      </c>
      <c r="HW556" s="527" t="n">
        <f aca="false">1-HD556/BF556</f>
        <v>0.773461538461538</v>
      </c>
      <c r="HX556" s="527" t="n">
        <f aca="false">1-HN556/BK556</f>
        <v>0.708433734939759</v>
      </c>
      <c r="HY556" s="513" t="s">
        <v>242</v>
      </c>
    </row>
    <row r="557" s="599" customFormat="true" ht="15" hidden="false" customHeight="true" outlineLevel="0" collapsed="false">
      <c r="A557" s="401" t="n">
        <v>44039</v>
      </c>
      <c r="B557" s="516" t="n">
        <v>40886</v>
      </c>
      <c r="C557" s="403" t="n">
        <f aca="false">B557/$B$6</f>
        <v>0.81772</v>
      </c>
      <c r="D557" s="572" t="n">
        <v>7.86</v>
      </c>
      <c r="E557" s="573" t="n">
        <v>44.65</v>
      </c>
      <c r="F557" s="407" t="n">
        <v>179</v>
      </c>
      <c r="G557" s="407" t="n">
        <f aca="false">F557*B557/1000</f>
        <v>7318.594</v>
      </c>
      <c r="H557" s="403" t="n">
        <f aca="false">G557/$G$6</f>
        <v>0.29274376</v>
      </c>
      <c r="I557" s="574"/>
      <c r="J557" s="407"/>
      <c r="K557" s="575"/>
      <c r="L557" s="575"/>
      <c r="M557" s="575"/>
      <c r="N557" s="576"/>
      <c r="O557" s="576"/>
      <c r="P557" s="410"/>
      <c r="Q557" s="410" t="n">
        <v>1440</v>
      </c>
      <c r="R557" s="410"/>
      <c r="S557" s="410"/>
      <c r="T557" s="411" t="n">
        <v>5.32</v>
      </c>
      <c r="U557" s="410" t="n">
        <f aca="false">V557/2.9</f>
        <v>2822.41379310345</v>
      </c>
      <c r="V557" s="410" t="n">
        <v>8185</v>
      </c>
      <c r="W557" s="410" t="n">
        <v>1315</v>
      </c>
      <c r="X557" s="517"/>
      <c r="Y557" s="474"/>
      <c r="Z557" s="430"/>
      <c r="AA557" s="448"/>
      <c r="AB557" s="410"/>
      <c r="AC557" s="410"/>
      <c r="AD557" s="475"/>
      <c r="AE557" s="478"/>
      <c r="AF557" s="479" t="n">
        <f aca="false">X557+Q557</f>
        <v>1440</v>
      </c>
      <c r="AG557" s="478" t="n">
        <f aca="false">AF557/$AF$6</f>
        <v>0.576</v>
      </c>
      <c r="AH557" s="479" t="n">
        <f aca="false">AI557/2.9</f>
        <v>2822.41379310345</v>
      </c>
      <c r="AI557" s="479" t="n">
        <f aca="false">(V557*Q557+F557*X557)/AF557</f>
        <v>8185</v>
      </c>
      <c r="AJ557" s="474" t="n">
        <f aca="false">(V557*Q557+X557*F557)/1000</f>
        <v>11786.4</v>
      </c>
      <c r="AK557" s="478" t="n">
        <f aca="false">AJ557/$AJ$6</f>
        <v>0.52384</v>
      </c>
      <c r="AL557" s="448" t="n">
        <v>38</v>
      </c>
      <c r="AM557" s="480"/>
      <c r="AN557" s="474" t="n">
        <v>1681</v>
      </c>
      <c r="AO557" s="474" t="n">
        <v>1656</v>
      </c>
      <c r="AP557" s="480" t="n">
        <v>7.25</v>
      </c>
      <c r="AQ557" s="448" t="n">
        <v>809</v>
      </c>
      <c r="AR557" s="474" t="n">
        <f aca="false">AQ557*3</f>
        <v>2427</v>
      </c>
      <c r="AS557" s="658" t="n">
        <f aca="false">AR557/AQ557</f>
        <v>3</v>
      </c>
      <c r="AT557" s="474" t="n">
        <v>4260</v>
      </c>
      <c r="AU557" s="448"/>
      <c r="AV557" s="481" t="n">
        <v>36</v>
      </c>
      <c r="AW557" s="480" t="n">
        <v>10.07</v>
      </c>
      <c r="AX557" s="480" t="n">
        <v>30.55</v>
      </c>
      <c r="AY557" s="481" t="n">
        <v>12.9</v>
      </c>
      <c r="AZ557" s="481" t="n">
        <v>4.9</v>
      </c>
      <c r="BA557" s="421" t="n">
        <f aca="false">CC557+DF557</f>
        <v>38886</v>
      </c>
      <c r="BB557" s="422" t="n">
        <f aca="false">BA557/$BA$6</f>
        <v>0.77772</v>
      </c>
      <c r="BC557" s="423"/>
      <c r="BD557" s="424" t="n">
        <v>7.71</v>
      </c>
      <c r="BE557" s="425" t="n">
        <v>42.6</v>
      </c>
      <c r="BF557" s="421" t="n">
        <v>214</v>
      </c>
      <c r="BG557" s="427" t="n">
        <v>8350</v>
      </c>
      <c r="BH557" s="421" t="n">
        <f aca="false">BG557*0.67</f>
        <v>5594.5</v>
      </c>
      <c r="BI557" s="433"/>
      <c r="BJ557" s="422"/>
      <c r="BK557" s="428" t="n">
        <v>24.5</v>
      </c>
      <c r="BL557" s="428"/>
      <c r="BM557" s="429"/>
      <c r="BN557" s="423"/>
      <c r="BO557" s="426" t="n">
        <v>222</v>
      </c>
      <c r="BP557" s="426"/>
      <c r="BQ557" s="424" t="n">
        <v>3.7</v>
      </c>
      <c r="BR557" s="422" t="n">
        <f aca="false">BQ557/$BQ$6</f>
        <v>0.513888888888889</v>
      </c>
      <c r="BS557" s="410" t="n">
        <f aca="false">BA557+AF557</f>
        <v>40326</v>
      </c>
      <c r="BT557" s="430" t="n">
        <f aca="false">(BD557*BA557+AP557*AF557)/(AF557+BA557)</f>
        <v>7.69357387293558</v>
      </c>
      <c r="BU557" s="431" t="n">
        <f aca="false">(AQ557*Y557+BA557*BE557)/(BA557+Y557)</f>
        <v>42.6</v>
      </c>
      <c r="BV557" s="431" t="n">
        <f aca="false">(BA557*BF557+AR557*AF557)/(AF557+BA557)</f>
        <v>293.023954768636</v>
      </c>
      <c r="BW557" s="431" t="n">
        <f aca="false">(BA557*BG557+AS557*AF557)/(AF557+BA557)</f>
        <v>8051.93721172445</v>
      </c>
      <c r="BX557" s="431" t="n">
        <f aca="false">BW557*0.65</f>
        <v>5233.75918762089</v>
      </c>
      <c r="BY557" s="431" t="n">
        <f aca="false">(BK557*BA557+AY557*AF557)/BS557</f>
        <v>24.0857759262015</v>
      </c>
      <c r="BZ557" s="431"/>
      <c r="CA557" s="432"/>
      <c r="CB557" s="431" t="n">
        <f aca="false">BO557</f>
        <v>222</v>
      </c>
      <c r="CC557" s="433" t="n">
        <v>19269</v>
      </c>
      <c r="CD557" s="412" t="n">
        <f aca="false">CC557+AF557/2</f>
        <v>19989</v>
      </c>
      <c r="CE557" s="422" t="n">
        <f aca="false">CD557/25000</f>
        <v>0.79956</v>
      </c>
      <c r="CF557" s="434" t="n">
        <f aca="false">6700/CD557*24</f>
        <v>8.04442443343839</v>
      </c>
      <c r="CG557" s="435"/>
      <c r="CH557" s="428"/>
      <c r="CI557" s="447" t="n">
        <f aca="false">9500/CD557*24</f>
        <v>11.4062734503977</v>
      </c>
      <c r="CJ557" s="437" t="n">
        <v>31.4</v>
      </c>
      <c r="CK557" s="437" t="n">
        <v>2.25</v>
      </c>
      <c r="CL557" s="424"/>
      <c r="CM557" s="424" t="n">
        <v>17.3</v>
      </c>
      <c r="CN557" s="424" t="n">
        <v>71</v>
      </c>
      <c r="CO557" s="433"/>
      <c r="CP557" s="433"/>
      <c r="CQ557" s="438"/>
      <c r="CR557" s="438" t="n">
        <v>0.8</v>
      </c>
      <c r="CS557" s="425"/>
      <c r="CT557" s="433" t="n">
        <f aca="false">3500/CD557*24</f>
        <v>4.20231127119916</v>
      </c>
      <c r="CU557" s="435" t="n">
        <v>7.26</v>
      </c>
      <c r="CV557" s="439"/>
      <c r="CW557" s="440"/>
      <c r="CX557" s="441"/>
      <c r="CY557" s="442"/>
      <c r="CZ557" s="443"/>
      <c r="DA557" s="443"/>
      <c r="DB557" s="443"/>
      <c r="DC557" s="443"/>
      <c r="DD557" s="444"/>
      <c r="DE557" s="441"/>
      <c r="DF557" s="445" t="n">
        <v>19617</v>
      </c>
      <c r="DG557" s="446" t="n">
        <f aca="false">DF557+AF557/2</f>
        <v>20337</v>
      </c>
      <c r="DH557" s="422" t="n">
        <f aca="false">DG557/25000</f>
        <v>0.81348</v>
      </c>
      <c r="DI557" s="447" t="n">
        <f aca="false">6700/DG557*24</f>
        <v>7.90677091016374</v>
      </c>
      <c r="DJ557" s="435" t="n">
        <v>7.62</v>
      </c>
      <c r="DK557" s="428" t="n">
        <v>5.9</v>
      </c>
      <c r="DL557" s="447" t="n">
        <f aca="false">9500/DG557*24</f>
        <v>11.2110930815755</v>
      </c>
      <c r="DM557" s="423" t="n">
        <v>31.6</v>
      </c>
      <c r="DN557" s="423" t="n">
        <v>1.71</v>
      </c>
      <c r="DO557" s="424" t="n">
        <v>7.67</v>
      </c>
      <c r="DP557" s="424" t="n">
        <v>17.8</v>
      </c>
      <c r="DQ557" s="424" t="n">
        <v>77</v>
      </c>
      <c r="DR557" s="433"/>
      <c r="DS557" s="433"/>
      <c r="DT557" s="438"/>
      <c r="DU557" s="438" t="n">
        <v>0.81</v>
      </c>
      <c r="DV557" s="425"/>
      <c r="DW557" s="447" t="n">
        <f aca="false">3500/DG557*24</f>
        <v>4.13040271426464</v>
      </c>
      <c r="DX557" s="435" t="n">
        <v>6.87</v>
      </c>
      <c r="DY557" s="439" t="n">
        <v>7.91</v>
      </c>
      <c r="DZ557" s="440" t="n">
        <v>17.3</v>
      </c>
      <c r="EA557" s="661" t="n">
        <f aca="false">DZ557*3.6</f>
        <v>62.28</v>
      </c>
      <c r="EB557" s="442" t="n">
        <v>8090</v>
      </c>
      <c r="EC557" s="443" t="n">
        <v>8.9</v>
      </c>
      <c r="ED557" s="443"/>
      <c r="EE557" s="443"/>
      <c r="EF557" s="443"/>
      <c r="EG557" s="444" t="n">
        <v>14</v>
      </c>
      <c r="EH557" s="441"/>
      <c r="EI557" s="430" t="n">
        <f aca="false">DY557</f>
        <v>7.91</v>
      </c>
      <c r="EJ557" s="448" t="n">
        <f aca="false">DZ557</f>
        <v>17.3</v>
      </c>
      <c r="EK557" s="449" t="n">
        <f aca="false">EA557</f>
        <v>62.28</v>
      </c>
      <c r="EL557" s="418" t="n">
        <f aca="false">EB557</f>
        <v>8090</v>
      </c>
      <c r="EM557" s="432" t="n">
        <f aca="false">EC557</f>
        <v>8.9</v>
      </c>
      <c r="EN557" s="432"/>
      <c r="EO557" s="432"/>
      <c r="EP557" s="432"/>
      <c r="EQ557" s="431" t="n">
        <f aca="false">EG557</f>
        <v>14</v>
      </c>
      <c r="ER557" s="449"/>
      <c r="ES557" s="450" t="n">
        <f aca="false">44000/(BA557+AF557)*24</f>
        <v>26.1865793780687</v>
      </c>
      <c r="ET557" s="451" t="n">
        <f aca="false">(BA557+AF557)/BA$6</f>
        <v>0.80652</v>
      </c>
      <c r="EU557" s="452" t="n">
        <f aca="false">BV557/1000/ES557*24</f>
        <v>0.268556454545455</v>
      </c>
      <c r="EV557" s="451" t="n">
        <f aca="false">EU557/$EU$6</f>
        <v>0.497326767676768</v>
      </c>
      <c r="EW557" s="514" t="n">
        <f aca="false">1-EM557/BY557</f>
        <v>0.630487303906276</v>
      </c>
      <c r="EX557" s="515" t="n">
        <f aca="false">BY557-EM557</f>
        <v>15.1857759262015</v>
      </c>
      <c r="EY557" s="514" t="n">
        <f aca="false">1-EJ557/BU557</f>
        <v>0.593896713615024</v>
      </c>
      <c r="EZ557" s="515" t="n">
        <f aca="false">BU557-EJ557</f>
        <v>25.3</v>
      </c>
      <c r="FA557" s="451" t="n">
        <f aca="false">1-EK557/BV557</f>
        <v>0.787457649838988</v>
      </c>
      <c r="FB557" s="432" t="n">
        <f aca="false">BV557-EK557</f>
        <v>230.743954768636</v>
      </c>
      <c r="FC557" s="453"/>
      <c r="FD557" s="432"/>
      <c r="FE557" s="453" t="n">
        <f aca="false">1-EQ557/CB557</f>
        <v>0.936936936936937</v>
      </c>
      <c r="FF557" s="431" t="n">
        <f aca="false">CB557-EQ557</f>
        <v>208</v>
      </c>
      <c r="FG557" s="406" t="n">
        <v>50400</v>
      </c>
      <c r="FH557" s="590"/>
      <c r="FI557" s="591"/>
      <c r="FJ557" s="592"/>
      <c r="FK557" s="456" t="n">
        <f aca="false">3000/BS557*24</f>
        <v>1.78544859395923</v>
      </c>
      <c r="FL557" s="531" t="n">
        <v>2200</v>
      </c>
      <c r="FM557" s="456" t="n">
        <f aca="false">FL557/BS557*1000</f>
        <v>54.5553737043099</v>
      </c>
      <c r="FN557" s="531" t="n">
        <v>4170</v>
      </c>
      <c r="FO557" s="533" t="n">
        <f aca="false">FN557/11.15/1.2/1000</f>
        <v>0.311659192825112</v>
      </c>
      <c r="FP557" s="450" t="n">
        <f aca="false">FN557/BS557*1000</f>
        <v>103.407231066806</v>
      </c>
      <c r="FQ557" s="458" t="n">
        <v>54</v>
      </c>
      <c r="FR557" s="459" t="n">
        <f aca="false">FQ557/BS557*1000</f>
        <v>1.33908644546942</v>
      </c>
      <c r="FS557" s="577" t="n">
        <v>7.87</v>
      </c>
      <c r="FT557" s="578" t="n">
        <v>14</v>
      </c>
      <c r="FU557" s="661" t="n">
        <v>41</v>
      </c>
      <c r="FV557" s="580" t="n">
        <v>6</v>
      </c>
      <c r="FW557" s="581"/>
      <c r="FX557" s="580"/>
      <c r="FY557" s="453" t="n">
        <f aca="false">1-FV557/(EG557+DD557)</f>
        <v>0.571428571428571</v>
      </c>
      <c r="FZ557" s="453"/>
      <c r="GA557" s="430"/>
      <c r="GB557" s="514" t="n">
        <f aca="false">1-FT557/DZ557</f>
        <v>0.190751445086705</v>
      </c>
      <c r="GC557" s="515" t="n">
        <f aca="false">(CW557+DZ557-FT557)</f>
        <v>3.3</v>
      </c>
      <c r="GD557" s="514" t="n">
        <f aca="false">1-FU557/EA557</f>
        <v>0.341682723185613</v>
      </c>
      <c r="GE557" s="528" t="n">
        <f aca="false">CX557+EA557-FU557</f>
        <v>21.28</v>
      </c>
      <c r="GF557" s="462" t="n">
        <f aca="false">4100/BS557*24</f>
        <v>2.44011307841095</v>
      </c>
      <c r="GG557" s="607" t="n">
        <v>20</v>
      </c>
      <c r="GH557" s="451" t="n">
        <f aca="false">GG557/80</f>
        <v>0.25</v>
      </c>
      <c r="GI557" s="406" t="n">
        <v>140</v>
      </c>
      <c r="GJ557" s="463" t="n">
        <f aca="false">GI557/GG557</f>
        <v>7</v>
      </c>
      <c r="GK557" s="464" t="n">
        <f aca="false">GG557/(BS557/24)*1000</f>
        <v>11.9029906263949</v>
      </c>
      <c r="GL557" s="465" t="n">
        <v>7.98</v>
      </c>
      <c r="GM557" s="530" t="n">
        <v>13.9</v>
      </c>
      <c r="GN557" s="407" t="n">
        <v>42</v>
      </c>
      <c r="GO557" s="514" t="n">
        <f aca="false">1-GM557/FT557</f>
        <v>0.00714285714285712</v>
      </c>
      <c r="GP557" s="451" t="n">
        <f aca="false">1-GN557/FU557</f>
        <v>-0.024390243902439</v>
      </c>
      <c r="GQ557" s="578" t="n">
        <v>8</v>
      </c>
      <c r="GR557" s="456" t="n">
        <f aca="false">4300/BS557*24</f>
        <v>2.5591429846749</v>
      </c>
      <c r="GS557" s="532" t="n">
        <f aca="false">HC557</f>
        <v>12.7</v>
      </c>
      <c r="GT557" s="532" t="n">
        <f aca="false">HD557</f>
        <v>39.37</v>
      </c>
      <c r="GU557" s="514" t="n">
        <f aca="false">1-GS557/GM557</f>
        <v>0.0863309352517987</v>
      </c>
      <c r="GV557" s="514" t="n">
        <f aca="false">1-GT557/GN557</f>
        <v>0.0626190476190477</v>
      </c>
      <c r="GW557" s="514" t="n">
        <f aca="false">1-HC557/FT557</f>
        <v>0.0928571428571429</v>
      </c>
      <c r="GX557" s="514" t="n">
        <f aca="false">1-HD557/FU557</f>
        <v>0.0397560975609756</v>
      </c>
      <c r="GY557" s="463" t="n">
        <f aca="false">GK557/(FU557-HD557)</f>
        <v>7.30244823705206</v>
      </c>
      <c r="GZ557" s="406" t="n">
        <v>40388</v>
      </c>
      <c r="HA557" s="582" t="n">
        <v>8.2</v>
      </c>
      <c r="HB557" s="452" t="n">
        <v>8.07</v>
      </c>
      <c r="HC557" s="578" t="n">
        <v>12.7</v>
      </c>
      <c r="HD557" s="464" t="n">
        <f aca="false">HC557*3.1</f>
        <v>39.37</v>
      </c>
      <c r="HE557" s="464" t="n">
        <v>12.3</v>
      </c>
      <c r="HF557" s="464" t="n">
        <f aca="false">HE557*2.7</f>
        <v>33.21</v>
      </c>
      <c r="HG557" s="583"/>
      <c r="HH557" s="576" t="n">
        <v>6</v>
      </c>
      <c r="HI557" s="584" t="n">
        <v>7820</v>
      </c>
      <c r="HJ557" s="407" t="n">
        <f aca="false">HI557*0.67</f>
        <v>5239.4</v>
      </c>
      <c r="HK557" s="407"/>
      <c r="HL557" s="550"/>
      <c r="HM557" s="585"/>
      <c r="HN557" s="462" t="n">
        <v>9.38</v>
      </c>
      <c r="HO557" s="575"/>
      <c r="HP557" s="549" t="n">
        <v>0.01</v>
      </c>
      <c r="HQ557" s="586"/>
      <c r="HR557" s="587"/>
      <c r="HS557" s="521" t="n">
        <v>0.18</v>
      </c>
      <c r="HT557" s="588" t="n">
        <v>4</v>
      </c>
      <c r="HU557" s="523" t="n">
        <f aca="false">72500/BA557*24</f>
        <v>44.7461811448851</v>
      </c>
      <c r="HV557" s="514" t="n">
        <f aca="false">1-HC557/BE557</f>
        <v>0.701877934272301</v>
      </c>
      <c r="HW557" s="514" t="n">
        <f aca="false">1-HD557/BF557</f>
        <v>0.816028037383178</v>
      </c>
      <c r="HX557" s="514" t="n">
        <f aca="false">1-HN557/BK557</f>
        <v>0.617142857142857</v>
      </c>
      <c r="HY557" s="600" t="s">
        <v>235</v>
      </c>
    </row>
    <row r="558" s="599" customFormat="true" ht="15" hidden="false" customHeight="true" outlineLevel="0" collapsed="false">
      <c r="A558" s="401" t="n">
        <v>44040</v>
      </c>
      <c r="B558" s="516" t="n">
        <v>51512</v>
      </c>
      <c r="C558" s="403" t="n">
        <f aca="false">B558/$B$6</f>
        <v>1.03024</v>
      </c>
      <c r="D558" s="572" t="n">
        <v>7.8</v>
      </c>
      <c r="E558" s="573" t="n">
        <v>39.65</v>
      </c>
      <c r="F558" s="407" t="n">
        <v>184</v>
      </c>
      <c r="G558" s="407" t="n">
        <f aca="false">F558*B558/1000</f>
        <v>9478.208</v>
      </c>
      <c r="H558" s="403" t="n">
        <f aca="false">G558/$G$6</f>
        <v>0.37912832</v>
      </c>
      <c r="I558" s="574"/>
      <c r="J558" s="407"/>
      <c r="K558" s="575"/>
      <c r="L558" s="575"/>
      <c r="M558" s="575"/>
      <c r="N558" s="576"/>
      <c r="O558" s="576"/>
      <c r="P558" s="410"/>
      <c r="Q558" s="410" t="n">
        <v>1440</v>
      </c>
      <c r="R558" s="410"/>
      <c r="S558" s="410"/>
      <c r="T558" s="411" t="n">
        <v>5.25</v>
      </c>
      <c r="U558" s="410" t="n">
        <f aca="false">V558/2.9</f>
        <v>2581.72413793103</v>
      </c>
      <c r="V558" s="410" t="n">
        <v>7487</v>
      </c>
      <c r="W558" s="410" t="n">
        <v>3126</v>
      </c>
      <c r="X558" s="517"/>
      <c r="Y558" s="474"/>
      <c r="Z558" s="430"/>
      <c r="AA558" s="448"/>
      <c r="AB558" s="410"/>
      <c r="AC558" s="410"/>
      <c r="AD558" s="475"/>
      <c r="AE558" s="478"/>
      <c r="AF558" s="479" t="n">
        <f aca="false">X558+Q558</f>
        <v>1440</v>
      </c>
      <c r="AG558" s="478" t="n">
        <f aca="false">AF558/$AF$6</f>
        <v>0.576</v>
      </c>
      <c r="AH558" s="479" t="n">
        <f aca="false">AI558/2.9</f>
        <v>2581.72413793103</v>
      </c>
      <c r="AI558" s="479" t="n">
        <f aca="false">(V558*Q558+F558*X558)/AF558</f>
        <v>7487</v>
      </c>
      <c r="AJ558" s="474" t="n">
        <f aca="false">(V558*Q558+X558*F558)/1000</f>
        <v>10781.28</v>
      </c>
      <c r="AK558" s="478" t="n">
        <f aca="false">AJ558/$AJ$6</f>
        <v>0.479168</v>
      </c>
      <c r="AL558" s="448" t="n">
        <v>38</v>
      </c>
      <c r="AM558" s="480"/>
      <c r="AN558" s="474" t="n">
        <v>1876</v>
      </c>
      <c r="AO558" s="474" t="n">
        <v>1749</v>
      </c>
      <c r="AP558" s="480" t="n">
        <v>7.23</v>
      </c>
      <c r="AQ558" s="448" t="n">
        <v>745</v>
      </c>
      <c r="AR558" s="474" t="n">
        <f aca="false">AQ558*3</f>
        <v>2235</v>
      </c>
      <c r="AS558" s="658" t="n">
        <f aca="false">AR558/AQ558</f>
        <v>3</v>
      </c>
      <c r="AT558" s="474" t="n">
        <v>4190</v>
      </c>
      <c r="AU558" s="448"/>
      <c r="AV558" s="481" t="n">
        <v>35</v>
      </c>
      <c r="AW558" s="480" t="n">
        <v>9.56</v>
      </c>
      <c r="AX558" s="480" t="n">
        <v>32.07</v>
      </c>
      <c r="AY558" s="481" t="n">
        <v>16.5</v>
      </c>
      <c r="AZ558" s="481" t="n">
        <v>4.2</v>
      </c>
      <c r="BA558" s="421" t="n">
        <f aca="false">CC558+DF558</f>
        <v>42806</v>
      </c>
      <c r="BB558" s="422" t="n">
        <f aca="false">BA558/$BA$6</f>
        <v>0.85612</v>
      </c>
      <c r="BC558" s="423"/>
      <c r="BD558" s="424" t="n">
        <v>7.86</v>
      </c>
      <c r="BE558" s="425" t="n">
        <v>43.7</v>
      </c>
      <c r="BF558" s="421" t="n">
        <v>218</v>
      </c>
      <c r="BG558" s="427" t="n">
        <v>8220</v>
      </c>
      <c r="BH558" s="421" t="n">
        <f aca="false">BG558*0.67</f>
        <v>5507.4</v>
      </c>
      <c r="BI558" s="433" t="n">
        <v>1687</v>
      </c>
      <c r="BJ558" s="422" t="n">
        <f aca="false">BI558/35.5*(23+35.5)/BH558</f>
        <v>0.50477283572883</v>
      </c>
      <c r="BK558" s="428" t="n">
        <v>23.3</v>
      </c>
      <c r="BL558" s="428" t="n">
        <v>13</v>
      </c>
      <c r="BM558" s="429" t="n">
        <v>6.7</v>
      </c>
      <c r="BN558" s="423" t="n">
        <v>1.9</v>
      </c>
      <c r="BO558" s="426" t="n">
        <v>161</v>
      </c>
      <c r="BP558" s="426" t="n">
        <v>32</v>
      </c>
      <c r="BQ558" s="424" t="n">
        <v>5.38</v>
      </c>
      <c r="BR558" s="422" t="n">
        <f aca="false">BQ558/$BQ$6</f>
        <v>0.747222222222222</v>
      </c>
      <c r="BS558" s="410" t="n">
        <f aca="false">BA558+AF558</f>
        <v>44246</v>
      </c>
      <c r="BT558" s="430" t="n">
        <f aca="false">(BD558*BA558+AP558*AF558)/(AF558+BA558)</f>
        <v>7.83949645165665</v>
      </c>
      <c r="BU558" s="431" t="n">
        <f aca="false">(AQ558*Y558+BA558*BE558)/(BA558+Y558)</f>
        <v>43.7</v>
      </c>
      <c r="BV558" s="431" t="n">
        <f aca="false">(BA558*BF558+AR558*AF558)/(AF558+BA558)</f>
        <v>283.643900013561</v>
      </c>
      <c r="BW558" s="431" t="n">
        <f aca="false">(BA558*BG558+AS558*AF558)/(AF558+BA558)</f>
        <v>7952.57514803598</v>
      </c>
      <c r="BX558" s="431" t="n">
        <f aca="false">BW558*0.65</f>
        <v>5169.17384622339</v>
      </c>
      <c r="BY558" s="431" t="n">
        <f aca="false">(BK558*BA558+AY558*AF558)/BS558</f>
        <v>23.0786918591511</v>
      </c>
      <c r="BZ558" s="431" t="n">
        <f aca="false">(BL558*BA558+AY558*AF558)/BS558</f>
        <v>13.1139086019075</v>
      </c>
      <c r="CA558" s="432" t="n">
        <f aca="false">(BN558*BA558+AZ558*AF558)/BS558</f>
        <v>1.97485422411065</v>
      </c>
      <c r="CB558" s="431" t="n">
        <f aca="false">BO558</f>
        <v>161</v>
      </c>
      <c r="CC558" s="433" t="n">
        <v>21178</v>
      </c>
      <c r="CD558" s="412" t="n">
        <f aca="false">CC558+AF558/2</f>
        <v>21898</v>
      </c>
      <c r="CE558" s="422" t="n">
        <f aca="false">CD558/25000</f>
        <v>0.87592</v>
      </c>
      <c r="CF558" s="434" t="n">
        <f aca="false">6700/CD558*24</f>
        <v>7.34313635948489</v>
      </c>
      <c r="CG558" s="435"/>
      <c r="CH558" s="428"/>
      <c r="CI558" s="447" t="n">
        <f aca="false">9500/CD558*24</f>
        <v>10.4119097634487</v>
      </c>
      <c r="CJ558" s="437" t="n">
        <v>32.5</v>
      </c>
      <c r="CK558" s="437" t="n">
        <v>3.87</v>
      </c>
      <c r="CL558" s="424"/>
      <c r="CM558" s="424" t="n">
        <v>18.7</v>
      </c>
      <c r="CN558" s="424" t="n">
        <v>70</v>
      </c>
      <c r="CO558" s="433"/>
      <c r="CP558" s="433"/>
      <c r="CQ558" s="438"/>
      <c r="CR558" s="438" t="n">
        <v>0.83</v>
      </c>
      <c r="CS558" s="425"/>
      <c r="CT558" s="433" t="n">
        <f aca="false">3500/CD558*24</f>
        <v>3.83596675495479</v>
      </c>
      <c r="CU558" s="435" t="n">
        <v>7.07</v>
      </c>
      <c r="CV558" s="439"/>
      <c r="CW558" s="440"/>
      <c r="CX558" s="441"/>
      <c r="CY558" s="442"/>
      <c r="CZ558" s="443"/>
      <c r="DA558" s="443"/>
      <c r="DB558" s="443"/>
      <c r="DC558" s="443"/>
      <c r="DD558" s="444"/>
      <c r="DE558" s="441"/>
      <c r="DF558" s="445" t="n">
        <v>21628</v>
      </c>
      <c r="DG558" s="446" t="n">
        <f aca="false">DF558+AF558/2</f>
        <v>22348</v>
      </c>
      <c r="DH558" s="422" t="n">
        <f aca="false">DG558/25000</f>
        <v>0.89392</v>
      </c>
      <c r="DI558" s="447" t="n">
        <f aca="false">6700/DG558*24</f>
        <v>7.19527474494362</v>
      </c>
      <c r="DJ558" s="435" t="n">
        <v>7.59</v>
      </c>
      <c r="DK558" s="428" t="n">
        <v>5.1</v>
      </c>
      <c r="DL558" s="447" t="n">
        <f aca="false">9500/DG558*24</f>
        <v>10.2022552353678</v>
      </c>
      <c r="DM558" s="423" t="n">
        <v>32.6</v>
      </c>
      <c r="DN558" s="423" t="n">
        <v>3.47</v>
      </c>
      <c r="DO558" s="424" t="n">
        <v>7.62</v>
      </c>
      <c r="DP558" s="424" t="n">
        <v>18</v>
      </c>
      <c r="DQ558" s="424" t="n">
        <v>76</v>
      </c>
      <c r="DR558" s="433" t="n">
        <v>4520</v>
      </c>
      <c r="DS558" s="433" t="n">
        <v>2220</v>
      </c>
      <c r="DT558" s="438" t="n">
        <f aca="false">DS558/DR558</f>
        <v>0.491150442477876</v>
      </c>
      <c r="DU558" s="438" t="n">
        <v>0.83</v>
      </c>
      <c r="DV558" s="425"/>
      <c r="DW558" s="447" t="n">
        <f aca="false">3500/DG558*24</f>
        <v>3.75872561303025</v>
      </c>
      <c r="DX558" s="435" t="n">
        <v>6.99</v>
      </c>
      <c r="DY558" s="439" t="n">
        <v>7.93</v>
      </c>
      <c r="DZ558" s="440" t="n">
        <v>18.7</v>
      </c>
      <c r="EA558" s="661" t="n">
        <f aca="false">DZ558*3.6</f>
        <v>67.32</v>
      </c>
      <c r="EB558" s="442" t="n">
        <v>8140</v>
      </c>
      <c r="EC558" s="443" t="n">
        <v>9.1</v>
      </c>
      <c r="ED558" s="443" t="n">
        <v>0.23</v>
      </c>
      <c r="EE558" s="443" t="n">
        <v>8</v>
      </c>
      <c r="EF558" s="443" t="n">
        <v>0.85</v>
      </c>
      <c r="EG558" s="444" t="n">
        <v>13</v>
      </c>
      <c r="EH558" s="441" t="n">
        <v>16</v>
      </c>
      <c r="EI558" s="430" t="n">
        <f aca="false">DY558</f>
        <v>7.93</v>
      </c>
      <c r="EJ558" s="448" t="n">
        <f aca="false">DZ558</f>
        <v>18.7</v>
      </c>
      <c r="EK558" s="449" t="n">
        <f aca="false">EA558</f>
        <v>67.32</v>
      </c>
      <c r="EL558" s="418" t="n">
        <f aca="false">EB558</f>
        <v>8140</v>
      </c>
      <c r="EM558" s="432" t="n">
        <f aca="false">EC558</f>
        <v>9.1</v>
      </c>
      <c r="EN558" s="432" t="n">
        <f aca="false">ED558</f>
        <v>0.23</v>
      </c>
      <c r="EO558" s="432" t="n">
        <f aca="false">EE558</f>
        <v>8</v>
      </c>
      <c r="EP558" s="432" t="n">
        <f aca="false">EF558</f>
        <v>0.85</v>
      </c>
      <c r="EQ558" s="431" t="n">
        <f aca="false">EG558</f>
        <v>13</v>
      </c>
      <c r="ER558" s="449" t="n">
        <f aca="false">EH558</f>
        <v>16</v>
      </c>
      <c r="ES558" s="450" t="n">
        <f aca="false">44000/(BA558+AF558)*24</f>
        <v>23.8665642091941</v>
      </c>
      <c r="ET558" s="451" t="n">
        <f aca="false">(BA558+AF558)/BA$6</f>
        <v>0.88492</v>
      </c>
      <c r="EU558" s="452" t="n">
        <f aca="false">BV558/1000/ES558*24</f>
        <v>0.285229727272727</v>
      </c>
      <c r="EV558" s="451" t="n">
        <f aca="false">EU558/$EU$6</f>
        <v>0.528203198653199</v>
      </c>
      <c r="EW558" s="514" t="n">
        <f aca="false">1-EM558/BY558</f>
        <v>0.605696888907866</v>
      </c>
      <c r="EX558" s="515" t="n">
        <f aca="false">BY558-EM558</f>
        <v>13.9786918591511</v>
      </c>
      <c r="EY558" s="514" t="n">
        <f aca="false">1-EJ558/BU558</f>
        <v>0.5720823798627</v>
      </c>
      <c r="EZ558" s="515" t="n">
        <f aca="false">BU558-EJ558</f>
        <v>25</v>
      </c>
      <c r="FA558" s="451" t="n">
        <f aca="false">1-EK558/BV558</f>
        <v>0.762660152406657</v>
      </c>
      <c r="FB558" s="432" t="n">
        <f aca="false">BV558-EK558</f>
        <v>216.323900013561</v>
      </c>
      <c r="FC558" s="453" t="n">
        <f aca="false">1-EP558/CA558</f>
        <v>0.569588484242281</v>
      </c>
      <c r="FD558" s="432" t="n">
        <f aca="false">CA558-EP558</f>
        <v>1.12485422411065</v>
      </c>
      <c r="FE558" s="453" t="n">
        <f aca="false">1-EQ558/CB558</f>
        <v>0.919254658385093</v>
      </c>
      <c r="FF558" s="431" t="n">
        <f aca="false">CB558-EQ558</f>
        <v>148</v>
      </c>
      <c r="FG558" s="406" t="n">
        <v>50400</v>
      </c>
      <c r="FH558" s="590"/>
      <c r="FI558" s="591"/>
      <c r="FJ558" s="592"/>
      <c r="FK558" s="456" t="n">
        <f aca="false">3000/BS558*24</f>
        <v>1.62726574153596</v>
      </c>
      <c r="FL558" s="531" t="n">
        <v>2200</v>
      </c>
      <c r="FM558" s="456" t="n">
        <f aca="false">FL558/BS558*1000</f>
        <v>49.7220087691543</v>
      </c>
      <c r="FN558" s="531" t="n">
        <v>5004</v>
      </c>
      <c r="FO558" s="533" t="n">
        <f aca="false">FN558/11.15/1.2/1000</f>
        <v>0.373991031390135</v>
      </c>
      <c r="FP558" s="450" t="n">
        <f aca="false">FN558/BS558*1000</f>
        <v>113.094969036749</v>
      </c>
      <c r="FQ558" s="458" t="n">
        <v>54</v>
      </c>
      <c r="FR558" s="459" t="n">
        <f aca="false">FQ558/BS558*1000</f>
        <v>1.22044930615197</v>
      </c>
      <c r="FS558" s="577" t="n">
        <v>7.68</v>
      </c>
      <c r="FT558" s="578" t="n">
        <v>14.4</v>
      </c>
      <c r="FU558" s="661" t="n">
        <v>45</v>
      </c>
      <c r="FV558" s="580" t="n">
        <v>6</v>
      </c>
      <c r="FW558" s="581" t="n">
        <v>0.22</v>
      </c>
      <c r="FX558" s="580" t="n">
        <v>8</v>
      </c>
      <c r="FY558" s="453" t="n">
        <f aca="false">1-FV558/(EG558+DD558)</f>
        <v>0.538461538461538</v>
      </c>
      <c r="FZ558" s="453" t="n">
        <f aca="false">1-FW558/(EF558+DC558)</f>
        <v>0.741176470588235</v>
      </c>
      <c r="GA558" s="430" t="n">
        <f aca="false">EF558+DC558-FW558</f>
        <v>0.63</v>
      </c>
      <c r="GB558" s="514" t="n">
        <f aca="false">1-FT558/DZ558</f>
        <v>0.229946524064171</v>
      </c>
      <c r="GC558" s="515" t="n">
        <f aca="false">(CW558+DZ558-FT558)</f>
        <v>4.3</v>
      </c>
      <c r="GD558" s="514" t="n">
        <f aca="false">1-FU558/EA558</f>
        <v>0.331550802139037</v>
      </c>
      <c r="GE558" s="528" t="n">
        <f aca="false">CX558+EA558-FU558</f>
        <v>22.32</v>
      </c>
      <c r="GF558" s="462" t="n">
        <f aca="false">4100/BS558*24</f>
        <v>2.22392984676581</v>
      </c>
      <c r="GG558" s="607" t="n">
        <v>20</v>
      </c>
      <c r="GH558" s="451" t="n">
        <f aca="false">GG558/80</f>
        <v>0.25</v>
      </c>
      <c r="GI558" s="406" t="n">
        <v>140</v>
      </c>
      <c r="GJ558" s="463" t="n">
        <f aca="false">GI558/GG558</f>
        <v>7</v>
      </c>
      <c r="GK558" s="464" t="n">
        <f aca="false">GG558/(BS558/24)*1000</f>
        <v>10.8484382769064</v>
      </c>
      <c r="GL558" s="465" t="n">
        <v>7.93</v>
      </c>
      <c r="GM558" s="530" t="n">
        <v>13.8</v>
      </c>
      <c r="GN558" s="407" t="n">
        <v>47</v>
      </c>
      <c r="GO558" s="514" t="n">
        <f aca="false">1-GM558/FT558</f>
        <v>0.0416666666666666</v>
      </c>
      <c r="GP558" s="451" t="n">
        <f aca="false">1-GN558/FU558</f>
        <v>-0.0444444444444445</v>
      </c>
      <c r="GQ558" s="578" t="n">
        <v>8</v>
      </c>
      <c r="GR558" s="456" t="n">
        <f aca="false">4300/BS558*24</f>
        <v>2.33241422953487</v>
      </c>
      <c r="GS558" s="532" t="n">
        <f aca="false">HC558</f>
        <v>13.4</v>
      </c>
      <c r="GT558" s="532" t="n">
        <f aca="false">HD558</f>
        <v>41.54</v>
      </c>
      <c r="GU558" s="514" t="n">
        <f aca="false">1-GS558/GM558</f>
        <v>0.0289855072463768</v>
      </c>
      <c r="GV558" s="514" t="n">
        <f aca="false">1-GT558/GN558</f>
        <v>0.116170212765958</v>
      </c>
      <c r="GW558" s="514" t="n">
        <f aca="false">1-HC558/FT558</f>
        <v>0.0694444444444444</v>
      </c>
      <c r="GX558" s="514" t="n">
        <f aca="false">1-HD558/FU558</f>
        <v>0.0768888888888889</v>
      </c>
      <c r="GY558" s="463" t="n">
        <f aca="false">GK558/(FU558-HD558)</f>
        <v>3.13538678523306</v>
      </c>
      <c r="GZ558" s="406" t="n">
        <v>43476</v>
      </c>
      <c r="HA558" s="582" t="n">
        <v>8.18</v>
      </c>
      <c r="HB558" s="452" t="n">
        <v>8.06</v>
      </c>
      <c r="HC558" s="578" t="n">
        <v>13.4</v>
      </c>
      <c r="HD558" s="464" t="n">
        <f aca="false">HC558*3.1</f>
        <v>41.54</v>
      </c>
      <c r="HE558" s="464" t="n">
        <v>12.5</v>
      </c>
      <c r="HF558" s="464" t="n">
        <f aca="false">HE558*2.7</f>
        <v>33.75</v>
      </c>
      <c r="HG558" s="583"/>
      <c r="HH558" s="576" t="n">
        <v>8</v>
      </c>
      <c r="HI558" s="584" t="n">
        <v>8150</v>
      </c>
      <c r="HJ558" s="407" t="n">
        <f aca="false">HI558*0.67</f>
        <v>5460.5</v>
      </c>
      <c r="HK558" s="407" t="n">
        <v>251</v>
      </c>
      <c r="HL558" s="550" t="n">
        <v>1711</v>
      </c>
      <c r="HM558" s="585" t="n">
        <v>10.2</v>
      </c>
      <c r="HN558" s="462" t="n">
        <v>8.86</v>
      </c>
      <c r="HO558" s="575" t="n">
        <v>0.22</v>
      </c>
      <c r="HP558" s="549" t="n">
        <v>0.01</v>
      </c>
      <c r="HQ558" s="586" t="n">
        <v>7.7</v>
      </c>
      <c r="HR558" s="587" t="n">
        <v>0.24</v>
      </c>
      <c r="HS558" s="521" t="n">
        <v>0.16</v>
      </c>
      <c r="HT558" s="588" t="n">
        <v>4</v>
      </c>
      <c r="HU558" s="523" t="n">
        <f aca="false">72500/BA558*24</f>
        <v>40.6485072186142</v>
      </c>
      <c r="HV558" s="514" t="n">
        <f aca="false">1-HC558/BE558</f>
        <v>0.693363844393593</v>
      </c>
      <c r="HW558" s="514" t="n">
        <f aca="false">1-HD558/BF558</f>
        <v>0.809449541284404</v>
      </c>
      <c r="HX558" s="514" t="n">
        <f aca="false">1-HN558/BK558</f>
        <v>0.619742489270386</v>
      </c>
      <c r="HY558" s="600" t="s">
        <v>243</v>
      </c>
    </row>
    <row r="559" s="599" customFormat="true" ht="15" hidden="false" customHeight="true" outlineLevel="0" collapsed="false">
      <c r="A559" s="401" t="n">
        <v>44041</v>
      </c>
      <c r="B559" s="516" t="n">
        <v>44311</v>
      </c>
      <c r="C559" s="403" t="n">
        <f aca="false">B559/$B$6</f>
        <v>0.88622</v>
      </c>
      <c r="D559" s="572" t="n">
        <v>7.98</v>
      </c>
      <c r="E559" s="573" t="n">
        <v>46.9</v>
      </c>
      <c r="F559" s="407" t="n">
        <v>154</v>
      </c>
      <c r="G559" s="407" t="n">
        <f aca="false">F559*B559/1000</f>
        <v>6823.894</v>
      </c>
      <c r="H559" s="403" t="n">
        <f aca="false">G559/$G$6</f>
        <v>0.27295576</v>
      </c>
      <c r="I559" s="574"/>
      <c r="J559" s="407"/>
      <c r="K559" s="575"/>
      <c r="L559" s="575"/>
      <c r="M559" s="575"/>
      <c r="N559" s="576"/>
      <c r="O559" s="576"/>
      <c r="P559" s="410"/>
      <c r="Q559" s="410" t="n">
        <v>1440</v>
      </c>
      <c r="R559" s="410"/>
      <c r="S559" s="410"/>
      <c r="T559" s="411" t="n">
        <v>5.15</v>
      </c>
      <c r="U559" s="410" t="n">
        <f aca="false">V559/2.9</f>
        <v>2484.48275862069</v>
      </c>
      <c r="V559" s="410" t="n">
        <v>7205</v>
      </c>
      <c r="W559" s="410" t="n">
        <v>3284</v>
      </c>
      <c r="X559" s="517"/>
      <c r="Y559" s="474"/>
      <c r="Z559" s="430"/>
      <c r="AA559" s="410"/>
      <c r="AB559" s="410"/>
      <c r="AC559" s="410"/>
      <c r="AD559" s="475"/>
      <c r="AE559" s="478"/>
      <c r="AF559" s="479" t="n">
        <f aca="false">X559+Q559</f>
        <v>1440</v>
      </c>
      <c r="AG559" s="478" t="n">
        <f aca="false">AF559/$AF$6</f>
        <v>0.576</v>
      </c>
      <c r="AH559" s="479" t="n">
        <f aca="false">AI559/2.9</f>
        <v>2484.48275862069</v>
      </c>
      <c r="AI559" s="479" t="n">
        <f aca="false">(V559*Q559+F559*X559)/AF559</f>
        <v>7205</v>
      </c>
      <c r="AJ559" s="474" t="n">
        <f aca="false">(V559*Q559+X559*F559)/1000</f>
        <v>10375.2</v>
      </c>
      <c r="AK559" s="478" t="n">
        <f aca="false">AJ559/$AJ$6</f>
        <v>0.46112</v>
      </c>
      <c r="AL559" s="448" t="n">
        <v>38</v>
      </c>
      <c r="AM559" s="480"/>
      <c r="AN559" s="474" t="n">
        <v>2002</v>
      </c>
      <c r="AO559" s="474" t="n">
        <v>1756</v>
      </c>
      <c r="AP559" s="480" t="n">
        <v>7.09</v>
      </c>
      <c r="AQ559" s="448" t="n">
        <v>716</v>
      </c>
      <c r="AR559" s="474" t="n">
        <f aca="false">AQ559*3</f>
        <v>2148</v>
      </c>
      <c r="AS559" s="658" t="n">
        <f aca="false">AR559/AQ559</f>
        <v>3</v>
      </c>
      <c r="AT559" s="474" t="n">
        <v>4060</v>
      </c>
      <c r="AU559" s="448"/>
      <c r="AV559" s="481" t="n">
        <v>30</v>
      </c>
      <c r="AW559" s="480" t="n">
        <v>8.67</v>
      </c>
      <c r="AX559" s="480" t="n">
        <v>31.5</v>
      </c>
      <c r="AY559" s="481" t="n">
        <v>14.8</v>
      </c>
      <c r="AZ559" s="481" t="n">
        <v>3.7</v>
      </c>
      <c r="BA559" s="421" t="n">
        <f aca="false">CC559+DF559</f>
        <v>43472</v>
      </c>
      <c r="BB559" s="422" t="n">
        <f aca="false">BA559/$BA$6</f>
        <v>0.86944</v>
      </c>
      <c r="BC559" s="423"/>
      <c r="BD559" s="424" t="n">
        <v>7.84</v>
      </c>
      <c r="BE559" s="425" t="n">
        <v>38.1</v>
      </c>
      <c r="BF559" s="421" t="n">
        <v>180</v>
      </c>
      <c r="BG559" s="427" t="n">
        <v>7600</v>
      </c>
      <c r="BH559" s="421" t="n">
        <f aca="false">BG559*0.67</f>
        <v>5092</v>
      </c>
      <c r="BI559" s="433"/>
      <c r="BJ559" s="422"/>
      <c r="BK559" s="428" t="n">
        <v>19.2</v>
      </c>
      <c r="BL559" s="428"/>
      <c r="BM559" s="429"/>
      <c r="BN559" s="423"/>
      <c r="BO559" s="426" t="n">
        <v>123</v>
      </c>
      <c r="BP559" s="426"/>
      <c r="BQ559" s="424" t="n">
        <v>5.69</v>
      </c>
      <c r="BR559" s="422" t="n">
        <f aca="false">BQ559/$BQ$6</f>
        <v>0.790277777777778</v>
      </c>
      <c r="BS559" s="410" t="n">
        <f aca="false">BA559+AF559</f>
        <v>44912</v>
      </c>
      <c r="BT559" s="430" t="n">
        <f aca="false">(BD559*BA559+AP559*AF559)/(AF559+BA559)</f>
        <v>7.81595297470609</v>
      </c>
      <c r="BU559" s="431" t="n">
        <f aca="false">(AQ559*Y559+BA559*BE559)/(BA559+Y559)</f>
        <v>38.1</v>
      </c>
      <c r="BV559" s="431" t="n">
        <f aca="false">(BA559*BF559+AR559*AF559)/(AF559+BA559)</f>
        <v>243.099394371215</v>
      </c>
      <c r="BW559" s="431" t="n">
        <f aca="false">(BA559*BG559+AS559*AF559)/(AF559+BA559)</f>
        <v>7356.41966512291</v>
      </c>
      <c r="BX559" s="431" t="n">
        <f aca="false">BW559*0.65</f>
        <v>4781.67278232989</v>
      </c>
      <c r="BY559" s="431" t="n">
        <f aca="false">(BK559*BA559+AY559*AF559)/BS559</f>
        <v>19.0589241182757</v>
      </c>
      <c r="BZ559" s="431"/>
      <c r="CA559" s="432"/>
      <c r="CB559" s="431" t="n">
        <f aca="false">BO559</f>
        <v>123</v>
      </c>
      <c r="CC559" s="433" t="n">
        <v>21577</v>
      </c>
      <c r="CD559" s="412" t="n">
        <f aca="false">CC559+AF559/2</f>
        <v>22297</v>
      </c>
      <c r="CE559" s="422" t="n">
        <f aca="false">CD559/25000</f>
        <v>0.89188</v>
      </c>
      <c r="CF559" s="434" t="n">
        <f aca="false">6700/CD559*24</f>
        <v>7.21173252006996</v>
      </c>
      <c r="CG559" s="435"/>
      <c r="CH559" s="428"/>
      <c r="CI559" s="447" t="n">
        <f aca="false">9500/CD559*24</f>
        <v>10.2255908866664</v>
      </c>
      <c r="CJ559" s="437" t="n">
        <v>32.4</v>
      </c>
      <c r="CK559" s="437" t="n">
        <v>2.74</v>
      </c>
      <c r="CL559" s="424"/>
      <c r="CM559" s="424" t="n">
        <v>17.4</v>
      </c>
      <c r="CN559" s="424" t="n">
        <v>73</v>
      </c>
      <c r="CO559" s="433"/>
      <c r="CP559" s="433"/>
      <c r="CQ559" s="438"/>
      <c r="CR559" s="438" t="n">
        <v>0.83</v>
      </c>
      <c r="CS559" s="425"/>
      <c r="CT559" s="433" t="n">
        <f aca="false">3500/CD559*24</f>
        <v>3.7673229582455</v>
      </c>
      <c r="CU559" s="435" t="n">
        <v>7.14</v>
      </c>
      <c r="CV559" s="439"/>
      <c r="CW559" s="440"/>
      <c r="CX559" s="441"/>
      <c r="CY559" s="442"/>
      <c r="CZ559" s="443"/>
      <c r="DA559" s="443"/>
      <c r="DB559" s="443"/>
      <c r="DC559" s="443"/>
      <c r="DD559" s="444"/>
      <c r="DE559" s="441"/>
      <c r="DF559" s="445" t="n">
        <v>21895</v>
      </c>
      <c r="DG559" s="446" t="n">
        <f aca="false">DF559+AF559/2</f>
        <v>22615</v>
      </c>
      <c r="DH559" s="422" t="n">
        <f aca="false">DG559/25000</f>
        <v>0.9046</v>
      </c>
      <c r="DI559" s="447" t="n">
        <f aca="false">6700/DG559*24</f>
        <v>7.1103250055273</v>
      </c>
      <c r="DJ559" s="435" t="n">
        <v>7.46</v>
      </c>
      <c r="DK559" s="428" t="n">
        <v>5.4</v>
      </c>
      <c r="DL559" s="447" t="n">
        <f aca="false">9500/DG559*24</f>
        <v>10.0818041123148</v>
      </c>
      <c r="DM559" s="423" t="n">
        <v>32.5</v>
      </c>
      <c r="DN559" s="423" t="n">
        <v>2.17</v>
      </c>
      <c r="DO559" s="424" t="n">
        <v>7.5</v>
      </c>
      <c r="DP559" s="424" t="n">
        <v>17</v>
      </c>
      <c r="DQ559" s="424" t="n">
        <v>69</v>
      </c>
      <c r="DR559" s="433"/>
      <c r="DS559" s="433"/>
      <c r="DT559" s="438"/>
      <c r="DU559" s="438" t="n">
        <v>0.84</v>
      </c>
      <c r="DV559" s="425"/>
      <c r="DW559" s="447" t="n">
        <f aca="false">3500/DG559*24</f>
        <v>3.71434888348441</v>
      </c>
      <c r="DX559" s="435" t="n">
        <v>7.03</v>
      </c>
      <c r="DY559" s="439" t="n">
        <v>7.68</v>
      </c>
      <c r="DZ559" s="440" t="n">
        <v>17.2</v>
      </c>
      <c r="EA559" s="661" t="n">
        <f aca="false">DZ559*3.6</f>
        <v>61.92</v>
      </c>
      <c r="EB559" s="442" t="n">
        <v>8010</v>
      </c>
      <c r="EC559" s="443" t="n">
        <v>7.9</v>
      </c>
      <c r="ED559" s="443"/>
      <c r="EE559" s="443"/>
      <c r="EF559" s="443"/>
      <c r="EG559" s="444" t="n">
        <v>14</v>
      </c>
      <c r="EH559" s="441"/>
      <c r="EI559" s="430" t="n">
        <f aca="false">DY559</f>
        <v>7.68</v>
      </c>
      <c r="EJ559" s="448" t="n">
        <f aca="false">DZ559</f>
        <v>17.2</v>
      </c>
      <c r="EK559" s="449" t="n">
        <f aca="false">EA559</f>
        <v>61.92</v>
      </c>
      <c r="EL559" s="418" t="n">
        <f aca="false">EB559</f>
        <v>8010</v>
      </c>
      <c r="EM559" s="432" t="n">
        <f aca="false">EC559</f>
        <v>7.9</v>
      </c>
      <c r="EN559" s="432"/>
      <c r="EO559" s="432"/>
      <c r="EP559" s="432"/>
      <c r="EQ559" s="431" t="n">
        <f aca="false">EG559</f>
        <v>14</v>
      </c>
      <c r="ER559" s="449"/>
      <c r="ES559" s="450" t="n">
        <f aca="false">44000/(BA559+AF559)*24</f>
        <v>23.5126469540435</v>
      </c>
      <c r="ET559" s="451" t="n">
        <f aca="false">(BA559+AF559)/BA$6</f>
        <v>0.89824</v>
      </c>
      <c r="EU559" s="452" t="n">
        <f aca="false">BV559/1000/ES559*24</f>
        <v>0.248138181818182</v>
      </c>
      <c r="EV559" s="451" t="n">
        <f aca="false">EU559/$EU$6</f>
        <v>0.459515151515152</v>
      </c>
      <c r="EW559" s="514" t="n">
        <f aca="false">1-EM559/BY559</f>
        <v>0.585496014834088</v>
      </c>
      <c r="EX559" s="515" t="n">
        <f aca="false">BY559-EM559</f>
        <v>11.1589241182757</v>
      </c>
      <c r="EY559" s="514" t="n">
        <f aca="false">1-EJ559/BU559</f>
        <v>0.548556430446194</v>
      </c>
      <c r="EZ559" s="515" t="n">
        <f aca="false">BU559-EJ559</f>
        <v>20.9</v>
      </c>
      <c r="FA559" s="451" t="n">
        <f aca="false">1-EK559/BV559</f>
        <v>0.745289369559483</v>
      </c>
      <c r="FB559" s="432" t="n">
        <f aca="false">BV559-EK559</f>
        <v>181.179394371215</v>
      </c>
      <c r="FC559" s="453"/>
      <c r="FD559" s="432"/>
      <c r="FE559" s="453" t="n">
        <f aca="false">1-EQ559/CB559</f>
        <v>0.886178861788618</v>
      </c>
      <c r="FF559" s="431" t="n">
        <f aca="false">CB559-EQ559</f>
        <v>109</v>
      </c>
      <c r="FG559" s="406" t="n">
        <v>50400</v>
      </c>
      <c r="FH559" s="590"/>
      <c r="FI559" s="591"/>
      <c r="FJ559" s="592"/>
      <c r="FK559" s="456" t="n">
        <f aca="false">3000/BS559*24</f>
        <v>1.60313501959387</v>
      </c>
      <c r="FL559" s="531" t="n">
        <v>2200</v>
      </c>
      <c r="FM559" s="456" t="n">
        <f aca="false">FL559/BS559*1000</f>
        <v>48.9846811542572</v>
      </c>
      <c r="FN559" s="531" t="n">
        <v>6116</v>
      </c>
      <c r="FO559" s="533" t="n">
        <f aca="false">FN559/11.15/1.2/1000</f>
        <v>0.457100149476831</v>
      </c>
      <c r="FP559" s="450" t="n">
        <f aca="false">FN559/BS559*1000</f>
        <v>136.177413608835</v>
      </c>
      <c r="FQ559" s="458" t="n">
        <v>54</v>
      </c>
      <c r="FR559" s="459" t="n">
        <f aca="false">FQ559/BS559*1000</f>
        <v>1.2023512646954</v>
      </c>
      <c r="FS559" s="577" t="n">
        <v>7.69</v>
      </c>
      <c r="FT559" s="578" t="n">
        <v>14.2</v>
      </c>
      <c r="FU559" s="661" t="n">
        <v>44</v>
      </c>
      <c r="FV559" s="580" t="n">
        <v>2</v>
      </c>
      <c r="FW559" s="581"/>
      <c r="FX559" s="580"/>
      <c r="FY559" s="453" t="n">
        <f aca="false">1-FV559/(EG559+DD559)</f>
        <v>0.857142857142857</v>
      </c>
      <c r="FZ559" s="453"/>
      <c r="GA559" s="430"/>
      <c r="GB559" s="514" t="n">
        <f aca="false">1-FT559/DZ559</f>
        <v>0.174418604651163</v>
      </c>
      <c r="GC559" s="515" t="n">
        <f aca="false">(CW559+DZ559-FT559)</f>
        <v>3</v>
      </c>
      <c r="GD559" s="514" t="n">
        <f aca="false">1-FU559/EA559</f>
        <v>0.289405684754522</v>
      </c>
      <c r="GE559" s="528" t="n">
        <f aca="false">CX559+EA559-FU559</f>
        <v>17.92</v>
      </c>
      <c r="GF559" s="462" t="n">
        <f aca="false">4100/BS559*24</f>
        <v>2.19095119344496</v>
      </c>
      <c r="GG559" s="607" t="n">
        <v>20</v>
      </c>
      <c r="GH559" s="451" t="n">
        <f aca="false">GG559/80</f>
        <v>0.25</v>
      </c>
      <c r="GI559" s="406" t="n">
        <v>140</v>
      </c>
      <c r="GJ559" s="463" t="n">
        <f aca="false">GI559/GG559</f>
        <v>7</v>
      </c>
      <c r="GK559" s="464" t="n">
        <f aca="false">GG559/(BS559/24)*1000</f>
        <v>10.6875667972925</v>
      </c>
      <c r="GL559" s="465" t="n">
        <v>7.8</v>
      </c>
      <c r="GM559" s="530" t="n">
        <v>13.5</v>
      </c>
      <c r="GN559" s="407" t="n">
        <v>42</v>
      </c>
      <c r="GO559" s="514" t="n">
        <f aca="false">1-GM559/FT559</f>
        <v>0.0492957746478873</v>
      </c>
      <c r="GP559" s="451" t="n">
        <f aca="false">1-GN559/FU559</f>
        <v>0.0454545454545454</v>
      </c>
      <c r="GQ559" s="578" t="n">
        <v>8</v>
      </c>
      <c r="GR559" s="456" t="n">
        <f aca="false">4300/BS559*24</f>
        <v>2.29782686141788</v>
      </c>
      <c r="GS559" s="532" t="n">
        <f aca="false">HC559</f>
        <v>13.4</v>
      </c>
      <c r="GT559" s="532" t="n">
        <f aca="false">HD559</f>
        <v>41.54</v>
      </c>
      <c r="GU559" s="514" t="n">
        <f aca="false">1-GS559/GM559</f>
        <v>0.00740740740740742</v>
      </c>
      <c r="GV559" s="514" t="n">
        <f aca="false">1-GT559/GN559</f>
        <v>0.0109523809523809</v>
      </c>
      <c r="GW559" s="514" t="n">
        <f aca="false">1-HC559/FT559</f>
        <v>0.056338028169014</v>
      </c>
      <c r="GX559" s="514" t="n">
        <f aca="false">1-HD559/FU559</f>
        <v>0.0559090909090909</v>
      </c>
      <c r="GY559" s="463" t="n">
        <f aca="false">GK559/(FU559-HD559)</f>
        <v>4.34453934849288</v>
      </c>
      <c r="GZ559" s="406" t="n">
        <v>45832</v>
      </c>
      <c r="HA559" s="582" t="n">
        <v>8.21</v>
      </c>
      <c r="HB559" s="452" t="n">
        <v>8.06</v>
      </c>
      <c r="HC559" s="578" t="n">
        <v>13.4</v>
      </c>
      <c r="HD559" s="464" t="n">
        <f aca="false">HC559*3.1</f>
        <v>41.54</v>
      </c>
      <c r="HE559" s="464" t="n">
        <v>12.1</v>
      </c>
      <c r="HF559" s="464" t="n">
        <f aca="false">HE559*2.7</f>
        <v>32.67</v>
      </c>
      <c r="HG559" s="583"/>
      <c r="HH559" s="576" t="n">
        <v>6</v>
      </c>
      <c r="HI559" s="584" t="n">
        <v>7820</v>
      </c>
      <c r="HJ559" s="407" t="n">
        <f aca="false">HI559*0.67</f>
        <v>5239.4</v>
      </c>
      <c r="HK559" s="407"/>
      <c r="HL559" s="550"/>
      <c r="HM559" s="585"/>
      <c r="HN559" s="462" t="n">
        <v>7.21</v>
      </c>
      <c r="HO559" s="575"/>
      <c r="HP559" s="549" t="n">
        <v>0.01</v>
      </c>
      <c r="HQ559" s="586"/>
      <c r="HR559" s="587"/>
      <c r="HS559" s="521" t="n">
        <v>0.19</v>
      </c>
      <c r="HT559" s="588" t="n">
        <v>4</v>
      </c>
      <c r="HU559" s="523" t="n">
        <f aca="false">72500/BA559*24</f>
        <v>40.0257637099742</v>
      </c>
      <c r="HV559" s="514" t="n">
        <f aca="false">1-HC559/BE559</f>
        <v>0.648293963254593</v>
      </c>
      <c r="HW559" s="514" t="n">
        <f aca="false">1-HD559/BF559</f>
        <v>0.769222222222222</v>
      </c>
      <c r="HX559" s="514" t="n">
        <f aca="false">1-HN559/BK559</f>
        <v>0.624479166666667</v>
      </c>
      <c r="HY559" s="600" t="s">
        <v>244</v>
      </c>
    </row>
    <row r="560" s="599" customFormat="true" ht="15" hidden="false" customHeight="true" outlineLevel="0" collapsed="false">
      <c r="A560" s="401" t="n">
        <v>44042</v>
      </c>
      <c r="B560" s="516" t="n">
        <v>49620</v>
      </c>
      <c r="C560" s="403" t="n">
        <f aca="false">B560/$B$6</f>
        <v>0.9924</v>
      </c>
      <c r="D560" s="572" t="n">
        <v>7.78</v>
      </c>
      <c r="E560" s="573" t="n">
        <v>40.35</v>
      </c>
      <c r="F560" s="407" t="n">
        <v>163</v>
      </c>
      <c r="G560" s="407" t="n">
        <f aca="false">F560*B560/1000</f>
        <v>8088.06</v>
      </c>
      <c r="H560" s="403" t="n">
        <f aca="false">G560/$G$6</f>
        <v>0.3235224</v>
      </c>
      <c r="I560" s="574"/>
      <c r="J560" s="407"/>
      <c r="K560" s="575"/>
      <c r="L560" s="575"/>
      <c r="M560" s="575"/>
      <c r="N560" s="576"/>
      <c r="O560" s="576"/>
      <c r="P560" s="410"/>
      <c r="Q560" s="410" t="n">
        <v>1440</v>
      </c>
      <c r="R560" s="410"/>
      <c r="S560" s="410"/>
      <c r="T560" s="411" t="n">
        <v>5.14</v>
      </c>
      <c r="U560" s="410" t="n">
        <f aca="false">V560/2.9</f>
        <v>2379.31034482759</v>
      </c>
      <c r="V560" s="410" t="n">
        <v>6900</v>
      </c>
      <c r="W560" s="410" t="n">
        <v>3069</v>
      </c>
      <c r="X560" s="517"/>
      <c r="Y560" s="474"/>
      <c r="Z560" s="430"/>
      <c r="AA560" s="410"/>
      <c r="AB560" s="410"/>
      <c r="AC560" s="410"/>
      <c r="AD560" s="475"/>
      <c r="AE560" s="478"/>
      <c r="AF560" s="479" t="n">
        <f aca="false">X560+Q560</f>
        <v>1440</v>
      </c>
      <c r="AG560" s="478" t="n">
        <f aca="false">AF560/$AF$6</f>
        <v>0.576</v>
      </c>
      <c r="AH560" s="479" t="n">
        <f aca="false">AI560/2.9</f>
        <v>2379.31034482759</v>
      </c>
      <c r="AI560" s="479" t="n">
        <f aca="false">(V560*Q560+F560*X560)/AF560</f>
        <v>6900</v>
      </c>
      <c r="AJ560" s="474" t="n">
        <f aca="false">(V560*Q560+X560*F560)/1000</f>
        <v>9936</v>
      </c>
      <c r="AK560" s="478" t="n">
        <f aca="false">AJ560/$AJ$6</f>
        <v>0.4416</v>
      </c>
      <c r="AL560" s="448" t="n">
        <v>38</v>
      </c>
      <c r="AM560" s="480"/>
      <c r="AN560" s="474" t="n">
        <v>2156</v>
      </c>
      <c r="AO560" s="474" t="n">
        <v>1885</v>
      </c>
      <c r="AP560" s="480" t="n">
        <v>7.2</v>
      </c>
      <c r="AQ560" s="448" t="n">
        <v>735</v>
      </c>
      <c r="AR560" s="474" t="n">
        <f aca="false">AQ560*3</f>
        <v>2205</v>
      </c>
      <c r="AS560" s="658" t="n">
        <f aca="false">AR560/AQ560</f>
        <v>3</v>
      </c>
      <c r="AT560" s="474" t="n">
        <v>4070</v>
      </c>
      <c r="AU560" s="448"/>
      <c r="AV560" s="481" t="n">
        <v>31</v>
      </c>
      <c r="AW560" s="480" t="n">
        <v>8.11</v>
      </c>
      <c r="AX560" s="480" t="n">
        <v>30.8</v>
      </c>
      <c r="AY560" s="481" t="n">
        <v>14.5</v>
      </c>
      <c r="AZ560" s="481" t="n">
        <v>3.2</v>
      </c>
      <c r="BA560" s="421" t="n">
        <f aca="false">CC560+DF560</f>
        <v>47528</v>
      </c>
      <c r="BB560" s="422" t="n">
        <f aca="false">BA560/$BA$6</f>
        <v>0.95056</v>
      </c>
      <c r="BC560" s="423"/>
      <c r="BD560" s="424" t="n">
        <v>7.85</v>
      </c>
      <c r="BE560" s="425" t="n">
        <v>38.4</v>
      </c>
      <c r="BF560" s="421" t="n">
        <v>204</v>
      </c>
      <c r="BG560" s="427" t="n">
        <v>7810</v>
      </c>
      <c r="BH560" s="421" t="n">
        <f aca="false">BG560*0.67</f>
        <v>5232.7</v>
      </c>
      <c r="BI560" s="433"/>
      <c r="BJ560" s="422"/>
      <c r="BK560" s="428" t="n">
        <v>16.9</v>
      </c>
      <c r="BL560" s="428"/>
      <c r="BM560" s="429"/>
      <c r="BN560" s="423"/>
      <c r="BO560" s="426" t="n">
        <v>125</v>
      </c>
      <c r="BP560" s="426"/>
      <c r="BQ560" s="424" t="n">
        <v>5.65</v>
      </c>
      <c r="BR560" s="422" t="n">
        <f aca="false">BQ560/$BQ$6</f>
        <v>0.784722222222222</v>
      </c>
      <c r="BS560" s="410" t="n">
        <f aca="false">BA560+AF560</f>
        <v>48968</v>
      </c>
      <c r="BT560" s="430" t="n">
        <f aca="false">(BD560*BA560+AP560*AF560)/(AF560+BA560)</f>
        <v>7.83088547622937</v>
      </c>
      <c r="BU560" s="431" t="n">
        <f aca="false">(AQ560*Y560+BA560*BE560)/(BA560+Y560)</f>
        <v>38.4</v>
      </c>
      <c r="BV560" s="431" t="n">
        <f aca="false">(BA560*BF560+AR560*AF560)/(AF560+BA560)</f>
        <v>262.84332625388</v>
      </c>
      <c r="BW560" s="431" t="n">
        <f aca="false">(BA560*BG560+AS560*AF560)/(AF560+BA560)</f>
        <v>7580.41986603496</v>
      </c>
      <c r="BX560" s="431" t="n">
        <f aca="false">BW560*0.65</f>
        <v>4927.27291292272</v>
      </c>
      <c r="BY560" s="431" t="n">
        <f aca="false">(BK560*BA560+AY560*AF560)/BS560</f>
        <v>16.8294232968469</v>
      </c>
      <c r="BZ560" s="431"/>
      <c r="CA560" s="432"/>
      <c r="CB560" s="431" t="n">
        <f aca="false">BO560</f>
        <v>125</v>
      </c>
      <c r="CC560" s="433" t="n">
        <v>23956</v>
      </c>
      <c r="CD560" s="412" t="n">
        <f aca="false">CC560+AF560/2</f>
        <v>24676</v>
      </c>
      <c r="CE560" s="422" t="n">
        <f aca="false">CD560/25000</f>
        <v>0.98704</v>
      </c>
      <c r="CF560" s="434" t="n">
        <f aca="false">6700/CD560*24</f>
        <v>6.51645323391149</v>
      </c>
      <c r="CG560" s="435"/>
      <c r="CH560" s="428"/>
      <c r="CI560" s="447" t="n">
        <f aca="false">9500/CD560*24</f>
        <v>9.23974712271033</v>
      </c>
      <c r="CJ560" s="437" t="n">
        <v>32.1</v>
      </c>
      <c r="CK560" s="437" t="n">
        <v>3.56</v>
      </c>
      <c r="CL560" s="424"/>
      <c r="CM560" s="424" t="n">
        <v>16.6</v>
      </c>
      <c r="CN560" s="424" t="n">
        <v>77</v>
      </c>
      <c r="CO560" s="433"/>
      <c r="CP560" s="433"/>
      <c r="CQ560" s="438"/>
      <c r="CR560" s="438" t="n">
        <v>0.82</v>
      </c>
      <c r="CS560" s="425"/>
      <c r="CT560" s="433" t="n">
        <f aca="false">3500/CD560*24</f>
        <v>3.40411736099854</v>
      </c>
      <c r="CU560" s="435" t="n">
        <v>6.98</v>
      </c>
      <c r="CV560" s="439"/>
      <c r="CW560" s="440"/>
      <c r="CX560" s="441"/>
      <c r="CY560" s="442"/>
      <c r="CZ560" s="443"/>
      <c r="DA560" s="443"/>
      <c r="DB560" s="443"/>
      <c r="DC560" s="443"/>
      <c r="DD560" s="444"/>
      <c r="DE560" s="441"/>
      <c r="DF560" s="445" t="n">
        <v>23572</v>
      </c>
      <c r="DG560" s="446" t="n">
        <f aca="false">DF560+AF560/2</f>
        <v>24292</v>
      </c>
      <c r="DH560" s="422" t="n">
        <f aca="false">DG560/25000</f>
        <v>0.97168</v>
      </c>
      <c r="DI560" s="447" t="n">
        <f aca="false">6700/DG560*24</f>
        <v>6.61946319776058</v>
      </c>
      <c r="DJ560" s="435" t="n">
        <v>7.64</v>
      </c>
      <c r="DK560" s="428" t="n">
        <v>4.6</v>
      </c>
      <c r="DL560" s="447" t="n">
        <f aca="false">9500/DG560*24</f>
        <v>9.38580602667545</v>
      </c>
      <c r="DM560" s="423" t="n">
        <v>32.3</v>
      </c>
      <c r="DN560" s="423" t="n">
        <v>3.38</v>
      </c>
      <c r="DO560" s="424" t="n">
        <v>7.67</v>
      </c>
      <c r="DP560" s="424" t="n">
        <v>17.4</v>
      </c>
      <c r="DQ560" s="424" t="n">
        <v>74</v>
      </c>
      <c r="DR560" s="433"/>
      <c r="DS560" s="433"/>
      <c r="DT560" s="438"/>
      <c r="DU560" s="438" t="n">
        <v>0.83</v>
      </c>
      <c r="DV560" s="425"/>
      <c r="DW560" s="447" t="n">
        <f aca="false">3500/DG560*24</f>
        <v>3.45792853614359</v>
      </c>
      <c r="DX560" s="435" t="n">
        <v>6.9</v>
      </c>
      <c r="DY560" s="439" t="n">
        <v>7.89</v>
      </c>
      <c r="DZ560" s="440" t="n">
        <v>16.6</v>
      </c>
      <c r="EA560" s="661" t="n">
        <f aca="false">DZ560*3.6</f>
        <v>59.76</v>
      </c>
      <c r="EB560" s="442" t="n">
        <v>7650</v>
      </c>
      <c r="EC560" s="443" t="n">
        <v>6.5</v>
      </c>
      <c r="ED560" s="443"/>
      <c r="EE560" s="443"/>
      <c r="EF560" s="443"/>
      <c r="EG560" s="444" t="n">
        <v>17</v>
      </c>
      <c r="EH560" s="441"/>
      <c r="EI560" s="430" t="n">
        <f aca="false">DY560</f>
        <v>7.89</v>
      </c>
      <c r="EJ560" s="448" t="n">
        <f aca="false">DZ560</f>
        <v>16.6</v>
      </c>
      <c r="EK560" s="449" t="n">
        <f aca="false">EA560</f>
        <v>59.76</v>
      </c>
      <c r="EL560" s="418" t="n">
        <f aca="false">EB560</f>
        <v>7650</v>
      </c>
      <c r="EM560" s="432" t="n">
        <f aca="false">EC560</f>
        <v>6.5</v>
      </c>
      <c r="EN560" s="432"/>
      <c r="EO560" s="432"/>
      <c r="EP560" s="432"/>
      <c r="EQ560" s="431" t="n">
        <f aca="false">EG560</f>
        <v>17</v>
      </c>
      <c r="ER560" s="449"/>
      <c r="ES560" s="450" t="n">
        <f aca="false">44000/(BA560+AF560)*24</f>
        <v>21.5651037412188</v>
      </c>
      <c r="ET560" s="451" t="n">
        <f aca="false">(BA560+AF560)/BA$6</f>
        <v>0.97936</v>
      </c>
      <c r="EU560" s="452" t="n">
        <f aca="false">BV560/1000/ES560*24</f>
        <v>0.292520727272727</v>
      </c>
      <c r="EV560" s="451" t="n">
        <f aca="false">EU560/$EU$6</f>
        <v>0.54170505050505</v>
      </c>
      <c r="EW560" s="514" t="n">
        <f aca="false">1-EM560/BY560</f>
        <v>0.613771673256456</v>
      </c>
      <c r="EX560" s="515" t="n">
        <f aca="false">BY560-EM560</f>
        <v>10.3294232968469</v>
      </c>
      <c r="EY560" s="514" t="n">
        <f aca="false">1-EJ560/BU560</f>
        <v>0.567708333333333</v>
      </c>
      <c r="EZ560" s="515" t="n">
        <f aca="false">BU560-EJ560</f>
        <v>21.8</v>
      </c>
      <c r="FA560" s="451" t="n">
        <f aca="false">1-EK560/BV560</f>
        <v>0.772640223163673</v>
      </c>
      <c r="FB560" s="432" t="n">
        <f aca="false">BV560-EK560</f>
        <v>203.08332625388</v>
      </c>
      <c r="FC560" s="453"/>
      <c r="FD560" s="432"/>
      <c r="FE560" s="453" t="n">
        <f aca="false">1-EQ560/CB560</f>
        <v>0.864</v>
      </c>
      <c r="FF560" s="431" t="n">
        <f aca="false">CB560-EQ560</f>
        <v>108</v>
      </c>
      <c r="FG560" s="406" t="n">
        <v>50400</v>
      </c>
      <c r="FH560" s="590"/>
      <c r="FI560" s="591"/>
      <c r="FJ560" s="592"/>
      <c r="FK560" s="456" t="n">
        <f aca="false">3000/BS560*24</f>
        <v>1.47034798235582</v>
      </c>
      <c r="FL560" s="531" t="n">
        <v>2200</v>
      </c>
      <c r="FM560" s="456" t="n">
        <f aca="false">FL560/BS560*1000</f>
        <v>44.9272994608724</v>
      </c>
      <c r="FN560" s="531" t="n">
        <v>5977</v>
      </c>
      <c r="FO560" s="533" t="n">
        <f aca="false">FN560/11.15/1.2/1000</f>
        <v>0.446711509715994</v>
      </c>
      <c r="FP560" s="450" t="n">
        <f aca="false">FN560/BS560*1000</f>
        <v>122.059304035288</v>
      </c>
      <c r="FQ560" s="458" t="n">
        <v>54</v>
      </c>
      <c r="FR560" s="459" t="n">
        <f aca="false">FQ560/BS560*1000</f>
        <v>1.10276098676687</v>
      </c>
      <c r="FS560" s="577" t="n">
        <v>7.7</v>
      </c>
      <c r="FT560" s="578" t="n">
        <v>14</v>
      </c>
      <c r="FU560" s="661" t="n">
        <v>50</v>
      </c>
      <c r="FV560" s="580" t="n">
        <v>2</v>
      </c>
      <c r="FW560" s="581"/>
      <c r="FX560" s="580"/>
      <c r="FY560" s="453" t="n">
        <f aca="false">1-FV560/(EG560+DD560)</f>
        <v>0.882352941176471</v>
      </c>
      <c r="FZ560" s="453"/>
      <c r="GA560" s="430"/>
      <c r="GB560" s="514" t="n">
        <f aca="false">1-FT560/DZ560</f>
        <v>0.156626506024096</v>
      </c>
      <c r="GC560" s="515" t="n">
        <f aca="false">(CW560+DZ560-FT560)</f>
        <v>2.6</v>
      </c>
      <c r="GD560" s="514" t="n">
        <f aca="false">1-FU560/EA560</f>
        <v>0.163319946452477</v>
      </c>
      <c r="GE560" s="528" t="n">
        <f aca="false">CX560+EA560-FU560</f>
        <v>9.76000000000001</v>
      </c>
      <c r="GF560" s="462" t="n">
        <f aca="false">4100/BS560*24</f>
        <v>2.00947557588629</v>
      </c>
      <c r="GG560" s="607" t="n">
        <v>20</v>
      </c>
      <c r="GH560" s="451" t="n">
        <f aca="false">GG560/80</f>
        <v>0.25</v>
      </c>
      <c r="GI560" s="406" t="n">
        <v>140</v>
      </c>
      <c r="GJ560" s="463" t="n">
        <f aca="false">GI560/GG560</f>
        <v>7</v>
      </c>
      <c r="GK560" s="464" t="n">
        <f aca="false">GG560/(BS560/24)*1000</f>
        <v>9.80231988237216</v>
      </c>
      <c r="GL560" s="465" t="n">
        <v>7.92</v>
      </c>
      <c r="GM560" s="530" t="n">
        <v>13.7</v>
      </c>
      <c r="GN560" s="407" t="n">
        <v>48</v>
      </c>
      <c r="GO560" s="514" t="n">
        <f aca="false">1-GM560/FT560</f>
        <v>0.0214285714285715</v>
      </c>
      <c r="GP560" s="451" t="n">
        <f aca="false">1-GN560/FU560</f>
        <v>0.04</v>
      </c>
      <c r="GQ560" s="578" t="n">
        <v>8</v>
      </c>
      <c r="GR560" s="456" t="n">
        <f aca="false">4300/BS560*24</f>
        <v>2.10749877471001</v>
      </c>
      <c r="GS560" s="532" t="n">
        <f aca="false">HC560</f>
        <v>12.6</v>
      </c>
      <c r="GT560" s="532" t="n">
        <f aca="false">HD560</f>
        <v>39.06</v>
      </c>
      <c r="GU560" s="514" t="n">
        <f aca="false">1-GS560/GM560</f>
        <v>0.0802919708029197</v>
      </c>
      <c r="GV560" s="514" t="n">
        <f aca="false">1-GT560/GN560</f>
        <v>0.18625</v>
      </c>
      <c r="GW560" s="514" t="n">
        <f aca="false">1-HC560/FT560</f>
        <v>0.1</v>
      </c>
      <c r="GX560" s="514" t="n">
        <f aca="false">1-HD560/FU560</f>
        <v>0.2188</v>
      </c>
      <c r="GY560" s="463" t="n">
        <f aca="false">GK560/(FU560-HD560)</f>
        <v>0.896007301862172</v>
      </c>
      <c r="GZ560" s="406" t="n">
        <v>47319</v>
      </c>
      <c r="HA560" s="582" t="n">
        <v>8.24</v>
      </c>
      <c r="HB560" s="452" t="n">
        <v>8.06</v>
      </c>
      <c r="HC560" s="578" t="n">
        <v>12.6</v>
      </c>
      <c r="HD560" s="464" t="n">
        <f aca="false">HC560*3.1</f>
        <v>39.06</v>
      </c>
      <c r="HE560" s="464" t="n">
        <v>12.5</v>
      </c>
      <c r="HF560" s="464" t="n">
        <f aca="false">HE560*2.7</f>
        <v>33.75</v>
      </c>
      <c r="HG560" s="583"/>
      <c r="HH560" s="576" t="n">
        <v>4</v>
      </c>
      <c r="HI560" s="584" t="n">
        <v>7570</v>
      </c>
      <c r="HJ560" s="407" t="n">
        <f aca="false">HI560*0.67</f>
        <v>5071.9</v>
      </c>
      <c r="HK560" s="407"/>
      <c r="HL560" s="550"/>
      <c r="HM560" s="585"/>
      <c r="HN560" s="462" t="n">
        <v>6.9</v>
      </c>
      <c r="HO560" s="575"/>
      <c r="HP560" s="549" t="n">
        <v>0.01</v>
      </c>
      <c r="HQ560" s="586"/>
      <c r="HR560" s="587"/>
      <c r="HS560" s="521" t="n">
        <v>0.15</v>
      </c>
      <c r="HT560" s="588" t="n">
        <v>4</v>
      </c>
      <c r="HU560" s="523" t="n">
        <f aca="false">72500/BA560*24</f>
        <v>36.6099983167817</v>
      </c>
      <c r="HV560" s="514" t="n">
        <f aca="false">1-HC560/BE560</f>
        <v>0.671875</v>
      </c>
      <c r="HW560" s="514" t="n">
        <f aca="false">1-HD560/BF560</f>
        <v>0.808529411764706</v>
      </c>
      <c r="HX560" s="514" t="n">
        <f aca="false">1-HN560/BK560</f>
        <v>0.591715976331361</v>
      </c>
      <c r="HY560" s="600" t="s">
        <v>245</v>
      </c>
    </row>
    <row r="561" s="599" customFormat="true" ht="15" hidden="false" customHeight="true" outlineLevel="0" collapsed="false">
      <c r="A561" s="401" t="n">
        <v>44043</v>
      </c>
      <c r="B561" s="516" t="n">
        <v>43034</v>
      </c>
      <c r="C561" s="403" t="n">
        <f aca="false">B561/$B$6</f>
        <v>0.86068</v>
      </c>
      <c r="D561" s="572" t="n">
        <v>7.8</v>
      </c>
      <c r="E561" s="573" t="n">
        <v>36.6</v>
      </c>
      <c r="F561" s="407" t="n">
        <v>129</v>
      </c>
      <c r="G561" s="407" t="n">
        <f aca="false">F561*B561/1000</f>
        <v>5551.386</v>
      </c>
      <c r="H561" s="403" t="n">
        <f aca="false">G561/$G$6</f>
        <v>0.22205544</v>
      </c>
      <c r="I561" s="574"/>
      <c r="J561" s="407"/>
      <c r="K561" s="575"/>
      <c r="L561" s="575"/>
      <c r="M561" s="575"/>
      <c r="N561" s="576"/>
      <c r="O561" s="576"/>
      <c r="P561" s="410"/>
      <c r="Q561" s="410" t="n">
        <v>1440</v>
      </c>
      <c r="R561" s="410"/>
      <c r="S561" s="410"/>
      <c r="T561" s="411" t="n">
        <v>5.07</v>
      </c>
      <c r="U561" s="410" t="n">
        <f aca="false">V561/2.9</f>
        <v>2554.13793103448</v>
      </c>
      <c r="V561" s="410" t="n">
        <v>7407</v>
      </c>
      <c r="W561" s="410" t="n">
        <v>3215</v>
      </c>
      <c r="X561" s="517"/>
      <c r="Y561" s="474"/>
      <c r="Z561" s="430"/>
      <c r="AA561" s="410"/>
      <c r="AB561" s="410"/>
      <c r="AC561" s="410"/>
      <c r="AD561" s="475"/>
      <c r="AE561" s="478"/>
      <c r="AF561" s="479" t="n">
        <f aca="false">X561+Q561</f>
        <v>1440</v>
      </c>
      <c r="AG561" s="478" t="n">
        <f aca="false">AF561/$AF$6</f>
        <v>0.576</v>
      </c>
      <c r="AH561" s="479" t="n">
        <f aca="false">AI561/2.9</f>
        <v>2554.13793103448</v>
      </c>
      <c r="AI561" s="479" t="n">
        <f aca="false">(V561*Q561+F561*X561)/AF561</f>
        <v>7407</v>
      </c>
      <c r="AJ561" s="474" t="n">
        <f aca="false">(V561*Q561+X561*F561)/1000</f>
        <v>10666.08</v>
      </c>
      <c r="AK561" s="478" t="n">
        <f aca="false">AJ561/$AJ$6</f>
        <v>0.474048</v>
      </c>
      <c r="AL561" s="448" t="n">
        <v>38</v>
      </c>
      <c r="AM561" s="480"/>
      <c r="AN561" s="474" t="n">
        <v>2097</v>
      </c>
      <c r="AO561" s="474" t="n">
        <v>1852</v>
      </c>
      <c r="AP561" s="480" t="n">
        <v>7.38</v>
      </c>
      <c r="AQ561" s="448" t="n">
        <v>756</v>
      </c>
      <c r="AR561" s="474" t="n">
        <f aca="false">AQ561*3</f>
        <v>2268</v>
      </c>
      <c r="AS561" s="658" t="n">
        <f aca="false">AR561/AQ561</f>
        <v>3</v>
      </c>
      <c r="AT561" s="474" t="n">
        <v>4370</v>
      </c>
      <c r="AU561" s="448"/>
      <c r="AV561" s="481" t="n">
        <v>38</v>
      </c>
      <c r="AW561" s="480" t="n">
        <v>8.55</v>
      </c>
      <c r="AX561" s="480" t="n">
        <v>32.77</v>
      </c>
      <c r="AY561" s="481" t="n">
        <v>8.8</v>
      </c>
      <c r="AZ561" s="481" t="n">
        <v>2.2</v>
      </c>
      <c r="BA561" s="421" t="n">
        <f aca="false">CC561+DF561</f>
        <v>45429</v>
      </c>
      <c r="BB561" s="422" t="n">
        <f aca="false">BA561/$BA$6</f>
        <v>0.90858</v>
      </c>
      <c r="BC561" s="423"/>
      <c r="BD561" s="424" t="n">
        <v>7.74</v>
      </c>
      <c r="BE561" s="425" t="n">
        <v>35.2</v>
      </c>
      <c r="BF561" s="421" t="n">
        <v>153</v>
      </c>
      <c r="BG561" s="427" t="n">
        <v>6300</v>
      </c>
      <c r="BH561" s="421" t="n">
        <f aca="false">BG561*0.67</f>
        <v>4221</v>
      </c>
      <c r="BI561" s="433"/>
      <c r="BJ561" s="422"/>
      <c r="BK561" s="428" t="n">
        <v>19.4</v>
      </c>
      <c r="BL561" s="428" t="n">
        <v>14</v>
      </c>
      <c r="BM561" s="429" t="n">
        <v>3.7</v>
      </c>
      <c r="BN561" s="423" t="n">
        <v>2.4</v>
      </c>
      <c r="BO561" s="426" t="n">
        <v>208</v>
      </c>
      <c r="BP561" s="426" t="n">
        <v>32</v>
      </c>
      <c r="BQ561" s="424" t="n">
        <v>5.85</v>
      </c>
      <c r="BR561" s="422" t="n">
        <f aca="false">BQ561/$BQ$6</f>
        <v>0.8125</v>
      </c>
      <c r="BS561" s="410" t="n">
        <f aca="false">BA561+AF561</f>
        <v>46869</v>
      </c>
      <c r="BT561" s="430" t="n">
        <f aca="false">(BD561*BA561+AP561*AF561)/(AF561+BA561)</f>
        <v>7.72893938424118</v>
      </c>
      <c r="BU561" s="431" t="n">
        <f aca="false">(AQ561*Y561+BA561*BE561)/(BA561+Y561)</f>
        <v>35.2</v>
      </c>
      <c r="BV561" s="431" t="n">
        <f aca="false">(BA561*BF561+AR561*AF561)/(AF561+BA561)</f>
        <v>217.981117583051</v>
      </c>
      <c r="BW561" s="431" t="n">
        <f aca="false">(BA561*BG561+AS561*AF561)/(AF561+BA561)</f>
        <v>6106.53139601869</v>
      </c>
      <c r="BX561" s="431" t="n">
        <f aca="false">BW561*0.65</f>
        <v>3969.24540741215</v>
      </c>
      <c r="BY561" s="431" t="n">
        <f aca="false">(BK561*BA561+AY561*AF561)/BS561</f>
        <v>19.0743263137682</v>
      </c>
      <c r="BZ561" s="431" t="n">
        <f aca="false">(BL561*BA561+AY561*AF561)/BS561</f>
        <v>13.8402355501504</v>
      </c>
      <c r="CA561" s="432" t="n">
        <f aca="false">(BN561*BA561+AZ561*AF561)/BS561</f>
        <v>2.39385521346732</v>
      </c>
      <c r="CB561" s="431" t="n">
        <f aca="false">BO561</f>
        <v>208</v>
      </c>
      <c r="CC561" s="433" t="n">
        <v>22935</v>
      </c>
      <c r="CD561" s="412" t="n">
        <f aca="false">CC561+AF561/2</f>
        <v>23655</v>
      </c>
      <c r="CE561" s="422" t="n">
        <f aca="false">CD561/25000</f>
        <v>0.9462</v>
      </c>
      <c r="CF561" s="434" t="n">
        <f aca="false">6700/CD561*24</f>
        <v>6.79771718452759</v>
      </c>
      <c r="CG561" s="435"/>
      <c r="CH561" s="428"/>
      <c r="CI561" s="447" t="n">
        <f aca="false">9500/CD561*24</f>
        <v>9.63855421686747</v>
      </c>
      <c r="CJ561" s="437" t="n">
        <v>32.5</v>
      </c>
      <c r="CK561" s="437" t="n">
        <v>1.83</v>
      </c>
      <c r="CL561" s="424"/>
      <c r="CM561" s="424" t="n">
        <v>16.7</v>
      </c>
      <c r="CN561" s="424" t="n">
        <v>69</v>
      </c>
      <c r="CO561" s="433"/>
      <c r="CP561" s="433"/>
      <c r="CQ561" s="438"/>
      <c r="CR561" s="438" t="n">
        <v>0.82</v>
      </c>
      <c r="CS561" s="425"/>
      <c r="CT561" s="433" t="n">
        <f aca="false">3500/CD561*24</f>
        <v>3.55104629042486</v>
      </c>
      <c r="CU561" s="435" t="n">
        <v>7.08</v>
      </c>
      <c r="CV561" s="439"/>
      <c r="CW561" s="440"/>
      <c r="CX561" s="441"/>
      <c r="CY561" s="442"/>
      <c r="CZ561" s="443"/>
      <c r="DA561" s="443"/>
      <c r="DB561" s="443"/>
      <c r="DC561" s="443"/>
      <c r="DD561" s="444"/>
      <c r="DE561" s="441"/>
      <c r="DF561" s="445" t="n">
        <v>22494</v>
      </c>
      <c r="DG561" s="446" t="n">
        <f aca="false">DF561+AF561/2</f>
        <v>23214</v>
      </c>
      <c r="DH561" s="422" t="n">
        <f aca="false">DG561/25000</f>
        <v>0.92856</v>
      </c>
      <c r="DI561" s="447" t="n">
        <f aca="false">6700/DG561*24</f>
        <v>6.92685448436288</v>
      </c>
      <c r="DJ561" s="435" t="n">
        <v>7.53</v>
      </c>
      <c r="DK561" s="428" t="n">
        <v>3.7</v>
      </c>
      <c r="DL561" s="447" t="n">
        <f aca="false">9500/DG561*24</f>
        <v>9.82165934349961</v>
      </c>
      <c r="DM561" s="423" t="n">
        <v>32.5</v>
      </c>
      <c r="DN561" s="423" t="n">
        <v>1.75</v>
      </c>
      <c r="DO561" s="424" t="n">
        <v>7.58</v>
      </c>
      <c r="DP561" s="424" t="n">
        <v>16.3</v>
      </c>
      <c r="DQ561" s="424" t="n">
        <v>65</v>
      </c>
      <c r="DR561" s="433"/>
      <c r="DS561" s="433"/>
      <c r="DT561" s="438"/>
      <c r="DU561" s="438" t="n">
        <v>0.84</v>
      </c>
      <c r="DV561" s="425"/>
      <c r="DW561" s="447" t="n">
        <f aca="false">3500/DG561*24</f>
        <v>3.61850607392091</v>
      </c>
      <c r="DX561" s="435" t="n">
        <v>6.6</v>
      </c>
      <c r="DY561" s="439" t="n">
        <v>7.8</v>
      </c>
      <c r="DZ561" s="440" t="n">
        <v>16.7</v>
      </c>
      <c r="EA561" s="661" t="n">
        <f aca="false">DZ561*3.6</f>
        <v>60.12</v>
      </c>
      <c r="EB561" s="442" t="n">
        <v>7370</v>
      </c>
      <c r="EC561" s="443" t="n">
        <v>6.6</v>
      </c>
      <c r="ED561" s="443" t="n">
        <v>0.22</v>
      </c>
      <c r="EE561" s="443" t="n">
        <v>6.3</v>
      </c>
      <c r="EF561" s="443" t="n">
        <v>0.95</v>
      </c>
      <c r="EG561" s="444" t="n">
        <v>16</v>
      </c>
      <c r="EH561" s="441" t="n">
        <v>16</v>
      </c>
      <c r="EI561" s="430" t="n">
        <f aca="false">DY561</f>
        <v>7.8</v>
      </c>
      <c r="EJ561" s="448" t="n">
        <f aca="false">DZ561</f>
        <v>16.7</v>
      </c>
      <c r="EK561" s="449" t="n">
        <f aca="false">EA561</f>
        <v>60.12</v>
      </c>
      <c r="EL561" s="418" t="n">
        <f aca="false">EB561</f>
        <v>7370</v>
      </c>
      <c r="EM561" s="432" t="n">
        <f aca="false">EC561</f>
        <v>6.6</v>
      </c>
      <c r="EN561" s="432" t="n">
        <f aca="false">ED561</f>
        <v>0.22</v>
      </c>
      <c r="EO561" s="432" t="n">
        <f aca="false">EE561</f>
        <v>6.3</v>
      </c>
      <c r="EP561" s="432" t="n">
        <f aca="false">EF561</f>
        <v>0.95</v>
      </c>
      <c r="EQ561" s="431" t="n">
        <f aca="false">EG561</f>
        <v>16</v>
      </c>
      <c r="ER561" s="449" t="n">
        <f aca="false">EH561</f>
        <v>16</v>
      </c>
      <c r="ES561" s="450" t="n">
        <f aca="false">44000/(BA561+AF561)*24</f>
        <v>22.530883953146</v>
      </c>
      <c r="ET561" s="451" t="n">
        <f aca="false">(BA561+AF561)/BA$6</f>
        <v>0.93738</v>
      </c>
      <c r="EU561" s="452" t="n">
        <f aca="false">BV561/1000/ES561*24</f>
        <v>0.232194477272727</v>
      </c>
      <c r="EV561" s="451" t="n">
        <f aca="false">EU561/$EU$6</f>
        <v>0.429989772727273</v>
      </c>
      <c r="EW561" s="514" t="n">
        <f aca="false">1-EM561/BY561</f>
        <v>0.653985158299614</v>
      </c>
      <c r="EX561" s="515" t="n">
        <f aca="false">BY561-EM561</f>
        <v>12.4743263137682</v>
      </c>
      <c r="EY561" s="514" t="n">
        <f aca="false">1-EJ561/BU561</f>
        <v>0.525568181818182</v>
      </c>
      <c r="EZ561" s="515" t="n">
        <f aca="false">BU561-EJ561</f>
        <v>18.5</v>
      </c>
      <c r="FA561" s="451" t="n">
        <f aca="false">1-EK561/BV561</f>
        <v>0.724196294309326</v>
      </c>
      <c r="FB561" s="432" t="n">
        <f aca="false">BV561-EK561</f>
        <v>157.861117583051</v>
      </c>
      <c r="FC561" s="453" t="n">
        <f aca="false">1-EP561/CA561</f>
        <v>0.603150602151918</v>
      </c>
      <c r="FD561" s="432" t="n">
        <f aca="false">CA561-EP561</f>
        <v>1.44385521346732</v>
      </c>
      <c r="FE561" s="453" t="n">
        <f aca="false">1-EQ561/CB561</f>
        <v>0.923076923076923</v>
      </c>
      <c r="FF561" s="431" t="n">
        <f aca="false">CB561-EQ561</f>
        <v>192</v>
      </c>
      <c r="FG561" s="406" t="n">
        <v>50400</v>
      </c>
      <c r="FH561" s="590"/>
      <c r="FI561" s="591"/>
      <c r="FJ561" s="592"/>
      <c r="FK561" s="456" t="n">
        <f aca="false">3000/BS561*24</f>
        <v>1.53619663316905</v>
      </c>
      <c r="FL561" s="531" t="n">
        <v>2200</v>
      </c>
      <c r="FM561" s="456" t="n">
        <f aca="false">FL561/BS561*1000</f>
        <v>46.9393415690542</v>
      </c>
      <c r="FN561" s="531" t="n">
        <v>5824.99999999999</v>
      </c>
      <c r="FO561" s="533" t="n">
        <f aca="false">FN561/11.15/1.2/1000</f>
        <v>0.435351270553064</v>
      </c>
      <c r="FP561" s="450" t="n">
        <f aca="false">FN561/BS561*1000</f>
        <v>124.282574836246</v>
      </c>
      <c r="FQ561" s="458" t="n">
        <v>54</v>
      </c>
      <c r="FR561" s="459" t="n">
        <f aca="false">FQ561/BS561*1000</f>
        <v>1.15214747487678</v>
      </c>
      <c r="FS561" s="577" t="n">
        <v>7.85</v>
      </c>
      <c r="FT561" s="578" t="n">
        <v>12.8</v>
      </c>
      <c r="FU561" s="661" t="n">
        <v>46</v>
      </c>
      <c r="FV561" s="580" t="n">
        <v>2</v>
      </c>
      <c r="FW561" s="581" t="n">
        <v>0.3</v>
      </c>
      <c r="FX561" s="580" t="n">
        <v>8</v>
      </c>
      <c r="FY561" s="453" t="n">
        <f aca="false">1-FV561/(EG561+DD561)</f>
        <v>0.875</v>
      </c>
      <c r="FZ561" s="453" t="n">
        <f aca="false">1-FW561/(EF561+DC561)</f>
        <v>0.68421052631579</v>
      </c>
      <c r="GA561" s="430" t="n">
        <f aca="false">EF561+DC561-FW561</f>
        <v>0.65</v>
      </c>
      <c r="GB561" s="514" t="n">
        <f aca="false">1-FT561/DZ561</f>
        <v>0.233532934131736</v>
      </c>
      <c r="GC561" s="515" t="n">
        <f aca="false">(CW561+DZ561-FT561)</f>
        <v>3.9</v>
      </c>
      <c r="GD561" s="514" t="n">
        <f aca="false">1-FU561/EA561</f>
        <v>0.234863606121091</v>
      </c>
      <c r="GE561" s="528" t="n">
        <f aca="false">CX561+EA561-FU561</f>
        <v>14.12</v>
      </c>
      <c r="GF561" s="462" t="n">
        <f aca="false">4100/BS561*24</f>
        <v>2.0994687319977</v>
      </c>
      <c r="GG561" s="607" t="n">
        <v>20</v>
      </c>
      <c r="GH561" s="451" t="n">
        <f aca="false">GG561/80</f>
        <v>0.25</v>
      </c>
      <c r="GI561" s="406" t="n">
        <v>140</v>
      </c>
      <c r="GJ561" s="463" t="n">
        <f aca="false">GI561/GG561</f>
        <v>7</v>
      </c>
      <c r="GK561" s="464" t="n">
        <f aca="false">GG561/(BS561/24)*1000</f>
        <v>10.2413108877936</v>
      </c>
      <c r="GL561" s="465" t="n">
        <v>7.97</v>
      </c>
      <c r="GM561" s="530" t="n">
        <v>12.5</v>
      </c>
      <c r="GN561" s="407" t="n">
        <v>43</v>
      </c>
      <c r="GO561" s="514" t="n">
        <f aca="false">1-GM561/FT561</f>
        <v>0.0234375</v>
      </c>
      <c r="GP561" s="451" t="n">
        <f aca="false">1-GN561/FU561</f>
        <v>0.0652173913043478</v>
      </c>
      <c r="GQ561" s="578" t="n">
        <v>8</v>
      </c>
      <c r="GR561" s="456" t="n">
        <f aca="false">4300/BS561*24</f>
        <v>2.20188184087563</v>
      </c>
      <c r="GS561" s="532" t="n">
        <f aca="false">HC561</f>
        <v>12</v>
      </c>
      <c r="GT561" s="532" t="n">
        <f aca="false">HD561</f>
        <v>37.2</v>
      </c>
      <c r="GU561" s="514" t="n">
        <f aca="false">1-GS561/GM561</f>
        <v>0.04</v>
      </c>
      <c r="GV561" s="514" t="n">
        <f aca="false">1-GT561/GN561</f>
        <v>0.134883720930232</v>
      </c>
      <c r="GW561" s="514" t="n">
        <f aca="false">1-HC561/FT561</f>
        <v>0.0625</v>
      </c>
      <c r="GX561" s="514" t="n">
        <f aca="false">1-HD561/FU561</f>
        <v>0.191304347826087</v>
      </c>
      <c r="GY561" s="463" t="n">
        <f aca="false">GK561/(FU561-HD561)</f>
        <v>1.16378532815837</v>
      </c>
      <c r="GZ561" s="406" t="n">
        <v>46723</v>
      </c>
      <c r="HA561" s="582" t="n">
        <v>8.3</v>
      </c>
      <c r="HB561" s="452" t="n">
        <v>8.09</v>
      </c>
      <c r="HC561" s="578" t="n">
        <v>12</v>
      </c>
      <c r="HD561" s="464" t="n">
        <f aca="false">HC561*3.1</f>
        <v>37.2</v>
      </c>
      <c r="HE561" s="464" t="n">
        <v>11.5</v>
      </c>
      <c r="HF561" s="464" t="n">
        <f aca="false">HE561*2.7</f>
        <v>31.05</v>
      </c>
      <c r="HG561" s="583"/>
      <c r="HH561" s="576" t="n">
        <v>2</v>
      </c>
      <c r="HI561" s="584" t="n">
        <v>7400</v>
      </c>
      <c r="HJ561" s="407" t="n">
        <f aca="false">HI561*0.67</f>
        <v>4958</v>
      </c>
      <c r="HK561" s="407"/>
      <c r="HL561" s="550" t="n">
        <v>1567</v>
      </c>
      <c r="HM561" s="585" t="n">
        <v>6.9</v>
      </c>
      <c r="HN561" s="462" t="n">
        <v>6.73</v>
      </c>
      <c r="HO561" s="575" t="n">
        <v>0.17</v>
      </c>
      <c r="HP561" s="549" t="n">
        <v>0.01</v>
      </c>
      <c r="HQ561" s="586" t="n">
        <v>5.6</v>
      </c>
      <c r="HR561" s="587" t="n">
        <v>0.26</v>
      </c>
      <c r="HS561" s="521" t="n">
        <v>0.24</v>
      </c>
      <c r="HT561" s="588" t="n">
        <v>4</v>
      </c>
      <c r="HU561" s="523" t="n">
        <f aca="false">72500/BA561*24</f>
        <v>38.301525457307</v>
      </c>
      <c r="HV561" s="514" t="n">
        <f aca="false">1-HC561/BE561</f>
        <v>0.659090909090909</v>
      </c>
      <c r="HW561" s="514" t="n">
        <f aca="false">1-HD561/BF561</f>
        <v>0.756862745098039</v>
      </c>
      <c r="HX561" s="514" t="n">
        <f aca="false">1-HN561/BK561</f>
        <v>0.653092783505155</v>
      </c>
      <c r="HY561" s="600" t="s">
        <v>246</v>
      </c>
    </row>
    <row r="562" s="599" customFormat="true" ht="15" hidden="false" customHeight="true" outlineLevel="0" collapsed="false">
      <c r="A562" s="401" t="n">
        <v>44044</v>
      </c>
      <c r="B562" s="516" t="n">
        <v>42622</v>
      </c>
      <c r="C562" s="403" t="n">
        <f aca="false">B562/$B$6</f>
        <v>0.85244</v>
      </c>
      <c r="D562" s="572" t="n">
        <v>7.86</v>
      </c>
      <c r="E562" s="573" t="n">
        <v>38.15</v>
      </c>
      <c r="F562" s="407" t="n">
        <v>145</v>
      </c>
      <c r="G562" s="407" t="n">
        <f aca="false">F562*B562/1000</f>
        <v>6180.19</v>
      </c>
      <c r="H562" s="403" t="n">
        <f aca="false">G562/$G$6</f>
        <v>0.2472076</v>
      </c>
      <c r="I562" s="574"/>
      <c r="J562" s="407"/>
      <c r="K562" s="575"/>
      <c r="L562" s="575"/>
      <c r="M562" s="575"/>
      <c r="N562" s="576"/>
      <c r="O562" s="576"/>
      <c r="P562" s="410"/>
      <c r="Q562" s="410" t="n">
        <v>1440</v>
      </c>
      <c r="R562" s="410"/>
      <c r="S562" s="410"/>
      <c r="T562" s="411" t="n">
        <v>5.39</v>
      </c>
      <c r="U562" s="410" t="n">
        <f aca="false">V562/2.9</f>
        <v>2283.44827586207</v>
      </c>
      <c r="V562" s="410" t="n">
        <v>6622</v>
      </c>
      <c r="W562" s="410" t="n">
        <v>3753</v>
      </c>
      <c r="X562" s="517"/>
      <c r="Y562" s="474"/>
      <c r="Z562" s="430"/>
      <c r="AA562" s="410"/>
      <c r="AB562" s="410"/>
      <c r="AC562" s="410"/>
      <c r="AD562" s="475"/>
      <c r="AE562" s="478"/>
      <c r="AF562" s="479" t="n">
        <f aca="false">X562+Q562</f>
        <v>1440</v>
      </c>
      <c r="AG562" s="478" t="n">
        <f aca="false">AF562/$AF$6</f>
        <v>0.576</v>
      </c>
      <c r="AH562" s="479" t="n">
        <f aca="false">AI562/2.9</f>
        <v>2283.44827586207</v>
      </c>
      <c r="AI562" s="479" t="n">
        <f aca="false">(V562*Q562+F562*X562)/AF562</f>
        <v>6622</v>
      </c>
      <c r="AJ562" s="474" t="n">
        <f aca="false">(V562*Q562+X562*F562)/1000</f>
        <v>9535.68</v>
      </c>
      <c r="AK562" s="478" t="n">
        <f aca="false">AJ562/$AJ$6</f>
        <v>0.423808</v>
      </c>
      <c r="AL562" s="448" t="n">
        <v>38</v>
      </c>
      <c r="AM562" s="480"/>
      <c r="AN562" s="474" t="n">
        <v>2044</v>
      </c>
      <c r="AO562" s="474" t="n">
        <v>1776</v>
      </c>
      <c r="AP562" s="480" t="n">
        <v>7.34</v>
      </c>
      <c r="AQ562" s="448" t="n">
        <v>779</v>
      </c>
      <c r="AR562" s="474" t="n">
        <f aca="false">AQ562*3</f>
        <v>2337</v>
      </c>
      <c r="AS562" s="658" t="n">
        <f aca="false">AR562/AQ562</f>
        <v>3</v>
      </c>
      <c r="AT562" s="474" t="n">
        <v>4680</v>
      </c>
      <c r="AU562" s="448"/>
      <c r="AV562" s="481" t="n">
        <v>33</v>
      </c>
      <c r="AW562" s="480" t="n">
        <v>8.87</v>
      </c>
      <c r="AX562" s="480" t="n">
        <v>39.21</v>
      </c>
      <c r="AY562" s="481" t="n">
        <v>10.4</v>
      </c>
      <c r="AZ562" s="481" t="n">
        <v>1.5</v>
      </c>
      <c r="BA562" s="421" t="n">
        <f aca="false">CC562+DF562</f>
        <v>42952</v>
      </c>
      <c r="BB562" s="422" t="n">
        <f aca="false">BA562/$BA$6</f>
        <v>0.85904</v>
      </c>
      <c r="BC562" s="423"/>
      <c r="BD562" s="424" t="n">
        <v>7.79</v>
      </c>
      <c r="BE562" s="425" t="n">
        <v>37</v>
      </c>
      <c r="BF562" s="421" t="n">
        <v>194</v>
      </c>
      <c r="BG562" s="427" t="n">
        <v>7380</v>
      </c>
      <c r="BH562" s="421" t="n">
        <f aca="false">BG562*0.67</f>
        <v>4944.6</v>
      </c>
      <c r="BI562" s="433"/>
      <c r="BJ562" s="422"/>
      <c r="BK562" s="428" t="n">
        <v>19.7</v>
      </c>
      <c r="BL562" s="428"/>
      <c r="BM562" s="429"/>
      <c r="BN562" s="423"/>
      <c r="BO562" s="426" t="n">
        <v>135</v>
      </c>
      <c r="BP562" s="426"/>
      <c r="BQ562" s="424" t="n">
        <v>4.89</v>
      </c>
      <c r="BR562" s="422" t="n">
        <f aca="false">BQ562/$BQ$6</f>
        <v>0.679166666666667</v>
      </c>
      <c r="BS562" s="410" t="n">
        <f aca="false">BA562+AF562</f>
        <v>44392</v>
      </c>
      <c r="BT562" s="430" t="n">
        <f aca="false">(BD562*BA562+AP562*AF562)/(AF562+BA562)</f>
        <v>7.77540277527482</v>
      </c>
      <c r="BU562" s="431" t="n">
        <f aca="false">(AQ562*Y562+BA562*BE562)/(BA562+Y562)</f>
        <v>37</v>
      </c>
      <c r="BV562" s="431" t="n">
        <f aca="false">(BA562*BF562+AR562*AF562)/(AF562+BA562)</f>
        <v>263.515227969003</v>
      </c>
      <c r="BW562" s="431" t="n">
        <f aca="false">(BA562*BG562+AS562*AF562)/(AF562+BA562)</f>
        <v>7140.70282933862</v>
      </c>
      <c r="BX562" s="431" t="n">
        <f aca="false">BW562*0.65</f>
        <v>4641.4568390701</v>
      </c>
      <c r="BY562" s="431" t="n">
        <f aca="false">(BK562*BA562+AY562*AF562)/BS562</f>
        <v>19.3983240223464</v>
      </c>
      <c r="BZ562" s="431"/>
      <c r="CA562" s="432"/>
      <c r="CB562" s="431" t="n">
        <f aca="false">BO562</f>
        <v>135</v>
      </c>
      <c r="CC562" s="433" t="n">
        <v>21639</v>
      </c>
      <c r="CD562" s="412" t="n">
        <f aca="false">CC562+AF562/2</f>
        <v>22359</v>
      </c>
      <c r="CE562" s="422" t="n">
        <f aca="false">CD562/25000</f>
        <v>0.89436</v>
      </c>
      <c r="CF562" s="434" t="n">
        <f aca="false">6700/CD562*24</f>
        <v>7.19173487186368</v>
      </c>
      <c r="CG562" s="435"/>
      <c r="CH562" s="428"/>
      <c r="CI562" s="447" t="n">
        <f aca="false">9500/CD562*24</f>
        <v>10.197236012344</v>
      </c>
      <c r="CJ562" s="437" t="n">
        <v>32.7</v>
      </c>
      <c r="CK562" s="437" t="n">
        <v>1.86</v>
      </c>
      <c r="CL562" s="424"/>
      <c r="CM562" s="424" t="n">
        <v>16.5</v>
      </c>
      <c r="CN562" s="424" t="n">
        <v>94</v>
      </c>
      <c r="CO562" s="433"/>
      <c r="CP562" s="433"/>
      <c r="CQ562" s="438"/>
      <c r="CR562" s="438" t="n">
        <v>0.81</v>
      </c>
      <c r="CS562" s="425"/>
      <c r="CT562" s="433" t="n">
        <f aca="false">3500/CD562*24</f>
        <v>3.75687642560043</v>
      </c>
      <c r="CU562" s="435" t="n">
        <v>7.27</v>
      </c>
      <c r="CV562" s="439"/>
      <c r="CW562" s="440"/>
      <c r="CX562" s="441"/>
      <c r="CY562" s="442"/>
      <c r="CZ562" s="443"/>
      <c r="DA562" s="443"/>
      <c r="DB562" s="443"/>
      <c r="DC562" s="443"/>
      <c r="DD562" s="444"/>
      <c r="DE562" s="441"/>
      <c r="DF562" s="445" t="n">
        <v>21313</v>
      </c>
      <c r="DG562" s="446" t="n">
        <f aca="false">DF562+AF562/2</f>
        <v>22033</v>
      </c>
      <c r="DH562" s="422" t="n">
        <f aca="false">DG562/25000</f>
        <v>0.88132</v>
      </c>
      <c r="DI562" s="447" t="n">
        <f aca="false">6700/DG562*24</f>
        <v>7.29814369355058</v>
      </c>
      <c r="DJ562" s="435" t="n">
        <v>7.66</v>
      </c>
      <c r="DK562" s="428" t="n">
        <v>4.8</v>
      </c>
      <c r="DL562" s="447" t="n">
        <f aca="false">9500/DG562*24</f>
        <v>10.3481141923478</v>
      </c>
      <c r="DM562" s="423" t="n">
        <v>32.6</v>
      </c>
      <c r="DN562" s="423" t="n">
        <v>1.77</v>
      </c>
      <c r="DO562" s="424" t="n">
        <v>7.62</v>
      </c>
      <c r="DP562" s="424" t="n">
        <v>16.9</v>
      </c>
      <c r="DQ562" s="424" t="n">
        <v>82</v>
      </c>
      <c r="DR562" s="433"/>
      <c r="DS562" s="433"/>
      <c r="DT562" s="438"/>
      <c r="DU562" s="438" t="n">
        <v>0.82</v>
      </c>
      <c r="DV562" s="425"/>
      <c r="DW562" s="447" t="n">
        <f aca="false">3500/DG562*24</f>
        <v>3.81246312349657</v>
      </c>
      <c r="DX562" s="435" t="n">
        <v>6.74</v>
      </c>
      <c r="DY562" s="439" t="n">
        <v>7.98</v>
      </c>
      <c r="DZ562" s="440" t="n">
        <v>15.3</v>
      </c>
      <c r="EA562" s="661" t="n">
        <f aca="false">DZ562*3.6</f>
        <v>55.08</v>
      </c>
      <c r="EB562" s="442" t="n">
        <v>7010</v>
      </c>
      <c r="EC562" s="443" t="n">
        <v>6.2</v>
      </c>
      <c r="ED562" s="443"/>
      <c r="EE562" s="443"/>
      <c r="EF562" s="443"/>
      <c r="EG562" s="444" t="n">
        <v>18</v>
      </c>
      <c r="EH562" s="441"/>
      <c r="EI562" s="430" t="n">
        <f aca="false">DY562</f>
        <v>7.98</v>
      </c>
      <c r="EJ562" s="448" t="n">
        <f aca="false">DZ562</f>
        <v>15.3</v>
      </c>
      <c r="EK562" s="449" t="n">
        <f aca="false">EA562</f>
        <v>55.08</v>
      </c>
      <c r="EL562" s="418" t="n">
        <f aca="false">EB562</f>
        <v>7010</v>
      </c>
      <c r="EM562" s="432" t="n">
        <f aca="false">EC562</f>
        <v>6.2</v>
      </c>
      <c r="EN562" s="432"/>
      <c r="EO562" s="432"/>
      <c r="EP562" s="432"/>
      <c r="EQ562" s="431" t="n">
        <f aca="false">EG562</f>
        <v>18</v>
      </c>
      <c r="ER562" s="449"/>
      <c r="ES562" s="450" t="n">
        <f aca="false">44000/(BA562+AF562)*24</f>
        <v>23.7880699225086</v>
      </c>
      <c r="ET562" s="451" t="n">
        <f aca="false">(BA562+AF562)/BA$6</f>
        <v>0.88784</v>
      </c>
      <c r="EU562" s="452" t="n">
        <f aca="false">BV562/1000/ES562*24</f>
        <v>0.265862909090909</v>
      </c>
      <c r="EV562" s="451" t="n">
        <f aca="false">EU562/$EU$6</f>
        <v>0.492338720538721</v>
      </c>
      <c r="EW562" s="514" t="n">
        <f aca="false">1-EM562/BY562</f>
        <v>0.68038475938139</v>
      </c>
      <c r="EX562" s="515" t="n">
        <f aca="false">BY562-EM562</f>
        <v>13.1983240223464</v>
      </c>
      <c r="EY562" s="514" t="n">
        <f aca="false">1-EJ562/BU562</f>
        <v>0.586486486486487</v>
      </c>
      <c r="EZ562" s="515" t="n">
        <f aca="false">BU562-EJ562</f>
        <v>21.7</v>
      </c>
      <c r="FA562" s="451" t="n">
        <f aca="false">1-EK562/BV562</f>
        <v>0.790979821452751</v>
      </c>
      <c r="FB562" s="432" t="n">
        <f aca="false">BV562-EK562</f>
        <v>208.435227969003</v>
      </c>
      <c r="FC562" s="453"/>
      <c r="FD562" s="432"/>
      <c r="FE562" s="453" t="n">
        <f aca="false">1-EQ562/CB562</f>
        <v>0.866666666666667</v>
      </c>
      <c r="FF562" s="431" t="n">
        <f aca="false">CB562-EQ562</f>
        <v>117</v>
      </c>
      <c r="FG562" s="406" t="n">
        <v>50400</v>
      </c>
      <c r="FH562" s="590"/>
      <c r="FI562" s="591"/>
      <c r="FJ562" s="592"/>
      <c r="FK562" s="456" t="n">
        <f aca="false">3000/BS562*24</f>
        <v>1.62191385835286</v>
      </c>
      <c r="FL562" s="531" t="n">
        <v>2200</v>
      </c>
      <c r="FM562" s="456" t="n">
        <f aca="false">FL562/BS562*1000</f>
        <v>49.5584790052262</v>
      </c>
      <c r="FN562" s="531" t="n">
        <v>5143</v>
      </c>
      <c r="FO562" s="533" t="n">
        <f aca="false">FN562/11.15/1.2/1000</f>
        <v>0.384379671150972</v>
      </c>
      <c r="FP562" s="450" t="n">
        <f aca="false">FN562/BS562*1000</f>
        <v>115.854207965399</v>
      </c>
      <c r="FQ562" s="458" t="n">
        <v>54</v>
      </c>
      <c r="FR562" s="459" t="n">
        <f aca="false">FQ562/BS562*1000</f>
        <v>1.21643539376464</v>
      </c>
      <c r="FS562" s="577" t="n">
        <v>7.79</v>
      </c>
      <c r="FT562" s="578" t="n">
        <v>12.1</v>
      </c>
      <c r="FU562" s="661" t="n">
        <v>45</v>
      </c>
      <c r="FV562" s="580" t="n">
        <v>6</v>
      </c>
      <c r="FW562" s="581"/>
      <c r="FX562" s="580"/>
      <c r="FY562" s="453" t="n">
        <f aca="false">1-FV562/(EG562+DD562)</f>
        <v>0.666666666666667</v>
      </c>
      <c r="FZ562" s="453"/>
      <c r="GA562" s="430"/>
      <c r="GB562" s="514" t="n">
        <f aca="false">1-FT562/DZ562</f>
        <v>0.209150326797386</v>
      </c>
      <c r="GC562" s="515" t="n">
        <f aca="false">(CW562+DZ562-FT562)</f>
        <v>3.2</v>
      </c>
      <c r="GD562" s="514" t="n">
        <f aca="false">1-FU562/EA562</f>
        <v>0.183006535947713</v>
      </c>
      <c r="GE562" s="528" t="n">
        <f aca="false">CX562+EA562-FU562</f>
        <v>10.08</v>
      </c>
      <c r="GF562" s="462" t="n">
        <f aca="false">4100/BS562*24</f>
        <v>2.21661560641557</v>
      </c>
      <c r="GG562" s="607" t="n">
        <v>20</v>
      </c>
      <c r="GH562" s="451" t="n">
        <f aca="false">GG562/80</f>
        <v>0.25</v>
      </c>
      <c r="GI562" s="406" t="n">
        <v>140</v>
      </c>
      <c r="GJ562" s="463" t="n">
        <f aca="false">GI562/GG562</f>
        <v>7</v>
      </c>
      <c r="GK562" s="464" t="n">
        <f aca="false">GG562/(BS562/24)*1000</f>
        <v>10.8127590556857</v>
      </c>
      <c r="GL562" s="465" t="n">
        <v>8.04</v>
      </c>
      <c r="GM562" s="530" t="n">
        <v>11.6</v>
      </c>
      <c r="GN562" s="407" t="n">
        <v>43</v>
      </c>
      <c r="GO562" s="514" t="n">
        <f aca="false">1-GM562/FT562</f>
        <v>0.0413223140495867</v>
      </c>
      <c r="GP562" s="451" t="n">
        <f aca="false">1-GN562/FU562</f>
        <v>0.0444444444444444</v>
      </c>
      <c r="GQ562" s="578" t="n">
        <v>8</v>
      </c>
      <c r="GR562" s="456" t="n">
        <f aca="false">4300/BS562*24</f>
        <v>2.32474319697243</v>
      </c>
      <c r="GS562" s="532" t="n">
        <f aca="false">HC562</f>
        <v>10.9</v>
      </c>
      <c r="GT562" s="532" t="n">
        <f aca="false">HD562</f>
        <v>33.79</v>
      </c>
      <c r="GU562" s="514" t="n">
        <f aca="false">1-GS562/GM562</f>
        <v>0.0603448275862069</v>
      </c>
      <c r="GV562" s="514" t="n">
        <f aca="false">1-GT562/GN562</f>
        <v>0.214186046511628</v>
      </c>
      <c r="GW562" s="514" t="n">
        <f aca="false">1-HC562/FT562</f>
        <v>0.0991735537190082</v>
      </c>
      <c r="GX562" s="514" t="n">
        <f aca="false">1-HD562/FU562</f>
        <v>0.249111111111111</v>
      </c>
      <c r="GY562" s="463" t="n">
        <f aca="false">GK562/(FU562-HD562)</f>
        <v>0.964563698098636</v>
      </c>
      <c r="GZ562" s="406" t="n">
        <v>44092</v>
      </c>
      <c r="HA562" s="582" t="n">
        <v>8.21</v>
      </c>
      <c r="HB562" s="452" t="n">
        <v>8.09</v>
      </c>
      <c r="HC562" s="578" t="n">
        <v>10.9</v>
      </c>
      <c r="HD562" s="464" t="n">
        <f aca="false">HC562*3.1</f>
        <v>33.79</v>
      </c>
      <c r="HE562" s="464" t="n">
        <v>10.5</v>
      </c>
      <c r="HF562" s="464" t="n">
        <f aca="false">HE562*2.7</f>
        <v>28.35</v>
      </c>
      <c r="HG562" s="583"/>
      <c r="HH562" s="576" t="n">
        <v>2</v>
      </c>
      <c r="HI562" s="584" t="n">
        <v>6960</v>
      </c>
      <c r="HJ562" s="407" t="n">
        <f aca="false">HI562*0.67</f>
        <v>4663.2</v>
      </c>
      <c r="HK562" s="407"/>
      <c r="HL562" s="550"/>
      <c r="HM562" s="585"/>
      <c r="HN562" s="462" t="n">
        <v>6.9</v>
      </c>
      <c r="HO562" s="575"/>
      <c r="HP562" s="549" t="n">
        <v>0.01</v>
      </c>
      <c r="HQ562" s="586"/>
      <c r="HR562" s="587"/>
      <c r="HS562" s="521" t="n">
        <v>0.22</v>
      </c>
      <c r="HT562" s="588" t="n">
        <v>4</v>
      </c>
      <c r="HU562" s="523" t="n">
        <f aca="false">72500/BA562*24</f>
        <v>40.5103371205066</v>
      </c>
      <c r="HV562" s="514" t="n">
        <f aca="false">1-HC562/BE562</f>
        <v>0.705405405405405</v>
      </c>
      <c r="HW562" s="514" t="n">
        <f aca="false">1-HD562/BF562</f>
        <v>0.825824742268041</v>
      </c>
      <c r="HX562" s="514" t="n">
        <f aca="false">1-HN562/BK562</f>
        <v>0.649746192893401</v>
      </c>
      <c r="HY562" s="600" t="s">
        <v>247</v>
      </c>
    </row>
    <row r="563" customFormat="false" ht="19.2" hidden="false" customHeight="false" outlineLevel="0" collapsed="false">
      <c r="A563" s="486" t="n">
        <v>44045</v>
      </c>
      <c r="B563" s="487" t="n">
        <v>40809</v>
      </c>
      <c r="C563" s="488" t="n">
        <f aca="false">B563/$B$6</f>
        <v>0.81618</v>
      </c>
      <c r="D563" s="489" t="n">
        <v>7.81</v>
      </c>
      <c r="E563" s="490" t="n">
        <v>34.3</v>
      </c>
      <c r="F563" s="491" t="n">
        <v>136</v>
      </c>
      <c r="G563" s="491" t="n">
        <f aca="false">F563*B563/1000</f>
        <v>5550.024</v>
      </c>
      <c r="H563" s="488" t="n">
        <f aca="false">G563/$G$6</f>
        <v>0.22200096</v>
      </c>
      <c r="I563" s="491"/>
      <c r="J563" s="491"/>
      <c r="K563" s="492"/>
      <c r="L563" s="492"/>
      <c r="M563" s="492"/>
      <c r="N563" s="493"/>
      <c r="O563" s="493"/>
      <c r="P563" s="410"/>
      <c r="Q563" s="410" t="n">
        <v>1440</v>
      </c>
      <c r="R563" s="410"/>
      <c r="S563" s="410"/>
      <c r="T563" s="411" t="n">
        <v>5.54</v>
      </c>
      <c r="U563" s="412" t="n">
        <f aca="false">V563/2.9</f>
        <v>2523.79310344828</v>
      </c>
      <c r="V563" s="410" t="n">
        <v>7319</v>
      </c>
      <c r="W563" s="410" t="n">
        <v>3954</v>
      </c>
      <c r="X563" s="413"/>
      <c r="Y563" s="474"/>
      <c r="Z563" s="430"/>
      <c r="AA563" s="448"/>
      <c r="AB563" s="410"/>
      <c r="AC563" s="410"/>
      <c r="AD563" s="475"/>
      <c r="AE563" s="478"/>
      <c r="AF563" s="479" t="n">
        <f aca="false">X563+Q563</f>
        <v>1440</v>
      </c>
      <c r="AG563" s="478" t="n">
        <f aca="false">AF563/$AF$6</f>
        <v>0.576</v>
      </c>
      <c r="AH563" s="479" t="n">
        <f aca="false">AI563/2.9</f>
        <v>2523.79310344828</v>
      </c>
      <c r="AI563" s="479" t="n">
        <f aca="false">(V563*Q563+F563*X563)/AF563</f>
        <v>7319</v>
      </c>
      <c r="AJ563" s="474" t="n">
        <f aca="false">(V563*Q563+X563*F563)/1000</f>
        <v>10539.36</v>
      </c>
      <c r="AK563" s="478" t="n">
        <f aca="false">AJ563/$AJ$6</f>
        <v>0.468416</v>
      </c>
      <c r="AL563" s="448" t="n">
        <v>38</v>
      </c>
      <c r="AM563" s="480"/>
      <c r="AN563" s="474" t="n">
        <v>2096</v>
      </c>
      <c r="AO563" s="474" t="n">
        <v>1862</v>
      </c>
      <c r="AP563" s="480" t="n">
        <v>7.41</v>
      </c>
      <c r="AQ563" s="448" t="n">
        <v>811</v>
      </c>
      <c r="AR563" s="474" t="n">
        <f aca="false">AQ563*3</f>
        <v>2433</v>
      </c>
      <c r="AS563" s="658" t="n">
        <f aca="false">AR563/AQ563</f>
        <v>3</v>
      </c>
      <c r="AT563" s="474" t="n">
        <v>4910</v>
      </c>
      <c r="AU563" s="448"/>
      <c r="AV563" s="481" t="n">
        <v>35</v>
      </c>
      <c r="AW563" s="480" t="n">
        <v>9.13</v>
      </c>
      <c r="AX563" s="480" t="n">
        <v>38.66</v>
      </c>
      <c r="AY563" s="481" t="n">
        <v>10</v>
      </c>
      <c r="AZ563" s="481" t="n">
        <v>2</v>
      </c>
      <c r="BA563" s="421" t="n">
        <f aca="false">CC563+DF563</f>
        <v>39591</v>
      </c>
      <c r="BB563" s="422" t="n">
        <f aca="false">BA563/$BA$6</f>
        <v>0.79182</v>
      </c>
      <c r="BC563" s="423"/>
      <c r="BD563" s="424" t="n">
        <v>7.84</v>
      </c>
      <c r="BE563" s="425" t="n">
        <v>39.6</v>
      </c>
      <c r="BF563" s="426" t="n">
        <v>198</v>
      </c>
      <c r="BG563" s="427" t="n">
        <v>8320</v>
      </c>
      <c r="BH563" s="421" t="n">
        <f aca="false">BG563*0.67</f>
        <v>5574.4</v>
      </c>
      <c r="BI563" s="421"/>
      <c r="BJ563" s="422"/>
      <c r="BK563" s="428" t="n">
        <v>21.8</v>
      </c>
      <c r="BL563" s="428"/>
      <c r="BM563" s="429"/>
      <c r="BN563" s="423"/>
      <c r="BO563" s="426" t="n">
        <v>141</v>
      </c>
      <c r="BP563" s="426"/>
      <c r="BQ563" s="424" t="n">
        <v>4.21</v>
      </c>
      <c r="BR563" s="422" t="n">
        <f aca="false">BQ563/$BQ$6</f>
        <v>0.584722222222222</v>
      </c>
      <c r="BS563" s="410" t="n">
        <f aca="false">BA563+AF563</f>
        <v>41031</v>
      </c>
      <c r="BT563" s="430" t="n">
        <f aca="false">(BD563*BA563+AP563*AF563)/(AF563+BA563)</f>
        <v>7.82490897126563</v>
      </c>
      <c r="BU563" s="431" t="n">
        <f aca="false">(AQ563*Y563+BA563*BE563)/(BA563+Y563)</f>
        <v>39.6</v>
      </c>
      <c r="BV563" s="431" t="n">
        <f aca="false">(BA563*BF563+AR563*AF563)/(AF563+BA563)</f>
        <v>276.438254003071</v>
      </c>
      <c r="BW563" s="431" t="n">
        <f aca="false">(BA563*BG563+AS563*AF563)/(AF563+BA563)</f>
        <v>8028.11142794472</v>
      </c>
      <c r="BX563" s="431" t="n">
        <f aca="false">BW563*0.65</f>
        <v>5218.27242816407</v>
      </c>
      <c r="BY563" s="431" t="n">
        <f aca="false">(BK563*BA563+AY563*AF563)/BS563</f>
        <v>21.3858740951963</v>
      </c>
      <c r="BZ563" s="431"/>
      <c r="CA563" s="432"/>
      <c r="CB563" s="431" t="n">
        <f aca="false">BO563</f>
        <v>141</v>
      </c>
      <c r="CC563" s="433" t="n">
        <v>19955</v>
      </c>
      <c r="CD563" s="412" t="n">
        <f aca="false">CC563+AF563/2</f>
        <v>20675</v>
      </c>
      <c r="CE563" s="422" t="n">
        <f aca="false">CD563/25000</f>
        <v>0.827</v>
      </c>
      <c r="CF563" s="434" t="n">
        <f aca="false">6700/CD563*24</f>
        <v>7.77750906892382</v>
      </c>
      <c r="CG563" s="435"/>
      <c r="CH563" s="428"/>
      <c r="CI563" s="447" t="n">
        <f aca="false">9500/CD563*24</f>
        <v>11.0278113663845</v>
      </c>
      <c r="CJ563" s="437" t="n">
        <v>32.9</v>
      </c>
      <c r="CK563" s="437" t="n">
        <v>2.87</v>
      </c>
      <c r="CL563" s="424"/>
      <c r="CM563" s="424" t="n">
        <v>16</v>
      </c>
      <c r="CN563" s="424" t="n">
        <v>89</v>
      </c>
      <c r="CO563" s="433"/>
      <c r="CP563" s="433"/>
      <c r="CQ563" s="438"/>
      <c r="CR563" s="438" t="n">
        <v>0.85</v>
      </c>
      <c r="CS563" s="482"/>
      <c r="CT563" s="433" t="n">
        <f aca="false">3500/CD563*24</f>
        <v>4.06287787182588</v>
      </c>
      <c r="CU563" s="435" t="n">
        <v>7.45</v>
      </c>
      <c r="CV563" s="494"/>
      <c r="CW563" s="495"/>
      <c r="CX563" s="496"/>
      <c r="CY563" s="497"/>
      <c r="CZ563" s="498"/>
      <c r="DA563" s="498"/>
      <c r="DB563" s="498"/>
      <c r="DC563" s="498"/>
      <c r="DD563" s="499"/>
      <c r="DE563" s="499"/>
      <c r="DF563" s="433" t="n">
        <v>19636</v>
      </c>
      <c r="DG563" s="446" t="n">
        <f aca="false">DF563+AF563/2</f>
        <v>20356</v>
      </c>
      <c r="DH563" s="422" t="n">
        <f aca="false">DG563/25000</f>
        <v>0.81424</v>
      </c>
      <c r="DI563" s="447" t="n">
        <f aca="false">6700/DG563*24</f>
        <v>7.89939084299469</v>
      </c>
      <c r="DJ563" s="435" t="n">
        <v>7.66</v>
      </c>
      <c r="DK563" s="428" t="n">
        <v>4.8</v>
      </c>
      <c r="DL563" s="447" t="n">
        <f aca="false">9500/DG563*24</f>
        <v>11.2006288072313</v>
      </c>
      <c r="DM563" s="542" t="n">
        <v>32.9</v>
      </c>
      <c r="DN563" s="542" t="n">
        <v>2.65</v>
      </c>
      <c r="DO563" s="543" t="n">
        <v>7.69</v>
      </c>
      <c r="DP563" s="543" t="n">
        <v>15.5</v>
      </c>
      <c r="DQ563" s="543" t="n">
        <v>86</v>
      </c>
      <c r="DR563" s="433"/>
      <c r="DS563" s="433"/>
      <c r="DT563" s="438"/>
      <c r="DU563" s="438" t="n">
        <v>0.84</v>
      </c>
      <c r="DV563" s="482"/>
      <c r="DW563" s="447" t="n">
        <f aca="false">3500/DG563*24</f>
        <v>4.12654745529574</v>
      </c>
      <c r="DX563" s="435" t="n">
        <v>7.01</v>
      </c>
      <c r="DY563" s="494" t="n">
        <v>7.89</v>
      </c>
      <c r="DZ563" s="495" t="n">
        <v>15.8</v>
      </c>
      <c r="EA563" s="496" t="n">
        <f aca="false">DZ563*3.6</f>
        <v>56.88</v>
      </c>
      <c r="EB563" s="497" t="n">
        <v>7190</v>
      </c>
      <c r="EC563" s="498" t="n">
        <v>6.5</v>
      </c>
      <c r="ED563" s="498"/>
      <c r="EE563" s="498"/>
      <c r="EF563" s="498"/>
      <c r="EG563" s="499" t="n">
        <v>19</v>
      </c>
      <c r="EH563" s="496"/>
      <c r="EI563" s="430" t="n">
        <f aca="false">DY563</f>
        <v>7.89</v>
      </c>
      <c r="EJ563" s="448" t="n">
        <f aca="false">DZ563</f>
        <v>15.8</v>
      </c>
      <c r="EK563" s="449" t="n">
        <f aca="false">EA563</f>
        <v>56.88</v>
      </c>
      <c r="EL563" s="418" t="n">
        <f aca="false">EB563</f>
        <v>7190</v>
      </c>
      <c r="EM563" s="432" t="n">
        <f aca="false">EC563</f>
        <v>6.5</v>
      </c>
      <c r="EN563" s="432"/>
      <c r="EO563" s="432"/>
      <c r="EP563" s="432"/>
      <c r="EQ563" s="431" t="n">
        <f aca="false">EG563</f>
        <v>19</v>
      </c>
      <c r="ER563" s="449"/>
      <c r="ES563" s="450" t="n">
        <f aca="false">44000/(BA563+AF563)*24</f>
        <v>25.7366381516414</v>
      </c>
      <c r="ET563" s="451" t="n">
        <f aca="false">(BA563+AF563)/BA$6</f>
        <v>0.82062</v>
      </c>
      <c r="EU563" s="452" t="n">
        <f aca="false">BV563/1000/ES563*24</f>
        <v>0.257784954545455</v>
      </c>
      <c r="EV563" s="500" t="n">
        <f aca="false">EU563/$EU$6</f>
        <v>0.477379545454545</v>
      </c>
      <c r="EW563" s="514" t="n">
        <f aca="false">1-EM563/BY563</f>
        <v>0.696061055486153</v>
      </c>
      <c r="EX563" s="515" t="n">
        <f aca="false">BY563-EM563</f>
        <v>14.8858740951963</v>
      </c>
      <c r="EY563" s="514" t="n">
        <f aca="false">1-EJ563/BU563</f>
        <v>0.601010101010101</v>
      </c>
      <c r="EZ563" s="515" t="n">
        <f aca="false">BU563-EJ563</f>
        <v>23.8</v>
      </c>
      <c r="FA563" s="451" t="n">
        <f aca="false">1-EK563/BV563</f>
        <v>0.794239765385842</v>
      </c>
      <c r="FB563" s="432" t="n">
        <f aca="false">BV563-EK563</f>
        <v>219.558254003071</v>
      </c>
      <c r="FC563" s="453"/>
      <c r="FD563" s="432"/>
      <c r="FE563" s="453" t="n">
        <f aca="false">1-EQ563/CB563</f>
        <v>0.865248226950355</v>
      </c>
      <c r="FF563" s="431" t="n">
        <f aca="false">CB563-EQ563</f>
        <v>122</v>
      </c>
      <c r="FG563" s="491" t="n">
        <v>50400</v>
      </c>
      <c r="FH563" s="499"/>
      <c r="FI563" s="502"/>
      <c r="FJ563" s="488"/>
      <c r="FK563" s="456" t="n">
        <f aca="false">3000/BS563*24</f>
        <v>1.75477078306646</v>
      </c>
      <c r="FL563" s="491" t="n">
        <v>2200</v>
      </c>
      <c r="FM563" s="456" t="n">
        <f aca="false">FL563/BS563*1000</f>
        <v>53.617996149253</v>
      </c>
      <c r="FN563" s="491" t="n">
        <v>5421</v>
      </c>
      <c r="FO563" s="533" t="n">
        <f aca="false">FN563/11.15/1.2/1000</f>
        <v>0.405156950672646</v>
      </c>
      <c r="FP563" s="450" t="n">
        <f aca="false">FN563/BS563*1000</f>
        <v>132.119616875046</v>
      </c>
      <c r="FQ563" s="504" t="n">
        <v>54</v>
      </c>
      <c r="FR563" s="459" t="n">
        <f aca="false">FQ563/BS563*1000</f>
        <v>1.31607808729985</v>
      </c>
      <c r="FS563" s="505" t="n">
        <v>7.81</v>
      </c>
      <c r="FT563" s="536" t="n">
        <v>13.2</v>
      </c>
      <c r="FU563" s="496" t="n">
        <f aca="false">FT563*3.6</f>
        <v>47.52</v>
      </c>
      <c r="FV563" s="491" t="n">
        <v>6</v>
      </c>
      <c r="FW563" s="505"/>
      <c r="FX563" s="491"/>
      <c r="FY563" s="453" t="n">
        <f aca="false">1-FV563/(EG563+DD563)</f>
        <v>0.68421052631579</v>
      </c>
      <c r="FZ563" s="453"/>
      <c r="GA563" s="430"/>
      <c r="GB563" s="500" t="n">
        <f aca="false">1-FT563/DZ563</f>
        <v>0.164556962025317</v>
      </c>
      <c r="GC563" s="515" t="n">
        <f aca="false">(CW563+DZ563-FT563)</f>
        <v>2.6</v>
      </c>
      <c r="GD563" s="500" t="n">
        <f aca="false">1-FU563/EA563</f>
        <v>0.164556962025317</v>
      </c>
      <c r="GE563" s="528" t="n">
        <f aca="false">CX563+EA563-FU563</f>
        <v>9.36000000000001</v>
      </c>
      <c r="GF563" s="462" t="n">
        <f aca="false">4100/BS563*24</f>
        <v>2.3981867368575</v>
      </c>
      <c r="GG563" s="491" t="n">
        <v>20</v>
      </c>
      <c r="GH563" s="527" t="n">
        <f aca="false">GG563/80</f>
        <v>0.25</v>
      </c>
      <c r="GI563" s="491" t="n">
        <v>140</v>
      </c>
      <c r="GJ563" s="545" t="n">
        <f aca="false">GI563/GG563</f>
        <v>7</v>
      </c>
      <c r="GK563" s="464" t="n">
        <f aca="false">GG563/(BS563/24)*1000</f>
        <v>11.6984718871097</v>
      </c>
      <c r="GL563" s="508" t="n">
        <v>7.91</v>
      </c>
      <c r="GM563" s="536" t="n">
        <v>11.8</v>
      </c>
      <c r="GN563" s="537" t="n">
        <v>43</v>
      </c>
      <c r="GO563" s="527" t="n">
        <f aca="false">1-GM563/FT563</f>
        <v>0.106060606060606</v>
      </c>
      <c r="GP563" s="527" t="n">
        <f aca="false">1-GN563/FU563</f>
        <v>0.0951178451178451</v>
      </c>
      <c r="GQ563" s="536" t="n">
        <v>8</v>
      </c>
      <c r="GR563" s="456" t="n">
        <f aca="false">4300/BS563*24</f>
        <v>2.5151714557286</v>
      </c>
      <c r="GS563" s="537" t="n">
        <f aca="false">HC563</f>
        <v>11.3</v>
      </c>
      <c r="GT563" s="537" t="n">
        <f aca="false">HD563</f>
        <v>35.03</v>
      </c>
      <c r="GU563" s="527" t="n">
        <f aca="false">1-GS563/GM563</f>
        <v>0.0423728813559322</v>
      </c>
      <c r="GV563" s="527" t="n">
        <f aca="false">1-GT563/GN563</f>
        <v>0.185348837209302</v>
      </c>
      <c r="GW563" s="527" t="n">
        <f aca="false">1-HC563/FT563</f>
        <v>0.143939393939394</v>
      </c>
      <c r="GX563" s="527" t="n">
        <f aca="false">1-HD563/FU563</f>
        <v>0.2628367003367</v>
      </c>
      <c r="GY563" s="545" t="n">
        <f aca="false">GK563/(FU563-HD563)</f>
        <v>0.936627052610869</v>
      </c>
      <c r="GZ563" s="491" t="n">
        <v>40480</v>
      </c>
      <c r="HA563" s="494" t="n">
        <v>8.31</v>
      </c>
      <c r="HB563" s="494" t="n">
        <v>8.07</v>
      </c>
      <c r="HC563" s="495" t="n">
        <v>11.3</v>
      </c>
      <c r="HD563" s="499" t="n">
        <f aca="false">HC563*3.1</f>
        <v>35.03</v>
      </c>
      <c r="HE563" s="499" t="n">
        <v>10.7</v>
      </c>
      <c r="HF563" s="499" t="n">
        <f aca="false">HE563*2.7</f>
        <v>28.89</v>
      </c>
      <c r="HG563" s="499"/>
      <c r="HH563" s="493" t="n">
        <v>6</v>
      </c>
      <c r="HI563" s="509" t="n">
        <v>7290</v>
      </c>
      <c r="HJ563" s="491" t="n">
        <f aca="false">HI563*0.67</f>
        <v>4884.3</v>
      </c>
      <c r="HK563" s="491"/>
      <c r="HL563" s="491"/>
      <c r="HM563" s="544"/>
      <c r="HN563" s="507" t="n">
        <v>7.04</v>
      </c>
      <c r="HO563" s="492"/>
      <c r="HP563" s="546" t="n">
        <v>0.01</v>
      </c>
      <c r="HQ563" s="524"/>
      <c r="HR563" s="525"/>
      <c r="HS563" s="525" t="n">
        <v>0.22</v>
      </c>
      <c r="HT563" s="512" t="n">
        <v>4</v>
      </c>
      <c r="HU563" s="526" t="n">
        <f aca="false">72500/BA563*24</f>
        <v>43.949382435402</v>
      </c>
      <c r="HV563" s="527" t="n">
        <f aca="false">1-HC563/BE563</f>
        <v>0.714646464646465</v>
      </c>
      <c r="HW563" s="527" t="n">
        <f aca="false">1-HD563/BF563</f>
        <v>0.823080808080808</v>
      </c>
      <c r="HX563" s="527" t="n">
        <f aca="false">1-HN563/BK563</f>
        <v>0.677064220183486</v>
      </c>
      <c r="HY563" s="513" t="s">
        <v>248</v>
      </c>
    </row>
    <row r="564" s="599" customFormat="true" ht="15" hidden="false" customHeight="true" outlineLevel="0" collapsed="false">
      <c r="A564" s="401" t="n">
        <v>44046</v>
      </c>
      <c r="B564" s="516" t="n">
        <v>45639</v>
      </c>
      <c r="C564" s="403" t="n">
        <f aca="false">B564/$B$6</f>
        <v>0.91278</v>
      </c>
      <c r="D564" s="572" t="n">
        <v>7.86</v>
      </c>
      <c r="E564" s="573" t="n">
        <v>43.1</v>
      </c>
      <c r="F564" s="407" t="n">
        <v>188</v>
      </c>
      <c r="G564" s="407" t="n">
        <f aca="false">F564*B564/1000</f>
        <v>8580.132</v>
      </c>
      <c r="H564" s="403" t="n">
        <f aca="false">G564/$G$6</f>
        <v>0.34320528</v>
      </c>
      <c r="I564" s="574"/>
      <c r="J564" s="407"/>
      <c r="K564" s="575"/>
      <c r="L564" s="575"/>
      <c r="M564" s="575"/>
      <c r="N564" s="576"/>
      <c r="O564" s="576"/>
      <c r="P564" s="410"/>
      <c r="Q564" s="410" t="n">
        <v>1440</v>
      </c>
      <c r="R564" s="410"/>
      <c r="S564" s="410"/>
      <c r="T564" s="411" t="n">
        <v>5.05</v>
      </c>
      <c r="U564" s="410" t="n">
        <f aca="false">V564/2.9</f>
        <v>2108.62068965517</v>
      </c>
      <c r="V564" s="410" t="n">
        <v>6115</v>
      </c>
      <c r="W564" s="410" t="n">
        <v>3024</v>
      </c>
      <c r="X564" s="517"/>
      <c r="Y564" s="474"/>
      <c r="Z564" s="430"/>
      <c r="AA564" s="448"/>
      <c r="AB564" s="410"/>
      <c r="AC564" s="410"/>
      <c r="AD564" s="475"/>
      <c r="AE564" s="478"/>
      <c r="AF564" s="479" t="n">
        <f aca="false">X564+Q564</f>
        <v>1440</v>
      </c>
      <c r="AG564" s="478" t="n">
        <f aca="false">AF564/$AF$6</f>
        <v>0.576</v>
      </c>
      <c r="AH564" s="479" t="n">
        <f aca="false">AI564/2.9</f>
        <v>2108.62068965517</v>
      </c>
      <c r="AI564" s="479" t="n">
        <f aca="false">(V564*Q564+F564*X564)/AF564</f>
        <v>6115</v>
      </c>
      <c r="AJ564" s="474" t="n">
        <f aca="false">(V564*Q564+X564*F564)/1000</f>
        <v>8805.6</v>
      </c>
      <c r="AK564" s="478" t="n">
        <f aca="false">AJ564/$AJ$6</f>
        <v>0.39136</v>
      </c>
      <c r="AL564" s="448" t="n">
        <v>38</v>
      </c>
      <c r="AM564" s="480"/>
      <c r="AN564" s="474" t="n">
        <v>2194</v>
      </c>
      <c r="AO564" s="474" t="n">
        <v>1943</v>
      </c>
      <c r="AP564" s="480" t="n">
        <v>7.58</v>
      </c>
      <c r="AQ564" s="448" t="n">
        <v>801</v>
      </c>
      <c r="AR564" s="474" t="n">
        <f aca="false">AQ564*3</f>
        <v>2403</v>
      </c>
      <c r="AS564" s="658" t="n">
        <f aca="false">AR564/AQ564</f>
        <v>3</v>
      </c>
      <c r="AT564" s="474" t="n">
        <v>4940</v>
      </c>
      <c r="AU564" s="448"/>
      <c r="AV564" s="481" t="n">
        <v>40</v>
      </c>
      <c r="AW564" s="480" t="n">
        <v>8.67</v>
      </c>
      <c r="AX564" s="480" t="n">
        <v>41.77</v>
      </c>
      <c r="AY564" s="481" t="n">
        <v>10.3</v>
      </c>
      <c r="AZ564" s="481" t="n">
        <v>1.3</v>
      </c>
      <c r="BA564" s="421" t="n">
        <f aca="false">CC564+DF564</f>
        <v>43114</v>
      </c>
      <c r="BB564" s="422" t="n">
        <f aca="false">BA564/$BA$6</f>
        <v>0.86228</v>
      </c>
      <c r="BC564" s="423"/>
      <c r="BD564" s="424" t="n">
        <v>7.85</v>
      </c>
      <c r="BE564" s="425" t="n">
        <v>40.9</v>
      </c>
      <c r="BF564" s="421" t="n">
        <v>228</v>
      </c>
      <c r="BG564" s="427" t="n">
        <v>7690</v>
      </c>
      <c r="BH564" s="421" t="n">
        <f aca="false">BG564*0.67</f>
        <v>5152.3</v>
      </c>
      <c r="BI564" s="433"/>
      <c r="BJ564" s="422"/>
      <c r="BK564" s="428" t="n">
        <v>25.4</v>
      </c>
      <c r="BL564" s="428"/>
      <c r="BM564" s="429"/>
      <c r="BN564" s="423"/>
      <c r="BO564" s="426" t="n">
        <v>117</v>
      </c>
      <c r="BP564" s="426"/>
      <c r="BQ564" s="424" t="n">
        <v>4.28</v>
      </c>
      <c r="BR564" s="422" t="n">
        <f aca="false">BQ564/$BQ$6</f>
        <v>0.594444444444444</v>
      </c>
      <c r="BS564" s="410" t="n">
        <f aca="false">BA564+AF564</f>
        <v>44554</v>
      </c>
      <c r="BT564" s="430" t="n">
        <f aca="false">(BD564*BA564+AP564*AF564)/(AF564+BA564)</f>
        <v>7.84127351079589</v>
      </c>
      <c r="BU564" s="431" t="n">
        <f aca="false">(AQ564*Y564+BA564*BE564)/(BA564+Y564)</f>
        <v>40.9</v>
      </c>
      <c r="BV564" s="431" t="n">
        <f aca="false">(BA564*BF564+AR564*AF564)/(AF564+BA564)</f>
        <v>298.296718588679</v>
      </c>
      <c r="BW564" s="431" t="n">
        <f aca="false">(BA564*BG564+AS564*AF564)/(AF564+BA564)</f>
        <v>7441.5536203259</v>
      </c>
      <c r="BX564" s="431" t="n">
        <f aca="false">BW564*0.65</f>
        <v>4837.00985321183</v>
      </c>
      <c r="BY564" s="431" t="n">
        <f aca="false">(BK564*BA564+AY564*AF564)/BS564</f>
        <v>24.9119630111774</v>
      </c>
      <c r="BZ564" s="431"/>
      <c r="CA564" s="432"/>
      <c r="CB564" s="431" t="n">
        <f aca="false">BO564</f>
        <v>117</v>
      </c>
      <c r="CC564" s="433" t="n">
        <v>21731</v>
      </c>
      <c r="CD564" s="412" t="n">
        <f aca="false">CC564+AF564/2</f>
        <v>22451</v>
      </c>
      <c r="CE564" s="422" t="n">
        <f aca="false">CD564/25000</f>
        <v>0.89804</v>
      </c>
      <c r="CF564" s="434" t="n">
        <f aca="false">6700/CD564*24</f>
        <v>7.16226448710525</v>
      </c>
      <c r="CG564" s="435"/>
      <c r="CH564" s="428"/>
      <c r="CI564" s="447" t="n">
        <f aca="false">9500/CD564*24</f>
        <v>10.1554496458955</v>
      </c>
      <c r="CJ564" s="437" t="n">
        <v>33.5</v>
      </c>
      <c r="CK564" s="437" t="n">
        <v>3.05</v>
      </c>
      <c r="CL564" s="424"/>
      <c r="CM564" s="424" t="n">
        <v>17.1</v>
      </c>
      <c r="CN564" s="424" t="n">
        <v>95</v>
      </c>
      <c r="CO564" s="433"/>
      <c r="CP564" s="433"/>
      <c r="CQ564" s="438"/>
      <c r="CR564" s="438" t="n">
        <v>0.8</v>
      </c>
      <c r="CS564" s="425"/>
      <c r="CT564" s="433" t="n">
        <f aca="false">3500/CD564*24</f>
        <v>3.74148144848782</v>
      </c>
      <c r="CU564" s="435" t="n">
        <v>6.59</v>
      </c>
      <c r="CV564" s="439"/>
      <c r="CW564" s="440"/>
      <c r="CX564" s="441"/>
      <c r="CY564" s="442"/>
      <c r="CZ564" s="443"/>
      <c r="DA564" s="443"/>
      <c r="DB564" s="443"/>
      <c r="DC564" s="443"/>
      <c r="DD564" s="444"/>
      <c r="DE564" s="441"/>
      <c r="DF564" s="445" t="n">
        <v>21383</v>
      </c>
      <c r="DG564" s="446" t="n">
        <f aca="false">DF564+AF564/2</f>
        <v>22103</v>
      </c>
      <c r="DH564" s="422" t="n">
        <f aca="false">DG564/25000</f>
        <v>0.88412</v>
      </c>
      <c r="DI564" s="447" t="n">
        <f aca="false">6700/DG564*24</f>
        <v>7.27503053884088</v>
      </c>
      <c r="DJ564" s="435" t="n">
        <v>7.72</v>
      </c>
      <c r="DK564" s="428" t="n">
        <v>6.5</v>
      </c>
      <c r="DL564" s="447" t="n">
        <f aca="false">9500/DG564*24</f>
        <v>10.3153418088042</v>
      </c>
      <c r="DM564" s="423" t="n">
        <v>33.4</v>
      </c>
      <c r="DN564" s="423" t="n">
        <v>2.88</v>
      </c>
      <c r="DO564" s="424" t="n">
        <v>7.74</v>
      </c>
      <c r="DP564" s="424" t="n">
        <v>16.7</v>
      </c>
      <c r="DQ564" s="424" t="n">
        <v>93</v>
      </c>
      <c r="DR564" s="433"/>
      <c r="DS564" s="433"/>
      <c r="DT564" s="438"/>
      <c r="DU564" s="438" t="n">
        <v>0.82</v>
      </c>
      <c r="DV564" s="425"/>
      <c r="DW564" s="447" t="n">
        <f aca="false">3500/DG564*24</f>
        <v>3.80038908745419</v>
      </c>
      <c r="DX564" s="435" t="n">
        <v>6.68</v>
      </c>
      <c r="DY564" s="439" t="n">
        <v>7.92</v>
      </c>
      <c r="DZ564" s="440" t="n">
        <v>16.5</v>
      </c>
      <c r="EA564" s="661" t="n">
        <f aca="false">DZ564*3.6</f>
        <v>59.4</v>
      </c>
      <c r="EB564" s="442" t="n">
        <v>7580</v>
      </c>
      <c r="EC564" s="443" t="n">
        <v>7.7</v>
      </c>
      <c r="ED564" s="443"/>
      <c r="EE564" s="443"/>
      <c r="EF564" s="443"/>
      <c r="EG564" s="444" t="n">
        <v>16</v>
      </c>
      <c r="EH564" s="441"/>
      <c r="EI564" s="430" t="n">
        <f aca="false">DY564</f>
        <v>7.92</v>
      </c>
      <c r="EJ564" s="448" t="n">
        <f aca="false">DZ564</f>
        <v>16.5</v>
      </c>
      <c r="EK564" s="449" t="n">
        <f aca="false">EA564</f>
        <v>59.4</v>
      </c>
      <c r="EL564" s="418" t="n">
        <f aca="false">EB564</f>
        <v>7580</v>
      </c>
      <c r="EM564" s="432" t="n">
        <f aca="false">EC564</f>
        <v>7.7</v>
      </c>
      <c r="EN564" s="432"/>
      <c r="EO564" s="432"/>
      <c r="EP564" s="432"/>
      <c r="EQ564" s="431" t="n">
        <f aca="false">EG564</f>
        <v>16</v>
      </c>
      <c r="ER564" s="449"/>
      <c r="ES564" s="450" t="n">
        <f aca="false">44000/(BA564+AF564)*24</f>
        <v>23.7015756161063</v>
      </c>
      <c r="ET564" s="451" t="n">
        <f aca="false">(BA564+AF564)/BA$6</f>
        <v>0.89108</v>
      </c>
      <c r="EU564" s="452" t="n">
        <f aca="false">BV564/1000/ES564*24</f>
        <v>0.302052545454545</v>
      </c>
      <c r="EV564" s="451" t="n">
        <f aca="false">EU564/$EU$6</f>
        <v>0.559356565656566</v>
      </c>
      <c r="EW564" s="514" t="n">
        <f aca="false">1-EM564/BY564</f>
        <v>0.690911551348034</v>
      </c>
      <c r="EX564" s="515" t="n">
        <f aca="false">BY564-EM564</f>
        <v>17.2119630111774</v>
      </c>
      <c r="EY564" s="514" t="n">
        <f aca="false">1-EJ564/BU564</f>
        <v>0.596577017114914</v>
      </c>
      <c r="EZ564" s="515" t="n">
        <f aca="false">BU564-EJ564</f>
        <v>24.4</v>
      </c>
      <c r="FA564" s="451" t="n">
        <f aca="false">1-EK564/BV564</f>
        <v>0.800869415255263</v>
      </c>
      <c r="FB564" s="432" t="n">
        <f aca="false">BV564-EK564</f>
        <v>238.896718588679</v>
      </c>
      <c r="FC564" s="453"/>
      <c r="FD564" s="432"/>
      <c r="FE564" s="453" t="n">
        <f aca="false">1-EQ564/CB564</f>
        <v>0.863247863247863</v>
      </c>
      <c r="FF564" s="431" t="n">
        <f aca="false">CB564-EQ564</f>
        <v>101</v>
      </c>
      <c r="FG564" s="406" t="n">
        <v>50400</v>
      </c>
      <c r="FH564" s="590"/>
      <c r="FI564" s="591"/>
      <c r="FJ564" s="592"/>
      <c r="FK564" s="456" t="n">
        <f aca="false">3000/BS564*24</f>
        <v>1.61601651927997</v>
      </c>
      <c r="FL564" s="531" t="n">
        <v>2200</v>
      </c>
      <c r="FM564" s="456" t="n">
        <f aca="false">FL564/BS564*1000</f>
        <v>49.3782825335548</v>
      </c>
      <c r="FN564" s="531" t="n">
        <v>5560</v>
      </c>
      <c r="FO564" s="533" t="n">
        <f aca="false">FN564/11.15/1.2/1000</f>
        <v>0.415545590433483</v>
      </c>
      <c r="FP564" s="450" t="n">
        <f aca="false">FN564/BS564*1000</f>
        <v>124.79238676662</v>
      </c>
      <c r="FQ564" s="458" t="n">
        <v>54</v>
      </c>
      <c r="FR564" s="459" t="n">
        <f aca="false">FQ564/BS564*1000</f>
        <v>1.21201238945998</v>
      </c>
      <c r="FS564" s="577" t="n">
        <v>7.9</v>
      </c>
      <c r="FT564" s="578" t="n">
        <v>12.2</v>
      </c>
      <c r="FU564" s="661" t="n">
        <v>45</v>
      </c>
      <c r="FV564" s="580" t="n">
        <v>6</v>
      </c>
      <c r="FW564" s="581"/>
      <c r="FX564" s="580"/>
      <c r="FY564" s="453" t="n">
        <f aca="false">1-FV564/(EG564+DD564)</f>
        <v>0.625</v>
      </c>
      <c r="FZ564" s="453"/>
      <c r="GA564" s="430"/>
      <c r="GB564" s="514" t="n">
        <f aca="false">1-FT564/DZ564</f>
        <v>0.260606060606061</v>
      </c>
      <c r="GC564" s="515" t="n">
        <f aca="false">(CW564+DZ564-FT564)</f>
        <v>4.3</v>
      </c>
      <c r="GD564" s="514" t="n">
        <f aca="false">1-FU564/EA564</f>
        <v>0.242424242424242</v>
      </c>
      <c r="GE564" s="528" t="n">
        <f aca="false">CX564+EA564-FU564</f>
        <v>14.4</v>
      </c>
      <c r="GF564" s="462" t="n">
        <f aca="false">4100/BS564*24</f>
        <v>2.20855590968263</v>
      </c>
      <c r="GG564" s="607" t="n">
        <v>20</v>
      </c>
      <c r="GH564" s="451" t="n">
        <f aca="false">GG564/80</f>
        <v>0.25</v>
      </c>
      <c r="GI564" s="406" t="n">
        <v>140</v>
      </c>
      <c r="GJ564" s="463" t="n">
        <f aca="false">GI564/GG564</f>
        <v>7</v>
      </c>
      <c r="GK564" s="464" t="n">
        <f aca="false">GG564/(BS564/24)*1000</f>
        <v>10.7734434618665</v>
      </c>
      <c r="GL564" s="465" t="n">
        <v>8.01</v>
      </c>
      <c r="GM564" s="530" t="n">
        <v>11.5</v>
      </c>
      <c r="GN564" s="407" t="n">
        <v>45</v>
      </c>
      <c r="GO564" s="514" t="n">
        <f aca="false">1-GM564/FT564</f>
        <v>0.0573770491803278</v>
      </c>
      <c r="GP564" s="451" t="n">
        <f aca="false">1-GN564/FU564</f>
        <v>0</v>
      </c>
      <c r="GQ564" s="578" t="n">
        <v>8</v>
      </c>
      <c r="GR564" s="456" t="n">
        <f aca="false">4300/BS564*24</f>
        <v>2.3162903443013</v>
      </c>
      <c r="GS564" s="532" t="n">
        <f aca="false">HC564</f>
        <v>10.9</v>
      </c>
      <c r="GT564" s="532" t="n">
        <f aca="false">HD564</f>
        <v>33.79</v>
      </c>
      <c r="GU564" s="514" t="n">
        <f aca="false">1-GS564/GM564</f>
        <v>0.0521739130434782</v>
      </c>
      <c r="GV564" s="514" t="n">
        <f aca="false">1-GT564/GN564</f>
        <v>0.249111111111111</v>
      </c>
      <c r="GW564" s="514" t="n">
        <f aca="false">1-HC564/FT564</f>
        <v>0.10655737704918</v>
      </c>
      <c r="GX564" s="514" t="n">
        <f aca="false">1-HD564/FU564</f>
        <v>0.249111111111111</v>
      </c>
      <c r="GY564" s="463" t="n">
        <f aca="false">GK564/(FU564-HD564)</f>
        <v>0.961056508641079</v>
      </c>
      <c r="GZ564" s="406" t="n">
        <v>42721</v>
      </c>
      <c r="HA564" s="582" t="n">
        <v>8.26</v>
      </c>
      <c r="HB564" s="452" t="n">
        <v>8.08</v>
      </c>
      <c r="HC564" s="578" t="n">
        <v>10.9</v>
      </c>
      <c r="HD564" s="464" t="n">
        <f aca="false">HC564*3.1</f>
        <v>33.79</v>
      </c>
      <c r="HE564" s="464" t="n">
        <v>10.9</v>
      </c>
      <c r="HF564" s="464" t="n">
        <f aca="false">HE564*2.7</f>
        <v>29.43</v>
      </c>
      <c r="HG564" s="583"/>
      <c r="HH564" s="576" t="n">
        <v>4</v>
      </c>
      <c r="HI564" s="584" t="n">
        <v>7390</v>
      </c>
      <c r="HJ564" s="407" t="n">
        <f aca="false">HI564*0.67</f>
        <v>4951.3</v>
      </c>
      <c r="HK564" s="407"/>
      <c r="HL564" s="550"/>
      <c r="HM564" s="585"/>
      <c r="HN564" s="462" t="n">
        <v>8.22</v>
      </c>
      <c r="HO564" s="575"/>
      <c r="HP564" s="549" t="n">
        <v>0.01</v>
      </c>
      <c r="HQ564" s="586"/>
      <c r="HR564" s="587"/>
      <c r="HS564" s="521" t="n">
        <v>0.21</v>
      </c>
      <c r="HT564" s="588" t="n">
        <v>4</v>
      </c>
      <c r="HU564" s="523" t="n">
        <f aca="false">72500/BA564*24</f>
        <v>40.3581203321427</v>
      </c>
      <c r="HV564" s="514" t="n">
        <f aca="false">1-HC564/BE564</f>
        <v>0.733496332518337</v>
      </c>
      <c r="HW564" s="514" t="n">
        <f aca="false">1-HD564/BF564</f>
        <v>0.851798245614035</v>
      </c>
      <c r="HX564" s="514" t="n">
        <f aca="false">1-HN564/BK564</f>
        <v>0.676377952755905</v>
      </c>
      <c r="HY564" s="600" t="s">
        <v>246</v>
      </c>
    </row>
    <row r="565" s="599" customFormat="true" ht="15" hidden="false" customHeight="true" outlineLevel="0" collapsed="false">
      <c r="A565" s="401" t="n">
        <v>44047</v>
      </c>
      <c r="B565" s="516" t="n">
        <v>49966</v>
      </c>
      <c r="C565" s="403" t="n">
        <f aca="false">B565/$B$6</f>
        <v>0.99932</v>
      </c>
      <c r="D565" s="572" t="n">
        <v>7.88</v>
      </c>
      <c r="E565" s="573" t="n">
        <v>41.6</v>
      </c>
      <c r="F565" s="407" t="n">
        <v>247</v>
      </c>
      <c r="G565" s="407" t="n">
        <f aca="false">F565*B565/1000</f>
        <v>12341.602</v>
      </c>
      <c r="H565" s="403" t="n">
        <f aca="false">G565/$G$6</f>
        <v>0.49366408</v>
      </c>
      <c r="I565" s="574"/>
      <c r="J565" s="407"/>
      <c r="K565" s="575"/>
      <c r="L565" s="575"/>
      <c r="M565" s="575"/>
      <c r="N565" s="576"/>
      <c r="O565" s="576"/>
      <c r="P565" s="410"/>
      <c r="Q565" s="410" t="n">
        <v>1440</v>
      </c>
      <c r="R565" s="410"/>
      <c r="S565" s="410"/>
      <c r="T565" s="411" t="n">
        <v>5.63</v>
      </c>
      <c r="U565" s="410" t="n">
        <f aca="false">V565/2.9</f>
        <v>2828.27586206897</v>
      </c>
      <c r="V565" s="410" t="n">
        <v>8202</v>
      </c>
      <c r="W565" s="410" t="n">
        <v>3389</v>
      </c>
      <c r="X565" s="517"/>
      <c r="Y565" s="474"/>
      <c r="Z565" s="430"/>
      <c r="AA565" s="448"/>
      <c r="AB565" s="410"/>
      <c r="AC565" s="410"/>
      <c r="AD565" s="475"/>
      <c r="AE565" s="478"/>
      <c r="AF565" s="479" t="n">
        <f aca="false">X565+Q565</f>
        <v>1440</v>
      </c>
      <c r="AG565" s="478" t="n">
        <f aca="false">AF565/$AF$6</f>
        <v>0.576</v>
      </c>
      <c r="AH565" s="479" t="n">
        <f aca="false">AI565/2.9</f>
        <v>2828.27586206897</v>
      </c>
      <c r="AI565" s="479" t="n">
        <f aca="false">(V565*Q565+F565*X565)/AF565</f>
        <v>8202</v>
      </c>
      <c r="AJ565" s="474" t="n">
        <f aca="false">(V565*Q565+X565*F565)/1000</f>
        <v>11810.88</v>
      </c>
      <c r="AK565" s="478" t="n">
        <f aca="false">AJ565/$AJ$6</f>
        <v>0.524928</v>
      </c>
      <c r="AL565" s="448" t="n">
        <v>38</v>
      </c>
      <c r="AM565" s="480"/>
      <c r="AN565" s="474" t="n">
        <v>2085</v>
      </c>
      <c r="AO565" s="474" t="n">
        <v>1837</v>
      </c>
      <c r="AP565" s="480" t="n">
        <v>7.44</v>
      </c>
      <c r="AQ565" s="448" t="n">
        <v>734</v>
      </c>
      <c r="AR565" s="474" t="n">
        <f aca="false">AQ565*3</f>
        <v>2202</v>
      </c>
      <c r="AS565" s="658" t="n">
        <f aca="false">AR565/AQ565</f>
        <v>3</v>
      </c>
      <c r="AT565" s="474" t="n">
        <v>5000</v>
      </c>
      <c r="AU565" s="448"/>
      <c r="AV565" s="481" t="n">
        <v>42</v>
      </c>
      <c r="AW565" s="480" t="n">
        <v>8.32</v>
      </c>
      <c r="AX565" s="480" t="n">
        <v>44.5</v>
      </c>
      <c r="AY565" s="481" t="n">
        <v>10.4</v>
      </c>
      <c r="AZ565" s="481" t="n">
        <v>1</v>
      </c>
      <c r="BA565" s="421" t="n">
        <f aca="false">CC565+DF565</f>
        <v>43668</v>
      </c>
      <c r="BB565" s="422" t="n">
        <f aca="false">BA565/$BA$6</f>
        <v>0.87336</v>
      </c>
      <c r="BC565" s="423"/>
      <c r="BD565" s="424" t="n">
        <v>7.81</v>
      </c>
      <c r="BE565" s="425" t="n">
        <v>40.6</v>
      </c>
      <c r="BF565" s="421" t="n">
        <v>281</v>
      </c>
      <c r="BG565" s="427" t="n">
        <v>8080</v>
      </c>
      <c r="BH565" s="421" t="n">
        <f aca="false">BG565*0.67</f>
        <v>5413.6</v>
      </c>
      <c r="BI565" s="433" t="n">
        <v>1566</v>
      </c>
      <c r="BJ565" s="422" t="n">
        <f aca="false">BI565/35.5*(23+35.5)/BH565</f>
        <v>0.476686779462054</v>
      </c>
      <c r="BK565" s="428" t="n">
        <v>28.3</v>
      </c>
      <c r="BL565" s="428" t="n">
        <v>13.9</v>
      </c>
      <c r="BM565" s="429" t="n">
        <v>9.6</v>
      </c>
      <c r="BN565" s="423" t="n">
        <v>1.1</v>
      </c>
      <c r="BO565" s="426" t="n">
        <v>147</v>
      </c>
      <c r="BP565" s="426" t="n">
        <v>32</v>
      </c>
      <c r="BQ565" s="424" t="n">
        <v>4.49</v>
      </c>
      <c r="BR565" s="422" t="n">
        <f aca="false">BQ565/$BQ$6</f>
        <v>0.623611111111111</v>
      </c>
      <c r="BS565" s="410" t="n">
        <f aca="false">BA565+AF565</f>
        <v>45108</v>
      </c>
      <c r="BT565" s="430" t="n">
        <f aca="false">(BD565*BA565+AP565*AF565)/(AF565+BA565)</f>
        <v>7.79818834796488</v>
      </c>
      <c r="BU565" s="431" t="n">
        <f aca="false">(AQ565*Y565+BA565*BE565)/(BA565+Y565)</f>
        <v>40.6</v>
      </c>
      <c r="BV565" s="431" t="n">
        <f aca="false">(BA565*BF565+AR565*AF565)/(AF565+BA565)</f>
        <v>342.324820430966</v>
      </c>
      <c r="BW565" s="431" t="n">
        <f aca="false">(BA565*BG565+AS565*AF565)/(AF565+BA565)</f>
        <v>7822.15482841181</v>
      </c>
      <c r="BX565" s="431" t="n">
        <f aca="false">BW565*0.65</f>
        <v>5084.40063846768</v>
      </c>
      <c r="BY565" s="431" t="n">
        <f aca="false">(BK565*BA565+AY565*AF565)/BS565</f>
        <v>27.7285714285714</v>
      </c>
      <c r="BZ565" s="431" t="n">
        <f aca="false">(BL565*BA565+AY565*AF565)/BS565</f>
        <v>13.7882681564246</v>
      </c>
      <c r="CA565" s="432" t="n">
        <f aca="false">(BN565*BA565+AZ565*AF565)/BS565</f>
        <v>1.09680766161213</v>
      </c>
      <c r="CB565" s="431" t="n">
        <f aca="false">BO565</f>
        <v>147</v>
      </c>
      <c r="CC565" s="433" t="n">
        <v>22129</v>
      </c>
      <c r="CD565" s="412" t="n">
        <f aca="false">CC565+AF565/2</f>
        <v>22849</v>
      </c>
      <c r="CE565" s="422" t="n">
        <f aca="false">CD565/25000</f>
        <v>0.91396</v>
      </c>
      <c r="CF565" s="434" t="n">
        <f aca="false">6700/CD565*24</f>
        <v>7.03750711190862</v>
      </c>
      <c r="CG565" s="435"/>
      <c r="CH565" s="428"/>
      <c r="CI565" s="447" t="n">
        <f aca="false">9500/CD565*24</f>
        <v>9.97855486016893</v>
      </c>
      <c r="CJ565" s="437" t="n">
        <v>33.2</v>
      </c>
      <c r="CK565" s="437" t="n">
        <v>2.63</v>
      </c>
      <c r="CL565" s="424"/>
      <c r="CM565" s="424" t="n">
        <v>16.5</v>
      </c>
      <c r="CN565" s="424" t="n">
        <v>115</v>
      </c>
      <c r="CO565" s="433"/>
      <c r="CP565" s="433"/>
      <c r="CQ565" s="438"/>
      <c r="CR565" s="438" t="n">
        <v>0.81</v>
      </c>
      <c r="CS565" s="425"/>
      <c r="CT565" s="433" t="n">
        <f aca="false">3500/CD565*24</f>
        <v>3.6763096853254</v>
      </c>
      <c r="CU565" s="435" t="n">
        <v>6.34</v>
      </c>
      <c r="CV565" s="439"/>
      <c r="CW565" s="440"/>
      <c r="CX565" s="441"/>
      <c r="CY565" s="442"/>
      <c r="CZ565" s="443"/>
      <c r="DA565" s="443"/>
      <c r="DB565" s="443"/>
      <c r="DC565" s="443"/>
      <c r="DD565" s="444"/>
      <c r="DE565" s="441"/>
      <c r="DF565" s="445" t="n">
        <v>21539</v>
      </c>
      <c r="DG565" s="446" t="n">
        <f aca="false">DF565+AF565/2</f>
        <v>22259</v>
      </c>
      <c r="DH565" s="422" t="n">
        <f aca="false">DG565/25000</f>
        <v>0.89036</v>
      </c>
      <c r="DI565" s="447" t="n">
        <f aca="false">6700/DG565*24</f>
        <v>7.22404420683768</v>
      </c>
      <c r="DJ565" s="435" t="n">
        <v>7.71</v>
      </c>
      <c r="DK565" s="428" t="n">
        <v>7.9</v>
      </c>
      <c r="DL565" s="447" t="n">
        <f aca="false">9500/DG565*24</f>
        <v>10.2430477559639</v>
      </c>
      <c r="DM565" s="423" t="n">
        <v>33.3</v>
      </c>
      <c r="DN565" s="423" t="n">
        <v>2.93</v>
      </c>
      <c r="DO565" s="424" t="n">
        <v>7.61</v>
      </c>
      <c r="DP565" s="424" t="n">
        <v>16.8</v>
      </c>
      <c r="DQ565" s="424" t="n">
        <v>104</v>
      </c>
      <c r="DR565" s="433" t="n">
        <v>4310</v>
      </c>
      <c r="DS565" s="433" t="n">
        <v>2103</v>
      </c>
      <c r="DT565" s="438" t="n">
        <f aca="false">DS565/DR565</f>
        <v>0.487935034802784</v>
      </c>
      <c r="DU565" s="438" t="n">
        <v>0.83</v>
      </c>
      <c r="DV565" s="425"/>
      <c r="DW565" s="447" t="n">
        <f aca="false">3500/DG565*24</f>
        <v>3.77375443640774</v>
      </c>
      <c r="DX565" s="435" t="n">
        <v>6.8</v>
      </c>
      <c r="DY565" s="439" t="n">
        <v>7.91</v>
      </c>
      <c r="DZ565" s="440" t="n">
        <v>16.8</v>
      </c>
      <c r="EA565" s="661" t="n">
        <f aca="false">DZ565*3.6</f>
        <v>60.48</v>
      </c>
      <c r="EB565" s="442" t="n">
        <v>7690</v>
      </c>
      <c r="EC565" s="443" t="n">
        <v>10.5</v>
      </c>
      <c r="ED565" s="443" t="n">
        <v>0.24</v>
      </c>
      <c r="EE565" s="443" t="n">
        <v>9.1</v>
      </c>
      <c r="EF565" s="443" t="n">
        <v>0.9</v>
      </c>
      <c r="EG565" s="444" t="n">
        <v>18</v>
      </c>
      <c r="EH565" s="441" t="n">
        <v>16</v>
      </c>
      <c r="EI565" s="430" t="n">
        <f aca="false">DY565</f>
        <v>7.91</v>
      </c>
      <c r="EJ565" s="448" t="n">
        <f aca="false">DZ565</f>
        <v>16.8</v>
      </c>
      <c r="EK565" s="449" t="n">
        <f aca="false">EA565</f>
        <v>60.48</v>
      </c>
      <c r="EL565" s="418" t="n">
        <f aca="false">EB565</f>
        <v>7690</v>
      </c>
      <c r="EM565" s="432" t="n">
        <f aca="false">EC565</f>
        <v>10.5</v>
      </c>
      <c r="EN565" s="432" t="n">
        <f aca="false">ED565</f>
        <v>0.24</v>
      </c>
      <c r="EO565" s="432" t="n">
        <f aca="false">EE565</f>
        <v>9.1</v>
      </c>
      <c r="EP565" s="432" t="n">
        <f aca="false">EF565</f>
        <v>0.9</v>
      </c>
      <c r="EQ565" s="431" t="n">
        <f aca="false">EG565</f>
        <v>18</v>
      </c>
      <c r="ER565" s="449" t="n">
        <f aca="false">EH565</f>
        <v>16</v>
      </c>
      <c r="ES565" s="450" t="n">
        <f aca="false">44000/(BA565+AF565)*24</f>
        <v>23.4104815110402</v>
      </c>
      <c r="ET565" s="451" t="n">
        <f aca="false">(BA565+AF565)/BA$6</f>
        <v>0.90216</v>
      </c>
      <c r="EU565" s="452" t="n">
        <f aca="false">BV565/1000/ES565*24</f>
        <v>0.350945181818182</v>
      </c>
      <c r="EV565" s="451" t="n">
        <f aca="false">EU565/$EU$6</f>
        <v>0.649898484848485</v>
      </c>
      <c r="EW565" s="514" t="n">
        <f aca="false">1-EM565/BY565</f>
        <v>0.621329211746522</v>
      </c>
      <c r="EX565" s="515" t="n">
        <f aca="false">BY565-EM565</f>
        <v>17.2285714285714</v>
      </c>
      <c r="EY565" s="514" t="n">
        <f aca="false">1-EJ565/BU565</f>
        <v>0.586206896551724</v>
      </c>
      <c r="EZ565" s="515" t="n">
        <f aca="false">BU565-EJ565</f>
        <v>23.8</v>
      </c>
      <c r="FA565" s="451" t="n">
        <f aca="false">1-EK565/BV565</f>
        <v>0.823325694222641</v>
      </c>
      <c r="FB565" s="432" t="n">
        <f aca="false">BV565-EK565</f>
        <v>281.844820430966</v>
      </c>
      <c r="FC565" s="453" t="n">
        <f aca="false">1-EP565/CA565</f>
        <v>0.179436804191225</v>
      </c>
      <c r="FD565" s="432" t="n">
        <f aca="false">CA565-EP565</f>
        <v>0.196807661612131</v>
      </c>
      <c r="FE565" s="453" t="n">
        <f aca="false">1-EQ565/CB565</f>
        <v>0.877551020408163</v>
      </c>
      <c r="FF565" s="431" t="n">
        <f aca="false">CB565-EQ565</f>
        <v>129</v>
      </c>
      <c r="FG565" s="406" t="n">
        <v>50400</v>
      </c>
      <c r="FH565" s="590"/>
      <c r="FI565" s="591"/>
      <c r="FJ565" s="592"/>
      <c r="FK565" s="456" t="n">
        <f aca="false">3000/BS565*24</f>
        <v>1.59616919393456</v>
      </c>
      <c r="FL565" s="531" t="n">
        <v>2200</v>
      </c>
      <c r="FM565" s="456" t="n">
        <f aca="false">FL565/BS565*1000</f>
        <v>48.7718364813337</v>
      </c>
      <c r="FN565" s="531" t="n">
        <v>5421</v>
      </c>
      <c r="FO565" s="533" t="n">
        <f aca="false">FN565/11.15/1.2/1000</f>
        <v>0.405156950672646</v>
      </c>
      <c r="FP565" s="450" t="n">
        <f aca="false">FN565/BS565*1000</f>
        <v>120.178238893323</v>
      </c>
      <c r="FQ565" s="458" t="n">
        <v>54</v>
      </c>
      <c r="FR565" s="459" t="n">
        <f aca="false">FQ565/BS565*1000</f>
        <v>1.19712689545092</v>
      </c>
      <c r="FS565" s="577" t="n">
        <v>7.83</v>
      </c>
      <c r="FT565" s="578" t="n">
        <v>12.9</v>
      </c>
      <c r="FU565" s="661" t="n">
        <v>56</v>
      </c>
      <c r="FV565" s="580" t="n">
        <v>6</v>
      </c>
      <c r="FW565" s="581" t="n">
        <v>0.18</v>
      </c>
      <c r="FX565" s="580" t="n">
        <v>8</v>
      </c>
      <c r="FY565" s="453" t="n">
        <f aca="false">1-FV565/(EG565+DD565)</f>
        <v>0.666666666666667</v>
      </c>
      <c r="FZ565" s="453" t="n">
        <f aca="false">1-FW565/(EF565+DC565)</f>
        <v>0.8</v>
      </c>
      <c r="GA565" s="430" t="n">
        <f aca="false">EF565+DC565-FW565</f>
        <v>0.72</v>
      </c>
      <c r="GB565" s="514" t="n">
        <f aca="false">1-FT565/DZ565</f>
        <v>0.232142857142857</v>
      </c>
      <c r="GC565" s="515" t="n">
        <f aca="false">(CW565+DZ565-FT565)</f>
        <v>3.9</v>
      </c>
      <c r="GD565" s="514" t="n">
        <f aca="false">1-FU565/EA565</f>
        <v>0.0740740740740742</v>
      </c>
      <c r="GE565" s="528" t="n">
        <f aca="false">CX565+EA565-FU565</f>
        <v>4.48</v>
      </c>
      <c r="GF565" s="462" t="n">
        <f aca="false">4100/BS565*24</f>
        <v>2.18143123171056</v>
      </c>
      <c r="GG565" s="607" t="n">
        <v>20</v>
      </c>
      <c r="GH565" s="451" t="n">
        <f aca="false">GG565/80</f>
        <v>0.25</v>
      </c>
      <c r="GI565" s="406" t="n">
        <v>140</v>
      </c>
      <c r="GJ565" s="463" t="n">
        <f aca="false">GI565/GG565</f>
        <v>7</v>
      </c>
      <c r="GK565" s="464" t="n">
        <f aca="false">GG565/(BS565/24)*1000</f>
        <v>10.6411279595637</v>
      </c>
      <c r="GL565" s="465" t="n">
        <v>7.95</v>
      </c>
      <c r="GM565" s="530" t="n">
        <v>12.6</v>
      </c>
      <c r="GN565" s="407" t="n">
        <v>52</v>
      </c>
      <c r="GO565" s="514" t="n">
        <f aca="false">1-GM565/FT565</f>
        <v>0.0232558139534884</v>
      </c>
      <c r="GP565" s="451" t="n">
        <f aca="false">1-GN565/FU565</f>
        <v>0.0714285714285714</v>
      </c>
      <c r="GQ565" s="578" t="n">
        <v>8</v>
      </c>
      <c r="GR565" s="456" t="n">
        <f aca="false">4300/BS565*24</f>
        <v>2.2878425113062</v>
      </c>
      <c r="GS565" s="532" t="n">
        <f aca="false">HC565</f>
        <v>12.1</v>
      </c>
      <c r="GT565" s="532" t="n">
        <f aca="false">HD565</f>
        <v>37.51</v>
      </c>
      <c r="GU565" s="514" t="n">
        <f aca="false">1-GS565/GM565</f>
        <v>0.0396825396825397</v>
      </c>
      <c r="GV565" s="514" t="n">
        <f aca="false">1-GT565/GN565</f>
        <v>0.278653846153846</v>
      </c>
      <c r="GW565" s="514" t="n">
        <f aca="false">1-HC565/FT565</f>
        <v>0.062015503875969</v>
      </c>
      <c r="GX565" s="514" t="n">
        <f aca="false">1-HD565/FU565</f>
        <v>0.330178571428571</v>
      </c>
      <c r="GY565" s="463" t="n">
        <f aca="false">GK565/(FU565-HD565)</f>
        <v>0.575507190890412</v>
      </c>
      <c r="GZ565" s="406" t="n">
        <v>48422</v>
      </c>
      <c r="HA565" s="582" t="n">
        <v>8.23</v>
      </c>
      <c r="HB565" s="452" t="n">
        <v>8.1</v>
      </c>
      <c r="HC565" s="578" t="n">
        <v>12.1</v>
      </c>
      <c r="HD565" s="464" t="n">
        <f aca="false">HC565*3.1</f>
        <v>37.51</v>
      </c>
      <c r="HE565" s="464" t="n">
        <v>11.3</v>
      </c>
      <c r="HF565" s="464" t="n">
        <f aca="false">HE565*2.7</f>
        <v>30.51</v>
      </c>
      <c r="HG565" s="583"/>
      <c r="HH565" s="576" t="n">
        <v>4</v>
      </c>
      <c r="HI565" s="584" t="n">
        <v>7670</v>
      </c>
      <c r="HJ565" s="407" t="n">
        <f aca="false">HI565*0.67</f>
        <v>5138.9</v>
      </c>
      <c r="HK565" s="407" t="n">
        <v>225</v>
      </c>
      <c r="HL565" s="550" t="n">
        <v>1551</v>
      </c>
      <c r="HM565" s="585" t="n">
        <v>9.7</v>
      </c>
      <c r="HN565" s="462" t="n">
        <v>10.2</v>
      </c>
      <c r="HO565" s="575" t="n">
        <v>0.18</v>
      </c>
      <c r="HP565" s="549" t="n">
        <v>0.01</v>
      </c>
      <c r="HQ565" s="586" t="n">
        <v>7.8</v>
      </c>
      <c r="HR565" s="587" t="n">
        <v>0.16</v>
      </c>
      <c r="HS565" s="521" t="n">
        <v>0.25</v>
      </c>
      <c r="HT565" s="588" t="n">
        <v>4</v>
      </c>
      <c r="HU565" s="523" t="n">
        <f aca="false">72500/BA565*24</f>
        <v>39.8461115691124</v>
      </c>
      <c r="HV565" s="514" t="n">
        <f aca="false">1-HC565/BE565</f>
        <v>0.701970443349754</v>
      </c>
      <c r="HW565" s="514" t="n">
        <f aca="false">1-HD565/BF565</f>
        <v>0.866512455516014</v>
      </c>
      <c r="HX565" s="514" t="n">
        <f aca="false">1-HN565/BK565</f>
        <v>0.639575971731449</v>
      </c>
      <c r="HY565" s="600" t="s">
        <v>249</v>
      </c>
    </row>
    <row r="566" s="599" customFormat="true" ht="15" hidden="false" customHeight="true" outlineLevel="0" collapsed="false">
      <c r="A566" s="401" t="n">
        <v>44048</v>
      </c>
      <c r="B566" s="516" t="n">
        <v>46475</v>
      </c>
      <c r="C566" s="403" t="n">
        <f aca="false">B566/$B$6</f>
        <v>0.9295</v>
      </c>
      <c r="D566" s="572" t="n">
        <v>7.98</v>
      </c>
      <c r="E566" s="573" t="n">
        <v>33.3</v>
      </c>
      <c r="F566" s="407" t="n">
        <v>185</v>
      </c>
      <c r="G566" s="407" t="n">
        <f aca="false">F566*B566/1000</f>
        <v>8597.875</v>
      </c>
      <c r="H566" s="403" t="n">
        <f aca="false">G566/$G$6</f>
        <v>0.343915</v>
      </c>
      <c r="I566" s="574"/>
      <c r="J566" s="407"/>
      <c r="K566" s="575"/>
      <c r="L566" s="575"/>
      <c r="M566" s="575"/>
      <c r="N566" s="576"/>
      <c r="O566" s="576"/>
      <c r="P566" s="410"/>
      <c r="Q566" s="410" t="n">
        <v>1440</v>
      </c>
      <c r="R566" s="410"/>
      <c r="S566" s="410"/>
      <c r="T566" s="411" t="n">
        <v>4.48</v>
      </c>
      <c r="U566" s="410" t="n">
        <f aca="false">V566/2.9</f>
        <v>2722.41379310345</v>
      </c>
      <c r="V566" s="410" t="n">
        <v>7895</v>
      </c>
      <c r="W566" s="410" t="n">
        <v>3094</v>
      </c>
      <c r="X566" s="517"/>
      <c r="Y566" s="474"/>
      <c r="Z566" s="430"/>
      <c r="AA566" s="410"/>
      <c r="AB566" s="410"/>
      <c r="AC566" s="410"/>
      <c r="AD566" s="475"/>
      <c r="AE566" s="478"/>
      <c r="AF566" s="479" t="n">
        <f aca="false">X566+Q566</f>
        <v>1440</v>
      </c>
      <c r="AG566" s="478" t="n">
        <f aca="false">AF566/$AF$6</f>
        <v>0.576</v>
      </c>
      <c r="AH566" s="479" t="n">
        <f aca="false">AI566/2.9</f>
        <v>2722.41379310345</v>
      </c>
      <c r="AI566" s="479" t="n">
        <f aca="false">(V566*Q566+F566*X566)/AF566</f>
        <v>7895</v>
      </c>
      <c r="AJ566" s="474" t="n">
        <f aca="false">(V566*Q566+X566*F566)/1000</f>
        <v>11368.8</v>
      </c>
      <c r="AK566" s="478" t="n">
        <f aca="false">AJ566/$AJ$6</f>
        <v>0.50528</v>
      </c>
      <c r="AL566" s="448" t="n">
        <v>38</v>
      </c>
      <c r="AM566" s="480"/>
      <c r="AN566" s="474" t="n">
        <v>2186</v>
      </c>
      <c r="AO566" s="474" t="n">
        <v>1893</v>
      </c>
      <c r="AP566" s="480" t="n">
        <v>7.41</v>
      </c>
      <c r="AQ566" s="448" t="n">
        <v>737</v>
      </c>
      <c r="AR566" s="474" t="n">
        <f aca="false">AQ566*3</f>
        <v>2211</v>
      </c>
      <c r="AS566" s="658" t="n">
        <f aca="false">AR566/AQ566</f>
        <v>3</v>
      </c>
      <c r="AT566" s="474" t="n">
        <v>5320</v>
      </c>
      <c r="AU566" s="448"/>
      <c r="AV566" s="481" t="n">
        <v>45</v>
      </c>
      <c r="AW566" s="480" t="n">
        <v>8.66</v>
      </c>
      <c r="AX566" s="480" t="n">
        <v>47.8</v>
      </c>
      <c r="AY566" s="481" t="n">
        <v>8.8</v>
      </c>
      <c r="AZ566" s="481" t="n">
        <v>1.1</v>
      </c>
      <c r="BA566" s="421" t="n">
        <f aca="false">CC566+DF566</f>
        <v>47884</v>
      </c>
      <c r="BB566" s="422" t="n">
        <f aca="false">BA566/$BA$6</f>
        <v>0.95768</v>
      </c>
      <c r="BC566" s="423"/>
      <c r="BD566" s="424" t="n">
        <v>7.93</v>
      </c>
      <c r="BE566" s="425" t="n">
        <v>38.2</v>
      </c>
      <c r="BF566" s="421" t="n">
        <v>238</v>
      </c>
      <c r="BG566" s="427" t="n">
        <v>6340</v>
      </c>
      <c r="BH566" s="421" t="n">
        <f aca="false">BG566*0.67</f>
        <v>4247.8</v>
      </c>
      <c r="BI566" s="433"/>
      <c r="BJ566" s="422"/>
      <c r="BK566" s="428" t="n">
        <v>24.2</v>
      </c>
      <c r="BL566" s="428"/>
      <c r="BM566" s="429"/>
      <c r="BN566" s="423"/>
      <c r="BO566" s="426" t="n">
        <v>218</v>
      </c>
      <c r="BP566" s="426"/>
      <c r="BQ566" s="424" t="n">
        <v>5.19</v>
      </c>
      <c r="BR566" s="422" t="n">
        <f aca="false">BQ566/$BQ$6</f>
        <v>0.720833333333333</v>
      </c>
      <c r="BS566" s="410" t="n">
        <f aca="false">BA566+AF566</f>
        <v>49324</v>
      </c>
      <c r="BT566" s="430" t="n">
        <f aca="false">(BD566*BA566+AP566*AF566)/(AF566+BA566)</f>
        <v>7.91481874949315</v>
      </c>
      <c r="BU566" s="431" t="n">
        <f aca="false">(AQ566*Y566+BA566*BE566)/(BA566+Y566)</f>
        <v>38.2</v>
      </c>
      <c r="BV566" s="431" t="n">
        <f aca="false">(BA566*BF566+AR566*AF566)/(AF566+BA566)</f>
        <v>295.601167788501</v>
      </c>
      <c r="BW566" s="431" t="n">
        <f aca="false">(BA566*BG566+AS566*AF566)/(AF566+BA566)</f>
        <v>6154.99310680399</v>
      </c>
      <c r="BX566" s="431" t="n">
        <f aca="false">BW566*0.65</f>
        <v>4000.74551942259</v>
      </c>
      <c r="BY566" s="431" t="n">
        <f aca="false">(BK566*BA566+AY566*AF566)/BS566</f>
        <v>23.7504014272971</v>
      </c>
      <c r="BZ566" s="431"/>
      <c r="CA566" s="432"/>
      <c r="CB566" s="431" t="n">
        <f aca="false">BO566</f>
        <v>218</v>
      </c>
      <c r="CC566" s="433" t="n">
        <v>23935</v>
      </c>
      <c r="CD566" s="412" t="n">
        <f aca="false">CC566+AF566/2</f>
        <v>24655</v>
      </c>
      <c r="CE566" s="422" t="n">
        <f aca="false">CD566/25000</f>
        <v>0.9862</v>
      </c>
      <c r="CF566" s="434" t="n">
        <f aca="false">6700/CD566*24</f>
        <v>6.52200365037518</v>
      </c>
      <c r="CG566" s="435"/>
      <c r="CH566" s="428"/>
      <c r="CI566" s="447" t="n">
        <f aca="false">9500/CD566*24</f>
        <v>9.24761711620361</v>
      </c>
      <c r="CJ566" s="437" t="n">
        <v>33.1</v>
      </c>
      <c r="CK566" s="437" t="n">
        <v>2.7</v>
      </c>
      <c r="CL566" s="424"/>
      <c r="CM566" s="424" t="n">
        <v>16.2</v>
      </c>
      <c r="CN566" s="424" t="n">
        <v>97</v>
      </c>
      <c r="CO566" s="433"/>
      <c r="CP566" s="433"/>
      <c r="CQ566" s="438"/>
      <c r="CR566" s="438" t="n">
        <v>0.81</v>
      </c>
      <c r="CS566" s="425"/>
      <c r="CT566" s="433" t="n">
        <f aca="false">3500/CD566*24</f>
        <v>3.40701683228554</v>
      </c>
      <c r="CU566" s="435" t="n">
        <v>6.56</v>
      </c>
      <c r="CV566" s="439"/>
      <c r="CW566" s="440"/>
      <c r="CX566" s="441"/>
      <c r="CY566" s="442"/>
      <c r="CZ566" s="443"/>
      <c r="DA566" s="443"/>
      <c r="DB566" s="443"/>
      <c r="DC566" s="443"/>
      <c r="DD566" s="444"/>
      <c r="DE566" s="441"/>
      <c r="DF566" s="445" t="n">
        <v>23949</v>
      </c>
      <c r="DG566" s="446" t="n">
        <f aca="false">DF566+AF566/2</f>
        <v>24669</v>
      </c>
      <c r="DH566" s="422" t="n">
        <f aca="false">DG566/25000</f>
        <v>0.98676</v>
      </c>
      <c r="DI566" s="447" t="n">
        <f aca="false">6700/DG566*24</f>
        <v>6.51830232275325</v>
      </c>
      <c r="DJ566" s="435" t="n">
        <v>7.68</v>
      </c>
      <c r="DK566" s="428" t="n">
        <v>10</v>
      </c>
      <c r="DL566" s="447" t="n">
        <f aca="false">9500/DG566*24</f>
        <v>9.2423689650979</v>
      </c>
      <c r="DM566" s="423" t="n">
        <v>33.2</v>
      </c>
      <c r="DN566" s="423" t="n">
        <v>2.8</v>
      </c>
      <c r="DO566" s="424" t="n">
        <v>7.71</v>
      </c>
      <c r="DP566" s="424" t="n">
        <v>16.2</v>
      </c>
      <c r="DQ566" s="424" t="n">
        <v>91</v>
      </c>
      <c r="DR566" s="433"/>
      <c r="DS566" s="433"/>
      <c r="DT566" s="438"/>
      <c r="DU566" s="438" t="n">
        <v>0.84</v>
      </c>
      <c r="DV566" s="425"/>
      <c r="DW566" s="447" t="n">
        <f aca="false">3500/DG566*24</f>
        <v>3.4050833029308</v>
      </c>
      <c r="DX566" s="435" t="n">
        <v>6.93</v>
      </c>
      <c r="DY566" s="439" t="n">
        <v>7.88</v>
      </c>
      <c r="DZ566" s="440" t="n">
        <v>16</v>
      </c>
      <c r="EA566" s="661" t="n">
        <f aca="false">DZ566*3.6</f>
        <v>57.6</v>
      </c>
      <c r="EB566" s="442" t="n">
        <v>7420</v>
      </c>
      <c r="EC566" s="443" t="n">
        <v>9.3</v>
      </c>
      <c r="ED566" s="443"/>
      <c r="EE566" s="443"/>
      <c r="EF566" s="443"/>
      <c r="EG566" s="444" t="n">
        <v>23</v>
      </c>
      <c r="EH566" s="441"/>
      <c r="EI566" s="430" t="n">
        <f aca="false">DY566</f>
        <v>7.88</v>
      </c>
      <c r="EJ566" s="448" t="n">
        <f aca="false">DZ566</f>
        <v>16</v>
      </c>
      <c r="EK566" s="449" t="n">
        <f aca="false">EA566</f>
        <v>57.6</v>
      </c>
      <c r="EL566" s="418" t="n">
        <f aca="false">EB566</f>
        <v>7420</v>
      </c>
      <c r="EM566" s="432" t="n">
        <f aca="false">EC566</f>
        <v>9.3</v>
      </c>
      <c r="EN566" s="432"/>
      <c r="EO566" s="432"/>
      <c r="EP566" s="432"/>
      <c r="EQ566" s="431" t="n">
        <f aca="false">EG566</f>
        <v>23</v>
      </c>
      <c r="ER566" s="449"/>
      <c r="ES566" s="450" t="n">
        <f aca="false">44000/(BA566+AF566)*24</f>
        <v>21.4094558429973</v>
      </c>
      <c r="ET566" s="451" t="n">
        <f aca="false">(BA566+AF566)/BA$6</f>
        <v>0.98648</v>
      </c>
      <c r="EU566" s="452" t="n">
        <f aca="false">BV566/1000/ES566*24</f>
        <v>0.331368909090909</v>
      </c>
      <c r="EV566" s="451" t="n">
        <f aca="false">EU566/$EU$6</f>
        <v>0.613646127946128</v>
      </c>
      <c r="EW566" s="514" t="n">
        <f aca="false">1-EM566/BY566</f>
        <v>0.608427671066173</v>
      </c>
      <c r="EX566" s="515" t="n">
        <f aca="false">BY566-EM566</f>
        <v>14.4504014272971</v>
      </c>
      <c r="EY566" s="514" t="n">
        <f aca="false">1-EJ566/BU566</f>
        <v>0.581151832460733</v>
      </c>
      <c r="EZ566" s="515" t="n">
        <f aca="false">BU566-EJ566</f>
        <v>22.2</v>
      </c>
      <c r="FA566" s="451" t="n">
        <f aca="false">1-EK566/BV566</f>
        <v>0.80514285369396</v>
      </c>
      <c r="FB566" s="432" t="n">
        <f aca="false">BV566-EK566</f>
        <v>238.001167788501</v>
      </c>
      <c r="FC566" s="453"/>
      <c r="FD566" s="432"/>
      <c r="FE566" s="453" t="n">
        <f aca="false">1-EQ566/CB566</f>
        <v>0.894495412844037</v>
      </c>
      <c r="FF566" s="431" t="n">
        <f aca="false">CB566-EQ566</f>
        <v>195</v>
      </c>
      <c r="FG566" s="406" t="n">
        <v>50400</v>
      </c>
      <c r="FH566" s="590"/>
      <c r="FI566" s="591"/>
      <c r="FJ566" s="592"/>
      <c r="FK566" s="456" t="n">
        <f aca="false">3000/BS566*24</f>
        <v>1.45973562565891</v>
      </c>
      <c r="FL566" s="531" t="n">
        <v>2200</v>
      </c>
      <c r="FM566" s="456" t="n">
        <f aca="false">FL566/BS566*1000</f>
        <v>44.6030330062444</v>
      </c>
      <c r="FN566" s="531" t="n">
        <v>5838</v>
      </c>
      <c r="FO566" s="533" t="n">
        <f aca="false">FN566/11.15/1.2/1000</f>
        <v>0.436322869955157</v>
      </c>
      <c r="FP566" s="450" t="n">
        <f aca="false">FN566/BS566*1000</f>
        <v>118.360230313843</v>
      </c>
      <c r="FQ566" s="458" t="n">
        <v>54</v>
      </c>
      <c r="FR566" s="459" t="n">
        <f aca="false">FQ566/BS566*1000</f>
        <v>1.09480171924418</v>
      </c>
      <c r="FS566" s="577" t="n">
        <v>7.86</v>
      </c>
      <c r="FT566" s="578" t="n">
        <v>12</v>
      </c>
      <c r="FU566" s="661" t="n">
        <v>55</v>
      </c>
      <c r="FV566" s="580" t="n">
        <v>2</v>
      </c>
      <c r="FW566" s="581"/>
      <c r="FX566" s="580"/>
      <c r="FY566" s="453" t="n">
        <f aca="false">1-FV566/(EG566+DD566)</f>
        <v>0.91304347826087</v>
      </c>
      <c r="FZ566" s="453"/>
      <c r="GA566" s="430"/>
      <c r="GB566" s="514" t="n">
        <f aca="false">1-FT566/DZ566</f>
        <v>0.25</v>
      </c>
      <c r="GC566" s="515" t="n">
        <f aca="false">(CW566+DZ566-FT566)</f>
        <v>4</v>
      </c>
      <c r="GD566" s="514" t="n">
        <f aca="false">1-FU566/EA566</f>
        <v>0.0451388888888889</v>
      </c>
      <c r="GE566" s="528" t="n">
        <f aca="false">CX566+EA566-FU566</f>
        <v>2.6</v>
      </c>
      <c r="GF566" s="462" t="n">
        <f aca="false">4100/BS566*24</f>
        <v>1.99497202173384</v>
      </c>
      <c r="GG566" s="607" t="n">
        <v>20</v>
      </c>
      <c r="GH566" s="451" t="n">
        <f aca="false">GG566/80</f>
        <v>0.25</v>
      </c>
      <c r="GI566" s="406" t="n">
        <v>140</v>
      </c>
      <c r="GJ566" s="463" t="n">
        <f aca="false">GI566/GG566</f>
        <v>7</v>
      </c>
      <c r="GK566" s="464" t="n">
        <f aca="false">GG566/(BS566/24)*1000</f>
        <v>9.73157083772606</v>
      </c>
      <c r="GL566" s="465" t="n">
        <v>7.97</v>
      </c>
      <c r="GM566" s="530" t="n">
        <v>11.9</v>
      </c>
      <c r="GN566" s="407" t="n">
        <v>54</v>
      </c>
      <c r="GO566" s="514" t="n">
        <f aca="false">1-GM566/FT566</f>
        <v>0.0083333333333333</v>
      </c>
      <c r="GP566" s="451" t="n">
        <f aca="false">1-GN566/FU566</f>
        <v>0.0181818181818182</v>
      </c>
      <c r="GQ566" s="578" t="n">
        <v>8</v>
      </c>
      <c r="GR566" s="456" t="n">
        <f aca="false">4300/BS566*24</f>
        <v>2.0922877301111</v>
      </c>
      <c r="GS566" s="532" t="n">
        <f aca="false">HC566</f>
        <v>11.8</v>
      </c>
      <c r="GT566" s="532" t="n">
        <f aca="false">HD566</f>
        <v>36.58</v>
      </c>
      <c r="GU566" s="514" t="n">
        <f aca="false">1-GS566/GM566</f>
        <v>0.00840336134453779</v>
      </c>
      <c r="GV566" s="514" t="n">
        <f aca="false">1-GT566/GN566</f>
        <v>0.322592592592593</v>
      </c>
      <c r="GW566" s="514" t="n">
        <f aca="false">1-HC566/FT566</f>
        <v>0.0166666666666666</v>
      </c>
      <c r="GX566" s="514" t="n">
        <f aca="false">1-HD566/FU566</f>
        <v>0.334909090909091</v>
      </c>
      <c r="GY566" s="463" t="n">
        <f aca="false">GK566/(FU566-HD566)</f>
        <v>0.528315463503043</v>
      </c>
      <c r="GZ566" s="406" t="n">
        <v>48902</v>
      </c>
      <c r="HA566" s="582" t="n">
        <v>8.15</v>
      </c>
      <c r="HB566" s="452" t="n">
        <v>8.09</v>
      </c>
      <c r="HC566" s="578" t="n">
        <v>11.8</v>
      </c>
      <c r="HD566" s="464" t="n">
        <f aca="false">HC566*3.1</f>
        <v>36.58</v>
      </c>
      <c r="HE566" s="464" t="n">
        <v>11</v>
      </c>
      <c r="HF566" s="464" t="n">
        <f aca="false">HE566*2.7</f>
        <v>29.7</v>
      </c>
      <c r="HG566" s="583"/>
      <c r="HH566" s="576" t="n">
        <v>8</v>
      </c>
      <c r="HI566" s="584" t="n">
        <v>7470</v>
      </c>
      <c r="HJ566" s="407" t="n">
        <f aca="false">HI566*0.67</f>
        <v>5004.9</v>
      </c>
      <c r="HK566" s="407"/>
      <c r="HL566" s="550"/>
      <c r="HM566" s="585"/>
      <c r="HN566" s="462" t="n">
        <v>9.6</v>
      </c>
      <c r="HO566" s="575"/>
      <c r="HP566" s="549" t="n">
        <v>0.01</v>
      </c>
      <c r="HQ566" s="586"/>
      <c r="HR566" s="587"/>
      <c r="HS566" s="521" t="n">
        <v>0.22</v>
      </c>
      <c r="HT566" s="588" t="n">
        <v>4</v>
      </c>
      <c r="HU566" s="523" t="n">
        <f aca="false">72500/BA566*24</f>
        <v>36.3378163896082</v>
      </c>
      <c r="HV566" s="514" t="n">
        <f aca="false">1-HC566/BE566</f>
        <v>0.691099476439791</v>
      </c>
      <c r="HW566" s="514" t="n">
        <f aca="false">1-HD566/BF566</f>
        <v>0.846302521008403</v>
      </c>
      <c r="HX566" s="514" t="n">
        <f aca="false">1-HN566/BK566</f>
        <v>0.603305785123967</v>
      </c>
      <c r="HY566" s="600" t="s">
        <v>250</v>
      </c>
    </row>
    <row r="567" s="599" customFormat="true" ht="15" hidden="false" customHeight="true" outlineLevel="0" collapsed="false">
      <c r="A567" s="401" t="n">
        <v>44049</v>
      </c>
      <c r="B567" s="516" t="n">
        <v>50207</v>
      </c>
      <c r="C567" s="403" t="n">
        <f aca="false">B567/$B$6</f>
        <v>1.00414</v>
      </c>
      <c r="D567" s="572" t="n">
        <v>7.81</v>
      </c>
      <c r="E567" s="573" t="n">
        <v>46.45</v>
      </c>
      <c r="F567" s="407" t="n">
        <v>198</v>
      </c>
      <c r="G567" s="407" t="n">
        <f aca="false">F567*B567/1000</f>
        <v>9940.986</v>
      </c>
      <c r="H567" s="403" t="n">
        <f aca="false">G567/$G$6</f>
        <v>0.39763944</v>
      </c>
      <c r="I567" s="574"/>
      <c r="J567" s="407"/>
      <c r="K567" s="575"/>
      <c r="L567" s="575"/>
      <c r="M567" s="575"/>
      <c r="N567" s="576"/>
      <c r="O567" s="576"/>
      <c r="P567" s="410"/>
      <c r="Q567" s="410" t="n">
        <v>1440</v>
      </c>
      <c r="R567" s="410"/>
      <c r="S567" s="410"/>
      <c r="T567" s="411" t="n">
        <v>4.83</v>
      </c>
      <c r="U567" s="410" t="n">
        <f aca="false">V567/2.9</f>
        <v>2884.8275862069</v>
      </c>
      <c r="V567" s="410" t="n">
        <v>8366</v>
      </c>
      <c r="W567" s="410" t="n">
        <v>2817</v>
      </c>
      <c r="X567" s="517"/>
      <c r="Y567" s="474"/>
      <c r="Z567" s="430"/>
      <c r="AA567" s="410"/>
      <c r="AB567" s="410"/>
      <c r="AC567" s="410"/>
      <c r="AD567" s="475"/>
      <c r="AE567" s="478"/>
      <c r="AF567" s="479" t="n">
        <f aca="false">X567+Q567</f>
        <v>1440</v>
      </c>
      <c r="AG567" s="478" t="n">
        <f aca="false">AF567/$AF$6</f>
        <v>0.576</v>
      </c>
      <c r="AH567" s="479" t="n">
        <f aca="false">AI567/2.9</f>
        <v>2884.8275862069</v>
      </c>
      <c r="AI567" s="479" t="n">
        <f aca="false">(V567*Q567+F567*X567)/AF567</f>
        <v>8366</v>
      </c>
      <c r="AJ567" s="474" t="n">
        <f aca="false">(V567*Q567+X567*F567)/1000</f>
        <v>12047.04</v>
      </c>
      <c r="AK567" s="478" t="n">
        <f aca="false">AJ567/$AJ$6</f>
        <v>0.535424</v>
      </c>
      <c r="AL567" s="448" t="n">
        <v>38</v>
      </c>
      <c r="AM567" s="480"/>
      <c r="AN567" s="474" t="n">
        <v>2103</v>
      </c>
      <c r="AO567" s="474" t="n">
        <v>1869</v>
      </c>
      <c r="AP567" s="480" t="n">
        <v>7.47</v>
      </c>
      <c r="AQ567" s="448" t="n">
        <v>766</v>
      </c>
      <c r="AR567" s="474" t="n">
        <f aca="false">AQ567*3</f>
        <v>2298</v>
      </c>
      <c r="AS567" s="658" t="n">
        <f aca="false">AR567/AQ567</f>
        <v>3</v>
      </c>
      <c r="AT567" s="474" t="n">
        <v>5540</v>
      </c>
      <c r="AU567" s="448"/>
      <c r="AV567" s="481" t="n">
        <v>48</v>
      </c>
      <c r="AW567" s="480" t="n">
        <v>8.84</v>
      </c>
      <c r="AX567" s="480" t="n">
        <v>47.91</v>
      </c>
      <c r="AY567" s="481" t="n">
        <v>7.6</v>
      </c>
      <c r="AZ567" s="481" t="n">
        <v>1.4</v>
      </c>
      <c r="BA567" s="421" t="n">
        <f aca="false">CC567+DF567</f>
        <v>47355</v>
      </c>
      <c r="BB567" s="422" t="n">
        <f aca="false">BA567/$BA$6</f>
        <v>0.9471</v>
      </c>
      <c r="BC567" s="423"/>
      <c r="BD567" s="424" t="n">
        <v>7.75</v>
      </c>
      <c r="BE567" s="425" t="n">
        <v>48.3</v>
      </c>
      <c r="BF567" s="421" t="n">
        <v>247</v>
      </c>
      <c r="BG567" s="427" t="n">
        <v>6400</v>
      </c>
      <c r="BH567" s="421" t="n">
        <f aca="false">BG567*0.67</f>
        <v>4288</v>
      </c>
      <c r="BI567" s="433"/>
      <c r="BJ567" s="422"/>
      <c r="BK567" s="428" t="n">
        <v>16.8</v>
      </c>
      <c r="BL567" s="428"/>
      <c r="BM567" s="429"/>
      <c r="BN567" s="423"/>
      <c r="BO567" s="426" t="n">
        <v>169</v>
      </c>
      <c r="BP567" s="426"/>
      <c r="BQ567" s="424" t="n">
        <v>6.15</v>
      </c>
      <c r="BR567" s="422" t="n">
        <f aca="false">BQ567/$BQ$6</f>
        <v>0.854166666666667</v>
      </c>
      <c r="BS567" s="410" t="n">
        <f aca="false">BA567+AF567</f>
        <v>48795</v>
      </c>
      <c r="BT567" s="430" t="n">
        <f aca="false">(BD567*BA567+AP567*AF567)/(AF567+BA567)</f>
        <v>7.74173685828466</v>
      </c>
      <c r="BU567" s="431" t="n">
        <f aca="false">(AQ567*Y567+BA567*BE567)/(BA567+Y567)</f>
        <v>48.3</v>
      </c>
      <c r="BV567" s="431" t="n">
        <f aca="false">(BA567*BF567+AR567*AF567)/(AF567+BA567)</f>
        <v>307.527513064863</v>
      </c>
      <c r="BW567" s="431" t="n">
        <f aca="false">(BA567*BG567+AS567*AF567)/(AF567+BA567)</f>
        <v>6211.2167230249</v>
      </c>
      <c r="BX567" s="431" t="n">
        <f aca="false">BW567*0.65</f>
        <v>4037.29086996619</v>
      </c>
      <c r="BY567" s="431" t="n">
        <f aca="false">(BK567*BA567+AY567*AF567)/BS567</f>
        <v>16.5284967722103</v>
      </c>
      <c r="BZ567" s="431"/>
      <c r="CA567" s="432"/>
      <c r="CB567" s="431" t="n">
        <f aca="false">BO567</f>
        <v>169</v>
      </c>
      <c r="CC567" s="433" t="n">
        <v>23823</v>
      </c>
      <c r="CD567" s="412" t="n">
        <f aca="false">CC567+AF567/2</f>
        <v>24543</v>
      </c>
      <c r="CE567" s="422" t="n">
        <f aca="false">CD567/25000</f>
        <v>0.98172</v>
      </c>
      <c r="CF567" s="434" t="n">
        <f aca="false">6700/CD567*24</f>
        <v>6.55176628773989</v>
      </c>
      <c r="CG567" s="435"/>
      <c r="CH567" s="428"/>
      <c r="CI567" s="447" t="n">
        <f aca="false">9500/CD567*24</f>
        <v>9.28981787067596</v>
      </c>
      <c r="CJ567" s="437" t="n">
        <v>33.8</v>
      </c>
      <c r="CK567" s="437" t="n">
        <v>5.01</v>
      </c>
      <c r="CL567" s="424"/>
      <c r="CM567" s="424" t="n">
        <v>17.1</v>
      </c>
      <c r="CN567" s="424" t="n">
        <v>85</v>
      </c>
      <c r="CO567" s="433"/>
      <c r="CP567" s="433"/>
      <c r="CQ567" s="438"/>
      <c r="CR567" s="438" t="n">
        <v>0.85</v>
      </c>
      <c r="CS567" s="425"/>
      <c r="CT567" s="433" t="n">
        <f aca="false">3500/CD567*24</f>
        <v>3.42256447867009</v>
      </c>
      <c r="CU567" s="435" t="n">
        <v>6.44</v>
      </c>
      <c r="CV567" s="439"/>
      <c r="CW567" s="440"/>
      <c r="CX567" s="441"/>
      <c r="CY567" s="442"/>
      <c r="CZ567" s="443"/>
      <c r="DA567" s="443"/>
      <c r="DB567" s="443"/>
      <c r="DC567" s="443"/>
      <c r="DD567" s="444"/>
      <c r="DE567" s="441"/>
      <c r="DF567" s="445" t="n">
        <v>23532</v>
      </c>
      <c r="DG567" s="446" t="n">
        <f aca="false">DF567+AF567/2</f>
        <v>24252</v>
      </c>
      <c r="DH567" s="422" t="n">
        <f aca="false">DG567/25000</f>
        <v>0.97008</v>
      </c>
      <c r="DI567" s="447" t="n">
        <f aca="false">6700/DG567*24</f>
        <v>6.6303809995052</v>
      </c>
      <c r="DJ567" s="435" t="n">
        <v>7.68</v>
      </c>
      <c r="DK567" s="428" t="n">
        <v>6.3</v>
      </c>
      <c r="DL567" s="447" t="n">
        <f aca="false">9500/DG567*24</f>
        <v>9.40128649183573</v>
      </c>
      <c r="DM567" s="423" t="n">
        <v>33.9</v>
      </c>
      <c r="DN567" s="423" t="n">
        <v>4.76</v>
      </c>
      <c r="DO567" s="424" t="n">
        <v>7.7</v>
      </c>
      <c r="DP567" s="424" t="n">
        <v>16.8</v>
      </c>
      <c r="DQ567" s="424" t="n">
        <v>93</v>
      </c>
      <c r="DR567" s="433"/>
      <c r="DS567" s="433"/>
      <c r="DT567" s="438"/>
      <c r="DU567" s="438" t="n">
        <v>0.8</v>
      </c>
      <c r="DV567" s="425"/>
      <c r="DW567" s="447" t="n">
        <f aca="false">3500/DG567*24</f>
        <v>3.46363186541316</v>
      </c>
      <c r="DX567" s="435" t="n">
        <v>6.44</v>
      </c>
      <c r="DY567" s="439" t="n">
        <v>7.91</v>
      </c>
      <c r="DZ567" s="440" t="n">
        <v>16.5</v>
      </c>
      <c r="EA567" s="661" t="n">
        <f aca="false">DZ567*3.6</f>
        <v>59.4</v>
      </c>
      <c r="EB567" s="442" t="n">
        <v>6760</v>
      </c>
      <c r="EC567" s="443" t="n">
        <v>6.6</v>
      </c>
      <c r="ED567" s="443"/>
      <c r="EE567" s="443"/>
      <c r="EF567" s="443"/>
      <c r="EG567" s="444" t="n">
        <v>21</v>
      </c>
      <c r="EH567" s="441"/>
      <c r="EI567" s="430" t="n">
        <f aca="false">DY567</f>
        <v>7.91</v>
      </c>
      <c r="EJ567" s="448" t="n">
        <f aca="false">DZ567</f>
        <v>16.5</v>
      </c>
      <c r="EK567" s="449" t="n">
        <f aca="false">EA567</f>
        <v>59.4</v>
      </c>
      <c r="EL567" s="418" t="n">
        <f aca="false">EB567</f>
        <v>6760</v>
      </c>
      <c r="EM567" s="432" t="n">
        <f aca="false">EC567</f>
        <v>6.6</v>
      </c>
      <c r="EN567" s="432"/>
      <c r="EO567" s="432"/>
      <c r="EP567" s="432"/>
      <c r="EQ567" s="431" t="n">
        <f aca="false">EG567</f>
        <v>21</v>
      </c>
      <c r="ER567" s="449"/>
      <c r="ES567" s="450" t="n">
        <f aca="false">44000/(BA567+AF567)*24</f>
        <v>21.6415616354135</v>
      </c>
      <c r="ET567" s="451" t="n">
        <f aca="false">(BA567+AF567)/BA$6</f>
        <v>0.9759</v>
      </c>
      <c r="EU567" s="452" t="n">
        <f aca="false">BV567/1000/ES567*24</f>
        <v>0.341041022727273</v>
      </c>
      <c r="EV567" s="451" t="n">
        <f aca="false">EU567/$EU$6</f>
        <v>0.631557449494949</v>
      </c>
      <c r="EW567" s="514" t="n">
        <f aca="false">1-EM567/BY567</f>
        <v>0.600689639780387</v>
      </c>
      <c r="EX567" s="515" t="n">
        <f aca="false">BY567-EM567</f>
        <v>9.92849677221027</v>
      </c>
      <c r="EY567" s="514" t="n">
        <f aca="false">1-EJ567/BU567</f>
        <v>0.658385093167702</v>
      </c>
      <c r="EZ567" s="515" t="n">
        <f aca="false">BU567-EJ567</f>
        <v>31.8</v>
      </c>
      <c r="FA567" s="451" t="n">
        <f aca="false">1-EK567/BV567</f>
        <v>0.806846550385001</v>
      </c>
      <c r="FB567" s="432" t="n">
        <f aca="false">BV567-EK567</f>
        <v>248.127513064863</v>
      </c>
      <c r="FC567" s="453"/>
      <c r="FD567" s="432"/>
      <c r="FE567" s="453" t="n">
        <f aca="false">1-EQ567/CB567</f>
        <v>0.875739644970414</v>
      </c>
      <c r="FF567" s="431" t="n">
        <f aca="false">CB567-EQ567</f>
        <v>148</v>
      </c>
      <c r="FG567" s="406" t="n">
        <v>50400</v>
      </c>
      <c r="FH567" s="590"/>
      <c r="FI567" s="591"/>
      <c r="FJ567" s="592"/>
      <c r="FK567" s="456" t="n">
        <f aca="false">3000/BS567*24</f>
        <v>1.47556102059637</v>
      </c>
      <c r="FL567" s="531" t="n">
        <v>2200</v>
      </c>
      <c r="FM567" s="456" t="n">
        <f aca="false">FL567/BS567*1000</f>
        <v>45.0865867404447</v>
      </c>
      <c r="FN567" s="531" t="n">
        <v>5838</v>
      </c>
      <c r="FO567" s="533" t="n">
        <f aca="false">FN567/11.15/1.2/1000</f>
        <v>0.436322869955157</v>
      </c>
      <c r="FP567" s="450" t="n">
        <f aca="false">FN567/BS567*1000</f>
        <v>119.643406086689</v>
      </c>
      <c r="FQ567" s="458" t="n">
        <v>46.8</v>
      </c>
      <c r="FR567" s="459" t="n">
        <f aca="false">FQ567/BS567*1000</f>
        <v>0.959114663387642</v>
      </c>
      <c r="FS567" s="577" t="n">
        <v>7.86</v>
      </c>
      <c r="FT567" s="578" t="n">
        <v>12.8</v>
      </c>
      <c r="FU567" s="661" t="n">
        <v>49</v>
      </c>
      <c r="FV567" s="580" t="n">
        <v>2</v>
      </c>
      <c r="FW567" s="581"/>
      <c r="FX567" s="580"/>
      <c r="FY567" s="453" t="n">
        <f aca="false">1-FV567/(EG567+DD567)</f>
        <v>0.904761904761905</v>
      </c>
      <c r="FZ567" s="453"/>
      <c r="GA567" s="430"/>
      <c r="GB567" s="514" t="n">
        <f aca="false">1-FT567/DZ567</f>
        <v>0.224242424242424</v>
      </c>
      <c r="GC567" s="515" t="n">
        <f aca="false">(CW567+DZ567-FT567)</f>
        <v>3.7</v>
      </c>
      <c r="GD567" s="514" t="n">
        <f aca="false">1-FU567/EA567</f>
        <v>0.175084175084175</v>
      </c>
      <c r="GE567" s="528" t="n">
        <f aca="false">CX567+EA567-FU567</f>
        <v>10.4</v>
      </c>
      <c r="GF567" s="462" t="n">
        <f aca="false">4100/BS567*24</f>
        <v>2.01660006148171</v>
      </c>
      <c r="GG567" s="607" t="n">
        <v>20</v>
      </c>
      <c r="GH567" s="451" t="n">
        <f aca="false">GG567/80</f>
        <v>0.25</v>
      </c>
      <c r="GI567" s="406" t="n">
        <v>140</v>
      </c>
      <c r="GJ567" s="463" t="n">
        <f aca="false">GI567/GG567</f>
        <v>7</v>
      </c>
      <c r="GK567" s="464" t="n">
        <f aca="false">GG567/(BS567/24)*1000</f>
        <v>9.83707347064248</v>
      </c>
      <c r="GL567" s="465" t="n">
        <v>7.97</v>
      </c>
      <c r="GM567" s="530" t="n">
        <v>12.2</v>
      </c>
      <c r="GN567" s="407" t="n">
        <v>52</v>
      </c>
      <c r="GO567" s="514" t="n">
        <f aca="false">1-GM567/FT567</f>
        <v>0.0468750000000001</v>
      </c>
      <c r="GP567" s="451" t="n">
        <f aca="false">1-GN567/FU567</f>
        <v>-0.0612244897959184</v>
      </c>
      <c r="GQ567" s="578" t="n">
        <v>8</v>
      </c>
      <c r="GR567" s="456" t="n">
        <f aca="false">4300/BS567*24</f>
        <v>2.11497079618813</v>
      </c>
      <c r="GS567" s="532" t="n">
        <f aca="false">HC567</f>
        <v>11.7</v>
      </c>
      <c r="GT567" s="532" t="n">
        <f aca="false">HD567</f>
        <v>36.27</v>
      </c>
      <c r="GU567" s="514" t="n">
        <f aca="false">1-GS567/GM567</f>
        <v>0.0409836065573771</v>
      </c>
      <c r="GV567" s="514" t="n">
        <f aca="false">1-GT567/GN567</f>
        <v>0.3025</v>
      </c>
      <c r="GW567" s="514" t="n">
        <f aca="false">1-HC567/FT567</f>
        <v>0.0859375000000001</v>
      </c>
      <c r="GX567" s="514" t="n">
        <f aca="false">1-HD567/FU567</f>
        <v>0.259795918367347</v>
      </c>
      <c r="GY567" s="463" t="n">
        <f aca="false">GK567/(FU567-HD567)</f>
        <v>0.772747326837587</v>
      </c>
      <c r="GZ567" s="406" t="n">
        <v>48262</v>
      </c>
      <c r="HA567" s="582" t="n">
        <v>8.21</v>
      </c>
      <c r="HB567" s="452" t="n">
        <v>8.11</v>
      </c>
      <c r="HC567" s="578" t="n">
        <v>11.7</v>
      </c>
      <c r="HD567" s="464" t="n">
        <f aca="false">HC567*3.1</f>
        <v>36.27</v>
      </c>
      <c r="HE567" s="464" t="n">
        <v>11.5</v>
      </c>
      <c r="HF567" s="464" t="n">
        <f aca="false">HE567*2.7</f>
        <v>31.05</v>
      </c>
      <c r="HG567" s="583"/>
      <c r="HH567" s="576" t="n">
        <v>6</v>
      </c>
      <c r="HI567" s="584" t="n">
        <v>6750</v>
      </c>
      <c r="HJ567" s="407" t="n">
        <f aca="false">HI567*0.67</f>
        <v>4522.5</v>
      </c>
      <c r="HK567" s="407"/>
      <c r="HL567" s="550"/>
      <c r="HM567" s="585"/>
      <c r="HN567" s="462" t="n">
        <v>6.88</v>
      </c>
      <c r="HO567" s="575"/>
      <c r="HP567" s="549" t="n">
        <v>0.01</v>
      </c>
      <c r="HQ567" s="586"/>
      <c r="HR567" s="587"/>
      <c r="HS567" s="521" t="n">
        <v>0.29</v>
      </c>
      <c r="HT567" s="588" t="n">
        <v>4</v>
      </c>
      <c r="HU567" s="523" t="n">
        <f aca="false">72500/BA567*24</f>
        <v>36.7437440608172</v>
      </c>
      <c r="HV567" s="514" t="n">
        <f aca="false">1-HC567/BE567</f>
        <v>0.75776397515528</v>
      </c>
      <c r="HW567" s="514" t="n">
        <f aca="false">1-HD567/BF567</f>
        <v>0.853157894736842</v>
      </c>
      <c r="HX567" s="514" t="n">
        <f aca="false">1-HN567/BK567</f>
        <v>0.59047619047619</v>
      </c>
      <c r="HY567" s="600" t="s">
        <v>251</v>
      </c>
    </row>
    <row r="568" s="599" customFormat="true" ht="15" hidden="false" customHeight="true" outlineLevel="0" collapsed="false">
      <c r="A568" s="401" t="n">
        <v>44050</v>
      </c>
      <c r="B568" s="516" t="n">
        <v>47079</v>
      </c>
      <c r="C568" s="403" t="n">
        <f aca="false">B568/$B$6</f>
        <v>0.94158</v>
      </c>
      <c r="D568" s="572" t="n">
        <v>7.81</v>
      </c>
      <c r="E568" s="573" t="n">
        <v>35.6</v>
      </c>
      <c r="F568" s="407" t="n">
        <v>186</v>
      </c>
      <c r="G568" s="407" t="n">
        <f aca="false">F568*B568/1000</f>
        <v>8756.694</v>
      </c>
      <c r="H568" s="403" t="n">
        <f aca="false">G568/$G$6</f>
        <v>0.35026776</v>
      </c>
      <c r="I568" s="574"/>
      <c r="J568" s="407"/>
      <c r="K568" s="575"/>
      <c r="L568" s="575"/>
      <c r="M568" s="575"/>
      <c r="N568" s="576"/>
      <c r="O568" s="576"/>
      <c r="P568" s="410"/>
      <c r="Q568" s="410" t="n">
        <v>1440</v>
      </c>
      <c r="R568" s="410"/>
      <c r="S568" s="410"/>
      <c r="T568" s="411" t="n">
        <v>4.95</v>
      </c>
      <c r="U568" s="410" t="n">
        <f aca="false">V568/2.9</f>
        <v>3288.96551724138</v>
      </c>
      <c r="V568" s="410" t="n">
        <v>9538</v>
      </c>
      <c r="W568" s="410" t="n">
        <v>2794</v>
      </c>
      <c r="X568" s="517"/>
      <c r="Y568" s="474"/>
      <c r="Z568" s="430"/>
      <c r="AA568" s="410"/>
      <c r="AB568" s="410"/>
      <c r="AC568" s="410"/>
      <c r="AD568" s="475"/>
      <c r="AE568" s="478"/>
      <c r="AF568" s="479" t="n">
        <f aca="false">X568+Q568</f>
        <v>1440</v>
      </c>
      <c r="AG568" s="478" t="n">
        <f aca="false">AF568/$AF$6</f>
        <v>0.576</v>
      </c>
      <c r="AH568" s="479" t="n">
        <f aca="false">AI568/2.9</f>
        <v>3288.96551724138</v>
      </c>
      <c r="AI568" s="479" t="n">
        <f aca="false">(V568*Q568+F568*X568)/AF568</f>
        <v>9538</v>
      </c>
      <c r="AJ568" s="474" t="n">
        <f aca="false">(V568*Q568+X568*F568)/1000</f>
        <v>13734.72</v>
      </c>
      <c r="AK568" s="478" t="n">
        <f aca="false">AJ568/$AJ$6</f>
        <v>0.610432</v>
      </c>
      <c r="AL568" s="448" t="n">
        <v>38</v>
      </c>
      <c r="AM568" s="480"/>
      <c r="AN568" s="474" t="n">
        <v>2195</v>
      </c>
      <c r="AO568" s="474" t="n">
        <v>1946</v>
      </c>
      <c r="AP568" s="480" t="n">
        <v>7.66</v>
      </c>
      <c r="AQ568" s="448" t="n">
        <v>833</v>
      </c>
      <c r="AR568" s="474" t="n">
        <f aca="false">AQ568*3</f>
        <v>2499</v>
      </c>
      <c r="AS568" s="658" t="n">
        <f aca="false">AR568/AQ568</f>
        <v>3</v>
      </c>
      <c r="AT568" s="474" t="n">
        <v>5870</v>
      </c>
      <c r="AU568" s="448"/>
      <c r="AV568" s="481" t="n">
        <v>50</v>
      </c>
      <c r="AW568" s="480" t="n">
        <v>10.56</v>
      </c>
      <c r="AX568" s="480" t="n">
        <v>50.02</v>
      </c>
      <c r="AY568" s="481" t="n">
        <v>8.6</v>
      </c>
      <c r="AZ568" s="481" t="n">
        <v>0.95</v>
      </c>
      <c r="BA568" s="421" t="n">
        <f aca="false">CC568+DF568</f>
        <v>49245</v>
      </c>
      <c r="BB568" s="422" t="n">
        <f aca="false">BA568/$BA$6</f>
        <v>0.9849</v>
      </c>
      <c r="BC568" s="423"/>
      <c r="BD568" s="424" t="n">
        <v>8</v>
      </c>
      <c r="BE568" s="425" t="n">
        <v>42.6</v>
      </c>
      <c r="BF568" s="421" t="n">
        <v>227</v>
      </c>
      <c r="BG568" s="427" t="n">
        <v>6970</v>
      </c>
      <c r="BH568" s="421" t="n">
        <f aca="false">BG568*0.67</f>
        <v>4669.9</v>
      </c>
      <c r="BI568" s="433"/>
      <c r="BJ568" s="422"/>
      <c r="BK568" s="428" t="n">
        <v>7.6</v>
      </c>
      <c r="BL568" s="428" t="n">
        <v>3.3</v>
      </c>
      <c r="BM568" s="429" t="n">
        <v>6.1</v>
      </c>
      <c r="BN568" s="423" t="n">
        <v>1.2</v>
      </c>
      <c r="BO568" s="426" t="n">
        <v>107</v>
      </c>
      <c r="BP568" s="426" t="n">
        <v>32</v>
      </c>
      <c r="BQ568" s="424" t="n">
        <v>5.37</v>
      </c>
      <c r="BR568" s="422" t="n">
        <f aca="false">BQ568/$BQ$6</f>
        <v>0.745833333333333</v>
      </c>
      <c r="BS568" s="410" t="n">
        <f aca="false">BA568+AF568</f>
        <v>50685</v>
      </c>
      <c r="BT568" s="430" t="n">
        <f aca="false">(BD568*BA568+AP568*AF568)/(AF568+BA568)</f>
        <v>7.99034033737792</v>
      </c>
      <c r="BU568" s="431" t="n">
        <f aca="false">(AQ568*Y568+BA568*BE568)/(BA568+Y568)</f>
        <v>42.6</v>
      </c>
      <c r="BV568" s="431" t="n">
        <f aca="false">(BA568*BF568+AR568*AF568)/(AF568+BA568)</f>
        <v>291.549274933412</v>
      </c>
      <c r="BW568" s="431" t="n">
        <f aca="false">(BA568*BG568+AS568*AF568)/(AF568+BA568)</f>
        <v>6772.06214856466</v>
      </c>
      <c r="BX568" s="431" t="n">
        <f aca="false">BW568*0.65</f>
        <v>4401.84039656703</v>
      </c>
      <c r="BY568" s="431" t="n">
        <f aca="false">(BK568*BA568+AY568*AF568)/BS568</f>
        <v>7.62841077241788</v>
      </c>
      <c r="BZ568" s="431" t="n">
        <f aca="false">(BL568*BA568+AY568*AF568)/BS568</f>
        <v>3.45057709381474</v>
      </c>
      <c r="CA568" s="432" t="n">
        <f aca="false">(BN568*BA568+AZ568*AF568)/BS568</f>
        <v>1.19289730689553</v>
      </c>
      <c r="CB568" s="431" t="n">
        <f aca="false">BO568</f>
        <v>107</v>
      </c>
      <c r="CC568" s="433" t="n">
        <v>24575</v>
      </c>
      <c r="CD568" s="412" t="n">
        <f aca="false">CC568+AF568/2</f>
        <v>25295</v>
      </c>
      <c r="CE568" s="422" t="n">
        <f aca="false">CD568/25000</f>
        <v>1.0118</v>
      </c>
      <c r="CF568" s="434" t="n">
        <f aca="false">6700/CD568*24</f>
        <v>6.35698754694604</v>
      </c>
      <c r="CG568" s="435"/>
      <c r="CH568" s="428"/>
      <c r="CI568" s="447" t="n">
        <f aca="false">9500/CD568*24</f>
        <v>9.01363905910259</v>
      </c>
      <c r="CJ568" s="437" t="n">
        <v>32.4</v>
      </c>
      <c r="CK568" s="437" t="n">
        <v>4.55</v>
      </c>
      <c r="CL568" s="424"/>
      <c r="CM568" s="424" t="n">
        <v>15.9</v>
      </c>
      <c r="CN568" s="424" t="n">
        <v>104</v>
      </c>
      <c r="CO568" s="433"/>
      <c r="CP568" s="433"/>
      <c r="CQ568" s="438"/>
      <c r="CR568" s="438" t="n">
        <v>0.82</v>
      </c>
      <c r="CS568" s="425"/>
      <c r="CT568" s="433" t="n">
        <f aca="false">3500/CD568*24</f>
        <v>3.32081439019569</v>
      </c>
      <c r="CU568" s="435" t="n">
        <v>6.87</v>
      </c>
      <c r="CV568" s="439"/>
      <c r="CW568" s="440"/>
      <c r="CX568" s="441"/>
      <c r="CY568" s="442"/>
      <c r="CZ568" s="443"/>
      <c r="DA568" s="443"/>
      <c r="DB568" s="443"/>
      <c r="DC568" s="443"/>
      <c r="DD568" s="444"/>
      <c r="DE568" s="441"/>
      <c r="DF568" s="445" t="n">
        <v>24670</v>
      </c>
      <c r="DG568" s="446" t="n">
        <f aca="false">DF568+AF568/2</f>
        <v>25390</v>
      </c>
      <c r="DH568" s="422" t="n">
        <f aca="false">DG568/25000</f>
        <v>1.0156</v>
      </c>
      <c r="DI568" s="447" t="n">
        <f aca="false">6700/DG568*24</f>
        <v>6.33320204805041</v>
      </c>
      <c r="DJ568" s="435" t="n">
        <v>7.74</v>
      </c>
      <c r="DK568" s="428" t="n">
        <v>3.4</v>
      </c>
      <c r="DL568" s="447" t="n">
        <f aca="false">9500/DG568*24</f>
        <v>8.97991335171327</v>
      </c>
      <c r="DM568" s="423" t="n">
        <v>32.6</v>
      </c>
      <c r="DN568" s="423" t="n">
        <v>4.04</v>
      </c>
      <c r="DO568" s="424" t="n">
        <v>7.76</v>
      </c>
      <c r="DP568" s="424" t="n">
        <v>15.1</v>
      </c>
      <c r="DQ568" s="424" t="n">
        <v>95</v>
      </c>
      <c r="DR568" s="433"/>
      <c r="DS568" s="433"/>
      <c r="DT568" s="438"/>
      <c r="DU568" s="438" t="n">
        <v>0.83</v>
      </c>
      <c r="DV568" s="425"/>
      <c r="DW568" s="447" t="n">
        <f aca="false">3500/DG568*24</f>
        <v>3.30838912957857</v>
      </c>
      <c r="DX568" s="435" t="n">
        <v>6.87</v>
      </c>
      <c r="DY568" s="439" t="n">
        <v>8.08</v>
      </c>
      <c r="DZ568" s="440" t="n">
        <v>15.3</v>
      </c>
      <c r="EA568" s="661" t="n">
        <f aca="false">DZ568*3.6</f>
        <v>55.08</v>
      </c>
      <c r="EB568" s="442" t="n">
        <v>6300</v>
      </c>
      <c r="EC568" s="443" t="n">
        <v>3</v>
      </c>
      <c r="ED568" s="443" t="n">
        <v>0.22</v>
      </c>
      <c r="EE568" s="443" t="n">
        <v>3.1</v>
      </c>
      <c r="EF568" s="443" t="n">
        <v>0.85</v>
      </c>
      <c r="EG568" s="444" t="n">
        <v>19</v>
      </c>
      <c r="EH568" s="441" t="n">
        <v>16</v>
      </c>
      <c r="EI568" s="430" t="n">
        <f aca="false">DY568</f>
        <v>8.08</v>
      </c>
      <c r="EJ568" s="448" t="n">
        <f aca="false">DZ568</f>
        <v>15.3</v>
      </c>
      <c r="EK568" s="449" t="n">
        <f aca="false">EA568</f>
        <v>55.08</v>
      </c>
      <c r="EL568" s="418" t="n">
        <f aca="false">EB568</f>
        <v>6300</v>
      </c>
      <c r="EM568" s="432" t="n">
        <f aca="false">EC568</f>
        <v>3</v>
      </c>
      <c r="EN568" s="432" t="n">
        <f aca="false">ED568</f>
        <v>0.22</v>
      </c>
      <c r="EO568" s="432" t="n">
        <f aca="false">EE568</f>
        <v>3.1</v>
      </c>
      <c r="EP568" s="432" t="n">
        <f aca="false">EF568</f>
        <v>0.85</v>
      </c>
      <c r="EQ568" s="431" t="n">
        <f aca="false">EG568</f>
        <v>19</v>
      </c>
      <c r="ER568" s="449" t="n">
        <f aca="false">EH568</f>
        <v>16</v>
      </c>
      <c r="ES568" s="450" t="n">
        <f aca="false">44000/(BA568+AF568)*24</f>
        <v>20.8345664397751</v>
      </c>
      <c r="ET568" s="451" t="n">
        <f aca="false">(BA568+AF568)/BA$6</f>
        <v>1.0137</v>
      </c>
      <c r="EU568" s="452" t="n">
        <f aca="false">BV568/1000/ES568*24</f>
        <v>0.335844886363636</v>
      </c>
      <c r="EV568" s="451" t="n">
        <f aca="false">EU568/$EU$6</f>
        <v>0.621934974747475</v>
      </c>
      <c r="EW568" s="514" t="n">
        <f aca="false">1-EM568/BY568</f>
        <v>0.606733290917273</v>
      </c>
      <c r="EX568" s="515" t="n">
        <f aca="false">BY568-EM568</f>
        <v>4.62841077241788</v>
      </c>
      <c r="EY568" s="514" t="n">
        <f aca="false">1-EJ568/BU568</f>
        <v>0.640845070422535</v>
      </c>
      <c r="EZ568" s="515" t="n">
        <f aca="false">BU568-EJ568</f>
        <v>27.3</v>
      </c>
      <c r="FA568" s="451" t="n">
        <f aca="false">1-EK568/BV568</f>
        <v>0.811078247364601</v>
      </c>
      <c r="FB568" s="432" t="n">
        <f aca="false">BV568-EK568</f>
        <v>236.469274933412</v>
      </c>
      <c r="FC568" s="453" t="n">
        <f aca="false">1-EP568/CA568</f>
        <v>0.287449141609606</v>
      </c>
      <c r="FD568" s="432" t="n">
        <f aca="false">CA568-EP568</f>
        <v>0.342897306895531</v>
      </c>
      <c r="FE568" s="453" t="n">
        <f aca="false">1-EQ568/CB568</f>
        <v>0.822429906542056</v>
      </c>
      <c r="FF568" s="431" t="n">
        <f aca="false">CB568-EQ568</f>
        <v>88</v>
      </c>
      <c r="FG568" s="406" t="n">
        <v>50400</v>
      </c>
      <c r="FH568" s="590"/>
      <c r="FI568" s="591"/>
      <c r="FJ568" s="592"/>
      <c r="FK568" s="456" t="n">
        <f aca="false">3000/BS568*24</f>
        <v>1.42053862089376</v>
      </c>
      <c r="FL568" s="531" t="n">
        <v>2500</v>
      </c>
      <c r="FM568" s="456" t="n">
        <f aca="false">FL568/BS568*1000</f>
        <v>49.3242576699221</v>
      </c>
      <c r="FN568" s="531" t="n">
        <v>5977</v>
      </c>
      <c r="FO568" s="533" t="n">
        <f aca="false">FN568/11.15/1.2/1000</f>
        <v>0.446711509715994</v>
      </c>
      <c r="FP568" s="450" t="n">
        <f aca="false">FN568/BS568*1000</f>
        <v>117.92443523725</v>
      </c>
      <c r="FQ568" s="458" t="n">
        <v>46.8</v>
      </c>
      <c r="FR568" s="459" t="n">
        <f aca="false">FQ568/BS568*1000</f>
        <v>0.923350103580941</v>
      </c>
      <c r="FS568" s="577" t="n">
        <v>7.9</v>
      </c>
      <c r="FT568" s="578" t="n">
        <v>11.8</v>
      </c>
      <c r="FU568" s="661" t="n">
        <v>43</v>
      </c>
      <c r="FV568" s="580" t="n">
        <v>2</v>
      </c>
      <c r="FW568" s="581" t="n">
        <v>0.3</v>
      </c>
      <c r="FX568" s="580" t="n">
        <v>8</v>
      </c>
      <c r="FY568" s="453" t="n">
        <f aca="false">1-FV568/(EG568+DD568)</f>
        <v>0.894736842105263</v>
      </c>
      <c r="FZ568" s="453" t="n">
        <f aca="false">1-FW568/(EF568+DC568)</f>
        <v>0.647058823529412</v>
      </c>
      <c r="GA568" s="430" t="n">
        <f aca="false">EF568+DC568-FW568</f>
        <v>0.55</v>
      </c>
      <c r="GB568" s="514" t="n">
        <f aca="false">1-FT568/DZ568</f>
        <v>0.22875816993464</v>
      </c>
      <c r="GC568" s="515" t="n">
        <f aca="false">(CW568+DZ568-FT568)</f>
        <v>3.5</v>
      </c>
      <c r="GD568" s="514" t="n">
        <f aca="false">1-FU568/EA568</f>
        <v>0.219317356572259</v>
      </c>
      <c r="GE568" s="528" t="n">
        <f aca="false">CX568+EA568-FU568</f>
        <v>12.08</v>
      </c>
      <c r="GF568" s="462" t="n">
        <f aca="false">4100/BS568*24</f>
        <v>1.94140278188813</v>
      </c>
      <c r="GG568" s="607" t="n">
        <v>20</v>
      </c>
      <c r="GH568" s="451" t="n">
        <f aca="false">GG568/80</f>
        <v>0.25</v>
      </c>
      <c r="GI568" s="406" t="n">
        <v>140</v>
      </c>
      <c r="GJ568" s="463" t="n">
        <f aca="false">GI568/GG568</f>
        <v>7</v>
      </c>
      <c r="GK568" s="464" t="n">
        <f aca="false">GG568/(BS568/24)*1000</f>
        <v>9.47025747262504</v>
      </c>
      <c r="GL568" s="465" t="n">
        <v>8.04</v>
      </c>
      <c r="GM568" s="530" t="n">
        <v>11.7</v>
      </c>
      <c r="GN568" s="407" t="n">
        <v>44</v>
      </c>
      <c r="GO568" s="514" t="n">
        <f aca="false">1-GM568/FT568</f>
        <v>0.00847457627118653</v>
      </c>
      <c r="GP568" s="451" t="n">
        <f aca="false">1-GN568/FU568</f>
        <v>-0.0232558139534884</v>
      </c>
      <c r="GQ568" s="578" t="n">
        <v>8</v>
      </c>
      <c r="GR568" s="456" t="n">
        <f aca="false">4300/BS568*24</f>
        <v>2.03610535661438</v>
      </c>
      <c r="GS568" s="532" t="n">
        <f aca="false">HC568</f>
        <v>11.6</v>
      </c>
      <c r="GT568" s="532" t="n">
        <f aca="false">HD568</f>
        <v>35.96</v>
      </c>
      <c r="GU568" s="514" t="n">
        <f aca="false">1-GS568/GM568</f>
        <v>0.00854700854700852</v>
      </c>
      <c r="GV568" s="514" t="n">
        <f aca="false">1-GT568/GN568</f>
        <v>0.182727272727273</v>
      </c>
      <c r="GW568" s="514" t="n">
        <f aca="false">1-HC568/FT568</f>
        <v>0.0169491525423729</v>
      </c>
      <c r="GX568" s="514" t="n">
        <f aca="false">1-HD568/FU568</f>
        <v>0.163720930232558</v>
      </c>
      <c r="GY568" s="463" t="n">
        <f aca="false">GK568/(FU568-HD568)</f>
        <v>1.34520702736151</v>
      </c>
      <c r="GZ568" s="406" t="n">
        <v>49614</v>
      </c>
      <c r="HA568" s="582" t="n">
        <v>8.44</v>
      </c>
      <c r="HB568" s="452" t="n">
        <v>8.23</v>
      </c>
      <c r="HC568" s="578" t="n">
        <v>11.6</v>
      </c>
      <c r="HD568" s="464" t="n">
        <f aca="false">HC568*3.1</f>
        <v>35.96</v>
      </c>
      <c r="HE568" s="464" t="n">
        <v>11</v>
      </c>
      <c r="HF568" s="464" t="n">
        <f aca="false">HE568*2.7</f>
        <v>29.7</v>
      </c>
      <c r="HG568" s="583"/>
      <c r="HH568" s="576" t="n">
        <v>2</v>
      </c>
      <c r="HI568" s="584" t="n">
        <v>6580</v>
      </c>
      <c r="HJ568" s="407" t="n">
        <f aca="false">HI568*0.67</f>
        <v>4408.6</v>
      </c>
      <c r="HK568" s="407"/>
      <c r="HL568" s="550" t="n">
        <v>1223</v>
      </c>
      <c r="HM568" s="585" t="n">
        <v>4.8</v>
      </c>
      <c r="HN568" s="462" t="n">
        <v>3.45</v>
      </c>
      <c r="HO568" s="575" t="n">
        <v>0.2</v>
      </c>
      <c r="HP568" s="549" t="n">
        <v>0.01</v>
      </c>
      <c r="HQ568" s="586" t="n">
        <v>4.7</v>
      </c>
      <c r="HR568" s="587" t="n">
        <v>0.28</v>
      </c>
      <c r="HS568" s="521" t="n">
        <v>0.28</v>
      </c>
      <c r="HT568" s="588" t="n">
        <v>4</v>
      </c>
      <c r="HU568" s="523" t="n">
        <f aca="false">72500/BA568*24</f>
        <v>35.3335363996345</v>
      </c>
      <c r="HV568" s="514" t="n">
        <f aca="false">1-HC568/BE568</f>
        <v>0.727699530516432</v>
      </c>
      <c r="HW568" s="514" t="n">
        <f aca="false">1-HD568/BF568</f>
        <v>0.8415859030837</v>
      </c>
      <c r="HX568" s="514" t="n">
        <f aca="false">1-HN568/BK568</f>
        <v>0.546052631578947</v>
      </c>
      <c r="HY568" s="600" t="s">
        <v>252</v>
      </c>
    </row>
    <row r="569" s="599" customFormat="true" ht="15" hidden="false" customHeight="true" outlineLevel="0" collapsed="false">
      <c r="A569" s="401" t="n">
        <v>44051</v>
      </c>
      <c r="B569" s="516" t="n">
        <v>40544</v>
      </c>
      <c r="C569" s="403" t="n">
        <f aca="false">B569/$B$6</f>
        <v>0.81088</v>
      </c>
      <c r="D569" s="572" t="n">
        <v>7.69</v>
      </c>
      <c r="E569" s="573" t="n">
        <v>33.7</v>
      </c>
      <c r="F569" s="407" t="n">
        <v>131</v>
      </c>
      <c r="G569" s="407" t="n">
        <f aca="false">F569*B569/1000</f>
        <v>5311.264</v>
      </c>
      <c r="H569" s="403" t="n">
        <f aca="false">G569/$G$6</f>
        <v>0.21245056</v>
      </c>
      <c r="I569" s="574"/>
      <c r="J569" s="407"/>
      <c r="K569" s="575"/>
      <c r="L569" s="575"/>
      <c r="M569" s="575"/>
      <c r="N569" s="576"/>
      <c r="O569" s="576"/>
      <c r="P569" s="410"/>
      <c r="Q569" s="410" t="n">
        <v>1440</v>
      </c>
      <c r="R569" s="410"/>
      <c r="S569" s="410"/>
      <c r="T569" s="411" t="n">
        <v>5.19</v>
      </c>
      <c r="U569" s="410" t="n">
        <f aca="false">V569/2.9</f>
        <v>3620.68965517241</v>
      </c>
      <c r="V569" s="410" t="n">
        <v>10500</v>
      </c>
      <c r="W569" s="410" t="n">
        <v>4676</v>
      </c>
      <c r="X569" s="517"/>
      <c r="Y569" s="474"/>
      <c r="Z569" s="430"/>
      <c r="AA569" s="410"/>
      <c r="AB569" s="410"/>
      <c r="AC569" s="410"/>
      <c r="AD569" s="475"/>
      <c r="AE569" s="478"/>
      <c r="AF569" s="479" t="n">
        <f aca="false">X569+Q569</f>
        <v>1440</v>
      </c>
      <c r="AG569" s="478" t="n">
        <f aca="false">AF569/$AF$6</f>
        <v>0.576</v>
      </c>
      <c r="AH569" s="479" t="n">
        <f aca="false">AI569/2.9</f>
        <v>3620.68965517241</v>
      </c>
      <c r="AI569" s="479" t="n">
        <f aca="false">(V569*Q569+F569*X569)/AF569</f>
        <v>10500</v>
      </c>
      <c r="AJ569" s="474" t="n">
        <f aca="false">(V569*Q569+X569*F569)/1000</f>
        <v>15120</v>
      </c>
      <c r="AK569" s="478" t="n">
        <f aca="false">AJ569/$AJ$6</f>
        <v>0.672</v>
      </c>
      <c r="AL569" s="448" t="n">
        <v>38</v>
      </c>
      <c r="AM569" s="480"/>
      <c r="AN569" s="474" t="n">
        <v>2091</v>
      </c>
      <c r="AO569" s="474" t="n">
        <v>1865</v>
      </c>
      <c r="AP569" s="480" t="n">
        <v>7.67</v>
      </c>
      <c r="AQ569" s="448" t="n">
        <v>916</v>
      </c>
      <c r="AR569" s="474" t="n">
        <f aca="false">AQ569*3</f>
        <v>2748</v>
      </c>
      <c r="AS569" s="658" t="n">
        <f aca="false">AR569/AQ569</f>
        <v>3</v>
      </c>
      <c r="AT569" s="474" t="n">
        <v>6030</v>
      </c>
      <c r="AU569" s="448"/>
      <c r="AV569" s="481" t="n">
        <v>53</v>
      </c>
      <c r="AW569" s="480" t="n">
        <v>12.87</v>
      </c>
      <c r="AX569" s="480" t="n">
        <v>50.12</v>
      </c>
      <c r="AY569" s="481" t="n">
        <v>9.2</v>
      </c>
      <c r="AZ569" s="481" t="n">
        <v>0.9</v>
      </c>
      <c r="BA569" s="421" t="n">
        <f aca="false">CC569+DF569</f>
        <v>41710</v>
      </c>
      <c r="BB569" s="422" t="n">
        <f aca="false">BA569/$BA$6</f>
        <v>0.8342</v>
      </c>
      <c r="BC569" s="423"/>
      <c r="BD569" s="424" t="n">
        <v>7.67</v>
      </c>
      <c r="BE569" s="425" t="n">
        <v>35.1</v>
      </c>
      <c r="BF569" s="421" t="n">
        <v>158</v>
      </c>
      <c r="BG569" s="427" t="n">
        <v>6990</v>
      </c>
      <c r="BH569" s="421" t="n">
        <f aca="false">BG569*0.67</f>
        <v>4683.3</v>
      </c>
      <c r="BI569" s="433"/>
      <c r="BJ569" s="422"/>
      <c r="BK569" s="428" t="n">
        <v>12.7</v>
      </c>
      <c r="BL569" s="428"/>
      <c r="BM569" s="429"/>
      <c r="BN569" s="423"/>
      <c r="BO569" s="426" t="n">
        <v>202</v>
      </c>
      <c r="BP569" s="426"/>
      <c r="BQ569" s="424" t="n">
        <v>3.14</v>
      </c>
      <c r="BR569" s="422" t="n">
        <f aca="false">BQ569/$BQ$6</f>
        <v>0.436111111111111</v>
      </c>
      <c r="BS569" s="410" t="n">
        <f aca="false">BA569+AF569</f>
        <v>43150</v>
      </c>
      <c r="BT569" s="430" t="n">
        <f aca="false">(BD569*BA569+AP569*AF569)/(AF569+BA569)</f>
        <v>7.67</v>
      </c>
      <c r="BU569" s="431" t="n">
        <f aca="false">(AQ569*Y569+BA569*BE569)/(BA569+Y569)</f>
        <v>35.1</v>
      </c>
      <c r="BV569" s="431" t="n">
        <f aca="false">(BA569*BF569+AR569*AF569)/(AF569+BA569)</f>
        <v>244.433371958285</v>
      </c>
      <c r="BW569" s="431" t="n">
        <f aca="false">(BA569*BG569+AS569*AF569)/(AF569+BA569)</f>
        <v>6756.83012746234</v>
      </c>
      <c r="BX569" s="431" t="n">
        <f aca="false">BW569*0.65</f>
        <v>4391.93958285052</v>
      </c>
      <c r="BY569" s="431" t="n">
        <f aca="false">(BK569*BA569+AY569*AF569)/BS569</f>
        <v>12.5831981460023</v>
      </c>
      <c r="BZ569" s="431"/>
      <c r="CA569" s="432"/>
      <c r="CB569" s="431" t="n">
        <f aca="false">BO569</f>
        <v>202</v>
      </c>
      <c r="CC569" s="433" t="n">
        <v>20838</v>
      </c>
      <c r="CD569" s="412" t="n">
        <f aca="false">CC569+AF569/2</f>
        <v>21558</v>
      </c>
      <c r="CE569" s="422" t="n">
        <f aca="false">CD569/25000</f>
        <v>0.86232</v>
      </c>
      <c r="CF569" s="434" t="n">
        <f aca="false">6700/CD569*24</f>
        <v>7.45894795435569</v>
      </c>
      <c r="CG569" s="435"/>
      <c r="CH569" s="428"/>
      <c r="CI569" s="447" t="n">
        <f aca="false">9500/CD569*24</f>
        <v>10.5761202337879</v>
      </c>
      <c r="CJ569" s="437" t="n">
        <v>32.9</v>
      </c>
      <c r="CK569" s="437" t="n">
        <v>3.67</v>
      </c>
      <c r="CL569" s="424"/>
      <c r="CM569" s="424" t="n">
        <v>14.5</v>
      </c>
      <c r="CN569" s="424" t="n">
        <v>88</v>
      </c>
      <c r="CO569" s="433"/>
      <c r="CP569" s="433"/>
      <c r="CQ569" s="438"/>
      <c r="CR569" s="438" t="n">
        <v>0.8</v>
      </c>
      <c r="CS569" s="425"/>
      <c r="CT569" s="433" t="n">
        <f aca="false">3500/CD569*24</f>
        <v>3.89646534929029</v>
      </c>
      <c r="CU569" s="435" t="n">
        <v>7.08</v>
      </c>
      <c r="CV569" s="439"/>
      <c r="CW569" s="440"/>
      <c r="CX569" s="441"/>
      <c r="CY569" s="442"/>
      <c r="CZ569" s="443"/>
      <c r="DA569" s="443"/>
      <c r="DB569" s="443"/>
      <c r="DC569" s="443"/>
      <c r="DD569" s="444"/>
      <c r="DE569" s="441"/>
      <c r="DF569" s="445" t="n">
        <v>20872</v>
      </c>
      <c r="DG569" s="446" t="n">
        <f aca="false">DF569+AF569/2</f>
        <v>21592</v>
      </c>
      <c r="DH569" s="422" t="n">
        <f aca="false">DG569/25000</f>
        <v>0.86368</v>
      </c>
      <c r="DI569" s="447" t="n">
        <f aca="false">6700/DG569*24</f>
        <v>7.44720266765469</v>
      </c>
      <c r="DJ569" s="435" t="n">
        <v>7.73</v>
      </c>
      <c r="DK569" s="428" t="n">
        <v>3.2</v>
      </c>
      <c r="DL569" s="447" t="n">
        <f aca="false">9500/DG569*24</f>
        <v>10.5594664690626</v>
      </c>
      <c r="DM569" s="423" t="n">
        <v>32.9</v>
      </c>
      <c r="DN569" s="423" t="n">
        <v>3.18</v>
      </c>
      <c r="DO569" s="424" t="n">
        <v>7.7</v>
      </c>
      <c r="DP569" s="424" t="n">
        <v>14.2</v>
      </c>
      <c r="DQ569" s="424" t="n">
        <v>88</v>
      </c>
      <c r="DR569" s="433"/>
      <c r="DS569" s="433"/>
      <c r="DT569" s="438"/>
      <c r="DU569" s="438" t="n">
        <v>0.79</v>
      </c>
      <c r="DV569" s="425"/>
      <c r="DW569" s="447" t="n">
        <f aca="false">3500/DG569*24</f>
        <v>3.89032975175991</v>
      </c>
      <c r="DX569" s="435" t="n">
        <v>7.08</v>
      </c>
      <c r="DY569" s="439" t="n">
        <v>8.1</v>
      </c>
      <c r="DZ569" s="440" t="n">
        <v>14.3</v>
      </c>
      <c r="EA569" s="661" t="n">
        <f aca="false">DZ569*3.6</f>
        <v>51.48</v>
      </c>
      <c r="EB569" s="442" t="n">
        <v>6220</v>
      </c>
      <c r="EC569" s="443" t="n">
        <v>3.4</v>
      </c>
      <c r="ED569" s="443"/>
      <c r="EE569" s="443"/>
      <c r="EF569" s="443"/>
      <c r="EG569" s="444" t="n">
        <v>27</v>
      </c>
      <c r="EH569" s="441"/>
      <c r="EI569" s="430" t="n">
        <f aca="false">DY569</f>
        <v>8.1</v>
      </c>
      <c r="EJ569" s="448" t="n">
        <f aca="false">DZ569</f>
        <v>14.3</v>
      </c>
      <c r="EK569" s="449" t="n">
        <f aca="false">EA569</f>
        <v>51.48</v>
      </c>
      <c r="EL569" s="418" t="n">
        <f aca="false">EB569</f>
        <v>6220</v>
      </c>
      <c r="EM569" s="432" t="n">
        <f aca="false">EC569</f>
        <v>3.4</v>
      </c>
      <c r="EN569" s="432"/>
      <c r="EO569" s="432"/>
      <c r="EP569" s="432"/>
      <c r="EQ569" s="431" t="n">
        <f aca="false">EG569</f>
        <v>27</v>
      </c>
      <c r="ER569" s="449"/>
      <c r="ES569" s="450" t="n">
        <f aca="false">44000/(BA569+AF569)*24</f>
        <v>24.4727694090382</v>
      </c>
      <c r="ET569" s="451" t="n">
        <f aca="false">(BA569+AF569)/BA$6</f>
        <v>0.863</v>
      </c>
      <c r="EU569" s="452" t="n">
        <f aca="false">BV569/1000/ES569*24</f>
        <v>0.239711363636364</v>
      </c>
      <c r="EV569" s="451" t="n">
        <f aca="false">EU569/$EU$6</f>
        <v>0.443909932659933</v>
      </c>
      <c r="EW569" s="514" t="n">
        <f aca="false">1-EM569/BY569</f>
        <v>0.729798421629387</v>
      </c>
      <c r="EX569" s="515" t="n">
        <f aca="false">BY569-EM569</f>
        <v>9.18319814600232</v>
      </c>
      <c r="EY569" s="514" t="n">
        <f aca="false">1-EJ569/BU569</f>
        <v>0.592592592592593</v>
      </c>
      <c r="EZ569" s="515" t="n">
        <f aca="false">BU569-EJ569</f>
        <v>20.8</v>
      </c>
      <c r="FA569" s="451" t="n">
        <f aca="false">1-EK569/BV569</f>
        <v>0.789390460117755</v>
      </c>
      <c r="FB569" s="432" t="n">
        <f aca="false">BV569-EK569</f>
        <v>192.953371958285</v>
      </c>
      <c r="FC569" s="453"/>
      <c r="FD569" s="432"/>
      <c r="FE569" s="453" t="n">
        <f aca="false">1-EQ569/CB569</f>
        <v>0.866336633663366</v>
      </c>
      <c r="FF569" s="431" t="n">
        <f aca="false">CB569-EQ569</f>
        <v>175</v>
      </c>
      <c r="FG569" s="406" t="n">
        <v>50400</v>
      </c>
      <c r="FH569" s="590"/>
      <c r="FI569" s="591"/>
      <c r="FJ569" s="592"/>
      <c r="FK569" s="456" t="n">
        <f aca="false">3000/BS569*24</f>
        <v>1.66859791425261</v>
      </c>
      <c r="FL569" s="531" t="n">
        <v>2500</v>
      </c>
      <c r="FM569" s="456" t="n">
        <f aca="false">FL569/BS569*1000</f>
        <v>57.9374275782155</v>
      </c>
      <c r="FN569" s="531" t="n">
        <v>6394</v>
      </c>
      <c r="FO569" s="533" t="n">
        <f aca="false">FN569/11.15/1.2/1000</f>
        <v>0.477877428998505</v>
      </c>
      <c r="FP569" s="450" t="n">
        <f aca="false">FN569/BS569*1000</f>
        <v>148.180764774044</v>
      </c>
      <c r="FQ569" s="458" t="n">
        <v>46.8</v>
      </c>
      <c r="FR569" s="459" t="n">
        <f aca="false">FQ569/BS569*1000</f>
        <v>1.08458864426419</v>
      </c>
      <c r="FS569" s="577" t="n">
        <v>7.88</v>
      </c>
      <c r="FT569" s="578" t="n">
        <v>10.9</v>
      </c>
      <c r="FU569" s="661" t="n">
        <v>50</v>
      </c>
      <c r="FV569" s="580" t="n">
        <v>4</v>
      </c>
      <c r="FW569" s="581"/>
      <c r="FX569" s="580"/>
      <c r="FY569" s="453" t="n">
        <f aca="false">1-FV569/(EG569+DD569)</f>
        <v>0.851851851851852</v>
      </c>
      <c r="FZ569" s="453"/>
      <c r="GA569" s="430"/>
      <c r="GB569" s="514" t="n">
        <f aca="false">1-FT569/DZ569</f>
        <v>0.237762237762238</v>
      </c>
      <c r="GC569" s="515" t="n">
        <f aca="false">(CW569+DZ569-FT569)</f>
        <v>3.4</v>
      </c>
      <c r="GD569" s="514" t="n">
        <f aca="false">1-FU569/EA569</f>
        <v>0.0287490287490288</v>
      </c>
      <c r="GE569" s="528" t="n">
        <f aca="false">CX569+EA569-FU569</f>
        <v>1.48</v>
      </c>
      <c r="GF569" s="462" t="n">
        <f aca="false">4100/BS569*24</f>
        <v>2.28041714947856</v>
      </c>
      <c r="GG569" s="607" t="n">
        <v>20</v>
      </c>
      <c r="GH569" s="451" t="n">
        <f aca="false">GG569/80</f>
        <v>0.25</v>
      </c>
      <c r="GI569" s="406" t="n">
        <v>140</v>
      </c>
      <c r="GJ569" s="463" t="n">
        <f aca="false">GI569/GG569</f>
        <v>7</v>
      </c>
      <c r="GK569" s="464" t="n">
        <f aca="false">GG569/(BS569/24)*1000</f>
        <v>11.1239860950174</v>
      </c>
      <c r="GL569" s="465" t="n">
        <v>8.08</v>
      </c>
      <c r="GM569" s="530" t="n">
        <v>10.2</v>
      </c>
      <c r="GN569" s="407" t="n">
        <v>48</v>
      </c>
      <c r="GO569" s="514" t="n">
        <f aca="false">1-GM569/FT569</f>
        <v>0.0642201834862386</v>
      </c>
      <c r="GP569" s="451" t="n">
        <f aca="false">1-GN569/FU569</f>
        <v>0.04</v>
      </c>
      <c r="GQ569" s="578" t="n">
        <v>8</v>
      </c>
      <c r="GR569" s="456" t="n">
        <f aca="false">4300/BS569*24</f>
        <v>2.39165701042874</v>
      </c>
      <c r="GS569" s="532" t="n">
        <f aca="false">HC569</f>
        <v>9.9</v>
      </c>
      <c r="GT569" s="532" t="n">
        <f aca="false">HD569</f>
        <v>30.69</v>
      </c>
      <c r="GU569" s="514" t="n">
        <f aca="false">1-GS569/GM569</f>
        <v>0.0294117647058822</v>
      </c>
      <c r="GV569" s="514" t="n">
        <f aca="false">1-GT569/GN569</f>
        <v>0.360625</v>
      </c>
      <c r="GW569" s="514" t="n">
        <f aca="false">1-HC569/FT569</f>
        <v>0.091743119266055</v>
      </c>
      <c r="GX569" s="514" t="n">
        <f aca="false">1-HD569/FU569</f>
        <v>0.3862</v>
      </c>
      <c r="GY569" s="463" t="n">
        <f aca="false">GK569/(FU569-HD569)</f>
        <v>0.576073852667912</v>
      </c>
      <c r="GZ569" s="406" t="n">
        <v>42899</v>
      </c>
      <c r="HA569" s="582" t="n">
        <v>8.33</v>
      </c>
      <c r="HB569" s="452" t="n">
        <v>8.22</v>
      </c>
      <c r="HC569" s="578" t="n">
        <v>9.9</v>
      </c>
      <c r="HD569" s="464" t="n">
        <f aca="false">HC569*3.1</f>
        <v>30.69</v>
      </c>
      <c r="HE569" s="464" t="n">
        <v>10.1</v>
      </c>
      <c r="HF569" s="464" t="n">
        <f aca="false">HE569*2.7</f>
        <v>27.27</v>
      </c>
      <c r="HG569" s="583"/>
      <c r="HH569" s="576" t="n">
        <v>2</v>
      </c>
      <c r="HI569" s="584" t="n">
        <v>6240</v>
      </c>
      <c r="HJ569" s="407" t="n">
        <f aca="false">HI569*0.67</f>
        <v>4180.8</v>
      </c>
      <c r="HK569" s="407"/>
      <c r="HL569" s="550"/>
      <c r="HM569" s="585"/>
      <c r="HN569" s="462" t="n">
        <v>3.43</v>
      </c>
      <c r="HO569" s="575"/>
      <c r="HP569" s="549" t="n">
        <v>0.01</v>
      </c>
      <c r="HQ569" s="586"/>
      <c r="HR569" s="587"/>
      <c r="HS569" s="521" t="n">
        <v>0.29</v>
      </c>
      <c r="HT569" s="588" t="n">
        <v>4</v>
      </c>
      <c r="HU569" s="523" t="n">
        <f aca="false">72500/BA569*24</f>
        <v>41.7166147206905</v>
      </c>
      <c r="HV569" s="514" t="n">
        <f aca="false">1-HC569/BE569</f>
        <v>0.717948717948718</v>
      </c>
      <c r="HW569" s="514" t="n">
        <f aca="false">1-HD569/BF569</f>
        <v>0.805759493670886</v>
      </c>
      <c r="HX569" s="514" t="n">
        <f aca="false">1-HN569/BK569</f>
        <v>0.72992125984252</v>
      </c>
      <c r="HY569" s="600" t="s">
        <v>253</v>
      </c>
    </row>
    <row r="570" customFormat="false" ht="19.2" hidden="false" customHeight="false" outlineLevel="0" collapsed="false">
      <c r="A570" s="486" t="n">
        <v>44052</v>
      </c>
      <c r="B570" s="487" t="n">
        <v>38355</v>
      </c>
      <c r="C570" s="488" t="n">
        <f aca="false">B570/$B$6</f>
        <v>0.7671</v>
      </c>
      <c r="D570" s="489" t="n">
        <v>7.99</v>
      </c>
      <c r="E570" s="490" t="n">
        <v>39.4</v>
      </c>
      <c r="F570" s="491" t="n">
        <v>195</v>
      </c>
      <c r="G570" s="491" t="n">
        <f aca="false">F570*B570/1000</f>
        <v>7479.225</v>
      </c>
      <c r="H570" s="488" t="n">
        <f aca="false">G570/$G$6</f>
        <v>0.299169</v>
      </c>
      <c r="I570" s="491"/>
      <c r="J570" s="491"/>
      <c r="K570" s="492"/>
      <c r="L570" s="492"/>
      <c r="M570" s="492"/>
      <c r="N570" s="493"/>
      <c r="O570" s="493"/>
      <c r="P570" s="410"/>
      <c r="Q570" s="410" t="n">
        <v>1440</v>
      </c>
      <c r="R570" s="410"/>
      <c r="S570" s="410"/>
      <c r="T570" s="411" t="n">
        <v>5.06</v>
      </c>
      <c r="U570" s="412" t="n">
        <f aca="false">V570/2.9</f>
        <v>3886.89655172414</v>
      </c>
      <c r="V570" s="410" t="n">
        <v>11272</v>
      </c>
      <c r="W570" s="410" t="n">
        <v>3169</v>
      </c>
      <c r="X570" s="413"/>
      <c r="Y570" s="474"/>
      <c r="Z570" s="430"/>
      <c r="AA570" s="448"/>
      <c r="AB570" s="410"/>
      <c r="AC570" s="410"/>
      <c r="AD570" s="475"/>
      <c r="AE570" s="478"/>
      <c r="AF570" s="479" t="n">
        <f aca="false">X570+Q570</f>
        <v>1440</v>
      </c>
      <c r="AG570" s="478" t="n">
        <f aca="false">AF570/$AF$6</f>
        <v>0.576</v>
      </c>
      <c r="AH570" s="479" t="n">
        <f aca="false">AI570/2.9</f>
        <v>3886.89655172414</v>
      </c>
      <c r="AI570" s="479" t="n">
        <f aca="false">(V570*Q570+F570*X570)/AF570</f>
        <v>11272</v>
      </c>
      <c r="AJ570" s="474" t="n">
        <f aca="false">(V570*Q570+X570*F570)/1000</f>
        <v>16231.68</v>
      </c>
      <c r="AK570" s="478" t="n">
        <f aca="false">AJ570/$AJ$6</f>
        <v>0.721408</v>
      </c>
      <c r="AL570" s="448" t="n">
        <v>38</v>
      </c>
      <c r="AM570" s="480"/>
      <c r="AN570" s="474" t="n">
        <v>2139</v>
      </c>
      <c r="AO570" s="474" t="n">
        <v>1895</v>
      </c>
      <c r="AP570" s="480" t="n">
        <v>7.63</v>
      </c>
      <c r="AQ570" s="448" t="n">
        <v>936</v>
      </c>
      <c r="AR570" s="474" t="n">
        <f aca="false">AQ570*3</f>
        <v>2808</v>
      </c>
      <c r="AS570" s="658" t="n">
        <f aca="false">AR570/AQ570</f>
        <v>3</v>
      </c>
      <c r="AT570" s="474" t="n">
        <v>6240</v>
      </c>
      <c r="AU570" s="448"/>
      <c r="AV570" s="481" t="n">
        <v>55</v>
      </c>
      <c r="AW570" s="480" t="n">
        <v>13.55</v>
      </c>
      <c r="AX570" s="480" t="n">
        <v>49.44</v>
      </c>
      <c r="AY570" s="481" t="n">
        <v>10.3</v>
      </c>
      <c r="AZ570" s="481" t="n">
        <v>1.4</v>
      </c>
      <c r="BA570" s="421" t="n">
        <f aca="false">CC570+DF570</f>
        <v>34510</v>
      </c>
      <c r="BB570" s="422" t="n">
        <f aca="false">BA570/$BA$6</f>
        <v>0.6902</v>
      </c>
      <c r="BC570" s="423"/>
      <c r="BD570" s="424" t="n">
        <v>7.93</v>
      </c>
      <c r="BE570" s="425" t="n">
        <v>45.5</v>
      </c>
      <c r="BF570" s="426" t="n">
        <v>243</v>
      </c>
      <c r="BG570" s="427" t="n">
        <v>9300</v>
      </c>
      <c r="BH570" s="421" t="n">
        <f aca="false">BG570*0.67</f>
        <v>6231</v>
      </c>
      <c r="BI570" s="421"/>
      <c r="BJ570" s="422"/>
      <c r="BK570" s="428" t="n">
        <v>14.3</v>
      </c>
      <c r="BL570" s="428"/>
      <c r="BM570" s="429"/>
      <c r="BN570" s="423"/>
      <c r="BO570" s="426" t="n">
        <v>246</v>
      </c>
      <c r="BP570" s="426"/>
      <c r="BQ570" s="424" t="n">
        <v>3.1</v>
      </c>
      <c r="BR570" s="422" t="n">
        <f aca="false">BQ570/$BQ$6</f>
        <v>0.430555555555556</v>
      </c>
      <c r="BS570" s="410" t="n">
        <f aca="false">BA570+AF570</f>
        <v>35950</v>
      </c>
      <c r="BT570" s="430" t="n">
        <f aca="false">(BD570*BA570+AP570*AF570)/(AF570+BA570)</f>
        <v>7.91798331015299</v>
      </c>
      <c r="BU570" s="431" t="n">
        <f aca="false">(AQ570*Y570+BA570*BE570)/(BA570+Y570)</f>
        <v>45.5</v>
      </c>
      <c r="BV570" s="431" t="n">
        <f aca="false">(BA570*BF570+AR570*AF570)/(AF570+BA570)</f>
        <v>345.742698191933</v>
      </c>
      <c r="BW570" s="431" t="n">
        <f aca="false">(BA570*BG570+AS570*AF570)/(AF570+BA570)</f>
        <v>8927.60278164117</v>
      </c>
      <c r="BX570" s="431" t="n">
        <f aca="false">BW570*0.65</f>
        <v>5802.94180806676</v>
      </c>
      <c r="BY570" s="431" t="n">
        <f aca="false">(BK570*BA570+AY570*AF570)/BS570</f>
        <v>14.1397774687065</v>
      </c>
      <c r="BZ570" s="431"/>
      <c r="CA570" s="432"/>
      <c r="CB570" s="431" t="n">
        <f aca="false">BO570</f>
        <v>246</v>
      </c>
      <c r="CC570" s="433" t="n">
        <v>17230</v>
      </c>
      <c r="CD570" s="412" t="n">
        <f aca="false">CC570+AF570/2</f>
        <v>17950</v>
      </c>
      <c r="CE570" s="422" t="n">
        <f aca="false">CD570/25000</f>
        <v>0.718</v>
      </c>
      <c r="CF570" s="434" t="n">
        <f aca="false">6700/CD570*24</f>
        <v>8.95821727019499</v>
      </c>
      <c r="CG570" s="435"/>
      <c r="CH570" s="428"/>
      <c r="CI570" s="447" t="n">
        <f aca="false">9500/CD570*24</f>
        <v>12.7019498607242</v>
      </c>
      <c r="CJ570" s="437" t="n">
        <v>33.5</v>
      </c>
      <c r="CK570" s="437" t="n">
        <v>4.07</v>
      </c>
      <c r="CL570" s="424"/>
      <c r="CM570" s="424" t="n">
        <v>14.6</v>
      </c>
      <c r="CN570" s="424" t="n">
        <v>97</v>
      </c>
      <c r="CO570" s="433"/>
      <c r="CP570" s="433"/>
      <c r="CQ570" s="438"/>
      <c r="CR570" s="438" t="n">
        <v>0.81</v>
      </c>
      <c r="CS570" s="482"/>
      <c r="CT570" s="433" t="n">
        <f aca="false">3500/CD570*24</f>
        <v>4.67966573816156</v>
      </c>
      <c r="CU570" s="435" t="n">
        <v>7.28</v>
      </c>
      <c r="CV570" s="494"/>
      <c r="CW570" s="495"/>
      <c r="CX570" s="496"/>
      <c r="CY570" s="497"/>
      <c r="CZ570" s="498"/>
      <c r="DA570" s="498"/>
      <c r="DB570" s="498"/>
      <c r="DC570" s="498"/>
      <c r="DD570" s="499"/>
      <c r="DE570" s="499"/>
      <c r="DF570" s="433" t="n">
        <v>17280</v>
      </c>
      <c r="DG570" s="446" t="n">
        <f aca="false">DF570+AF570/2</f>
        <v>18000</v>
      </c>
      <c r="DH570" s="422" t="n">
        <f aca="false">DG570/25000</f>
        <v>0.72</v>
      </c>
      <c r="DI570" s="447" t="n">
        <f aca="false">6700/DG570*24</f>
        <v>8.93333333333333</v>
      </c>
      <c r="DJ570" s="435" t="n">
        <v>7.77</v>
      </c>
      <c r="DK570" s="428" t="n">
        <v>2.8</v>
      </c>
      <c r="DL570" s="447" t="n">
        <f aca="false">9500/DG570*24</f>
        <v>12.6666666666667</v>
      </c>
      <c r="DM570" s="542" t="n">
        <v>33.5</v>
      </c>
      <c r="DN570" s="542" t="n">
        <v>2.68</v>
      </c>
      <c r="DO570" s="543" t="n">
        <v>7.81</v>
      </c>
      <c r="DP570" s="543" t="n">
        <v>14.6</v>
      </c>
      <c r="DQ570" s="543" t="n">
        <v>89</v>
      </c>
      <c r="DR570" s="433"/>
      <c r="DS570" s="433"/>
      <c r="DT570" s="438"/>
      <c r="DU570" s="438" t="n">
        <v>0.81</v>
      </c>
      <c r="DV570" s="482"/>
      <c r="DW570" s="447" t="n">
        <f aca="false">3500/DG570*24</f>
        <v>4.66666666666667</v>
      </c>
      <c r="DX570" s="435" t="n">
        <v>7.28</v>
      </c>
      <c r="DY570" s="494" t="n">
        <v>7.98</v>
      </c>
      <c r="DZ570" s="495" t="n">
        <v>14.7</v>
      </c>
      <c r="EA570" s="496" t="n">
        <f aca="false">DZ570*3.6</f>
        <v>52.92</v>
      </c>
      <c r="EB570" s="497" t="n">
        <v>6680</v>
      </c>
      <c r="EC570" s="498" t="n">
        <v>4.1</v>
      </c>
      <c r="ED570" s="498"/>
      <c r="EE570" s="498"/>
      <c r="EF570" s="498"/>
      <c r="EG570" s="499" t="n">
        <v>15</v>
      </c>
      <c r="EH570" s="496"/>
      <c r="EI570" s="430" t="n">
        <f aca="false">DY570</f>
        <v>7.98</v>
      </c>
      <c r="EJ570" s="448" t="n">
        <f aca="false">DZ570</f>
        <v>14.7</v>
      </c>
      <c r="EK570" s="449" t="n">
        <f aca="false">EA570</f>
        <v>52.92</v>
      </c>
      <c r="EL570" s="418" t="n">
        <f aca="false">EB570</f>
        <v>6680</v>
      </c>
      <c r="EM570" s="432" t="n">
        <f aca="false">EC570</f>
        <v>4.1</v>
      </c>
      <c r="EN570" s="432"/>
      <c r="EO570" s="432"/>
      <c r="EP570" s="432"/>
      <c r="EQ570" s="431" t="n">
        <f aca="false">EG570</f>
        <v>15</v>
      </c>
      <c r="ER570" s="449"/>
      <c r="ES570" s="450" t="n">
        <f aca="false">44000/(BA570+AF570)*24</f>
        <v>29.3741307371349</v>
      </c>
      <c r="ET570" s="451" t="n">
        <f aca="false">(BA570+AF570)/BA$6</f>
        <v>0.719</v>
      </c>
      <c r="EU570" s="452" t="n">
        <f aca="false">BV570/1000/ES570*24</f>
        <v>0.2824875</v>
      </c>
      <c r="EV570" s="500" t="n">
        <f aca="false">EU570/$EU$6</f>
        <v>0.523125</v>
      </c>
      <c r="EW570" s="514" t="n">
        <f aca="false">1-EM570/BY570</f>
        <v>0.71003786947327</v>
      </c>
      <c r="EX570" s="515" t="n">
        <f aca="false">BY570-EM570</f>
        <v>10.0397774687065</v>
      </c>
      <c r="EY570" s="514" t="n">
        <f aca="false">1-EJ570/BU570</f>
        <v>0.676923076923077</v>
      </c>
      <c r="EZ570" s="515" t="n">
        <f aca="false">BU570-EJ570</f>
        <v>30.8</v>
      </c>
      <c r="FA570" s="451" t="n">
        <f aca="false">1-EK570/BV570</f>
        <v>0.846938199196264</v>
      </c>
      <c r="FB570" s="432" t="n">
        <f aca="false">BV570-EK570</f>
        <v>292.822698191933</v>
      </c>
      <c r="FC570" s="453"/>
      <c r="FD570" s="432"/>
      <c r="FE570" s="453" t="n">
        <f aca="false">1-EQ570/CB570</f>
        <v>0.939024390243902</v>
      </c>
      <c r="FF570" s="431" t="n">
        <f aca="false">CB570-EQ570</f>
        <v>231</v>
      </c>
      <c r="FG570" s="491" t="n">
        <v>50400</v>
      </c>
      <c r="FH570" s="499"/>
      <c r="FI570" s="502"/>
      <c r="FJ570" s="488"/>
      <c r="FK570" s="456" t="n">
        <f aca="false">3000/BS570*24</f>
        <v>2.00278164116829</v>
      </c>
      <c r="FL570" s="491" t="n">
        <v>2200</v>
      </c>
      <c r="FM570" s="456" t="n">
        <f aca="false">FL570/BS570*1000</f>
        <v>61.1961057023644</v>
      </c>
      <c r="FN570" s="491" t="n">
        <v>6394</v>
      </c>
      <c r="FO570" s="533" t="n">
        <f aca="false">FN570/11.15/1.2/1000</f>
        <v>0.477877428998505</v>
      </c>
      <c r="FP570" s="450" t="n">
        <f aca="false">FN570/BS570*1000</f>
        <v>177.858136300417</v>
      </c>
      <c r="FQ570" s="504" t="n">
        <v>46.8</v>
      </c>
      <c r="FR570" s="459" t="n">
        <f aca="false">FQ570/BS570*1000</f>
        <v>1.30180806675939</v>
      </c>
      <c r="FS570" s="505" t="n">
        <v>7.88</v>
      </c>
      <c r="FT570" s="536" t="n">
        <v>10.9</v>
      </c>
      <c r="FU570" s="496" t="n">
        <v>53</v>
      </c>
      <c r="FV570" s="491" t="n">
        <v>4</v>
      </c>
      <c r="FW570" s="505"/>
      <c r="FX570" s="491"/>
      <c r="FY570" s="453" t="n">
        <f aca="false">1-FV570/(EG570+DD570)</f>
        <v>0.733333333333333</v>
      </c>
      <c r="FZ570" s="453"/>
      <c r="GA570" s="430"/>
      <c r="GB570" s="500" t="n">
        <f aca="false">1-FT570/DZ570</f>
        <v>0.258503401360544</v>
      </c>
      <c r="GC570" s="515" t="n">
        <f aca="false">(CW570+DZ570-FT570)</f>
        <v>3.8</v>
      </c>
      <c r="GD570" s="500" t="n">
        <f aca="false">1-FU570/EA570</f>
        <v>-0.00151171579743004</v>
      </c>
      <c r="GE570" s="528" t="n">
        <f aca="false">CX570+EA570-FU570</f>
        <v>-0.0799999999999983</v>
      </c>
      <c r="GF570" s="462" t="n">
        <f aca="false">4100/BS570*24</f>
        <v>2.73713490959666</v>
      </c>
      <c r="GG570" s="491" t="n">
        <v>20</v>
      </c>
      <c r="GH570" s="527" t="n">
        <f aca="false">GG570/80</f>
        <v>0.25</v>
      </c>
      <c r="GI570" s="491" t="n">
        <v>140</v>
      </c>
      <c r="GJ570" s="545" t="n">
        <f aca="false">GI570/GG570</f>
        <v>7</v>
      </c>
      <c r="GK570" s="464" t="n">
        <f aca="false">GG570/(BS570/24)*1000</f>
        <v>13.3518776077886</v>
      </c>
      <c r="GL570" s="508" t="n">
        <v>8.05</v>
      </c>
      <c r="GM570" s="536" t="n">
        <v>10.3</v>
      </c>
      <c r="GN570" s="537" t="n">
        <v>47</v>
      </c>
      <c r="GO570" s="527" t="n">
        <f aca="false">1-GM570/FT570</f>
        <v>0.055045871559633</v>
      </c>
      <c r="GP570" s="527" t="n">
        <f aca="false">1-GN570/FU570</f>
        <v>0.113207547169811</v>
      </c>
      <c r="GQ570" s="536" t="n">
        <v>8</v>
      </c>
      <c r="GR570" s="456" t="n">
        <f aca="false">4300/BS570*24</f>
        <v>2.87065368567455</v>
      </c>
      <c r="GS570" s="537" t="n">
        <f aca="false">HC570</f>
        <v>9.6</v>
      </c>
      <c r="GT570" s="537" t="n">
        <f aca="false">HD570</f>
        <v>29.76</v>
      </c>
      <c r="GU570" s="527" t="n">
        <f aca="false">1-GS570/GM570</f>
        <v>0.0679611650485438</v>
      </c>
      <c r="GV570" s="527" t="n">
        <f aca="false">1-GT570/GN570</f>
        <v>0.366808510638298</v>
      </c>
      <c r="GW570" s="527" t="n">
        <f aca="false">1-HC570/FT570</f>
        <v>0.119266055045872</v>
      </c>
      <c r="GX570" s="527" t="n">
        <f aca="false">1-HD570/FU570</f>
        <v>0.438490566037736</v>
      </c>
      <c r="GY570" s="545" t="n">
        <f aca="false">GK570/(FU570-HD570)</f>
        <v>0.574521411694862</v>
      </c>
      <c r="GZ570" s="491" t="n">
        <v>34458</v>
      </c>
      <c r="HA570" s="494" t="n">
        <v>8.31</v>
      </c>
      <c r="HB570" s="494" t="n">
        <v>8.02</v>
      </c>
      <c r="HC570" s="495" t="n">
        <v>9.6</v>
      </c>
      <c r="HD570" s="499" t="n">
        <f aca="false">HC570*3.1</f>
        <v>29.76</v>
      </c>
      <c r="HE570" s="499" t="n">
        <v>9.6</v>
      </c>
      <c r="HF570" s="499" t="n">
        <f aca="false">HE570*2.7</f>
        <v>25.92</v>
      </c>
      <c r="HG570" s="499"/>
      <c r="HH570" s="493" t="n">
        <v>8</v>
      </c>
      <c r="HI570" s="509" t="n">
        <v>6430</v>
      </c>
      <c r="HJ570" s="491" t="n">
        <f aca="false">HI570*0.67</f>
        <v>4308.1</v>
      </c>
      <c r="HK570" s="491"/>
      <c r="HL570" s="491"/>
      <c r="HM570" s="544"/>
      <c r="HN570" s="507" t="n">
        <v>4.47</v>
      </c>
      <c r="HO570" s="492"/>
      <c r="HP570" s="546" t="n">
        <v>0.01</v>
      </c>
      <c r="HQ570" s="524"/>
      <c r="HR570" s="525"/>
      <c r="HS570" s="525" t="n">
        <v>0.27</v>
      </c>
      <c r="HT570" s="512" t="n">
        <v>4</v>
      </c>
      <c r="HU570" s="526" t="n">
        <f aca="false">72500/BA570*24</f>
        <v>50.4201680672269</v>
      </c>
      <c r="HV570" s="527" t="n">
        <f aca="false">1-HC570/BE570</f>
        <v>0.789010989010989</v>
      </c>
      <c r="HW570" s="527" t="n">
        <f aca="false">1-HD570/BF570</f>
        <v>0.877530864197531</v>
      </c>
      <c r="HX570" s="527" t="n">
        <f aca="false">1-HN570/BK570</f>
        <v>0.687412587412587</v>
      </c>
      <c r="HY570" s="513" t="s">
        <v>254</v>
      </c>
    </row>
    <row r="571" s="599" customFormat="true" ht="15" hidden="false" customHeight="true" outlineLevel="0" collapsed="false">
      <c r="A571" s="401" t="n">
        <v>44053</v>
      </c>
      <c r="B571" s="516" t="n">
        <v>46922</v>
      </c>
      <c r="C571" s="403" t="n">
        <f aca="false">B571/$B$6</f>
        <v>0.93844</v>
      </c>
      <c r="D571" s="572" t="n">
        <v>7.82</v>
      </c>
      <c r="E571" s="573" t="n">
        <v>36.25</v>
      </c>
      <c r="F571" s="407" t="n">
        <v>164</v>
      </c>
      <c r="G571" s="407" t="n">
        <f aca="false">F571*B571/1000</f>
        <v>7695.208</v>
      </c>
      <c r="H571" s="403" t="n">
        <f aca="false">G571/$G$6</f>
        <v>0.30780832</v>
      </c>
      <c r="I571" s="574"/>
      <c r="J571" s="407"/>
      <c r="K571" s="575"/>
      <c r="L571" s="575"/>
      <c r="M571" s="575"/>
      <c r="N571" s="576"/>
      <c r="O571" s="576"/>
      <c r="P571" s="410"/>
      <c r="Q571" s="410" t="n">
        <v>1440</v>
      </c>
      <c r="R571" s="410"/>
      <c r="S571" s="410"/>
      <c r="T571" s="411" t="n">
        <v>5.12</v>
      </c>
      <c r="U571" s="410" t="n">
        <f aca="false">V571/2.9</f>
        <v>3560.34482758621</v>
      </c>
      <c r="V571" s="410" t="n">
        <v>10325</v>
      </c>
      <c r="W571" s="410" t="n">
        <v>3129</v>
      </c>
      <c r="X571" s="517"/>
      <c r="Y571" s="474"/>
      <c r="Z571" s="430"/>
      <c r="AA571" s="448"/>
      <c r="AB571" s="410"/>
      <c r="AC571" s="410"/>
      <c r="AD571" s="475"/>
      <c r="AE571" s="478"/>
      <c r="AF571" s="479" t="n">
        <f aca="false">X571+Q571</f>
        <v>1440</v>
      </c>
      <c r="AG571" s="478" t="n">
        <f aca="false">AF571/$AF$6</f>
        <v>0.576</v>
      </c>
      <c r="AH571" s="479" t="n">
        <f aca="false">AI571/2.9</f>
        <v>3560.34482758621</v>
      </c>
      <c r="AI571" s="479" t="n">
        <f aca="false">(V571*Q571+F571*X571)/AF571</f>
        <v>10325</v>
      </c>
      <c r="AJ571" s="474" t="n">
        <f aca="false">(V571*Q571+X571*F571)/1000</f>
        <v>14868</v>
      </c>
      <c r="AK571" s="478" t="n">
        <f aca="false">AJ571/$AJ$6</f>
        <v>0.6608</v>
      </c>
      <c r="AL571" s="448" t="n">
        <v>38</v>
      </c>
      <c r="AM571" s="480"/>
      <c r="AN571" s="474" t="n">
        <v>2102</v>
      </c>
      <c r="AO571" s="474" t="n">
        <v>1839</v>
      </c>
      <c r="AP571" s="480" t="n">
        <v>7.46</v>
      </c>
      <c r="AQ571" s="448" t="n">
        <v>1101</v>
      </c>
      <c r="AR571" s="474" t="n">
        <f aca="false">AQ571*2.9</f>
        <v>3192.9</v>
      </c>
      <c r="AS571" s="658" t="n">
        <f aca="false">AR571/AQ571</f>
        <v>2.9</v>
      </c>
      <c r="AT571" s="474" t="n">
        <v>6590</v>
      </c>
      <c r="AU571" s="448"/>
      <c r="AV571" s="481" t="n">
        <v>57</v>
      </c>
      <c r="AW571" s="480" t="n">
        <v>14.49</v>
      </c>
      <c r="AX571" s="480" t="n">
        <v>48.62</v>
      </c>
      <c r="AY571" s="481" t="n">
        <v>9.7</v>
      </c>
      <c r="AZ571" s="481" t="n">
        <v>2.5</v>
      </c>
      <c r="BA571" s="421" t="n">
        <f aca="false">CC571+DF571</f>
        <v>39915</v>
      </c>
      <c r="BB571" s="422" t="n">
        <f aca="false">BA571/$BA$6</f>
        <v>0.7983</v>
      </c>
      <c r="BC571" s="423"/>
      <c r="BD571" s="424" t="n">
        <v>7.68</v>
      </c>
      <c r="BE571" s="425" t="n">
        <v>43.4</v>
      </c>
      <c r="BF571" s="421" t="n">
        <v>277</v>
      </c>
      <c r="BG571" s="427" t="n">
        <v>8080</v>
      </c>
      <c r="BH571" s="421" t="n">
        <f aca="false">BG571*0.67</f>
        <v>5413.6</v>
      </c>
      <c r="BI571" s="433"/>
      <c r="BJ571" s="422"/>
      <c r="BK571" s="428" t="n">
        <v>19.8</v>
      </c>
      <c r="BL571" s="428"/>
      <c r="BM571" s="429"/>
      <c r="BN571" s="423"/>
      <c r="BO571" s="426" t="n">
        <v>118</v>
      </c>
      <c r="BP571" s="426"/>
      <c r="BQ571" s="424" t="n">
        <v>5.09</v>
      </c>
      <c r="BR571" s="422" t="n">
        <f aca="false">BQ571/$BQ$6</f>
        <v>0.706944444444444</v>
      </c>
      <c r="BS571" s="410" t="n">
        <f aca="false">BA571+AF571</f>
        <v>41355</v>
      </c>
      <c r="BT571" s="430" t="n">
        <f aca="false">(BD571*BA571+AP571*AF571)/(AF571+BA571)</f>
        <v>7.67233949945593</v>
      </c>
      <c r="BU571" s="431" t="n">
        <f aca="false">(AQ571*Y571+BA571*BE571)/(BA571+Y571)</f>
        <v>43.4</v>
      </c>
      <c r="BV571" s="431" t="n">
        <f aca="false">(BA571*BF571+AR571*AF571)/(AF571+BA571)</f>
        <v>378.532970620239</v>
      </c>
      <c r="BW571" s="431" t="n">
        <f aca="false">(BA571*BG571+AS571*AF571)/(AF571+BA571)</f>
        <v>7798.75168661589</v>
      </c>
      <c r="BX571" s="431" t="n">
        <f aca="false">BW571*0.65</f>
        <v>5069.18859630033</v>
      </c>
      <c r="BY571" s="431" t="n">
        <f aca="false">(BK571*BA571+AY571*AF571)/BS571</f>
        <v>19.4483133841132</v>
      </c>
      <c r="BZ571" s="431"/>
      <c r="CA571" s="432"/>
      <c r="CB571" s="431" t="n">
        <f aca="false">BO571</f>
        <v>118</v>
      </c>
      <c r="CC571" s="433" t="n">
        <v>20251</v>
      </c>
      <c r="CD571" s="412" t="n">
        <f aca="false">CC571+AF571/2</f>
        <v>20971</v>
      </c>
      <c r="CE571" s="422" t="n">
        <f aca="false">CD571/25000</f>
        <v>0.83884</v>
      </c>
      <c r="CF571" s="434" t="n">
        <f aca="false">6700/CD571*24</f>
        <v>7.66773162939297</v>
      </c>
      <c r="CG571" s="435"/>
      <c r="CH571" s="428"/>
      <c r="CI571" s="447" t="n">
        <f aca="false">9500/CD571*24</f>
        <v>10.8721567879453</v>
      </c>
      <c r="CJ571" s="437" t="n">
        <v>33.5</v>
      </c>
      <c r="CK571" s="437" t="n">
        <v>2.61</v>
      </c>
      <c r="CL571" s="424"/>
      <c r="CM571" s="424" t="n">
        <v>15.2</v>
      </c>
      <c r="CN571" s="424" t="n">
        <v>103</v>
      </c>
      <c r="CO571" s="433"/>
      <c r="CP571" s="433"/>
      <c r="CQ571" s="438"/>
      <c r="CR571" s="438" t="n">
        <v>0.77</v>
      </c>
      <c r="CS571" s="425"/>
      <c r="CT571" s="433" t="n">
        <f aca="false">3500/CD571*24</f>
        <v>4.00553144819036</v>
      </c>
      <c r="CU571" s="435" t="n">
        <v>7.08</v>
      </c>
      <c r="CV571" s="439"/>
      <c r="CW571" s="440"/>
      <c r="CX571" s="441"/>
      <c r="CY571" s="442"/>
      <c r="CZ571" s="443"/>
      <c r="DA571" s="443"/>
      <c r="DB571" s="443"/>
      <c r="DC571" s="443"/>
      <c r="DD571" s="444"/>
      <c r="DE571" s="441"/>
      <c r="DF571" s="445" t="n">
        <v>19664</v>
      </c>
      <c r="DG571" s="446" t="n">
        <f aca="false">DF571+AF571/2</f>
        <v>20384</v>
      </c>
      <c r="DH571" s="422" t="n">
        <f aca="false">DG571/25000</f>
        <v>0.81536</v>
      </c>
      <c r="DI571" s="447" t="n">
        <f aca="false">6700/DG571*24</f>
        <v>7.88854003139717</v>
      </c>
      <c r="DJ571" s="435" t="n">
        <v>7.58</v>
      </c>
      <c r="DK571" s="428" t="n">
        <v>3.1</v>
      </c>
      <c r="DL571" s="447" t="n">
        <f aca="false">9500/DG571*24</f>
        <v>11.1852433281005</v>
      </c>
      <c r="DM571" s="423" t="n">
        <v>33.6</v>
      </c>
      <c r="DN571" s="423" t="n">
        <v>1.97</v>
      </c>
      <c r="DO571" s="424" t="n">
        <v>7.64</v>
      </c>
      <c r="DP571" s="424" t="n">
        <v>15.6</v>
      </c>
      <c r="DQ571" s="424" t="n">
        <v>110</v>
      </c>
      <c r="DR571" s="433"/>
      <c r="DS571" s="433"/>
      <c r="DT571" s="438"/>
      <c r="DU571" s="438" t="n">
        <v>0.78</v>
      </c>
      <c r="DV571" s="425"/>
      <c r="DW571" s="447" t="n">
        <f aca="false">3500/DG571*24</f>
        <v>4.12087912087912</v>
      </c>
      <c r="DX571" s="435" t="n">
        <v>6.77</v>
      </c>
      <c r="DY571" s="439" t="n">
        <v>7.76</v>
      </c>
      <c r="DZ571" s="440" t="n">
        <v>15.7</v>
      </c>
      <c r="EA571" s="661" t="n">
        <f aca="false">DZ571*3.6</f>
        <v>56.52</v>
      </c>
      <c r="EB571" s="442" t="n">
        <v>7830</v>
      </c>
      <c r="EC571" s="443" t="n">
        <v>4.1</v>
      </c>
      <c r="ED571" s="443"/>
      <c r="EE571" s="443"/>
      <c r="EF571" s="443"/>
      <c r="EG571" s="444" t="n">
        <v>17</v>
      </c>
      <c r="EH571" s="441"/>
      <c r="EI571" s="430" t="n">
        <f aca="false">DY571</f>
        <v>7.76</v>
      </c>
      <c r="EJ571" s="448" t="n">
        <f aca="false">DZ571</f>
        <v>15.7</v>
      </c>
      <c r="EK571" s="449" t="n">
        <f aca="false">EA571</f>
        <v>56.52</v>
      </c>
      <c r="EL571" s="418" t="n">
        <f aca="false">EB571</f>
        <v>7830</v>
      </c>
      <c r="EM571" s="432" t="n">
        <f aca="false">EC571</f>
        <v>4.1</v>
      </c>
      <c r="EN571" s="432"/>
      <c r="EO571" s="432"/>
      <c r="EP571" s="432"/>
      <c r="EQ571" s="431" t="n">
        <f aca="false">EG571</f>
        <v>17</v>
      </c>
      <c r="ER571" s="449"/>
      <c r="ES571" s="450" t="n">
        <f aca="false">44000/(BA571+AF571)*24</f>
        <v>25.5350018135655</v>
      </c>
      <c r="ET571" s="451" t="n">
        <f aca="false">(BA571+AF571)/BA$6</f>
        <v>0.8271</v>
      </c>
      <c r="EU571" s="452" t="n">
        <f aca="false">BV571/1000/ES571*24</f>
        <v>0.355777977272727</v>
      </c>
      <c r="EV571" s="451" t="n">
        <f aca="false">EU571/$EU$6</f>
        <v>0.658848106060606</v>
      </c>
      <c r="EW571" s="514" t="n">
        <f aca="false">1-EM571/BY571</f>
        <v>0.789184803894142</v>
      </c>
      <c r="EX571" s="515" t="n">
        <f aca="false">BY571-EM571</f>
        <v>15.3483133841132</v>
      </c>
      <c r="EY571" s="514" t="n">
        <f aca="false">1-EJ571/BU571</f>
        <v>0.638248847926267</v>
      </c>
      <c r="EZ571" s="515" t="n">
        <f aca="false">BU571-EJ571</f>
        <v>27.7</v>
      </c>
      <c r="FA571" s="451" t="n">
        <f aca="false">1-EK571/BV571</f>
        <v>0.850686718498021</v>
      </c>
      <c r="FB571" s="432" t="n">
        <f aca="false">BV571-EK571</f>
        <v>322.012970620239</v>
      </c>
      <c r="FC571" s="453"/>
      <c r="FD571" s="432"/>
      <c r="FE571" s="453" t="n">
        <f aca="false">1-EQ571/CB571</f>
        <v>0.85593220338983</v>
      </c>
      <c r="FF571" s="431" t="n">
        <f aca="false">CB571-EQ571</f>
        <v>101</v>
      </c>
      <c r="FG571" s="406" t="n">
        <v>50400</v>
      </c>
      <c r="FH571" s="590"/>
      <c r="FI571" s="591"/>
      <c r="FJ571" s="592"/>
      <c r="FK571" s="456" t="n">
        <f aca="false">3000/BS571*24</f>
        <v>1.74102285092492</v>
      </c>
      <c r="FL571" s="531" t="n">
        <v>2400</v>
      </c>
      <c r="FM571" s="456" t="n">
        <f aca="false">FL571/BS571*1000</f>
        <v>58.0340950308306</v>
      </c>
      <c r="FN571" s="531" t="n">
        <v>6950</v>
      </c>
      <c r="FO571" s="533" t="n">
        <f aca="false">FN571/11.15/1.2/1000</f>
        <v>0.519431988041853</v>
      </c>
      <c r="FP571" s="450" t="n">
        <f aca="false">FN571/BS571*1000</f>
        <v>168.057066860114</v>
      </c>
      <c r="FQ571" s="458" t="n">
        <v>46.8</v>
      </c>
      <c r="FR571" s="459" t="n">
        <f aca="false">FQ571/BS571*1000</f>
        <v>1.1316648531012</v>
      </c>
      <c r="FS571" s="577" t="n">
        <v>7.77</v>
      </c>
      <c r="FT571" s="578" t="n">
        <v>12</v>
      </c>
      <c r="FU571" s="661" t="n">
        <v>56</v>
      </c>
      <c r="FV571" s="580" t="n">
        <v>6</v>
      </c>
      <c r="FW571" s="581"/>
      <c r="FX571" s="580"/>
      <c r="FY571" s="453" t="n">
        <f aca="false">1-FV571/(EG571+DD571)</f>
        <v>0.647058823529412</v>
      </c>
      <c r="FZ571" s="453"/>
      <c r="GA571" s="430"/>
      <c r="GB571" s="514" t="n">
        <f aca="false">1-FT571/DZ571</f>
        <v>0.235668789808917</v>
      </c>
      <c r="GC571" s="515" t="n">
        <f aca="false">(CW571+DZ571-FT571)</f>
        <v>3.7</v>
      </c>
      <c r="GD571" s="514" t="n">
        <f aca="false">1-FU571/EA571</f>
        <v>0.00920028308563336</v>
      </c>
      <c r="GE571" s="528" t="n">
        <f aca="false">CX571+EA571-FU571</f>
        <v>0.519999999999996</v>
      </c>
      <c r="GF571" s="462" t="n">
        <f aca="false">4100/BS571*24</f>
        <v>2.37939789626406</v>
      </c>
      <c r="GG571" s="607" t="n">
        <v>20</v>
      </c>
      <c r="GH571" s="451" t="n">
        <f aca="false">GG571/80</f>
        <v>0.25</v>
      </c>
      <c r="GI571" s="406" t="n">
        <v>140</v>
      </c>
      <c r="GJ571" s="463" t="n">
        <f aca="false">GI571/GG571</f>
        <v>7</v>
      </c>
      <c r="GK571" s="464" t="n">
        <f aca="false">GG571/(BS571/24)*1000</f>
        <v>11.6068190061661</v>
      </c>
      <c r="GL571" s="465" t="n">
        <v>7.94</v>
      </c>
      <c r="GM571" s="530" t="n">
        <v>11.9</v>
      </c>
      <c r="GN571" s="407" t="n">
        <v>56</v>
      </c>
      <c r="GO571" s="514" t="n">
        <f aca="false">1-GM571/FT571</f>
        <v>0.0083333333333333</v>
      </c>
      <c r="GP571" s="451" t="n">
        <f aca="false">1-GN571/FU571</f>
        <v>0</v>
      </c>
      <c r="GQ571" s="578" t="n">
        <v>8</v>
      </c>
      <c r="GR571" s="456" t="n">
        <f aca="false">4300/BS571*24</f>
        <v>2.49546608632572</v>
      </c>
      <c r="GS571" s="532" t="n">
        <f aca="false">HC571</f>
        <v>10.7</v>
      </c>
      <c r="GT571" s="532" t="n">
        <f aca="false">HD571</f>
        <v>33.17</v>
      </c>
      <c r="GU571" s="514" t="n">
        <f aca="false">1-GS571/GM571</f>
        <v>0.100840336134454</v>
      </c>
      <c r="GV571" s="514" t="n">
        <f aca="false">1-GT571/GN571</f>
        <v>0.407678571428571</v>
      </c>
      <c r="GW571" s="514" t="n">
        <f aca="false">1-HC571/FT571</f>
        <v>0.108333333333333</v>
      </c>
      <c r="GX571" s="514" t="n">
        <f aca="false">1-HD571/FU571</f>
        <v>0.407678571428571</v>
      </c>
      <c r="GY571" s="463" t="n">
        <f aca="false">GK571/(FU571-HD571)</f>
        <v>0.508402058964789</v>
      </c>
      <c r="GZ571" s="406" t="n">
        <v>41322</v>
      </c>
      <c r="HA571" s="582" t="n">
        <v>8.09</v>
      </c>
      <c r="HB571" s="452" t="n">
        <v>7.99</v>
      </c>
      <c r="HC571" s="578" t="n">
        <v>10.7</v>
      </c>
      <c r="HD571" s="464" t="n">
        <f aca="false">HC571*3.1</f>
        <v>33.17</v>
      </c>
      <c r="HE571" s="464" t="n">
        <v>10.2</v>
      </c>
      <c r="HF571" s="464" t="n">
        <f aca="false">HE571*2.7</f>
        <v>27.54</v>
      </c>
      <c r="HG571" s="583"/>
      <c r="HH571" s="576" t="n">
        <v>4</v>
      </c>
      <c r="HI571" s="584" t="n">
        <v>7290</v>
      </c>
      <c r="HJ571" s="407" t="n">
        <f aca="false">HI571*0.67</f>
        <v>4884.3</v>
      </c>
      <c r="HK571" s="407"/>
      <c r="HL571" s="550"/>
      <c r="HM571" s="585"/>
      <c r="HN571" s="462" t="n">
        <v>4.81</v>
      </c>
      <c r="HO571" s="575"/>
      <c r="HP571" s="549" t="n">
        <v>0.01</v>
      </c>
      <c r="HQ571" s="586"/>
      <c r="HR571" s="587"/>
      <c r="HS571" s="521" t="n">
        <v>0.26</v>
      </c>
      <c r="HT571" s="588" t="n">
        <v>4</v>
      </c>
      <c r="HU571" s="523" t="n">
        <f aca="false">72500/BA571*24</f>
        <v>43.5926343479895</v>
      </c>
      <c r="HV571" s="514" t="n">
        <f aca="false">1-HC571/BE571</f>
        <v>0.753456221198157</v>
      </c>
      <c r="HW571" s="514" t="n">
        <f aca="false">1-HD571/BF571</f>
        <v>0.880252707581227</v>
      </c>
      <c r="HX571" s="514" t="n">
        <f aca="false">1-HN571/BK571</f>
        <v>0.757070707070707</v>
      </c>
      <c r="HY571" s="600" t="s">
        <v>255</v>
      </c>
    </row>
    <row r="572" s="599" customFormat="true" ht="15" hidden="false" customHeight="true" outlineLevel="0" collapsed="false">
      <c r="A572" s="401" t="n">
        <v>44054</v>
      </c>
      <c r="B572" s="516" t="n">
        <v>48316</v>
      </c>
      <c r="C572" s="403" t="n">
        <f aca="false">B572/$B$6</f>
        <v>0.96632</v>
      </c>
      <c r="D572" s="572" t="n">
        <v>7.81</v>
      </c>
      <c r="E572" s="573" t="n">
        <v>35.75</v>
      </c>
      <c r="F572" s="407" t="n">
        <v>187</v>
      </c>
      <c r="G572" s="407" t="n">
        <f aca="false">F572*B572/1000</f>
        <v>9035.092</v>
      </c>
      <c r="H572" s="403" t="n">
        <f aca="false">G572/$G$6</f>
        <v>0.36140368</v>
      </c>
      <c r="I572" s="574"/>
      <c r="J572" s="407"/>
      <c r="K572" s="575"/>
      <c r="L572" s="575"/>
      <c r="M572" s="575"/>
      <c r="N572" s="576"/>
      <c r="O572" s="576"/>
      <c r="P572" s="410"/>
      <c r="Q572" s="410" t="n">
        <v>1440</v>
      </c>
      <c r="R572" s="410"/>
      <c r="S572" s="410"/>
      <c r="T572" s="411" t="n">
        <v>5.1</v>
      </c>
      <c r="U572" s="410" t="n">
        <f aca="false">V572/2.9</f>
        <v>3043.44827586207</v>
      </c>
      <c r="V572" s="410" t="n">
        <v>8826</v>
      </c>
      <c r="W572" s="410" t="n">
        <v>3452</v>
      </c>
      <c r="X572" s="517"/>
      <c r="Y572" s="474"/>
      <c r="Z572" s="430"/>
      <c r="AA572" s="448"/>
      <c r="AB572" s="410"/>
      <c r="AC572" s="410"/>
      <c r="AD572" s="475"/>
      <c r="AE572" s="478"/>
      <c r="AF572" s="479" t="n">
        <f aca="false">X572+Q572</f>
        <v>1440</v>
      </c>
      <c r="AG572" s="478" t="n">
        <f aca="false">AF572/$AF$6</f>
        <v>0.576</v>
      </c>
      <c r="AH572" s="479" t="n">
        <f aca="false">AI572/2.9</f>
        <v>3043.44827586207</v>
      </c>
      <c r="AI572" s="479" t="n">
        <f aca="false">(V572*Q572+F572*X572)/AF572</f>
        <v>8826</v>
      </c>
      <c r="AJ572" s="474" t="n">
        <f aca="false">(V572*Q572+X572*F572)/1000</f>
        <v>12709.44</v>
      </c>
      <c r="AK572" s="478" t="n">
        <f aca="false">AJ572/$AJ$6</f>
        <v>0.564864</v>
      </c>
      <c r="AL572" s="448" t="n">
        <v>38</v>
      </c>
      <c r="AM572" s="480"/>
      <c r="AN572" s="474" t="n">
        <v>2213</v>
      </c>
      <c r="AO572" s="474" t="n">
        <v>1982</v>
      </c>
      <c r="AP572" s="480" t="n">
        <v>7.64</v>
      </c>
      <c r="AQ572" s="448" t="n">
        <v>1132</v>
      </c>
      <c r="AR572" s="474" t="n">
        <f aca="false">AQ572*2.9</f>
        <v>3282.8</v>
      </c>
      <c r="AS572" s="658" t="n">
        <f aca="false">AR572/AQ572</f>
        <v>2.9</v>
      </c>
      <c r="AT572" s="474" t="n">
        <v>6800</v>
      </c>
      <c r="AU572" s="448"/>
      <c r="AV572" s="481" t="n">
        <v>60</v>
      </c>
      <c r="AW572" s="480" t="n">
        <v>14.78</v>
      </c>
      <c r="AX572" s="480" t="n">
        <v>47.36</v>
      </c>
      <c r="AY572" s="481" t="n">
        <v>10.6</v>
      </c>
      <c r="AZ572" s="481" t="n">
        <v>3</v>
      </c>
      <c r="BA572" s="421" t="n">
        <f aca="false">CC572+DF572</f>
        <v>47453</v>
      </c>
      <c r="BB572" s="422" t="n">
        <f aca="false">BA572/$BA$6</f>
        <v>0.94906</v>
      </c>
      <c r="BC572" s="423"/>
      <c r="BD572" s="424" t="n">
        <v>7.67</v>
      </c>
      <c r="BE572" s="425" t="n">
        <v>36.8</v>
      </c>
      <c r="BF572" s="421" t="n">
        <v>216</v>
      </c>
      <c r="BG572" s="427" t="n">
        <v>6020</v>
      </c>
      <c r="BH572" s="421" t="n">
        <f aca="false">BG572*0.67</f>
        <v>4033.4</v>
      </c>
      <c r="BI572" s="433" t="n">
        <v>1096</v>
      </c>
      <c r="BJ572" s="422" t="n">
        <f aca="false">BI572/35.5*(23+35.5)/BH572</f>
        <v>0.447782145842776</v>
      </c>
      <c r="BK572" s="428" t="n">
        <v>17.3</v>
      </c>
      <c r="BL572" s="428" t="n">
        <v>10.5</v>
      </c>
      <c r="BM572" s="429" t="n">
        <v>3.4</v>
      </c>
      <c r="BN572" s="423" t="n">
        <v>1.6</v>
      </c>
      <c r="BO572" s="426" t="n">
        <v>117</v>
      </c>
      <c r="BP572" s="426" t="n">
        <v>32</v>
      </c>
      <c r="BQ572" s="424" t="n">
        <v>5.93</v>
      </c>
      <c r="BR572" s="422" t="n">
        <f aca="false">BQ572/$BQ$6</f>
        <v>0.823611111111111</v>
      </c>
      <c r="BS572" s="410" t="n">
        <f aca="false">BA572+AF572</f>
        <v>48893</v>
      </c>
      <c r="BT572" s="430" t="n">
        <f aca="false">(BD572*BA572+AP572*AF572)/(AF572+BA572)</f>
        <v>7.6691164379359</v>
      </c>
      <c r="BU572" s="431" t="n">
        <f aca="false">(AQ572*Y572+BA572*BE572)/(BA572+Y572)</f>
        <v>36.8</v>
      </c>
      <c r="BV572" s="431" t="n">
        <f aca="false">(BA572*BF572+AR572*AF572)/(AF572+BA572)</f>
        <v>306.323604605976</v>
      </c>
      <c r="BW572" s="431" t="n">
        <f aca="false">(BA572*BG572+AS572*AF572)/(AF572+BA572)</f>
        <v>5842.78395680363</v>
      </c>
      <c r="BX572" s="431" t="n">
        <f aca="false">BW572*0.65</f>
        <v>3797.80957192236</v>
      </c>
      <c r="BY572" s="431" t="n">
        <f aca="false">(BK572*BA572+AY572*AF572)/BS572</f>
        <v>17.1026711390179</v>
      </c>
      <c r="BZ572" s="431" t="n">
        <f aca="false">(BL572*BA572+AY572*AF572)/BS572</f>
        <v>10.5029452068803</v>
      </c>
      <c r="CA572" s="432" t="n">
        <f aca="false">(BN572*BA572+AZ572*AF572)/BS572</f>
        <v>1.64123289632463</v>
      </c>
      <c r="CB572" s="431" t="n">
        <f aca="false">BO572</f>
        <v>117</v>
      </c>
      <c r="CC572" s="433" t="n">
        <v>23728</v>
      </c>
      <c r="CD572" s="412" t="n">
        <f aca="false">CC572+AF572/2</f>
        <v>24448</v>
      </c>
      <c r="CE572" s="422" t="n">
        <f aca="false">CD572/25000</f>
        <v>0.97792</v>
      </c>
      <c r="CF572" s="434" t="n">
        <f aca="false">6700/CD572*24</f>
        <v>6.57722513089005</v>
      </c>
      <c r="CG572" s="435"/>
      <c r="CH572" s="428"/>
      <c r="CI572" s="447" t="n">
        <f aca="false">9500/CD572*24</f>
        <v>9.32591623036649</v>
      </c>
      <c r="CJ572" s="437" t="n">
        <v>33.6</v>
      </c>
      <c r="CK572" s="437" t="n">
        <v>2.6</v>
      </c>
      <c r="CL572" s="424"/>
      <c r="CM572" s="424" t="n">
        <v>16</v>
      </c>
      <c r="CN572" s="424" t="n">
        <v>104</v>
      </c>
      <c r="CO572" s="433"/>
      <c r="CP572" s="433"/>
      <c r="CQ572" s="438"/>
      <c r="CR572" s="438" t="n">
        <v>0.78</v>
      </c>
      <c r="CS572" s="425"/>
      <c r="CT572" s="433" t="n">
        <f aca="false">3500/CD572*24</f>
        <v>3.43586387434555</v>
      </c>
      <c r="CU572" s="435" t="n">
        <v>6.88</v>
      </c>
      <c r="CV572" s="439"/>
      <c r="CW572" s="440"/>
      <c r="CX572" s="441"/>
      <c r="CY572" s="442"/>
      <c r="CZ572" s="443"/>
      <c r="DA572" s="443"/>
      <c r="DB572" s="443"/>
      <c r="DC572" s="443"/>
      <c r="DD572" s="444"/>
      <c r="DE572" s="441"/>
      <c r="DF572" s="445" t="n">
        <v>23725</v>
      </c>
      <c r="DG572" s="446" t="n">
        <f aca="false">DF572+AF572/2</f>
        <v>24445</v>
      </c>
      <c r="DH572" s="422" t="n">
        <f aca="false">DG572/25000</f>
        <v>0.9778</v>
      </c>
      <c r="DI572" s="447" t="n">
        <f aca="false">6700/DG572*24</f>
        <v>6.57803231744733</v>
      </c>
      <c r="DJ572" s="435" t="n">
        <v>7.73</v>
      </c>
      <c r="DK572" s="428" t="n">
        <v>3.1</v>
      </c>
      <c r="DL572" s="447" t="n">
        <f aca="false">9500/DG572*24</f>
        <v>9.32706074861935</v>
      </c>
      <c r="DM572" s="423" t="n">
        <v>32.5</v>
      </c>
      <c r="DN572" s="423" t="n">
        <v>3.56</v>
      </c>
      <c r="DO572" s="424" t="n">
        <v>7.7</v>
      </c>
      <c r="DP572" s="424" t="n">
        <v>15.6</v>
      </c>
      <c r="DQ572" s="424" t="n">
        <v>91</v>
      </c>
      <c r="DR572" s="433" t="n">
        <v>3923</v>
      </c>
      <c r="DS572" s="433" t="n">
        <v>1966</v>
      </c>
      <c r="DT572" s="438" t="n">
        <f aca="false">DS572/DR572</f>
        <v>0.50114708131532</v>
      </c>
      <c r="DU572" s="438" t="n">
        <v>0.79</v>
      </c>
      <c r="DV572" s="425"/>
      <c r="DW572" s="447" t="n">
        <f aca="false">3500/DG572*24</f>
        <v>3.43628553896502</v>
      </c>
      <c r="DX572" s="435" t="n">
        <v>6.58</v>
      </c>
      <c r="DY572" s="439" t="n">
        <v>8.02</v>
      </c>
      <c r="DZ572" s="440" t="n">
        <v>15.7</v>
      </c>
      <c r="EA572" s="661" t="n">
        <f aca="false">DZ572*3.6</f>
        <v>56.52</v>
      </c>
      <c r="EB572" s="442" t="n">
        <v>7400</v>
      </c>
      <c r="EC572" s="443" t="n">
        <v>4.9</v>
      </c>
      <c r="ED572" s="443" t="n">
        <v>0.22</v>
      </c>
      <c r="EE572" s="443" t="n">
        <v>4.4</v>
      </c>
      <c r="EF572" s="443" t="n">
        <v>1</v>
      </c>
      <c r="EG572" s="444" t="n">
        <v>19</v>
      </c>
      <c r="EH572" s="441" t="n">
        <v>16</v>
      </c>
      <c r="EI572" s="430" t="n">
        <f aca="false">DY572</f>
        <v>8.02</v>
      </c>
      <c r="EJ572" s="448" t="n">
        <f aca="false">DZ572</f>
        <v>15.7</v>
      </c>
      <c r="EK572" s="449" t="n">
        <f aca="false">EA572</f>
        <v>56.52</v>
      </c>
      <c r="EL572" s="418" t="n">
        <f aca="false">EB572</f>
        <v>7400</v>
      </c>
      <c r="EM572" s="432" t="n">
        <f aca="false">EC572</f>
        <v>4.9</v>
      </c>
      <c r="EN572" s="432" t="n">
        <f aca="false">ED572</f>
        <v>0.22</v>
      </c>
      <c r="EO572" s="432" t="n">
        <f aca="false">EE572</f>
        <v>4.4</v>
      </c>
      <c r="EP572" s="432" t="n">
        <f aca="false">EF572</f>
        <v>1</v>
      </c>
      <c r="EQ572" s="431" t="n">
        <f aca="false">EG572</f>
        <v>19</v>
      </c>
      <c r="ER572" s="449" t="n">
        <f aca="false">EH572</f>
        <v>16</v>
      </c>
      <c r="ES572" s="450" t="n">
        <f aca="false">44000/(BA572+AF572)*24</f>
        <v>21.5981837890905</v>
      </c>
      <c r="ET572" s="451" t="n">
        <f aca="false">(BA572+AF572)/BA$6</f>
        <v>0.97786</v>
      </c>
      <c r="EU572" s="452" t="n">
        <f aca="false">BV572/1000/ES572*24</f>
        <v>0.340388181818182</v>
      </c>
      <c r="EV572" s="451" t="n">
        <f aca="false">EU572/$EU$6</f>
        <v>0.630348484848485</v>
      </c>
      <c r="EW572" s="514" t="n">
        <f aca="false">1-EM572/BY572</f>
        <v>0.713495046465508</v>
      </c>
      <c r="EX572" s="515" t="n">
        <f aca="false">BY572-EM572</f>
        <v>12.2026711390179</v>
      </c>
      <c r="EY572" s="514" t="n">
        <f aca="false">1-EJ572/BU572</f>
        <v>0.573369565217391</v>
      </c>
      <c r="EZ572" s="515" t="n">
        <f aca="false">BU572-EJ572</f>
        <v>21.1</v>
      </c>
      <c r="FA572" s="451" t="n">
        <f aca="false">1-EK572/BV572</f>
        <v>0.815489243564166</v>
      </c>
      <c r="FB572" s="432" t="n">
        <f aca="false">BV572-EK572</f>
        <v>249.803604605976</v>
      </c>
      <c r="FC572" s="453" t="n">
        <f aca="false">1-EP572/CA572</f>
        <v>0.390701952026798</v>
      </c>
      <c r="FD572" s="432" t="n">
        <f aca="false">CA572-EP572</f>
        <v>0.641232896324627</v>
      </c>
      <c r="FE572" s="453" t="n">
        <f aca="false">1-EQ572/CB572</f>
        <v>0.837606837606838</v>
      </c>
      <c r="FF572" s="431" t="n">
        <f aca="false">CB572-EQ572</f>
        <v>98</v>
      </c>
      <c r="FG572" s="406" t="n">
        <v>50400</v>
      </c>
      <c r="FH572" s="590"/>
      <c r="FI572" s="591"/>
      <c r="FJ572" s="592"/>
      <c r="FK572" s="456" t="n">
        <f aca="false">3000/BS572*24</f>
        <v>1.47260344016526</v>
      </c>
      <c r="FL572" s="531" t="n">
        <v>2400</v>
      </c>
      <c r="FM572" s="456" t="n">
        <f aca="false">FL572/BS572*1000</f>
        <v>49.086781338842</v>
      </c>
      <c r="FN572" s="531" t="n">
        <v>7062</v>
      </c>
      <c r="FO572" s="533" t="n">
        <f aca="false">FN572/11.15/1.2/1000</f>
        <v>0.52780269058296</v>
      </c>
      <c r="FP572" s="450" t="n">
        <f aca="false">FN572/BS572*1000</f>
        <v>144.437854089542</v>
      </c>
      <c r="FQ572" s="458" t="n">
        <v>46.8</v>
      </c>
      <c r="FR572" s="459" t="n">
        <f aca="false">FQ572/BS572*1000</f>
        <v>0.957192236107418</v>
      </c>
      <c r="FS572" s="577" t="n">
        <v>7.83</v>
      </c>
      <c r="FT572" s="578" t="n">
        <v>11.7</v>
      </c>
      <c r="FU572" s="661" t="n">
        <v>55</v>
      </c>
      <c r="FV572" s="580" t="n">
        <v>6</v>
      </c>
      <c r="FW572" s="581" t="n">
        <v>0.32</v>
      </c>
      <c r="FX572" s="580" t="n">
        <v>8</v>
      </c>
      <c r="FY572" s="453" t="n">
        <f aca="false">1-FV572/(EG572+DD572)</f>
        <v>0.68421052631579</v>
      </c>
      <c r="FZ572" s="453" t="n">
        <f aca="false">1-FW572/(EF572+DC572)</f>
        <v>0.68</v>
      </c>
      <c r="GA572" s="430" t="n">
        <f aca="false">EF572+DC572-FW572</f>
        <v>0.68</v>
      </c>
      <c r="GB572" s="514" t="n">
        <f aca="false">1-FT572/DZ572</f>
        <v>0.254777070063694</v>
      </c>
      <c r="GC572" s="515" t="n">
        <f aca="false">(CW572+DZ572-FT572)</f>
        <v>4</v>
      </c>
      <c r="GD572" s="514" t="n">
        <f aca="false">1-FU572/EA572</f>
        <v>0.0268931351733899</v>
      </c>
      <c r="GE572" s="528" t="n">
        <f aca="false">CX572+EA572-FU572</f>
        <v>1.52</v>
      </c>
      <c r="GF572" s="462" t="n">
        <f aca="false">4100/BS572*24</f>
        <v>2.01255803489252</v>
      </c>
      <c r="GG572" s="607" t="n">
        <v>20</v>
      </c>
      <c r="GH572" s="451" t="n">
        <f aca="false">GG572/80</f>
        <v>0.25</v>
      </c>
      <c r="GI572" s="406" t="n">
        <v>140</v>
      </c>
      <c r="GJ572" s="463" t="n">
        <f aca="false">GI572/GG572</f>
        <v>7</v>
      </c>
      <c r="GK572" s="464" t="n">
        <f aca="false">GG572/(BS572/24)*1000</f>
        <v>9.81735626776839</v>
      </c>
      <c r="GL572" s="465" t="n">
        <v>7.95</v>
      </c>
      <c r="GM572" s="530" t="n">
        <v>11.3</v>
      </c>
      <c r="GN572" s="407" t="n">
        <v>54</v>
      </c>
      <c r="GO572" s="514" t="n">
        <f aca="false">1-GM572/FT572</f>
        <v>0.0341880341880341</v>
      </c>
      <c r="GP572" s="451" t="n">
        <f aca="false">1-GN572/FU572</f>
        <v>0.0181818181818182</v>
      </c>
      <c r="GQ572" s="578" t="n">
        <v>8</v>
      </c>
      <c r="GR572" s="456" t="n">
        <f aca="false">4300/BS572*24</f>
        <v>2.1107315975702</v>
      </c>
      <c r="GS572" s="532" t="n">
        <f aca="false">HC572</f>
        <v>11.1</v>
      </c>
      <c r="GT572" s="532" t="n">
        <f aca="false">HD572</f>
        <v>34.41</v>
      </c>
      <c r="GU572" s="514" t="n">
        <f aca="false">1-GS572/GM572</f>
        <v>0.0176991150442479</v>
      </c>
      <c r="GV572" s="514" t="n">
        <f aca="false">1-GT572/GN572</f>
        <v>0.362777777777778</v>
      </c>
      <c r="GW572" s="514" t="n">
        <f aca="false">1-HC572/FT572</f>
        <v>0.0512820512820512</v>
      </c>
      <c r="GX572" s="514" t="n">
        <f aca="false">1-HD572/FU572</f>
        <v>0.374363636363636</v>
      </c>
      <c r="GY572" s="463" t="n">
        <f aca="false">GK572/(FU572-HD572)</f>
        <v>0.476802149964468</v>
      </c>
      <c r="GZ572" s="406" t="n">
        <v>47698</v>
      </c>
      <c r="HA572" s="582" t="n">
        <v>8.21</v>
      </c>
      <c r="HB572" s="452" t="n">
        <v>7.97</v>
      </c>
      <c r="HC572" s="578" t="n">
        <v>11.1</v>
      </c>
      <c r="HD572" s="464" t="n">
        <f aca="false">HC572*3.1</f>
        <v>34.41</v>
      </c>
      <c r="HE572" s="464" t="n">
        <v>10.8</v>
      </c>
      <c r="HF572" s="464" t="n">
        <f aca="false">HE572*2.7</f>
        <v>29.16</v>
      </c>
      <c r="HG572" s="583"/>
      <c r="HH572" s="576" t="n">
        <v>8</v>
      </c>
      <c r="HI572" s="584" t="n">
        <v>7480</v>
      </c>
      <c r="HJ572" s="407" t="n">
        <f aca="false">HI572*0.67</f>
        <v>5011.6</v>
      </c>
      <c r="HK572" s="407" t="n">
        <v>174</v>
      </c>
      <c r="HL572" s="550" t="n">
        <v>1550</v>
      </c>
      <c r="HM572" s="585" t="n">
        <v>4.8</v>
      </c>
      <c r="HN572" s="462" t="n">
        <v>5.67</v>
      </c>
      <c r="HO572" s="575" t="n">
        <v>0.12</v>
      </c>
      <c r="HP572" s="549" t="n">
        <v>0.01</v>
      </c>
      <c r="HQ572" s="586" t="n">
        <v>4.2</v>
      </c>
      <c r="HR572" s="587" t="n">
        <v>0.3</v>
      </c>
      <c r="HS572" s="521" t="n">
        <v>0.24</v>
      </c>
      <c r="HT572" s="588" t="n">
        <v>4</v>
      </c>
      <c r="HU572" s="523" t="n">
        <f aca="false">72500/BA572*24</f>
        <v>36.6678608307167</v>
      </c>
      <c r="HV572" s="514" t="n">
        <f aca="false">1-HC572/BE572</f>
        <v>0.698369565217391</v>
      </c>
      <c r="HW572" s="514" t="n">
        <f aca="false">1-HD572/BF572</f>
        <v>0.840694444444444</v>
      </c>
      <c r="HX572" s="514" t="n">
        <f aca="false">1-HN572/BK572</f>
        <v>0.672254335260116</v>
      </c>
      <c r="HY572" s="600" t="s">
        <v>256</v>
      </c>
    </row>
    <row r="573" s="599" customFormat="true" ht="15" hidden="false" customHeight="true" outlineLevel="0" collapsed="false">
      <c r="A573" s="401" t="n">
        <v>44055</v>
      </c>
      <c r="B573" s="516" t="n">
        <v>40512</v>
      </c>
      <c r="C573" s="403" t="n">
        <f aca="false">B573/$B$6</f>
        <v>0.81024</v>
      </c>
      <c r="D573" s="572" t="n">
        <v>7.57</v>
      </c>
      <c r="E573" s="573" t="n">
        <v>35.7</v>
      </c>
      <c r="F573" s="407" t="n">
        <v>164</v>
      </c>
      <c r="G573" s="407" t="n">
        <f aca="false">F573*B573/1000</f>
        <v>6643.968</v>
      </c>
      <c r="H573" s="403" t="n">
        <f aca="false">G573/$G$6</f>
        <v>0.26575872</v>
      </c>
      <c r="I573" s="574"/>
      <c r="J573" s="407"/>
      <c r="K573" s="575"/>
      <c r="L573" s="575"/>
      <c r="M573" s="575"/>
      <c r="N573" s="576"/>
      <c r="O573" s="576"/>
      <c r="P573" s="410"/>
      <c r="Q573" s="410" t="n">
        <v>1440</v>
      </c>
      <c r="R573" s="410"/>
      <c r="S573" s="410"/>
      <c r="T573" s="411" t="n">
        <v>5.12</v>
      </c>
      <c r="U573" s="410" t="n">
        <f aca="false">V573/2.9</f>
        <v>3533.79310344828</v>
      </c>
      <c r="V573" s="410" t="n">
        <v>10248</v>
      </c>
      <c r="W573" s="410" t="n">
        <v>3180</v>
      </c>
      <c r="X573" s="517"/>
      <c r="Y573" s="474"/>
      <c r="Z573" s="430"/>
      <c r="AA573" s="410"/>
      <c r="AB573" s="410"/>
      <c r="AC573" s="410"/>
      <c r="AD573" s="475"/>
      <c r="AE573" s="478"/>
      <c r="AF573" s="479" t="n">
        <f aca="false">X573+Q573</f>
        <v>1440</v>
      </c>
      <c r="AG573" s="478" t="n">
        <f aca="false">AF573/$AF$6</f>
        <v>0.576</v>
      </c>
      <c r="AH573" s="479" t="n">
        <f aca="false">AI573/2.9</f>
        <v>3533.79310344828</v>
      </c>
      <c r="AI573" s="479" t="n">
        <f aca="false">(V573*Q573+F573*X573)/AF573</f>
        <v>10248</v>
      </c>
      <c r="AJ573" s="474" t="n">
        <f aca="false">(V573*Q573+X573*F573)/1000</f>
        <v>14757.12</v>
      </c>
      <c r="AK573" s="478" t="n">
        <f aca="false">AJ573/$AJ$6</f>
        <v>0.655872</v>
      </c>
      <c r="AL573" s="448" t="n">
        <v>38</v>
      </c>
      <c r="AM573" s="480"/>
      <c r="AN573" s="474" t="n">
        <v>1831</v>
      </c>
      <c r="AO573" s="474" t="n">
        <v>1757</v>
      </c>
      <c r="AP573" s="480" t="n">
        <v>7.59</v>
      </c>
      <c r="AQ573" s="448" t="n">
        <v>1174</v>
      </c>
      <c r="AR573" s="474" t="n">
        <f aca="false">AQ573*2.9</f>
        <v>3404.6</v>
      </c>
      <c r="AS573" s="658" t="n">
        <f aca="false">AR573/AQ573</f>
        <v>2.9</v>
      </c>
      <c r="AT573" s="474" t="n">
        <v>6801</v>
      </c>
      <c r="AU573" s="448"/>
      <c r="AV573" s="481" t="n">
        <v>60</v>
      </c>
      <c r="AW573" s="480" t="n">
        <v>15.88</v>
      </c>
      <c r="AX573" s="480" t="n">
        <v>49.24</v>
      </c>
      <c r="AY573" s="481" t="n">
        <v>9.6</v>
      </c>
      <c r="AZ573" s="481" t="n">
        <v>3.5</v>
      </c>
      <c r="BA573" s="421" t="n">
        <f aca="false">CC573+DF573</f>
        <v>44058</v>
      </c>
      <c r="BB573" s="422" t="n">
        <f aca="false">BA573/$BA$6</f>
        <v>0.88116</v>
      </c>
      <c r="BC573" s="423"/>
      <c r="BD573" s="424" t="n">
        <v>7.73</v>
      </c>
      <c r="BE573" s="425" t="n">
        <v>41.4</v>
      </c>
      <c r="BF573" s="421" t="n">
        <v>221</v>
      </c>
      <c r="BG573" s="427" t="n">
        <v>6820</v>
      </c>
      <c r="BH573" s="421" t="n">
        <f aca="false">BG573*0.67</f>
        <v>4569.4</v>
      </c>
      <c r="BI573" s="433"/>
      <c r="BJ573" s="422"/>
      <c r="BK573" s="428" t="n">
        <v>14.6</v>
      </c>
      <c r="BL573" s="428"/>
      <c r="BM573" s="429"/>
      <c r="BN573" s="423"/>
      <c r="BO573" s="426" t="n">
        <v>126</v>
      </c>
      <c r="BP573" s="426"/>
      <c r="BQ573" s="424" t="n">
        <v>3.75</v>
      </c>
      <c r="BR573" s="422" t="n">
        <f aca="false">BQ573/$BQ$6</f>
        <v>0.520833333333333</v>
      </c>
      <c r="BS573" s="410" t="n">
        <f aca="false">BA573+AF573</f>
        <v>45498</v>
      </c>
      <c r="BT573" s="430" t="n">
        <f aca="false">(BD573*BA573+AP573*AF573)/(AF573+BA573)</f>
        <v>7.72556903600158</v>
      </c>
      <c r="BU573" s="431" t="n">
        <f aca="false">(AQ573*Y573+BA573*BE573)/(BA573+Y573)</f>
        <v>41.4</v>
      </c>
      <c r="BV573" s="431" t="n">
        <f aca="false">(BA573*BF573+AR573*AF573)/(AF573+BA573)</f>
        <v>321.760121324014</v>
      </c>
      <c r="BW573" s="431" t="n">
        <f aca="false">(BA573*BG573+AS573*AF573)/(AF573+BA573)</f>
        <v>6604.24053804563</v>
      </c>
      <c r="BX573" s="431" t="n">
        <f aca="false">BW573*0.65</f>
        <v>4292.75634972966</v>
      </c>
      <c r="BY573" s="431" t="n">
        <f aca="false">(BK573*BA573+AY573*AF573)/BS573</f>
        <v>14.4417512857708</v>
      </c>
      <c r="BZ573" s="431"/>
      <c r="CA573" s="432"/>
      <c r="CB573" s="431" t="n">
        <f aca="false">BO573</f>
        <v>126</v>
      </c>
      <c r="CC573" s="433" t="n">
        <v>21880</v>
      </c>
      <c r="CD573" s="412" t="n">
        <f aca="false">CC573+AF573/2</f>
        <v>22600</v>
      </c>
      <c r="CE573" s="422" t="n">
        <f aca="false">CD573/25000</f>
        <v>0.904</v>
      </c>
      <c r="CF573" s="434" t="n">
        <f aca="false">6700/CD573*24</f>
        <v>7.11504424778761</v>
      </c>
      <c r="CG573" s="435"/>
      <c r="CH573" s="428"/>
      <c r="CI573" s="447" t="n">
        <f aca="false">9500/CD573*24</f>
        <v>10.0884955752212</v>
      </c>
      <c r="CJ573" s="437" t="n">
        <v>33.4</v>
      </c>
      <c r="CK573" s="437" t="n">
        <v>1.85</v>
      </c>
      <c r="CL573" s="424"/>
      <c r="CM573" s="424" t="n">
        <v>16.3</v>
      </c>
      <c r="CN573" s="424" t="n">
        <v>99</v>
      </c>
      <c r="CO573" s="433"/>
      <c r="CP573" s="433"/>
      <c r="CQ573" s="438"/>
      <c r="CR573" s="438" t="n">
        <v>0.75</v>
      </c>
      <c r="CS573" s="425"/>
      <c r="CT573" s="433" t="n">
        <f aca="false">3500/CD573*24</f>
        <v>3.71681415929203</v>
      </c>
      <c r="CU573" s="435" t="n">
        <v>6.23</v>
      </c>
      <c r="CV573" s="439"/>
      <c r="CW573" s="440"/>
      <c r="CX573" s="441"/>
      <c r="CY573" s="442"/>
      <c r="CZ573" s="443"/>
      <c r="DA573" s="443"/>
      <c r="DB573" s="443"/>
      <c r="DC573" s="443"/>
      <c r="DD573" s="444"/>
      <c r="DE573" s="441"/>
      <c r="DF573" s="445" t="n">
        <v>22178</v>
      </c>
      <c r="DG573" s="446" t="n">
        <f aca="false">DF573+AF573/2</f>
        <v>22898</v>
      </c>
      <c r="DH573" s="422" t="n">
        <f aca="false">DG573/25000</f>
        <v>0.91592</v>
      </c>
      <c r="DI573" s="447" t="n">
        <f aca="false">6700/DG573*24</f>
        <v>7.02244737531662</v>
      </c>
      <c r="DJ573" s="435" t="n">
        <v>7.9</v>
      </c>
      <c r="DK573" s="428" t="n">
        <v>3.1</v>
      </c>
      <c r="DL573" s="447" t="n">
        <f aca="false">9500/DG573*24</f>
        <v>9.95720150231461</v>
      </c>
      <c r="DM573" s="423" t="n">
        <v>33.3</v>
      </c>
      <c r="DN573" s="423" t="n">
        <v>1.78</v>
      </c>
      <c r="DO573" s="424" t="n">
        <v>7.78</v>
      </c>
      <c r="DP573" s="424" t="n">
        <v>15.9</v>
      </c>
      <c r="DQ573" s="424" t="n">
        <v>92</v>
      </c>
      <c r="DR573" s="433"/>
      <c r="DS573" s="433"/>
      <c r="DT573" s="438"/>
      <c r="DU573" s="438" t="n">
        <v>0.75</v>
      </c>
      <c r="DV573" s="425"/>
      <c r="DW573" s="447" t="n">
        <f aca="false">3500/DG573*24</f>
        <v>3.66844265874749</v>
      </c>
      <c r="DX573" s="435" t="n">
        <v>6.3</v>
      </c>
      <c r="DY573" s="439" t="n">
        <v>7.94</v>
      </c>
      <c r="DZ573" s="440" t="n">
        <v>15</v>
      </c>
      <c r="EA573" s="661" t="n">
        <f aca="false">DZ573*3.6</f>
        <v>54</v>
      </c>
      <c r="EB573" s="442" t="n">
        <v>6520</v>
      </c>
      <c r="EC573" s="443" t="n">
        <v>4.7</v>
      </c>
      <c r="ED573" s="443"/>
      <c r="EE573" s="443"/>
      <c r="EF573" s="443"/>
      <c r="EG573" s="444" t="n">
        <v>15</v>
      </c>
      <c r="EH573" s="441"/>
      <c r="EI573" s="430" t="n">
        <f aca="false">DY573</f>
        <v>7.94</v>
      </c>
      <c r="EJ573" s="448" t="n">
        <f aca="false">DZ573</f>
        <v>15</v>
      </c>
      <c r="EK573" s="449" t="n">
        <f aca="false">EA573</f>
        <v>54</v>
      </c>
      <c r="EL573" s="418" t="n">
        <f aca="false">EB573</f>
        <v>6520</v>
      </c>
      <c r="EM573" s="432" t="n">
        <f aca="false">EC573</f>
        <v>4.7</v>
      </c>
      <c r="EN573" s="432"/>
      <c r="EO573" s="432"/>
      <c r="EP573" s="432"/>
      <c r="EQ573" s="431" t="n">
        <f aca="false">EG573</f>
        <v>15</v>
      </c>
      <c r="ER573" s="449"/>
      <c r="ES573" s="450" t="n">
        <f aca="false">44000/(BA573+AF573)*24</f>
        <v>23.2098114202822</v>
      </c>
      <c r="ET573" s="451" t="n">
        <f aca="false">(BA573+AF573)/BA$6</f>
        <v>0.90996</v>
      </c>
      <c r="EU573" s="452" t="n">
        <f aca="false">BV573/1000/ES573*24</f>
        <v>0.332714590909091</v>
      </c>
      <c r="EV573" s="451" t="n">
        <f aca="false">EU573/$EU$6</f>
        <v>0.616138131313131</v>
      </c>
      <c r="EW573" s="514" t="n">
        <f aca="false">1-EM573/BY573</f>
        <v>0.674554705520318</v>
      </c>
      <c r="EX573" s="515" t="n">
        <f aca="false">BY573-EM573</f>
        <v>9.7417512857708</v>
      </c>
      <c r="EY573" s="514" t="n">
        <f aca="false">1-EJ573/BU573</f>
        <v>0.63768115942029</v>
      </c>
      <c r="EZ573" s="515" t="n">
        <f aca="false">BU573-EJ573</f>
        <v>26.4</v>
      </c>
      <c r="FA573" s="451" t="n">
        <f aca="false">1-EK573/BV573</f>
        <v>0.832173111516136</v>
      </c>
      <c r="FB573" s="432" t="n">
        <f aca="false">BV573-EK573</f>
        <v>267.760121324014</v>
      </c>
      <c r="FC573" s="453"/>
      <c r="FD573" s="432"/>
      <c r="FE573" s="453" t="n">
        <f aca="false">1-EQ573/CB573</f>
        <v>0.880952380952381</v>
      </c>
      <c r="FF573" s="431" t="n">
        <f aca="false">CB573-EQ573</f>
        <v>111</v>
      </c>
      <c r="FG573" s="406" t="n">
        <v>50400</v>
      </c>
      <c r="FH573" s="590"/>
      <c r="FI573" s="591"/>
      <c r="FJ573" s="592"/>
      <c r="FK573" s="456" t="n">
        <f aca="false">3000/BS573*24</f>
        <v>1.58248714229197</v>
      </c>
      <c r="FL573" s="531" t="n">
        <v>2400</v>
      </c>
      <c r="FM573" s="456" t="n">
        <f aca="false">FL573/BS573*1000</f>
        <v>52.7495714097323</v>
      </c>
      <c r="FN573" s="531" t="n">
        <v>7784</v>
      </c>
      <c r="FO573" s="533" t="n">
        <f aca="false">FN573/11.15/1.2/1000</f>
        <v>0.581763826606876</v>
      </c>
      <c r="FP573" s="450" t="n">
        <f aca="false">FN573/BS573*1000</f>
        <v>171.084443272232</v>
      </c>
      <c r="FQ573" s="458" t="n">
        <v>46.8</v>
      </c>
      <c r="FR573" s="459" t="n">
        <f aca="false">FQ573/BS573*1000</f>
        <v>1.02861664248978</v>
      </c>
      <c r="FS573" s="577" t="n">
        <v>7.88</v>
      </c>
      <c r="FT573" s="578" t="n">
        <v>9.6</v>
      </c>
      <c r="FU573" s="661" t="n">
        <v>50</v>
      </c>
      <c r="FV573" s="580" t="n">
        <v>2</v>
      </c>
      <c r="FW573" s="581"/>
      <c r="FX573" s="580"/>
      <c r="FY573" s="453" t="n">
        <f aca="false">1-FV573/(EG573+DD573)</f>
        <v>0.866666666666667</v>
      </c>
      <c r="FZ573" s="453"/>
      <c r="GA573" s="430"/>
      <c r="GB573" s="514" t="n">
        <f aca="false">1-FT573/DZ573</f>
        <v>0.36</v>
      </c>
      <c r="GC573" s="515" t="n">
        <f aca="false">(CW573+DZ573-FT573)</f>
        <v>5.4</v>
      </c>
      <c r="GD573" s="514" t="n">
        <f aca="false">1-FU573/EA573</f>
        <v>0.0740740740740741</v>
      </c>
      <c r="GE573" s="528" t="n">
        <f aca="false">CX573+EA573-FU573</f>
        <v>4</v>
      </c>
      <c r="GF573" s="462" t="n">
        <f aca="false">4100/BS573*24</f>
        <v>2.16273242779902</v>
      </c>
      <c r="GG573" s="607" t="n">
        <v>20</v>
      </c>
      <c r="GH573" s="451" t="n">
        <f aca="false">GG573/80</f>
        <v>0.25</v>
      </c>
      <c r="GI573" s="406" t="n">
        <v>140</v>
      </c>
      <c r="GJ573" s="463" t="n">
        <f aca="false">GI573/GG573</f>
        <v>7</v>
      </c>
      <c r="GK573" s="464" t="n">
        <f aca="false">GG573/(BS573/24)*1000</f>
        <v>10.5499142819465</v>
      </c>
      <c r="GL573" s="465" t="n">
        <v>8</v>
      </c>
      <c r="GM573" s="530" t="n">
        <v>9.5</v>
      </c>
      <c r="GN573" s="407" t="n">
        <v>49</v>
      </c>
      <c r="GO573" s="514" t="n">
        <f aca="false">1-GM573/FT573</f>
        <v>0.0104166666666666</v>
      </c>
      <c r="GP573" s="451" t="n">
        <f aca="false">1-GN573/FU573</f>
        <v>0.02</v>
      </c>
      <c r="GQ573" s="578" t="n">
        <v>8</v>
      </c>
      <c r="GR573" s="456" t="n">
        <f aca="false">4300/BS573*24</f>
        <v>2.26823157061849</v>
      </c>
      <c r="GS573" s="532" t="n">
        <f aca="false">HC573</f>
        <v>9.3</v>
      </c>
      <c r="GT573" s="532" t="n">
        <f aca="false">HD573</f>
        <v>28.83</v>
      </c>
      <c r="GU573" s="514" t="n">
        <f aca="false">1-GS573/GM573</f>
        <v>0.0210526315789473</v>
      </c>
      <c r="GV573" s="514" t="n">
        <f aca="false">1-GT573/GN573</f>
        <v>0.411632653061224</v>
      </c>
      <c r="GW573" s="514" t="n">
        <f aca="false">1-HC573/FT573</f>
        <v>0.0312499999999999</v>
      </c>
      <c r="GX573" s="514" t="n">
        <f aca="false">1-HD573/FU573</f>
        <v>0.4234</v>
      </c>
      <c r="GY573" s="463" t="n">
        <f aca="false">GK573/(FU573-HD573)</f>
        <v>0.498342668018255</v>
      </c>
      <c r="GZ573" s="406" t="n">
        <v>45375</v>
      </c>
      <c r="HA573" s="582" t="n">
        <v>8.26</v>
      </c>
      <c r="HB573" s="452" t="n">
        <v>8</v>
      </c>
      <c r="HC573" s="578" t="n">
        <v>9.3</v>
      </c>
      <c r="HD573" s="464" t="n">
        <f aca="false">HC573*3.1</f>
        <v>28.83</v>
      </c>
      <c r="HE573" s="464" t="n">
        <v>9.56</v>
      </c>
      <c r="HF573" s="464" t="n">
        <f aca="false">HE573*2.7</f>
        <v>25.812</v>
      </c>
      <c r="HG573" s="583"/>
      <c r="HH573" s="576" t="n">
        <v>6</v>
      </c>
      <c r="HI573" s="584" t="n">
        <v>6800</v>
      </c>
      <c r="HJ573" s="407" t="n">
        <f aca="false">HI573*0.67</f>
        <v>4556</v>
      </c>
      <c r="HK573" s="407"/>
      <c r="HL573" s="550"/>
      <c r="HM573" s="585"/>
      <c r="HN573" s="462" t="n">
        <v>4.28</v>
      </c>
      <c r="HO573" s="575"/>
      <c r="HP573" s="549" t="n">
        <v>0.01</v>
      </c>
      <c r="HQ573" s="586"/>
      <c r="HR573" s="587"/>
      <c r="HS573" s="521" t="n">
        <v>0.24</v>
      </c>
      <c r="HT573" s="588" t="n">
        <v>4</v>
      </c>
      <c r="HU573" s="523" t="n">
        <f aca="false">72500/BA573*24</f>
        <v>39.4933950701348</v>
      </c>
      <c r="HV573" s="514" t="n">
        <f aca="false">1-HC573/BE573</f>
        <v>0.77536231884058</v>
      </c>
      <c r="HW573" s="514" t="n">
        <f aca="false">1-HD573/BF573</f>
        <v>0.869547511312217</v>
      </c>
      <c r="HX573" s="514" t="n">
        <f aca="false">1-HN573/BK573</f>
        <v>0.706849315068493</v>
      </c>
      <c r="HY573" s="600" t="s">
        <v>257</v>
      </c>
    </row>
    <row r="574" s="599" customFormat="true" ht="15" hidden="false" customHeight="true" outlineLevel="0" collapsed="false">
      <c r="A574" s="401" t="n">
        <v>44056</v>
      </c>
      <c r="B574" s="516" t="n">
        <v>38751</v>
      </c>
      <c r="C574" s="403" t="n">
        <f aca="false">B574/$B$6</f>
        <v>0.77502</v>
      </c>
      <c r="D574" s="572" t="n">
        <v>7.86</v>
      </c>
      <c r="E574" s="573" t="n">
        <v>34.35</v>
      </c>
      <c r="F574" s="407" t="n">
        <v>170</v>
      </c>
      <c r="G574" s="407" t="n">
        <f aca="false">F574*B574/1000</f>
        <v>6587.67</v>
      </c>
      <c r="H574" s="403" t="n">
        <f aca="false">G574/$G$6</f>
        <v>0.2635068</v>
      </c>
      <c r="I574" s="574"/>
      <c r="J574" s="407"/>
      <c r="K574" s="575"/>
      <c r="L574" s="575"/>
      <c r="M574" s="575"/>
      <c r="N574" s="576"/>
      <c r="O574" s="576"/>
      <c r="P574" s="410"/>
      <c r="Q574" s="410" t="n">
        <v>1440</v>
      </c>
      <c r="R574" s="410"/>
      <c r="S574" s="410"/>
      <c r="T574" s="411" t="n">
        <v>5.03</v>
      </c>
      <c r="U574" s="410" t="n">
        <f aca="false">V574/2.9</f>
        <v>3893.44827586207</v>
      </c>
      <c r="V574" s="410" t="n">
        <v>11291</v>
      </c>
      <c r="W574" s="410" t="n">
        <v>4465</v>
      </c>
      <c r="X574" s="517"/>
      <c r="Y574" s="474"/>
      <c r="Z574" s="430"/>
      <c r="AA574" s="410"/>
      <c r="AB574" s="410"/>
      <c r="AC574" s="410"/>
      <c r="AD574" s="475"/>
      <c r="AE574" s="478"/>
      <c r="AF574" s="479" t="n">
        <f aca="false">X574+Q574</f>
        <v>1440</v>
      </c>
      <c r="AG574" s="478" t="n">
        <f aca="false">AF574/$AF$6</f>
        <v>0.576</v>
      </c>
      <c r="AH574" s="479" t="n">
        <f aca="false">AI574/2.9</f>
        <v>3893.44827586207</v>
      </c>
      <c r="AI574" s="479" t="n">
        <f aca="false">(V574*Q574+F574*X574)/AF574</f>
        <v>11291</v>
      </c>
      <c r="AJ574" s="474" t="n">
        <f aca="false">(V574*Q574+X574*F574)/1000</f>
        <v>16259.04</v>
      </c>
      <c r="AK574" s="478" t="n">
        <f aca="false">AJ574/$AJ$6</f>
        <v>0.722624</v>
      </c>
      <c r="AL574" s="448" t="n">
        <v>38</v>
      </c>
      <c r="AM574" s="480"/>
      <c r="AN574" s="474" t="n">
        <v>2098</v>
      </c>
      <c r="AO574" s="474" t="n">
        <v>1912</v>
      </c>
      <c r="AP574" s="480" t="n">
        <v>7.57</v>
      </c>
      <c r="AQ574" s="448" t="n">
        <v>1212</v>
      </c>
      <c r="AR574" s="474" t="n">
        <f aca="false">AQ574*2.9</f>
        <v>3514.8</v>
      </c>
      <c r="AS574" s="658" t="n">
        <f aca="false">AR574/AQ574</f>
        <v>2.9</v>
      </c>
      <c r="AT574" s="474" t="n">
        <v>7060</v>
      </c>
      <c r="AU574" s="448"/>
      <c r="AV574" s="481" t="n">
        <v>65</v>
      </c>
      <c r="AW574" s="480" t="n">
        <v>17.46</v>
      </c>
      <c r="AX574" s="480" t="n">
        <v>47.31</v>
      </c>
      <c r="AY574" s="481" t="n">
        <v>10.9</v>
      </c>
      <c r="AZ574" s="481" t="n">
        <v>2.8</v>
      </c>
      <c r="BA574" s="421" t="n">
        <f aca="false">CC574+DF574</f>
        <v>39015</v>
      </c>
      <c r="BB574" s="422" t="n">
        <f aca="false">BA574/$BA$6</f>
        <v>0.7803</v>
      </c>
      <c r="BC574" s="423"/>
      <c r="BD574" s="424" t="n">
        <v>7.79</v>
      </c>
      <c r="BE574" s="425" t="n">
        <v>49.5</v>
      </c>
      <c r="BF574" s="421" t="n">
        <v>243</v>
      </c>
      <c r="BG574" s="427" t="n">
        <v>6990</v>
      </c>
      <c r="BH574" s="421" t="n">
        <f aca="false">BG574*0.67</f>
        <v>4683.3</v>
      </c>
      <c r="BI574" s="433"/>
      <c r="BJ574" s="422"/>
      <c r="BK574" s="428" t="n">
        <v>16.7</v>
      </c>
      <c r="BL574" s="428"/>
      <c r="BM574" s="429"/>
      <c r="BN574" s="423"/>
      <c r="BO574" s="426" t="n">
        <v>164</v>
      </c>
      <c r="BP574" s="426"/>
      <c r="BQ574" s="424" t="n">
        <v>3.47</v>
      </c>
      <c r="BR574" s="422" t="n">
        <f aca="false">BQ574/$BQ$6</f>
        <v>0.481944444444444</v>
      </c>
      <c r="BS574" s="410" t="n">
        <f aca="false">BA574+AF574</f>
        <v>40455</v>
      </c>
      <c r="BT574" s="430" t="n">
        <f aca="false">(BD574*BA574+AP574*AF574)/(AF574+BA574)</f>
        <v>7.78216907675195</v>
      </c>
      <c r="BU574" s="431" t="n">
        <f aca="false">(AQ574*Y574+BA574*BE574)/(BA574+Y574)</f>
        <v>49.5</v>
      </c>
      <c r="BV574" s="431" t="n">
        <f aca="false">(BA574*BF574+AR574*AF574)/(AF574+BA574)</f>
        <v>359.460066740823</v>
      </c>
      <c r="BW574" s="431" t="n">
        <f aca="false">(BA574*BG574+AS574*AF574)/(AF574+BA574)</f>
        <v>6741.29343715239</v>
      </c>
      <c r="BX574" s="431" t="n">
        <f aca="false">BW574*0.65</f>
        <v>4381.84073414906</v>
      </c>
      <c r="BY574" s="431" t="n">
        <f aca="false">(BK574*BA574+AY574*AF574)/BS574</f>
        <v>16.4935483870968</v>
      </c>
      <c r="BZ574" s="431"/>
      <c r="CA574" s="432"/>
      <c r="CB574" s="431" t="n">
        <f aca="false">BO574</f>
        <v>164</v>
      </c>
      <c r="CC574" s="433" t="n">
        <v>19426</v>
      </c>
      <c r="CD574" s="412" t="n">
        <f aca="false">CC574+AF574/2</f>
        <v>20146</v>
      </c>
      <c r="CE574" s="422" t="n">
        <f aca="false">CD574/25000</f>
        <v>0.80584</v>
      </c>
      <c r="CF574" s="434" t="n">
        <f aca="false">6700/CD574*24</f>
        <v>7.98173334657004</v>
      </c>
      <c r="CG574" s="435"/>
      <c r="CH574" s="428"/>
      <c r="CI574" s="447" t="n">
        <f aca="false">9500/CD574*24</f>
        <v>11.3173831033456</v>
      </c>
      <c r="CJ574" s="437" t="n">
        <v>33.7</v>
      </c>
      <c r="CK574" s="437" t="n">
        <v>0.8</v>
      </c>
      <c r="CL574" s="424"/>
      <c r="CM574" s="424" t="n">
        <v>16.1</v>
      </c>
      <c r="CN574" s="424" t="n">
        <v>93</v>
      </c>
      <c r="CO574" s="433"/>
      <c r="CP574" s="433"/>
      <c r="CQ574" s="438"/>
      <c r="CR574" s="438" t="n">
        <v>0.79</v>
      </c>
      <c r="CS574" s="425"/>
      <c r="CT574" s="433" t="n">
        <f aca="false">3500/CD574*24</f>
        <v>4.16956219596942</v>
      </c>
      <c r="CU574" s="435" t="n">
        <v>6.62</v>
      </c>
      <c r="CV574" s="439"/>
      <c r="CW574" s="440"/>
      <c r="CX574" s="441"/>
      <c r="CY574" s="442"/>
      <c r="CZ574" s="443"/>
      <c r="DA574" s="443"/>
      <c r="DB574" s="443"/>
      <c r="DC574" s="443"/>
      <c r="DD574" s="444"/>
      <c r="DE574" s="441"/>
      <c r="DF574" s="445" t="n">
        <v>19589</v>
      </c>
      <c r="DG574" s="446" t="n">
        <f aca="false">DF574+AF574/2</f>
        <v>20309</v>
      </c>
      <c r="DH574" s="422" t="n">
        <f aca="false">DG574/25000</f>
        <v>0.81236</v>
      </c>
      <c r="DI574" s="447" t="n">
        <f aca="false">6700/DG574*24</f>
        <v>7.91767196809296</v>
      </c>
      <c r="DJ574" s="435" t="n">
        <v>7.65</v>
      </c>
      <c r="DK574" s="428" t="n">
        <v>2.9</v>
      </c>
      <c r="DL574" s="447" t="n">
        <f aca="false">9500/DG574*24</f>
        <v>11.2265498055049</v>
      </c>
      <c r="DM574" s="423" t="n">
        <v>33.7</v>
      </c>
      <c r="DN574" s="423" t="n">
        <v>1.15</v>
      </c>
      <c r="DO574" s="424" t="n">
        <v>7.65</v>
      </c>
      <c r="DP574" s="424" t="n">
        <v>16</v>
      </c>
      <c r="DQ574" s="424" t="n">
        <v>94</v>
      </c>
      <c r="DR574" s="433"/>
      <c r="DS574" s="433"/>
      <c r="DT574" s="438"/>
      <c r="DU574" s="438" t="n">
        <v>0.78</v>
      </c>
      <c r="DV574" s="425"/>
      <c r="DW574" s="447" t="n">
        <f aca="false">3500/DG574*24</f>
        <v>4.13609729676498</v>
      </c>
      <c r="DX574" s="435" t="n">
        <v>6.3</v>
      </c>
      <c r="DY574" s="439" t="n">
        <v>7.97</v>
      </c>
      <c r="DZ574" s="440" t="n">
        <v>15.9</v>
      </c>
      <c r="EA574" s="661" t="n">
        <f aca="false">DZ574*3.6</f>
        <v>57.24</v>
      </c>
      <c r="EB574" s="442" t="n">
        <v>6520</v>
      </c>
      <c r="EC574" s="443" t="n">
        <v>4.2</v>
      </c>
      <c r="ED574" s="443"/>
      <c r="EE574" s="443"/>
      <c r="EF574" s="443"/>
      <c r="EG574" s="444" t="n">
        <v>15</v>
      </c>
      <c r="EH574" s="441"/>
      <c r="EI574" s="430" t="n">
        <f aca="false">DY574</f>
        <v>7.97</v>
      </c>
      <c r="EJ574" s="448" t="n">
        <f aca="false">DZ574</f>
        <v>15.9</v>
      </c>
      <c r="EK574" s="449" t="n">
        <f aca="false">EA574</f>
        <v>57.24</v>
      </c>
      <c r="EL574" s="418" t="n">
        <f aca="false">EB574</f>
        <v>6520</v>
      </c>
      <c r="EM574" s="432" t="n">
        <f aca="false">EC574</f>
        <v>4.2</v>
      </c>
      <c r="EN574" s="432"/>
      <c r="EO574" s="432"/>
      <c r="EP574" s="432"/>
      <c r="EQ574" s="431" t="n">
        <f aca="false">EG574</f>
        <v>15</v>
      </c>
      <c r="ER574" s="449"/>
      <c r="ES574" s="450" t="n">
        <f aca="false">44000/(BA574+AF574)*24</f>
        <v>26.1030774935113</v>
      </c>
      <c r="ET574" s="451" t="n">
        <f aca="false">(BA574+AF574)/BA$6</f>
        <v>0.8091</v>
      </c>
      <c r="EU574" s="452" t="n">
        <f aca="false">BV574/1000/ES574*24</f>
        <v>0.330499022727273</v>
      </c>
      <c r="EV574" s="451" t="n">
        <f aca="false">EU574/$EU$6</f>
        <v>0.612035227272727</v>
      </c>
      <c r="EW574" s="514" t="n">
        <f aca="false">1-EM574/BY574</f>
        <v>0.745354977508312</v>
      </c>
      <c r="EX574" s="515" t="n">
        <f aca="false">BY574-EM574</f>
        <v>12.2935483870968</v>
      </c>
      <c r="EY574" s="514" t="n">
        <f aca="false">1-EJ574/BU574</f>
        <v>0.678787878787879</v>
      </c>
      <c r="EZ574" s="515" t="n">
        <f aca="false">BU574-EJ574</f>
        <v>33.6</v>
      </c>
      <c r="FA574" s="451" t="n">
        <f aca="false">1-EK574/BV574</f>
        <v>0.840761171278391</v>
      </c>
      <c r="FB574" s="432" t="n">
        <f aca="false">BV574-EK574</f>
        <v>302.220066740823</v>
      </c>
      <c r="FC574" s="453"/>
      <c r="FD574" s="432"/>
      <c r="FE574" s="453" t="n">
        <f aca="false">1-EQ574/CB574</f>
        <v>0.908536585365854</v>
      </c>
      <c r="FF574" s="431" t="n">
        <f aca="false">CB574-EQ574</f>
        <v>149</v>
      </c>
      <c r="FG574" s="406" t="n">
        <v>50400</v>
      </c>
      <c r="FH574" s="590"/>
      <c r="FI574" s="591"/>
      <c r="FJ574" s="592"/>
      <c r="FK574" s="456" t="n">
        <f aca="false">3000/BS574*24</f>
        <v>1.7797552836485</v>
      </c>
      <c r="FL574" s="531" t="n">
        <v>2000</v>
      </c>
      <c r="FM574" s="456" t="n">
        <f aca="false">FL574/BS574*1000</f>
        <v>49.4376467680138</v>
      </c>
      <c r="FN574" s="531" t="n">
        <v>10873</v>
      </c>
      <c r="FO574" s="533" t="n">
        <f aca="false">FN574/11.15/1.2/1000</f>
        <v>0.812630792227205</v>
      </c>
      <c r="FP574" s="450" t="n">
        <f aca="false">FN574/BS574*1000</f>
        <v>268.767766654307</v>
      </c>
      <c r="FQ574" s="458" t="n">
        <v>46.8</v>
      </c>
      <c r="FR574" s="459" t="n">
        <f aca="false">FQ574/BS574*1000</f>
        <v>1.15684093437152</v>
      </c>
      <c r="FS574" s="577" t="n">
        <v>7.87</v>
      </c>
      <c r="FT574" s="578" t="n">
        <v>11.5</v>
      </c>
      <c r="FU574" s="661" t="n">
        <v>44</v>
      </c>
      <c r="FV574" s="580" t="n">
        <v>4</v>
      </c>
      <c r="FW574" s="581"/>
      <c r="FX574" s="580"/>
      <c r="FY574" s="453" t="n">
        <f aca="false">1-FV574/(EG574+DD574)</f>
        <v>0.733333333333333</v>
      </c>
      <c r="FZ574" s="453"/>
      <c r="GA574" s="430"/>
      <c r="GB574" s="514" t="n">
        <f aca="false">1-FT574/DZ574</f>
        <v>0.276729559748428</v>
      </c>
      <c r="GC574" s="515" t="n">
        <f aca="false">(CW574+DZ574-FT574)</f>
        <v>4.4</v>
      </c>
      <c r="GD574" s="514" t="n">
        <f aca="false">1-FU574/EA574</f>
        <v>0.23130677847659</v>
      </c>
      <c r="GE574" s="528" t="n">
        <f aca="false">CX574+EA574-FU574</f>
        <v>13.24</v>
      </c>
      <c r="GF574" s="462" t="n">
        <f aca="false">4100/BS574*24</f>
        <v>2.43233222098628</v>
      </c>
      <c r="GG574" s="607" t="n">
        <v>20</v>
      </c>
      <c r="GH574" s="451" t="n">
        <f aca="false">GG574/80</f>
        <v>0.25</v>
      </c>
      <c r="GI574" s="406" t="n">
        <v>140</v>
      </c>
      <c r="GJ574" s="463" t="n">
        <f aca="false">GI574/GG574</f>
        <v>7</v>
      </c>
      <c r="GK574" s="464" t="n">
        <f aca="false">GG574/(BS574/24)*1000</f>
        <v>11.8650352243233</v>
      </c>
      <c r="GL574" s="465" t="n">
        <v>7.86</v>
      </c>
      <c r="GM574" s="530" t="n">
        <v>10.6</v>
      </c>
      <c r="GN574" s="407" t="n">
        <v>44</v>
      </c>
      <c r="GO574" s="514" t="n">
        <f aca="false">1-GM574/FT574</f>
        <v>0.0782608695652174</v>
      </c>
      <c r="GP574" s="451" t="n">
        <f aca="false">1-GN574/FU574</f>
        <v>0</v>
      </c>
      <c r="GQ574" s="578" t="n">
        <v>8</v>
      </c>
      <c r="GR574" s="456" t="n">
        <f aca="false">4300/BS574*24</f>
        <v>2.55098257322951</v>
      </c>
      <c r="GS574" s="532" t="n">
        <f aca="false">HC574</f>
        <v>10.2</v>
      </c>
      <c r="GT574" s="532" t="n">
        <f aca="false">HD574</f>
        <v>31.62</v>
      </c>
      <c r="GU574" s="514" t="n">
        <f aca="false">1-GS574/GM574</f>
        <v>0.0377358490566038</v>
      </c>
      <c r="GV574" s="514" t="n">
        <f aca="false">1-GT574/GN574</f>
        <v>0.281363636363636</v>
      </c>
      <c r="GW574" s="514" t="n">
        <f aca="false">1-HC574/FT574</f>
        <v>0.11304347826087</v>
      </c>
      <c r="GX574" s="514" t="n">
        <f aca="false">1-HD574/FU574</f>
        <v>0.281363636363636</v>
      </c>
      <c r="GY574" s="463" t="n">
        <f aca="false">GK574/(FU574-HD574)</f>
        <v>0.958403491463919</v>
      </c>
      <c r="GZ574" s="406" t="n">
        <v>40551</v>
      </c>
      <c r="HA574" s="582" t="n">
        <v>8.2</v>
      </c>
      <c r="HB574" s="452" t="n">
        <v>8.05</v>
      </c>
      <c r="HC574" s="578" t="n">
        <v>10.2</v>
      </c>
      <c r="HD574" s="464" t="n">
        <f aca="false">HC574*3.1</f>
        <v>31.62</v>
      </c>
      <c r="HE574" s="464" t="n">
        <v>10.8</v>
      </c>
      <c r="HF574" s="464" t="n">
        <f aca="false">HE574*2.7</f>
        <v>29.16</v>
      </c>
      <c r="HG574" s="583"/>
      <c r="HH574" s="576" t="n">
        <v>9</v>
      </c>
      <c r="HI574" s="584" t="n">
        <v>6520</v>
      </c>
      <c r="HJ574" s="407" t="n">
        <f aca="false">HI574*0.67</f>
        <v>4368.4</v>
      </c>
      <c r="HK574" s="407"/>
      <c r="HL574" s="550"/>
      <c r="HM574" s="585"/>
      <c r="HN574" s="462" t="n">
        <v>4.84</v>
      </c>
      <c r="HO574" s="575"/>
      <c r="HP574" s="549" t="n">
        <v>0.01</v>
      </c>
      <c r="HQ574" s="586"/>
      <c r="HR574" s="587"/>
      <c r="HS574" s="521" t="n">
        <v>0.36</v>
      </c>
      <c r="HT574" s="588" t="n">
        <v>4</v>
      </c>
      <c r="HU574" s="523" t="n">
        <f aca="false">72500/BA574*24</f>
        <v>44.5982314494425</v>
      </c>
      <c r="HV574" s="514" t="n">
        <f aca="false">1-HC574/BE574</f>
        <v>0.793939393939394</v>
      </c>
      <c r="HW574" s="514" t="n">
        <f aca="false">1-HD574/BF574</f>
        <v>0.869876543209876</v>
      </c>
      <c r="HX574" s="514" t="n">
        <f aca="false">1-HN574/BK574</f>
        <v>0.710179640718563</v>
      </c>
      <c r="HY574" s="600" t="s">
        <v>258</v>
      </c>
    </row>
    <row r="575" s="599" customFormat="true" ht="15" hidden="false" customHeight="true" outlineLevel="0" collapsed="false">
      <c r="A575" s="401" t="n">
        <v>44057</v>
      </c>
      <c r="B575" s="516" t="n">
        <v>36942</v>
      </c>
      <c r="C575" s="403" t="n">
        <f aca="false">B575/$B$6</f>
        <v>0.73884</v>
      </c>
      <c r="D575" s="572" t="n">
        <v>7.84</v>
      </c>
      <c r="E575" s="573" t="n">
        <v>39.2</v>
      </c>
      <c r="F575" s="407" t="n">
        <v>174</v>
      </c>
      <c r="G575" s="407" t="n">
        <f aca="false">F575*B575/1000</f>
        <v>6427.908</v>
      </c>
      <c r="H575" s="403" t="n">
        <f aca="false">G575/$G$6</f>
        <v>0.25711632</v>
      </c>
      <c r="I575" s="574"/>
      <c r="J575" s="407"/>
      <c r="K575" s="575"/>
      <c r="L575" s="575"/>
      <c r="M575" s="575"/>
      <c r="N575" s="576"/>
      <c r="O575" s="576"/>
      <c r="P575" s="410"/>
      <c r="Q575" s="410" t="n">
        <v>1440</v>
      </c>
      <c r="R575" s="410"/>
      <c r="S575" s="410"/>
      <c r="T575" s="411" t="n">
        <v>5.01</v>
      </c>
      <c r="U575" s="410" t="n">
        <f aca="false">V575/2.9</f>
        <v>3457.24137931035</v>
      </c>
      <c r="V575" s="410" t="n">
        <v>10026</v>
      </c>
      <c r="W575" s="410" t="n">
        <v>4501</v>
      </c>
      <c r="X575" s="517"/>
      <c r="Y575" s="474"/>
      <c r="Z575" s="430"/>
      <c r="AA575" s="410"/>
      <c r="AB575" s="410"/>
      <c r="AC575" s="410"/>
      <c r="AD575" s="475"/>
      <c r="AE575" s="478"/>
      <c r="AF575" s="479" t="n">
        <f aca="false">X575+Q575</f>
        <v>1440</v>
      </c>
      <c r="AG575" s="478" t="n">
        <f aca="false">AF575/$AF$6</f>
        <v>0.576</v>
      </c>
      <c r="AH575" s="479" t="n">
        <f aca="false">AI575/2.9</f>
        <v>3457.24137931035</v>
      </c>
      <c r="AI575" s="479" t="n">
        <f aca="false">(V575*Q575+F575*X575)/AF575</f>
        <v>10026</v>
      </c>
      <c r="AJ575" s="474" t="n">
        <f aca="false">(V575*Q575+X575*F575)/1000</f>
        <v>14437.44</v>
      </c>
      <c r="AK575" s="478" t="n">
        <f aca="false">AJ575/$AJ$6</f>
        <v>0.641664</v>
      </c>
      <c r="AL575" s="448" t="n">
        <v>38</v>
      </c>
      <c r="AM575" s="480"/>
      <c r="AN575" s="474" t="n">
        <v>2105</v>
      </c>
      <c r="AO575" s="474" t="n">
        <v>1847</v>
      </c>
      <c r="AP575" s="480" t="n">
        <v>7.54</v>
      </c>
      <c r="AQ575" s="448" t="n">
        <v>1191</v>
      </c>
      <c r="AR575" s="474" t="n">
        <f aca="false">AQ575*2.9</f>
        <v>3453.9</v>
      </c>
      <c r="AS575" s="658" t="n">
        <f aca="false">AR575/AQ575</f>
        <v>2.9</v>
      </c>
      <c r="AT575" s="474" t="n">
        <v>7170</v>
      </c>
      <c r="AU575" s="448"/>
      <c r="AV575" s="481" t="n">
        <v>55</v>
      </c>
      <c r="AW575" s="480" t="n">
        <v>17.88</v>
      </c>
      <c r="AX575" s="480" t="n">
        <v>43.55</v>
      </c>
      <c r="AY575" s="481" t="n">
        <v>10.9</v>
      </c>
      <c r="AZ575" s="481" t="n">
        <v>3.3</v>
      </c>
      <c r="BA575" s="421" t="n">
        <f aca="false">CC575+DF575</f>
        <v>33629</v>
      </c>
      <c r="BB575" s="422" t="n">
        <f aca="false">BA575/$BA$6</f>
        <v>0.67258</v>
      </c>
      <c r="BC575" s="423"/>
      <c r="BD575" s="424" t="n">
        <v>7.89</v>
      </c>
      <c r="BE575" s="425" t="n">
        <v>41.1</v>
      </c>
      <c r="BF575" s="421" t="n">
        <v>210</v>
      </c>
      <c r="BG575" s="427" t="n">
        <v>7360</v>
      </c>
      <c r="BH575" s="421" t="n">
        <f aca="false">BG575*0.67</f>
        <v>4931.2</v>
      </c>
      <c r="BI575" s="433"/>
      <c r="BJ575" s="422"/>
      <c r="BK575" s="428" t="n">
        <v>24.4</v>
      </c>
      <c r="BL575" s="428" t="n">
        <v>11.2</v>
      </c>
      <c r="BM575" s="429" t="n">
        <v>8</v>
      </c>
      <c r="BN575" s="423" t="n">
        <v>1.7</v>
      </c>
      <c r="BO575" s="426" t="n">
        <v>101</v>
      </c>
      <c r="BP575" s="426" t="n">
        <v>32</v>
      </c>
      <c r="BQ575" s="424" t="n">
        <v>4.75</v>
      </c>
      <c r="BR575" s="422" t="n">
        <f aca="false">BQ575/$BQ$6</f>
        <v>0.659722222222222</v>
      </c>
      <c r="BS575" s="410" t="n">
        <f aca="false">BA575+AF575</f>
        <v>35069</v>
      </c>
      <c r="BT575" s="430" t="n">
        <f aca="false">(BD575*BA575+AP575*AF575)/(AF575+BA575)</f>
        <v>7.8756283327155</v>
      </c>
      <c r="BU575" s="431" t="n">
        <f aca="false">(AQ575*Y575+BA575*BE575)/(BA575+Y575)</f>
        <v>41.1</v>
      </c>
      <c r="BV575" s="431" t="n">
        <f aca="false">(BA575*BF575+AR575*AF575)/(AF575+BA575)</f>
        <v>343.200718583364</v>
      </c>
      <c r="BW575" s="431" t="n">
        <f aca="false">(BA575*BG575+AS575*AF575)/(AF575+BA575)</f>
        <v>7057.90344748924</v>
      </c>
      <c r="BX575" s="431" t="n">
        <f aca="false">BW575*0.65</f>
        <v>4587.637240868</v>
      </c>
      <c r="BY575" s="431" t="n">
        <f aca="false">(BK575*BA575+AY575*AF575)/BS575</f>
        <v>23.8456642618837</v>
      </c>
      <c r="BZ575" s="431" t="n">
        <f aca="false">(BL575*BA575+AY575*AF575)/BS575</f>
        <v>11.1876814280419</v>
      </c>
      <c r="CA575" s="432" t="n">
        <f aca="false">(BN575*BA575+AZ575*AF575)/BS575</f>
        <v>1.76569905044341</v>
      </c>
      <c r="CB575" s="431" t="n">
        <f aca="false">BO575</f>
        <v>101</v>
      </c>
      <c r="CC575" s="433" t="n">
        <v>17070</v>
      </c>
      <c r="CD575" s="412" t="n">
        <f aca="false">CC575+AF575/2</f>
        <v>17790</v>
      </c>
      <c r="CE575" s="422" t="n">
        <f aca="false">CD575/25000</f>
        <v>0.7116</v>
      </c>
      <c r="CF575" s="434" t="n">
        <f aca="false">6700/CD575*24</f>
        <v>9.03878583473862</v>
      </c>
      <c r="CG575" s="435"/>
      <c r="CH575" s="428"/>
      <c r="CI575" s="447" t="n">
        <f aca="false">9500/CD575*24</f>
        <v>12.8161888701518</v>
      </c>
      <c r="CJ575" s="437" t="n">
        <v>33.7</v>
      </c>
      <c r="CK575" s="437" t="n">
        <v>0.97</v>
      </c>
      <c r="CL575" s="424"/>
      <c r="CM575" s="424" t="n">
        <v>18.9</v>
      </c>
      <c r="CN575" s="424" t="n">
        <v>96</v>
      </c>
      <c r="CO575" s="433"/>
      <c r="CP575" s="433"/>
      <c r="CQ575" s="438"/>
      <c r="CR575" s="438" t="n">
        <v>0.76</v>
      </c>
      <c r="CS575" s="425"/>
      <c r="CT575" s="433" t="n">
        <f aca="false">3500/CD575*24</f>
        <v>4.72175379426644</v>
      </c>
      <c r="CU575" s="435" t="n">
        <v>7.04</v>
      </c>
      <c r="CV575" s="439"/>
      <c r="CW575" s="440"/>
      <c r="CX575" s="441"/>
      <c r="CY575" s="442"/>
      <c r="CZ575" s="443"/>
      <c r="DA575" s="443"/>
      <c r="DB575" s="443"/>
      <c r="DC575" s="443"/>
      <c r="DD575" s="444"/>
      <c r="DE575" s="441"/>
      <c r="DF575" s="445" t="n">
        <v>16559</v>
      </c>
      <c r="DG575" s="446" t="n">
        <f aca="false">DF575+AF575/2</f>
        <v>17279</v>
      </c>
      <c r="DH575" s="422" t="n">
        <f aca="false">DG575/25000</f>
        <v>0.69116</v>
      </c>
      <c r="DI575" s="447" t="n">
        <f aca="false">6700/DG575*24</f>
        <v>9.30609410266798</v>
      </c>
      <c r="DJ575" s="435" t="n">
        <v>7.77</v>
      </c>
      <c r="DK575" s="428" t="n">
        <v>2.8</v>
      </c>
      <c r="DL575" s="447" t="n">
        <f aca="false">9500/DG575*24</f>
        <v>13.1952080560218</v>
      </c>
      <c r="DM575" s="423" t="n">
        <v>33.9</v>
      </c>
      <c r="DN575" s="423" t="n">
        <v>1.57</v>
      </c>
      <c r="DO575" s="424" t="n">
        <v>7.8</v>
      </c>
      <c r="DP575" s="424" t="n">
        <v>16</v>
      </c>
      <c r="DQ575" s="424" t="n">
        <v>86</v>
      </c>
      <c r="DR575" s="433"/>
      <c r="DS575" s="433"/>
      <c r="DT575" s="438"/>
      <c r="DU575" s="438" t="n">
        <v>0.8</v>
      </c>
      <c r="DV575" s="425"/>
      <c r="DW575" s="447" t="n">
        <f aca="false">3500/DG575*24</f>
        <v>4.86139244169223</v>
      </c>
      <c r="DX575" s="435" t="n">
        <v>6.88</v>
      </c>
      <c r="DY575" s="439" t="n">
        <v>8</v>
      </c>
      <c r="DZ575" s="440" t="n">
        <v>15.5</v>
      </c>
      <c r="EA575" s="661" t="n">
        <f aca="false">DZ575*3.6</f>
        <v>55.8</v>
      </c>
      <c r="EB575" s="442" t="n">
        <v>6750</v>
      </c>
      <c r="EC575" s="443" t="n">
        <v>3.5</v>
      </c>
      <c r="ED575" s="443" t="n">
        <v>0.25</v>
      </c>
      <c r="EE575" s="443" t="n">
        <v>4.7</v>
      </c>
      <c r="EF575" s="443" t="n">
        <v>0.95</v>
      </c>
      <c r="EG575" s="444" t="n">
        <v>13</v>
      </c>
      <c r="EH575" s="441" t="n">
        <v>16</v>
      </c>
      <c r="EI575" s="430" t="n">
        <f aca="false">DY575</f>
        <v>8</v>
      </c>
      <c r="EJ575" s="448" t="n">
        <f aca="false">DZ575</f>
        <v>15.5</v>
      </c>
      <c r="EK575" s="449" t="n">
        <f aca="false">EA575</f>
        <v>55.8</v>
      </c>
      <c r="EL575" s="418" t="n">
        <f aca="false">EB575</f>
        <v>6750</v>
      </c>
      <c r="EM575" s="432" t="n">
        <f aca="false">EC575</f>
        <v>3.5</v>
      </c>
      <c r="EN575" s="432" t="n">
        <f aca="false">ED575</f>
        <v>0.25</v>
      </c>
      <c r="EO575" s="432" t="n">
        <f aca="false">EE575</f>
        <v>4.7</v>
      </c>
      <c r="EP575" s="432" t="n">
        <f aca="false">EF575</f>
        <v>0.95</v>
      </c>
      <c r="EQ575" s="431" t="n">
        <f aca="false">EG575</f>
        <v>13</v>
      </c>
      <c r="ER575" s="449" t="n">
        <f aca="false">EH575</f>
        <v>16</v>
      </c>
      <c r="ES575" s="450" t="n">
        <f aca="false">44000/(BA575+AF575)*24</f>
        <v>30.1120647865636</v>
      </c>
      <c r="ET575" s="451" t="n">
        <f aca="false">(BA575+AF575)/BA$6</f>
        <v>0.70138</v>
      </c>
      <c r="EU575" s="452" t="n">
        <f aca="false">BV575/1000/ES575*24</f>
        <v>0.273538772727273</v>
      </c>
      <c r="EV575" s="451" t="n">
        <f aca="false">EU575/$EU$6</f>
        <v>0.506553282828283</v>
      </c>
      <c r="EW575" s="514" t="n">
        <f aca="false">1-EM575/BY575</f>
        <v>0.853222792975635</v>
      </c>
      <c r="EX575" s="515" t="n">
        <f aca="false">BY575-EM575</f>
        <v>20.3456642618837</v>
      </c>
      <c r="EY575" s="514" t="n">
        <f aca="false">1-EJ575/BU575</f>
        <v>0.62287104622871</v>
      </c>
      <c r="EZ575" s="515" t="n">
        <f aca="false">BU575-EJ575</f>
        <v>25.6</v>
      </c>
      <c r="FA575" s="451" t="n">
        <f aca="false">1-EK575/BV575</f>
        <v>0.837412927833232</v>
      </c>
      <c r="FB575" s="432" t="n">
        <f aca="false">BV575-EK575</f>
        <v>287.400718583364</v>
      </c>
      <c r="FC575" s="453" t="n">
        <f aca="false">1-EP575/CA575</f>
        <v>0.461969467695284</v>
      </c>
      <c r="FD575" s="432" t="n">
        <f aca="false">CA575-EP575</f>
        <v>0.815699050443411</v>
      </c>
      <c r="FE575" s="453" t="n">
        <f aca="false">1-EQ575/CB575</f>
        <v>0.871287128712871</v>
      </c>
      <c r="FF575" s="431" t="n">
        <f aca="false">CB575-EQ575</f>
        <v>88</v>
      </c>
      <c r="FG575" s="406" t="n">
        <v>50400</v>
      </c>
      <c r="FH575" s="590"/>
      <c r="FI575" s="591"/>
      <c r="FJ575" s="592"/>
      <c r="FK575" s="456" t="n">
        <f aca="false">3000/BS575*24</f>
        <v>2.05309532635661</v>
      </c>
      <c r="FL575" s="531" t="n">
        <v>2000</v>
      </c>
      <c r="FM575" s="456" t="n">
        <f aca="false">FL575/BS575*1000</f>
        <v>57.0304257321281</v>
      </c>
      <c r="FN575" s="531" t="n">
        <v>9174</v>
      </c>
      <c r="FO575" s="533" t="n">
        <f aca="false">FN575/11.15/1.2/1000</f>
        <v>0.685650224215247</v>
      </c>
      <c r="FP575" s="450" t="n">
        <f aca="false">FN575/BS575*1000</f>
        <v>261.598562833272</v>
      </c>
      <c r="FQ575" s="458" t="n">
        <v>46.8</v>
      </c>
      <c r="FR575" s="459" t="n">
        <f aca="false">FQ575/BS575*1000</f>
        <v>1.3345119621318</v>
      </c>
      <c r="FS575" s="577" t="n">
        <v>7.67</v>
      </c>
      <c r="FT575" s="578" t="n">
        <v>12.2</v>
      </c>
      <c r="FU575" s="661" t="n">
        <v>42</v>
      </c>
      <c r="FV575" s="580" t="n">
        <v>2</v>
      </c>
      <c r="FW575" s="581" t="n">
        <v>0.36</v>
      </c>
      <c r="FX575" s="580" t="n">
        <v>8</v>
      </c>
      <c r="FY575" s="453" t="n">
        <f aca="false">1-FV575/(EG575+DD575)</f>
        <v>0.846153846153846</v>
      </c>
      <c r="FZ575" s="453" t="n">
        <f aca="false">1-FW575/(EF575+DC575)</f>
        <v>0.621052631578947</v>
      </c>
      <c r="GA575" s="430" t="n">
        <f aca="false">EF575+DC575-FW575</f>
        <v>0.59</v>
      </c>
      <c r="GB575" s="514" t="n">
        <f aca="false">1-FT575/DZ575</f>
        <v>0.212903225806452</v>
      </c>
      <c r="GC575" s="515" t="n">
        <f aca="false">(CW575+DZ575-FT575)</f>
        <v>3.3</v>
      </c>
      <c r="GD575" s="514" t="n">
        <f aca="false">1-FU575/EA575</f>
        <v>0.247311827956989</v>
      </c>
      <c r="GE575" s="528" t="n">
        <f aca="false">CX575+EA575-FU575</f>
        <v>13.8</v>
      </c>
      <c r="GF575" s="462" t="n">
        <f aca="false">4100/BS575*24</f>
        <v>2.8058969460207</v>
      </c>
      <c r="GG575" s="607" t="n">
        <v>20</v>
      </c>
      <c r="GH575" s="451" t="n">
        <f aca="false">GG575/80</f>
        <v>0.25</v>
      </c>
      <c r="GI575" s="406" t="n">
        <v>140</v>
      </c>
      <c r="GJ575" s="463" t="n">
        <f aca="false">GI575/GG575</f>
        <v>7</v>
      </c>
      <c r="GK575" s="464" t="n">
        <f aca="false">GG575/(BS575/24)*1000</f>
        <v>13.6873021757107</v>
      </c>
      <c r="GL575" s="465" t="n">
        <v>7.95</v>
      </c>
      <c r="GM575" s="530" t="n">
        <v>12.1</v>
      </c>
      <c r="GN575" s="407" t="n">
        <v>49</v>
      </c>
      <c r="GO575" s="514" t="n">
        <f aca="false">1-GM575/FT575</f>
        <v>0.00819672131147542</v>
      </c>
      <c r="GP575" s="451" t="n">
        <f aca="false">1-GN575/FU575</f>
        <v>-0.166666666666667</v>
      </c>
      <c r="GQ575" s="578" t="n">
        <v>8</v>
      </c>
      <c r="GR575" s="456" t="n">
        <f aca="false">4300/BS575*24</f>
        <v>2.94276996777781</v>
      </c>
      <c r="GS575" s="532" t="n">
        <f aca="false">HC575</f>
        <v>11</v>
      </c>
      <c r="GT575" s="532" t="n">
        <f aca="false">HD575</f>
        <v>34.1</v>
      </c>
      <c r="GU575" s="514" t="n">
        <f aca="false">1-GS575/GM575</f>
        <v>0.0909090909090908</v>
      </c>
      <c r="GV575" s="514" t="n">
        <f aca="false">1-GT575/GN575</f>
        <v>0.304081632653061</v>
      </c>
      <c r="GW575" s="514" t="n">
        <f aca="false">1-HC575/FT575</f>
        <v>0.0983606557377049</v>
      </c>
      <c r="GX575" s="514" t="n">
        <f aca="false">1-HD575/FU575</f>
        <v>0.188095238095238</v>
      </c>
      <c r="GY575" s="463" t="n">
        <f aca="false">GK575/(FU575-HD575)</f>
        <v>1.73256989565959</v>
      </c>
      <c r="GZ575" s="406" t="n">
        <v>35039</v>
      </c>
      <c r="HA575" s="582" t="n">
        <v>8.16</v>
      </c>
      <c r="HB575" s="452" t="n">
        <v>7.99</v>
      </c>
      <c r="HC575" s="578" t="n">
        <v>11</v>
      </c>
      <c r="HD575" s="464" t="n">
        <f aca="false">HC575*3.1</f>
        <v>34.1</v>
      </c>
      <c r="HE575" s="464" t="n">
        <v>10.9</v>
      </c>
      <c r="HF575" s="464" t="n">
        <f aca="false">HE575*2.7</f>
        <v>29.43</v>
      </c>
      <c r="HG575" s="583"/>
      <c r="HH575" s="576" t="n">
        <v>4</v>
      </c>
      <c r="HI575" s="584" t="n">
        <v>6800</v>
      </c>
      <c r="HJ575" s="407" t="n">
        <f aca="false">HI575*0.67</f>
        <v>4556</v>
      </c>
      <c r="HK575" s="407"/>
      <c r="HL575" s="550" t="n">
        <v>1421</v>
      </c>
      <c r="HM575" s="585" t="n">
        <v>4</v>
      </c>
      <c r="HN575" s="462" t="n">
        <v>3.85</v>
      </c>
      <c r="HO575" s="575" t="n">
        <v>0.18</v>
      </c>
      <c r="HP575" s="549" t="n">
        <v>0.01</v>
      </c>
      <c r="HQ575" s="586" t="n">
        <v>3.7</v>
      </c>
      <c r="HR575" s="587" t="n">
        <v>0.44</v>
      </c>
      <c r="HS575" s="521" t="n">
        <v>0.3</v>
      </c>
      <c r="HT575" s="588" t="n">
        <v>4</v>
      </c>
      <c r="HU575" s="523" t="n">
        <f aca="false">72500/BA575*24</f>
        <v>51.7410568259538</v>
      </c>
      <c r="HV575" s="514" t="n">
        <f aca="false">1-HC575/BE575</f>
        <v>0.732360097323601</v>
      </c>
      <c r="HW575" s="514" t="n">
        <f aca="false">1-HD575/BF575</f>
        <v>0.837619047619048</v>
      </c>
      <c r="HX575" s="514" t="n">
        <f aca="false">1-HN575/BK575</f>
        <v>0.842213114754098</v>
      </c>
      <c r="HY575" s="600" t="s">
        <v>259</v>
      </c>
    </row>
    <row r="576" s="599" customFormat="true" ht="15" hidden="false" customHeight="true" outlineLevel="0" collapsed="false">
      <c r="A576" s="401" t="n">
        <v>44058</v>
      </c>
      <c r="B576" s="516" t="n">
        <v>40066</v>
      </c>
      <c r="C576" s="403" t="n">
        <f aca="false">B576/$B$6</f>
        <v>0.80132</v>
      </c>
      <c r="D576" s="572" t="n">
        <v>7.86</v>
      </c>
      <c r="E576" s="573" t="n">
        <v>39.25</v>
      </c>
      <c r="F576" s="407" t="n">
        <v>203</v>
      </c>
      <c r="G576" s="407" t="n">
        <f aca="false">F576*B576/1000</f>
        <v>8133.398</v>
      </c>
      <c r="H576" s="403" t="n">
        <f aca="false">G576/$G$6</f>
        <v>0.32533592</v>
      </c>
      <c r="I576" s="574"/>
      <c r="J576" s="407"/>
      <c r="K576" s="575"/>
      <c r="L576" s="575"/>
      <c r="M576" s="575"/>
      <c r="N576" s="576"/>
      <c r="O576" s="576"/>
      <c r="P576" s="410"/>
      <c r="Q576" s="410" t="n">
        <v>1200</v>
      </c>
      <c r="R576" s="410"/>
      <c r="S576" s="410"/>
      <c r="T576" s="411" t="n">
        <v>4.98</v>
      </c>
      <c r="U576" s="410" t="n">
        <f aca="false">V576/2.9</f>
        <v>3480.68965517241</v>
      </c>
      <c r="V576" s="410" t="n">
        <v>10094</v>
      </c>
      <c r="W576" s="410" t="n">
        <v>3896</v>
      </c>
      <c r="X576" s="517"/>
      <c r="Y576" s="474"/>
      <c r="Z576" s="430"/>
      <c r="AA576" s="410"/>
      <c r="AB576" s="410"/>
      <c r="AC576" s="410"/>
      <c r="AD576" s="475"/>
      <c r="AE576" s="478"/>
      <c r="AF576" s="479" t="n">
        <f aca="false">X576+Q576</f>
        <v>1200</v>
      </c>
      <c r="AG576" s="478" t="n">
        <f aca="false">AF576/$AF$6</f>
        <v>0.48</v>
      </c>
      <c r="AH576" s="479" t="n">
        <f aca="false">AI576/2.9</f>
        <v>3480.68965517241</v>
      </c>
      <c r="AI576" s="479" t="n">
        <f aca="false">(V576*Q576+F576*X576)/AF576</f>
        <v>10094</v>
      </c>
      <c r="AJ576" s="474" t="n">
        <f aca="false">(V576*Q576+X576*F576)/1000</f>
        <v>12112.8</v>
      </c>
      <c r="AK576" s="478" t="n">
        <f aca="false">AJ576/$AJ$6</f>
        <v>0.538346666666667</v>
      </c>
      <c r="AL576" s="448" t="n">
        <v>38</v>
      </c>
      <c r="AM576" s="480"/>
      <c r="AN576" s="474" t="n">
        <v>2217</v>
      </c>
      <c r="AO576" s="474" t="n">
        <v>1967</v>
      </c>
      <c r="AP576" s="480" t="n">
        <v>7.63</v>
      </c>
      <c r="AQ576" s="448" t="n">
        <v>1088</v>
      </c>
      <c r="AR576" s="474" t="n">
        <f aca="false">AQ576*2.9</f>
        <v>3155.2</v>
      </c>
      <c r="AS576" s="658" t="n">
        <f aca="false">AR576/AQ576</f>
        <v>2.9</v>
      </c>
      <c r="AT576" s="474" t="n">
        <v>7230</v>
      </c>
      <c r="AU576" s="448"/>
      <c r="AV576" s="481" t="n">
        <v>35</v>
      </c>
      <c r="AW576" s="480" t="n">
        <v>18.79</v>
      </c>
      <c r="AX576" s="480" t="n">
        <v>35.46</v>
      </c>
      <c r="AY576" s="481" t="n">
        <v>13.9</v>
      </c>
      <c r="AZ576" s="481" t="n">
        <v>2</v>
      </c>
      <c r="BA576" s="421" t="n">
        <f aca="false">CC576+DF576</f>
        <v>39374</v>
      </c>
      <c r="BB576" s="422" t="n">
        <f aca="false">BA576/$BA$6</f>
        <v>0.78748</v>
      </c>
      <c r="BC576" s="423"/>
      <c r="BD576" s="424" t="n">
        <v>7.92</v>
      </c>
      <c r="BE576" s="425" t="n">
        <v>36.1</v>
      </c>
      <c r="BF576" s="421" t="n">
        <v>231</v>
      </c>
      <c r="BG576" s="427" t="n">
        <v>8130</v>
      </c>
      <c r="BH576" s="421" t="n">
        <f aca="false">BG576*0.67</f>
        <v>5447.1</v>
      </c>
      <c r="BI576" s="433"/>
      <c r="BJ576" s="422"/>
      <c r="BK576" s="428" t="n">
        <v>29.8</v>
      </c>
      <c r="BL576" s="428"/>
      <c r="BM576" s="429"/>
      <c r="BN576" s="423"/>
      <c r="BO576" s="426" t="n">
        <v>99</v>
      </c>
      <c r="BP576" s="426"/>
      <c r="BQ576" s="424" t="n">
        <v>5.55</v>
      </c>
      <c r="BR576" s="422" t="n">
        <f aca="false">BQ576/$BQ$6</f>
        <v>0.770833333333333</v>
      </c>
      <c r="BS576" s="410" t="n">
        <f aca="false">BA576+AF576</f>
        <v>40574</v>
      </c>
      <c r="BT576" s="430" t="n">
        <f aca="false">(BD576*BA576+AP576*AF576)/(AF576+BA576)</f>
        <v>7.91142307881895</v>
      </c>
      <c r="BU576" s="431" t="n">
        <f aca="false">(AQ576*Y576+BA576*BE576)/(BA576+Y576)</f>
        <v>36.1</v>
      </c>
      <c r="BV576" s="431" t="n">
        <f aca="false">(BA576*BF576+AR576*AF576)/(AF576+BA576)</f>
        <v>317.484941095283</v>
      </c>
      <c r="BW576" s="431" t="n">
        <f aca="false">(BA576*BG576+AS576*AF576)/(AF576+BA576)</f>
        <v>7889.63622023956</v>
      </c>
      <c r="BX576" s="431" t="n">
        <f aca="false">BW576*0.65</f>
        <v>5128.26354315572</v>
      </c>
      <c r="BY576" s="431" t="n">
        <f aca="false">(BK576*BA576+AY576*AF576)/BS576</f>
        <v>29.3297481145561</v>
      </c>
      <c r="BZ576" s="431"/>
      <c r="CA576" s="432"/>
      <c r="CB576" s="431" t="n">
        <f aca="false">BO576</f>
        <v>99</v>
      </c>
      <c r="CC576" s="433" t="n">
        <v>19638</v>
      </c>
      <c r="CD576" s="412" t="n">
        <f aca="false">CC576+AF576/2</f>
        <v>20238</v>
      </c>
      <c r="CE576" s="422" t="n">
        <f aca="false">CD576/25000</f>
        <v>0.80952</v>
      </c>
      <c r="CF576" s="434" t="n">
        <f aca="false">6700/CD576*24</f>
        <v>7.94544915505485</v>
      </c>
      <c r="CG576" s="435"/>
      <c r="CH576" s="428"/>
      <c r="CI576" s="447" t="n">
        <f aca="false">9500/CD576*24</f>
        <v>11.2659353691076</v>
      </c>
      <c r="CJ576" s="437" t="n">
        <v>34.6</v>
      </c>
      <c r="CK576" s="437" t="n">
        <v>1.24</v>
      </c>
      <c r="CL576" s="424"/>
      <c r="CM576" s="424" t="n">
        <v>17.4</v>
      </c>
      <c r="CN576" s="424" t="n">
        <v>95</v>
      </c>
      <c r="CO576" s="433"/>
      <c r="CP576" s="433"/>
      <c r="CQ576" s="438"/>
      <c r="CR576" s="438" t="n">
        <v>0.78</v>
      </c>
      <c r="CS576" s="425"/>
      <c r="CT576" s="433" t="n">
        <f aca="false">3500/CD576*24</f>
        <v>4.15060776756597</v>
      </c>
      <c r="CU576" s="435" t="n">
        <v>6.89</v>
      </c>
      <c r="CV576" s="439"/>
      <c r="CW576" s="440"/>
      <c r="CX576" s="441"/>
      <c r="CY576" s="442"/>
      <c r="CZ576" s="443"/>
      <c r="DA576" s="443"/>
      <c r="DB576" s="443"/>
      <c r="DC576" s="443"/>
      <c r="DD576" s="444"/>
      <c r="DE576" s="441"/>
      <c r="DF576" s="445" t="n">
        <v>19736</v>
      </c>
      <c r="DG576" s="446" t="n">
        <f aca="false">DF576+AF576/2</f>
        <v>20336</v>
      </c>
      <c r="DH576" s="422" t="n">
        <f aca="false">DG576/25000</f>
        <v>0.81344</v>
      </c>
      <c r="DI576" s="447" t="n">
        <f aca="false">6700/DG576*24</f>
        <v>7.90715971675846</v>
      </c>
      <c r="DJ576" s="435" t="n">
        <v>7.86</v>
      </c>
      <c r="DK576" s="428" t="n">
        <v>5.5</v>
      </c>
      <c r="DL576" s="447" t="n">
        <f aca="false">9500/DG576*24</f>
        <v>11.2116443745083</v>
      </c>
      <c r="DM576" s="423" t="n">
        <v>34.4</v>
      </c>
      <c r="DN576" s="423" t="n">
        <v>1.98</v>
      </c>
      <c r="DO576" s="424" t="n">
        <v>7.9</v>
      </c>
      <c r="DP576" s="424" t="n">
        <v>15.9</v>
      </c>
      <c r="DQ576" s="424" t="n">
        <v>102</v>
      </c>
      <c r="DR576" s="433"/>
      <c r="DS576" s="433"/>
      <c r="DT576" s="438"/>
      <c r="DU576" s="438" t="n">
        <v>0.74</v>
      </c>
      <c r="DV576" s="425"/>
      <c r="DW576" s="447" t="n">
        <f aca="false">3500/DG576*24</f>
        <v>4.13060582218725</v>
      </c>
      <c r="DX576" s="435" t="n">
        <v>6.95</v>
      </c>
      <c r="DY576" s="439" t="n">
        <v>8.03</v>
      </c>
      <c r="DZ576" s="440" t="n">
        <v>15.6</v>
      </c>
      <c r="EA576" s="661" t="n">
        <f aca="false">DZ576*3.6</f>
        <v>56.16</v>
      </c>
      <c r="EB576" s="442" t="n">
        <v>7110</v>
      </c>
      <c r="EC576" s="443" t="n">
        <v>4.4</v>
      </c>
      <c r="ED576" s="443"/>
      <c r="EE576" s="443"/>
      <c r="EF576" s="443"/>
      <c r="EG576" s="444" t="n">
        <v>20</v>
      </c>
      <c r="EH576" s="441"/>
      <c r="EI576" s="430" t="n">
        <f aca="false">DY576</f>
        <v>8.03</v>
      </c>
      <c r="EJ576" s="448" t="n">
        <f aca="false">DZ576</f>
        <v>15.6</v>
      </c>
      <c r="EK576" s="449" t="n">
        <f aca="false">EA576</f>
        <v>56.16</v>
      </c>
      <c r="EL576" s="418" t="n">
        <f aca="false">EB576</f>
        <v>7110</v>
      </c>
      <c r="EM576" s="432" t="n">
        <f aca="false">EC576</f>
        <v>4.4</v>
      </c>
      <c r="EN576" s="432"/>
      <c r="EO576" s="432"/>
      <c r="EP576" s="432"/>
      <c r="EQ576" s="431" t="n">
        <f aca="false">EG576</f>
        <v>20</v>
      </c>
      <c r="ER576" s="449"/>
      <c r="ES576" s="450" t="n">
        <f aca="false">44000/(BA576+AF576)*24</f>
        <v>26.0265194459506</v>
      </c>
      <c r="ET576" s="451" t="n">
        <f aca="false">(BA576+AF576)/BA$6</f>
        <v>0.81148</v>
      </c>
      <c r="EU576" s="452" t="n">
        <f aca="false">BV576/1000/ES576*24</f>
        <v>0.292764409090909</v>
      </c>
      <c r="EV576" s="451" t="n">
        <f aca="false">EU576/$EU$6</f>
        <v>0.542156313131313</v>
      </c>
      <c r="EW576" s="514" t="n">
        <f aca="false">1-EM576/BY576</f>
        <v>0.849981664253833</v>
      </c>
      <c r="EX576" s="515" t="n">
        <f aca="false">BY576-EM576</f>
        <v>24.9297481145561</v>
      </c>
      <c r="EY576" s="514" t="n">
        <f aca="false">1-EJ576/BU576</f>
        <v>0.56786703601108</v>
      </c>
      <c r="EZ576" s="515" t="n">
        <f aca="false">BU576-EJ576</f>
        <v>20.5</v>
      </c>
      <c r="FA576" s="451" t="n">
        <f aca="false">1-EK576/BV576</f>
        <v>0.823109720397273</v>
      </c>
      <c r="FB576" s="432" t="n">
        <f aca="false">BV576-EK576</f>
        <v>261.324941095283</v>
      </c>
      <c r="FC576" s="453"/>
      <c r="FD576" s="432"/>
      <c r="FE576" s="453" t="n">
        <f aca="false">1-EQ576/CB576</f>
        <v>0.797979797979798</v>
      </c>
      <c r="FF576" s="431" t="n">
        <f aca="false">CB576-EQ576</f>
        <v>79</v>
      </c>
      <c r="FG576" s="406" t="n">
        <v>50400</v>
      </c>
      <c r="FH576" s="590"/>
      <c r="FI576" s="591"/>
      <c r="FJ576" s="592"/>
      <c r="FK576" s="456" t="n">
        <f aca="false">3000/BS576*24</f>
        <v>1.77453541676936</v>
      </c>
      <c r="FL576" s="531" t="n">
        <v>2000</v>
      </c>
      <c r="FM576" s="456" t="n">
        <f aca="false">FL576/BS576*1000</f>
        <v>49.2926504658155</v>
      </c>
      <c r="FN576" s="531" t="n">
        <v>8811</v>
      </c>
      <c r="FO576" s="533" t="n">
        <f aca="false">FN576/11.15/1.2/1000</f>
        <v>0.658520179372197</v>
      </c>
      <c r="FP576" s="450" t="n">
        <f aca="false">FN576/BS576*1000</f>
        <v>217.15877162715</v>
      </c>
      <c r="FQ576" s="458" t="n">
        <v>46.8</v>
      </c>
      <c r="FR576" s="459" t="n">
        <f aca="false">FQ576/BS576*1000</f>
        <v>1.15344802090008</v>
      </c>
      <c r="FS576" s="577" t="n">
        <v>8.08</v>
      </c>
      <c r="FT576" s="578" t="n">
        <v>12.6</v>
      </c>
      <c r="FU576" s="661" t="n">
        <v>50</v>
      </c>
      <c r="FV576" s="580" t="n">
        <v>6</v>
      </c>
      <c r="FW576" s="581"/>
      <c r="FX576" s="580"/>
      <c r="FY576" s="453" t="n">
        <f aca="false">1-FV576/(EG576+DD576)</f>
        <v>0.7</v>
      </c>
      <c r="FZ576" s="453"/>
      <c r="GA576" s="430"/>
      <c r="GB576" s="514" t="n">
        <f aca="false">1-FT576/DZ576</f>
        <v>0.192307692307692</v>
      </c>
      <c r="GC576" s="515" t="n">
        <f aca="false">(CW576+DZ576-FT576)</f>
        <v>3</v>
      </c>
      <c r="GD576" s="514" t="n">
        <f aca="false">1-FU576/EA576</f>
        <v>0.10968660968661</v>
      </c>
      <c r="GE576" s="528" t="n">
        <f aca="false">CX576+EA576-FU576</f>
        <v>6.16</v>
      </c>
      <c r="GF576" s="462" t="n">
        <f aca="false">4100/BS576*24</f>
        <v>2.42519840291812</v>
      </c>
      <c r="GG576" s="607" t="n">
        <v>20</v>
      </c>
      <c r="GH576" s="451" t="n">
        <f aca="false">GG576/80</f>
        <v>0.25</v>
      </c>
      <c r="GI576" s="406" t="n">
        <v>140</v>
      </c>
      <c r="GJ576" s="463" t="n">
        <f aca="false">GI576/GG576</f>
        <v>7</v>
      </c>
      <c r="GK576" s="464" t="n">
        <f aca="false">GG576/(BS576/24)*1000</f>
        <v>11.8302361117957</v>
      </c>
      <c r="GL576" s="465" t="n">
        <v>8.15</v>
      </c>
      <c r="GM576" s="530" t="n">
        <v>11.8</v>
      </c>
      <c r="GN576" s="407" t="n">
        <v>45</v>
      </c>
      <c r="GO576" s="514" t="n">
        <f aca="false">1-GM576/FT576</f>
        <v>0.0634920634920634</v>
      </c>
      <c r="GP576" s="451" t="n">
        <f aca="false">1-GN576/FU576</f>
        <v>0.1</v>
      </c>
      <c r="GQ576" s="578" t="n">
        <v>8</v>
      </c>
      <c r="GR576" s="456" t="n">
        <f aca="false">4300/BS576*24</f>
        <v>2.54350076403608</v>
      </c>
      <c r="GS576" s="532" t="n">
        <f aca="false">HC576</f>
        <v>11</v>
      </c>
      <c r="GT576" s="532" t="n">
        <f aca="false">HD576</f>
        <v>34.1</v>
      </c>
      <c r="GU576" s="514" t="n">
        <f aca="false">1-GS576/GM576</f>
        <v>0.0677966101694916</v>
      </c>
      <c r="GV576" s="514" t="n">
        <f aca="false">1-GT576/GN576</f>
        <v>0.242222222222222</v>
      </c>
      <c r="GW576" s="514" t="n">
        <f aca="false">1-HC576/FT576</f>
        <v>0.126984126984127</v>
      </c>
      <c r="GX576" s="514" t="n">
        <f aca="false">1-HD576/FU576</f>
        <v>0.318</v>
      </c>
      <c r="GY576" s="463" t="n">
        <f aca="false">GK576/(FU576-HD576)</f>
        <v>0.744040007031178</v>
      </c>
      <c r="GZ576" s="406" t="n">
        <v>38428</v>
      </c>
      <c r="HA576" s="582" t="n">
        <v>8.21</v>
      </c>
      <c r="HB576" s="452" t="n">
        <v>8.03</v>
      </c>
      <c r="HC576" s="578" t="n">
        <v>11</v>
      </c>
      <c r="HD576" s="464" t="n">
        <f aca="false">HC576*3.1</f>
        <v>34.1</v>
      </c>
      <c r="HE576" s="464" t="n">
        <v>11.1</v>
      </c>
      <c r="HF576" s="464" t="n">
        <f aca="false">HE576*2.7</f>
        <v>29.97</v>
      </c>
      <c r="HG576" s="583"/>
      <c r="HH576" s="576" t="n">
        <v>8</v>
      </c>
      <c r="HI576" s="584" t="n">
        <v>7140</v>
      </c>
      <c r="HJ576" s="407" t="n">
        <f aca="false">HI576*0.67</f>
        <v>4783.8</v>
      </c>
      <c r="HK576" s="407"/>
      <c r="HL576" s="550"/>
      <c r="HM576" s="585"/>
      <c r="HN576" s="462" t="n">
        <v>5.72</v>
      </c>
      <c r="HO576" s="575"/>
      <c r="HP576" s="549" t="n">
        <v>0.01</v>
      </c>
      <c r="HQ576" s="586"/>
      <c r="HR576" s="587"/>
      <c r="HS576" s="521" t="n">
        <v>0.3</v>
      </c>
      <c r="HT576" s="588" t="n">
        <v>4</v>
      </c>
      <c r="HU576" s="523" t="n">
        <f aca="false">72500/BA576*24</f>
        <v>44.1915985167877</v>
      </c>
      <c r="HV576" s="514" t="n">
        <f aca="false">1-HC576/BE576</f>
        <v>0.695290858725762</v>
      </c>
      <c r="HW576" s="514" t="n">
        <f aca="false">1-HD576/BF576</f>
        <v>0.852380952380952</v>
      </c>
      <c r="HX576" s="514" t="n">
        <f aca="false">1-HN576/BK576</f>
        <v>0.808053691275168</v>
      </c>
      <c r="HY576" s="600" t="s">
        <v>260</v>
      </c>
    </row>
    <row r="577" customFormat="false" ht="19.2" hidden="false" customHeight="false" outlineLevel="0" collapsed="false">
      <c r="A577" s="486" t="n">
        <v>44059</v>
      </c>
      <c r="B577" s="487" t="n">
        <v>37500</v>
      </c>
      <c r="C577" s="488" t="n">
        <f aca="false">B577/$B$6</f>
        <v>0.75</v>
      </c>
      <c r="D577" s="489" t="n">
        <v>7.89</v>
      </c>
      <c r="E577" s="490" t="n">
        <v>44.8</v>
      </c>
      <c r="F577" s="491" t="n">
        <v>214</v>
      </c>
      <c r="G577" s="491" t="n">
        <f aca="false">F577*B577/1000</f>
        <v>8025</v>
      </c>
      <c r="H577" s="488" t="n">
        <f aca="false">G577/$G$6</f>
        <v>0.321</v>
      </c>
      <c r="I577" s="491"/>
      <c r="J577" s="491"/>
      <c r="K577" s="492"/>
      <c r="L577" s="492"/>
      <c r="M577" s="492"/>
      <c r="N577" s="493"/>
      <c r="O577" s="493"/>
      <c r="P577" s="410"/>
      <c r="Q577" s="410" t="n">
        <v>1200</v>
      </c>
      <c r="R577" s="410"/>
      <c r="S577" s="410"/>
      <c r="T577" s="411" t="n">
        <v>5.1</v>
      </c>
      <c r="U577" s="412" t="n">
        <f aca="false">V577/2.9</f>
        <v>3446.20689655172</v>
      </c>
      <c r="V577" s="410" t="n">
        <v>9994</v>
      </c>
      <c r="W577" s="410" t="n">
        <v>4338</v>
      </c>
      <c r="X577" s="413"/>
      <c r="Y577" s="474"/>
      <c r="Z577" s="430"/>
      <c r="AA577" s="448"/>
      <c r="AB577" s="410"/>
      <c r="AC577" s="410"/>
      <c r="AD577" s="475"/>
      <c r="AE577" s="478"/>
      <c r="AF577" s="479" t="n">
        <f aca="false">X577+Q577</f>
        <v>1200</v>
      </c>
      <c r="AG577" s="478" t="n">
        <f aca="false">AF577/$AF$6</f>
        <v>0.48</v>
      </c>
      <c r="AH577" s="479" t="n">
        <f aca="false">AI577/2.9</f>
        <v>3446.20689655172</v>
      </c>
      <c r="AI577" s="479" t="n">
        <f aca="false">(V577*Q577+F577*X577)/AF577</f>
        <v>9994</v>
      </c>
      <c r="AJ577" s="474" t="n">
        <f aca="false">(V577*Q577+X577*F577)/1000</f>
        <v>11992.8</v>
      </c>
      <c r="AK577" s="478" t="n">
        <f aca="false">AJ577/$AJ$6</f>
        <v>0.533013333333333</v>
      </c>
      <c r="AL577" s="448" t="n">
        <v>38</v>
      </c>
      <c r="AM577" s="480"/>
      <c r="AN577" s="474" t="n">
        <v>2138</v>
      </c>
      <c r="AO577" s="474" t="n">
        <v>1911</v>
      </c>
      <c r="AP577" s="480" t="n">
        <v>7.38</v>
      </c>
      <c r="AQ577" s="448" t="n">
        <v>974</v>
      </c>
      <c r="AR577" s="474" t="n">
        <f aca="false">AQ577*2.9</f>
        <v>2824.6</v>
      </c>
      <c r="AS577" s="658" t="n">
        <f aca="false">AR577/AQ577</f>
        <v>2.9</v>
      </c>
      <c r="AT577" s="474" t="n">
        <v>6970</v>
      </c>
      <c r="AU577" s="448"/>
      <c r="AV577" s="481" t="n">
        <v>15</v>
      </c>
      <c r="AW577" s="480" t="n">
        <v>18.19</v>
      </c>
      <c r="AX577" s="480" t="n">
        <v>34.9</v>
      </c>
      <c r="AY577" s="481" t="n">
        <v>13.5</v>
      </c>
      <c r="AZ577" s="481" t="n">
        <v>3.6</v>
      </c>
      <c r="BA577" s="421" t="n">
        <f aca="false">CC577+DF577</f>
        <v>36413</v>
      </c>
      <c r="BB577" s="422" t="n">
        <f aca="false">BA577/$BA$6</f>
        <v>0.72826</v>
      </c>
      <c r="BC577" s="423"/>
      <c r="BD577" s="424" t="n">
        <v>7.8</v>
      </c>
      <c r="BE577" s="425" t="n">
        <v>42.9</v>
      </c>
      <c r="BF577" s="426" t="n">
        <v>252</v>
      </c>
      <c r="BG577" s="427" t="n">
        <v>7630</v>
      </c>
      <c r="BH577" s="421" t="n">
        <f aca="false">BG577*0.67</f>
        <v>5112.1</v>
      </c>
      <c r="BI577" s="421"/>
      <c r="BJ577" s="422"/>
      <c r="BK577" s="428" t="n">
        <v>26.3</v>
      </c>
      <c r="BL577" s="428"/>
      <c r="BM577" s="429"/>
      <c r="BN577" s="423"/>
      <c r="BO577" s="426" t="n">
        <v>112</v>
      </c>
      <c r="BP577" s="426"/>
      <c r="BQ577" s="424" t="n">
        <v>4.98</v>
      </c>
      <c r="BR577" s="422" t="n">
        <f aca="false">BQ577/$BQ$6</f>
        <v>0.691666666666667</v>
      </c>
      <c r="BS577" s="410" t="n">
        <f aca="false">BA577+AF577</f>
        <v>37613</v>
      </c>
      <c r="BT577" s="430" t="n">
        <f aca="false">(BD577*BA577+AP577*AF577)/(AF577+BA577)</f>
        <v>7.78660037752904</v>
      </c>
      <c r="BU577" s="431" t="n">
        <f aca="false">(AQ577*Y577+BA577*BE577)/(BA577+Y577)</f>
        <v>42.9</v>
      </c>
      <c r="BV577" s="431" t="n">
        <f aca="false">(BA577*BF577+AR577*AF577)/(AF577+BA577)</f>
        <v>334.075878020897</v>
      </c>
      <c r="BW577" s="431" t="n">
        <f aca="false">(BA577*BG577+AS577*AF577)/(AF577+BA577)</f>
        <v>7386.66604631377</v>
      </c>
      <c r="BX577" s="431" t="n">
        <f aca="false">BW577*0.65</f>
        <v>4801.33293010395</v>
      </c>
      <c r="BY577" s="431" t="n">
        <f aca="false">(BK577*BA577+AY577*AF577)/BS577</f>
        <v>25.8916305532662</v>
      </c>
      <c r="BZ577" s="431"/>
      <c r="CA577" s="432"/>
      <c r="CB577" s="431" t="n">
        <f aca="false">BO577</f>
        <v>112</v>
      </c>
      <c r="CC577" s="433" t="n">
        <v>18046</v>
      </c>
      <c r="CD577" s="412" t="n">
        <f aca="false">CC577+AF577/2</f>
        <v>18646</v>
      </c>
      <c r="CE577" s="422" t="n">
        <f aca="false">CD577/25000</f>
        <v>0.74584</v>
      </c>
      <c r="CF577" s="434" t="n">
        <f aca="false">6700/CD577*24</f>
        <v>8.62383352997962</v>
      </c>
      <c r="CG577" s="435"/>
      <c r="CH577" s="428"/>
      <c r="CI577" s="447" t="n">
        <f aca="false">9500/CD577*24</f>
        <v>12.2278236619114</v>
      </c>
      <c r="CJ577" s="437" t="n">
        <v>34.5</v>
      </c>
      <c r="CK577" s="437" t="n">
        <v>1.77</v>
      </c>
      <c r="CL577" s="424"/>
      <c r="CM577" s="424" t="n">
        <v>16.6</v>
      </c>
      <c r="CN577" s="424" t="n">
        <v>107</v>
      </c>
      <c r="CO577" s="433"/>
      <c r="CP577" s="433"/>
      <c r="CQ577" s="438"/>
      <c r="CR577" s="438" t="n">
        <v>0.79</v>
      </c>
      <c r="CS577" s="482"/>
      <c r="CT577" s="433" t="n">
        <f aca="false">3500/CD577*24</f>
        <v>4.50498766491473</v>
      </c>
      <c r="CU577" s="435" t="n">
        <v>6.68</v>
      </c>
      <c r="CV577" s="494"/>
      <c r="CW577" s="495"/>
      <c r="CX577" s="496"/>
      <c r="CY577" s="497"/>
      <c r="CZ577" s="498"/>
      <c r="DA577" s="498"/>
      <c r="DB577" s="498"/>
      <c r="DC577" s="498"/>
      <c r="DD577" s="499"/>
      <c r="DE577" s="499"/>
      <c r="DF577" s="433" t="n">
        <v>18367</v>
      </c>
      <c r="DG577" s="446" t="n">
        <f aca="false">DF577+AF577/2</f>
        <v>18967</v>
      </c>
      <c r="DH577" s="422" t="n">
        <f aca="false">DG577/25000</f>
        <v>0.75868</v>
      </c>
      <c r="DI577" s="447" t="n">
        <f aca="false">6700/DG577*24</f>
        <v>8.47788263826646</v>
      </c>
      <c r="DJ577" s="435" t="n">
        <v>7.6</v>
      </c>
      <c r="DK577" s="428" t="n">
        <v>4.4</v>
      </c>
      <c r="DL577" s="447" t="n">
        <f aca="false">9500/DG577*24</f>
        <v>12.0208783676913</v>
      </c>
      <c r="DM577" s="542" t="n">
        <v>34.5</v>
      </c>
      <c r="DN577" s="542" t="n">
        <v>2.22</v>
      </c>
      <c r="DO577" s="543" t="n">
        <v>7.63</v>
      </c>
      <c r="DP577" s="543" t="n">
        <v>15.8</v>
      </c>
      <c r="DQ577" s="543" t="n">
        <v>101</v>
      </c>
      <c r="DR577" s="433"/>
      <c r="DS577" s="433"/>
      <c r="DT577" s="438"/>
      <c r="DU577" s="438" t="n">
        <v>0.8</v>
      </c>
      <c r="DV577" s="482"/>
      <c r="DW577" s="447" t="n">
        <f aca="false">3500/DG577*24</f>
        <v>4.42874466178099</v>
      </c>
      <c r="DX577" s="435" t="n">
        <v>6.72</v>
      </c>
      <c r="DY577" s="494" t="n">
        <v>7.88</v>
      </c>
      <c r="DZ577" s="495" t="n">
        <v>15.7</v>
      </c>
      <c r="EA577" s="496" t="n">
        <f aca="false">DZ577*3.6</f>
        <v>56.52</v>
      </c>
      <c r="EB577" s="497" t="n">
        <v>7040</v>
      </c>
      <c r="EC577" s="498" t="n">
        <v>4.8</v>
      </c>
      <c r="ED577" s="498"/>
      <c r="EE577" s="498"/>
      <c r="EF577" s="498"/>
      <c r="EG577" s="499" t="n">
        <v>13</v>
      </c>
      <c r="EH577" s="496"/>
      <c r="EI577" s="430" t="n">
        <f aca="false">DY577</f>
        <v>7.88</v>
      </c>
      <c r="EJ577" s="448" t="n">
        <f aca="false">DZ577</f>
        <v>15.7</v>
      </c>
      <c r="EK577" s="449" t="n">
        <f aca="false">EA577</f>
        <v>56.52</v>
      </c>
      <c r="EL577" s="418" t="n">
        <f aca="false">EB577</f>
        <v>7040</v>
      </c>
      <c r="EM577" s="432" t="n">
        <f aca="false">EC577</f>
        <v>4.8</v>
      </c>
      <c r="EN577" s="432"/>
      <c r="EO577" s="432"/>
      <c r="EP577" s="432"/>
      <c r="EQ577" s="431" t="n">
        <f aca="false">EG577</f>
        <v>13</v>
      </c>
      <c r="ER577" s="449"/>
      <c r="ES577" s="450" t="n">
        <f aca="false">44000/(BA577+AF577)*24</f>
        <v>28.0753994629516</v>
      </c>
      <c r="ET577" s="451" t="n">
        <f aca="false">(BA577+AF577)/BA$6</f>
        <v>0.75226</v>
      </c>
      <c r="EU577" s="452" t="n">
        <f aca="false">BV577/1000/ES577*24</f>
        <v>0.285581727272727</v>
      </c>
      <c r="EV577" s="500" t="n">
        <f aca="false">EU577/$EU$6</f>
        <v>0.528855050505051</v>
      </c>
      <c r="EW577" s="514" t="n">
        <f aca="false">1-EM577/BY577</f>
        <v>0.81461190749941</v>
      </c>
      <c r="EX577" s="515" t="n">
        <f aca="false">BY577-EM577</f>
        <v>21.0916305532662</v>
      </c>
      <c r="EY577" s="514" t="n">
        <f aca="false">1-EJ577/BU577</f>
        <v>0.634032634032634</v>
      </c>
      <c r="EZ577" s="515" t="n">
        <f aca="false">BU577-EJ577</f>
        <v>27.2</v>
      </c>
      <c r="FA577" s="451" t="n">
        <f aca="false">1-EK577/BV577</f>
        <v>0.83081687808521</v>
      </c>
      <c r="FB577" s="432" t="n">
        <f aca="false">BV577-EK577</f>
        <v>277.555878020897</v>
      </c>
      <c r="FC577" s="453"/>
      <c r="FD577" s="432"/>
      <c r="FE577" s="453" t="n">
        <f aca="false">1-EQ577/CB577</f>
        <v>0.883928571428571</v>
      </c>
      <c r="FF577" s="431" t="n">
        <f aca="false">CB577-EQ577</f>
        <v>99</v>
      </c>
      <c r="FG577" s="491" t="n">
        <v>50400</v>
      </c>
      <c r="FH577" s="499"/>
      <c r="FI577" s="502"/>
      <c r="FJ577" s="488"/>
      <c r="FK577" s="456" t="n">
        <f aca="false">3000/BS577*24</f>
        <v>1.91423178156488</v>
      </c>
      <c r="FL577" s="491" t="n">
        <v>2000</v>
      </c>
      <c r="FM577" s="456" t="n">
        <f aca="false">FL577/BS577*1000</f>
        <v>53.173105043469</v>
      </c>
      <c r="FN577" s="491" t="n">
        <v>8255</v>
      </c>
      <c r="FO577" s="533" t="n">
        <f aca="false">FN577/11.15/1.2/1000</f>
        <v>0.616965620328849</v>
      </c>
      <c r="FP577" s="450" t="n">
        <f aca="false">FN577/BS577*1000</f>
        <v>219.471991066918</v>
      </c>
      <c r="FQ577" s="504" t="n">
        <v>46.8</v>
      </c>
      <c r="FR577" s="459" t="n">
        <f aca="false">FQ577/BS577*1000</f>
        <v>1.24425065801717</v>
      </c>
      <c r="FS577" s="505" t="n">
        <v>7.87</v>
      </c>
      <c r="FT577" s="536" t="n">
        <v>12.7</v>
      </c>
      <c r="FU577" s="496" t="n">
        <v>42</v>
      </c>
      <c r="FV577" s="491" t="n">
        <v>2</v>
      </c>
      <c r="FW577" s="505"/>
      <c r="FX577" s="491"/>
      <c r="FY577" s="453" t="n">
        <f aca="false">1-FV577/(EG577+DD577)</f>
        <v>0.846153846153846</v>
      </c>
      <c r="FZ577" s="453"/>
      <c r="GA577" s="430"/>
      <c r="GB577" s="500" t="n">
        <f aca="false">1-FT577/DZ577</f>
        <v>0.191082802547771</v>
      </c>
      <c r="GC577" s="515" t="n">
        <f aca="false">(CW577+DZ577-FT577)</f>
        <v>3</v>
      </c>
      <c r="GD577" s="500" t="n">
        <f aca="false">1-FU577/EA577</f>
        <v>0.256900212314225</v>
      </c>
      <c r="GE577" s="528" t="n">
        <f aca="false">CX577+EA577-FU577</f>
        <v>14.52</v>
      </c>
      <c r="GF577" s="462" t="n">
        <f aca="false">4100/BS577*24</f>
        <v>2.61611676813868</v>
      </c>
      <c r="GG577" s="491" t="n">
        <v>20</v>
      </c>
      <c r="GH577" s="527" t="n">
        <f aca="false">GG577/80</f>
        <v>0.25</v>
      </c>
      <c r="GI577" s="491" t="n">
        <v>140</v>
      </c>
      <c r="GJ577" s="545" t="n">
        <f aca="false">GI577/GG577</f>
        <v>7</v>
      </c>
      <c r="GK577" s="464" t="n">
        <f aca="false">GG577/(BS577/24)*1000</f>
        <v>12.7615452104326</v>
      </c>
      <c r="GL577" s="508" t="n">
        <v>7.95</v>
      </c>
      <c r="GM577" s="536" t="n">
        <v>11.8</v>
      </c>
      <c r="GN577" s="537" t="n">
        <v>42</v>
      </c>
      <c r="GO577" s="527" t="n">
        <f aca="false">1-GM577/FT577</f>
        <v>0.0708661417322833</v>
      </c>
      <c r="GP577" s="527" t="n">
        <f aca="false">1-GN577/FU577</f>
        <v>0</v>
      </c>
      <c r="GQ577" s="536" t="n">
        <v>8</v>
      </c>
      <c r="GR577" s="456" t="n">
        <f aca="false">4300/BS577*24</f>
        <v>2.743732220243</v>
      </c>
      <c r="GS577" s="537" t="n">
        <f aca="false">HC577</f>
        <v>11.6</v>
      </c>
      <c r="GT577" s="537" t="n">
        <f aca="false">HD577</f>
        <v>35.96</v>
      </c>
      <c r="GU577" s="527" t="n">
        <f aca="false">1-GS577/GM577</f>
        <v>0.0169491525423729</v>
      </c>
      <c r="GV577" s="527" t="n">
        <f aca="false">1-GT577/GN577</f>
        <v>0.143809523809524</v>
      </c>
      <c r="GW577" s="527" t="n">
        <f aca="false">1-HC577/FT577</f>
        <v>0.0866141732283464</v>
      </c>
      <c r="GX577" s="527" t="n">
        <f aca="false">1-HD577/FU577</f>
        <v>0.143809523809524</v>
      </c>
      <c r="GY577" s="545" t="n">
        <f aca="false">GK577/(FU577-HD577)</f>
        <v>2.11283861099877</v>
      </c>
      <c r="GZ577" s="491" t="n">
        <v>38169</v>
      </c>
      <c r="HA577" s="494" t="n">
        <v>8.08</v>
      </c>
      <c r="HB577" s="494" t="n">
        <v>8.03</v>
      </c>
      <c r="HC577" s="495" t="n">
        <v>11.6</v>
      </c>
      <c r="HD577" s="499" t="n">
        <f aca="false">HC577*3.1</f>
        <v>35.96</v>
      </c>
      <c r="HE577" s="499" t="n">
        <v>11.3</v>
      </c>
      <c r="HF577" s="499" t="n">
        <f aca="false">HE577*2.7</f>
        <v>30.51</v>
      </c>
      <c r="HG577" s="499"/>
      <c r="HH577" s="493" t="n">
        <v>6</v>
      </c>
      <c r="HI577" s="509" t="n">
        <v>7270</v>
      </c>
      <c r="HJ577" s="491" t="n">
        <f aca="false">HI577*0.67</f>
        <v>4870.9</v>
      </c>
      <c r="HK577" s="491"/>
      <c r="HL577" s="491"/>
      <c r="HM577" s="544"/>
      <c r="HN577" s="507" t="n">
        <v>6.68</v>
      </c>
      <c r="HO577" s="492"/>
      <c r="HP577" s="546" t="n">
        <v>0.01</v>
      </c>
      <c r="HQ577" s="524"/>
      <c r="HR577" s="525"/>
      <c r="HS577" s="525" t="n">
        <v>0.31</v>
      </c>
      <c r="HT577" s="512" t="n">
        <v>8</v>
      </c>
      <c r="HU577" s="526" t="n">
        <f aca="false">72500/BA577*24</f>
        <v>47.7851316837393</v>
      </c>
      <c r="HV577" s="527" t="n">
        <f aca="false">1-HC577/BE577</f>
        <v>0.72960372960373</v>
      </c>
      <c r="HW577" s="527" t="n">
        <f aca="false">1-HD577/BF577</f>
        <v>0.857301587301587</v>
      </c>
      <c r="HX577" s="527" t="n">
        <f aca="false">1-HN577/BK577</f>
        <v>0.746007604562738</v>
      </c>
      <c r="HY577" s="513" t="s">
        <v>261</v>
      </c>
    </row>
    <row r="578" s="599" customFormat="true" ht="15" hidden="false" customHeight="true" outlineLevel="0" collapsed="false">
      <c r="A578" s="401" t="n">
        <v>44060</v>
      </c>
      <c r="B578" s="516" t="n">
        <v>38377</v>
      </c>
      <c r="C578" s="403" t="n">
        <f aca="false">B578/$B$6</f>
        <v>0.76754</v>
      </c>
      <c r="D578" s="572" t="n">
        <v>7.44</v>
      </c>
      <c r="E578" s="573" t="n">
        <v>41.2</v>
      </c>
      <c r="F578" s="407" t="n">
        <v>200</v>
      </c>
      <c r="G578" s="407" t="n">
        <f aca="false">F578*B578/1000</f>
        <v>7675.4</v>
      </c>
      <c r="H578" s="403" t="n">
        <f aca="false">G578/$G$6</f>
        <v>0.307016</v>
      </c>
      <c r="I578" s="574"/>
      <c r="J578" s="407"/>
      <c r="K578" s="575"/>
      <c r="L578" s="575"/>
      <c r="M578" s="575"/>
      <c r="N578" s="576"/>
      <c r="O578" s="576"/>
      <c r="P578" s="410"/>
      <c r="Q578" s="410" t="n">
        <v>1200</v>
      </c>
      <c r="R578" s="410"/>
      <c r="S578" s="410"/>
      <c r="T578" s="411" t="n">
        <v>5.65</v>
      </c>
      <c r="U578" s="410" t="n">
        <f aca="false">V578/2.9</f>
        <v>3699.31034482759</v>
      </c>
      <c r="V578" s="410" t="n">
        <v>10728</v>
      </c>
      <c r="W578" s="410" t="n">
        <v>4298</v>
      </c>
      <c r="X578" s="517"/>
      <c r="Y578" s="474"/>
      <c r="Z578" s="430"/>
      <c r="AA578" s="448"/>
      <c r="AB578" s="410"/>
      <c r="AC578" s="410"/>
      <c r="AD578" s="475"/>
      <c r="AE578" s="478"/>
      <c r="AF578" s="479" t="n">
        <f aca="false">X578+Q578</f>
        <v>1200</v>
      </c>
      <c r="AG578" s="478" t="n">
        <f aca="false">AF578/$AF$6</f>
        <v>0.48</v>
      </c>
      <c r="AH578" s="479" t="n">
        <f aca="false">AI578/2.9</f>
        <v>3699.31034482759</v>
      </c>
      <c r="AI578" s="479" t="n">
        <f aca="false">(V578*Q578+F578*X578)/AF578</f>
        <v>10728</v>
      </c>
      <c r="AJ578" s="474" t="n">
        <f aca="false">(V578*Q578+X578*F578)/1000</f>
        <v>12873.6</v>
      </c>
      <c r="AK578" s="478" t="n">
        <f aca="false">AJ578/$AJ$6</f>
        <v>0.57216</v>
      </c>
      <c r="AL578" s="448" t="n">
        <v>38</v>
      </c>
      <c r="AM578" s="480"/>
      <c r="AN578" s="474" t="n">
        <v>2186</v>
      </c>
      <c r="AO578" s="474" t="n">
        <v>1956</v>
      </c>
      <c r="AP578" s="480" t="n">
        <v>7.52</v>
      </c>
      <c r="AQ578" s="448" t="n">
        <v>996</v>
      </c>
      <c r="AR578" s="474" t="n">
        <f aca="false">AQ578*2.9</f>
        <v>2888.4</v>
      </c>
      <c r="AS578" s="658" t="n">
        <f aca="false">AR578/AQ578</f>
        <v>2.9</v>
      </c>
      <c r="AT578" s="474" t="n">
        <v>7170</v>
      </c>
      <c r="AU578" s="448"/>
      <c r="AV578" s="481" t="n">
        <v>10</v>
      </c>
      <c r="AW578" s="480" t="n">
        <v>18.58</v>
      </c>
      <c r="AX578" s="480" t="n">
        <v>28.68</v>
      </c>
      <c r="AY578" s="481" t="n">
        <v>14.9</v>
      </c>
      <c r="AZ578" s="481" t="n">
        <v>3.6</v>
      </c>
      <c r="BA578" s="421" t="n">
        <f aca="false">CC578+DF578</f>
        <v>37473</v>
      </c>
      <c r="BB578" s="422" t="n">
        <f aca="false">BA578/$BA$6</f>
        <v>0.74946</v>
      </c>
      <c r="BC578" s="423"/>
      <c r="BD578" s="424" t="n">
        <v>7.91</v>
      </c>
      <c r="BE578" s="425" t="n">
        <v>44.6</v>
      </c>
      <c r="BF578" s="421" t="n">
        <v>274</v>
      </c>
      <c r="BG578" s="427" t="n">
        <v>7910</v>
      </c>
      <c r="BH578" s="421" t="n">
        <f aca="false">BG578*0.67</f>
        <v>5299.7</v>
      </c>
      <c r="BI578" s="433"/>
      <c r="BJ578" s="422"/>
      <c r="BK578" s="428" t="n">
        <v>23.2</v>
      </c>
      <c r="BL578" s="428"/>
      <c r="BM578" s="429"/>
      <c r="BN578" s="423"/>
      <c r="BO578" s="426" t="n">
        <v>107</v>
      </c>
      <c r="BP578" s="426"/>
      <c r="BQ578" s="424" t="n">
        <v>5.16</v>
      </c>
      <c r="BR578" s="422" t="n">
        <f aca="false">BQ578/$BQ$6</f>
        <v>0.716666666666667</v>
      </c>
      <c r="BS578" s="410" t="n">
        <f aca="false">BA578+AF578</f>
        <v>38673</v>
      </c>
      <c r="BT578" s="430" t="n">
        <f aca="false">(BD578*BA578+AP578*AF578)/(AF578+BA578)</f>
        <v>7.89789853386083</v>
      </c>
      <c r="BU578" s="431" t="n">
        <f aca="false">(AQ578*Y578+BA578*BE578)/(BA578+Y578)</f>
        <v>44.6</v>
      </c>
      <c r="BV578" s="431" t="n">
        <f aca="false">(BA578*BF578+AR578*AF578)/(AF578+BA578)</f>
        <v>355.123264292918</v>
      </c>
      <c r="BW578" s="431" t="n">
        <f aca="false">(BA578*BG578+AS578*AF578)/(AF578+BA578)</f>
        <v>7664.64742843845</v>
      </c>
      <c r="BX578" s="431" t="n">
        <f aca="false">BW578*0.65</f>
        <v>4982.02082848499</v>
      </c>
      <c r="BY578" s="431" t="n">
        <f aca="false">(BK578*BA578+AY578*AF578)/BS578</f>
        <v>22.9424559770382</v>
      </c>
      <c r="BZ578" s="431"/>
      <c r="CA578" s="432"/>
      <c r="CB578" s="431" t="n">
        <f aca="false">BO578</f>
        <v>107</v>
      </c>
      <c r="CC578" s="433" t="n">
        <v>18578</v>
      </c>
      <c r="CD578" s="412" t="n">
        <f aca="false">CC578+AF578/2</f>
        <v>19178</v>
      </c>
      <c r="CE578" s="422" t="n">
        <f aca="false">CD578/25000</f>
        <v>0.76712</v>
      </c>
      <c r="CF578" s="434" t="n">
        <f aca="false">6700/CD578*24</f>
        <v>8.38460736260298</v>
      </c>
      <c r="CG578" s="435"/>
      <c r="CH578" s="428"/>
      <c r="CI578" s="447" t="n">
        <f aca="false">9500/CD578*24</f>
        <v>11.8886223798102</v>
      </c>
      <c r="CJ578" s="437" t="n">
        <v>33.5</v>
      </c>
      <c r="CK578" s="437" t="n">
        <v>1.87</v>
      </c>
      <c r="CL578" s="424"/>
      <c r="CM578" s="424" t="n">
        <v>17.4</v>
      </c>
      <c r="CN578" s="424" t="n">
        <v>117</v>
      </c>
      <c r="CO578" s="433"/>
      <c r="CP578" s="433"/>
      <c r="CQ578" s="438"/>
      <c r="CR578" s="438" t="n">
        <v>0.76</v>
      </c>
      <c r="CS578" s="425"/>
      <c r="CT578" s="433" t="n">
        <f aca="false">3500/CD578*24</f>
        <v>4.38001877150902</v>
      </c>
      <c r="CU578" s="435" t="n">
        <v>6.69</v>
      </c>
      <c r="CV578" s="439"/>
      <c r="CW578" s="440"/>
      <c r="CX578" s="441"/>
      <c r="CY578" s="442"/>
      <c r="CZ578" s="443"/>
      <c r="DA578" s="443"/>
      <c r="DB578" s="443"/>
      <c r="DC578" s="443"/>
      <c r="DD578" s="444"/>
      <c r="DE578" s="441"/>
      <c r="DF578" s="445" t="n">
        <v>18895</v>
      </c>
      <c r="DG578" s="446" t="n">
        <f aca="false">DF578+AF578/2</f>
        <v>19495</v>
      </c>
      <c r="DH578" s="422" t="n">
        <f aca="false">DG578/25000</f>
        <v>0.7798</v>
      </c>
      <c r="DI578" s="447" t="n">
        <f aca="false">6700/DG578*24</f>
        <v>8.24826878686843</v>
      </c>
      <c r="DJ578" s="435" t="n">
        <v>7.9</v>
      </c>
      <c r="DK578" s="428" t="n">
        <v>4.3</v>
      </c>
      <c r="DL578" s="447" t="n">
        <f aca="false">9500/DG578*24</f>
        <v>11.6953064888433</v>
      </c>
      <c r="DM578" s="423" t="n">
        <v>33.5</v>
      </c>
      <c r="DN578" s="423" t="n">
        <v>1.62</v>
      </c>
      <c r="DO578" s="424" t="n">
        <v>7.88</v>
      </c>
      <c r="DP578" s="424" t="n">
        <v>18.3</v>
      </c>
      <c r="DQ578" s="424" t="n">
        <v>112</v>
      </c>
      <c r="DR578" s="433"/>
      <c r="DS578" s="433"/>
      <c r="DT578" s="438"/>
      <c r="DU578" s="438" t="n">
        <v>0.77</v>
      </c>
      <c r="DV578" s="425"/>
      <c r="DW578" s="447" t="n">
        <f aca="false">3500/DG578*24</f>
        <v>4.30879712746858</v>
      </c>
      <c r="DX578" s="435" t="n">
        <v>6.54</v>
      </c>
      <c r="DY578" s="439" t="n">
        <v>8.13</v>
      </c>
      <c r="DZ578" s="440" t="n">
        <v>16.5</v>
      </c>
      <c r="EA578" s="661" t="n">
        <f aca="false">DZ578*3.6</f>
        <v>59.4</v>
      </c>
      <c r="EB578" s="442" t="n">
        <v>7380</v>
      </c>
      <c r="EC578" s="443" t="n">
        <v>5.4</v>
      </c>
      <c r="ED578" s="443"/>
      <c r="EE578" s="443"/>
      <c r="EF578" s="443"/>
      <c r="EG578" s="444" t="n">
        <v>10</v>
      </c>
      <c r="EH578" s="441"/>
      <c r="EI578" s="430" t="n">
        <f aca="false">DY578</f>
        <v>8.13</v>
      </c>
      <c r="EJ578" s="448" t="n">
        <f aca="false">DZ578</f>
        <v>16.5</v>
      </c>
      <c r="EK578" s="449" t="n">
        <f aca="false">EA578</f>
        <v>59.4</v>
      </c>
      <c r="EL578" s="418" t="n">
        <f aca="false">EB578</f>
        <v>7380</v>
      </c>
      <c r="EM578" s="432" t="n">
        <f aca="false">EC578</f>
        <v>5.4</v>
      </c>
      <c r="EN578" s="432"/>
      <c r="EO578" s="432"/>
      <c r="EP578" s="432"/>
      <c r="EQ578" s="431" t="n">
        <f aca="false">EG578</f>
        <v>10</v>
      </c>
      <c r="ER578" s="449"/>
      <c r="ES578" s="450" t="n">
        <f aca="false">44000/(BA578+AF578)*24</f>
        <v>27.3058723140175</v>
      </c>
      <c r="ET578" s="451" t="n">
        <f aca="false">(BA578+AF578)/BA$6</f>
        <v>0.77346</v>
      </c>
      <c r="EU578" s="452" t="n">
        <f aca="false">BV578/1000/ES578*24</f>
        <v>0.312129136363636</v>
      </c>
      <c r="EV578" s="451" t="n">
        <f aca="false">EU578/$EU$6</f>
        <v>0.578016919191919</v>
      </c>
      <c r="EW578" s="514" t="n">
        <f aca="false">1-EM578/BY578</f>
        <v>0.764628512073662</v>
      </c>
      <c r="EX578" s="515" t="n">
        <f aca="false">BY578-EM578</f>
        <v>17.5424559770382</v>
      </c>
      <c r="EY578" s="514" t="n">
        <f aca="false">1-EJ578/BU578</f>
        <v>0.630044843049327</v>
      </c>
      <c r="EZ578" s="515" t="n">
        <f aca="false">BU578-EJ578</f>
        <v>28.1</v>
      </c>
      <c r="FA578" s="451" t="n">
        <f aca="false">1-EK578/BV578</f>
        <v>0.832734134953758</v>
      </c>
      <c r="FB578" s="432" t="n">
        <f aca="false">BV578-EK578</f>
        <v>295.723264292918</v>
      </c>
      <c r="FC578" s="453"/>
      <c r="FD578" s="432"/>
      <c r="FE578" s="453" t="n">
        <f aca="false">1-EQ578/CB578</f>
        <v>0.906542056074766</v>
      </c>
      <c r="FF578" s="431" t="n">
        <f aca="false">CB578-EQ578</f>
        <v>97</v>
      </c>
      <c r="FG578" s="406" t="n">
        <v>50400</v>
      </c>
      <c r="FH578" s="590"/>
      <c r="FI578" s="591"/>
      <c r="FJ578" s="592"/>
      <c r="FK578" s="456" t="n">
        <f aca="false">3000/BS578*24</f>
        <v>1.86176402141029</v>
      </c>
      <c r="FL578" s="531" t="n">
        <v>1800</v>
      </c>
      <c r="FM578" s="456" t="n">
        <f aca="false">FL578/BS578*1000</f>
        <v>46.5441005352572</v>
      </c>
      <c r="FN578" s="531" t="n">
        <v>7089</v>
      </c>
      <c r="FO578" s="533" t="n">
        <f aca="false">FN578/11.15/1.2/1000</f>
        <v>0.529820627802691</v>
      </c>
      <c r="FP578" s="450" t="n">
        <f aca="false">FN578/BS578*1000</f>
        <v>183.306182608021</v>
      </c>
      <c r="FQ578" s="458" t="n">
        <v>46.8</v>
      </c>
      <c r="FR578" s="459" t="n">
        <f aca="false">FQ578/BS578*1000</f>
        <v>1.21014661391669</v>
      </c>
      <c r="FS578" s="577" t="n">
        <v>7.99</v>
      </c>
      <c r="FT578" s="578" t="n">
        <v>12.9</v>
      </c>
      <c r="FU578" s="661" t="n">
        <v>52</v>
      </c>
      <c r="FV578" s="580" t="n">
        <v>2</v>
      </c>
      <c r="FW578" s="581"/>
      <c r="FX578" s="580"/>
      <c r="FY578" s="453" t="n">
        <f aca="false">1-FV578/(EG578+DD578)</f>
        <v>0.8</v>
      </c>
      <c r="FZ578" s="453"/>
      <c r="GA578" s="430"/>
      <c r="GB578" s="514" t="n">
        <f aca="false">1-FT578/DZ578</f>
        <v>0.218181818181818</v>
      </c>
      <c r="GC578" s="515" t="n">
        <f aca="false">(CW578+DZ578-FT578)</f>
        <v>3.6</v>
      </c>
      <c r="GD578" s="514" t="n">
        <f aca="false">1-FU578/EA578</f>
        <v>0.124579124579125</v>
      </c>
      <c r="GE578" s="528" t="n">
        <f aca="false">CX578+EA578-FU578</f>
        <v>7.4</v>
      </c>
      <c r="GF578" s="462" t="n">
        <f aca="false">4100/BS578*24</f>
        <v>2.54441082926072</v>
      </c>
      <c r="GG578" s="607" t="n">
        <v>20</v>
      </c>
      <c r="GH578" s="451" t="n">
        <f aca="false">GG578/80</f>
        <v>0.25</v>
      </c>
      <c r="GI578" s="406" t="n">
        <v>140</v>
      </c>
      <c r="GJ578" s="463" t="n">
        <f aca="false">GI578/GG578</f>
        <v>7</v>
      </c>
      <c r="GK578" s="464" t="n">
        <f aca="false">GG578/(BS578/24)*1000</f>
        <v>12.4117601427352</v>
      </c>
      <c r="GL578" s="465" t="n">
        <v>8.16</v>
      </c>
      <c r="GM578" s="530" t="n">
        <v>12.4</v>
      </c>
      <c r="GN578" s="407" t="n">
        <v>47</v>
      </c>
      <c r="GO578" s="514" t="n">
        <f aca="false">1-GM578/FT578</f>
        <v>0.0387596899224806</v>
      </c>
      <c r="GP578" s="451" t="n">
        <f aca="false">1-GN578/FU578</f>
        <v>0.0961538461538462</v>
      </c>
      <c r="GQ578" s="578" t="n">
        <v>8</v>
      </c>
      <c r="GR578" s="456" t="n">
        <f aca="false">4300/BS578*24</f>
        <v>2.66852843068808</v>
      </c>
      <c r="GS578" s="532" t="n">
        <f aca="false">HC578</f>
        <v>11.7</v>
      </c>
      <c r="GT578" s="532" t="n">
        <f aca="false">HD578</f>
        <v>36.27</v>
      </c>
      <c r="GU578" s="514" t="n">
        <f aca="false">1-GS578/GM578</f>
        <v>0.0564516129032259</v>
      </c>
      <c r="GV578" s="514" t="n">
        <f aca="false">1-GT578/GN578</f>
        <v>0.228297872340426</v>
      </c>
      <c r="GW578" s="514" t="n">
        <f aca="false">1-HC578/FT578</f>
        <v>0.0930232558139536</v>
      </c>
      <c r="GX578" s="514" t="n">
        <f aca="false">1-HD578/FU578</f>
        <v>0.3025</v>
      </c>
      <c r="GY578" s="463" t="n">
        <f aca="false">GK578/(FU578-HD578)</f>
        <v>0.789050231578845</v>
      </c>
      <c r="GZ578" s="406" t="n">
        <v>38571</v>
      </c>
      <c r="HA578" s="582" t="n">
        <v>8.2</v>
      </c>
      <c r="HB578" s="452" t="n">
        <v>8.03</v>
      </c>
      <c r="HC578" s="578" t="n">
        <v>11.7</v>
      </c>
      <c r="HD578" s="464" t="n">
        <f aca="false">HC578*3.1</f>
        <v>36.27</v>
      </c>
      <c r="HE578" s="464" t="n">
        <v>11.1</v>
      </c>
      <c r="HF578" s="464" t="n">
        <f aca="false">HE578*2.7</f>
        <v>29.97</v>
      </c>
      <c r="HG578" s="583"/>
      <c r="HH578" s="576" t="n">
        <v>8</v>
      </c>
      <c r="HI578" s="584" t="n">
        <v>7280</v>
      </c>
      <c r="HJ578" s="407" t="n">
        <f aca="false">HI578*0.67</f>
        <v>4877.6</v>
      </c>
      <c r="HK578" s="407"/>
      <c r="HL578" s="550"/>
      <c r="HM578" s="585"/>
      <c r="HN578" s="462" t="n">
        <v>6.68</v>
      </c>
      <c r="HO578" s="575"/>
      <c r="HP578" s="549" t="n">
        <v>0.01</v>
      </c>
      <c r="HQ578" s="586"/>
      <c r="HR578" s="587"/>
      <c r="HS578" s="521" t="n">
        <v>0.28</v>
      </c>
      <c r="HT578" s="588" t="n">
        <v>4</v>
      </c>
      <c r="HU578" s="523" t="n">
        <f aca="false">72500/BA578*24</f>
        <v>46.4334320710912</v>
      </c>
      <c r="HV578" s="514" t="n">
        <f aca="false">1-HC578/BE578</f>
        <v>0.737668161434978</v>
      </c>
      <c r="HW578" s="514" t="n">
        <f aca="false">1-HD578/BF578</f>
        <v>0.867627737226277</v>
      </c>
      <c r="HX578" s="514" t="n">
        <f aca="false">1-HN578/BK578</f>
        <v>0.712068965517241</v>
      </c>
      <c r="HY578" s="600" t="s">
        <v>262</v>
      </c>
    </row>
    <row r="579" s="599" customFormat="true" ht="15" hidden="false" customHeight="true" outlineLevel="0" collapsed="false">
      <c r="A579" s="401" t="n">
        <v>44061</v>
      </c>
      <c r="B579" s="516" t="n">
        <v>36847</v>
      </c>
      <c r="C579" s="403" t="n">
        <f aca="false">B579/$B$6</f>
        <v>0.73694</v>
      </c>
      <c r="D579" s="572" t="n">
        <v>7.8</v>
      </c>
      <c r="E579" s="573" t="n">
        <v>41.2</v>
      </c>
      <c r="F579" s="407" t="n">
        <v>180</v>
      </c>
      <c r="G579" s="407" t="n">
        <f aca="false">F579*B579/1000</f>
        <v>6632.46</v>
      </c>
      <c r="H579" s="403" t="n">
        <f aca="false">G579/$G$6</f>
        <v>0.2652984</v>
      </c>
      <c r="I579" s="574"/>
      <c r="J579" s="407"/>
      <c r="K579" s="575"/>
      <c r="L579" s="575"/>
      <c r="M579" s="575"/>
      <c r="N579" s="576"/>
      <c r="O579" s="576"/>
      <c r="P579" s="410"/>
      <c r="Q579" s="410" t="n">
        <v>1200</v>
      </c>
      <c r="R579" s="410"/>
      <c r="S579" s="410"/>
      <c r="T579" s="411" t="n">
        <v>5.06</v>
      </c>
      <c r="U579" s="410" t="n">
        <f aca="false">V579/2.9</f>
        <v>3623.44827586207</v>
      </c>
      <c r="V579" s="410" t="n">
        <v>10508</v>
      </c>
      <c r="W579" s="410" t="n">
        <v>6221</v>
      </c>
      <c r="X579" s="517"/>
      <c r="Y579" s="474"/>
      <c r="Z579" s="430"/>
      <c r="AA579" s="448"/>
      <c r="AB579" s="410"/>
      <c r="AC579" s="410"/>
      <c r="AD579" s="475"/>
      <c r="AE579" s="478"/>
      <c r="AF579" s="479" t="n">
        <f aca="false">X579+Q579</f>
        <v>1200</v>
      </c>
      <c r="AG579" s="478" t="n">
        <f aca="false">AF579/$AF$6</f>
        <v>0.48</v>
      </c>
      <c r="AH579" s="479" t="n">
        <f aca="false">AI579/2.9</f>
        <v>3623.44827586207</v>
      </c>
      <c r="AI579" s="479" t="n">
        <f aca="false">(V579*Q579+F579*X579)/AF579</f>
        <v>10508</v>
      </c>
      <c r="AJ579" s="474" t="n">
        <f aca="false">(V579*Q579+X579*F579)/1000</f>
        <v>12609.6</v>
      </c>
      <c r="AK579" s="478" t="n">
        <f aca="false">AJ579/$AJ$6</f>
        <v>0.560426666666667</v>
      </c>
      <c r="AL579" s="448" t="n">
        <v>38</v>
      </c>
      <c r="AM579" s="480"/>
      <c r="AN579" s="474" t="n">
        <v>2027</v>
      </c>
      <c r="AO579" s="474" t="n">
        <v>1849</v>
      </c>
      <c r="AP579" s="480" t="n">
        <v>7.53</v>
      </c>
      <c r="AQ579" s="448" t="n">
        <v>1006</v>
      </c>
      <c r="AR579" s="474" t="n">
        <f aca="false">AQ579*2.9</f>
        <v>2917.4</v>
      </c>
      <c r="AS579" s="658" t="n">
        <f aca="false">AR579/AQ579</f>
        <v>2.9</v>
      </c>
      <c r="AT579" s="474" t="n">
        <v>6940</v>
      </c>
      <c r="AU579" s="448"/>
      <c r="AV579" s="481" t="n">
        <v>10</v>
      </c>
      <c r="AW579" s="480" t="n">
        <v>18.88</v>
      </c>
      <c r="AX579" s="480" t="n">
        <v>30.92</v>
      </c>
      <c r="AY579" s="481" t="n">
        <v>13.8</v>
      </c>
      <c r="AZ579" s="481" t="n">
        <v>3.2</v>
      </c>
      <c r="BA579" s="421" t="n">
        <f aca="false">CC579+DF579</f>
        <v>34911</v>
      </c>
      <c r="BB579" s="422" t="n">
        <f aca="false">BA579/$BA$6</f>
        <v>0.69822</v>
      </c>
      <c r="BC579" s="423"/>
      <c r="BD579" s="424" t="n">
        <v>7.94</v>
      </c>
      <c r="BE579" s="425" t="n">
        <v>45.9</v>
      </c>
      <c r="BF579" s="421" t="n">
        <v>180</v>
      </c>
      <c r="BG579" s="427" t="n">
        <v>8130</v>
      </c>
      <c r="BH579" s="421" t="n">
        <f aca="false">BG579*0.67</f>
        <v>5447.1</v>
      </c>
      <c r="BI579" s="433" t="n">
        <v>1538</v>
      </c>
      <c r="BJ579" s="422" t="n">
        <f aca="false">BI579/35.5*(23+35.5)/BH579</f>
        <v>0.465284408992923</v>
      </c>
      <c r="BK579" s="428" t="n">
        <v>19.4</v>
      </c>
      <c r="BL579" s="428" t="n">
        <v>13.2</v>
      </c>
      <c r="BM579" s="429" t="n">
        <v>5.8</v>
      </c>
      <c r="BN579" s="423" t="n">
        <v>2</v>
      </c>
      <c r="BO579" s="426" t="n">
        <v>119</v>
      </c>
      <c r="BP579" s="426" t="n">
        <v>32</v>
      </c>
      <c r="BQ579" s="424" t="n">
        <v>5.44</v>
      </c>
      <c r="BR579" s="422" t="n">
        <f aca="false">BQ579/$BQ$6</f>
        <v>0.755555555555556</v>
      </c>
      <c r="BS579" s="410" t="n">
        <f aca="false">BA579+AF579</f>
        <v>36111</v>
      </c>
      <c r="BT579" s="430" t="n">
        <f aca="false">(BD579*BA579+AP579*AF579)/(AF579+BA579)</f>
        <v>7.92637534269336</v>
      </c>
      <c r="BU579" s="431" t="n">
        <f aca="false">(AQ579*Y579+BA579*BE579)/(BA579+Y579)</f>
        <v>45.9</v>
      </c>
      <c r="BV579" s="431" t="n">
        <f aca="false">(BA579*BF579+AR579*AF579)/(AF579+BA579)</f>
        <v>270.96618758827</v>
      </c>
      <c r="BW579" s="431" t="n">
        <f aca="false">(BA579*BG579+AS579*AF579)/(AF579+BA579)</f>
        <v>7859.92938439811</v>
      </c>
      <c r="BX579" s="431" t="n">
        <f aca="false">BW579*0.65</f>
        <v>5108.95409985877</v>
      </c>
      <c r="BY579" s="431" t="n">
        <f aca="false">(BK579*BA579+AY579*AF579)/BS579</f>
        <v>19.2139071197142</v>
      </c>
      <c r="BZ579" s="431" t="n">
        <f aca="false">(BL579*BA579+AY579*AF579)/BS579</f>
        <v>13.2199385228878</v>
      </c>
      <c r="CA579" s="432" t="n">
        <f aca="false">(BN579*BA579+AZ579*AF579)/BS579</f>
        <v>2.03987704577553</v>
      </c>
      <c r="CB579" s="431" t="n">
        <f aca="false">BO579</f>
        <v>119</v>
      </c>
      <c r="CC579" s="433" t="n">
        <v>17505</v>
      </c>
      <c r="CD579" s="412" t="n">
        <f aca="false">CC579+AF579/2</f>
        <v>18105</v>
      </c>
      <c r="CE579" s="422" t="n">
        <f aca="false">CD579/25000</f>
        <v>0.7242</v>
      </c>
      <c r="CF579" s="434" t="n">
        <f aca="false">6700/CD579*24</f>
        <v>8.88152444076222</v>
      </c>
      <c r="CG579" s="435"/>
      <c r="CH579" s="428"/>
      <c r="CI579" s="447" t="n">
        <f aca="false">9500/CD579*24</f>
        <v>12.5932062966032</v>
      </c>
      <c r="CJ579" s="437" t="n">
        <v>33.5</v>
      </c>
      <c r="CK579" s="437" t="n">
        <v>1.98</v>
      </c>
      <c r="CL579" s="424"/>
      <c r="CM579" s="424" t="n">
        <v>17.9</v>
      </c>
      <c r="CN579" s="424" t="n">
        <v>129</v>
      </c>
      <c r="CO579" s="433"/>
      <c r="CP579" s="433"/>
      <c r="CQ579" s="438"/>
      <c r="CR579" s="438" t="n">
        <v>0.82</v>
      </c>
      <c r="CS579" s="425"/>
      <c r="CT579" s="433" t="n">
        <f aca="false">3500/CD579*24</f>
        <v>4.63960231980116</v>
      </c>
      <c r="CU579" s="435" t="n">
        <v>6.72</v>
      </c>
      <c r="CV579" s="439"/>
      <c r="CW579" s="440"/>
      <c r="CX579" s="441"/>
      <c r="CY579" s="442"/>
      <c r="CZ579" s="443"/>
      <c r="DA579" s="443"/>
      <c r="DB579" s="443"/>
      <c r="DC579" s="443"/>
      <c r="DD579" s="444"/>
      <c r="DE579" s="441"/>
      <c r="DF579" s="445" t="n">
        <v>17406</v>
      </c>
      <c r="DG579" s="446" t="n">
        <f aca="false">DF579+AF579/2</f>
        <v>18006</v>
      </c>
      <c r="DH579" s="422" t="n">
        <f aca="false">DG579/25000</f>
        <v>0.72024</v>
      </c>
      <c r="DI579" s="447" t="n">
        <f aca="false">6700/DG579*24</f>
        <v>8.9303565478174</v>
      </c>
      <c r="DJ579" s="435" t="n">
        <v>7.77</v>
      </c>
      <c r="DK579" s="428" t="n">
        <v>4.6</v>
      </c>
      <c r="DL579" s="447" t="n">
        <f aca="false">9500/DG579*24</f>
        <v>12.6624458513829</v>
      </c>
      <c r="DM579" s="423" t="n">
        <v>33.5</v>
      </c>
      <c r="DN579" s="423" t="n">
        <v>1.53</v>
      </c>
      <c r="DO579" s="424" t="n">
        <v>7.76</v>
      </c>
      <c r="DP579" s="424" t="n">
        <v>17.4</v>
      </c>
      <c r="DQ579" s="424" t="n">
        <v>116</v>
      </c>
      <c r="DR579" s="433" t="n">
        <v>3848</v>
      </c>
      <c r="DS579" s="433" t="n">
        <v>1865</v>
      </c>
      <c r="DT579" s="438" t="n">
        <f aca="false">DS579/DR579</f>
        <v>0.48466735966736</v>
      </c>
      <c r="DU579" s="438" t="n">
        <v>0.79</v>
      </c>
      <c r="DV579" s="425"/>
      <c r="DW579" s="447" t="n">
        <f aca="false">3500/DG579*24</f>
        <v>4.66511162945685</v>
      </c>
      <c r="DX579" s="435" t="n">
        <v>6.64</v>
      </c>
      <c r="DY579" s="439" t="n">
        <v>7.96</v>
      </c>
      <c r="DZ579" s="440" t="n">
        <v>16.5</v>
      </c>
      <c r="EA579" s="661" t="n">
        <f aca="false">DZ579*3.6</f>
        <v>59.4</v>
      </c>
      <c r="EB579" s="442" t="n">
        <v>7450</v>
      </c>
      <c r="EC579" s="443" t="n">
        <v>6.7</v>
      </c>
      <c r="ED579" s="443" t="n">
        <v>0.23</v>
      </c>
      <c r="EE579" s="443" t="n">
        <v>7.4</v>
      </c>
      <c r="EF579" s="443" t="n">
        <v>1.2</v>
      </c>
      <c r="EG579" s="444" t="n">
        <v>10</v>
      </c>
      <c r="EH579" s="441" t="n">
        <v>16</v>
      </c>
      <c r="EI579" s="430" t="n">
        <f aca="false">DY579</f>
        <v>7.96</v>
      </c>
      <c r="EJ579" s="448" t="n">
        <f aca="false">DZ579</f>
        <v>16.5</v>
      </c>
      <c r="EK579" s="449" t="n">
        <f aca="false">EA579</f>
        <v>59.4</v>
      </c>
      <c r="EL579" s="418" t="n">
        <f aca="false">EB579</f>
        <v>7450</v>
      </c>
      <c r="EM579" s="432" t="n">
        <f aca="false">EC579</f>
        <v>6.7</v>
      </c>
      <c r="EN579" s="432" t="n">
        <f aca="false">ED579</f>
        <v>0.23</v>
      </c>
      <c r="EO579" s="432" t="n">
        <f aca="false">EE579</f>
        <v>7.4</v>
      </c>
      <c r="EP579" s="432" t="n">
        <f aca="false">EF579</f>
        <v>1.2</v>
      </c>
      <c r="EQ579" s="431" t="n">
        <f aca="false">EG579</f>
        <v>10</v>
      </c>
      <c r="ER579" s="449" t="n">
        <f aca="false">EH579</f>
        <v>16</v>
      </c>
      <c r="ES579" s="450" t="n">
        <f aca="false">44000/(BA579+AF579)*24</f>
        <v>29.243166902052</v>
      </c>
      <c r="ET579" s="451" t="n">
        <f aca="false">(BA579+AF579)/BA$6</f>
        <v>0.72222</v>
      </c>
      <c r="EU579" s="452" t="n">
        <f aca="false">BV579/1000/ES579*24</f>
        <v>0.222383181818182</v>
      </c>
      <c r="EV579" s="451" t="n">
        <f aca="false">EU579/$EU$6</f>
        <v>0.411820707070707</v>
      </c>
      <c r="EW579" s="514" t="n">
        <f aca="false">1-EM579/BY579</f>
        <v>0.651294244410834</v>
      </c>
      <c r="EX579" s="515" t="n">
        <f aca="false">BY579-EM579</f>
        <v>12.5139071197142</v>
      </c>
      <c r="EY579" s="514" t="n">
        <f aca="false">1-EJ579/BU579</f>
        <v>0.640522875816993</v>
      </c>
      <c r="EZ579" s="515" t="n">
        <f aca="false">BU579-EJ579</f>
        <v>29.4</v>
      </c>
      <c r="FA579" s="451" t="n">
        <f aca="false">1-EK579/BV579</f>
        <v>0.780784456803674</v>
      </c>
      <c r="FB579" s="432" t="n">
        <f aca="false">BV579-EK579</f>
        <v>211.566187588269</v>
      </c>
      <c r="FC579" s="453" t="n">
        <f aca="false">1-EP579/CA579</f>
        <v>0.41172924981673</v>
      </c>
      <c r="FD579" s="432" t="n">
        <f aca="false">CA579-EP579</f>
        <v>0.839877045775525</v>
      </c>
      <c r="FE579" s="453" t="n">
        <f aca="false">1-EQ579/CB579</f>
        <v>0.915966386554622</v>
      </c>
      <c r="FF579" s="431" t="n">
        <f aca="false">CB579-EQ579</f>
        <v>109</v>
      </c>
      <c r="FG579" s="406" t="n">
        <v>50400</v>
      </c>
      <c r="FH579" s="590"/>
      <c r="FI579" s="591"/>
      <c r="FJ579" s="592"/>
      <c r="FK579" s="456" t="n">
        <f aca="false">3000/BS579*24</f>
        <v>1.99385228877627</v>
      </c>
      <c r="FL579" s="531" t="n">
        <v>1800</v>
      </c>
      <c r="FM579" s="456" t="n">
        <f aca="false">FL579/BS579*1000</f>
        <v>49.8463072194068</v>
      </c>
      <c r="FN579" s="531" t="n">
        <v>6394</v>
      </c>
      <c r="FO579" s="533" t="n">
        <f aca="false">FN579/11.15/1.2/1000</f>
        <v>0.477877428998505</v>
      </c>
      <c r="FP579" s="450" t="n">
        <f aca="false">FN579/BS579*1000</f>
        <v>177.065160200493</v>
      </c>
      <c r="FQ579" s="458" t="n">
        <v>46.8</v>
      </c>
      <c r="FR579" s="459" t="n">
        <f aca="false">FQ579/BS579*1000</f>
        <v>1.29600398770458</v>
      </c>
      <c r="FS579" s="577" t="n">
        <v>8</v>
      </c>
      <c r="FT579" s="578" t="n">
        <v>13.1</v>
      </c>
      <c r="FU579" s="661" t="n">
        <v>48</v>
      </c>
      <c r="FV579" s="580" t="n">
        <v>2</v>
      </c>
      <c r="FW579" s="581" t="n">
        <v>0.34</v>
      </c>
      <c r="FX579" s="580" t="n">
        <v>8</v>
      </c>
      <c r="FY579" s="453" t="n">
        <f aca="false">1-FV579/(EG579+DD579)</f>
        <v>0.8</v>
      </c>
      <c r="FZ579" s="453" t="n">
        <f aca="false">1-FW579/(EF579+DC579)</f>
        <v>0.716666666666667</v>
      </c>
      <c r="GA579" s="430" t="n">
        <f aca="false">EF579+DC579-FW579</f>
        <v>0.86</v>
      </c>
      <c r="GB579" s="514" t="n">
        <f aca="false">1-FT579/DZ579</f>
        <v>0.206060606060606</v>
      </c>
      <c r="GC579" s="515" t="n">
        <f aca="false">(CW579+DZ579-FT579)</f>
        <v>3.4</v>
      </c>
      <c r="GD579" s="514" t="n">
        <f aca="false">1-FU579/EA579</f>
        <v>0.191919191919192</v>
      </c>
      <c r="GE579" s="528" t="n">
        <f aca="false">CX579+EA579-FU579</f>
        <v>11.4</v>
      </c>
      <c r="GF579" s="462" t="n">
        <f aca="false">4100/BS579*24</f>
        <v>2.72493146132757</v>
      </c>
      <c r="GG579" s="607" t="n">
        <v>20</v>
      </c>
      <c r="GH579" s="451" t="n">
        <f aca="false">GG579/80</f>
        <v>0.25</v>
      </c>
      <c r="GI579" s="406" t="n">
        <v>140</v>
      </c>
      <c r="GJ579" s="463" t="n">
        <f aca="false">GI579/GG579</f>
        <v>7</v>
      </c>
      <c r="GK579" s="464" t="n">
        <f aca="false">GG579/(BS579/24)*1000</f>
        <v>13.2923485918418</v>
      </c>
      <c r="GL579" s="465" t="n">
        <v>8.11</v>
      </c>
      <c r="GM579" s="530" t="n">
        <v>12.4</v>
      </c>
      <c r="GN579" s="407" t="n">
        <v>49</v>
      </c>
      <c r="GO579" s="514" t="n">
        <f aca="false">1-GM579/FT579</f>
        <v>0.0534351145038168</v>
      </c>
      <c r="GP579" s="451" t="n">
        <f aca="false">1-GN579/FU579</f>
        <v>-0.0208333333333333</v>
      </c>
      <c r="GQ579" s="578" t="n">
        <v>8</v>
      </c>
      <c r="GR579" s="456" t="n">
        <f aca="false">4300/BS579*24</f>
        <v>2.85785494724599</v>
      </c>
      <c r="GS579" s="532" t="n">
        <f aca="false">HC579</f>
        <v>12.3</v>
      </c>
      <c r="GT579" s="532" t="n">
        <f aca="false">HD579</f>
        <v>38.13</v>
      </c>
      <c r="GU579" s="514" t="n">
        <f aca="false">1-GS579/GM579</f>
        <v>0.00806451612903225</v>
      </c>
      <c r="GV579" s="514" t="n">
        <f aca="false">1-GT579/GN579</f>
        <v>0.221836734693878</v>
      </c>
      <c r="GW579" s="514" t="n">
        <f aca="false">1-HC579/FT579</f>
        <v>0.0610687022900762</v>
      </c>
      <c r="GX579" s="514" t="n">
        <f aca="false">1-HD579/FU579</f>
        <v>0.205625</v>
      </c>
      <c r="GY579" s="463" t="n">
        <f aca="false">GK579/(FU579-HD579)</f>
        <v>1.34674251183808</v>
      </c>
      <c r="GZ579" s="406" t="n">
        <v>36507</v>
      </c>
      <c r="HA579" s="582" t="n">
        <v>8.18</v>
      </c>
      <c r="HB579" s="452" t="n">
        <v>8.02</v>
      </c>
      <c r="HC579" s="578" t="n">
        <v>12.3</v>
      </c>
      <c r="HD579" s="464" t="n">
        <f aca="false">HC579*3.1</f>
        <v>38.13</v>
      </c>
      <c r="HE579" s="464" t="n">
        <v>12</v>
      </c>
      <c r="HF579" s="464" t="n">
        <f aca="false">HE579*2.7</f>
        <v>32.4</v>
      </c>
      <c r="HG579" s="583"/>
      <c r="HH579" s="576" t="n">
        <v>8</v>
      </c>
      <c r="HI579" s="584" t="n">
        <v>7480</v>
      </c>
      <c r="HJ579" s="407" t="n">
        <f aca="false">HI579*0.67</f>
        <v>5011.6</v>
      </c>
      <c r="HK579" s="407" t="n">
        <v>152</v>
      </c>
      <c r="HL579" s="550" t="n">
        <v>1388</v>
      </c>
      <c r="HM579" s="585" t="n">
        <v>6.8</v>
      </c>
      <c r="HN579" s="462" t="n">
        <v>7.3</v>
      </c>
      <c r="HO579" s="575" t="n">
        <v>0.16</v>
      </c>
      <c r="HP579" s="549" t="n">
        <v>0.01</v>
      </c>
      <c r="HQ579" s="586" t="n">
        <v>6</v>
      </c>
      <c r="HR579" s="587" t="n">
        <v>0.32</v>
      </c>
      <c r="HS579" s="521" t="n">
        <v>0.28</v>
      </c>
      <c r="HT579" s="588" t="n">
        <v>4</v>
      </c>
      <c r="HU579" s="523" t="n">
        <f aca="false">72500/BA579*24</f>
        <v>49.8410243189826</v>
      </c>
      <c r="HV579" s="514" t="n">
        <f aca="false">1-HC579/BE579</f>
        <v>0.73202614379085</v>
      </c>
      <c r="HW579" s="514" t="n">
        <f aca="false">1-HD579/BF579</f>
        <v>0.788166666666667</v>
      </c>
      <c r="HX579" s="514" t="n">
        <f aca="false">1-HN579/BK579</f>
        <v>0.623711340206186</v>
      </c>
      <c r="HY579" s="600" t="s">
        <v>244</v>
      </c>
    </row>
    <row r="580" s="599" customFormat="true" ht="15" hidden="false" customHeight="true" outlineLevel="0" collapsed="false">
      <c r="A580" s="401" t="n">
        <v>44062</v>
      </c>
      <c r="B580" s="516" t="n">
        <v>42487</v>
      </c>
      <c r="C580" s="403" t="n">
        <f aca="false">B580/$B$6</f>
        <v>0.84974</v>
      </c>
      <c r="D580" s="572" t="n">
        <v>7.84</v>
      </c>
      <c r="E580" s="573" t="n">
        <v>44.3</v>
      </c>
      <c r="F580" s="407" t="n">
        <v>218</v>
      </c>
      <c r="G580" s="407" t="n">
        <f aca="false">F580*B580/1000</f>
        <v>9262.166</v>
      </c>
      <c r="H580" s="403" t="n">
        <f aca="false">G580/$G$6</f>
        <v>0.37048664</v>
      </c>
      <c r="I580" s="574"/>
      <c r="J580" s="407"/>
      <c r="K580" s="575"/>
      <c r="L580" s="575"/>
      <c r="M580" s="575"/>
      <c r="N580" s="576"/>
      <c r="O580" s="576"/>
      <c r="P580" s="410"/>
      <c r="Q580" s="410" t="n">
        <v>1440</v>
      </c>
      <c r="R580" s="410"/>
      <c r="S580" s="410"/>
      <c r="T580" s="411" t="n">
        <v>5.2</v>
      </c>
      <c r="U580" s="410" t="n">
        <f aca="false">V580/2.9</f>
        <v>3110.68965517241</v>
      </c>
      <c r="V580" s="410" t="n">
        <v>9021</v>
      </c>
      <c r="W580" s="410" t="n">
        <v>5098</v>
      </c>
      <c r="X580" s="517"/>
      <c r="Y580" s="474"/>
      <c r="Z580" s="430"/>
      <c r="AA580" s="410"/>
      <c r="AB580" s="410"/>
      <c r="AC580" s="410"/>
      <c r="AD580" s="475"/>
      <c r="AE580" s="478"/>
      <c r="AF580" s="479" t="n">
        <f aca="false">X580+Q580</f>
        <v>1440</v>
      </c>
      <c r="AG580" s="478" t="n">
        <f aca="false">AF580/$AF$6</f>
        <v>0.576</v>
      </c>
      <c r="AH580" s="479" t="n">
        <f aca="false">AI580/2.9</f>
        <v>3110.68965517241</v>
      </c>
      <c r="AI580" s="479" t="n">
        <f aca="false">(V580*Q580+F580*X580)/AF580</f>
        <v>9021</v>
      </c>
      <c r="AJ580" s="474" t="n">
        <f aca="false">(V580*Q580+X580*F580)/1000</f>
        <v>12990.24</v>
      </c>
      <c r="AK580" s="478" t="n">
        <f aca="false">AJ580/$AJ$6</f>
        <v>0.577344</v>
      </c>
      <c r="AL580" s="448" t="n">
        <v>38</v>
      </c>
      <c r="AM580" s="480"/>
      <c r="AN580" s="474" t="n">
        <v>2256</v>
      </c>
      <c r="AO580" s="474" t="n">
        <v>1936</v>
      </c>
      <c r="AP580" s="480" t="n">
        <v>7.27</v>
      </c>
      <c r="AQ580" s="448" t="n">
        <v>1107</v>
      </c>
      <c r="AR580" s="474" t="n">
        <f aca="false">AQ580*2.9</f>
        <v>3210.3</v>
      </c>
      <c r="AS580" s="658" t="n">
        <f aca="false">AR580/AQ580</f>
        <v>2.9</v>
      </c>
      <c r="AT580" s="474" t="n">
        <v>6510</v>
      </c>
      <c r="AU580" s="448"/>
      <c r="AV580" s="481" t="n">
        <v>12</v>
      </c>
      <c r="AW580" s="480" t="n">
        <v>21.03</v>
      </c>
      <c r="AX580" s="480" t="n">
        <v>27.48</v>
      </c>
      <c r="AY580" s="481" t="n">
        <v>13.6</v>
      </c>
      <c r="AZ580" s="481" t="n">
        <v>4.6</v>
      </c>
      <c r="BA580" s="421" t="n">
        <f aca="false">CC580+DF580</f>
        <v>39052</v>
      </c>
      <c r="BB580" s="422" t="n">
        <f aca="false">BA580/$BA$6</f>
        <v>0.78104</v>
      </c>
      <c r="BC580" s="423"/>
      <c r="BD580" s="424" t="n">
        <v>7.78</v>
      </c>
      <c r="BE580" s="425" t="n">
        <v>52</v>
      </c>
      <c r="BF580" s="421" t="n">
        <v>242</v>
      </c>
      <c r="BG580" s="427" t="n">
        <v>8940</v>
      </c>
      <c r="BH580" s="421" t="n">
        <f aca="false">BG580*0.67</f>
        <v>5989.8</v>
      </c>
      <c r="BI580" s="433"/>
      <c r="BJ580" s="422"/>
      <c r="BK580" s="428" t="n">
        <v>16.6</v>
      </c>
      <c r="BL580" s="428"/>
      <c r="BM580" s="429"/>
      <c r="BN580" s="423"/>
      <c r="BO580" s="426" t="n">
        <v>89</v>
      </c>
      <c r="BP580" s="426"/>
      <c r="BQ580" s="424" t="n">
        <v>6.05</v>
      </c>
      <c r="BR580" s="422" t="n">
        <f aca="false">BQ580/$BQ$6</f>
        <v>0.840277777777778</v>
      </c>
      <c r="BS580" s="410" t="n">
        <f aca="false">BA580+AF580</f>
        <v>40492</v>
      </c>
      <c r="BT580" s="430" t="n">
        <f aca="false">(BD580*BA580+AP580*AF580)/(AF580+BA580)</f>
        <v>7.76186308406599</v>
      </c>
      <c r="BU580" s="431" t="n">
        <f aca="false">(AQ580*Y580+BA580*BE580)/(BA580+Y580)</f>
        <v>52</v>
      </c>
      <c r="BV580" s="431" t="n">
        <f aca="false">(BA580*BF580+AR580*AF580)/(AF580+BA580)</f>
        <v>347.560406993974</v>
      </c>
      <c r="BW580" s="431" t="n">
        <f aca="false">(BA580*BG580+AS580*AF580)/(AF580+BA580)</f>
        <v>8622.17366393362</v>
      </c>
      <c r="BX580" s="431" t="n">
        <f aca="false">BW580*0.65</f>
        <v>5604.41288155685</v>
      </c>
      <c r="BY580" s="431" t="n">
        <f aca="false">(BK580*BA580+AY580*AF580)/BS580</f>
        <v>16.4933122592117</v>
      </c>
      <c r="BZ580" s="431"/>
      <c r="CA580" s="432"/>
      <c r="CB580" s="431" t="n">
        <f aca="false">BO580</f>
        <v>89</v>
      </c>
      <c r="CC580" s="433" t="n">
        <v>19609</v>
      </c>
      <c r="CD580" s="412" t="n">
        <f aca="false">CC580+AF580/2</f>
        <v>20329</v>
      </c>
      <c r="CE580" s="422" t="n">
        <f aca="false">CD580/25000</f>
        <v>0.81316</v>
      </c>
      <c r="CF580" s="434" t="n">
        <f aca="false">6700/CD580*24</f>
        <v>7.90988243396134</v>
      </c>
      <c r="CG580" s="435"/>
      <c r="CH580" s="428"/>
      <c r="CI580" s="447" t="n">
        <f aca="false">9500/CD580*24</f>
        <v>11.2155049436765</v>
      </c>
      <c r="CJ580" s="437" t="n">
        <v>34.5</v>
      </c>
      <c r="CK580" s="437" t="n">
        <v>3.2</v>
      </c>
      <c r="CL580" s="424"/>
      <c r="CM580" s="424" t="n">
        <v>17.2</v>
      </c>
      <c r="CN580" s="424" t="n">
        <v>129</v>
      </c>
      <c r="CO580" s="433"/>
      <c r="CP580" s="433"/>
      <c r="CQ580" s="438"/>
      <c r="CR580" s="438" t="n">
        <v>0.82</v>
      </c>
      <c r="CS580" s="425"/>
      <c r="CT580" s="433" t="n">
        <f aca="false">3500/CD580*24</f>
        <v>4.13202813714398</v>
      </c>
      <c r="CU580" s="435" t="n">
        <v>7.16</v>
      </c>
      <c r="CV580" s="439"/>
      <c r="CW580" s="440"/>
      <c r="CX580" s="441"/>
      <c r="CY580" s="442"/>
      <c r="CZ580" s="443"/>
      <c r="DA580" s="443"/>
      <c r="DB580" s="443"/>
      <c r="DC580" s="443"/>
      <c r="DD580" s="444"/>
      <c r="DE580" s="441"/>
      <c r="DF580" s="445" t="n">
        <v>19443</v>
      </c>
      <c r="DG580" s="446" t="n">
        <f aca="false">DF580+AF580/2</f>
        <v>20163</v>
      </c>
      <c r="DH580" s="422" t="n">
        <f aca="false">DG580/25000</f>
        <v>0.80652</v>
      </c>
      <c r="DI580" s="447" t="n">
        <f aca="false">6700/DG580*24</f>
        <v>7.97500371968457</v>
      </c>
      <c r="DJ580" s="435" t="n">
        <v>7.62</v>
      </c>
      <c r="DK580" s="428" t="n">
        <v>4.2</v>
      </c>
      <c r="DL580" s="447" t="n">
        <f aca="false">9500/DG580*24</f>
        <v>11.3078410950751</v>
      </c>
      <c r="DM580" s="423" t="n">
        <v>34.6</v>
      </c>
      <c r="DN580" s="423" t="n">
        <v>2.72</v>
      </c>
      <c r="DO580" s="424" t="n">
        <v>7.74</v>
      </c>
      <c r="DP580" s="424" t="n">
        <v>17.1</v>
      </c>
      <c r="DQ580" s="424" t="n">
        <v>113</v>
      </c>
      <c r="DR580" s="433"/>
      <c r="DS580" s="433"/>
      <c r="DT580" s="438"/>
      <c r="DU580" s="438" t="n">
        <v>0.82</v>
      </c>
      <c r="DV580" s="425"/>
      <c r="DW580" s="447" t="n">
        <f aca="false">3500/DG580*24</f>
        <v>4.16604671923821</v>
      </c>
      <c r="DX580" s="435" t="n">
        <v>6.4</v>
      </c>
      <c r="DY580" s="439" t="n">
        <v>7.84</v>
      </c>
      <c r="DZ580" s="440" t="n">
        <v>16.1</v>
      </c>
      <c r="EA580" s="661" t="n">
        <f aca="false">DZ580*3.6</f>
        <v>57.96</v>
      </c>
      <c r="EB580" s="442" t="n">
        <v>7640</v>
      </c>
      <c r="EC580" s="443" t="n">
        <v>6.3</v>
      </c>
      <c r="ED580" s="443"/>
      <c r="EE580" s="443"/>
      <c r="EF580" s="443"/>
      <c r="EG580" s="444" t="n">
        <v>10</v>
      </c>
      <c r="EH580" s="441"/>
      <c r="EI580" s="430" t="n">
        <f aca="false">DY580</f>
        <v>7.84</v>
      </c>
      <c r="EJ580" s="448" t="n">
        <f aca="false">DZ580</f>
        <v>16.1</v>
      </c>
      <c r="EK580" s="449" t="n">
        <f aca="false">EA580</f>
        <v>57.96</v>
      </c>
      <c r="EL580" s="418" t="n">
        <f aca="false">EB580</f>
        <v>7640</v>
      </c>
      <c r="EM580" s="432" t="n">
        <f aca="false">EC580</f>
        <v>6.3</v>
      </c>
      <c r="EN580" s="432"/>
      <c r="EO580" s="432"/>
      <c r="EP580" s="432"/>
      <c r="EQ580" s="431" t="n">
        <f aca="false">EG580</f>
        <v>10</v>
      </c>
      <c r="ER580" s="449"/>
      <c r="ES580" s="450" t="n">
        <f aca="false">44000/(BA580+AF580)*24</f>
        <v>26.0792255260298</v>
      </c>
      <c r="ET580" s="451" t="n">
        <f aca="false">(BA580+AF580)/BA$6</f>
        <v>0.80984</v>
      </c>
      <c r="EU580" s="452" t="n">
        <f aca="false">BV580/1000/ES580*24</f>
        <v>0.319850363636364</v>
      </c>
      <c r="EV580" s="451" t="n">
        <f aca="false">EU580/$EU$6</f>
        <v>0.592315488215488</v>
      </c>
      <c r="EW580" s="514" t="n">
        <f aca="false">1-EM580/BY580</f>
        <v>0.618026997792309</v>
      </c>
      <c r="EX580" s="515" t="n">
        <f aca="false">BY580-EM580</f>
        <v>10.1933122592117</v>
      </c>
      <c r="EY580" s="514" t="n">
        <f aca="false">1-EJ580/BU580</f>
        <v>0.690384615384615</v>
      </c>
      <c r="EZ580" s="515" t="n">
        <f aca="false">BU580-EJ580</f>
        <v>35.9</v>
      </c>
      <c r="FA580" s="451" t="n">
        <f aca="false">1-EK580/BV580</f>
        <v>0.8332376219107</v>
      </c>
      <c r="FB580" s="432" t="n">
        <f aca="false">BV580-EK580</f>
        <v>289.600406993974</v>
      </c>
      <c r="FC580" s="453"/>
      <c r="FD580" s="432"/>
      <c r="FE580" s="453" t="n">
        <f aca="false">1-EQ580/CB580</f>
        <v>0.887640449438202</v>
      </c>
      <c r="FF580" s="431" t="n">
        <f aca="false">CB580-EQ580</f>
        <v>79</v>
      </c>
      <c r="FG580" s="406" t="n">
        <v>50400</v>
      </c>
      <c r="FH580" s="590"/>
      <c r="FI580" s="591"/>
      <c r="FJ580" s="592"/>
      <c r="FK580" s="456" t="n">
        <f aca="false">3000/BS580*24</f>
        <v>1.7781290131384</v>
      </c>
      <c r="FL580" s="531" t="n">
        <v>1800</v>
      </c>
      <c r="FM580" s="456" t="n">
        <f aca="false">FL580/BS580*1000</f>
        <v>44.4532253284599</v>
      </c>
      <c r="FN580" s="531" t="n">
        <v>6335</v>
      </c>
      <c r="FO580" s="533" t="n">
        <f aca="false">FN580/11.15/1.2/1000</f>
        <v>0.473467862481315</v>
      </c>
      <c r="FP580" s="450" t="n">
        <f aca="false">FN580/BS580*1000</f>
        <v>156.450656919885</v>
      </c>
      <c r="FQ580" s="458" t="n">
        <v>46.8</v>
      </c>
      <c r="FR580" s="459" t="n">
        <f aca="false">FQ580/BS580*1000</f>
        <v>1.15578385853996</v>
      </c>
      <c r="FS580" s="577" t="n">
        <v>7.84</v>
      </c>
      <c r="FT580" s="578" t="n">
        <v>13.3</v>
      </c>
      <c r="FU580" s="661" t="n">
        <v>46</v>
      </c>
      <c r="FV580" s="580" t="n">
        <v>4</v>
      </c>
      <c r="FW580" s="581"/>
      <c r="FX580" s="580"/>
      <c r="FY580" s="453" t="n">
        <f aca="false">1-FV580/(EG580+DD580)</f>
        <v>0.6</v>
      </c>
      <c r="FZ580" s="453"/>
      <c r="GA580" s="430"/>
      <c r="GB580" s="514" t="n">
        <f aca="false">1-FT580/DZ580</f>
        <v>0.173913043478261</v>
      </c>
      <c r="GC580" s="515" t="n">
        <f aca="false">(CW580+DZ580-FT580)</f>
        <v>2.8</v>
      </c>
      <c r="GD580" s="514" t="n">
        <f aca="false">1-FU580/EA580</f>
        <v>0.206349206349206</v>
      </c>
      <c r="GE580" s="528" t="n">
        <f aca="false">CX580+EA580-FU580</f>
        <v>11.96</v>
      </c>
      <c r="GF580" s="462" t="n">
        <f aca="false">4100/BS580*24</f>
        <v>2.43010965128914</v>
      </c>
      <c r="GG580" s="607" t="n">
        <v>20</v>
      </c>
      <c r="GH580" s="451" t="n">
        <f aca="false">GG580/80</f>
        <v>0.25</v>
      </c>
      <c r="GI580" s="406" t="n">
        <v>140</v>
      </c>
      <c r="GJ580" s="463" t="n">
        <f aca="false">GI580/GG580</f>
        <v>7</v>
      </c>
      <c r="GK580" s="464" t="n">
        <f aca="false">GG580/(BS580/24)*1000</f>
        <v>11.8541934209227</v>
      </c>
      <c r="GL580" s="465" t="n">
        <v>7.99</v>
      </c>
      <c r="GM580" s="530" t="n">
        <v>12.9</v>
      </c>
      <c r="GN580" s="407" t="n">
        <v>42</v>
      </c>
      <c r="GO580" s="514" t="n">
        <f aca="false">1-GM580/FT580</f>
        <v>0.0300751879699248</v>
      </c>
      <c r="GP580" s="451" t="n">
        <f aca="false">1-GN580/FU580</f>
        <v>0.0869565217391305</v>
      </c>
      <c r="GQ580" s="578" t="n">
        <v>8</v>
      </c>
      <c r="GR580" s="456" t="n">
        <f aca="false">4300/BS580*24</f>
        <v>2.54865158549837</v>
      </c>
      <c r="GS580" s="532" t="n">
        <f aca="false">HC580</f>
        <v>12.1</v>
      </c>
      <c r="GT580" s="532" t="n">
        <f aca="false">HD580</f>
        <v>37.51</v>
      </c>
      <c r="GU580" s="514" t="n">
        <f aca="false">1-GS580/GM580</f>
        <v>0.062015503875969</v>
      </c>
      <c r="GV580" s="514" t="n">
        <f aca="false">1-GT580/GN580</f>
        <v>0.106904761904762</v>
      </c>
      <c r="GW580" s="514" t="n">
        <f aca="false">1-HC580/FT580</f>
        <v>0.0902255639097745</v>
      </c>
      <c r="GX580" s="514" t="n">
        <f aca="false">1-HD580/FU580</f>
        <v>0.184565217391304</v>
      </c>
      <c r="GY580" s="463" t="n">
        <f aca="false">GK580/(FU580-HD580)</f>
        <v>1.39625364204036</v>
      </c>
      <c r="GZ580" s="406" t="n">
        <v>39887</v>
      </c>
      <c r="HA580" s="582" t="n">
        <v>8.25</v>
      </c>
      <c r="HB580" s="452" t="n">
        <v>8.01</v>
      </c>
      <c r="HC580" s="578" t="n">
        <v>12.1</v>
      </c>
      <c r="HD580" s="464" t="n">
        <f aca="false">HC580*3.1</f>
        <v>37.51</v>
      </c>
      <c r="HE580" s="464" t="n">
        <v>12.1</v>
      </c>
      <c r="HF580" s="464" t="n">
        <f aca="false">HE580*2.7</f>
        <v>32.67</v>
      </c>
      <c r="HG580" s="583"/>
      <c r="HH580" s="576" t="n">
        <v>8</v>
      </c>
      <c r="HI580" s="584" t="n">
        <v>7620</v>
      </c>
      <c r="HJ580" s="407" t="n">
        <f aca="false">HI580*0.67</f>
        <v>5105.4</v>
      </c>
      <c r="HK580" s="407"/>
      <c r="HL580" s="550"/>
      <c r="HM580" s="585"/>
      <c r="HN580" s="462" t="n">
        <v>6.6</v>
      </c>
      <c r="HO580" s="575"/>
      <c r="HP580" s="549" t="n">
        <v>0.01</v>
      </c>
      <c r="HQ580" s="586"/>
      <c r="HR580" s="587"/>
      <c r="HS580" s="521" t="n">
        <v>0.23</v>
      </c>
      <c r="HT580" s="588" t="n">
        <v>4</v>
      </c>
      <c r="HU580" s="523" t="n">
        <f aca="false">72500/BA580*24</f>
        <v>44.5559766465226</v>
      </c>
      <c r="HV580" s="514" t="n">
        <f aca="false">1-HC580/BE580</f>
        <v>0.767307692307692</v>
      </c>
      <c r="HW580" s="514" t="n">
        <f aca="false">1-HD580/BF580</f>
        <v>0.845</v>
      </c>
      <c r="HX580" s="514" t="n">
        <f aca="false">1-HN580/BK580</f>
        <v>0.602409638554217</v>
      </c>
      <c r="HY580" s="600" t="s">
        <v>263</v>
      </c>
    </row>
    <row r="581" s="599" customFormat="true" ht="15" hidden="false" customHeight="true" outlineLevel="0" collapsed="false">
      <c r="A581" s="401" t="n">
        <v>44063</v>
      </c>
      <c r="B581" s="516" t="n">
        <v>38988</v>
      </c>
      <c r="C581" s="403" t="n">
        <f aca="false">B581/$B$6</f>
        <v>0.77976</v>
      </c>
      <c r="D581" s="572" t="n">
        <v>7.82</v>
      </c>
      <c r="E581" s="573" t="n">
        <v>41.75</v>
      </c>
      <c r="F581" s="407" t="n">
        <v>247</v>
      </c>
      <c r="G581" s="407" t="n">
        <f aca="false">F581*B581/1000</f>
        <v>9630.036</v>
      </c>
      <c r="H581" s="403" t="n">
        <f aca="false">G581/$G$6</f>
        <v>0.38520144</v>
      </c>
      <c r="I581" s="574"/>
      <c r="J581" s="407"/>
      <c r="K581" s="575"/>
      <c r="L581" s="575"/>
      <c r="M581" s="575"/>
      <c r="N581" s="576"/>
      <c r="O581" s="576"/>
      <c r="P581" s="410"/>
      <c r="Q581" s="410" t="n">
        <v>1440</v>
      </c>
      <c r="R581" s="410"/>
      <c r="S581" s="410"/>
      <c r="T581" s="411" t="n">
        <v>5.19</v>
      </c>
      <c r="U581" s="410" t="n">
        <f aca="false">V581/2.9</f>
        <v>3355.1724137931</v>
      </c>
      <c r="V581" s="410" t="n">
        <v>9730</v>
      </c>
      <c r="W581" s="410" t="n">
        <v>4436</v>
      </c>
      <c r="X581" s="517"/>
      <c r="Y581" s="474"/>
      <c r="Z581" s="430"/>
      <c r="AA581" s="410"/>
      <c r="AB581" s="410"/>
      <c r="AC581" s="410"/>
      <c r="AD581" s="475"/>
      <c r="AE581" s="478"/>
      <c r="AF581" s="479" t="n">
        <f aca="false">X581+Q581</f>
        <v>1440</v>
      </c>
      <c r="AG581" s="478" t="n">
        <f aca="false">AF581/$AF$6</f>
        <v>0.576</v>
      </c>
      <c r="AH581" s="479" t="n">
        <f aca="false">AI581/2.9</f>
        <v>3355.1724137931</v>
      </c>
      <c r="AI581" s="479" t="n">
        <f aca="false">(V581*Q581+F581*X581)/AF581</f>
        <v>9730</v>
      </c>
      <c r="AJ581" s="474" t="n">
        <f aca="false">(V581*Q581+X581*F581)/1000</f>
        <v>14011.2</v>
      </c>
      <c r="AK581" s="478" t="n">
        <f aca="false">AJ581/$AJ$6</f>
        <v>0.62272</v>
      </c>
      <c r="AL581" s="448" t="n">
        <v>38</v>
      </c>
      <c r="AM581" s="480"/>
      <c r="AN581" s="474" t="n">
        <v>2162</v>
      </c>
      <c r="AO581" s="474" t="n">
        <v>1939</v>
      </c>
      <c r="AP581" s="480" t="n">
        <v>7.52</v>
      </c>
      <c r="AQ581" s="448" t="n">
        <v>1192</v>
      </c>
      <c r="AR581" s="474" t="n">
        <f aca="false">AQ581*2.9</f>
        <v>3456.8</v>
      </c>
      <c r="AS581" s="658" t="n">
        <f aca="false">AR581/AQ581</f>
        <v>2.9</v>
      </c>
      <c r="AT581" s="474" t="n">
        <v>6370</v>
      </c>
      <c r="AU581" s="448"/>
      <c r="AV581" s="481" t="n">
        <v>12</v>
      </c>
      <c r="AW581" s="480" t="n">
        <v>20.47</v>
      </c>
      <c r="AX581" s="480" t="n">
        <v>32.52</v>
      </c>
      <c r="AY581" s="481" t="n">
        <v>12</v>
      </c>
      <c r="AZ581" s="481" t="n">
        <v>3.5</v>
      </c>
      <c r="BA581" s="421" t="n">
        <f aca="false">CC581+DF581</f>
        <v>37461</v>
      </c>
      <c r="BB581" s="422" t="n">
        <f aca="false">BA581/$BA$6</f>
        <v>0.74922</v>
      </c>
      <c r="BC581" s="423"/>
      <c r="BD581" s="424" t="n">
        <v>7.79</v>
      </c>
      <c r="BE581" s="425" t="n">
        <v>49.8</v>
      </c>
      <c r="BF581" s="421" t="n">
        <v>232</v>
      </c>
      <c r="BG581" s="427" t="n">
        <v>8110</v>
      </c>
      <c r="BH581" s="421" t="n">
        <f aca="false">BG581*0.67</f>
        <v>5433.7</v>
      </c>
      <c r="BI581" s="433"/>
      <c r="BJ581" s="422"/>
      <c r="BK581" s="428" t="n">
        <v>20.6</v>
      </c>
      <c r="BL581" s="428"/>
      <c r="BM581" s="429"/>
      <c r="BN581" s="423"/>
      <c r="BO581" s="426" t="n">
        <v>85</v>
      </c>
      <c r="BP581" s="426"/>
      <c r="BQ581" s="424" t="n">
        <v>6.34</v>
      </c>
      <c r="BR581" s="422" t="n">
        <f aca="false">BQ581/$BQ$6</f>
        <v>0.880555555555556</v>
      </c>
      <c r="BS581" s="410" t="n">
        <f aca="false">BA581+AF581</f>
        <v>38901</v>
      </c>
      <c r="BT581" s="430" t="n">
        <f aca="false">(BD581*BA581+AP581*AF581)/(AF581+BA581)</f>
        <v>7.78000539831881</v>
      </c>
      <c r="BU581" s="431" t="n">
        <f aca="false">(AQ581*Y581+BA581*BE581)/(BA581+Y581)</f>
        <v>49.8</v>
      </c>
      <c r="BV581" s="431" t="n">
        <f aca="false">(BA581*BF581+AR581*AF581)/(AF581+BA581)</f>
        <v>351.372561116681</v>
      </c>
      <c r="BW581" s="431" t="n">
        <f aca="false">(BA581*BG581+AS581*AF581)/(AF581+BA581)</f>
        <v>7809.89912855711</v>
      </c>
      <c r="BX581" s="431" t="n">
        <f aca="false">BW581*0.65</f>
        <v>5076.43443356212</v>
      </c>
      <c r="BY581" s="431" t="n">
        <f aca="false">(BK581*BA581+AY581*AF581)/BS581</f>
        <v>20.2816534279324</v>
      </c>
      <c r="BZ581" s="431"/>
      <c r="CA581" s="432"/>
      <c r="CB581" s="431" t="n">
        <f aca="false">BO581</f>
        <v>85</v>
      </c>
      <c r="CC581" s="433" t="n">
        <v>18888</v>
      </c>
      <c r="CD581" s="412" t="n">
        <f aca="false">CC581+AF581/2</f>
        <v>19608</v>
      </c>
      <c r="CE581" s="422" t="n">
        <f aca="false">CD581/25000</f>
        <v>0.78432</v>
      </c>
      <c r="CF581" s="434" t="n">
        <f aca="false">6700/CD581*24</f>
        <v>8.20073439412485</v>
      </c>
      <c r="CG581" s="435"/>
      <c r="CH581" s="428"/>
      <c r="CI581" s="447" t="n">
        <f aca="false">9500/CD581*24</f>
        <v>11.6279069767442</v>
      </c>
      <c r="CJ581" s="437" t="n">
        <v>34.6</v>
      </c>
      <c r="CK581" s="437" t="n">
        <v>1.54</v>
      </c>
      <c r="CL581" s="424"/>
      <c r="CM581" s="424" t="n">
        <v>17</v>
      </c>
      <c r="CN581" s="424" t="n">
        <v>121</v>
      </c>
      <c r="CO581" s="433"/>
      <c r="CP581" s="433"/>
      <c r="CQ581" s="438"/>
      <c r="CR581" s="438" t="n">
        <v>0.82</v>
      </c>
      <c r="CS581" s="425"/>
      <c r="CT581" s="433" t="n">
        <f aca="false">3500/CD581*24</f>
        <v>4.28396572827417</v>
      </c>
      <c r="CU581" s="435" t="n">
        <v>6.44</v>
      </c>
      <c r="CV581" s="439"/>
      <c r="CW581" s="440"/>
      <c r="CX581" s="441"/>
      <c r="CY581" s="442"/>
      <c r="CZ581" s="443"/>
      <c r="DA581" s="443"/>
      <c r="DB581" s="443"/>
      <c r="DC581" s="443"/>
      <c r="DD581" s="444"/>
      <c r="DE581" s="441"/>
      <c r="DF581" s="445" t="n">
        <v>18573</v>
      </c>
      <c r="DG581" s="446" t="n">
        <f aca="false">DF581+AF581/2</f>
        <v>19293</v>
      </c>
      <c r="DH581" s="422" t="n">
        <f aca="false">DG581/25000</f>
        <v>0.77172</v>
      </c>
      <c r="DI581" s="447" t="n">
        <f aca="false">6700/DG581*24</f>
        <v>8.33462914010263</v>
      </c>
      <c r="DJ581" s="435" t="n">
        <v>7.71</v>
      </c>
      <c r="DK581" s="428" t="n">
        <v>3.5</v>
      </c>
      <c r="DL581" s="447" t="n">
        <f aca="false">9500/DG581*24</f>
        <v>11.8177577359664</v>
      </c>
      <c r="DM581" s="423" t="n">
        <v>34.8</v>
      </c>
      <c r="DN581" s="423" t="n">
        <v>1.41</v>
      </c>
      <c r="DO581" s="424" t="n">
        <v>7.78</v>
      </c>
      <c r="DP581" s="424" t="n">
        <v>16.1</v>
      </c>
      <c r="DQ581" s="424" t="n">
        <v>108</v>
      </c>
      <c r="DR581" s="433"/>
      <c r="DS581" s="433"/>
      <c r="DT581" s="438"/>
      <c r="DU581" s="438" t="n">
        <v>0.83</v>
      </c>
      <c r="DV581" s="425"/>
      <c r="DW581" s="447" t="n">
        <f aca="false">3500/DG581*24</f>
        <v>4.35391074482973</v>
      </c>
      <c r="DX581" s="435" t="n">
        <v>6.16</v>
      </c>
      <c r="DY581" s="439" t="n">
        <v>8.22</v>
      </c>
      <c r="DZ581" s="440" t="n">
        <v>15.9</v>
      </c>
      <c r="EA581" s="661" t="n">
        <f aca="false">DZ581*3.6</f>
        <v>57.24</v>
      </c>
      <c r="EB581" s="442" t="n">
        <v>7710</v>
      </c>
      <c r="EC581" s="443" t="n">
        <v>7</v>
      </c>
      <c r="ED581" s="443"/>
      <c r="EE581" s="443"/>
      <c r="EF581" s="443"/>
      <c r="EG581" s="444" t="n">
        <v>9</v>
      </c>
      <c r="EH581" s="441"/>
      <c r="EI581" s="430" t="n">
        <f aca="false">DY581</f>
        <v>8.22</v>
      </c>
      <c r="EJ581" s="448" t="n">
        <f aca="false">DZ581</f>
        <v>15.9</v>
      </c>
      <c r="EK581" s="449" t="n">
        <f aca="false">EA581</f>
        <v>57.24</v>
      </c>
      <c r="EL581" s="418" t="n">
        <f aca="false">EB581</f>
        <v>7710</v>
      </c>
      <c r="EM581" s="432" t="n">
        <f aca="false">EC581</f>
        <v>7</v>
      </c>
      <c r="EN581" s="432"/>
      <c r="EO581" s="432"/>
      <c r="EP581" s="432"/>
      <c r="EQ581" s="431" t="n">
        <f aca="false">EG581</f>
        <v>9</v>
      </c>
      <c r="ER581" s="449"/>
      <c r="ES581" s="450" t="n">
        <f aca="false">44000/(BA581+AF581)*24</f>
        <v>27.1458317266908</v>
      </c>
      <c r="ET581" s="451" t="n">
        <f aca="false">(BA581+AF581)/BA$6</f>
        <v>0.77802</v>
      </c>
      <c r="EU581" s="452" t="n">
        <f aca="false">BV581/1000/ES581*24</f>
        <v>0.310653272727273</v>
      </c>
      <c r="EV581" s="451" t="n">
        <f aca="false">EU581/$EU$6</f>
        <v>0.575283838383838</v>
      </c>
      <c r="EW581" s="514" t="n">
        <f aca="false">1-EM581/BY581</f>
        <v>0.65486048635663</v>
      </c>
      <c r="EX581" s="515" t="n">
        <f aca="false">BY581-EM581</f>
        <v>13.2816534279324</v>
      </c>
      <c r="EY581" s="514" t="n">
        <f aca="false">1-EJ581/BU581</f>
        <v>0.680722891566265</v>
      </c>
      <c r="EZ581" s="515" t="n">
        <f aca="false">BU581-EJ581</f>
        <v>33.9</v>
      </c>
      <c r="FA581" s="451" t="n">
        <f aca="false">1-EK581/BV581</f>
        <v>0.837095987751325</v>
      </c>
      <c r="FB581" s="432" t="n">
        <f aca="false">BV581-EK581</f>
        <v>294.132561116681</v>
      </c>
      <c r="FC581" s="453"/>
      <c r="FD581" s="432"/>
      <c r="FE581" s="453" t="n">
        <f aca="false">1-EQ581/CB581</f>
        <v>0.894117647058824</v>
      </c>
      <c r="FF581" s="431" t="n">
        <f aca="false">CB581-EQ581</f>
        <v>76</v>
      </c>
      <c r="FG581" s="406" t="n">
        <v>50400</v>
      </c>
      <c r="FH581" s="590"/>
      <c r="FI581" s="591"/>
      <c r="FJ581" s="592"/>
      <c r="FK581" s="456" t="n">
        <f aca="false">3000/BS581*24</f>
        <v>1.85085216318347</v>
      </c>
      <c r="FL581" s="531" t="n">
        <v>1800</v>
      </c>
      <c r="FM581" s="456" t="n">
        <f aca="false">FL581/BS581*1000</f>
        <v>46.2713040795866</v>
      </c>
      <c r="FN581" s="531" t="n">
        <v>7116</v>
      </c>
      <c r="FO581" s="533" t="n">
        <f aca="false">FN581/11.15/1.2/1000</f>
        <v>0.531838565022422</v>
      </c>
      <c r="FP581" s="450" t="n">
        <f aca="false">FN581/BS581*1000</f>
        <v>182.925888794633</v>
      </c>
      <c r="FQ581" s="458" t="n">
        <v>46.8</v>
      </c>
      <c r="FR581" s="459" t="n">
        <f aca="false">FQ581/BS581*1000</f>
        <v>1.20305390606925</v>
      </c>
      <c r="FS581" s="577" t="n">
        <v>7.97</v>
      </c>
      <c r="FT581" s="578" t="n">
        <v>13.2</v>
      </c>
      <c r="FU581" s="661" t="n">
        <v>49</v>
      </c>
      <c r="FV581" s="580" t="n">
        <v>2</v>
      </c>
      <c r="FW581" s="581"/>
      <c r="FX581" s="580"/>
      <c r="FY581" s="453" t="n">
        <f aca="false">1-FV581/(EG581+DD581)</f>
        <v>0.777777777777778</v>
      </c>
      <c r="FZ581" s="453"/>
      <c r="GA581" s="430"/>
      <c r="GB581" s="514" t="n">
        <f aca="false">1-FT581/DZ581</f>
        <v>0.169811320754717</v>
      </c>
      <c r="GC581" s="515" t="n">
        <f aca="false">(CW581+DZ581-FT581)</f>
        <v>2.7</v>
      </c>
      <c r="GD581" s="514" t="n">
        <f aca="false">1-FU581/EA581</f>
        <v>0.143955276030748</v>
      </c>
      <c r="GE581" s="528" t="n">
        <f aca="false">CX581+EA581-FU581</f>
        <v>8.24</v>
      </c>
      <c r="GF581" s="462" t="n">
        <f aca="false">4100/BS581*24</f>
        <v>2.52949795635074</v>
      </c>
      <c r="GG581" s="607" t="n">
        <v>20</v>
      </c>
      <c r="GH581" s="451" t="n">
        <f aca="false">GG581/80</f>
        <v>0.25</v>
      </c>
      <c r="GI581" s="406" t="n">
        <v>140</v>
      </c>
      <c r="GJ581" s="463" t="n">
        <f aca="false">GI581/GG581</f>
        <v>7</v>
      </c>
      <c r="GK581" s="464" t="n">
        <f aca="false">GG581/(BS581/24)*1000</f>
        <v>12.3390144212231</v>
      </c>
      <c r="GL581" s="465" t="n">
        <v>8.23</v>
      </c>
      <c r="GM581" s="530" t="n">
        <v>12.7</v>
      </c>
      <c r="GN581" s="407" t="n">
        <v>49</v>
      </c>
      <c r="GO581" s="514" t="n">
        <f aca="false">1-GM581/FT581</f>
        <v>0.0378787878787878</v>
      </c>
      <c r="GP581" s="451" t="n">
        <f aca="false">1-GN581/FU581</f>
        <v>0</v>
      </c>
      <c r="GQ581" s="578" t="n">
        <v>8</v>
      </c>
      <c r="GR581" s="456" t="n">
        <f aca="false">4300/BS581*24</f>
        <v>2.65288810056297</v>
      </c>
      <c r="GS581" s="532" t="n">
        <f aca="false">HC581</f>
        <v>12.1</v>
      </c>
      <c r="GT581" s="532" t="n">
        <f aca="false">HD581</f>
        <v>37.51</v>
      </c>
      <c r="GU581" s="514" t="n">
        <f aca="false">1-GS581/GM581</f>
        <v>0.047244094488189</v>
      </c>
      <c r="GV581" s="514" t="n">
        <f aca="false">1-GT581/GN581</f>
        <v>0.234489795918367</v>
      </c>
      <c r="GW581" s="514" t="n">
        <f aca="false">1-HC581/FT581</f>
        <v>0.0833333333333333</v>
      </c>
      <c r="GX581" s="514" t="n">
        <f aca="false">1-HD581/FU581</f>
        <v>0.234489795918367</v>
      </c>
      <c r="GY581" s="463" t="n">
        <f aca="false">GK581/(FU581-HD581)</f>
        <v>1.07389159453639</v>
      </c>
      <c r="GZ581" s="406" t="n">
        <v>37534</v>
      </c>
      <c r="HA581" s="582" t="n">
        <v>8.24</v>
      </c>
      <c r="HB581" s="452" t="n">
        <v>8.08</v>
      </c>
      <c r="HC581" s="578" t="n">
        <v>12.1</v>
      </c>
      <c r="HD581" s="464" t="n">
        <f aca="false">HC581*3.1</f>
        <v>37.51</v>
      </c>
      <c r="HE581" s="464" t="n">
        <v>12.6</v>
      </c>
      <c r="HF581" s="464" t="n">
        <f aca="false">HE581*2.7</f>
        <v>34.02</v>
      </c>
      <c r="HG581" s="583"/>
      <c r="HH581" s="576" t="n">
        <v>6</v>
      </c>
      <c r="HI581" s="584" t="n">
        <v>7870</v>
      </c>
      <c r="HJ581" s="407" t="n">
        <f aca="false">HI581*0.67</f>
        <v>5272.9</v>
      </c>
      <c r="HK581" s="407"/>
      <c r="HL581" s="550"/>
      <c r="HM581" s="585"/>
      <c r="HN581" s="462" t="n">
        <v>5.95</v>
      </c>
      <c r="HO581" s="575"/>
      <c r="HP581" s="549" t="n">
        <v>0.01</v>
      </c>
      <c r="HQ581" s="586"/>
      <c r="HR581" s="587"/>
      <c r="HS581" s="521" t="n">
        <v>0.38</v>
      </c>
      <c r="HT581" s="588" t="n">
        <v>4</v>
      </c>
      <c r="HU581" s="523" t="n">
        <f aca="false">72500/BA581*24</f>
        <v>46.448306238488</v>
      </c>
      <c r="HV581" s="514" t="n">
        <f aca="false">1-HC581/BE581</f>
        <v>0.757028112449799</v>
      </c>
      <c r="HW581" s="514" t="n">
        <f aca="false">1-HD581/BF581</f>
        <v>0.838318965517241</v>
      </c>
      <c r="HX581" s="514" t="n">
        <f aca="false">1-HN581/BK581</f>
        <v>0.711165048543689</v>
      </c>
      <c r="HY581" s="600" t="s">
        <v>264</v>
      </c>
    </row>
    <row r="582" s="599" customFormat="true" ht="15" hidden="false" customHeight="true" outlineLevel="0" collapsed="false">
      <c r="A582" s="401" t="n">
        <v>44064</v>
      </c>
      <c r="B582" s="516" t="n">
        <v>37049</v>
      </c>
      <c r="C582" s="403" t="n">
        <f aca="false">B582/$B$6</f>
        <v>0.74098</v>
      </c>
      <c r="D582" s="572" t="n">
        <v>7.68</v>
      </c>
      <c r="E582" s="573" t="n">
        <v>40.8</v>
      </c>
      <c r="F582" s="407" t="n">
        <v>201</v>
      </c>
      <c r="G582" s="407" t="n">
        <f aca="false">F582*B582/1000</f>
        <v>7446.849</v>
      </c>
      <c r="H582" s="403" t="n">
        <f aca="false">G582/$G$6</f>
        <v>0.29787396</v>
      </c>
      <c r="I582" s="574"/>
      <c r="J582" s="407"/>
      <c r="K582" s="575"/>
      <c r="L582" s="575"/>
      <c r="M582" s="575"/>
      <c r="N582" s="576"/>
      <c r="O582" s="576"/>
      <c r="P582" s="410"/>
      <c r="Q582" s="410" t="n">
        <v>1440</v>
      </c>
      <c r="R582" s="410"/>
      <c r="S582" s="410"/>
      <c r="T582" s="411" t="n">
        <v>5</v>
      </c>
      <c r="U582" s="410" t="n">
        <f aca="false">V582/2.9</f>
        <v>3444.13793103448</v>
      </c>
      <c r="V582" s="410" t="n">
        <v>9988</v>
      </c>
      <c r="W582" s="410" t="n">
        <v>3664</v>
      </c>
      <c r="X582" s="517" t="n">
        <v>1200</v>
      </c>
      <c r="Y582" s="474"/>
      <c r="Z582" s="430"/>
      <c r="AA582" s="410"/>
      <c r="AB582" s="410"/>
      <c r="AC582" s="410"/>
      <c r="AD582" s="475"/>
      <c r="AE582" s="478"/>
      <c r="AF582" s="479" t="n">
        <f aca="false">X582+Q582</f>
        <v>2640</v>
      </c>
      <c r="AG582" s="478" t="n">
        <f aca="false">AF582/$AF$6</f>
        <v>1.056</v>
      </c>
      <c r="AH582" s="479" t="n">
        <f aca="false">AI582/2.9</f>
        <v>1910.12539184953</v>
      </c>
      <c r="AI582" s="479" t="n">
        <f aca="false">(V582*Q582+F582*X582)/AF582</f>
        <v>5539.36363636364</v>
      </c>
      <c r="AJ582" s="474" t="n">
        <f aca="false">(V582*Q582+X582*F582)/1000</f>
        <v>14623.92</v>
      </c>
      <c r="AK582" s="478" t="n">
        <f aca="false">AJ582/$AJ$6</f>
        <v>0.649952</v>
      </c>
      <c r="AL582" s="448" t="n">
        <v>38</v>
      </c>
      <c r="AM582" s="480"/>
      <c r="AN582" s="474" t="n">
        <v>2070</v>
      </c>
      <c r="AO582" s="474" t="n">
        <v>1906</v>
      </c>
      <c r="AP582" s="480" t="n">
        <v>7.6</v>
      </c>
      <c r="AQ582" s="448" t="n">
        <v>1232</v>
      </c>
      <c r="AR582" s="474" t="n">
        <f aca="false">AQ582*2.9</f>
        <v>3572.8</v>
      </c>
      <c r="AS582" s="658" t="n">
        <f aca="false">AR582/AQ582</f>
        <v>2.9</v>
      </c>
      <c r="AT582" s="474" t="n">
        <v>6260</v>
      </c>
      <c r="AU582" s="448"/>
      <c r="AV582" s="481" t="n">
        <v>10</v>
      </c>
      <c r="AW582" s="480" t="n">
        <v>20.48</v>
      </c>
      <c r="AX582" s="480" t="n">
        <v>32.61</v>
      </c>
      <c r="AY582" s="481" t="n">
        <v>9.9</v>
      </c>
      <c r="AZ582" s="481" t="n">
        <v>2.9</v>
      </c>
      <c r="BA582" s="421" t="n">
        <f aca="false">CC582+DF582</f>
        <v>37915</v>
      </c>
      <c r="BB582" s="422" t="n">
        <f aca="false">BA582/$BA$6</f>
        <v>0.7583</v>
      </c>
      <c r="BC582" s="423"/>
      <c r="BD582" s="424" t="n">
        <v>7.74</v>
      </c>
      <c r="BE582" s="425" t="n">
        <v>46.8</v>
      </c>
      <c r="BF582" s="421" t="n">
        <v>266</v>
      </c>
      <c r="BG582" s="427" t="n">
        <v>8120</v>
      </c>
      <c r="BH582" s="421" t="n">
        <f aca="false">BG582*0.67</f>
        <v>5440.4</v>
      </c>
      <c r="BI582" s="433"/>
      <c r="BJ582" s="422"/>
      <c r="BK582" s="428" t="n">
        <v>20.3</v>
      </c>
      <c r="BL582" s="428" t="n">
        <v>14.1</v>
      </c>
      <c r="BM582" s="429" t="n">
        <v>4.1</v>
      </c>
      <c r="BN582" s="423" t="n">
        <v>1.8</v>
      </c>
      <c r="BO582" s="426" t="n">
        <v>82</v>
      </c>
      <c r="BP582" s="426" t="n">
        <v>32</v>
      </c>
      <c r="BQ582" s="424" t="n">
        <v>5.98</v>
      </c>
      <c r="BR582" s="422" t="n">
        <f aca="false">BQ582/$BQ$6</f>
        <v>0.830555555555556</v>
      </c>
      <c r="BS582" s="410" t="n">
        <f aca="false">BA582+AF582</f>
        <v>40555</v>
      </c>
      <c r="BT582" s="430" t="n">
        <f aca="false">(BD582*BA582+AP582*AF582)/(AF582+BA582)</f>
        <v>7.73088645049932</v>
      </c>
      <c r="BU582" s="431" t="n">
        <f aca="false">(AQ582*Y582+BA582*BE582)/(BA582+Y582)</f>
        <v>46.8</v>
      </c>
      <c r="BV582" s="431" t="n">
        <f aca="false">(BA582*BF582+AR582*AF582)/(AF582+BA582)</f>
        <v>481.262039206017</v>
      </c>
      <c r="BW582" s="431" t="n">
        <f aca="false">(BA582*BG582+AS582*AF582)/(AF582+BA582)</f>
        <v>7591.6029096289</v>
      </c>
      <c r="BX582" s="431" t="n">
        <f aca="false">BW582*0.65</f>
        <v>4934.54189125878</v>
      </c>
      <c r="BY582" s="431" t="n">
        <f aca="false">(BK582*BA582+AY582*AF582)/BS582</f>
        <v>19.6229934656639</v>
      </c>
      <c r="BZ582" s="431" t="n">
        <f aca="false">(BL582*BA582+AY582*AF582)/BS582</f>
        <v>13.8265935149797</v>
      </c>
      <c r="CA582" s="432" t="n">
        <f aca="false">(BN582*BA582+AZ582*AF582)/BS582</f>
        <v>1.87160646036247</v>
      </c>
      <c r="CB582" s="431" t="n">
        <f aca="false">BO582</f>
        <v>82</v>
      </c>
      <c r="CC582" s="433" t="n">
        <v>18745</v>
      </c>
      <c r="CD582" s="412" t="n">
        <f aca="false">CC582+AF582/2</f>
        <v>20065</v>
      </c>
      <c r="CE582" s="422" t="n">
        <f aca="false">CD582/25000</f>
        <v>0.8026</v>
      </c>
      <c r="CF582" s="434" t="n">
        <f aca="false">6700/CD582*24</f>
        <v>8.01395464739596</v>
      </c>
      <c r="CG582" s="435"/>
      <c r="CH582" s="428"/>
      <c r="CI582" s="447" t="n">
        <f aca="false">9500/CD582*24</f>
        <v>11.3630700224271</v>
      </c>
      <c r="CJ582" s="437" t="n">
        <v>34.6</v>
      </c>
      <c r="CK582" s="437" t="n">
        <v>1.26</v>
      </c>
      <c r="CL582" s="424"/>
      <c r="CM582" s="424" t="n">
        <v>17.2</v>
      </c>
      <c r="CN582" s="424" t="n">
        <v>122</v>
      </c>
      <c r="CO582" s="433"/>
      <c r="CP582" s="433"/>
      <c r="CQ582" s="438"/>
      <c r="CR582" s="438" t="n">
        <v>0.83</v>
      </c>
      <c r="CS582" s="425"/>
      <c r="CT582" s="433" t="n">
        <f aca="false">3500/CD582*24</f>
        <v>4.18639421878894</v>
      </c>
      <c r="CU582" s="435" t="n">
        <v>6.64</v>
      </c>
      <c r="CV582" s="439"/>
      <c r="CW582" s="440"/>
      <c r="CX582" s="441"/>
      <c r="CY582" s="442"/>
      <c r="CZ582" s="443"/>
      <c r="DA582" s="443"/>
      <c r="DB582" s="443"/>
      <c r="DC582" s="443"/>
      <c r="DD582" s="444"/>
      <c r="DE582" s="441"/>
      <c r="DF582" s="445" t="n">
        <v>19170</v>
      </c>
      <c r="DG582" s="446" t="n">
        <f aca="false">DF582+AF582/2</f>
        <v>20490</v>
      </c>
      <c r="DH582" s="422" t="n">
        <f aca="false">DG582/25000</f>
        <v>0.8196</v>
      </c>
      <c r="DI582" s="447" t="n">
        <f aca="false">6700/DG582*24</f>
        <v>7.84773060029283</v>
      </c>
      <c r="DJ582" s="435" t="n">
        <v>7.75</v>
      </c>
      <c r="DK582" s="428" t="n">
        <v>3.8</v>
      </c>
      <c r="DL582" s="447" t="n">
        <f aca="false">9500/DG582*24</f>
        <v>11.1273792093704</v>
      </c>
      <c r="DM582" s="423" t="n">
        <v>34.5</v>
      </c>
      <c r="DN582" s="423" t="n">
        <v>1.98</v>
      </c>
      <c r="DO582" s="424" t="n">
        <v>7.77</v>
      </c>
      <c r="DP582" s="424" t="n">
        <v>15.9</v>
      </c>
      <c r="DQ582" s="424" t="n">
        <v>113</v>
      </c>
      <c r="DR582" s="433"/>
      <c r="DS582" s="433"/>
      <c r="DT582" s="438"/>
      <c r="DU582" s="438" t="n">
        <v>0.83</v>
      </c>
      <c r="DV582" s="425"/>
      <c r="DW582" s="447" t="n">
        <f aca="false">3500/DG582*24</f>
        <v>4.099560761347</v>
      </c>
      <c r="DX582" s="435" t="n">
        <v>6.9</v>
      </c>
      <c r="DY582" s="439" t="n">
        <v>8</v>
      </c>
      <c r="DZ582" s="440" t="n">
        <v>15.4</v>
      </c>
      <c r="EA582" s="661" t="n">
        <f aca="false">DZ582*3.6</f>
        <v>55.44</v>
      </c>
      <c r="EB582" s="442" t="n">
        <v>7530</v>
      </c>
      <c r="EC582" s="443" t="n">
        <v>5.4</v>
      </c>
      <c r="ED582" s="443" t="n">
        <v>0.21</v>
      </c>
      <c r="EE582" s="443" t="n">
        <v>6</v>
      </c>
      <c r="EF582" s="443" t="n">
        <v>1.3</v>
      </c>
      <c r="EG582" s="444" t="n">
        <v>8</v>
      </c>
      <c r="EH582" s="441" t="n">
        <v>16</v>
      </c>
      <c r="EI582" s="430" t="n">
        <f aca="false">DY582</f>
        <v>8</v>
      </c>
      <c r="EJ582" s="448" t="n">
        <f aca="false">DZ582</f>
        <v>15.4</v>
      </c>
      <c r="EK582" s="449" t="n">
        <f aca="false">EA582</f>
        <v>55.44</v>
      </c>
      <c r="EL582" s="418" t="n">
        <f aca="false">EB582</f>
        <v>7530</v>
      </c>
      <c r="EM582" s="432" t="n">
        <f aca="false">EC582</f>
        <v>5.4</v>
      </c>
      <c r="EN582" s="432" t="n">
        <f aca="false">ED582</f>
        <v>0.21</v>
      </c>
      <c r="EO582" s="432" t="n">
        <f aca="false">EE582</f>
        <v>6</v>
      </c>
      <c r="EP582" s="432" t="n">
        <f aca="false">EF582</f>
        <v>1.3</v>
      </c>
      <c r="EQ582" s="431" t="n">
        <f aca="false">EG582</f>
        <v>8</v>
      </c>
      <c r="ER582" s="449" t="n">
        <f aca="false">EH582</f>
        <v>16</v>
      </c>
      <c r="ES582" s="450" t="n">
        <f aca="false">44000/(BA582+AF582)*24</f>
        <v>26.0387128590803</v>
      </c>
      <c r="ET582" s="451" t="n">
        <f aca="false">(BA582+AF582)/BA$6</f>
        <v>0.8111</v>
      </c>
      <c r="EU582" s="452" t="n">
        <f aca="false">BV582/1000/ES582*24</f>
        <v>0.443581409090909</v>
      </c>
      <c r="EV582" s="451" t="n">
        <f aca="false">EU582/$EU$6</f>
        <v>0.821447053872054</v>
      </c>
      <c r="EW582" s="514" t="n">
        <f aca="false">1-EM582/BY582</f>
        <v>0.724812628131948</v>
      </c>
      <c r="EX582" s="515" t="n">
        <f aca="false">BY582-EM582</f>
        <v>14.2229934656639</v>
      </c>
      <c r="EY582" s="514" t="n">
        <f aca="false">1-EJ582/BU582</f>
        <v>0.670940170940171</v>
      </c>
      <c r="EZ582" s="515" t="n">
        <f aca="false">BU582-EJ582</f>
        <v>31.4</v>
      </c>
      <c r="FA582" s="451" t="n">
        <f aca="false">1-EK582/BV582</f>
        <v>0.884802881832391</v>
      </c>
      <c r="FB582" s="432" t="n">
        <f aca="false">BV582-EK582</f>
        <v>425.822039206017</v>
      </c>
      <c r="FC582" s="453" t="n">
        <f aca="false">1-EP582/CA582</f>
        <v>0.305409535854973</v>
      </c>
      <c r="FD582" s="432" t="n">
        <f aca="false">CA582-EP582</f>
        <v>0.571606460362471</v>
      </c>
      <c r="FE582" s="453" t="n">
        <f aca="false">1-EQ582/CB582</f>
        <v>0.902439024390244</v>
      </c>
      <c r="FF582" s="431" t="n">
        <f aca="false">CB582-EQ582</f>
        <v>74</v>
      </c>
      <c r="FG582" s="406" t="n">
        <v>50400</v>
      </c>
      <c r="FH582" s="590"/>
      <c r="FI582" s="591"/>
      <c r="FJ582" s="592"/>
      <c r="FK582" s="456" t="n">
        <f aca="false">3000/BS582*24</f>
        <v>1.77536678584638</v>
      </c>
      <c r="FL582" s="531" t="n">
        <v>1800</v>
      </c>
      <c r="FM582" s="456" t="n">
        <f aca="false">FL582/BS582*1000</f>
        <v>44.3841696461595</v>
      </c>
      <c r="FN582" s="531" t="n">
        <v>11259</v>
      </c>
      <c r="FO582" s="533" t="n">
        <f aca="false">FN582/11.15/1.2/1000</f>
        <v>0.841479820627803</v>
      </c>
      <c r="FP582" s="450" t="n">
        <f aca="false">FN582/BS582*1000</f>
        <v>277.622981136728</v>
      </c>
      <c r="FQ582" s="458" t="n">
        <v>43.2</v>
      </c>
      <c r="FR582" s="459" t="n">
        <f aca="false">FQ582/BS582*1000</f>
        <v>1.06522007150783</v>
      </c>
      <c r="FS582" s="577" t="n">
        <v>8.15</v>
      </c>
      <c r="FT582" s="578" t="n">
        <v>11.8</v>
      </c>
      <c r="FU582" s="661" t="n">
        <v>53</v>
      </c>
      <c r="FV582" s="580" t="n">
        <v>14</v>
      </c>
      <c r="FW582" s="581" t="n">
        <v>0.4</v>
      </c>
      <c r="FX582" s="580" t="n">
        <v>8</v>
      </c>
      <c r="FY582" s="453" t="n">
        <f aca="false">1-FV582/(EG582+DD582)</f>
        <v>-0.75</v>
      </c>
      <c r="FZ582" s="453" t="n">
        <f aca="false">1-FW582/(EF582+DC582)</f>
        <v>0.692307692307692</v>
      </c>
      <c r="GA582" s="430" t="n">
        <f aca="false">EF582+DC582-FW582</f>
        <v>0.9</v>
      </c>
      <c r="GB582" s="514" t="n">
        <f aca="false">1-FT582/DZ582</f>
        <v>0.233766233766234</v>
      </c>
      <c r="GC582" s="515" t="n">
        <f aca="false">(CW582+DZ582-FT582)</f>
        <v>3.6</v>
      </c>
      <c r="GD582" s="514" t="n">
        <f aca="false">1-FU582/EA582</f>
        <v>0.0440115440115441</v>
      </c>
      <c r="GE582" s="528" t="n">
        <f aca="false">CX582+EA582-FU582</f>
        <v>2.44</v>
      </c>
      <c r="GF582" s="462" t="n">
        <f aca="false">4100/BS582*24</f>
        <v>2.42633460732339</v>
      </c>
      <c r="GG582" s="607" t="n">
        <v>20</v>
      </c>
      <c r="GH582" s="451" t="n">
        <f aca="false">GG582/80</f>
        <v>0.25</v>
      </c>
      <c r="GI582" s="406" t="n">
        <v>140</v>
      </c>
      <c r="GJ582" s="463" t="n">
        <f aca="false">GI582/GG582</f>
        <v>7</v>
      </c>
      <c r="GK582" s="464" t="n">
        <f aca="false">GG582/(BS582/24)*1000</f>
        <v>11.8357785723092</v>
      </c>
      <c r="GL582" s="465" t="n">
        <v>8.14</v>
      </c>
      <c r="GM582" s="530" t="n">
        <v>11</v>
      </c>
      <c r="GN582" s="407" t="n">
        <v>52</v>
      </c>
      <c r="GO582" s="514" t="n">
        <f aca="false">1-GM582/FT582</f>
        <v>0.0677966101694916</v>
      </c>
      <c r="GP582" s="451" t="n">
        <f aca="false">1-GN582/FU582</f>
        <v>0.0188679245283019</v>
      </c>
      <c r="GQ582" s="578" t="n">
        <v>8</v>
      </c>
      <c r="GR582" s="456" t="n">
        <f aca="false">4300/BS582*24</f>
        <v>2.54469239304648</v>
      </c>
      <c r="GS582" s="532" t="n">
        <f aca="false">HC582</f>
        <v>10.9</v>
      </c>
      <c r="GT582" s="532" t="n">
        <f aca="false">HD582</f>
        <v>33.79</v>
      </c>
      <c r="GU582" s="514" t="n">
        <f aca="false">1-GS582/GM582</f>
        <v>0.00909090909090904</v>
      </c>
      <c r="GV582" s="514" t="n">
        <f aca="false">1-GT582/GN582</f>
        <v>0.350192307692308</v>
      </c>
      <c r="GW582" s="514" t="n">
        <f aca="false">1-HC582/FT582</f>
        <v>0.076271186440678</v>
      </c>
      <c r="GX582" s="514" t="n">
        <f aca="false">1-HD582/FU582</f>
        <v>0.362452830188679</v>
      </c>
      <c r="GY582" s="463" t="n">
        <f aca="false">GK582/(FU582-HD582)</f>
        <v>0.616125901733952</v>
      </c>
      <c r="GZ582" s="406" t="n">
        <v>38590</v>
      </c>
      <c r="HA582" s="582" t="n">
        <v>8.28</v>
      </c>
      <c r="HB582" s="452" t="n">
        <v>8.03</v>
      </c>
      <c r="HC582" s="578" t="n">
        <v>10.9</v>
      </c>
      <c r="HD582" s="464" t="n">
        <f aca="false">HC582*3.1</f>
        <v>33.79</v>
      </c>
      <c r="HE582" s="464" t="n">
        <v>11.9</v>
      </c>
      <c r="HF582" s="464" t="n">
        <f aca="false">HE582*2.7</f>
        <v>32.13</v>
      </c>
      <c r="HG582" s="583"/>
      <c r="HH582" s="576" t="n">
        <v>8</v>
      </c>
      <c r="HI582" s="584" t="n">
        <v>7550</v>
      </c>
      <c r="HJ582" s="407" t="n">
        <f aca="false">HI582*0.67</f>
        <v>5058.5</v>
      </c>
      <c r="HK582" s="407"/>
      <c r="HL582" s="550" t="n">
        <v>1487</v>
      </c>
      <c r="HM582" s="585" t="n">
        <v>5.8</v>
      </c>
      <c r="HN582" s="462" t="n">
        <v>6.55</v>
      </c>
      <c r="HO582" s="575" t="n">
        <v>0.16</v>
      </c>
      <c r="HP582" s="549" t="n">
        <v>0.01</v>
      </c>
      <c r="HQ582" s="586" t="n">
        <v>5.1</v>
      </c>
      <c r="HR582" s="587" t="n">
        <v>0.36</v>
      </c>
      <c r="HS582" s="521" t="n">
        <v>0.29</v>
      </c>
      <c r="HT582" s="588" t="n">
        <v>4</v>
      </c>
      <c r="HU582" s="523" t="n">
        <f aca="false">72500/BA582*24</f>
        <v>45.8921271264671</v>
      </c>
      <c r="HV582" s="514" t="n">
        <f aca="false">1-HC582/BE582</f>
        <v>0.767094017094017</v>
      </c>
      <c r="HW582" s="514" t="n">
        <f aca="false">1-HD582/BF582</f>
        <v>0.87296992481203</v>
      </c>
      <c r="HX582" s="514" t="n">
        <f aca="false">1-HN582/BK582</f>
        <v>0.677339901477833</v>
      </c>
      <c r="HY582" s="600" t="s">
        <v>265</v>
      </c>
    </row>
    <row r="583" s="599" customFormat="true" ht="15" hidden="false" customHeight="true" outlineLevel="0" collapsed="false">
      <c r="A583" s="401" t="n">
        <v>44065</v>
      </c>
      <c r="B583" s="516" t="n">
        <v>37802</v>
      </c>
      <c r="C583" s="403" t="n">
        <f aca="false">B583/$B$6</f>
        <v>0.75604</v>
      </c>
      <c r="D583" s="572" t="n">
        <v>7.85</v>
      </c>
      <c r="E583" s="573" t="n">
        <v>43.15</v>
      </c>
      <c r="F583" s="407" t="n">
        <v>324</v>
      </c>
      <c r="G583" s="407" t="n">
        <f aca="false">F583*B583/1000</f>
        <v>12247.848</v>
      </c>
      <c r="H583" s="403" t="n">
        <f aca="false">G583/$G$6</f>
        <v>0.48991392</v>
      </c>
      <c r="I583" s="574"/>
      <c r="J583" s="407"/>
      <c r="K583" s="575"/>
      <c r="L583" s="575"/>
      <c r="M583" s="575"/>
      <c r="N583" s="576"/>
      <c r="O583" s="576"/>
      <c r="P583" s="410"/>
      <c r="Q583" s="410" t="n">
        <v>1440</v>
      </c>
      <c r="R583" s="410"/>
      <c r="S583" s="410"/>
      <c r="T583" s="411" t="n">
        <v>4.97</v>
      </c>
      <c r="U583" s="410" t="n">
        <f aca="false">V583/2.9</f>
        <v>3596.20689655172</v>
      </c>
      <c r="V583" s="410" t="n">
        <v>10429</v>
      </c>
      <c r="W583" s="410" t="n">
        <v>4201</v>
      </c>
      <c r="X583" s="517" t="n">
        <v>1200</v>
      </c>
      <c r="Y583" s="474"/>
      <c r="Z583" s="430"/>
      <c r="AA583" s="410"/>
      <c r="AB583" s="410"/>
      <c r="AC583" s="410"/>
      <c r="AD583" s="475"/>
      <c r="AE583" s="478"/>
      <c r="AF583" s="479" t="n">
        <f aca="false">X583+Q583</f>
        <v>2640</v>
      </c>
      <c r="AG583" s="478" t="n">
        <f aca="false">AF583/$AF$6</f>
        <v>1.056</v>
      </c>
      <c r="AH583" s="479" t="n">
        <f aca="false">AI583/2.9</f>
        <v>2012.35109717868</v>
      </c>
      <c r="AI583" s="479" t="n">
        <f aca="false">(V583*Q583+F583*X583)/AF583</f>
        <v>5835.81818181818</v>
      </c>
      <c r="AJ583" s="474" t="n">
        <f aca="false">(V583*Q583+X583*F583)/1000</f>
        <v>15406.56</v>
      </c>
      <c r="AK583" s="478" t="n">
        <f aca="false">AJ583/$AJ$6</f>
        <v>0.684736</v>
      </c>
      <c r="AL583" s="448" t="n">
        <v>38</v>
      </c>
      <c r="AM583" s="480"/>
      <c r="AN583" s="474" t="n">
        <v>2077</v>
      </c>
      <c r="AO583" s="474" t="n">
        <v>1888</v>
      </c>
      <c r="AP583" s="480" t="n">
        <v>7.58</v>
      </c>
      <c r="AQ583" s="448" t="n">
        <v>1205</v>
      </c>
      <c r="AR583" s="474" t="n">
        <f aca="false">AQ583*2.9</f>
        <v>3494.5</v>
      </c>
      <c r="AS583" s="658" t="n">
        <f aca="false">AR583/AQ583</f>
        <v>2.9</v>
      </c>
      <c r="AT583" s="474" t="n">
        <v>6120</v>
      </c>
      <c r="AU583" s="448"/>
      <c r="AV583" s="481" t="n">
        <v>8</v>
      </c>
      <c r="AW583" s="480" t="n">
        <v>20.35</v>
      </c>
      <c r="AX583" s="480" t="n">
        <v>28.4</v>
      </c>
      <c r="AY583" s="481" t="n">
        <v>6.7</v>
      </c>
      <c r="AZ583" s="481" t="n">
        <v>3.3</v>
      </c>
      <c r="BA583" s="421" t="n">
        <f aca="false">CC583+DF583</f>
        <v>34739</v>
      </c>
      <c r="BB583" s="422" t="n">
        <f aca="false">BA583/$BA$6</f>
        <v>0.69478</v>
      </c>
      <c r="BC583" s="423"/>
      <c r="BD583" s="424" t="n">
        <v>7.88</v>
      </c>
      <c r="BE583" s="425" t="n">
        <v>46.2</v>
      </c>
      <c r="BF583" s="421" t="n">
        <v>313</v>
      </c>
      <c r="BG583" s="427" t="n">
        <v>8730</v>
      </c>
      <c r="BH583" s="421" t="n">
        <f aca="false">BG583*0.67</f>
        <v>5849.1</v>
      </c>
      <c r="BI583" s="433"/>
      <c r="BJ583" s="422"/>
      <c r="BK583" s="428" t="n">
        <v>21.5</v>
      </c>
      <c r="BL583" s="428"/>
      <c r="BM583" s="429"/>
      <c r="BN583" s="423"/>
      <c r="BO583" s="426" t="n">
        <v>97</v>
      </c>
      <c r="BP583" s="426"/>
      <c r="BQ583" s="424" t="n">
        <v>6.25</v>
      </c>
      <c r="BR583" s="422" t="n">
        <f aca="false">BQ583/$BQ$6</f>
        <v>0.868055555555556</v>
      </c>
      <c r="BS583" s="410" t="n">
        <f aca="false">BA583+AF583</f>
        <v>37379</v>
      </c>
      <c r="BT583" s="430" t="n">
        <f aca="false">(BD583*BA583+AP583*AF583)/(AF583+BA583)</f>
        <v>7.8588116321999</v>
      </c>
      <c r="BU583" s="431" t="n">
        <f aca="false">(AQ583*Y583+BA583*BE583)/(BA583+Y583)</f>
        <v>46.2</v>
      </c>
      <c r="BV583" s="431" t="n">
        <f aca="false">(BA583*BF583+AR583*AF583)/(AF583+BA583)</f>
        <v>537.702640520078</v>
      </c>
      <c r="BW583" s="431" t="n">
        <f aca="false">(BA583*BG583+AS583*AF583)/(AF583+BA583)</f>
        <v>8113.62331790578</v>
      </c>
      <c r="BX583" s="431" t="n">
        <f aca="false">BW583*0.65</f>
        <v>5273.85515663875</v>
      </c>
      <c r="BY583" s="431" t="n">
        <f aca="false">(BK583*BA583+AY583*AF583)/BS583</f>
        <v>20.4547071885283</v>
      </c>
      <c r="BZ583" s="431"/>
      <c r="CA583" s="432"/>
      <c r="CB583" s="431" t="n">
        <f aca="false">BO583</f>
        <v>97</v>
      </c>
      <c r="CC583" s="433" t="n">
        <v>16963</v>
      </c>
      <c r="CD583" s="412" t="n">
        <f aca="false">CC583+AF583/2</f>
        <v>18283</v>
      </c>
      <c r="CE583" s="422" t="n">
        <f aca="false">CD583/25000</f>
        <v>0.73132</v>
      </c>
      <c r="CF583" s="434" t="n">
        <f aca="false">6700/CD583*24</f>
        <v>8.79505551605316</v>
      </c>
      <c r="CG583" s="435"/>
      <c r="CH583" s="428"/>
      <c r="CI583" s="447" t="n">
        <f aca="false">9500/CD583*24</f>
        <v>12.4706011048515</v>
      </c>
      <c r="CJ583" s="437" t="n">
        <v>34.6</v>
      </c>
      <c r="CK583" s="437" t="n">
        <v>1.7</v>
      </c>
      <c r="CL583" s="424"/>
      <c r="CM583" s="424" t="n">
        <v>17.6</v>
      </c>
      <c r="CN583" s="424" t="n">
        <v>144</v>
      </c>
      <c r="CO583" s="433"/>
      <c r="CP583" s="433"/>
      <c r="CQ583" s="438"/>
      <c r="CR583" s="438" t="n">
        <v>0.85</v>
      </c>
      <c r="CS583" s="425"/>
      <c r="CT583" s="433" t="n">
        <f aca="false">3500/CD583*24</f>
        <v>4.59443198599792</v>
      </c>
      <c r="CU583" s="435" t="n">
        <v>6.8</v>
      </c>
      <c r="CV583" s="439"/>
      <c r="CW583" s="440"/>
      <c r="CX583" s="441"/>
      <c r="CY583" s="442"/>
      <c r="CZ583" s="443"/>
      <c r="DA583" s="443"/>
      <c r="DB583" s="443"/>
      <c r="DC583" s="443"/>
      <c r="DD583" s="444"/>
      <c r="DE583" s="441"/>
      <c r="DF583" s="445" t="n">
        <v>17776</v>
      </c>
      <c r="DG583" s="446" t="n">
        <f aca="false">DF583+AF583/2</f>
        <v>19096</v>
      </c>
      <c r="DH583" s="422" t="n">
        <f aca="false">DG583/25000</f>
        <v>0.76384</v>
      </c>
      <c r="DI583" s="447" t="n">
        <f aca="false">6700/DG583*24</f>
        <v>8.4206116464181</v>
      </c>
      <c r="DJ583" s="435" t="n">
        <v>8.02</v>
      </c>
      <c r="DK583" s="428" t="n">
        <v>3.3</v>
      </c>
      <c r="DL583" s="447" t="n">
        <f aca="false">9500/DG583*24</f>
        <v>11.9396732299958</v>
      </c>
      <c r="DM583" s="423" t="n">
        <v>34.3</v>
      </c>
      <c r="DN583" s="423" t="n">
        <v>2.15</v>
      </c>
      <c r="DO583" s="424" t="n">
        <v>8.14</v>
      </c>
      <c r="DP583" s="424" t="n">
        <v>17.5</v>
      </c>
      <c r="DQ583" s="424" t="n">
        <v>129</v>
      </c>
      <c r="DR583" s="433"/>
      <c r="DS583" s="433"/>
      <c r="DT583" s="438"/>
      <c r="DU583" s="438" t="n">
        <v>0.85</v>
      </c>
      <c r="DV583" s="425"/>
      <c r="DW583" s="447" t="n">
        <f aca="false">3500/DG583*24</f>
        <v>4.39882697947214</v>
      </c>
      <c r="DX583" s="435" t="n">
        <v>6.95</v>
      </c>
      <c r="DY583" s="439" t="n">
        <v>8.12</v>
      </c>
      <c r="DZ583" s="440" t="n">
        <v>16</v>
      </c>
      <c r="EA583" s="661" t="n">
        <f aca="false">DZ583*3.6</f>
        <v>57.6</v>
      </c>
      <c r="EB583" s="442" t="n">
        <v>7710</v>
      </c>
      <c r="EC583" s="443" t="n">
        <v>4</v>
      </c>
      <c r="ED583" s="443"/>
      <c r="EE583" s="443"/>
      <c r="EF583" s="443"/>
      <c r="EG583" s="444" t="n">
        <v>8</v>
      </c>
      <c r="EH583" s="441"/>
      <c r="EI583" s="430" t="n">
        <f aca="false">DY583</f>
        <v>8.12</v>
      </c>
      <c r="EJ583" s="448" t="n">
        <f aca="false">DZ583</f>
        <v>16</v>
      </c>
      <c r="EK583" s="449" t="n">
        <f aca="false">EA583</f>
        <v>57.6</v>
      </c>
      <c r="EL583" s="418" t="n">
        <f aca="false">EB583</f>
        <v>7710</v>
      </c>
      <c r="EM583" s="432" t="n">
        <f aca="false">EC583</f>
        <v>4</v>
      </c>
      <c r="EN583" s="432"/>
      <c r="EO583" s="432"/>
      <c r="EP583" s="432"/>
      <c r="EQ583" s="431" t="n">
        <f aca="false">EG583</f>
        <v>8</v>
      </c>
      <c r="ER583" s="449"/>
      <c r="ES583" s="450" t="n">
        <f aca="false">44000/(BA583+AF583)*24</f>
        <v>28.2511570668022</v>
      </c>
      <c r="ET583" s="451" t="n">
        <f aca="false">(BA583+AF583)/BA$6</f>
        <v>0.74758</v>
      </c>
      <c r="EU583" s="452" t="n">
        <f aca="false">BV583/1000/ES583*24</f>
        <v>0.456790613636364</v>
      </c>
      <c r="EV583" s="451" t="n">
        <f aca="false">EU583/$EU$6</f>
        <v>0.845908543771044</v>
      </c>
      <c r="EW583" s="514" t="n">
        <f aca="false">1-EM583/BY583</f>
        <v>0.804445990688963</v>
      </c>
      <c r="EX583" s="515" t="n">
        <f aca="false">BY583-EM583</f>
        <v>16.4547071885283</v>
      </c>
      <c r="EY583" s="514" t="n">
        <f aca="false">1-EJ583/BU583</f>
        <v>0.653679653679654</v>
      </c>
      <c r="EZ583" s="515" t="n">
        <f aca="false">BU583-EJ583</f>
        <v>30.2</v>
      </c>
      <c r="FA583" s="451" t="n">
        <f aca="false">1-EK583/BV583</f>
        <v>0.892877595050885</v>
      </c>
      <c r="FB583" s="432" t="n">
        <f aca="false">BV583-EK583</f>
        <v>480.102640520078</v>
      </c>
      <c r="FC583" s="453"/>
      <c r="FD583" s="432"/>
      <c r="FE583" s="453" t="n">
        <f aca="false">1-EQ583/CB583</f>
        <v>0.917525773195876</v>
      </c>
      <c r="FF583" s="431" t="n">
        <f aca="false">CB583-EQ583</f>
        <v>89</v>
      </c>
      <c r="FG583" s="406" t="n">
        <v>50400</v>
      </c>
      <c r="FH583" s="590"/>
      <c r="FI583" s="591"/>
      <c r="FJ583" s="592"/>
      <c r="FK583" s="456" t="n">
        <f aca="false">3000/BS583*24</f>
        <v>1.9262152545547</v>
      </c>
      <c r="FL583" s="531" t="n">
        <v>1800</v>
      </c>
      <c r="FM583" s="456" t="n">
        <f aca="false">FL583/BS583*1000</f>
        <v>48.1553813638674</v>
      </c>
      <c r="FN583" s="531" t="n">
        <v>9591</v>
      </c>
      <c r="FO583" s="533" t="n">
        <f aca="false">FN583/11.15/1.2/1000</f>
        <v>0.716816143497758</v>
      </c>
      <c r="FP583" s="450" t="n">
        <f aca="false">FN583/BS583*1000</f>
        <v>256.587923700473</v>
      </c>
      <c r="FQ583" s="458" t="n">
        <v>43.2</v>
      </c>
      <c r="FR583" s="459" t="n">
        <f aca="false">FQ583/BS583*1000</f>
        <v>1.15572915273282</v>
      </c>
      <c r="FS583" s="577" t="n">
        <v>7.82</v>
      </c>
      <c r="FT583" s="578" t="n">
        <v>11.5</v>
      </c>
      <c r="FU583" s="661" t="n">
        <v>51</v>
      </c>
      <c r="FV583" s="580" t="n">
        <v>2</v>
      </c>
      <c r="FW583" s="581"/>
      <c r="FX583" s="580"/>
      <c r="FY583" s="453" t="n">
        <f aca="false">1-FV583/(EG583+DD583)</f>
        <v>0.75</v>
      </c>
      <c r="FZ583" s="453"/>
      <c r="GA583" s="430"/>
      <c r="GB583" s="514" t="n">
        <f aca="false">1-FT583/DZ583</f>
        <v>0.28125</v>
      </c>
      <c r="GC583" s="515" t="n">
        <f aca="false">(CW583+DZ583-FT583)</f>
        <v>4.5</v>
      </c>
      <c r="GD583" s="514" t="n">
        <f aca="false">1-FU583/EA583</f>
        <v>0.114583333333333</v>
      </c>
      <c r="GE583" s="528" t="n">
        <f aca="false">CX583+EA583-FU583</f>
        <v>6.6</v>
      </c>
      <c r="GF583" s="462" t="n">
        <f aca="false">4100/BS583*24</f>
        <v>2.63249418122475</v>
      </c>
      <c r="GG583" s="607" t="n">
        <v>20</v>
      </c>
      <c r="GH583" s="451" t="n">
        <f aca="false">GG583/80</f>
        <v>0.25</v>
      </c>
      <c r="GI583" s="406" t="n">
        <v>140</v>
      </c>
      <c r="GJ583" s="463" t="n">
        <f aca="false">GI583/GG583</f>
        <v>7</v>
      </c>
      <c r="GK583" s="464" t="n">
        <f aca="false">GG583/(BS583/24)*1000</f>
        <v>12.8414350303646</v>
      </c>
      <c r="GL583" s="465" t="n">
        <v>8.01</v>
      </c>
      <c r="GM583" s="530" t="n">
        <v>10.6</v>
      </c>
      <c r="GN583" s="407" t="n">
        <v>48</v>
      </c>
      <c r="GO583" s="514" t="n">
        <f aca="false">1-GM583/FT583</f>
        <v>0.0782608695652174</v>
      </c>
      <c r="GP583" s="451" t="n">
        <f aca="false">1-GN583/FU583</f>
        <v>0.0588235294117647</v>
      </c>
      <c r="GQ583" s="578" t="n">
        <v>8</v>
      </c>
      <c r="GR583" s="456" t="n">
        <f aca="false">4300/BS583*24</f>
        <v>2.7609085315284</v>
      </c>
      <c r="GS583" s="532" t="n">
        <f aca="false">HC583</f>
        <v>10.5</v>
      </c>
      <c r="GT583" s="532" t="n">
        <f aca="false">HD583</f>
        <v>32.55</v>
      </c>
      <c r="GU583" s="514" t="n">
        <f aca="false">1-GS583/GM583</f>
        <v>0.00943396226415094</v>
      </c>
      <c r="GV583" s="514" t="n">
        <f aca="false">1-GT583/GN583</f>
        <v>0.321875</v>
      </c>
      <c r="GW583" s="514" t="n">
        <f aca="false">1-HC583/FT583</f>
        <v>0.0869565217391305</v>
      </c>
      <c r="GX583" s="514" t="n">
        <f aca="false">1-HD583/FU583</f>
        <v>0.361764705882353</v>
      </c>
      <c r="GY583" s="463" t="n">
        <f aca="false">GK583/(FU583-HD583)</f>
        <v>0.696012738773151</v>
      </c>
      <c r="GZ583" s="406" t="n">
        <v>35764</v>
      </c>
      <c r="HA583" s="582" t="n">
        <v>8.33</v>
      </c>
      <c r="HB583" s="452" t="n">
        <v>8.02</v>
      </c>
      <c r="HC583" s="578" t="n">
        <v>10.5</v>
      </c>
      <c r="HD583" s="464" t="n">
        <f aca="false">HC583*3.1</f>
        <v>32.55</v>
      </c>
      <c r="HE583" s="464" t="n">
        <v>10.9</v>
      </c>
      <c r="HF583" s="464" t="n">
        <f aca="false">HE583*2.7</f>
        <v>29.43</v>
      </c>
      <c r="HG583" s="583"/>
      <c r="HH583" s="576" t="n">
        <v>8</v>
      </c>
      <c r="HI583" s="584" t="n">
        <v>7620</v>
      </c>
      <c r="HJ583" s="407" t="n">
        <f aca="false">HI583*0.67</f>
        <v>5105.4</v>
      </c>
      <c r="HK583" s="407"/>
      <c r="HL583" s="550"/>
      <c r="HM583" s="585"/>
      <c r="HN583" s="462" t="n">
        <v>5.81</v>
      </c>
      <c r="HO583" s="575"/>
      <c r="HP583" s="549" t="n">
        <v>0.01</v>
      </c>
      <c r="HQ583" s="586"/>
      <c r="HR583" s="587"/>
      <c r="HS583" s="521" t="n">
        <v>0.19</v>
      </c>
      <c r="HT583" s="588" t="n">
        <v>4</v>
      </c>
      <c r="HU583" s="523" t="n">
        <f aca="false">72500/BA583*24</f>
        <v>50.0877975762112</v>
      </c>
      <c r="HV583" s="514" t="n">
        <f aca="false">1-HC583/BE583</f>
        <v>0.772727272727273</v>
      </c>
      <c r="HW583" s="514" t="n">
        <f aca="false">1-HD583/BF583</f>
        <v>0.896006389776358</v>
      </c>
      <c r="HX583" s="514" t="n">
        <f aca="false">1-HN583/BK583</f>
        <v>0.729767441860465</v>
      </c>
      <c r="HY583" s="600" t="s">
        <v>265</v>
      </c>
    </row>
    <row r="584" customFormat="false" ht="15.6" hidden="false" customHeight="false" outlineLevel="0" collapsed="false">
      <c r="A584" s="486" t="n">
        <v>44066</v>
      </c>
      <c r="B584" s="487" t="n">
        <v>40053</v>
      </c>
      <c r="C584" s="488" t="n">
        <f aca="false">B584/$B$6</f>
        <v>0.80106</v>
      </c>
      <c r="D584" s="489" t="n">
        <v>7.64</v>
      </c>
      <c r="E584" s="490" t="n">
        <v>43.5</v>
      </c>
      <c r="F584" s="491" t="n">
        <v>209</v>
      </c>
      <c r="G584" s="491" t="n">
        <f aca="false">F584*B584/1000</f>
        <v>8371.077</v>
      </c>
      <c r="H584" s="488" t="n">
        <f aca="false">G584/$G$6</f>
        <v>0.33484308</v>
      </c>
      <c r="I584" s="491"/>
      <c r="J584" s="491"/>
      <c r="K584" s="492"/>
      <c r="L584" s="492"/>
      <c r="M584" s="492"/>
      <c r="N584" s="493"/>
      <c r="O584" s="493"/>
      <c r="P584" s="410"/>
      <c r="Q584" s="410" t="n">
        <v>1440</v>
      </c>
      <c r="R584" s="410"/>
      <c r="S584" s="410"/>
      <c r="T584" s="411" t="n">
        <v>5.3</v>
      </c>
      <c r="U584" s="412" t="n">
        <f aca="false">V584/2.9</f>
        <v>3888.62068965517</v>
      </c>
      <c r="V584" s="410" t="n">
        <v>11277</v>
      </c>
      <c r="W584" s="410" t="n">
        <v>4090</v>
      </c>
      <c r="X584" s="413" t="n">
        <v>1200</v>
      </c>
      <c r="Y584" s="474"/>
      <c r="Z584" s="430"/>
      <c r="AA584" s="448"/>
      <c r="AB584" s="410"/>
      <c r="AC584" s="410"/>
      <c r="AD584" s="475"/>
      <c r="AE584" s="478"/>
      <c r="AF584" s="479" t="n">
        <f aca="false">X584+Q584</f>
        <v>2640</v>
      </c>
      <c r="AG584" s="478" t="n">
        <f aca="false">AF584/$AF$6</f>
        <v>1.056</v>
      </c>
      <c r="AH584" s="479" t="n">
        <f aca="false">AI584/2.9</f>
        <v>2153.82445141066</v>
      </c>
      <c r="AI584" s="479" t="n">
        <f aca="false">(V584*Q584+F584*X584)/AF584</f>
        <v>6246.09090909091</v>
      </c>
      <c r="AJ584" s="474" t="n">
        <f aca="false">(V584*Q584+X584*F584)/1000</f>
        <v>16489.68</v>
      </c>
      <c r="AK584" s="478" t="n">
        <f aca="false">AJ584/$AJ$6</f>
        <v>0.732874666666667</v>
      </c>
      <c r="AL584" s="448" t="n">
        <v>38</v>
      </c>
      <c r="AM584" s="480"/>
      <c r="AN584" s="474" t="n">
        <v>2280</v>
      </c>
      <c r="AO584" s="474" t="n">
        <v>2043</v>
      </c>
      <c r="AP584" s="480" t="n">
        <v>7.68</v>
      </c>
      <c r="AQ584" s="448" t="n">
        <v>1098</v>
      </c>
      <c r="AR584" s="474" t="n">
        <f aca="false">AQ584*2.9</f>
        <v>3184.2</v>
      </c>
      <c r="AS584" s="658" t="n">
        <f aca="false">AR584/AQ584</f>
        <v>2.9</v>
      </c>
      <c r="AT584" s="474" t="n">
        <v>5910</v>
      </c>
      <c r="AU584" s="448"/>
      <c r="AV584" s="481" t="n">
        <v>5</v>
      </c>
      <c r="AW584" s="480" t="n">
        <v>19.33</v>
      </c>
      <c r="AX584" s="480" t="n">
        <v>26.47</v>
      </c>
      <c r="AY584" s="481" t="n">
        <v>12.9</v>
      </c>
      <c r="AZ584" s="481" t="n">
        <v>3.1</v>
      </c>
      <c r="BA584" s="421" t="n">
        <f aca="false">CC584+DF584</f>
        <v>38506</v>
      </c>
      <c r="BB584" s="422" t="n">
        <f aca="false">BA584/$BA$6</f>
        <v>0.77012</v>
      </c>
      <c r="BC584" s="423"/>
      <c r="BD584" s="424" t="n">
        <v>7.69</v>
      </c>
      <c r="BE584" s="425" t="n">
        <v>44.5</v>
      </c>
      <c r="BF584" s="426" t="n">
        <v>247</v>
      </c>
      <c r="BG584" s="427" t="n">
        <v>8540</v>
      </c>
      <c r="BH584" s="421" t="n">
        <f aca="false">BG584*0.67</f>
        <v>5721.8</v>
      </c>
      <c r="BI584" s="421"/>
      <c r="BJ584" s="422"/>
      <c r="BK584" s="428" t="n">
        <v>21.4</v>
      </c>
      <c r="BL584" s="428"/>
      <c r="BM584" s="429"/>
      <c r="BN584" s="423"/>
      <c r="BO584" s="426" t="n">
        <v>125</v>
      </c>
      <c r="BP584" s="426"/>
      <c r="BQ584" s="424" t="n">
        <v>5.43</v>
      </c>
      <c r="BR584" s="422" t="n">
        <f aca="false">BQ584/$BQ$6</f>
        <v>0.754166666666667</v>
      </c>
      <c r="BS584" s="410" t="n">
        <f aca="false">BA584+AF584</f>
        <v>41146</v>
      </c>
      <c r="BT584" s="430" t="n">
        <f aca="false">(BD584*BA584+AP584*AF584)/(AF584+BA584)</f>
        <v>7.68935838234579</v>
      </c>
      <c r="BU584" s="431" t="n">
        <f aca="false">(AQ584*Y584+BA584*BE584)/(BA584+Y584)</f>
        <v>44.5</v>
      </c>
      <c r="BV584" s="431" t="n">
        <f aca="false">(BA584*BF584+AR584*AF584)/(AF584+BA584)</f>
        <v>435.455937393671</v>
      </c>
      <c r="BW584" s="431" t="n">
        <f aca="false">(BA584*BG584+AS584*AF584)/(AF584+BA584)</f>
        <v>7992.24459242697</v>
      </c>
      <c r="BX584" s="431" t="n">
        <f aca="false">BW584*0.65</f>
        <v>5194.95898507753</v>
      </c>
      <c r="BY584" s="431" t="n">
        <f aca="false">(BK584*BA584+AY584*AF584)/BS584</f>
        <v>20.8546249939241</v>
      </c>
      <c r="BZ584" s="431"/>
      <c r="CA584" s="432"/>
      <c r="CB584" s="431" t="n">
        <f aca="false">BO584</f>
        <v>125</v>
      </c>
      <c r="CC584" s="433" t="n">
        <v>19262</v>
      </c>
      <c r="CD584" s="412" t="n">
        <f aca="false">CC584+AF584/2</f>
        <v>20582</v>
      </c>
      <c r="CE584" s="422" t="n">
        <f aca="false">CD584/25000</f>
        <v>0.82328</v>
      </c>
      <c r="CF584" s="434" t="n">
        <f aca="false">6700/CD584*24</f>
        <v>7.8126518316976</v>
      </c>
      <c r="CG584" s="435"/>
      <c r="CH584" s="428"/>
      <c r="CI584" s="447" t="n">
        <f aca="false">9500/CD584*24</f>
        <v>11.0776406568847</v>
      </c>
      <c r="CJ584" s="437" t="n">
        <v>34.6</v>
      </c>
      <c r="CK584" s="437" t="n">
        <v>2.32</v>
      </c>
      <c r="CL584" s="424"/>
      <c r="CM584" s="424" t="n">
        <v>15</v>
      </c>
      <c r="CN584" s="424" t="n">
        <v>81</v>
      </c>
      <c r="CO584" s="433"/>
      <c r="CP584" s="433"/>
      <c r="CQ584" s="438"/>
      <c r="CR584" s="438" t="n">
        <v>0.81</v>
      </c>
      <c r="CS584" s="482"/>
      <c r="CT584" s="433" t="n">
        <f aca="false">3500/CD584*24</f>
        <v>4.08123603148382</v>
      </c>
      <c r="CU584" s="435" t="n">
        <v>6.68</v>
      </c>
      <c r="CV584" s="494"/>
      <c r="CW584" s="495"/>
      <c r="CX584" s="496"/>
      <c r="CY584" s="497"/>
      <c r="CZ584" s="498"/>
      <c r="DA584" s="498"/>
      <c r="DB584" s="498"/>
      <c r="DC584" s="498"/>
      <c r="DD584" s="499"/>
      <c r="DE584" s="499"/>
      <c r="DF584" s="433" t="n">
        <v>19244</v>
      </c>
      <c r="DG584" s="446" t="n">
        <f aca="false">DF584+AF584/2</f>
        <v>20564</v>
      </c>
      <c r="DH584" s="422" t="n">
        <f aca="false">DG584/25000</f>
        <v>0.82256</v>
      </c>
      <c r="DI584" s="447" t="n">
        <f aca="false">6700/DG584*24</f>
        <v>7.81949037152305</v>
      </c>
      <c r="DJ584" s="435" t="n">
        <v>7.93</v>
      </c>
      <c r="DK584" s="428" t="n">
        <v>2.8</v>
      </c>
      <c r="DL584" s="447" t="n">
        <f aca="false">9500/DG584*24</f>
        <v>11.0873370939506</v>
      </c>
      <c r="DM584" s="542" t="n">
        <v>34.7</v>
      </c>
      <c r="DN584" s="542" t="n">
        <v>2.21</v>
      </c>
      <c r="DO584" s="543" t="n">
        <v>7.91</v>
      </c>
      <c r="DP584" s="543" t="n">
        <v>15.6</v>
      </c>
      <c r="DQ584" s="543" t="n">
        <v>83</v>
      </c>
      <c r="DR584" s="433"/>
      <c r="DS584" s="433"/>
      <c r="DT584" s="438"/>
      <c r="DU584" s="438" t="n">
        <v>0.83</v>
      </c>
      <c r="DV584" s="482"/>
      <c r="DW584" s="447" t="n">
        <f aca="false">3500/DG584*24</f>
        <v>4.08480840303443</v>
      </c>
      <c r="DX584" s="435" t="n">
        <v>7.08</v>
      </c>
      <c r="DY584" s="494" t="n">
        <v>7.92</v>
      </c>
      <c r="DZ584" s="495" t="n">
        <v>14.2</v>
      </c>
      <c r="EA584" s="496" t="n">
        <f aca="false">DZ584*3.6</f>
        <v>51.12</v>
      </c>
      <c r="EB584" s="497" t="n">
        <v>7900</v>
      </c>
      <c r="EC584" s="498" t="n">
        <v>4.3</v>
      </c>
      <c r="ED584" s="498"/>
      <c r="EE584" s="498"/>
      <c r="EF584" s="498"/>
      <c r="EG584" s="499" t="n">
        <v>8</v>
      </c>
      <c r="EH584" s="496"/>
      <c r="EI584" s="430" t="n">
        <f aca="false">DY584</f>
        <v>7.92</v>
      </c>
      <c r="EJ584" s="448" t="n">
        <f aca="false">DZ584</f>
        <v>14.2</v>
      </c>
      <c r="EK584" s="449" t="n">
        <f aca="false">EA584</f>
        <v>51.12</v>
      </c>
      <c r="EL584" s="418" t="n">
        <f aca="false">EB584</f>
        <v>7900</v>
      </c>
      <c r="EM584" s="432" t="n">
        <f aca="false">EC584</f>
        <v>4.3</v>
      </c>
      <c r="EN584" s="432"/>
      <c r="EO584" s="432"/>
      <c r="EP584" s="432"/>
      <c r="EQ584" s="431" t="n">
        <f aca="false">EG584</f>
        <v>8</v>
      </c>
      <c r="ER584" s="449"/>
      <c r="ES584" s="450" t="n">
        <f aca="false">44000/(BA584+AF584)*24</f>
        <v>25.6647061682788</v>
      </c>
      <c r="ET584" s="451" t="n">
        <f aca="false">(BA584+AF584)/BA$6</f>
        <v>0.82292</v>
      </c>
      <c r="EU584" s="452" t="n">
        <f aca="false">BV584/1000/ES584*24</f>
        <v>0.407210681818182</v>
      </c>
      <c r="EV584" s="500" t="n">
        <f aca="false">EU584/$EU$6</f>
        <v>0.754093855218855</v>
      </c>
      <c r="EW584" s="514" t="n">
        <f aca="false">1-EM584/BY584</f>
        <v>0.793810725378529</v>
      </c>
      <c r="EX584" s="515" t="n">
        <f aca="false">BY584-EM584</f>
        <v>16.5546249939241</v>
      </c>
      <c r="EY584" s="514" t="n">
        <f aca="false">1-EJ584/BU584</f>
        <v>0.680898876404494</v>
      </c>
      <c r="EZ584" s="515" t="n">
        <f aca="false">BU584-EJ584</f>
        <v>30.3</v>
      </c>
      <c r="FA584" s="451" t="n">
        <f aca="false">1-EK584/BV584</f>
        <v>0.882605803227835</v>
      </c>
      <c r="FB584" s="432" t="n">
        <f aca="false">BV584-EK584</f>
        <v>384.335937393671</v>
      </c>
      <c r="FC584" s="453"/>
      <c r="FD584" s="432"/>
      <c r="FE584" s="453" t="n">
        <f aca="false">1-EQ584/CB584</f>
        <v>0.936</v>
      </c>
      <c r="FF584" s="431" t="n">
        <f aca="false">CB584-EQ584</f>
        <v>117</v>
      </c>
      <c r="FG584" s="491" t="n">
        <v>50400</v>
      </c>
      <c r="FH584" s="499"/>
      <c r="FI584" s="502"/>
      <c r="FJ584" s="488"/>
      <c r="FK584" s="456" t="n">
        <f aca="false">3000/BS584*24</f>
        <v>1.74986632965537</v>
      </c>
      <c r="FL584" s="491" t="n">
        <v>1800</v>
      </c>
      <c r="FM584" s="456" t="n">
        <f aca="false">FL584/BS584*1000</f>
        <v>43.7466582413843</v>
      </c>
      <c r="FN584" s="491" t="n">
        <v>7367</v>
      </c>
      <c r="FO584" s="533" t="n">
        <f aca="false">FN584/11.15/1.2/1000</f>
        <v>0.550597907324365</v>
      </c>
      <c r="FP584" s="450" t="n">
        <f aca="false">FN584/BS584*1000</f>
        <v>179.045350702377</v>
      </c>
      <c r="FQ584" s="504" t="n">
        <v>43.2</v>
      </c>
      <c r="FR584" s="459" t="n">
        <f aca="false">FQ584/BS584*1000</f>
        <v>1.04991979779322</v>
      </c>
      <c r="FS584" s="505" t="n">
        <v>8.06</v>
      </c>
      <c r="FT584" s="536" t="n">
        <v>11.1</v>
      </c>
      <c r="FU584" s="496" t="n">
        <v>52</v>
      </c>
      <c r="FV584" s="491" t="n">
        <v>2</v>
      </c>
      <c r="FW584" s="505"/>
      <c r="FX584" s="491"/>
      <c r="FY584" s="453" t="n">
        <f aca="false">1-FV584/(EG584+DD584)</f>
        <v>0.75</v>
      </c>
      <c r="FZ584" s="453"/>
      <c r="GA584" s="430"/>
      <c r="GB584" s="500" t="n">
        <f aca="false">1-FT584/DZ584</f>
        <v>0.218309859154929</v>
      </c>
      <c r="GC584" s="515" t="n">
        <f aca="false">(CW584+DZ584-FT584)</f>
        <v>3.1</v>
      </c>
      <c r="GD584" s="500" t="n">
        <f aca="false">1-FU584/EA584</f>
        <v>-0.0172143974960877</v>
      </c>
      <c r="GE584" s="528" t="n">
        <f aca="false">CX584+EA584-FU584</f>
        <v>-0.880000000000003</v>
      </c>
      <c r="GF584" s="462" t="n">
        <f aca="false">4100/BS584*24</f>
        <v>2.39148398386234</v>
      </c>
      <c r="GG584" s="491" t="n">
        <v>20</v>
      </c>
      <c r="GH584" s="527" t="n">
        <f aca="false">GG584/80</f>
        <v>0.25</v>
      </c>
      <c r="GI584" s="491" t="n">
        <v>140</v>
      </c>
      <c r="GJ584" s="545" t="n">
        <f aca="false">GI584/GG584</f>
        <v>7</v>
      </c>
      <c r="GK584" s="464" t="n">
        <f aca="false">GG584/(BS584/24)*1000</f>
        <v>11.6657755310358</v>
      </c>
      <c r="GL584" s="508" t="n">
        <v>8.02</v>
      </c>
      <c r="GM584" s="536" t="n">
        <v>10.3</v>
      </c>
      <c r="GN584" s="537" t="n">
        <v>49</v>
      </c>
      <c r="GO584" s="527" t="n">
        <f aca="false">1-GM584/FT584</f>
        <v>0.072072072072072</v>
      </c>
      <c r="GP584" s="527" t="n">
        <f aca="false">1-GN584/FU584</f>
        <v>0.0576923076923077</v>
      </c>
      <c r="GQ584" s="536" t="n">
        <v>8</v>
      </c>
      <c r="GR584" s="456" t="n">
        <f aca="false">4300/BS584*24</f>
        <v>2.5081417391727</v>
      </c>
      <c r="GS584" s="537" t="n">
        <f aca="false">HC584</f>
        <v>10.2</v>
      </c>
      <c r="GT584" s="537" t="n">
        <f aca="false">HD584</f>
        <v>31.62</v>
      </c>
      <c r="GU584" s="527" t="n">
        <f aca="false">1-GS584/GM584</f>
        <v>0.00970873786407778</v>
      </c>
      <c r="GV584" s="527" t="n">
        <f aca="false">1-GT584/GN584</f>
        <v>0.35469387755102</v>
      </c>
      <c r="GW584" s="527" t="n">
        <f aca="false">1-HC584/FT584</f>
        <v>0.0810810810810811</v>
      </c>
      <c r="GX584" s="527" t="n">
        <f aca="false">1-HD584/FU584</f>
        <v>0.391923076923077</v>
      </c>
      <c r="GY584" s="545" t="n">
        <f aca="false">GK584/(FU584-HD584)</f>
        <v>0.572412930865349</v>
      </c>
      <c r="GZ584" s="491" t="n">
        <v>40151</v>
      </c>
      <c r="HA584" s="494" t="n">
        <v>8.11</v>
      </c>
      <c r="HB584" s="494" t="n">
        <v>8.04</v>
      </c>
      <c r="HC584" s="495" t="n">
        <v>10.2</v>
      </c>
      <c r="HD584" s="499" t="n">
        <f aca="false">HC584*3.1</f>
        <v>31.62</v>
      </c>
      <c r="HE584" s="499" t="n">
        <v>10.3</v>
      </c>
      <c r="HF584" s="499" t="n">
        <f aca="false">HE584*2.7</f>
        <v>27.81</v>
      </c>
      <c r="HG584" s="499"/>
      <c r="HH584" s="493" t="n">
        <v>2</v>
      </c>
      <c r="HI584" s="509" t="n">
        <v>7800</v>
      </c>
      <c r="HJ584" s="491" t="n">
        <f aca="false">HI584*0.67</f>
        <v>5226</v>
      </c>
      <c r="HK584" s="491"/>
      <c r="HL584" s="491"/>
      <c r="HM584" s="544"/>
      <c r="HN584" s="507" t="n">
        <v>5.72</v>
      </c>
      <c r="HO584" s="492"/>
      <c r="HP584" s="546" t="n">
        <v>0.01</v>
      </c>
      <c r="HQ584" s="524"/>
      <c r="HR584" s="525"/>
      <c r="HS584" s="525" t="n">
        <v>0.18</v>
      </c>
      <c r="HT584" s="512" t="n">
        <v>4</v>
      </c>
      <c r="HU584" s="526" t="n">
        <f aca="false">72500/BA584*24</f>
        <v>45.1877629460344</v>
      </c>
      <c r="HV584" s="527" t="n">
        <f aca="false">1-HC584/BE584</f>
        <v>0.770786516853933</v>
      </c>
      <c r="HW584" s="527" t="n">
        <f aca="false">1-HD584/BF584</f>
        <v>0.871983805668016</v>
      </c>
      <c r="HX584" s="527" t="n">
        <f aca="false">1-HN584/BK584</f>
        <v>0.732710280373832</v>
      </c>
      <c r="HY584" s="513" t="s">
        <v>265</v>
      </c>
    </row>
    <row r="585" s="599" customFormat="true" ht="15" hidden="false" customHeight="true" outlineLevel="0" collapsed="false">
      <c r="A585" s="401" t="n">
        <v>44067</v>
      </c>
      <c r="B585" s="516" t="n">
        <v>39730</v>
      </c>
      <c r="C585" s="403" t="n">
        <f aca="false">B585/$B$6</f>
        <v>0.7946</v>
      </c>
      <c r="D585" s="572" t="n">
        <v>7.74</v>
      </c>
      <c r="E585" s="573" t="n">
        <v>45.8</v>
      </c>
      <c r="F585" s="407" t="n">
        <v>213</v>
      </c>
      <c r="G585" s="407" t="n">
        <f aca="false">F585*B585/1000</f>
        <v>8462.49</v>
      </c>
      <c r="H585" s="403" t="n">
        <f aca="false">G585/$G$6</f>
        <v>0.3384996</v>
      </c>
      <c r="I585" s="574"/>
      <c r="J585" s="407"/>
      <c r="K585" s="575"/>
      <c r="L585" s="575"/>
      <c r="M585" s="575"/>
      <c r="N585" s="576"/>
      <c r="O585" s="576"/>
      <c r="P585" s="410"/>
      <c r="Q585" s="410" t="n">
        <v>1440</v>
      </c>
      <c r="R585" s="410"/>
      <c r="S585" s="410"/>
      <c r="T585" s="411" t="n">
        <v>5.07</v>
      </c>
      <c r="U585" s="410" t="n">
        <f aca="false">V585/2.9</f>
        <v>4062.41379310345</v>
      </c>
      <c r="V585" s="410" t="n">
        <v>11781</v>
      </c>
      <c r="W585" s="410" t="n">
        <v>4192</v>
      </c>
      <c r="X585" s="517" t="n">
        <v>1200</v>
      </c>
      <c r="Y585" s="474"/>
      <c r="Z585" s="430"/>
      <c r="AA585" s="448"/>
      <c r="AB585" s="410"/>
      <c r="AC585" s="410"/>
      <c r="AD585" s="475"/>
      <c r="AE585" s="478"/>
      <c r="AF585" s="479" t="n">
        <f aca="false">X585+Q585</f>
        <v>2640</v>
      </c>
      <c r="AG585" s="478" t="n">
        <f aca="false">AF585/$AF$6</f>
        <v>1.056</v>
      </c>
      <c r="AH585" s="479" t="n">
        <f aca="false">AI585/2.9</f>
        <v>2249.24764890282</v>
      </c>
      <c r="AI585" s="479" t="n">
        <f aca="false">(V585*Q585+F585*X585)/AF585</f>
        <v>6522.81818181818</v>
      </c>
      <c r="AJ585" s="474" t="n">
        <f aca="false">(V585*Q585+X585*F585)/1000</f>
        <v>17220.24</v>
      </c>
      <c r="AK585" s="478" t="n">
        <f aca="false">AJ585/$AJ$6</f>
        <v>0.765344</v>
      </c>
      <c r="AL585" s="448" t="n">
        <v>38</v>
      </c>
      <c r="AM585" s="480"/>
      <c r="AN585" s="474" t="n">
        <v>2171</v>
      </c>
      <c r="AO585" s="474" t="n">
        <v>1979</v>
      </c>
      <c r="AP585" s="480" t="n">
        <v>7.59</v>
      </c>
      <c r="AQ585" s="448" t="n">
        <v>1137</v>
      </c>
      <c r="AR585" s="474" t="n">
        <f aca="false">AQ585*2.9</f>
        <v>3297.3</v>
      </c>
      <c r="AS585" s="658" t="n">
        <f aca="false">AR585/AQ585</f>
        <v>2.9</v>
      </c>
      <c r="AT585" s="474" t="n">
        <v>6300</v>
      </c>
      <c r="AU585" s="448"/>
      <c r="AV585" s="481" t="n">
        <v>4</v>
      </c>
      <c r="AW585" s="480" t="n">
        <v>20.3</v>
      </c>
      <c r="AX585" s="480" t="n">
        <v>25.37</v>
      </c>
      <c r="AY585" s="481" t="n">
        <v>5.6</v>
      </c>
      <c r="AZ585" s="481" t="n">
        <v>2.4</v>
      </c>
      <c r="BA585" s="421" t="n">
        <f aca="false">CC585+DF585</f>
        <v>37210</v>
      </c>
      <c r="BB585" s="422" t="n">
        <f aca="false">BA585/$BA$6</f>
        <v>0.7442</v>
      </c>
      <c r="BC585" s="423"/>
      <c r="BD585" s="424" t="n">
        <v>7.76</v>
      </c>
      <c r="BE585" s="425" t="n">
        <v>51.3</v>
      </c>
      <c r="BF585" s="421" t="n">
        <v>303</v>
      </c>
      <c r="BG585" s="427" t="n">
        <v>8820</v>
      </c>
      <c r="BH585" s="421" t="n">
        <f aca="false">BG585*0.67</f>
        <v>5909.4</v>
      </c>
      <c r="BI585" s="433"/>
      <c r="BJ585" s="422"/>
      <c r="BK585" s="428" t="n">
        <v>23.7</v>
      </c>
      <c r="BL585" s="428"/>
      <c r="BM585" s="429"/>
      <c r="BN585" s="423"/>
      <c r="BO585" s="426" t="n">
        <v>121</v>
      </c>
      <c r="BP585" s="426"/>
      <c r="BQ585" s="424" t="n">
        <v>5.96</v>
      </c>
      <c r="BR585" s="422" t="n">
        <f aca="false">BQ585/$BQ$6</f>
        <v>0.827777777777778</v>
      </c>
      <c r="BS585" s="410" t="n">
        <f aca="false">BA585+AF585</f>
        <v>39850</v>
      </c>
      <c r="BT585" s="430" t="n">
        <f aca="false">(BD585*BA585+AP585*AF585)/(AF585+BA585)</f>
        <v>7.74873776662484</v>
      </c>
      <c r="BU585" s="431" t="n">
        <f aca="false">(AQ585*Y585+BA585*BE585)/(BA585+Y585)</f>
        <v>51.3</v>
      </c>
      <c r="BV585" s="431" t="n">
        <f aca="false">(BA585*BF585+AR585*AF585)/(AF585+BA585)</f>
        <v>501.367678795483</v>
      </c>
      <c r="BW585" s="431" t="n">
        <f aca="false">(BA585*BG585+AS585*AF585)/(AF585+BA585)</f>
        <v>8235.88095357591</v>
      </c>
      <c r="BX585" s="431" t="n">
        <f aca="false">BW585*0.65</f>
        <v>5353.32261982434</v>
      </c>
      <c r="BY585" s="431" t="n">
        <f aca="false">(BK585*BA585+AY585*AF585)/BS585</f>
        <v>22.5009033877039</v>
      </c>
      <c r="BZ585" s="431"/>
      <c r="CA585" s="432"/>
      <c r="CB585" s="431" t="n">
        <f aca="false">BO585</f>
        <v>121</v>
      </c>
      <c r="CC585" s="433" t="n">
        <v>18722</v>
      </c>
      <c r="CD585" s="412" t="n">
        <f aca="false">CC585+AF585/2</f>
        <v>20042</v>
      </c>
      <c r="CE585" s="422" t="n">
        <f aca="false">CD585/25000</f>
        <v>0.80168</v>
      </c>
      <c r="CF585" s="434" t="n">
        <f aca="false">6700/CD585*24</f>
        <v>8.0231513820976</v>
      </c>
      <c r="CG585" s="435"/>
      <c r="CH585" s="428"/>
      <c r="CI585" s="447" t="n">
        <f aca="false">9500/CD585*24</f>
        <v>11.3761101686458</v>
      </c>
      <c r="CJ585" s="437" t="n">
        <v>34.5</v>
      </c>
      <c r="CK585" s="437" t="n">
        <v>1.85</v>
      </c>
      <c r="CL585" s="424"/>
      <c r="CM585" s="424" t="n">
        <v>15.3</v>
      </c>
      <c r="CN585" s="424" t="n">
        <v>79</v>
      </c>
      <c r="CO585" s="433"/>
      <c r="CP585" s="433"/>
      <c r="CQ585" s="438"/>
      <c r="CR585" s="438" t="n">
        <v>0.85</v>
      </c>
      <c r="CS585" s="425"/>
      <c r="CT585" s="433" t="n">
        <f aca="false">3500/CD585*24</f>
        <v>4.19119848318531</v>
      </c>
      <c r="CU585" s="435" t="n">
        <v>5.88</v>
      </c>
      <c r="CV585" s="439"/>
      <c r="CW585" s="440"/>
      <c r="CX585" s="441"/>
      <c r="CY585" s="442"/>
      <c r="CZ585" s="443"/>
      <c r="DA585" s="443"/>
      <c r="DB585" s="443"/>
      <c r="DC585" s="443"/>
      <c r="DD585" s="444"/>
      <c r="DE585" s="441"/>
      <c r="DF585" s="445" t="n">
        <v>18488</v>
      </c>
      <c r="DG585" s="446" t="n">
        <f aca="false">DF585+AF585/2</f>
        <v>19808</v>
      </c>
      <c r="DH585" s="422" t="n">
        <f aca="false">DG585/25000</f>
        <v>0.79232</v>
      </c>
      <c r="DI585" s="447" t="n">
        <f aca="false">6700/DG585*24</f>
        <v>8.11793214862682</v>
      </c>
      <c r="DJ585" s="435" t="n">
        <v>7.87</v>
      </c>
      <c r="DK585" s="428" t="n">
        <v>3</v>
      </c>
      <c r="DL585" s="447" t="n">
        <f aca="false">9500/DG585*24</f>
        <v>11.5105008077544</v>
      </c>
      <c r="DM585" s="423" t="n">
        <v>34.6</v>
      </c>
      <c r="DN585" s="423" t="n">
        <v>2.23</v>
      </c>
      <c r="DO585" s="424" t="n">
        <v>7.88</v>
      </c>
      <c r="DP585" s="424" t="n">
        <v>16.4</v>
      </c>
      <c r="DQ585" s="424" t="n">
        <v>79</v>
      </c>
      <c r="DR585" s="433"/>
      <c r="DS585" s="433"/>
      <c r="DT585" s="438"/>
      <c r="DU585" s="438" t="n">
        <v>0.86</v>
      </c>
      <c r="DV585" s="425"/>
      <c r="DW585" s="447" t="n">
        <f aca="false">3500/DG585*24</f>
        <v>4.24071082390953</v>
      </c>
      <c r="DX585" s="435" t="n">
        <v>7.13</v>
      </c>
      <c r="DY585" s="439" t="n">
        <v>8.12</v>
      </c>
      <c r="DZ585" s="440" t="n">
        <v>13.9</v>
      </c>
      <c r="EA585" s="661" t="n">
        <f aca="false">DZ585*3.6</f>
        <v>50.04</v>
      </c>
      <c r="EB585" s="442" t="n">
        <v>7880</v>
      </c>
      <c r="EC585" s="443" t="n">
        <v>5.6</v>
      </c>
      <c r="ED585" s="443"/>
      <c r="EE585" s="443"/>
      <c r="EF585" s="443"/>
      <c r="EG585" s="444" t="n">
        <v>6</v>
      </c>
      <c r="EH585" s="441"/>
      <c r="EI585" s="430" t="n">
        <f aca="false">DY585</f>
        <v>8.12</v>
      </c>
      <c r="EJ585" s="448" t="n">
        <f aca="false">DZ585</f>
        <v>13.9</v>
      </c>
      <c r="EK585" s="449" t="n">
        <f aca="false">EA585</f>
        <v>50.04</v>
      </c>
      <c r="EL585" s="418" t="n">
        <f aca="false">EB585</f>
        <v>7880</v>
      </c>
      <c r="EM585" s="432" t="n">
        <f aca="false">EC585</f>
        <v>5.6</v>
      </c>
      <c r="EN585" s="432"/>
      <c r="EO585" s="432"/>
      <c r="EP585" s="432"/>
      <c r="EQ585" s="431" t="n">
        <f aca="false">EG585</f>
        <v>6</v>
      </c>
      <c r="ER585" s="449"/>
      <c r="ES585" s="450" t="n">
        <f aca="false">44000/(BA585+AF585)*24</f>
        <v>26.4993726474279</v>
      </c>
      <c r="ET585" s="451" t="n">
        <f aca="false">(BA585+AF585)/BA$6</f>
        <v>0.797</v>
      </c>
      <c r="EU585" s="452" t="n">
        <f aca="false">BV585/1000/ES585*24</f>
        <v>0.454079590909091</v>
      </c>
      <c r="EV585" s="451" t="n">
        <f aca="false">EU585/$EU$6</f>
        <v>0.840888131313131</v>
      </c>
      <c r="EW585" s="514" t="n">
        <f aca="false">1-EM585/BY585</f>
        <v>0.751121103739317</v>
      </c>
      <c r="EX585" s="515" t="n">
        <f aca="false">BY585-EM585</f>
        <v>16.9009033877039</v>
      </c>
      <c r="EY585" s="514" t="n">
        <f aca="false">1-EJ585/BU585</f>
        <v>0.729044834307992</v>
      </c>
      <c r="EZ585" s="515" t="n">
        <f aca="false">BU585-EJ585</f>
        <v>37.4</v>
      </c>
      <c r="FA585" s="451" t="n">
        <f aca="false">1-EK585/BV585</f>
        <v>0.900193007813708</v>
      </c>
      <c r="FB585" s="432" t="n">
        <f aca="false">BV585-EK585</f>
        <v>451.327678795483</v>
      </c>
      <c r="FC585" s="453"/>
      <c r="FD585" s="432"/>
      <c r="FE585" s="453" t="n">
        <f aca="false">1-EQ585/CB585</f>
        <v>0.950413223140496</v>
      </c>
      <c r="FF585" s="431" t="n">
        <f aca="false">CB585-EQ585</f>
        <v>115</v>
      </c>
      <c r="FG585" s="406" t="n">
        <v>50400</v>
      </c>
      <c r="FH585" s="590"/>
      <c r="FI585" s="591"/>
      <c r="FJ585" s="592"/>
      <c r="FK585" s="456" t="n">
        <f aca="false">3000/BS585*24</f>
        <v>1.80677540777917</v>
      </c>
      <c r="FL585" s="531" t="n">
        <v>2000</v>
      </c>
      <c r="FM585" s="456" t="n">
        <f aca="false">FL585/BS585*1000</f>
        <v>50.1882057716437</v>
      </c>
      <c r="FN585" s="531" t="n">
        <v>7302</v>
      </c>
      <c r="FO585" s="533" t="n">
        <f aca="false">FN585/11.15/1.2/1000</f>
        <v>0.545739910313901</v>
      </c>
      <c r="FP585" s="450" t="n">
        <f aca="false">FN585/BS585*1000</f>
        <v>183.237139272271</v>
      </c>
      <c r="FQ585" s="458" t="n">
        <v>43.2</v>
      </c>
      <c r="FR585" s="459" t="n">
        <f aca="false">FQ585/BS585*1000</f>
        <v>1.0840652446675</v>
      </c>
      <c r="FS585" s="577" t="n">
        <v>8.14</v>
      </c>
      <c r="FT585" s="578" t="n">
        <v>10.1</v>
      </c>
      <c r="FU585" s="661" t="n">
        <v>49</v>
      </c>
      <c r="FV585" s="580" t="n">
        <v>10</v>
      </c>
      <c r="FW585" s="581"/>
      <c r="FX585" s="580"/>
      <c r="FY585" s="453" t="n">
        <f aca="false">1-FV585/(EG585+DD585)</f>
        <v>-0.666666666666667</v>
      </c>
      <c r="FZ585" s="453"/>
      <c r="GA585" s="430"/>
      <c r="GB585" s="514" t="n">
        <f aca="false">1-FT585/DZ585</f>
        <v>0.273381294964029</v>
      </c>
      <c r="GC585" s="515" t="n">
        <f aca="false">(CW585+DZ585-FT585)</f>
        <v>3.8</v>
      </c>
      <c r="GD585" s="514" t="n">
        <f aca="false">1-FU585/EA585</f>
        <v>0.0207833733013589</v>
      </c>
      <c r="GE585" s="528" t="n">
        <f aca="false">CX585+EA585-FU585</f>
        <v>1.04</v>
      </c>
      <c r="GF585" s="462" t="n">
        <f aca="false">4100/BS585*24</f>
        <v>2.46925972396487</v>
      </c>
      <c r="GG585" s="607" t="n">
        <v>20</v>
      </c>
      <c r="GH585" s="451" t="n">
        <f aca="false">GG585/80</f>
        <v>0.25</v>
      </c>
      <c r="GI585" s="406" t="n">
        <v>140</v>
      </c>
      <c r="GJ585" s="463" t="n">
        <f aca="false">GI585/GG585</f>
        <v>7</v>
      </c>
      <c r="GK585" s="464" t="n">
        <f aca="false">GG585/(BS585/24)*1000</f>
        <v>12.0451693851945</v>
      </c>
      <c r="GL585" s="465" t="n">
        <v>8.2</v>
      </c>
      <c r="GM585" s="530" t="n">
        <v>9.5</v>
      </c>
      <c r="GN585" s="407" t="n">
        <v>45</v>
      </c>
      <c r="GO585" s="514" t="n">
        <f aca="false">1-GM585/FT585</f>
        <v>0.0594059405940593</v>
      </c>
      <c r="GP585" s="451" t="n">
        <f aca="false">1-GN585/FU585</f>
        <v>0.0816326530612245</v>
      </c>
      <c r="GQ585" s="578" t="n">
        <v>8</v>
      </c>
      <c r="GR585" s="456" t="n">
        <f aca="false">4300/BS585*24</f>
        <v>2.58971141781681</v>
      </c>
      <c r="GS585" s="532" t="n">
        <f aca="false">HC585</f>
        <v>9</v>
      </c>
      <c r="GT585" s="532" t="n">
        <f aca="false">HD585</f>
        <v>27.9</v>
      </c>
      <c r="GU585" s="514" t="n">
        <f aca="false">1-GS585/GM585</f>
        <v>0.0526315789473685</v>
      </c>
      <c r="GV585" s="514" t="n">
        <f aca="false">1-GT585/GN585</f>
        <v>0.38</v>
      </c>
      <c r="GW585" s="514" t="n">
        <f aca="false">1-HC585/FT585</f>
        <v>0.108910891089109</v>
      </c>
      <c r="GX585" s="514" t="n">
        <f aca="false">1-HD585/FU585</f>
        <v>0.430612244897959</v>
      </c>
      <c r="GY585" s="463" t="n">
        <f aca="false">GK585/(FU585-HD585)</f>
        <v>0.570861108303056</v>
      </c>
      <c r="GZ585" s="406" t="n">
        <v>37799</v>
      </c>
      <c r="HA585" s="582" t="n">
        <v>8.43</v>
      </c>
      <c r="HB585" s="452" t="n">
        <v>8.12</v>
      </c>
      <c r="HC585" s="578" t="n">
        <v>9</v>
      </c>
      <c r="HD585" s="464" t="n">
        <f aca="false">HC585*3.1</f>
        <v>27.9</v>
      </c>
      <c r="HE585" s="464" t="n">
        <v>10.1</v>
      </c>
      <c r="HF585" s="464" t="n">
        <f aca="false">HE585*2.7</f>
        <v>27.27</v>
      </c>
      <c r="HG585" s="583"/>
      <c r="HH585" s="576" t="n">
        <v>8</v>
      </c>
      <c r="HI585" s="584" t="n">
        <v>7660</v>
      </c>
      <c r="HJ585" s="407" t="n">
        <f aca="false">HI585*0.67</f>
        <v>5132.2</v>
      </c>
      <c r="HK585" s="407"/>
      <c r="HL585" s="550"/>
      <c r="HM585" s="585"/>
      <c r="HN585" s="462" t="n">
        <v>5.46</v>
      </c>
      <c r="HO585" s="575"/>
      <c r="HP585" s="549" t="n">
        <v>0.01</v>
      </c>
      <c r="HQ585" s="586"/>
      <c r="HR585" s="587"/>
      <c r="HS585" s="521" t="n">
        <v>0.28</v>
      </c>
      <c r="HT585" s="588" t="n">
        <v>4</v>
      </c>
      <c r="HU585" s="523" t="n">
        <f aca="false">72500/BA585*24</f>
        <v>46.7616232195646</v>
      </c>
      <c r="HV585" s="514" t="n">
        <f aca="false">1-HC585/BE585</f>
        <v>0.824561403508772</v>
      </c>
      <c r="HW585" s="514" t="n">
        <f aca="false">1-HD585/BF585</f>
        <v>0.907920792079208</v>
      </c>
      <c r="HX585" s="514" t="n">
        <f aca="false">1-HN585/BK585</f>
        <v>0.769620253164557</v>
      </c>
      <c r="HY585" s="600" t="s">
        <v>265</v>
      </c>
    </row>
    <row r="586" s="599" customFormat="true" ht="15" hidden="false" customHeight="true" outlineLevel="0" collapsed="false">
      <c r="A586" s="401" t="n">
        <v>44068</v>
      </c>
      <c r="B586" s="516" t="n">
        <v>39825</v>
      </c>
      <c r="C586" s="403" t="n">
        <f aca="false">B586/$B$6</f>
        <v>0.7965</v>
      </c>
      <c r="D586" s="572" t="n">
        <v>7.96</v>
      </c>
      <c r="E586" s="573" t="n">
        <v>41</v>
      </c>
      <c r="F586" s="407" t="n">
        <v>204</v>
      </c>
      <c r="G586" s="407" t="n">
        <f aca="false">F586*B586/1000</f>
        <v>8124.3</v>
      </c>
      <c r="H586" s="403" t="n">
        <f aca="false">G586/$G$6</f>
        <v>0.324972</v>
      </c>
      <c r="I586" s="574"/>
      <c r="J586" s="407"/>
      <c r="K586" s="575"/>
      <c r="L586" s="575"/>
      <c r="M586" s="575"/>
      <c r="N586" s="576"/>
      <c r="O586" s="576"/>
      <c r="P586" s="410"/>
      <c r="Q586" s="410" t="n">
        <v>1440</v>
      </c>
      <c r="R586" s="410"/>
      <c r="S586" s="410"/>
      <c r="T586" s="411" t="n">
        <v>5</v>
      </c>
      <c r="U586" s="410" t="n">
        <f aca="false">V586/2.9</f>
        <v>3620.68965517241</v>
      </c>
      <c r="V586" s="410" t="n">
        <v>10500</v>
      </c>
      <c r="W586" s="410" t="n">
        <v>4600</v>
      </c>
      <c r="X586" s="517" t="n">
        <v>1200</v>
      </c>
      <c r="Y586" s="474"/>
      <c r="Z586" s="430"/>
      <c r="AA586" s="448"/>
      <c r="AB586" s="410"/>
      <c r="AC586" s="410"/>
      <c r="AD586" s="475"/>
      <c r="AE586" s="478"/>
      <c r="AF586" s="479" t="n">
        <f aca="false">X586+Q586</f>
        <v>2640</v>
      </c>
      <c r="AG586" s="478" t="n">
        <f aca="false">AF586/$AF$6</f>
        <v>1.056</v>
      </c>
      <c r="AH586" s="479" t="n">
        <f aca="false">AI586/2.9</f>
        <v>2006.89655172414</v>
      </c>
      <c r="AI586" s="479" t="n">
        <f aca="false">(V586*Q586+F586*X586)/AF586</f>
        <v>5820</v>
      </c>
      <c r="AJ586" s="474" t="n">
        <f aca="false">(V586*Q586+X586*F586)/1000</f>
        <v>15364.8</v>
      </c>
      <c r="AK586" s="478" t="n">
        <f aca="false">AJ586/$AJ$6</f>
        <v>0.68288</v>
      </c>
      <c r="AL586" s="448" t="n">
        <v>38</v>
      </c>
      <c r="AM586" s="480"/>
      <c r="AN586" s="474" t="n">
        <v>2191</v>
      </c>
      <c r="AO586" s="474" t="n">
        <v>2061</v>
      </c>
      <c r="AP586" s="480" t="n">
        <v>7.56</v>
      </c>
      <c r="AQ586" s="448" t="n">
        <v>1106</v>
      </c>
      <c r="AR586" s="474" t="n">
        <f aca="false">AQ586*2.9</f>
        <v>3207.4</v>
      </c>
      <c r="AS586" s="658" t="n">
        <f aca="false">AR586/AQ586</f>
        <v>2.9</v>
      </c>
      <c r="AT586" s="474" t="n">
        <v>6520</v>
      </c>
      <c r="AU586" s="448"/>
      <c r="AV586" s="481" t="n">
        <v>2</v>
      </c>
      <c r="AW586" s="480" t="n">
        <v>19.23</v>
      </c>
      <c r="AX586" s="480" t="n">
        <v>24.23</v>
      </c>
      <c r="AY586" s="481" t="n">
        <v>6.4</v>
      </c>
      <c r="AZ586" s="481" t="n">
        <v>2.8</v>
      </c>
      <c r="BA586" s="421" t="n">
        <f aca="false">CC586+DF586</f>
        <v>38255</v>
      </c>
      <c r="BB586" s="422" t="n">
        <f aca="false">BA586/$BA$6</f>
        <v>0.7651</v>
      </c>
      <c r="BC586" s="423"/>
      <c r="BD586" s="424" t="n">
        <v>7.99</v>
      </c>
      <c r="BE586" s="425" t="n">
        <v>51.2</v>
      </c>
      <c r="BF586" s="421" t="n">
        <v>294</v>
      </c>
      <c r="BG586" s="427" t="n">
        <v>8080</v>
      </c>
      <c r="BH586" s="421" t="n">
        <f aca="false">BG586*0.67</f>
        <v>5413.6</v>
      </c>
      <c r="BI586" s="433" t="n">
        <v>1702</v>
      </c>
      <c r="BJ586" s="422" t="n">
        <f aca="false">BI586/35.5*(23+35.5)/BH586</f>
        <v>0.518084865034748</v>
      </c>
      <c r="BK586" s="428" t="n">
        <v>21.7</v>
      </c>
      <c r="BL586" s="428" t="n">
        <v>15.3</v>
      </c>
      <c r="BM586" s="429" t="n">
        <v>5.9</v>
      </c>
      <c r="BN586" s="423" t="n">
        <v>1.9</v>
      </c>
      <c r="BO586" s="426" t="n">
        <v>70</v>
      </c>
      <c r="BP586" s="426" t="n">
        <v>32</v>
      </c>
      <c r="BQ586" s="424" t="n">
        <v>6.39</v>
      </c>
      <c r="BR586" s="422" t="n">
        <f aca="false">BQ586/$BQ$6</f>
        <v>0.8875</v>
      </c>
      <c r="BS586" s="410" t="n">
        <f aca="false">BA586+AF586</f>
        <v>40895</v>
      </c>
      <c r="BT586" s="430" t="n">
        <f aca="false">(BD586*BA586+AP586*AF586)/(AF586+BA586)</f>
        <v>7.96224110526959</v>
      </c>
      <c r="BU586" s="431" t="n">
        <f aca="false">(AQ586*Y586+BA586*BE586)/(BA586+Y586)</f>
        <v>51.2</v>
      </c>
      <c r="BV586" s="431" t="n">
        <f aca="false">(BA586*BF586+AR586*AF586)/(AF586+BA586)</f>
        <v>482.076195133879</v>
      </c>
      <c r="BW586" s="431" t="n">
        <f aca="false">(BA586*BG586+AS586*AF586)/(AF586+BA586)</f>
        <v>7558.57821249542</v>
      </c>
      <c r="BX586" s="431" t="n">
        <f aca="false">BW586*0.65</f>
        <v>4913.07583812202</v>
      </c>
      <c r="BY586" s="431" t="n">
        <f aca="false">(BK586*BA586+AY586*AF586)/BS586</f>
        <v>20.7122997921506</v>
      </c>
      <c r="BZ586" s="431" t="n">
        <f aca="false">(BL586*BA586+AY586*AF586)/BS586</f>
        <v>14.7254554346497</v>
      </c>
      <c r="CA586" s="432" t="n">
        <f aca="false">(BN586*BA586+AZ586*AF586)/BS586</f>
        <v>1.95810001222643</v>
      </c>
      <c r="CB586" s="431" t="n">
        <f aca="false">BO586</f>
        <v>70</v>
      </c>
      <c r="CC586" s="433" t="n">
        <v>19028</v>
      </c>
      <c r="CD586" s="412" t="n">
        <f aca="false">CC586+AF586/2</f>
        <v>20348</v>
      </c>
      <c r="CE586" s="422" t="n">
        <f aca="false">CD586/25000</f>
        <v>0.81392</v>
      </c>
      <c r="CF586" s="434" t="n">
        <f aca="false">6700/CD586*24</f>
        <v>7.90249655985846</v>
      </c>
      <c r="CG586" s="435"/>
      <c r="CH586" s="428"/>
      <c r="CI586" s="447" t="n">
        <f aca="false">9500/CD586*24</f>
        <v>11.2050324356202</v>
      </c>
      <c r="CJ586" s="437" t="n">
        <v>34.4</v>
      </c>
      <c r="CK586" s="437" t="n">
        <v>1.67</v>
      </c>
      <c r="CL586" s="424"/>
      <c r="CM586" s="424" t="n">
        <v>15.9</v>
      </c>
      <c r="CN586" s="424" t="n">
        <v>96</v>
      </c>
      <c r="CO586" s="433"/>
      <c r="CP586" s="433"/>
      <c r="CQ586" s="438"/>
      <c r="CR586" s="438" t="n">
        <v>0.82</v>
      </c>
      <c r="CS586" s="425"/>
      <c r="CT586" s="433" t="n">
        <f aca="false">3500/CD586*24</f>
        <v>4.12816984470218</v>
      </c>
      <c r="CU586" s="435" t="n">
        <v>5.62</v>
      </c>
      <c r="CV586" s="439"/>
      <c r="CW586" s="440"/>
      <c r="CX586" s="441"/>
      <c r="CY586" s="442"/>
      <c r="CZ586" s="443"/>
      <c r="DA586" s="443"/>
      <c r="DB586" s="443"/>
      <c r="DC586" s="443"/>
      <c r="DD586" s="444"/>
      <c r="DE586" s="441"/>
      <c r="DF586" s="445" t="n">
        <v>19227</v>
      </c>
      <c r="DG586" s="446" t="n">
        <f aca="false">DF586+AF586/2</f>
        <v>20547</v>
      </c>
      <c r="DH586" s="422" t="n">
        <f aca="false">DG586/25000</f>
        <v>0.82188</v>
      </c>
      <c r="DI586" s="447" t="n">
        <f aca="false">6700/DG586*24</f>
        <v>7.82595999415973</v>
      </c>
      <c r="DJ586" s="435" t="n">
        <v>7.85</v>
      </c>
      <c r="DK586" s="428" t="n">
        <v>3.3</v>
      </c>
      <c r="DL586" s="447" t="n">
        <f aca="false">9500/DG586*24</f>
        <v>11.0965104394802</v>
      </c>
      <c r="DM586" s="423" t="n">
        <v>34.5</v>
      </c>
      <c r="DN586" s="423" t="n">
        <v>1.32</v>
      </c>
      <c r="DO586" s="424" t="n">
        <v>7.86</v>
      </c>
      <c r="DP586" s="424" t="n">
        <v>14.1</v>
      </c>
      <c r="DQ586" s="424" t="n">
        <v>92</v>
      </c>
      <c r="DR586" s="433" t="n">
        <v>4077</v>
      </c>
      <c r="DS586" s="433" t="n">
        <v>2034</v>
      </c>
      <c r="DT586" s="438" t="n">
        <f aca="false">DS586/DR586</f>
        <v>0.498896247240618</v>
      </c>
      <c r="DU586" s="438" t="n">
        <v>0.84</v>
      </c>
      <c r="DV586" s="425"/>
      <c r="DW586" s="447" t="n">
        <f aca="false">3500/DG586*24</f>
        <v>4.08818805665061</v>
      </c>
      <c r="DX586" s="435" t="n">
        <v>7.06</v>
      </c>
      <c r="DY586" s="439" t="n">
        <v>8.06</v>
      </c>
      <c r="DZ586" s="440" t="n">
        <v>14.5</v>
      </c>
      <c r="EA586" s="661" t="n">
        <f aca="false">DZ586*3.6</f>
        <v>52.2</v>
      </c>
      <c r="EB586" s="442" t="n">
        <v>7840</v>
      </c>
      <c r="EC586" s="443" t="n">
        <v>5.5</v>
      </c>
      <c r="ED586" s="443" t="n">
        <v>0.24</v>
      </c>
      <c r="EE586" s="443" t="n">
        <v>4.3</v>
      </c>
      <c r="EF586" s="443" t="n">
        <v>1.2</v>
      </c>
      <c r="EG586" s="444" t="n">
        <v>10</v>
      </c>
      <c r="EH586" s="441" t="n">
        <v>16</v>
      </c>
      <c r="EI586" s="430" t="n">
        <f aca="false">DY586</f>
        <v>8.06</v>
      </c>
      <c r="EJ586" s="448" t="n">
        <f aca="false">DZ586</f>
        <v>14.5</v>
      </c>
      <c r="EK586" s="449" t="n">
        <f aca="false">EA586</f>
        <v>52.2</v>
      </c>
      <c r="EL586" s="418" t="n">
        <f aca="false">EB586</f>
        <v>7840</v>
      </c>
      <c r="EM586" s="432" t="n">
        <f aca="false">EC586</f>
        <v>5.5</v>
      </c>
      <c r="EN586" s="432" t="n">
        <f aca="false">ED586</f>
        <v>0.24</v>
      </c>
      <c r="EO586" s="432" t="n">
        <f aca="false">EE586</f>
        <v>4.3</v>
      </c>
      <c r="EP586" s="432" t="n">
        <f aca="false">EF586</f>
        <v>1.2</v>
      </c>
      <c r="EQ586" s="431" t="n">
        <f aca="false">EG586</f>
        <v>10</v>
      </c>
      <c r="ER586" s="449" t="n">
        <f aca="false">EH586</f>
        <v>16</v>
      </c>
      <c r="ES586" s="450" t="n">
        <f aca="false">44000/(BA586+AF586)*24</f>
        <v>25.8222276561927</v>
      </c>
      <c r="ET586" s="451" t="n">
        <f aca="false">(BA586+AF586)/BA$6</f>
        <v>0.8179</v>
      </c>
      <c r="EU586" s="452" t="n">
        <f aca="false">BV586/1000/ES586*24</f>
        <v>0.448056954545454</v>
      </c>
      <c r="EV586" s="451" t="n">
        <f aca="false">EU586/$EU$6</f>
        <v>0.829735101010101</v>
      </c>
      <c r="EW586" s="514" t="n">
        <f aca="false">1-EM586/BY586</f>
        <v>0.734457300483631</v>
      </c>
      <c r="EX586" s="515" t="n">
        <f aca="false">BY586-EM586</f>
        <v>15.2122997921506</v>
      </c>
      <c r="EY586" s="514" t="n">
        <f aca="false">1-EJ586/BU586</f>
        <v>0.716796875</v>
      </c>
      <c r="EZ586" s="515" t="n">
        <f aca="false">BU586-EJ586</f>
        <v>36.7</v>
      </c>
      <c r="FA586" s="451" t="n">
        <f aca="false">1-EK586/BV586</f>
        <v>0.891718362103519</v>
      </c>
      <c r="FB586" s="432" t="n">
        <f aca="false">BV586-EK586</f>
        <v>429.876195133879</v>
      </c>
      <c r="FC586" s="453" t="n">
        <f aca="false">1-EP586/CA586</f>
        <v>0.387161027267675</v>
      </c>
      <c r="FD586" s="432" t="n">
        <f aca="false">CA586-EP586</f>
        <v>0.758100012226434</v>
      </c>
      <c r="FE586" s="453" t="n">
        <f aca="false">1-EQ586/CB586</f>
        <v>0.857142857142857</v>
      </c>
      <c r="FF586" s="431" t="n">
        <f aca="false">CB586-EQ586</f>
        <v>60</v>
      </c>
      <c r="FG586" s="406" t="n">
        <v>50400</v>
      </c>
      <c r="FH586" s="590"/>
      <c r="FI586" s="591"/>
      <c r="FJ586" s="592"/>
      <c r="FK586" s="456" t="n">
        <f aca="false">3000/BS586*24</f>
        <v>1.76060643110405</v>
      </c>
      <c r="FL586" s="531" t="n">
        <v>2200</v>
      </c>
      <c r="FM586" s="456" t="n">
        <f aca="false">FL586/BS586*1000</f>
        <v>53.7963076170681</v>
      </c>
      <c r="FN586" s="531" t="n">
        <v>11089</v>
      </c>
      <c r="FO586" s="533" t="n">
        <f aca="false">FN586/11.15/1.2/1000</f>
        <v>0.828774289985052</v>
      </c>
      <c r="FP586" s="450" t="n">
        <f aca="false">FN586/BS586*1000</f>
        <v>271.157843257122</v>
      </c>
      <c r="FQ586" s="458" t="n">
        <v>43.2</v>
      </c>
      <c r="FR586" s="459" t="n">
        <f aca="false">FQ586/BS586*1000</f>
        <v>1.05636385866243</v>
      </c>
      <c r="FS586" s="577" t="n">
        <v>8.13</v>
      </c>
      <c r="FT586" s="578" t="n">
        <v>10.6</v>
      </c>
      <c r="FU586" s="661" t="n">
        <v>53</v>
      </c>
      <c r="FV586" s="580" t="n">
        <v>4</v>
      </c>
      <c r="FW586" s="581" t="n">
        <v>0.38</v>
      </c>
      <c r="FX586" s="580" t="n">
        <v>8</v>
      </c>
      <c r="FY586" s="453" t="n">
        <f aca="false">1-FV586/(EG586+DD586)</f>
        <v>0.6</v>
      </c>
      <c r="FZ586" s="453" t="n">
        <f aca="false">1-FW586/(EF586+DC586)</f>
        <v>0.683333333333333</v>
      </c>
      <c r="GA586" s="430" t="n">
        <f aca="false">EF586+DC586-FW586</f>
        <v>0.82</v>
      </c>
      <c r="GB586" s="514" t="n">
        <f aca="false">1-FT586/DZ586</f>
        <v>0.268965517241379</v>
      </c>
      <c r="GC586" s="515" t="n">
        <f aca="false">(CW586+DZ586-FT586)</f>
        <v>3.9</v>
      </c>
      <c r="GD586" s="514" t="n">
        <f aca="false">1-FU586/EA586</f>
        <v>-0.0153256704980842</v>
      </c>
      <c r="GE586" s="528" t="n">
        <f aca="false">CX586+EA586-FU586</f>
        <v>-0.799999999999997</v>
      </c>
      <c r="GF586" s="462" t="n">
        <f aca="false">4100/BS586*24</f>
        <v>2.40616212250886</v>
      </c>
      <c r="GG586" s="607" t="n">
        <v>20</v>
      </c>
      <c r="GH586" s="451" t="n">
        <f aca="false">GG586/80</f>
        <v>0.25</v>
      </c>
      <c r="GI586" s="406" t="n">
        <v>140</v>
      </c>
      <c r="GJ586" s="463" t="n">
        <f aca="false">GI586/GG586</f>
        <v>7</v>
      </c>
      <c r="GK586" s="464" t="n">
        <f aca="false">GG586/(BS586/24)*1000</f>
        <v>11.7373762073603</v>
      </c>
      <c r="GL586" s="465" t="n">
        <v>8.2</v>
      </c>
      <c r="GM586" s="530" t="n">
        <v>9.8</v>
      </c>
      <c r="GN586" s="407" t="n">
        <v>51</v>
      </c>
      <c r="GO586" s="514" t="n">
        <f aca="false">1-GM586/FT586</f>
        <v>0.0754716981132074</v>
      </c>
      <c r="GP586" s="451" t="n">
        <f aca="false">1-GN586/FU586</f>
        <v>0.0377358490566038</v>
      </c>
      <c r="GQ586" s="578" t="n">
        <v>8</v>
      </c>
      <c r="GR586" s="456" t="n">
        <f aca="false">4300/BS586*24</f>
        <v>2.52353588458247</v>
      </c>
      <c r="GS586" s="532" t="n">
        <f aca="false">HC586</f>
        <v>9.6</v>
      </c>
      <c r="GT586" s="532" t="n">
        <f aca="false">HD586</f>
        <v>29.76</v>
      </c>
      <c r="GU586" s="514" t="n">
        <f aca="false">1-GS586/GM586</f>
        <v>0.0204081632653063</v>
      </c>
      <c r="GV586" s="514" t="n">
        <f aca="false">1-GT586/GN586</f>
        <v>0.416470588235294</v>
      </c>
      <c r="GW586" s="514" t="n">
        <f aca="false">1-HC586/FT586</f>
        <v>0.0943396226415094</v>
      </c>
      <c r="GX586" s="514" t="n">
        <f aca="false">1-HD586/FU586</f>
        <v>0.438490566037736</v>
      </c>
      <c r="GY586" s="463" t="n">
        <f aca="false">GK586/(FU586-HD586)</f>
        <v>0.505050611332199</v>
      </c>
      <c r="GZ586" s="406" t="n">
        <v>39877</v>
      </c>
      <c r="HA586" s="582" t="n">
        <v>8.37</v>
      </c>
      <c r="HB586" s="452" t="n">
        <v>8.22</v>
      </c>
      <c r="HC586" s="578" t="n">
        <v>9.6</v>
      </c>
      <c r="HD586" s="464" t="n">
        <f aca="false">HC586*3.1</f>
        <v>29.76</v>
      </c>
      <c r="HE586" s="464" t="n">
        <v>9.7</v>
      </c>
      <c r="HF586" s="464" t="n">
        <f aca="false">HE586*2.7</f>
        <v>26.19</v>
      </c>
      <c r="HG586" s="583"/>
      <c r="HH586" s="576" t="n">
        <v>8</v>
      </c>
      <c r="HI586" s="584" t="n">
        <v>8020</v>
      </c>
      <c r="HJ586" s="407" t="n">
        <f aca="false">HI586*0.67</f>
        <v>5373.4</v>
      </c>
      <c r="HK586" s="407" t="n">
        <v>206</v>
      </c>
      <c r="HL586" s="550" t="n">
        <v>1574</v>
      </c>
      <c r="HM586" s="585" t="n">
        <v>4.9</v>
      </c>
      <c r="HN586" s="462" t="n">
        <v>5.57</v>
      </c>
      <c r="HO586" s="575" t="n">
        <v>0.17</v>
      </c>
      <c r="HP586" s="549" t="n">
        <v>0.02</v>
      </c>
      <c r="HQ586" s="586" t="n">
        <v>4.2</v>
      </c>
      <c r="HR586" s="587" t="n">
        <v>0.36</v>
      </c>
      <c r="HS586" s="521" t="n">
        <v>0.28</v>
      </c>
      <c r="HT586" s="588" t="n">
        <v>4</v>
      </c>
      <c r="HU586" s="523" t="n">
        <f aca="false">72500/BA586*24</f>
        <v>45.4842504247811</v>
      </c>
      <c r="HV586" s="514" t="n">
        <f aca="false">1-HC586/BE586</f>
        <v>0.8125</v>
      </c>
      <c r="HW586" s="514" t="n">
        <f aca="false">1-HD586/BF586</f>
        <v>0.898775510204082</v>
      </c>
      <c r="HX586" s="514" t="n">
        <f aca="false">1-HN586/BK586</f>
        <v>0.74331797235023</v>
      </c>
      <c r="HY586" s="600" t="s">
        <v>265</v>
      </c>
    </row>
    <row r="587" s="599" customFormat="true" ht="15" hidden="false" customHeight="true" outlineLevel="0" collapsed="false">
      <c r="A587" s="401" t="n">
        <v>44069</v>
      </c>
      <c r="B587" s="516" t="n">
        <v>38717</v>
      </c>
      <c r="C587" s="403" t="n">
        <f aca="false">B587/$B$6</f>
        <v>0.77434</v>
      </c>
      <c r="D587" s="572" t="n">
        <v>8.06</v>
      </c>
      <c r="E587" s="573" t="n">
        <v>50.8</v>
      </c>
      <c r="F587" s="407" t="n">
        <v>246</v>
      </c>
      <c r="G587" s="407" t="n">
        <f aca="false">F587*B587/1000</f>
        <v>9524.382</v>
      </c>
      <c r="H587" s="403" t="n">
        <f aca="false">G587/$G$6</f>
        <v>0.38097528</v>
      </c>
      <c r="I587" s="574"/>
      <c r="J587" s="407"/>
      <c r="K587" s="575"/>
      <c r="L587" s="575"/>
      <c r="M587" s="575"/>
      <c r="N587" s="576"/>
      <c r="O587" s="576"/>
      <c r="P587" s="410"/>
      <c r="Q587" s="410" t="n">
        <v>1440</v>
      </c>
      <c r="R587" s="410"/>
      <c r="S587" s="410"/>
      <c r="T587" s="411" t="n">
        <v>5.1</v>
      </c>
      <c r="U587" s="410" t="n">
        <f aca="false">V587/2.9</f>
        <v>3674.13793103448</v>
      </c>
      <c r="V587" s="410" t="n">
        <v>10655</v>
      </c>
      <c r="W587" s="410" t="n">
        <v>4225</v>
      </c>
      <c r="X587" s="517" t="n">
        <v>1200</v>
      </c>
      <c r="Y587" s="474"/>
      <c r="Z587" s="430"/>
      <c r="AA587" s="410"/>
      <c r="AB587" s="410"/>
      <c r="AC587" s="410"/>
      <c r="AD587" s="475"/>
      <c r="AE587" s="478"/>
      <c r="AF587" s="479" t="n">
        <f aca="false">X587+Q587</f>
        <v>2640</v>
      </c>
      <c r="AG587" s="478" t="n">
        <f aca="false">AF587/$AF$6</f>
        <v>1.056</v>
      </c>
      <c r="AH587" s="479" t="n">
        <f aca="false">AI587/2.9</f>
        <v>2042.63322884013</v>
      </c>
      <c r="AI587" s="479" t="n">
        <f aca="false">(V587*Q587+F587*X587)/AF587</f>
        <v>5923.63636363636</v>
      </c>
      <c r="AJ587" s="474" t="n">
        <f aca="false">(V587*Q587+X587*F587)/1000</f>
        <v>15638.4</v>
      </c>
      <c r="AK587" s="478" t="n">
        <f aca="false">AJ587/$AJ$6</f>
        <v>0.69504</v>
      </c>
      <c r="AL587" s="448" t="n">
        <v>38</v>
      </c>
      <c r="AM587" s="480"/>
      <c r="AN587" s="474" t="n">
        <v>2095</v>
      </c>
      <c r="AO587" s="474" t="n">
        <v>2038</v>
      </c>
      <c r="AP587" s="480" t="n">
        <v>7.55</v>
      </c>
      <c r="AQ587" s="448" t="n">
        <v>1109</v>
      </c>
      <c r="AR587" s="474" t="n">
        <f aca="false">AQ587*2.9</f>
        <v>3216.1</v>
      </c>
      <c r="AS587" s="658" t="n">
        <f aca="false">AR587/AQ587</f>
        <v>2.9</v>
      </c>
      <c r="AT587" s="474" t="n">
        <v>6640</v>
      </c>
      <c r="AU587" s="448"/>
      <c r="AV587" s="481" t="n">
        <v>2</v>
      </c>
      <c r="AW587" s="480" t="n">
        <v>21.78</v>
      </c>
      <c r="AX587" s="480" t="n">
        <v>25.11</v>
      </c>
      <c r="AY587" s="481" t="n">
        <v>6.7</v>
      </c>
      <c r="AZ587" s="481" t="n">
        <v>3.2</v>
      </c>
      <c r="BA587" s="421" t="n">
        <f aca="false">CC587+DF587</f>
        <v>37044</v>
      </c>
      <c r="BB587" s="422" t="n">
        <f aca="false">BA587/$BA$6</f>
        <v>0.74088</v>
      </c>
      <c r="BC587" s="423"/>
      <c r="BD587" s="424" t="n">
        <v>8.03</v>
      </c>
      <c r="BE587" s="425" t="n">
        <v>54.7</v>
      </c>
      <c r="BF587" s="421" t="n">
        <v>278</v>
      </c>
      <c r="BG587" s="427" t="n">
        <v>9710</v>
      </c>
      <c r="BH587" s="421" t="n">
        <f aca="false">BG587*0.67</f>
        <v>6505.7</v>
      </c>
      <c r="BI587" s="433"/>
      <c r="BJ587" s="422"/>
      <c r="BK587" s="428" t="n">
        <v>23.1</v>
      </c>
      <c r="BL587" s="428"/>
      <c r="BM587" s="429"/>
      <c r="BN587" s="423"/>
      <c r="BO587" s="426" t="n">
        <v>113</v>
      </c>
      <c r="BP587" s="426"/>
      <c r="BQ587" s="424" t="n">
        <v>6.21</v>
      </c>
      <c r="BR587" s="422" t="n">
        <f aca="false">BQ587/$BQ$6</f>
        <v>0.8625</v>
      </c>
      <c r="BS587" s="410" t="n">
        <f aca="false">BA587+AF587</f>
        <v>39684</v>
      </c>
      <c r="BT587" s="430" t="n">
        <f aca="false">(BD587*BA587+AP587*AF587)/(AF587+BA587)</f>
        <v>7.99806773510735</v>
      </c>
      <c r="BU587" s="431" t="n">
        <f aca="false">(AQ587*Y587+BA587*BE587)/(BA587+Y587)</f>
        <v>54.7</v>
      </c>
      <c r="BV587" s="431" t="n">
        <f aca="false">(BA587*BF587+AR587*AF587)/(AF587+BA587)</f>
        <v>473.45872391896</v>
      </c>
      <c r="BW587" s="431" t="n">
        <f aca="false">(BA587*BG587+AS587*AF587)/(AF587+BA587)</f>
        <v>9064.22981554279</v>
      </c>
      <c r="BX587" s="431" t="n">
        <f aca="false">BW587*0.65</f>
        <v>5891.74938010281</v>
      </c>
      <c r="BY587" s="431" t="n">
        <f aca="false">(BK587*BA587+AY587*AF587)/BS587</f>
        <v>22.0089809495011</v>
      </c>
      <c r="BZ587" s="431"/>
      <c r="CA587" s="432"/>
      <c r="CB587" s="431" t="n">
        <f aca="false">BO587</f>
        <v>113</v>
      </c>
      <c r="CC587" s="433" t="n">
        <v>18308</v>
      </c>
      <c r="CD587" s="412" t="n">
        <f aca="false">CC587+AF587/2</f>
        <v>19628</v>
      </c>
      <c r="CE587" s="422" t="n">
        <f aca="false">CD587/25000</f>
        <v>0.78512</v>
      </c>
      <c r="CF587" s="434" t="n">
        <f aca="false">6700/CD587*24</f>
        <v>8.19237823517424</v>
      </c>
      <c r="CG587" s="435"/>
      <c r="CH587" s="428"/>
      <c r="CI587" s="447" t="n">
        <f aca="false">9500/CD587*24</f>
        <v>11.616058691665</v>
      </c>
      <c r="CJ587" s="437" t="n">
        <v>34.4</v>
      </c>
      <c r="CK587" s="437" t="n">
        <v>1.88</v>
      </c>
      <c r="CL587" s="424"/>
      <c r="CM587" s="424" t="n">
        <v>15.2</v>
      </c>
      <c r="CN587" s="424" t="n">
        <v>78</v>
      </c>
      <c r="CO587" s="433"/>
      <c r="CP587" s="433"/>
      <c r="CQ587" s="438"/>
      <c r="CR587" s="438" t="n">
        <v>0.86</v>
      </c>
      <c r="CS587" s="425"/>
      <c r="CT587" s="433" t="n">
        <f aca="false">3500/CD587*24</f>
        <v>4.27960057061341</v>
      </c>
      <c r="CU587" s="435" t="n">
        <v>6.37</v>
      </c>
      <c r="CV587" s="439"/>
      <c r="CW587" s="440"/>
      <c r="CX587" s="441"/>
      <c r="CY587" s="442"/>
      <c r="CZ587" s="443"/>
      <c r="DA587" s="443"/>
      <c r="DB587" s="443"/>
      <c r="DC587" s="443"/>
      <c r="DD587" s="444"/>
      <c r="DE587" s="441"/>
      <c r="DF587" s="445" t="n">
        <v>18736</v>
      </c>
      <c r="DG587" s="446" t="n">
        <f aca="false">DF587+AF587/2</f>
        <v>20056</v>
      </c>
      <c r="DH587" s="422" t="n">
        <f aca="false">DG587/25000</f>
        <v>0.80224</v>
      </c>
      <c r="DI587" s="447" t="n">
        <f aca="false">6700/DG587*24</f>
        <v>8.01755085759872</v>
      </c>
      <c r="DJ587" s="435" t="n">
        <v>7.81</v>
      </c>
      <c r="DK587" s="428" t="n">
        <v>3.3</v>
      </c>
      <c r="DL587" s="447" t="n">
        <f aca="false">9500/DG587*24</f>
        <v>11.368169126446</v>
      </c>
      <c r="DM587" s="423" t="n">
        <v>34.5</v>
      </c>
      <c r="DN587" s="423" t="n">
        <v>1.45</v>
      </c>
      <c r="DO587" s="424" t="n">
        <v>7.8</v>
      </c>
      <c r="DP587" s="424" t="n">
        <v>15.1</v>
      </c>
      <c r="DQ587" s="424" t="n">
        <v>81</v>
      </c>
      <c r="DR587" s="433"/>
      <c r="DS587" s="433"/>
      <c r="DT587" s="438"/>
      <c r="DU587" s="438" t="n">
        <v>0.85</v>
      </c>
      <c r="DV587" s="425"/>
      <c r="DW587" s="447" t="n">
        <f aca="false">3500/DG587*24</f>
        <v>4.18827283605904</v>
      </c>
      <c r="DX587" s="435" t="n">
        <v>6.91</v>
      </c>
      <c r="DY587" s="439" t="n">
        <v>8.08</v>
      </c>
      <c r="DZ587" s="440" t="n">
        <v>14.1</v>
      </c>
      <c r="EA587" s="661" t="n">
        <f aca="false">DZ587*3.6</f>
        <v>50.76</v>
      </c>
      <c r="EB587" s="442" t="n">
        <v>8250</v>
      </c>
      <c r="EC587" s="443" t="n">
        <v>5.4</v>
      </c>
      <c r="ED587" s="443"/>
      <c r="EE587" s="443"/>
      <c r="EF587" s="443"/>
      <c r="EG587" s="444" t="n">
        <v>7</v>
      </c>
      <c r="EH587" s="441"/>
      <c r="EI587" s="430" t="n">
        <f aca="false">DY587</f>
        <v>8.08</v>
      </c>
      <c r="EJ587" s="448" t="n">
        <f aca="false">DZ587</f>
        <v>14.1</v>
      </c>
      <c r="EK587" s="449" t="n">
        <f aca="false">EA587</f>
        <v>50.76</v>
      </c>
      <c r="EL587" s="418" t="n">
        <f aca="false">EB587</f>
        <v>8250</v>
      </c>
      <c r="EM587" s="432" t="n">
        <f aca="false">EC587</f>
        <v>5.4</v>
      </c>
      <c r="EN587" s="432"/>
      <c r="EO587" s="432"/>
      <c r="EP587" s="432"/>
      <c r="EQ587" s="431" t="n">
        <f aca="false">EG587</f>
        <v>7</v>
      </c>
      <c r="ER587" s="449"/>
      <c r="ES587" s="450" t="n">
        <f aca="false">44000/(BA587+AF587)*24</f>
        <v>26.6102207438766</v>
      </c>
      <c r="ET587" s="451" t="n">
        <f aca="false">(BA587+AF587)/BA$6</f>
        <v>0.79368</v>
      </c>
      <c r="EU587" s="452" t="n">
        <f aca="false">BV587/1000/ES587*24</f>
        <v>0.427016727272727</v>
      </c>
      <c r="EV587" s="451" t="n">
        <f aca="false">EU587/$EU$6</f>
        <v>0.790771717171717</v>
      </c>
      <c r="EW587" s="514" t="n">
        <f aca="false">1-EM587/BY587</f>
        <v>0.754645614333979</v>
      </c>
      <c r="EX587" s="515" t="n">
        <f aca="false">BY587-EM587</f>
        <v>16.6089809495011</v>
      </c>
      <c r="EY587" s="514" t="n">
        <f aca="false">1-EJ587/BU587</f>
        <v>0.742230347349177</v>
      </c>
      <c r="EZ587" s="515" t="n">
        <f aca="false">BU587-EJ587</f>
        <v>40.6</v>
      </c>
      <c r="FA587" s="451" t="n">
        <f aca="false">1-EK587/BV587</f>
        <v>0.892788964622208</v>
      </c>
      <c r="FB587" s="432" t="n">
        <f aca="false">BV587-EK587</f>
        <v>422.69872391896</v>
      </c>
      <c r="FC587" s="453"/>
      <c r="FD587" s="432"/>
      <c r="FE587" s="453" t="n">
        <f aca="false">1-EQ587/CB587</f>
        <v>0.938053097345133</v>
      </c>
      <c r="FF587" s="431" t="n">
        <f aca="false">CB587-EQ587</f>
        <v>106</v>
      </c>
      <c r="FG587" s="406" t="n">
        <v>50400</v>
      </c>
      <c r="FH587" s="590"/>
      <c r="FI587" s="591"/>
      <c r="FJ587" s="592"/>
      <c r="FK587" s="456" t="n">
        <f aca="false">3000/BS587*24</f>
        <v>1.81433323253704</v>
      </c>
      <c r="FL587" s="531" t="n">
        <v>2200</v>
      </c>
      <c r="FM587" s="456" t="n">
        <f aca="false">FL587/BS587*1000</f>
        <v>55.4379598830763</v>
      </c>
      <c r="FN587" s="531" t="n">
        <v>8062</v>
      </c>
      <c r="FO587" s="533" t="n">
        <f aca="false">FN587/11.15/1.2/1000</f>
        <v>0.60254110612855</v>
      </c>
      <c r="FP587" s="450" t="n">
        <f aca="false">FN587/BS587*1000</f>
        <v>203.1549238988</v>
      </c>
      <c r="FQ587" s="458" t="n">
        <v>43.2</v>
      </c>
      <c r="FR587" s="459" t="n">
        <f aca="false">FQ587/BS587*1000</f>
        <v>1.08859993952223</v>
      </c>
      <c r="FS587" s="577" t="n">
        <v>7.99</v>
      </c>
      <c r="FT587" s="578" t="n">
        <v>10.1</v>
      </c>
      <c r="FU587" s="661" t="n">
        <v>53</v>
      </c>
      <c r="FV587" s="580" t="n">
        <v>4</v>
      </c>
      <c r="FW587" s="581"/>
      <c r="FX587" s="580"/>
      <c r="FY587" s="453" t="n">
        <f aca="false">1-FV587/(EG587+DD587)</f>
        <v>0.428571428571429</v>
      </c>
      <c r="FZ587" s="453"/>
      <c r="GA587" s="430"/>
      <c r="GB587" s="514" t="n">
        <f aca="false">1-FT587/DZ587</f>
        <v>0.283687943262411</v>
      </c>
      <c r="GC587" s="515" t="n">
        <f aca="false">(CW587+DZ587-FT587)</f>
        <v>4</v>
      </c>
      <c r="GD587" s="514" t="n">
        <f aca="false">1-FU587/EA587</f>
        <v>-0.0441292356185974</v>
      </c>
      <c r="GE587" s="528" t="n">
        <f aca="false">CX587+EA587-FU587</f>
        <v>-2.24</v>
      </c>
      <c r="GF587" s="462" t="n">
        <f aca="false">4100/BS587*24</f>
        <v>2.47958875113396</v>
      </c>
      <c r="GG587" s="607" t="n">
        <v>20</v>
      </c>
      <c r="GH587" s="451" t="n">
        <f aca="false">GG587/80</f>
        <v>0.25</v>
      </c>
      <c r="GI587" s="406" t="n">
        <v>140</v>
      </c>
      <c r="GJ587" s="463" t="n">
        <f aca="false">GI587/GG587</f>
        <v>7</v>
      </c>
      <c r="GK587" s="464" t="n">
        <f aca="false">GG587/(BS587/24)*1000</f>
        <v>12.0955548835803</v>
      </c>
      <c r="GL587" s="465" t="n">
        <v>8.1</v>
      </c>
      <c r="GM587" s="530" t="n">
        <v>9.5</v>
      </c>
      <c r="GN587" s="407" t="n">
        <v>51</v>
      </c>
      <c r="GO587" s="514" t="n">
        <f aca="false">1-GM587/FT587</f>
        <v>0.0594059405940593</v>
      </c>
      <c r="GP587" s="451" t="n">
        <f aca="false">1-GN587/FU587</f>
        <v>0.0377358490566038</v>
      </c>
      <c r="GQ587" s="578" t="n">
        <v>8</v>
      </c>
      <c r="GR587" s="456" t="n">
        <f aca="false">4300/BS587*24</f>
        <v>2.60054429996976</v>
      </c>
      <c r="GS587" s="532" t="n">
        <f aca="false">HC587</f>
        <v>9.2</v>
      </c>
      <c r="GT587" s="532" t="n">
        <f aca="false">HD587</f>
        <v>28.52</v>
      </c>
      <c r="GU587" s="514" t="n">
        <f aca="false">1-GS587/GM587</f>
        <v>0.0315789473684211</v>
      </c>
      <c r="GV587" s="514" t="n">
        <f aca="false">1-GT587/GN587</f>
        <v>0.44078431372549</v>
      </c>
      <c r="GW587" s="514" t="n">
        <f aca="false">1-HC587/FT587</f>
        <v>0.0891089108910892</v>
      </c>
      <c r="GX587" s="514" t="n">
        <f aca="false">1-HD587/FU587</f>
        <v>0.46188679245283</v>
      </c>
      <c r="GY587" s="463" t="n">
        <f aca="false">GK587/(FU587-HD587)</f>
        <v>0.494099464198541</v>
      </c>
      <c r="GZ587" s="406" t="n">
        <v>38664</v>
      </c>
      <c r="HA587" s="582" t="n">
        <v>8.24</v>
      </c>
      <c r="HB587" s="452" t="n">
        <v>8.01</v>
      </c>
      <c r="HC587" s="578" t="n">
        <v>9.2</v>
      </c>
      <c r="HD587" s="464" t="n">
        <f aca="false">HC587*3.1</f>
        <v>28.52</v>
      </c>
      <c r="HE587" s="464" t="n">
        <v>9.8</v>
      </c>
      <c r="HF587" s="464" t="n">
        <f aca="false">HE587*2.7</f>
        <v>26.46</v>
      </c>
      <c r="HG587" s="583"/>
      <c r="HH587" s="576" t="n">
        <v>6</v>
      </c>
      <c r="HI587" s="584" t="n">
        <v>7930</v>
      </c>
      <c r="HJ587" s="407" t="n">
        <f aca="false">HI587*0.67</f>
        <v>5313.1</v>
      </c>
      <c r="HK587" s="407"/>
      <c r="HL587" s="550"/>
      <c r="HM587" s="585"/>
      <c r="HN587" s="462" t="n">
        <v>5.19</v>
      </c>
      <c r="HO587" s="575"/>
      <c r="HP587" s="549" t="n">
        <v>0.02</v>
      </c>
      <c r="HQ587" s="586"/>
      <c r="HR587" s="587"/>
      <c r="HS587" s="521" t="n">
        <v>0.2</v>
      </c>
      <c r="HT587" s="588" t="n">
        <v>4</v>
      </c>
      <c r="HU587" s="523" t="n">
        <f aca="false">72500/BA587*24</f>
        <v>46.971169420149</v>
      </c>
      <c r="HV587" s="514" t="n">
        <f aca="false">1-HC587/BE587</f>
        <v>0.83180987202925</v>
      </c>
      <c r="HW587" s="514" t="n">
        <f aca="false">1-HD587/BF587</f>
        <v>0.897410071942446</v>
      </c>
      <c r="HX587" s="514" t="n">
        <f aca="false">1-HN587/BK587</f>
        <v>0.775324675324675</v>
      </c>
      <c r="HY587" s="600" t="s">
        <v>265</v>
      </c>
    </row>
    <row r="588" s="599" customFormat="true" ht="15" hidden="false" customHeight="true" outlineLevel="0" collapsed="false">
      <c r="A588" s="401" t="n">
        <v>44070</v>
      </c>
      <c r="B588" s="516" t="n">
        <v>41151</v>
      </c>
      <c r="C588" s="403" t="n">
        <f aca="false">B588/$B$6</f>
        <v>0.82302</v>
      </c>
      <c r="D588" s="572" t="n">
        <v>7.89</v>
      </c>
      <c r="E588" s="573" t="n">
        <v>43.8</v>
      </c>
      <c r="F588" s="407" t="n">
        <v>230</v>
      </c>
      <c r="G588" s="407" t="n">
        <f aca="false">F588*B588/1000</f>
        <v>9464.73</v>
      </c>
      <c r="H588" s="403" t="n">
        <f aca="false">G588/$G$6</f>
        <v>0.3785892</v>
      </c>
      <c r="I588" s="574"/>
      <c r="J588" s="407"/>
      <c r="K588" s="575"/>
      <c r="L588" s="575"/>
      <c r="M588" s="575"/>
      <c r="N588" s="576"/>
      <c r="O588" s="576"/>
      <c r="P588" s="410"/>
      <c r="Q588" s="410" t="n">
        <v>1440</v>
      </c>
      <c r="R588" s="410"/>
      <c r="S588" s="410"/>
      <c r="T588" s="411" t="n">
        <v>5.09</v>
      </c>
      <c r="U588" s="410" t="n">
        <f aca="false">V588/2.9</f>
        <v>3560</v>
      </c>
      <c r="V588" s="410" t="n">
        <v>10324</v>
      </c>
      <c r="W588" s="410" t="n">
        <v>4096</v>
      </c>
      <c r="X588" s="517" t="n">
        <v>1200</v>
      </c>
      <c r="Y588" s="474"/>
      <c r="Z588" s="430"/>
      <c r="AA588" s="410"/>
      <c r="AB588" s="410"/>
      <c r="AC588" s="410"/>
      <c r="AD588" s="475"/>
      <c r="AE588" s="478"/>
      <c r="AF588" s="479" t="n">
        <f aca="false">X588+Q588</f>
        <v>2640</v>
      </c>
      <c r="AG588" s="478" t="n">
        <f aca="false">AF588/$AF$6</f>
        <v>1.056</v>
      </c>
      <c r="AH588" s="479" t="n">
        <f aca="false">AI588/2.9</f>
        <v>1977.86833855799</v>
      </c>
      <c r="AI588" s="479" t="n">
        <f aca="false">(V588*Q588+F588*X588)/AF588</f>
        <v>5735.81818181818</v>
      </c>
      <c r="AJ588" s="474" t="n">
        <f aca="false">(V588*Q588+X588*F588)/1000</f>
        <v>15142.56</v>
      </c>
      <c r="AK588" s="478" t="n">
        <f aca="false">AJ588/$AJ$6</f>
        <v>0.673002666666667</v>
      </c>
      <c r="AL588" s="448" t="n">
        <v>38</v>
      </c>
      <c r="AM588" s="480"/>
      <c r="AN588" s="474" t="n">
        <v>2212</v>
      </c>
      <c r="AO588" s="474" t="n">
        <v>2210</v>
      </c>
      <c r="AP588" s="480" t="n">
        <v>7.54</v>
      </c>
      <c r="AQ588" s="448" t="n">
        <v>1062</v>
      </c>
      <c r="AR588" s="474" t="n">
        <f aca="false">AQ588*2.9</f>
        <v>3079.8</v>
      </c>
      <c r="AS588" s="658" t="n">
        <f aca="false">AR588/AQ588</f>
        <v>2.9</v>
      </c>
      <c r="AT588" s="474" t="n">
        <v>6310</v>
      </c>
      <c r="AU588" s="448"/>
      <c r="AV588" s="481" t="n">
        <v>1.5</v>
      </c>
      <c r="AW588" s="480" t="n">
        <v>21.21</v>
      </c>
      <c r="AX588" s="480" t="n">
        <v>25.68</v>
      </c>
      <c r="AY588" s="481" t="n">
        <v>5.9</v>
      </c>
      <c r="AZ588" s="481" t="n">
        <v>2.7</v>
      </c>
      <c r="BA588" s="421" t="n">
        <f aca="false">CC588+DF588</f>
        <v>40823</v>
      </c>
      <c r="BB588" s="422" t="n">
        <f aca="false">BA588/$BA$6</f>
        <v>0.81646</v>
      </c>
      <c r="BC588" s="423"/>
      <c r="BD588" s="424" t="n">
        <v>7.85</v>
      </c>
      <c r="BE588" s="425" t="n">
        <v>38.5</v>
      </c>
      <c r="BF588" s="421" t="n">
        <v>245</v>
      </c>
      <c r="BG588" s="427" t="n">
        <v>8540</v>
      </c>
      <c r="BH588" s="421" t="n">
        <f aca="false">BG588*0.67</f>
        <v>5721.8</v>
      </c>
      <c r="BI588" s="433"/>
      <c r="BJ588" s="422"/>
      <c r="BK588" s="428" t="n">
        <v>19.8</v>
      </c>
      <c r="BL588" s="428"/>
      <c r="BM588" s="429"/>
      <c r="BN588" s="423"/>
      <c r="BO588" s="426" t="n">
        <v>170</v>
      </c>
      <c r="BP588" s="426"/>
      <c r="BQ588" s="424" t="n">
        <v>5.71</v>
      </c>
      <c r="BR588" s="422" t="n">
        <f aca="false">BQ588/$BQ$6</f>
        <v>0.793055555555555</v>
      </c>
      <c r="BS588" s="410" t="n">
        <f aca="false">BA588+AF588</f>
        <v>43463</v>
      </c>
      <c r="BT588" s="430" t="n">
        <f aca="false">(BD588*BA588+AP588*AF588)/(AF588+BA588)</f>
        <v>7.83117019073695</v>
      </c>
      <c r="BU588" s="431" t="n">
        <f aca="false">(AQ588*Y588+BA588*BE588)/(BA588+Y588)</f>
        <v>38.5</v>
      </c>
      <c r="BV588" s="431" t="n">
        <f aca="false">(BA588*BF588+AR588*AF588)/(AF588+BA588)</f>
        <v>417.189494512574</v>
      </c>
      <c r="BW588" s="431" t="n">
        <f aca="false">(BA588*BG588+AS588*AF588)/(AF588+BA588)</f>
        <v>8021.44527529163</v>
      </c>
      <c r="BX588" s="431" t="n">
        <f aca="false">BW588*0.65</f>
        <v>5213.93942893956</v>
      </c>
      <c r="BY588" s="431" t="n">
        <f aca="false">(BK588*BA588+AY588*AF588)/BS588</f>
        <v>18.9556956491729</v>
      </c>
      <c r="BZ588" s="431"/>
      <c r="CA588" s="432"/>
      <c r="CB588" s="431" t="n">
        <f aca="false">BO588</f>
        <v>170</v>
      </c>
      <c r="CC588" s="433" t="n">
        <v>20188</v>
      </c>
      <c r="CD588" s="412" t="n">
        <f aca="false">CC588+AF588/2</f>
        <v>21508</v>
      </c>
      <c r="CE588" s="422" t="n">
        <f aca="false">CD588/25000</f>
        <v>0.86032</v>
      </c>
      <c r="CF588" s="434" t="n">
        <f aca="false">6700/CD588*24</f>
        <v>7.47628789287707</v>
      </c>
      <c r="CG588" s="435"/>
      <c r="CH588" s="428"/>
      <c r="CI588" s="447" t="n">
        <f aca="false">9500/CD588*24</f>
        <v>10.6007067137809</v>
      </c>
      <c r="CJ588" s="437" t="n">
        <v>34.1</v>
      </c>
      <c r="CK588" s="437" t="n">
        <v>2.11</v>
      </c>
      <c r="CL588" s="424"/>
      <c r="CM588" s="424" t="n">
        <v>15</v>
      </c>
      <c r="CN588" s="424" t="n">
        <v>81</v>
      </c>
      <c r="CO588" s="433"/>
      <c r="CP588" s="433"/>
      <c r="CQ588" s="438"/>
      <c r="CR588" s="438" t="n">
        <v>0.85</v>
      </c>
      <c r="CS588" s="425"/>
      <c r="CT588" s="433" t="n">
        <f aca="false">3500/CD588*24</f>
        <v>3.90552352612981</v>
      </c>
      <c r="CU588" s="435" t="n">
        <v>6.27</v>
      </c>
      <c r="CV588" s="439"/>
      <c r="CW588" s="440"/>
      <c r="CX588" s="441"/>
      <c r="CY588" s="442"/>
      <c r="CZ588" s="443"/>
      <c r="DA588" s="443"/>
      <c r="DB588" s="443"/>
      <c r="DC588" s="443"/>
      <c r="DD588" s="444"/>
      <c r="DE588" s="441"/>
      <c r="DF588" s="445" t="n">
        <v>20635</v>
      </c>
      <c r="DG588" s="446" t="n">
        <f aca="false">DF588+AF588/2</f>
        <v>21955</v>
      </c>
      <c r="DH588" s="422" t="n">
        <f aca="false">DG588/25000</f>
        <v>0.8782</v>
      </c>
      <c r="DI588" s="447" t="n">
        <f aca="false">6700/DG588*24</f>
        <v>7.32407196538374</v>
      </c>
      <c r="DJ588" s="435" t="n">
        <v>7.85</v>
      </c>
      <c r="DK588" s="428" t="n">
        <v>3.5</v>
      </c>
      <c r="DL588" s="447" t="n">
        <f aca="false">9500/DG588*24</f>
        <v>10.3848781598725</v>
      </c>
      <c r="DM588" s="423" t="n">
        <v>34.3</v>
      </c>
      <c r="DN588" s="423" t="n">
        <v>1.11</v>
      </c>
      <c r="DO588" s="424" t="n">
        <v>7.87</v>
      </c>
      <c r="DP588" s="424" t="n">
        <v>15.1</v>
      </c>
      <c r="DQ588" s="424" t="n">
        <v>73</v>
      </c>
      <c r="DR588" s="433"/>
      <c r="DS588" s="433"/>
      <c r="DT588" s="438"/>
      <c r="DU588" s="438" t="n">
        <v>0.87</v>
      </c>
      <c r="DV588" s="425"/>
      <c r="DW588" s="447" t="n">
        <f aca="false">3500/DG588*24</f>
        <v>3.82600774311091</v>
      </c>
      <c r="DX588" s="435" t="n">
        <v>6.54</v>
      </c>
      <c r="DY588" s="439" t="n">
        <v>8.02</v>
      </c>
      <c r="DZ588" s="440" t="n">
        <v>14.1</v>
      </c>
      <c r="EA588" s="661" t="n">
        <f aca="false">DZ588*3.6</f>
        <v>50.76</v>
      </c>
      <c r="EB588" s="442" t="n">
        <v>8050</v>
      </c>
      <c r="EC588" s="443" t="n">
        <v>5.4</v>
      </c>
      <c r="ED588" s="443"/>
      <c r="EE588" s="443"/>
      <c r="EF588" s="443"/>
      <c r="EG588" s="444" t="n">
        <v>6</v>
      </c>
      <c r="EH588" s="441"/>
      <c r="EI588" s="430" t="n">
        <f aca="false">DY588</f>
        <v>8.02</v>
      </c>
      <c r="EJ588" s="448" t="n">
        <f aca="false">DZ588</f>
        <v>14.1</v>
      </c>
      <c r="EK588" s="449" t="n">
        <f aca="false">EA588</f>
        <v>50.76</v>
      </c>
      <c r="EL588" s="418" t="n">
        <f aca="false">EB588</f>
        <v>8050</v>
      </c>
      <c r="EM588" s="432" t="n">
        <f aca="false">EC588</f>
        <v>5.4</v>
      </c>
      <c r="EN588" s="432"/>
      <c r="EO588" s="432"/>
      <c r="EP588" s="432"/>
      <c r="EQ588" s="431" t="n">
        <f aca="false">EG588</f>
        <v>6</v>
      </c>
      <c r="ER588" s="449"/>
      <c r="ES588" s="450" t="n">
        <f aca="false">44000/(BA588+AF588)*24</f>
        <v>24.2965280813566</v>
      </c>
      <c r="ET588" s="451" t="n">
        <f aca="false">(BA588+AF588)/BA$6</f>
        <v>0.86926</v>
      </c>
      <c r="EU588" s="452" t="n">
        <f aca="false">BV588/1000/ES588*24</f>
        <v>0.412097886363636</v>
      </c>
      <c r="EV588" s="451" t="n">
        <f aca="false">EU588/$EU$6</f>
        <v>0.763144234006734</v>
      </c>
      <c r="EW588" s="514" t="n">
        <f aca="false">1-EM588/BY588</f>
        <v>0.715125200365008</v>
      </c>
      <c r="EX588" s="515" t="n">
        <f aca="false">BY588-EM588</f>
        <v>13.5556956491729</v>
      </c>
      <c r="EY588" s="514" t="n">
        <f aca="false">1-EJ588/BU588</f>
        <v>0.633766233766234</v>
      </c>
      <c r="EZ588" s="515" t="n">
        <f aca="false">BU588-EJ588</f>
        <v>24.4</v>
      </c>
      <c r="FA588" s="451" t="n">
        <f aca="false">1-EK588/BV588</f>
        <v>0.878328671580511</v>
      </c>
      <c r="FB588" s="432" t="n">
        <f aca="false">BV588-EK588</f>
        <v>366.429494512574</v>
      </c>
      <c r="FC588" s="453"/>
      <c r="FD588" s="432"/>
      <c r="FE588" s="453" t="n">
        <f aca="false">1-EQ588/CB588</f>
        <v>0.964705882352941</v>
      </c>
      <c r="FF588" s="431" t="n">
        <f aca="false">CB588-EQ588</f>
        <v>164</v>
      </c>
      <c r="FG588" s="406" t="n">
        <v>50400</v>
      </c>
      <c r="FH588" s="590"/>
      <c r="FI588" s="591"/>
      <c r="FJ588" s="592"/>
      <c r="FK588" s="456" t="n">
        <f aca="false">3000/BS588*24</f>
        <v>1.65658146009249</v>
      </c>
      <c r="FL588" s="531" t="n">
        <v>2200</v>
      </c>
      <c r="FM588" s="456" t="n">
        <f aca="false">FL588/BS588*1000</f>
        <v>50.6177668361595</v>
      </c>
      <c r="FN588" s="531" t="n">
        <v>7033</v>
      </c>
      <c r="FO588" s="533" t="n">
        <f aca="false">FN588/11.15/1.2/1000</f>
        <v>0.525635276532138</v>
      </c>
      <c r="FP588" s="450" t="n">
        <f aca="false">FN588/BS588*1000</f>
        <v>161.815797344868</v>
      </c>
      <c r="FQ588" s="458" t="n">
        <v>43.2</v>
      </c>
      <c r="FR588" s="459" t="n">
        <f aca="false">FQ588/BS588*1000</f>
        <v>0.993948876055496</v>
      </c>
      <c r="FS588" s="577" t="n">
        <v>8.02</v>
      </c>
      <c r="FT588" s="578" t="n">
        <v>10.8</v>
      </c>
      <c r="FU588" s="661" t="n">
        <v>50</v>
      </c>
      <c r="FV588" s="580" t="n">
        <v>4</v>
      </c>
      <c r="FW588" s="581"/>
      <c r="FX588" s="580"/>
      <c r="FY588" s="453" t="n">
        <f aca="false">1-FV588/(EG588+DD588)</f>
        <v>0.333333333333333</v>
      </c>
      <c r="FZ588" s="453"/>
      <c r="GA588" s="430"/>
      <c r="GB588" s="514" t="n">
        <f aca="false">1-FT588/DZ588</f>
        <v>0.234042553191489</v>
      </c>
      <c r="GC588" s="515" t="n">
        <f aca="false">(CW588+DZ588-FT588)</f>
        <v>3.3</v>
      </c>
      <c r="GD588" s="514" t="n">
        <f aca="false">1-FU588/EA588</f>
        <v>0.0149724192277383</v>
      </c>
      <c r="GE588" s="528" t="n">
        <f aca="false">CX588+EA588-FU588</f>
        <v>0.759999999999998</v>
      </c>
      <c r="GF588" s="462" t="n">
        <f aca="false">4100/BS588*24</f>
        <v>2.26399466212641</v>
      </c>
      <c r="GG588" s="607" t="n">
        <v>20</v>
      </c>
      <c r="GH588" s="451" t="n">
        <f aca="false">GG588/80</f>
        <v>0.25</v>
      </c>
      <c r="GI588" s="406" t="n">
        <v>140</v>
      </c>
      <c r="GJ588" s="463" t="n">
        <f aca="false">GI588/GG588</f>
        <v>7</v>
      </c>
      <c r="GK588" s="464" t="n">
        <f aca="false">GG588/(BS588/24)*1000</f>
        <v>11.0438764006166</v>
      </c>
      <c r="GL588" s="465" t="n">
        <v>8.14</v>
      </c>
      <c r="GM588" s="530" t="n">
        <v>10.2</v>
      </c>
      <c r="GN588" s="407" t="n">
        <v>50</v>
      </c>
      <c r="GO588" s="514" t="n">
        <f aca="false">1-GM588/FT588</f>
        <v>0.0555555555555557</v>
      </c>
      <c r="GP588" s="451" t="n">
        <f aca="false">1-GN588/FU588</f>
        <v>0</v>
      </c>
      <c r="GQ588" s="578" t="n">
        <v>8</v>
      </c>
      <c r="GR588" s="456" t="n">
        <f aca="false">4300/BS588*24</f>
        <v>2.37443342613257</v>
      </c>
      <c r="GS588" s="532" t="n">
        <f aca="false">HC588</f>
        <v>9.3</v>
      </c>
      <c r="GT588" s="532" t="n">
        <f aca="false">HD588</f>
        <v>28.83</v>
      </c>
      <c r="GU588" s="514" t="n">
        <f aca="false">1-GS588/GM588</f>
        <v>0.088235294117647</v>
      </c>
      <c r="GV588" s="514" t="n">
        <f aca="false">1-GT588/GN588</f>
        <v>0.4234</v>
      </c>
      <c r="GW588" s="514" t="n">
        <f aca="false">1-HC588/FT588</f>
        <v>0.138888888888889</v>
      </c>
      <c r="GX588" s="514" t="n">
        <f aca="false">1-HD588/FU588</f>
        <v>0.4234</v>
      </c>
      <c r="GY588" s="463" t="n">
        <f aca="false">GK588/(FU588-HD588)</f>
        <v>0.521675786519443</v>
      </c>
      <c r="GZ588" s="406" t="n">
        <v>42247</v>
      </c>
      <c r="HA588" s="582" t="n">
        <v>8.35</v>
      </c>
      <c r="HB588" s="452" t="n">
        <v>8.03</v>
      </c>
      <c r="HC588" s="578" t="n">
        <v>9.3</v>
      </c>
      <c r="HD588" s="464" t="n">
        <f aca="false">HC588*3.1</f>
        <v>28.83</v>
      </c>
      <c r="HE588" s="464" t="n">
        <v>10.8</v>
      </c>
      <c r="HF588" s="464" t="n">
        <f aca="false">HE588*2.7</f>
        <v>29.16</v>
      </c>
      <c r="HG588" s="583"/>
      <c r="HH588" s="576" t="n">
        <v>4</v>
      </c>
      <c r="HI588" s="584" t="n">
        <v>8090</v>
      </c>
      <c r="HJ588" s="407" t="n">
        <f aca="false">HI588*0.67</f>
        <v>5420.3</v>
      </c>
      <c r="HK588" s="407"/>
      <c r="HL588" s="550"/>
      <c r="HM588" s="585"/>
      <c r="HN588" s="462" t="n">
        <v>5.25</v>
      </c>
      <c r="HO588" s="575"/>
      <c r="HP588" s="549" t="n">
        <v>0.02</v>
      </c>
      <c r="HQ588" s="586"/>
      <c r="HR588" s="587"/>
      <c r="HS588" s="521" t="n">
        <v>0.23</v>
      </c>
      <c r="HT588" s="588" t="n">
        <v>4</v>
      </c>
      <c r="HU588" s="523" t="n">
        <f aca="false">72500/BA588*24</f>
        <v>42.6230311344095</v>
      </c>
      <c r="HV588" s="514" t="n">
        <f aca="false">1-HC588/BE588</f>
        <v>0.758441558441558</v>
      </c>
      <c r="HW588" s="514" t="n">
        <f aca="false">1-HD588/BF588</f>
        <v>0.882326530612245</v>
      </c>
      <c r="HX588" s="514" t="n">
        <f aca="false">1-HN588/BK588</f>
        <v>0.734848484848485</v>
      </c>
      <c r="HY588" s="600" t="s">
        <v>265</v>
      </c>
    </row>
    <row r="589" s="599" customFormat="true" ht="15" hidden="false" customHeight="true" outlineLevel="0" collapsed="false">
      <c r="A589" s="401" t="n">
        <v>44071</v>
      </c>
      <c r="B589" s="516" t="n">
        <v>43755</v>
      </c>
      <c r="C589" s="403" t="n">
        <f aca="false">B589/$B$6</f>
        <v>0.8751</v>
      </c>
      <c r="D589" s="572" t="n">
        <v>7.86</v>
      </c>
      <c r="E589" s="573" t="n">
        <v>36.4</v>
      </c>
      <c r="F589" s="407" t="n">
        <v>187</v>
      </c>
      <c r="G589" s="407" t="n">
        <f aca="false">F589*B589/1000</f>
        <v>8182.185</v>
      </c>
      <c r="H589" s="403" t="n">
        <f aca="false">G589/$G$6</f>
        <v>0.3272874</v>
      </c>
      <c r="I589" s="574"/>
      <c r="J589" s="407"/>
      <c r="K589" s="575"/>
      <c r="L589" s="575"/>
      <c r="M589" s="575"/>
      <c r="N589" s="576"/>
      <c r="O589" s="576"/>
      <c r="P589" s="410"/>
      <c r="Q589" s="410" t="n">
        <v>1440</v>
      </c>
      <c r="R589" s="410"/>
      <c r="S589" s="410"/>
      <c r="T589" s="411" t="n">
        <v>5.15</v>
      </c>
      <c r="U589" s="410" t="n">
        <f aca="false">V589/2.9</f>
        <v>3479.65517241379</v>
      </c>
      <c r="V589" s="410" t="n">
        <v>10091</v>
      </c>
      <c r="W589" s="410" t="n">
        <v>4216</v>
      </c>
      <c r="X589" s="517" t="n">
        <v>1200</v>
      </c>
      <c r="Y589" s="474"/>
      <c r="Z589" s="430"/>
      <c r="AA589" s="410"/>
      <c r="AB589" s="410"/>
      <c r="AC589" s="410"/>
      <c r="AD589" s="475"/>
      <c r="AE589" s="478"/>
      <c r="AF589" s="479" t="n">
        <f aca="false">X589+Q589</f>
        <v>2640</v>
      </c>
      <c r="AG589" s="478" t="n">
        <f aca="false">AF589/$AF$6</f>
        <v>1.056</v>
      </c>
      <c r="AH589" s="479" t="n">
        <f aca="false">AI589/2.9</f>
        <v>1927.30407523511</v>
      </c>
      <c r="AI589" s="479" t="n">
        <f aca="false">(V589*Q589+F589*X589)/AF589</f>
        <v>5589.18181818182</v>
      </c>
      <c r="AJ589" s="474" t="n">
        <f aca="false">(V589*Q589+X589*F589)/1000</f>
        <v>14755.44</v>
      </c>
      <c r="AK589" s="478" t="n">
        <f aca="false">AJ589/$AJ$6</f>
        <v>0.655797333333333</v>
      </c>
      <c r="AL589" s="448" t="n">
        <v>37</v>
      </c>
      <c r="AM589" s="480"/>
      <c r="AN589" s="474" t="n">
        <v>2386</v>
      </c>
      <c r="AO589" s="474" t="n">
        <v>2454</v>
      </c>
      <c r="AP589" s="480" t="n">
        <v>7.6</v>
      </c>
      <c r="AQ589" s="448" t="n">
        <v>943</v>
      </c>
      <c r="AR589" s="474" t="n">
        <f aca="false">AQ589*2.9</f>
        <v>2734.7</v>
      </c>
      <c r="AS589" s="658" t="n">
        <f aca="false">AR589/AQ589</f>
        <v>2.9</v>
      </c>
      <c r="AT589" s="474" t="n">
        <v>6320</v>
      </c>
      <c r="AU589" s="448"/>
      <c r="AV589" s="481" t="n">
        <v>3</v>
      </c>
      <c r="AW589" s="480" t="n">
        <v>16.47</v>
      </c>
      <c r="AX589" s="480" t="n">
        <v>27.07</v>
      </c>
      <c r="AY589" s="481" t="n">
        <v>7.1</v>
      </c>
      <c r="AZ589" s="481" t="n">
        <v>2.6</v>
      </c>
      <c r="BA589" s="421" t="n">
        <f aca="false">CC589+DF589</f>
        <v>40269</v>
      </c>
      <c r="BB589" s="422" t="n">
        <f aca="false">BA589/$BA$6</f>
        <v>0.80538</v>
      </c>
      <c r="BC589" s="423"/>
      <c r="BD589" s="424" t="n">
        <v>7.8</v>
      </c>
      <c r="BE589" s="425" t="n">
        <v>44.2</v>
      </c>
      <c r="BF589" s="421" t="n">
        <v>252</v>
      </c>
      <c r="BG589" s="427" t="n">
        <v>8100</v>
      </c>
      <c r="BH589" s="421" t="n">
        <f aca="false">BG589*0.67</f>
        <v>5427</v>
      </c>
      <c r="BI589" s="433"/>
      <c r="BJ589" s="422"/>
      <c r="BK589" s="428" t="n">
        <v>23.2</v>
      </c>
      <c r="BL589" s="428" t="n">
        <v>15.2</v>
      </c>
      <c r="BM589" s="429" t="n">
        <v>6.6</v>
      </c>
      <c r="BN589" s="423" t="n">
        <v>2.1</v>
      </c>
      <c r="BO589" s="426" t="n">
        <v>120</v>
      </c>
      <c r="BP589" s="426" t="n">
        <v>32</v>
      </c>
      <c r="BQ589" s="424" t="n">
        <v>5.95</v>
      </c>
      <c r="BR589" s="422" t="n">
        <f aca="false">BQ589/$BQ$6</f>
        <v>0.826388888888889</v>
      </c>
      <c r="BS589" s="410" t="n">
        <f aca="false">BA589+AF589</f>
        <v>42909</v>
      </c>
      <c r="BT589" s="430" t="n">
        <f aca="false">(BD589*BA589+AP589*AF589)/(AF589+BA589)</f>
        <v>7.78769488918409</v>
      </c>
      <c r="BU589" s="431" t="n">
        <f aca="false">(AQ589*Y589+BA589*BE589)/(BA589+Y589)</f>
        <v>44.2</v>
      </c>
      <c r="BV589" s="431" t="n">
        <f aca="false">(BA589*BF589+AR589*AF589)/(AF589+BA589)</f>
        <v>404.749493113333</v>
      </c>
      <c r="BW589" s="431" t="n">
        <f aca="false">(BA589*BG589+AS589*AF589)/(AF589+BA589)</f>
        <v>7601.82143606236</v>
      </c>
      <c r="BX589" s="431" t="n">
        <f aca="false">BW589*0.65</f>
        <v>4941.18393344054</v>
      </c>
      <c r="BY589" s="431" t="n">
        <f aca="false">(BK589*BA589+AY589*AF589)/BS589</f>
        <v>22.209438579319</v>
      </c>
      <c r="BZ589" s="431" t="n">
        <f aca="false">(BL589*BA589+AY589*AF589)/BS589</f>
        <v>14.7016430119555</v>
      </c>
      <c r="CA589" s="432" t="n">
        <f aca="false">(BN589*BA589+AZ589*AF589)/BS589</f>
        <v>2.13076277703978</v>
      </c>
      <c r="CB589" s="431" t="n">
        <f aca="false">BO589</f>
        <v>120</v>
      </c>
      <c r="CC589" s="433" t="n">
        <v>19864</v>
      </c>
      <c r="CD589" s="412" t="n">
        <f aca="false">CC589+AF589/2</f>
        <v>21184</v>
      </c>
      <c r="CE589" s="422" t="n">
        <f aca="false">CD589/25000</f>
        <v>0.84736</v>
      </c>
      <c r="CF589" s="434" t="n">
        <f aca="false">6700/CD589*24</f>
        <v>7.59063444108761</v>
      </c>
      <c r="CG589" s="435"/>
      <c r="CH589" s="428"/>
      <c r="CI589" s="447" t="n">
        <f aca="false">9500/CD589*24</f>
        <v>10.7628398791541</v>
      </c>
      <c r="CJ589" s="437" t="n">
        <v>34.1</v>
      </c>
      <c r="CK589" s="437" t="n">
        <v>2.52</v>
      </c>
      <c r="CL589" s="424"/>
      <c r="CM589" s="424" t="n">
        <v>15.7</v>
      </c>
      <c r="CN589" s="424" t="n">
        <v>85</v>
      </c>
      <c r="CO589" s="433"/>
      <c r="CP589" s="433"/>
      <c r="CQ589" s="438"/>
      <c r="CR589" s="438" t="n">
        <v>0.89</v>
      </c>
      <c r="CS589" s="425"/>
      <c r="CT589" s="433" t="n">
        <f aca="false">3500/CD589*24</f>
        <v>3.96525679758308</v>
      </c>
      <c r="CU589" s="435" t="n">
        <v>6.47</v>
      </c>
      <c r="CV589" s="439"/>
      <c r="CW589" s="440"/>
      <c r="CX589" s="441"/>
      <c r="CY589" s="442"/>
      <c r="CZ589" s="443"/>
      <c r="DA589" s="443"/>
      <c r="DB589" s="443"/>
      <c r="DC589" s="443"/>
      <c r="DD589" s="444"/>
      <c r="DE589" s="441"/>
      <c r="DF589" s="445" t="n">
        <v>20405</v>
      </c>
      <c r="DG589" s="446" t="n">
        <f aca="false">DF589+AF589/2</f>
        <v>21725</v>
      </c>
      <c r="DH589" s="422" t="n">
        <f aca="false">DG589/25000</f>
        <v>0.869</v>
      </c>
      <c r="DI589" s="447" t="n">
        <f aca="false">6700/DG589*24</f>
        <v>7.40161104718067</v>
      </c>
      <c r="DJ589" s="435" t="n">
        <v>7.81</v>
      </c>
      <c r="DK589" s="428" t="n">
        <v>3.5</v>
      </c>
      <c r="DL589" s="447" t="n">
        <f aca="false">9500/DG589*24</f>
        <v>10.4948216340621</v>
      </c>
      <c r="DM589" s="423" t="n">
        <v>34.2</v>
      </c>
      <c r="DN589" s="423" t="n">
        <v>1.22</v>
      </c>
      <c r="DO589" s="424" t="n">
        <v>7.75</v>
      </c>
      <c r="DP589" s="424" t="n">
        <v>16</v>
      </c>
      <c r="DQ589" s="424" t="n">
        <v>79</v>
      </c>
      <c r="DR589" s="433"/>
      <c r="DS589" s="433"/>
      <c r="DT589" s="438"/>
      <c r="DU589" s="438" t="n">
        <v>0.87</v>
      </c>
      <c r="DV589" s="425"/>
      <c r="DW589" s="447" t="n">
        <f aca="false">3500/DG589*24</f>
        <v>3.86651323360184</v>
      </c>
      <c r="DX589" s="435" t="n">
        <v>6.61</v>
      </c>
      <c r="DY589" s="439" t="n">
        <v>7.98</v>
      </c>
      <c r="DZ589" s="440" t="n">
        <v>14.2</v>
      </c>
      <c r="EA589" s="661" t="n">
        <f aca="false">DZ589*3.6</f>
        <v>51.12</v>
      </c>
      <c r="EB589" s="442" t="n">
        <v>7850</v>
      </c>
      <c r="EC589" s="443" t="n">
        <v>6.3</v>
      </c>
      <c r="ED589" s="443" t="n">
        <v>0.22</v>
      </c>
      <c r="EE589" s="443" t="n">
        <v>4.4</v>
      </c>
      <c r="EF589" s="443" t="n">
        <v>0.95</v>
      </c>
      <c r="EG589" s="444" t="n">
        <v>7</v>
      </c>
      <c r="EH589" s="441" t="n">
        <v>16</v>
      </c>
      <c r="EI589" s="430" t="n">
        <f aca="false">DY589</f>
        <v>7.98</v>
      </c>
      <c r="EJ589" s="448" t="n">
        <f aca="false">DZ589</f>
        <v>14.2</v>
      </c>
      <c r="EK589" s="449" t="n">
        <f aca="false">EA589</f>
        <v>51.12</v>
      </c>
      <c r="EL589" s="418" t="n">
        <f aca="false">EB589</f>
        <v>7850</v>
      </c>
      <c r="EM589" s="432" t="n">
        <f aca="false">EC589</f>
        <v>6.3</v>
      </c>
      <c r="EN589" s="432" t="n">
        <f aca="false">ED589</f>
        <v>0.22</v>
      </c>
      <c r="EO589" s="432" t="n">
        <f aca="false">EE589</f>
        <v>4.4</v>
      </c>
      <c r="EP589" s="432" t="n">
        <f aca="false">EF589</f>
        <v>0.95</v>
      </c>
      <c r="EQ589" s="431" t="n">
        <f aca="false">EG589</f>
        <v>7</v>
      </c>
      <c r="ER589" s="449" t="n">
        <f aca="false">EH589</f>
        <v>16</v>
      </c>
      <c r="ES589" s="450" t="n">
        <f aca="false">44000/(BA589+AF589)*24</f>
        <v>24.6102216318255</v>
      </c>
      <c r="ET589" s="451" t="n">
        <f aca="false">(BA589+AF589)/BA$6</f>
        <v>0.85818</v>
      </c>
      <c r="EU589" s="452" t="n">
        <f aca="false">BV589/1000/ES589*24</f>
        <v>0.394713545454545</v>
      </c>
      <c r="EV589" s="451" t="n">
        <f aca="false">EU589/$EU$6</f>
        <v>0.73095101010101</v>
      </c>
      <c r="EW589" s="514" t="n">
        <f aca="false">1-EM589/BY589</f>
        <v>0.716336818803406</v>
      </c>
      <c r="EX589" s="515" t="n">
        <f aca="false">BY589-EM589</f>
        <v>15.909438579319</v>
      </c>
      <c r="EY589" s="514" t="n">
        <f aca="false">1-EJ589/BU589</f>
        <v>0.678733031674208</v>
      </c>
      <c r="EZ589" s="515" t="n">
        <f aca="false">BU589-EJ589</f>
        <v>30</v>
      </c>
      <c r="FA589" s="451" t="n">
        <f aca="false">1-EK589/BV589</f>
        <v>0.87369965652882</v>
      </c>
      <c r="FB589" s="432" t="n">
        <f aca="false">BV589-EK589</f>
        <v>353.629493113333</v>
      </c>
      <c r="FC589" s="453" t="n">
        <f aca="false">1-EP589/CA589</f>
        <v>0.554150274147453</v>
      </c>
      <c r="FD589" s="432" t="n">
        <f aca="false">CA589-EP589</f>
        <v>1.18076277703978</v>
      </c>
      <c r="FE589" s="453" t="n">
        <f aca="false">1-EQ589/CB589</f>
        <v>0.941666666666667</v>
      </c>
      <c r="FF589" s="431" t="n">
        <f aca="false">CB589-EQ589</f>
        <v>113</v>
      </c>
      <c r="FG589" s="406" t="n">
        <v>50400</v>
      </c>
      <c r="FH589" s="590"/>
      <c r="FI589" s="591"/>
      <c r="FJ589" s="592"/>
      <c r="FK589" s="456" t="n">
        <f aca="false">3000/BS589*24</f>
        <v>1.67796965671537</v>
      </c>
      <c r="FL589" s="531" t="n">
        <v>2200</v>
      </c>
      <c r="FM589" s="456" t="n">
        <f aca="false">FL589/BS589*1000</f>
        <v>51.2712950663031</v>
      </c>
      <c r="FN589" s="531" t="n">
        <v>6255</v>
      </c>
      <c r="FO589" s="533" t="n">
        <f aca="false">FN589/11.15/1.2/1000</f>
        <v>0.467488789237668</v>
      </c>
      <c r="FP589" s="450" t="n">
        <f aca="false">FN589/BS589*1000</f>
        <v>145.773613927148</v>
      </c>
      <c r="FQ589" s="458" t="n">
        <v>43.2</v>
      </c>
      <c r="FR589" s="459" t="n">
        <f aca="false">FQ589/BS589*1000</f>
        <v>1.00678179402922</v>
      </c>
      <c r="FS589" s="577" t="n">
        <v>8.05</v>
      </c>
      <c r="FT589" s="578" t="n">
        <v>11</v>
      </c>
      <c r="FU589" s="661" t="n">
        <v>39</v>
      </c>
      <c r="FV589" s="580" t="n">
        <v>2</v>
      </c>
      <c r="FW589" s="581" t="n">
        <v>0.3</v>
      </c>
      <c r="FX589" s="580" t="n">
        <v>8</v>
      </c>
      <c r="FY589" s="453" t="n">
        <f aca="false">1-FV589/(EG589+DD589)</f>
        <v>0.714285714285714</v>
      </c>
      <c r="FZ589" s="453" t="n">
        <f aca="false">1-FW589/(EF589+DC589)</f>
        <v>0.68421052631579</v>
      </c>
      <c r="GA589" s="430" t="n">
        <f aca="false">EF589+DC589-FW589</f>
        <v>0.65</v>
      </c>
      <c r="GB589" s="514" t="n">
        <f aca="false">1-FT589/DZ589</f>
        <v>0.225352112676056</v>
      </c>
      <c r="GC589" s="515" t="n">
        <f aca="false">(CW589+DZ589-FT589)</f>
        <v>3.2</v>
      </c>
      <c r="GD589" s="514" t="n">
        <f aca="false">1-FU589/EA589</f>
        <v>0.237089201877934</v>
      </c>
      <c r="GE589" s="528" t="n">
        <f aca="false">CX589+EA589-FU589</f>
        <v>12.12</v>
      </c>
      <c r="GF589" s="462" t="n">
        <f aca="false">4100/BS589*24</f>
        <v>2.29322519751101</v>
      </c>
      <c r="GG589" s="607" t="n">
        <v>20</v>
      </c>
      <c r="GH589" s="451" t="n">
        <f aca="false">GG589/80</f>
        <v>0.25</v>
      </c>
      <c r="GI589" s="406" t="n">
        <v>140</v>
      </c>
      <c r="GJ589" s="463" t="n">
        <f aca="false">GI589/GG589</f>
        <v>7</v>
      </c>
      <c r="GK589" s="464" t="n">
        <f aca="false">GG589/(BS589/24)*1000</f>
        <v>11.1864643781025</v>
      </c>
      <c r="GL589" s="465" t="n">
        <v>8.12</v>
      </c>
      <c r="GM589" s="530" t="n">
        <v>10.3</v>
      </c>
      <c r="GN589" s="407" t="n">
        <v>35</v>
      </c>
      <c r="GO589" s="514" t="n">
        <f aca="false">1-GM589/FT589</f>
        <v>0.0636363636363636</v>
      </c>
      <c r="GP589" s="451" t="n">
        <f aca="false">1-GN589/FU589</f>
        <v>0.102564102564103</v>
      </c>
      <c r="GQ589" s="578" t="n">
        <v>8</v>
      </c>
      <c r="GR589" s="456" t="n">
        <f aca="false">4300/BS589*24</f>
        <v>2.40508984129204</v>
      </c>
      <c r="GS589" s="532" t="n">
        <f aca="false">HC589</f>
        <v>10.1</v>
      </c>
      <c r="GT589" s="532" t="n">
        <f aca="false">HD589</f>
        <v>31.31</v>
      </c>
      <c r="GU589" s="514" t="n">
        <f aca="false">1-GS589/GM589</f>
        <v>0.0194174757281554</v>
      </c>
      <c r="GV589" s="514" t="n">
        <f aca="false">1-GT589/GN589</f>
        <v>0.105428571428571</v>
      </c>
      <c r="GW589" s="514" t="n">
        <f aca="false">1-HC589/FT589</f>
        <v>0.0818181818181819</v>
      </c>
      <c r="GX589" s="514" t="n">
        <f aca="false">1-HD589/FU589</f>
        <v>0.197179487179487</v>
      </c>
      <c r="GY589" s="463" t="n">
        <f aca="false">GK589/(FU589-HD589)</f>
        <v>1.45467677218498</v>
      </c>
      <c r="GZ589" s="406" t="n">
        <v>42852</v>
      </c>
      <c r="HA589" s="582" t="n">
        <v>8.32</v>
      </c>
      <c r="HB589" s="452" t="n">
        <v>8.03</v>
      </c>
      <c r="HC589" s="578" t="n">
        <v>10.1</v>
      </c>
      <c r="HD589" s="464" t="n">
        <f aca="false">HC589*3.1</f>
        <v>31.31</v>
      </c>
      <c r="HE589" s="464" t="n">
        <v>11.2</v>
      </c>
      <c r="HF589" s="464" t="n">
        <f aca="false">HE589*2.7</f>
        <v>30.24</v>
      </c>
      <c r="HG589" s="583"/>
      <c r="HH589" s="576" t="n">
        <v>7</v>
      </c>
      <c r="HI589" s="584" t="n">
        <v>7920</v>
      </c>
      <c r="HJ589" s="407" t="n">
        <f aca="false">HI589*0.67</f>
        <v>5306.4</v>
      </c>
      <c r="HK589" s="407"/>
      <c r="HL589" s="550" t="n">
        <v>1670</v>
      </c>
      <c r="HM589" s="585" t="n">
        <v>4.6</v>
      </c>
      <c r="HN589" s="462" t="n">
        <v>5.85</v>
      </c>
      <c r="HO589" s="575" t="n">
        <v>0.19</v>
      </c>
      <c r="HP589" s="549" t="n">
        <v>0.04</v>
      </c>
      <c r="HQ589" s="586" t="n">
        <v>4.4</v>
      </c>
      <c r="HR589" s="587" t="n">
        <v>0.28</v>
      </c>
      <c r="HS589" s="521" t="n">
        <v>0.23</v>
      </c>
      <c r="HT589" s="588" t="n">
        <v>4</v>
      </c>
      <c r="HU589" s="523" t="n">
        <f aca="false">72500/BA589*24</f>
        <v>43.2094166728749</v>
      </c>
      <c r="HV589" s="514" t="n">
        <f aca="false">1-HC589/BE589</f>
        <v>0.771493212669683</v>
      </c>
      <c r="HW589" s="514" t="n">
        <f aca="false">1-HD589/BF589</f>
        <v>0.875753968253968</v>
      </c>
      <c r="HX589" s="514" t="n">
        <f aca="false">1-HN589/BK589</f>
        <v>0.747844827586207</v>
      </c>
      <c r="HY589" s="600" t="s">
        <v>265</v>
      </c>
    </row>
    <row r="590" s="599" customFormat="true" ht="15" hidden="false" customHeight="true" outlineLevel="0" collapsed="false">
      <c r="A590" s="401" t="n">
        <v>44072</v>
      </c>
      <c r="B590" s="516" t="n">
        <v>42998</v>
      </c>
      <c r="C590" s="403" t="n">
        <f aca="false">B590/$B$6</f>
        <v>0.85996</v>
      </c>
      <c r="D590" s="572" t="n">
        <v>8.13</v>
      </c>
      <c r="E590" s="573" t="n">
        <v>35.85</v>
      </c>
      <c r="F590" s="407" t="n">
        <v>155</v>
      </c>
      <c r="G590" s="407" t="n">
        <f aca="false">F590*B590/1000</f>
        <v>6664.69</v>
      </c>
      <c r="H590" s="403" t="n">
        <f aca="false">G590/$G$6</f>
        <v>0.2665876</v>
      </c>
      <c r="I590" s="574"/>
      <c r="J590" s="407"/>
      <c r="K590" s="575"/>
      <c r="L590" s="575"/>
      <c r="M590" s="575"/>
      <c r="N590" s="576"/>
      <c r="O590" s="576"/>
      <c r="P590" s="410"/>
      <c r="Q590" s="410" t="n">
        <v>1440</v>
      </c>
      <c r="R590" s="410"/>
      <c r="S590" s="410"/>
      <c r="T590" s="411" t="n">
        <v>4.61</v>
      </c>
      <c r="U590" s="410" t="n">
        <f aca="false">V590/2.9</f>
        <v>3220.34482758621</v>
      </c>
      <c r="V590" s="410" t="n">
        <v>9339</v>
      </c>
      <c r="W590" s="410" t="n">
        <v>3772</v>
      </c>
      <c r="X590" s="517" t="n">
        <v>1200</v>
      </c>
      <c r="Y590" s="474"/>
      <c r="Z590" s="430"/>
      <c r="AA590" s="410"/>
      <c r="AB590" s="410"/>
      <c r="AC590" s="410"/>
      <c r="AD590" s="475"/>
      <c r="AE590" s="478"/>
      <c r="AF590" s="479" t="n">
        <f aca="false">X590+Q590</f>
        <v>2640</v>
      </c>
      <c r="AG590" s="478" t="n">
        <f aca="false">AF590/$AF$6</f>
        <v>1.056</v>
      </c>
      <c r="AH590" s="479" t="n">
        <f aca="false">AI590/2.9</f>
        <v>1780.84639498433</v>
      </c>
      <c r="AI590" s="479" t="n">
        <f aca="false">(V590*Q590+F590*X590)/AF590</f>
        <v>5164.45454545455</v>
      </c>
      <c r="AJ590" s="474" t="n">
        <f aca="false">(V590*Q590+X590*F590)/1000</f>
        <v>13634.16</v>
      </c>
      <c r="AK590" s="478" t="n">
        <f aca="false">AJ590/$AJ$6</f>
        <v>0.605962666666667</v>
      </c>
      <c r="AL590" s="448" t="n">
        <v>37</v>
      </c>
      <c r="AM590" s="480"/>
      <c r="AN590" s="474" t="n">
        <v>2375</v>
      </c>
      <c r="AO590" s="474" t="n">
        <v>2378</v>
      </c>
      <c r="AP590" s="480" t="n">
        <v>7.54</v>
      </c>
      <c r="AQ590" s="448" t="n">
        <v>866</v>
      </c>
      <c r="AR590" s="474" t="n">
        <f aca="false">AQ590*2.9</f>
        <v>2511.4</v>
      </c>
      <c r="AS590" s="658" t="n">
        <f aca="false">AR590/AQ590</f>
        <v>2.9</v>
      </c>
      <c r="AT590" s="474" t="n">
        <v>6480</v>
      </c>
      <c r="AU590" s="448"/>
      <c r="AV590" s="481" t="n">
        <v>3</v>
      </c>
      <c r="AW590" s="480" t="n">
        <v>13.15</v>
      </c>
      <c r="AX590" s="480" t="n">
        <v>30.15</v>
      </c>
      <c r="AY590" s="481" t="n">
        <v>11.6</v>
      </c>
      <c r="AZ590" s="481" t="n">
        <v>1.7</v>
      </c>
      <c r="BA590" s="421" t="n">
        <f aca="false">CC590+DF590</f>
        <v>43282</v>
      </c>
      <c r="BB590" s="422" t="n">
        <f aca="false">BA590/$BA$6</f>
        <v>0.86564</v>
      </c>
      <c r="BC590" s="423"/>
      <c r="BD590" s="424" t="n">
        <v>8.03</v>
      </c>
      <c r="BE590" s="425" t="n">
        <v>40.5</v>
      </c>
      <c r="BF590" s="421" t="n">
        <v>200</v>
      </c>
      <c r="BG590" s="427" t="n">
        <v>6970</v>
      </c>
      <c r="BH590" s="421" t="n">
        <f aca="false">BG590*0.67</f>
        <v>4669.9</v>
      </c>
      <c r="BI590" s="433"/>
      <c r="BJ590" s="422"/>
      <c r="BK590" s="428" t="n">
        <v>21.3</v>
      </c>
      <c r="BL590" s="428"/>
      <c r="BM590" s="429"/>
      <c r="BN590" s="423"/>
      <c r="BO590" s="426" t="n">
        <v>91</v>
      </c>
      <c r="BP590" s="426"/>
      <c r="BQ590" s="424" t="n">
        <v>5.97</v>
      </c>
      <c r="BR590" s="422" t="n">
        <f aca="false">BQ590/$BQ$6</f>
        <v>0.829166666666667</v>
      </c>
      <c r="BS590" s="410" t="n">
        <f aca="false">BA590+AF590</f>
        <v>45922</v>
      </c>
      <c r="BT590" s="430" t="n">
        <f aca="false">(BD590*BA590+AP590*AF590)/(AF590+BA590)</f>
        <v>8.00183049518749</v>
      </c>
      <c r="BU590" s="431" t="n">
        <f aca="false">(AQ590*Y590+BA590*BE590)/(BA590+Y590)</f>
        <v>40.5</v>
      </c>
      <c r="BV590" s="431" t="n">
        <f aca="false">(BA590*BF590+AR590*AF590)/(AF590+BA590)</f>
        <v>332.879578415574</v>
      </c>
      <c r="BW590" s="431" t="n">
        <f aca="false">(BA590*BG590+AS590*AF590)/(AF590+BA590)</f>
        <v>6569.46988371587</v>
      </c>
      <c r="BX590" s="431" t="n">
        <f aca="false">BW590*0.65</f>
        <v>4270.15542441531</v>
      </c>
      <c r="BY590" s="431" t="n">
        <f aca="false">(BK590*BA590+AY590*AF590)/BS590</f>
        <v>20.742358782283</v>
      </c>
      <c r="BZ590" s="431"/>
      <c r="CA590" s="432"/>
      <c r="CB590" s="431" t="n">
        <f aca="false">BO590</f>
        <v>91</v>
      </c>
      <c r="CC590" s="433" t="n">
        <v>21682</v>
      </c>
      <c r="CD590" s="412" t="n">
        <f aca="false">CC590+AF590/2</f>
        <v>23002</v>
      </c>
      <c r="CE590" s="422" t="n">
        <f aca="false">CD590/25000</f>
        <v>0.92008</v>
      </c>
      <c r="CF590" s="434" t="n">
        <f aca="false">6700/CD590*24</f>
        <v>6.99069646117729</v>
      </c>
      <c r="CG590" s="435"/>
      <c r="CH590" s="428"/>
      <c r="CI590" s="447" t="n">
        <f aca="false">9500/CD590*24</f>
        <v>9.91218154943049</v>
      </c>
      <c r="CJ590" s="437" t="n">
        <v>33.1</v>
      </c>
      <c r="CK590" s="437" t="n">
        <v>2.01</v>
      </c>
      <c r="CL590" s="424"/>
      <c r="CM590" s="424" t="n">
        <v>14.7</v>
      </c>
      <c r="CN590" s="424" t="n">
        <v>77</v>
      </c>
      <c r="CO590" s="433"/>
      <c r="CP590" s="433"/>
      <c r="CQ590" s="438"/>
      <c r="CR590" s="438" t="n">
        <v>0.89</v>
      </c>
      <c r="CS590" s="425"/>
      <c r="CT590" s="433" t="n">
        <f aca="false">3500/CD590*24</f>
        <v>3.65185636031649</v>
      </c>
      <c r="CU590" s="435" t="n">
        <v>6.44</v>
      </c>
      <c r="CV590" s="439"/>
      <c r="CW590" s="440"/>
      <c r="CX590" s="441"/>
      <c r="CY590" s="442"/>
      <c r="CZ590" s="443"/>
      <c r="DA590" s="443"/>
      <c r="DB590" s="443"/>
      <c r="DC590" s="443"/>
      <c r="DD590" s="444"/>
      <c r="DE590" s="441"/>
      <c r="DF590" s="445" t="n">
        <v>21600</v>
      </c>
      <c r="DG590" s="446" t="n">
        <f aca="false">DF590+AF590/2</f>
        <v>22920</v>
      </c>
      <c r="DH590" s="422" t="n">
        <f aca="false">DG590/25000</f>
        <v>0.9168</v>
      </c>
      <c r="DI590" s="447" t="n">
        <f aca="false">6700/DG590*24</f>
        <v>7.01570680628272</v>
      </c>
      <c r="DJ590" s="435" t="n">
        <v>7.86</v>
      </c>
      <c r="DK590" s="428" t="n">
        <v>3.1</v>
      </c>
      <c r="DL590" s="447" t="n">
        <f aca="false">9500/DG590*24</f>
        <v>9.94764397905759</v>
      </c>
      <c r="DM590" s="423" t="n">
        <v>33</v>
      </c>
      <c r="DN590" s="423" t="n">
        <v>2.22</v>
      </c>
      <c r="DO590" s="424" t="n">
        <v>7.86</v>
      </c>
      <c r="DP590" s="424" t="n">
        <v>15</v>
      </c>
      <c r="DQ590" s="424" t="n">
        <v>81</v>
      </c>
      <c r="DR590" s="433"/>
      <c r="DS590" s="433"/>
      <c r="DT590" s="438"/>
      <c r="DU590" s="438" t="n">
        <v>0.88</v>
      </c>
      <c r="DV590" s="425"/>
      <c r="DW590" s="447" t="n">
        <f aca="false">3500/DG590*24</f>
        <v>3.66492146596859</v>
      </c>
      <c r="DX590" s="435" t="n">
        <v>7.23</v>
      </c>
      <c r="DY590" s="439" t="n">
        <v>8.09</v>
      </c>
      <c r="DZ590" s="440" t="n">
        <v>14.3</v>
      </c>
      <c r="EA590" s="661" t="n">
        <f aca="false">DZ590*3.6</f>
        <v>51.48</v>
      </c>
      <c r="EB590" s="442" t="n">
        <v>7490</v>
      </c>
      <c r="EC590" s="443" t="n">
        <v>6.6</v>
      </c>
      <c r="ED590" s="443"/>
      <c r="EE590" s="443"/>
      <c r="EF590" s="443"/>
      <c r="EG590" s="444" t="n">
        <v>7</v>
      </c>
      <c r="EH590" s="441"/>
      <c r="EI590" s="430" t="n">
        <f aca="false">DY590</f>
        <v>8.09</v>
      </c>
      <c r="EJ590" s="448" t="n">
        <f aca="false">DZ590</f>
        <v>14.3</v>
      </c>
      <c r="EK590" s="449" t="n">
        <f aca="false">EA590</f>
        <v>51.48</v>
      </c>
      <c r="EL590" s="418" t="n">
        <f aca="false">EB590</f>
        <v>7490</v>
      </c>
      <c r="EM590" s="432" t="n">
        <f aca="false">EC590</f>
        <v>6.6</v>
      </c>
      <c r="EN590" s="432"/>
      <c r="EO590" s="432"/>
      <c r="EP590" s="432"/>
      <c r="EQ590" s="431" t="n">
        <f aca="false">EG590</f>
        <v>7</v>
      </c>
      <c r="ER590" s="449"/>
      <c r="ES590" s="450" t="n">
        <f aca="false">44000/(BA590+AF590)*24</f>
        <v>22.9955141326597</v>
      </c>
      <c r="ET590" s="451" t="n">
        <f aca="false">(BA590+AF590)/BA$6</f>
        <v>0.91844</v>
      </c>
      <c r="EU590" s="452" t="n">
        <f aca="false">BV590/1000/ES590*24</f>
        <v>0.347420363636364</v>
      </c>
      <c r="EV590" s="451" t="n">
        <f aca="false">EU590/$EU$6</f>
        <v>0.643371043771044</v>
      </c>
      <c r="EW590" s="514" t="n">
        <f aca="false">1-EM590/BY590</f>
        <v>0.681810537110304</v>
      </c>
      <c r="EX590" s="515" t="n">
        <f aca="false">BY590-EM590</f>
        <v>14.142358782283</v>
      </c>
      <c r="EY590" s="514" t="n">
        <f aca="false">1-EJ590/BU590</f>
        <v>0.646913580246914</v>
      </c>
      <c r="EZ590" s="515" t="n">
        <f aca="false">BU590-EJ590</f>
        <v>26.2</v>
      </c>
      <c r="FA590" s="451" t="n">
        <f aca="false">1-EK590/BV590</f>
        <v>0.845349479697636</v>
      </c>
      <c r="FB590" s="432" t="n">
        <f aca="false">BV590-EK590</f>
        <v>281.399578415574</v>
      </c>
      <c r="FC590" s="453"/>
      <c r="FD590" s="432"/>
      <c r="FE590" s="453" t="n">
        <f aca="false">1-EQ590/CB590</f>
        <v>0.923076923076923</v>
      </c>
      <c r="FF590" s="431" t="n">
        <f aca="false">CB590-EQ590</f>
        <v>84</v>
      </c>
      <c r="FG590" s="406" t="n">
        <v>50400</v>
      </c>
      <c r="FH590" s="590"/>
      <c r="FI590" s="591"/>
      <c r="FJ590" s="592"/>
      <c r="FK590" s="456" t="n">
        <f aca="false">3000/BS590*24</f>
        <v>1.56787596359044</v>
      </c>
      <c r="FL590" s="531" t="n">
        <v>2200</v>
      </c>
      <c r="FM590" s="456" t="n">
        <f aca="false">FL590/BS590*1000</f>
        <v>47.9073211097078</v>
      </c>
      <c r="FN590" s="531" t="n">
        <v>7228</v>
      </c>
      <c r="FO590" s="533" t="n">
        <f aca="false">FN590/11.15/1.2/1000</f>
        <v>0.540209267563528</v>
      </c>
      <c r="FP590" s="450" t="n">
        <f aca="false">FN590/BS590*1000</f>
        <v>157.39732590044</v>
      </c>
      <c r="FQ590" s="458" t="n">
        <v>43.2</v>
      </c>
      <c r="FR590" s="459" t="n">
        <f aca="false">FQ590/BS590*1000</f>
        <v>0.940725578154262</v>
      </c>
      <c r="FS590" s="577" t="n">
        <v>8.02</v>
      </c>
      <c r="FT590" s="578" t="n">
        <v>11.3</v>
      </c>
      <c r="FU590" s="661" t="n">
        <v>51</v>
      </c>
      <c r="FV590" s="580" t="n">
        <v>6</v>
      </c>
      <c r="FW590" s="581"/>
      <c r="FX590" s="580"/>
      <c r="FY590" s="453" t="n">
        <f aca="false">1-FV590/(EG590+DD590)</f>
        <v>0.142857142857143</v>
      </c>
      <c r="FZ590" s="453"/>
      <c r="GA590" s="430"/>
      <c r="GB590" s="514" t="n">
        <f aca="false">1-FT590/DZ590</f>
        <v>0.20979020979021</v>
      </c>
      <c r="GC590" s="515" t="n">
        <f aca="false">(CW590+DZ590-FT590)</f>
        <v>3</v>
      </c>
      <c r="GD590" s="514" t="n">
        <f aca="false">1-FU590/EA590</f>
        <v>0.00932400932400945</v>
      </c>
      <c r="GE590" s="528" t="n">
        <f aca="false">CX590+EA590-FU590</f>
        <v>0.480000000000004</v>
      </c>
      <c r="GF590" s="462" t="n">
        <f aca="false">4100/BS590*24</f>
        <v>2.14276381690693</v>
      </c>
      <c r="GG590" s="607" t="n">
        <v>20</v>
      </c>
      <c r="GH590" s="451" t="n">
        <f aca="false">GG590/80</f>
        <v>0.25</v>
      </c>
      <c r="GI590" s="406" t="n">
        <v>140</v>
      </c>
      <c r="GJ590" s="463" t="n">
        <f aca="false">GI590/GG590</f>
        <v>7</v>
      </c>
      <c r="GK590" s="464" t="n">
        <f aca="false">GG590/(BS590/24)*1000</f>
        <v>10.4525064239362</v>
      </c>
      <c r="GL590" s="465" t="n">
        <v>8.24</v>
      </c>
      <c r="GM590" s="530" t="n">
        <v>10.2</v>
      </c>
      <c r="GN590" s="407" t="n">
        <v>48</v>
      </c>
      <c r="GO590" s="514" t="n">
        <f aca="false">1-GM590/FT590</f>
        <v>0.097345132743363</v>
      </c>
      <c r="GP590" s="451" t="n">
        <f aca="false">1-GN590/FU590</f>
        <v>0.0588235294117647</v>
      </c>
      <c r="GQ590" s="578" t="n">
        <v>8</v>
      </c>
      <c r="GR590" s="456" t="n">
        <f aca="false">4300/BS590*24</f>
        <v>2.24728888114629</v>
      </c>
      <c r="GS590" s="532" t="n">
        <f aca="false">HC590</f>
        <v>9.8</v>
      </c>
      <c r="GT590" s="532" t="n">
        <f aca="false">HD590</f>
        <v>30.38</v>
      </c>
      <c r="GU590" s="514" t="n">
        <f aca="false">1-GS590/GM590</f>
        <v>0.0392156862745097</v>
      </c>
      <c r="GV590" s="514" t="n">
        <f aca="false">1-GT590/GN590</f>
        <v>0.367083333333333</v>
      </c>
      <c r="GW590" s="514" t="n">
        <f aca="false">1-HC590/FT590</f>
        <v>0.132743362831858</v>
      </c>
      <c r="GX590" s="514" t="n">
        <f aca="false">1-HD590/FU590</f>
        <v>0.404313725490196</v>
      </c>
      <c r="GY590" s="463" t="n">
        <f aca="false">GK590/(FU590-HD590)</f>
        <v>0.506911077785463</v>
      </c>
      <c r="GZ590" s="406" t="n">
        <v>46761</v>
      </c>
      <c r="HA590" s="582" t="n">
        <v>8.14</v>
      </c>
      <c r="HB590" s="452" t="n">
        <v>8.04</v>
      </c>
      <c r="HC590" s="578" t="n">
        <v>9.8</v>
      </c>
      <c r="HD590" s="464" t="n">
        <f aca="false">HC590*3.1</f>
        <v>30.38</v>
      </c>
      <c r="HE590" s="464" t="n">
        <v>11.8</v>
      </c>
      <c r="HF590" s="464" t="n">
        <f aca="false">HE590*2.7</f>
        <v>31.86</v>
      </c>
      <c r="HG590" s="583"/>
      <c r="HH590" s="576" t="n">
        <v>8</v>
      </c>
      <c r="HI590" s="584" t="n">
        <v>7470</v>
      </c>
      <c r="HJ590" s="407" t="n">
        <f aca="false">HI590*0.67</f>
        <v>5004.9</v>
      </c>
      <c r="HK590" s="407"/>
      <c r="HL590" s="550"/>
      <c r="HM590" s="585"/>
      <c r="HN590" s="462" t="n">
        <v>5.97</v>
      </c>
      <c r="HO590" s="575"/>
      <c r="HP590" s="549" t="n">
        <v>0.02</v>
      </c>
      <c r="HQ590" s="586"/>
      <c r="HR590" s="587"/>
      <c r="HS590" s="521" t="n">
        <v>0.27</v>
      </c>
      <c r="HT590" s="588" t="n">
        <v>4</v>
      </c>
      <c r="HU590" s="523" t="n">
        <f aca="false">72500/BA590*24</f>
        <v>40.2014694330207</v>
      </c>
      <c r="HV590" s="514" t="n">
        <f aca="false">1-HC590/BE590</f>
        <v>0.758024691358025</v>
      </c>
      <c r="HW590" s="514" t="n">
        <f aca="false">1-HD590/BF590</f>
        <v>0.8481</v>
      </c>
      <c r="HX590" s="514" t="n">
        <f aca="false">1-HN590/BK590</f>
        <v>0.719718309859155</v>
      </c>
      <c r="HY590" s="600" t="s">
        <v>265</v>
      </c>
    </row>
    <row r="591" customFormat="false" ht="15.6" hidden="false" customHeight="false" outlineLevel="0" collapsed="false">
      <c r="A591" s="486" t="n">
        <v>44073</v>
      </c>
      <c r="B591" s="487" t="n">
        <v>43157</v>
      </c>
      <c r="C591" s="488" t="n">
        <f aca="false">B591/$B$6</f>
        <v>0.86314</v>
      </c>
      <c r="D591" s="489" t="n">
        <v>8.24</v>
      </c>
      <c r="E591" s="490" t="n">
        <v>35.3</v>
      </c>
      <c r="F591" s="491" t="n">
        <v>217</v>
      </c>
      <c r="G591" s="491" t="n">
        <f aca="false">F591*B591/1000</f>
        <v>9365.069</v>
      </c>
      <c r="H591" s="488" t="n">
        <f aca="false">G591/$G$6</f>
        <v>0.37460276</v>
      </c>
      <c r="I591" s="491"/>
      <c r="J591" s="491"/>
      <c r="K591" s="492"/>
      <c r="L591" s="492"/>
      <c r="M591" s="492"/>
      <c r="N591" s="493"/>
      <c r="O591" s="493"/>
      <c r="P591" s="410"/>
      <c r="Q591" s="410" t="n">
        <v>1440</v>
      </c>
      <c r="R591" s="410"/>
      <c r="S591" s="410"/>
      <c r="T591" s="411" t="n">
        <v>5.11</v>
      </c>
      <c r="U591" s="412" t="n">
        <f aca="false">V591/2.9</f>
        <v>4043.10344827586</v>
      </c>
      <c r="V591" s="410" t="n">
        <v>11725</v>
      </c>
      <c r="W591" s="410" t="n">
        <v>4061</v>
      </c>
      <c r="X591" s="413" t="n">
        <v>1200</v>
      </c>
      <c r="Y591" s="474"/>
      <c r="Z591" s="430"/>
      <c r="AA591" s="448"/>
      <c r="AB591" s="410"/>
      <c r="AC591" s="410"/>
      <c r="AD591" s="475"/>
      <c r="AE591" s="478"/>
      <c r="AF591" s="479" t="n">
        <f aca="false">X591+Q591</f>
        <v>2640</v>
      </c>
      <c r="AG591" s="478" t="n">
        <f aca="false">AF591/$AF$6</f>
        <v>1.056</v>
      </c>
      <c r="AH591" s="479" t="n">
        <f aca="false">AI591/2.9</f>
        <v>2239.34169278997</v>
      </c>
      <c r="AI591" s="479" t="n">
        <f aca="false">(V591*Q591+F591*X591)/AF591</f>
        <v>6494.09090909091</v>
      </c>
      <c r="AJ591" s="474" t="n">
        <f aca="false">(V591*Q591+X591*F591)/1000</f>
        <v>17144.4</v>
      </c>
      <c r="AK591" s="478" t="n">
        <f aca="false">AJ591/$AJ$6</f>
        <v>0.761973333333333</v>
      </c>
      <c r="AL591" s="448" t="n">
        <v>37</v>
      </c>
      <c r="AM591" s="480"/>
      <c r="AN591" s="474" t="n">
        <v>2307</v>
      </c>
      <c r="AO591" s="474" t="n">
        <v>2307</v>
      </c>
      <c r="AP591" s="480" t="n">
        <v>7.39</v>
      </c>
      <c r="AQ591" s="448" t="n">
        <v>751</v>
      </c>
      <c r="AR591" s="474" t="n">
        <f aca="false">AQ591*2.9</f>
        <v>2177.9</v>
      </c>
      <c r="AS591" s="658" t="n">
        <f aca="false">AR591/AQ591</f>
        <v>2.9</v>
      </c>
      <c r="AT591" s="474" t="n">
        <v>6610</v>
      </c>
      <c r="AU591" s="448"/>
      <c r="AV591" s="481" t="n">
        <v>1.5</v>
      </c>
      <c r="AW591" s="480" t="n">
        <v>12.65</v>
      </c>
      <c r="AX591" s="480" t="n">
        <v>30.05</v>
      </c>
      <c r="AY591" s="481" t="n">
        <v>12.9</v>
      </c>
      <c r="AZ591" s="481" t="n">
        <v>2.6</v>
      </c>
      <c r="BA591" s="421" t="n">
        <f aca="false">CC591+DF591</f>
        <v>40585</v>
      </c>
      <c r="BB591" s="422" t="n">
        <f aca="false">BA591/$BA$6</f>
        <v>0.8117</v>
      </c>
      <c r="BC591" s="423"/>
      <c r="BD591" s="424" t="n">
        <v>8.01</v>
      </c>
      <c r="BE591" s="425" t="n">
        <v>36.1</v>
      </c>
      <c r="BF591" s="426" t="n">
        <v>248</v>
      </c>
      <c r="BG591" s="427" t="n">
        <v>6980</v>
      </c>
      <c r="BH591" s="421" t="n">
        <f aca="false">BG591*0.67</f>
        <v>4676.6</v>
      </c>
      <c r="BI591" s="421"/>
      <c r="BJ591" s="422"/>
      <c r="BK591" s="428" t="n">
        <v>20.5</v>
      </c>
      <c r="BL591" s="428"/>
      <c r="BM591" s="429"/>
      <c r="BN591" s="423"/>
      <c r="BO591" s="426" t="n">
        <v>177</v>
      </c>
      <c r="BP591" s="426"/>
      <c r="BQ591" s="424" t="n">
        <v>6.1</v>
      </c>
      <c r="BR591" s="422" t="n">
        <f aca="false">BQ591/$BQ$6</f>
        <v>0.847222222222222</v>
      </c>
      <c r="BS591" s="410" t="n">
        <f aca="false">BA591+AF591</f>
        <v>43225</v>
      </c>
      <c r="BT591" s="430" t="n">
        <f aca="false">(BD591*BA591+AP591*AF591)/(AF591+BA591)</f>
        <v>7.97213302486987</v>
      </c>
      <c r="BU591" s="431" t="n">
        <f aca="false">(AQ591*Y591+BA591*BE591)/(BA591+Y591)</f>
        <v>36.1</v>
      </c>
      <c r="BV591" s="431" t="n">
        <f aca="false">(BA591*BF591+AR591*AF591)/(AF591+BA591)</f>
        <v>365.87012145749</v>
      </c>
      <c r="BW591" s="431" t="n">
        <f aca="false">(BA591*BG591+AS591*AF591)/(AF591+BA591)</f>
        <v>6553.86827067669</v>
      </c>
      <c r="BX591" s="431" t="n">
        <f aca="false">BW591*0.65</f>
        <v>4260.01437593985</v>
      </c>
      <c r="BY591" s="431" t="n">
        <f aca="false">(BK591*BA591+AY591*AF591)/BS591</f>
        <v>20.0358241758242</v>
      </c>
      <c r="BZ591" s="431"/>
      <c r="CA591" s="432"/>
      <c r="CB591" s="431" t="n">
        <f aca="false">BO591</f>
        <v>177</v>
      </c>
      <c r="CC591" s="433" t="n">
        <v>20204</v>
      </c>
      <c r="CD591" s="412" t="n">
        <f aca="false">CC591+AF591/2</f>
        <v>21524</v>
      </c>
      <c r="CE591" s="422" t="n">
        <f aca="false">CD591/25000</f>
        <v>0.86096</v>
      </c>
      <c r="CF591" s="434" t="n">
        <f aca="false">6700/CD591*24</f>
        <v>7.47073034751905</v>
      </c>
      <c r="CG591" s="435"/>
      <c r="CH591" s="428"/>
      <c r="CI591" s="447" t="n">
        <f aca="false">9500/CD591*24</f>
        <v>10.5928266121539</v>
      </c>
      <c r="CJ591" s="437" t="n">
        <v>33.2</v>
      </c>
      <c r="CK591" s="437" t="n">
        <v>2.34</v>
      </c>
      <c r="CL591" s="424"/>
      <c r="CM591" s="424" t="n">
        <v>14.8</v>
      </c>
      <c r="CN591" s="424" t="n">
        <v>76</v>
      </c>
      <c r="CO591" s="433"/>
      <c r="CP591" s="433"/>
      <c r="CQ591" s="438"/>
      <c r="CR591" s="438" t="n">
        <v>0.86</v>
      </c>
      <c r="CS591" s="482"/>
      <c r="CT591" s="433" t="n">
        <f aca="false">3500/CD591*24</f>
        <v>3.90262033079353</v>
      </c>
      <c r="CU591" s="435" t="n">
        <v>6.7</v>
      </c>
      <c r="CV591" s="494"/>
      <c r="CW591" s="495"/>
      <c r="CX591" s="496"/>
      <c r="CY591" s="497"/>
      <c r="CZ591" s="498"/>
      <c r="DA591" s="498"/>
      <c r="DB591" s="498"/>
      <c r="DC591" s="498"/>
      <c r="DD591" s="499"/>
      <c r="DE591" s="499"/>
      <c r="DF591" s="433" t="n">
        <v>20381</v>
      </c>
      <c r="DG591" s="446" t="n">
        <f aca="false">DF591+AF591/2</f>
        <v>21701</v>
      </c>
      <c r="DH591" s="422" t="n">
        <f aca="false">DG591/25000</f>
        <v>0.86804</v>
      </c>
      <c r="DI591" s="447" t="n">
        <f aca="false">6700/DG591*24</f>
        <v>7.40979678355836</v>
      </c>
      <c r="DJ591" s="435" t="n">
        <v>7.68</v>
      </c>
      <c r="DK591" s="428" t="n">
        <v>1.2</v>
      </c>
      <c r="DL591" s="447" t="n">
        <f aca="false">9500/DG591*24</f>
        <v>10.5064282751947</v>
      </c>
      <c r="DM591" s="542" t="n">
        <v>33.1</v>
      </c>
      <c r="DN591" s="542" t="n">
        <v>2.22</v>
      </c>
      <c r="DO591" s="543" t="n">
        <v>7.76</v>
      </c>
      <c r="DP591" s="543" t="n">
        <v>15.6</v>
      </c>
      <c r="DQ591" s="543" t="n">
        <v>82</v>
      </c>
      <c r="DR591" s="433"/>
      <c r="DS591" s="433"/>
      <c r="DT591" s="438"/>
      <c r="DU591" s="438" t="n">
        <v>0.84</v>
      </c>
      <c r="DV591" s="482"/>
      <c r="DW591" s="447" t="n">
        <f aca="false">3500/DG591*24</f>
        <v>3.87078936454541</v>
      </c>
      <c r="DX591" s="435" t="n">
        <v>6.98</v>
      </c>
      <c r="DY591" s="494" t="n">
        <v>8.07</v>
      </c>
      <c r="DZ591" s="495" t="n">
        <v>14.7</v>
      </c>
      <c r="EA591" s="496" t="n">
        <f aca="false">DZ591*3.6</f>
        <v>52.92</v>
      </c>
      <c r="EB591" s="497" t="n">
        <v>7260</v>
      </c>
      <c r="EC591" s="498" t="n">
        <v>5.7</v>
      </c>
      <c r="ED591" s="498"/>
      <c r="EE591" s="498"/>
      <c r="EF591" s="498"/>
      <c r="EG591" s="499" t="n">
        <v>6</v>
      </c>
      <c r="EH591" s="496"/>
      <c r="EI591" s="430" t="n">
        <f aca="false">DY591</f>
        <v>8.07</v>
      </c>
      <c r="EJ591" s="448" t="n">
        <f aca="false">DZ591</f>
        <v>14.7</v>
      </c>
      <c r="EK591" s="449" t="n">
        <f aca="false">EA591</f>
        <v>52.92</v>
      </c>
      <c r="EL591" s="418" t="n">
        <f aca="false">EB591</f>
        <v>7260</v>
      </c>
      <c r="EM591" s="432" t="n">
        <f aca="false">EC591</f>
        <v>5.7</v>
      </c>
      <c r="EN591" s="432"/>
      <c r="EO591" s="432"/>
      <c r="EP591" s="432"/>
      <c r="EQ591" s="431" t="n">
        <f aca="false">EG591</f>
        <v>6</v>
      </c>
      <c r="ER591" s="449"/>
      <c r="ES591" s="450" t="n">
        <f aca="false">44000/(BA591+AF591)*24</f>
        <v>24.4303065355697</v>
      </c>
      <c r="ET591" s="451" t="n">
        <f aca="false">(BA591+AF591)/BA$6</f>
        <v>0.8645</v>
      </c>
      <c r="EU591" s="452" t="n">
        <f aca="false">BV591/1000/ES591*24</f>
        <v>0.359425818181818</v>
      </c>
      <c r="EV591" s="500" t="n">
        <f aca="false">EU591/$EU$6</f>
        <v>0.665603367003367</v>
      </c>
      <c r="EW591" s="514" t="n">
        <f aca="false">1-EM591/BY591</f>
        <v>0.715509581738205</v>
      </c>
      <c r="EX591" s="515" t="n">
        <f aca="false">BY591-EM591</f>
        <v>14.3358241758242</v>
      </c>
      <c r="EY591" s="514" t="n">
        <f aca="false">1-EJ591/BU591</f>
        <v>0.592797783933518</v>
      </c>
      <c r="EZ591" s="515" t="n">
        <f aca="false">BU591-EJ591</f>
        <v>21.4</v>
      </c>
      <c r="FA591" s="451" t="n">
        <f aca="false">1-EK591/BV591</f>
        <v>0.855358508671912</v>
      </c>
      <c r="FB591" s="432" t="n">
        <f aca="false">BV591-EK591</f>
        <v>312.95012145749</v>
      </c>
      <c r="FC591" s="453"/>
      <c r="FD591" s="432"/>
      <c r="FE591" s="453" t="n">
        <f aca="false">1-EQ591/CB591</f>
        <v>0.966101694915254</v>
      </c>
      <c r="FF591" s="431" t="n">
        <f aca="false">CB591-EQ591</f>
        <v>171</v>
      </c>
      <c r="FG591" s="491" t="n">
        <v>50400</v>
      </c>
      <c r="FH591" s="499"/>
      <c r="FI591" s="502"/>
      <c r="FJ591" s="488"/>
      <c r="FK591" s="456" t="n">
        <f aca="false">3000/BS591*24</f>
        <v>1.6657027183343</v>
      </c>
      <c r="FL591" s="491" t="n">
        <v>2000</v>
      </c>
      <c r="FM591" s="456" t="n">
        <f aca="false">FL591/BS591*1000</f>
        <v>46.2695199537305</v>
      </c>
      <c r="FN591" s="491" t="n">
        <v>7147</v>
      </c>
      <c r="FO591" s="533" t="n">
        <f aca="false">FN591/11.15/1.2/1000</f>
        <v>0.534155455904335</v>
      </c>
      <c r="FP591" s="450" t="n">
        <f aca="false">FN591/BS591*1000</f>
        <v>165.344129554656</v>
      </c>
      <c r="FQ591" s="504" t="n">
        <v>43.2</v>
      </c>
      <c r="FR591" s="459" t="n">
        <f aca="false">FQ591/BS591*1000</f>
        <v>0.999421631000578</v>
      </c>
      <c r="FS591" s="505" t="n">
        <v>8.09</v>
      </c>
      <c r="FT591" s="536" t="n">
        <v>12.7</v>
      </c>
      <c r="FU591" s="496" t="n">
        <v>61</v>
      </c>
      <c r="FV591" s="491" t="n">
        <v>4</v>
      </c>
      <c r="FW591" s="505"/>
      <c r="FX591" s="491"/>
      <c r="FY591" s="453" t="n">
        <f aca="false">1-FV591/(EG591+DD591)</f>
        <v>0.333333333333333</v>
      </c>
      <c r="FZ591" s="453"/>
      <c r="GA591" s="430"/>
      <c r="GB591" s="500" t="n">
        <f aca="false">1-FT591/DZ591</f>
        <v>0.136054421768708</v>
      </c>
      <c r="GC591" s="515" t="n">
        <f aca="false">(CW591+DZ591-FT591)</f>
        <v>2</v>
      </c>
      <c r="GD591" s="500" t="n">
        <f aca="false">1-FU591/EA591</f>
        <v>-0.152683295540438</v>
      </c>
      <c r="GE591" s="528" t="n">
        <f aca="false">CX591+EA591-FU591</f>
        <v>-8.08</v>
      </c>
      <c r="GF591" s="462" t="n">
        <f aca="false">4100/BS591*24</f>
        <v>2.27646038172354</v>
      </c>
      <c r="GG591" s="491" t="n">
        <v>20</v>
      </c>
      <c r="GH591" s="527" t="n">
        <f aca="false">GG591/80</f>
        <v>0.25</v>
      </c>
      <c r="GI591" s="491" t="n">
        <v>140</v>
      </c>
      <c r="GJ591" s="545" t="n">
        <f aca="false">GI591/GG591</f>
        <v>7</v>
      </c>
      <c r="GK591" s="464" t="n">
        <f aca="false">GG591/(BS591/24)*1000</f>
        <v>11.1046847888953</v>
      </c>
      <c r="GL591" s="508" t="n">
        <v>8.14</v>
      </c>
      <c r="GM591" s="536" t="n">
        <v>10.5</v>
      </c>
      <c r="GN591" s="537" t="n">
        <v>48</v>
      </c>
      <c r="GO591" s="527" t="n">
        <f aca="false">1-GM591/FT591</f>
        <v>0.173228346456693</v>
      </c>
      <c r="GP591" s="527" t="n">
        <f aca="false">1-GN591/FU591</f>
        <v>0.213114754098361</v>
      </c>
      <c r="GQ591" s="536" t="n">
        <v>8</v>
      </c>
      <c r="GR591" s="456" t="n">
        <f aca="false">4300/BS591*24</f>
        <v>2.38750722961249</v>
      </c>
      <c r="GS591" s="537" t="n">
        <f aca="false">HC591</f>
        <v>10.3</v>
      </c>
      <c r="GT591" s="537" t="n">
        <f aca="false">HD591</f>
        <v>31.93</v>
      </c>
      <c r="GU591" s="527" t="n">
        <f aca="false">1-GS591/GM591</f>
        <v>0.019047619047619</v>
      </c>
      <c r="GV591" s="527" t="n">
        <f aca="false">1-GT591/GN591</f>
        <v>0.334791666666667</v>
      </c>
      <c r="GW591" s="527" t="n">
        <f aca="false">1-HC591/FT591</f>
        <v>0.188976377952756</v>
      </c>
      <c r="GX591" s="527" t="n">
        <f aca="false">1-HD591/FU591</f>
        <v>0.47655737704918</v>
      </c>
      <c r="GY591" s="545" t="n">
        <f aca="false">GK591/(FU591-HD591)</f>
        <v>0.381998100753193</v>
      </c>
      <c r="GZ591" s="491" t="n">
        <v>42071</v>
      </c>
      <c r="HA591" s="494" t="n">
        <v>8.3</v>
      </c>
      <c r="HB591" s="494" t="n">
        <v>8</v>
      </c>
      <c r="HC591" s="495" t="n">
        <v>10.3</v>
      </c>
      <c r="HD591" s="499" t="n">
        <f aca="false">HC591*3.1</f>
        <v>31.93</v>
      </c>
      <c r="HE591" s="499" t="n">
        <v>11.9</v>
      </c>
      <c r="HF591" s="499" t="n">
        <f aca="false">HE591*2.7</f>
        <v>32.13</v>
      </c>
      <c r="HG591" s="499"/>
      <c r="HH591" s="493" t="n">
        <v>4</v>
      </c>
      <c r="HI591" s="509" t="n">
        <v>7360</v>
      </c>
      <c r="HJ591" s="491" t="n">
        <f aca="false">HI591*0.67</f>
        <v>4931.2</v>
      </c>
      <c r="HK591" s="491"/>
      <c r="HL591" s="491"/>
      <c r="HM591" s="544"/>
      <c r="HN591" s="507" t="n">
        <v>4.95</v>
      </c>
      <c r="HO591" s="492"/>
      <c r="HP591" s="546" t="n">
        <v>0.02</v>
      </c>
      <c r="HQ591" s="524"/>
      <c r="HR591" s="525"/>
      <c r="HS591" s="525" t="n">
        <v>0.25</v>
      </c>
      <c r="HT591" s="512" t="n">
        <v>4</v>
      </c>
      <c r="HU591" s="526" t="n">
        <f aca="false">72500/BA591*24</f>
        <v>42.8729826290501</v>
      </c>
      <c r="HV591" s="527" t="n">
        <f aca="false">1-HC591/BE591</f>
        <v>0.714681440443213</v>
      </c>
      <c r="HW591" s="527" t="n">
        <f aca="false">1-HD591/BF591</f>
        <v>0.87125</v>
      </c>
      <c r="HX591" s="527" t="n">
        <f aca="false">1-HN591/BK591</f>
        <v>0.758536585365854</v>
      </c>
      <c r="HY591" s="513" t="s">
        <v>265</v>
      </c>
    </row>
    <row r="592" s="599" customFormat="true" ht="15" hidden="false" customHeight="true" outlineLevel="0" collapsed="false">
      <c r="A592" s="401" t="n">
        <v>44074</v>
      </c>
      <c r="B592" s="516" t="n">
        <v>46747</v>
      </c>
      <c r="C592" s="403" t="n">
        <f aca="false">B592/$B$6</f>
        <v>0.93494</v>
      </c>
      <c r="D592" s="572" t="n">
        <v>7.9</v>
      </c>
      <c r="E592" s="573" t="n">
        <v>32.45</v>
      </c>
      <c r="F592" s="407" t="n">
        <v>133</v>
      </c>
      <c r="G592" s="407" t="n">
        <f aca="false">F592*B592/1000</f>
        <v>6217.351</v>
      </c>
      <c r="H592" s="403" t="n">
        <f aca="false">G592/$G$6</f>
        <v>0.24869404</v>
      </c>
      <c r="I592" s="574"/>
      <c r="J592" s="407"/>
      <c r="K592" s="575"/>
      <c r="L592" s="575"/>
      <c r="M592" s="575"/>
      <c r="N592" s="576"/>
      <c r="O592" s="576"/>
      <c r="P592" s="410"/>
      <c r="Q592" s="410" t="n">
        <v>1440</v>
      </c>
      <c r="R592" s="410"/>
      <c r="S592" s="410"/>
      <c r="T592" s="411" t="n">
        <v>5.07</v>
      </c>
      <c r="U592" s="410" t="n">
        <f aca="false">V592/2.9</f>
        <v>3830</v>
      </c>
      <c r="V592" s="410" t="n">
        <v>11107</v>
      </c>
      <c r="W592" s="410" t="n">
        <v>4093</v>
      </c>
      <c r="X592" s="517" t="n">
        <v>1200</v>
      </c>
      <c r="Y592" s="474"/>
      <c r="Z592" s="430"/>
      <c r="AA592" s="448"/>
      <c r="AB592" s="410"/>
      <c r="AC592" s="410"/>
      <c r="AD592" s="475"/>
      <c r="AE592" s="478"/>
      <c r="AF592" s="479" t="n">
        <f aca="false">X592+Q592</f>
        <v>2640</v>
      </c>
      <c r="AG592" s="478" t="n">
        <f aca="false">AF592/$AF$6</f>
        <v>1.056</v>
      </c>
      <c r="AH592" s="479" t="n">
        <f aca="false">AI592/2.9</f>
        <v>2109.93730407524</v>
      </c>
      <c r="AI592" s="479" t="n">
        <f aca="false">(V592*Q592+F592*X592)/AF592</f>
        <v>6118.81818181818</v>
      </c>
      <c r="AJ592" s="474" t="n">
        <f aca="false">(V592*Q592+X592*F592)/1000</f>
        <v>16153.68</v>
      </c>
      <c r="AK592" s="478" t="n">
        <f aca="false">AJ592/$AJ$6</f>
        <v>0.717941333333333</v>
      </c>
      <c r="AL592" s="448" t="n">
        <v>37</v>
      </c>
      <c r="AM592" s="480"/>
      <c r="AN592" s="474" t="n">
        <v>2451</v>
      </c>
      <c r="AO592" s="474" t="n">
        <v>2439</v>
      </c>
      <c r="AP592" s="480" t="n">
        <v>7.59</v>
      </c>
      <c r="AQ592" s="448" t="n">
        <v>766</v>
      </c>
      <c r="AR592" s="474" t="n">
        <f aca="false">AQ592*2.9</f>
        <v>2221.4</v>
      </c>
      <c r="AS592" s="658" t="n">
        <f aca="false">AR592/AQ592</f>
        <v>2.9</v>
      </c>
      <c r="AT592" s="474" t="n">
        <v>6890</v>
      </c>
      <c r="AU592" s="448"/>
      <c r="AV592" s="481" t="n">
        <v>3</v>
      </c>
      <c r="AW592" s="480" t="n">
        <v>11.3</v>
      </c>
      <c r="AX592" s="480" t="n">
        <v>29.15</v>
      </c>
      <c r="AY592" s="481" t="n">
        <v>13.1</v>
      </c>
      <c r="AZ592" s="481" t="n">
        <v>2.2</v>
      </c>
      <c r="BA592" s="421" t="n">
        <f aca="false">CC592+DF592</f>
        <v>47797</v>
      </c>
      <c r="BB592" s="422" t="n">
        <f aca="false">BA592/$BA$6</f>
        <v>0.95594</v>
      </c>
      <c r="BC592" s="423"/>
      <c r="BD592" s="424" t="n">
        <v>8.07</v>
      </c>
      <c r="BE592" s="425" t="n">
        <v>36.2</v>
      </c>
      <c r="BF592" s="421" t="n">
        <v>140</v>
      </c>
      <c r="BG592" s="427" t="n">
        <v>7030</v>
      </c>
      <c r="BH592" s="421" t="n">
        <f aca="false">BG592*0.67</f>
        <v>4710.1</v>
      </c>
      <c r="BI592" s="433"/>
      <c r="BJ592" s="422"/>
      <c r="BK592" s="428" t="n">
        <v>21.7</v>
      </c>
      <c r="BL592" s="428"/>
      <c r="BM592" s="429"/>
      <c r="BN592" s="423"/>
      <c r="BO592" s="426" t="n">
        <v>143</v>
      </c>
      <c r="BP592" s="426"/>
      <c r="BQ592" s="424" t="n">
        <v>6.13</v>
      </c>
      <c r="BR592" s="422" t="n">
        <f aca="false">BQ592/$BQ$6</f>
        <v>0.851388888888889</v>
      </c>
      <c r="BS592" s="410" t="n">
        <f aca="false">BA592+AF592</f>
        <v>50437</v>
      </c>
      <c r="BT592" s="430" t="n">
        <f aca="false">(BD592*BA592+AP592*AF592)/(AF592+BA592)</f>
        <v>8.04487558736642</v>
      </c>
      <c r="BU592" s="431" t="n">
        <f aca="false">(AQ592*Y592+BA592*BE592)/(BA592+Y592)</f>
        <v>36.2</v>
      </c>
      <c r="BV592" s="431" t="n">
        <f aca="false">(BA592*BF592+AR592*AF592)/(AF592+BA592)</f>
        <v>248.945734282372</v>
      </c>
      <c r="BW592" s="431" t="n">
        <f aca="false">(BA592*BG592+AS592*AF592)/(AF592+BA592)</f>
        <v>6662.18383329699</v>
      </c>
      <c r="BX592" s="431" t="n">
        <f aca="false">BW592*0.65</f>
        <v>4330.41949164304</v>
      </c>
      <c r="BY592" s="431" t="n">
        <f aca="false">(BK592*BA592+AY592*AF592)/BS592</f>
        <v>21.2498542736483</v>
      </c>
      <c r="BZ592" s="431"/>
      <c r="CA592" s="432"/>
      <c r="CB592" s="431" t="n">
        <f aca="false">BO592</f>
        <v>143</v>
      </c>
      <c r="CC592" s="433" t="n">
        <v>23884</v>
      </c>
      <c r="CD592" s="412" t="n">
        <f aca="false">CC592+AF592/2</f>
        <v>25204</v>
      </c>
      <c r="CE592" s="422" t="n">
        <f aca="false">CD592/25000</f>
        <v>1.00816</v>
      </c>
      <c r="CF592" s="434" t="n">
        <f aca="false">6700/CD592*24</f>
        <v>6.37993969211236</v>
      </c>
      <c r="CG592" s="435"/>
      <c r="CH592" s="428"/>
      <c r="CI592" s="447" t="n">
        <f aca="false">9500/CD592*24</f>
        <v>9.04618314553245</v>
      </c>
      <c r="CJ592" s="437" t="n">
        <v>33.2</v>
      </c>
      <c r="CK592" s="437" t="n">
        <v>1.62</v>
      </c>
      <c r="CL592" s="424"/>
      <c r="CM592" s="424" t="n">
        <v>15.5</v>
      </c>
      <c r="CN592" s="424" t="n">
        <v>71</v>
      </c>
      <c r="CO592" s="433"/>
      <c r="CP592" s="433"/>
      <c r="CQ592" s="438"/>
      <c r="CR592" s="438" t="n">
        <v>0.91</v>
      </c>
      <c r="CS592" s="425"/>
      <c r="CT592" s="433" t="n">
        <f aca="false">3500/CD592*24</f>
        <v>3.33280431677512</v>
      </c>
      <c r="CU592" s="435" t="n">
        <v>7.24</v>
      </c>
      <c r="CV592" s="439"/>
      <c r="CW592" s="440"/>
      <c r="CX592" s="441"/>
      <c r="CY592" s="442"/>
      <c r="CZ592" s="443"/>
      <c r="DA592" s="443"/>
      <c r="DB592" s="443"/>
      <c r="DC592" s="443"/>
      <c r="DD592" s="444"/>
      <c r="DE592" s="441"/>
      <c r="DF592" s="445" t="n">
        <v>23913</v>
      </c>
      <c r="DG592" s="446" t="n">
        <f aca="false">DF592+AF592/2</f>
        <v>25233</v>
      </c>
      <c r="DH592" s="422" t="n">
        <f aca="false">DG592/25000</f>
        <v>1.00932</v>
      </c>
      <c r="DI592" s="447" t="n">
        <f aca="false">6700/DG592*24</f>
        <v>6.37260729996433</v>
      </c>
      <c r="DJ592" s="435" t="n">
        <v>7.83</v>
      </c>
      <c r="DK592" s="428" t="n">
        <v>2.3</v>
      </c>
      <c r="DL592" s="447" t="n">
        <f aca="false">9500/DG592*24</f>
        <v>9.03578647009868</v>
      </c>
      <c r="DM592" s="423" t="n">
        <v>33.5</v>
      </c>
      <c r="DN592" s="423" t="n">
        <v>1.11</v>
      </c>
      <c r="DO592" s="424" t="n">
        <v>7.82</v>
      </c>
      <c r="DP592" s="424" t="n">
        <v>14.9</v>
      </c>
      <c r="DQ592" s="424" t="n">
        <v>78</v>
      </c>
      <c r="DR592" s="433"/>
      <c r="DS592" s="433"/>
      <c r="DT592" s="438"/>
      <c r="DU592" s="438" t="n">
        <v>0.88</v>
      </c>
      <c r="DV592" s="425"/>
      <c r="DW592" s="447" t="n">
        <f aca="false">3500/DG592*24</f>
        <v>3.32897396266793</v>
      </c>
      <c r="DX592" s="435" t="n">
        <v>6.61</v>
      </c>
      <c r="DY592" s="439" t="n">
        <v>7.99</v>
      </c>
      <c r="DZ592" s="440" t="n">
        <v>15</v>
      </c>
      <c r="EA592" s="661" t="n">
        <f aca="false">DZ592*3.6</f>
        <v>54</v>
      </c>
      <c r="EB592" s="442" t="n">
        <v>7410</v>
      </c>
      <c r="EC592" s="443" t="n">
        <v>6</v>
      </c>
      <c r="ED592" s="443"/>
      <c r="EE592" s="443"/>
      <c r="EF592" s="443"/>
      <c r="EG592" s="444" t="n">
        <v>6</v>
      </c>
      <c r="EH592" s="441"/>
      <c r="EI592" s="430" t="n">
        <f aca="false">DY592</f>
        <v>7.99</v>
      </c>
      <c r="EJ592" s="448" t="n">
        <f aca="false">DZ592</f>
        <v>15</v>
      </c>
      <c r="EK592" s="449" t="n">
        <f aca="false">EA592</f>
        <v>54</v>
      </c>
      <c r="EL592" s="418" t="n">
        <f aca="false">EB592</f>
        <v>7410</v>
      </c>
      <c r="EM592" s="432" t="n">
        <f aca="false">EC592</f>
        <v>6</v>
      </c>
      <c r="EN592" s="432"/>
      <c r="EO592" s="432"/>
      <c r="EP592" s="432"/>
      <c r="EQ592" s="431" t="n">
        <f aca="false">EG592</f>
        <v>6</v>
      </c>
      <c r="ER592" s="449"/>
      <c r="ES592" s="450" t="n">
        <f aca="false">44000/(BA592+AF592)*24</f>
        <v>20.9370105279854</v>
      </c>
      <c r="ET592" s="451" t="n">
        <f aca="false">(BA592+AF592)/BA$6</f>
        <v>1.00874</v>
      </c>
      <c r="EU592" s="452" t="n">
        <f aca="false">BV592/1000/ES592*24</f>
        <v>0.285365363636364</v>
      </c>
      <c r="EV592" s="451" t="n">
        <f aca="false">EU592/$EU$6</f>
        <v>0.528454377104377</v>
      </c>
      <c r="EW592" s="514" t="n">
        <f aca="false">1-EM592/BY592</f>
        <v>0.717645122515474</v>
      </c>
      <c r="EX592" s="515" t="n">
        <f aca="false">BY592-EM592</f>
        <v>15.2498542736483</v>
      </c>
      <c r="EY592" s="514" t="n">
        <f aca="false">1-EJ592/BU592</f>
        <v>0.585635359116022</v>
      </c>
      <c r="EZ592" s="515" t="n">
        <f aca="false">BU592-EJ592</f>
        <v>21.2</v>
      </c>
      <c r="FA592" s="451" t="n">
        <f aca="false">1-EK592/BV592</f>
        <v>0.783085256890767</v>
      </c>
      <c r="FB592" s="432" t="n">
        <f aca="false">BV592-EK592</f>
        <v>194.945734282372</v>
      </c>
      <c r="FC592" s="453"/>
      <c r="FD592" s="432"/>
      <c r="FE592" s="453" t="n">
        <f aca="false">1-EQ592/CB592</f>
        <v>0.958041958041958</v>
      </c>
      <c r="FF592" s="431" t="n">
        <f aca="false">CB592-EQ592</f>
        <v>137</v>
      </c>
      <c r="FG592" s="406" t="n">
        <v>50400</v>
      </c>
      <c r="FH592" s="590"/>
      <c r="FI592" s="591"/>
      <c r="FJ592" s="592"/>
      <c r="FK592" s="456" t="n">
        <f aca="false">3000/BS592*24</f>
        <v>1.42752344508991</v>
      </c>
      <c r="FL592" s="531" t="n">
        <v>2200</v>
      </c>
      <c r="FM592" s="456" t="n">
        <f aca="false">FL592/BS592*1000</f>
        <v>43.6187719333029</v>
      </c>
      <c r="FN592" s="531" t="n">
        <v>7228</v>
      </c>
      <c r="FO592" s="533" t="n">
        <f aca="false">FN592/11.15/1.2/1000</f>
        <v>0.540209267563528</v>
      </c>
      <c r="FP592" s="450" t="n">
        <f aca="false">FN592/BS592*1000</f>
        <v>143.307492515415</v>
      </c>
      <c r="FQ592" s="458" t="n">
        <v>43.2</v>
      </c>
      <c r="FR592" s="459" t="n">
        <f aca="false">FQ592/BS592*1000</f>
        <v>0.856514067053949</v>
      </c>
      <c r="FS592" s="577" t="n">
        <v>7.99</v>
      </c>
      <c r="FT592" s="578" t="n">
        <v>11.5</v>
      </c>
      <c r="FU592" s="661" t="n">
        <v>54</v>
      </c>
      <c r="FV592" s="580" t="n">
        <v>2</v>
      </c>
      <c r="FW592" s="581"/>
      <c r="FX592" s="580"/>
      <c r="FY592" s="453" t="n">
        <f aca="false">1-FV592/(EG592+DD592)</f>
        <v>0.666666666666667</v>
      </c>
      <c r="FZ592" s="453"/>
      <c r="GA592" s="430"/>
      <c r="GB592" s="514" t="n">
        <f aca="false">1-FT592/DZ592</f>
        <v>0.233333333333333</v>
      </c>
      <c r="GC592" s="515" t="n">
        <f aca="false">(CW592+DZ592-FT592)</f>
        <v>3.5</v>
      </c>
      <c r="GD592" s="514" t="n">
        <f aca="false">1-FU592/EA592</f>
        <v>0</v>
      </c>
      <c r="GE592" s="528" t="n">
        <f aca="false">CX592+EA592-FU592</f>
        <v>0</v>
      </c>
      <c r="GF592" s="462" t="n">
        <f aca="false">4100/BS592*24</f>
        <v>1.95094870828955</v>
      </c>
      <c r="GG592" s="607" t="n">
        <v>20</v>
      </c>
      <c r="GH592" s="451" t="n">
        <f aca="false">GG592/80</f>
        <v>0.25</v>
      </c>
      <c r="GI592" s="406" t="n">
        <v>140</v>
      </c>
      <c r="GJ592" s="463" t="n">
        <f aca="false">GI592/GG592</f>
        <v>7</v>
      </c>
      <c r="GK592" s="464" t="n">
        <f aca="false">GG592/(BS592/24)*1000</f>
        <v>9.51682296726609</v>
      </c>
      <c r="GL592" s="465" t="n">
        <v>8.09</v>
      </c>
      <c r="GM592" s="530" t="n">
        <v>10.8</v>
      </c>
      <c r="GN592" s="407" t="n">
        <v>52</v>
      </c>
      <c r="GO592" s="514" t="n">
        <f aca="false">1-GM592/FT592</f>
        <v>0.0608695652173913</v>
      </c>
      <c r="GP592" s="451" t="n">
        <f aca="false">1-GN592/FU592</f>
        <v>0.0370370370370371</v>
      </c>
      <c r="GQ592" s="578" t="n">
        <v>8</v>
      </c>
      <c r="GR592" s="456" t="n">
        <f aca="false">4300/BS592*24</f>
        <v>2.04611693796221</v>
      </c>
      <c r="GS592" s="532" t="n">
        <f aca="false">HC592</f>
        <v>10.1</v>
      </c>
      <c r="GT592" s="532" t="n">
        <f aca="false">HD592</f>
        <v>31.31</v>
      </c>
      <c r="GU592" s="514" t="n">
        <f aca="false">1-GS592/GM592</f>
        <v>0.0648148148148149</v>
      </c>
      <c r="GV592" s="514" t="n">
        <f aca="false">1-GT592/GN592</f>
        <v>0.397884615384615</v>
      </c>
      <c r="GW592" s="514" t="n">
        <f aca="false">1-HC592/FT592</f>
        <v>0.121739130434783</v>
      </c>
      <c r="GX592" s="514" t="n">
        <f aca="false">1-HD592/FU592</f>
        <v>0.420185185185185</v>
      </c>
      <c r="GY592" s="463" t="n">
        <f aca="false">GK592/(FU592-HD592)</f>
        <v>0.41942807259877</v>
      </c>
      <c r="GZ592" s="406" t="n">
        <v>49882</v>
      </c>
      <c r="HA592" s="582" t="n">
        <v>8.33</v>
      </c>
      <c r="HB592" s="452" t="n">
        <v>8</v>
      </c>
      <c r="HC592" s="578" t="n">
        <v>10.1</v>
      </c>
      <c r="HD592" s="464" t="n">
        <f aca="false">HC592*3.1</f>
        <v>31.31</v>
      </c>
      <c r="HE592" s="464" t="n">
        <v>12</v>
      </c>
      <c r="HF592" s="464" t="n">
        <f aca="false">HE592*2.7</f>
        <v>32.4</v>
      </c>
      <c r="HG592" s="583"/>
      <c r="HH592" s="576" t="n">
        <v>2</v>
      </c>
      <c r="HI592" s="584" t="n">
        <v>7380</v>
      </c>
      <c r="HJ592" s="407" t="n">
        <f aca="false">HI592*0.67</f>
        <v>4944.6</v>
      </c>
      <c r="HK592" s="407"/>
      <c r="HL592" s="550"/>
      <c r="HM592" s="585"/>
      <c r="HN592" s="462" t="n">
        <v>5.22</v>
      </c>
      <c r="HO592" s="575"/>
      <c r="HP592" s="549" t="n">
        <v>0.02</v>
      </c>
      <c r="HQ592" s="586"/>
      <c r="HR592" s="587"/>
      <c r="HS592" s="521" t="n">
        <v>0.23</v>
      </c>
      <c r="HT592" s="588" t="n">
        <v>4</v>
      </c>
      <c r="HU592" s="523" t="n">
        <f aca="false">72500/BA592*24</f>
        <v>36.4039584074314</v>
      </c>
      <c r="HV592" s="514" t="n">
        <f aca="false">1-HC592/BE592</f>
        <v>0.720994475138122</v>
      </c>
      <c r="HW592" s="514" t="n">
        <f aca="false">1-HD592/BF592</f>
        <v>0.776357142857143</v>
      </c>
      <c r="HX592" s="514" t="n">
        <f aca="false">1-HN592/BK592</f>
        <v>0.759447004608295</v>
      </c>
      <c r="HY592" s="600" t="s">
        <v>265</v>
      </c>
    </row>
    <row r="593" s="599" customFormat="true" ht="15" hidden="false" customHeight="true" outlineLevel="0" collapsed="false">
      <c r="A593" s="401" t="n">
        <v>44075</v>
      </c>
      <c r="B593" s="516" t="n">
        <v>47840</v>
      </c>
      <c r="C593" s="403" t="n">
        <f aca="false">B593/$B$6</f>
        <v>0.9568</v>
      </c>
      <c r="D593" s="572" t="n">
        <v>7.96</v>
      </c>
      <c r="E593" s="573" t="n">
        <v>40.75</v>
      </c>
      <c r="F593" s="407" t="n">
        <v>190</v>
      </c>
      <c r="G593" s="407" t="n">
        <f aca="false">F593*B593/1000</f>
        <v>9089.6</v>
      </c>
      <c r="H593" s="403" t="n">
        <f aca="false">G593/$G$6</f>
        <v>0.363584</v>
      </c>
      <c r="I593" s="574"/>
      <c r="J593" s="407"/>
      <c r="K593" s="575"/>
      <c r="L593" s="575"/>
      <c r="M593" s="575"/>
      <c r="N593" s="576"/>
      <c r="O593" s="576"/>
      <c r="P593" s="410"/>
      <c r="Q593" s="410" t="n">
        <v>1440</v>
      </c>
      <c r="R593" s="410"/>
      <c r="S593" s="410"/>
      <c r="T593" s="411" t="n">
        <v>5.03</v>
      </c>
      <c r="U593" s="410" t="n">
        <f aca="false">V593/2.9</f>
        <v>3392.06896551724</v>
      </c>
      <c r="V593" s="410" t="n">
        <v>9837</v>
      </c>
      <c r="W593" s="410" t="n">
        <v>4311</v>
      </c>
      <c r="X593" s="517" t="n">
        <v>1200</v>
      </c>
      <c r="Y593" s="474"/>
      <c r="Z593" s="430"/>
      <c r="AA593" s="448"/>
      <c r="AB593" s="410"/>
      <c r="AC593" s="410"/>
      <c r="AD593" s="475"/>
      <c r="AE593" s="478"/>
      <c r="AF593" s="479" t="n">
        <f aca="false">X593+Q593</f>
        <v>2640</v>
      </c>
      <c r="AG593" s="478" t="n">
        <f aca="false">AF593/$AF$6</f>
        <v>1.056</v>
      </c>
      <c r="AH593" s="479" t="n">
        <f aca="false">AI593/2.9</f>
        <v>1880</v>
      </c>
      <c r="AI593" s="479" t="n">
        <f aca="false">(V593*Q593+F593*X593)/AF593</f>
        <v>5452</v>
      </c>
      <c r="AJ593" s="474" t="n">
        <f aca="false">(V593*Q593+X593*F593)/1000</f>
        <v>14393.28</v>
      </c>
      <c r="AK593" s="478" t="n">
        <f aca="false">AJ593/$AJ$6</f>
        <v>0.639701333333333</v>
      </c>
      <c r="AL593" s="448" t="n">
        <v>37</v>
      </c>
      <c r="AM593" s="480"/>
      <c r="AN593" s="474" t="n">
        <v>2443</v>
      </c>
      <c r="AO593" s="474" t="n">
        <v>2322</v>
      </c>
      <c r="AP593" s="480" t="n">
        <v>7.56</v>
      </c>
      <c r="AQ593" s="448" t="n">
        <v>842</v>
      </c>
      <c r="AR593" s="474" t="n">
        <f aca="false">AQ593*2.9</f>
        <v>2441.8</v>
      </c>
      <c r="AS593" s="658" t="n">
        <f aca="false">AR593/AQ593</f>
        <v>2.9</v>
      </c>
      <c r="AT593" s="474" t="n">
        <v>7170</v>
      </c>
      <c r="AU593" s="448"/>
      <c r="AV593" s="481" t="n">
        <v>1</v>
      </c>
      <c r="AW593" s="480" t="n">
        <v>13.43</v>
      </c>
      <c r="AX593" s="480" t="n">
        <v>31.6</v>
      </c>
      <c r="AY593" s="481" t="n">
        <v>14.7</v>
      </c>
      <c r="AZ593" s="481" t="n">
        <v>3.7</v>
      </c>
      <c r="BA593" s="421" t="n">
        <f aca="false">CC593+DF593</f>
        <v>45712</v>
      </c>
      <c r="BB593" s="422" t="n">
        <f aca="false">BA593/$BA$6</f>
        <v>0.91424</v>
      </c>
      <c r="BC593" s="423"/>
      <c r="BD593" s="424" t="n">
        <v>7.83</v>
      </c>
      <c r="BE593" s="425" t="n">
        <v>47.8</v>
      </c>
      <c r="BF593" s="421" t="n">
        <v>249</v>
      </c>
      <c r="BG593" s="427" t="n">
        <v>7740</v>
      </c>
      <c r="BH593" s="421" t="n">
        <f aca="false">BG593*0.67</f>
        <v>5185.8</v>
      </c>
      <c r="BI593" s="433" t="n">
        <v>1360</v>
      </c>
      <c r="BJ593" s="422" t="n">
        <f aca="false">BI593/35.5*(23+35.5)/BH593</f>
        <v>0.432166061275672</v>
      </c>
      <c r="BK593" s="428" t="n">
        <v>16.6</v>
      </c>
      <c r="BL593" s="428" t="n">
        <v>10.9</v>
      </c>
      <c r="BM593" s="429" t="n">
        <v>5</v>
      </c>
      <c r="BN593" s="423" t="n">
        <v>2.1</v>
      </c>
      <c r="BO593" s="426" t="n">
        <v>158</v>
      </c>
      <c r="BP593" s="426" t="n">
        <v>32</v>
      </c>
      <c r="BQ593" s="424" t="n">
        <v>6.09</v>
      </c>
      <c r="BR593" s="422" t="n">
        <f aca="false">BQ593/$BQ$6</f>
        <v>0.845833333333333</v>
      </c>
      <c r="BS593" s="410" t="n">
        <f aca="false">BA593+AF593</f>
        <v>48352</v>
      </c>
      <c r="BT593" s="430" t="n">
        <f aca="false">(BD593*BA593+AP593*AF593)/(AF593+BA593)</f>
        <v>7.81525810721377</v>
      </c>
      <c r="BU593" s="431" t="n">
        <f aca="false">(AQ593*Y593+BA593*BE593)/(BA593+Y593)</f>
        <v>47.8</v>
      </c>
      <c r="BV593" s="431" t="n">
        <f aca="false">(BA593*BF593+AR593*AF593)/(AF593+BA593)</f>
        <v>368.726009265387</v>
      </c>
      <c r="BW593" s="431" t="n">
        <f aca="false">(BA593*BG593+AS593*AF593)/(AF593+BA593)</f>
        <v>7317.55741230973</v>
      </c>
      <c r="BX593" s="431" t="n">
        <f aca="false">BW593*0.65</f>
        <v>4756.41231800132</v>
      </c>
      <c r="BY593" s="431" t="n">
        <f aca="false">(BK593*BA593+AY593*AF593)/BS593</f>
        <v>16.4962607544672</v>
      </c>
      <c r="BZ593" s="431" t="n">
        <f aca="false">(BL593*BA593+AY593*AF593)/BS593</f>
        <v>11.1074784910655</v>
      </c>
      <c r="CA593" s="432" t="n">
        <f aca="false">(BN593*BA593+AZ593*AF593)/BS593</f>
        <v>2.18735936465917</v>
      </c>
      <c r="CB593" s="431" t="n">
        <f aca="false">BO593</f>
        <v>158</v>
      </c>
      <c r="CC593" s="433" t="n">
        <v>22886</v>
      </c>
      <c r="CD593" s="412" t="n">
        <f aca="false">CC593+AF593/2</f>
        <v>24206</v>
      </c>
      <c r="CE593" s="422" t="n">
        <f aca="false">CD593/25000</f>
        <v>0.96824</v>
      </c>
      <c r="CF593" s="434" t="n">
        <f aca="false">6700/CD593*24</f>
        <v>6.6429810790713</v>
      </c>
      <c r="CG593" s="435"/>
      <c r="CH593" s="428"/>
      <c r="CI593" s="447" t="n">
        <f aca="false">9500/CD593*24</f>
        <v>9.41915227629513</v>
      </c>
      <c r="CJ593" s="437" t="n">
        <v>33.3</v>
      </c>
      <c r="CK593" s="437" t="n">
        <v>1.71</v>
      </c>
      <c r="CL593" s="424"/>
      <c r="CM593" s="424" t="n">
        <v>15.5</v>
      </c>
      <c r="CN593" s="424" t="n">
        <v>78</v>
      </c>
      <c r="CO593" s="433"/>
      <c r="CP593" s="433"/>
      <c r="CQ593" s="438"/>
      <c r="CR593" s="438" t="n">
        <v>0.9</v>
      </c>
      <c r="CS593" s="425"/>
      <c r="CT593" s="433" t="n">
        <f aca="false">3500/CD593*24</f>
        <v>3.47021399652979</v>
      </c>
      <c r="CU593" s="435" t="n">
        <v>6.98</v>
      </c>
      <c r="CV593" s="439"/>
      <c r="CW593" s="440"/>
      <c r="CX593" s="441"/>
      <c r="CY593" s="442"/>
      <c r="CZ593" s="443"/>
      <c r="DA593" s="443"/>
      <c r="DB593" s="443"/>
      <c r="DC593" s="443"/>
      <c r="DD593" s="444"/>
      <c r="DE593" s="441"/>
      <c r="DF593" s="445" t="n">
        <v>22826</v>
      </c>
      <c r="DG593" s="446" t="n">
        <f aca="false">DF593+AF593/2</f>
        <v>24146</v>
      </c>
      <c r="DH593" s="422" t="n">
        <f aca="false">DG593/25000</f>
        <v>0.96584</v>
      </c>
      <c r="DI593" s="447" t="n">
        <f aca="false">6700/DG593*24</f>
        <v>6.65948811397333</v>
      </c>
      <c r="DJ593" s="435" t="n">
        <v>7.79</v>
      </c>
      <c r="DK593" s="428" t="n">
        <v>3</v>
      </c>
      <c r="DL593" s="447" t="n">
        <f aca="false">9500/DG593*24</f>
        <v>9.44255777354427</v>
      </c>
      <c r="DM593" s="423" t="n">
        <v>33.4</v>
      </c>
      <c r="DN593" s="423" t="n">
        <v>1.66</v>
      </c>
      <c r="DO593" s="424" t="n">
        <v>7.81</v>
      </c>
      <c r="DP593" s="424" t="n">
        <v>16.4</v>
      </c>
      <c r="DQ593" s="424" t="n">
        <v>82</v>
      </c>
      <c r="DR593" s="433" t="n">
        <v>4343</v>
      </c>
      <c r="DS593" s="433" t="n">
        <v>2201</v>
      </c>
      <c r="DT593" s="438" t="n">
        <f aca="false">DS593/DR593</f>
        <v>0.506792539719088</v>
      </c>
      <c r="DU593" s="438" t="n">
        <v>0.89</v>
      </c>
      <c r="DV593" s="425"/>
      <c r="DW593" s="447" t="n">
        <f aca="false">3500/DG593*24</f>
        <v>3.47883707446368</v>
      </c>
      <c r="DX593" s="435" t="n">
        <v>6.14</v>
      </c>
      <c r="DY593" s="439" t="n">
        <v>7.97</v>
      </c>
      <c r="DZ593" s="440" t="n">
        <v>14.3</v>
      </c>
      <c r="EA593" s="661" t="n">
        <f aca="false">DZ593*3.6</f>
        <v>51.48</v>
      </c>
      <c r="EB593" s="442" t="n">
        <v>7050</v>
      </c>
      <c r="EC593" s="443" t="n">
        <v>5.2</v>
      </c>
      <c r="ED593" s="443" t="n">
        <v>0.23</v>
      </c>
      <c r="EE593" s="443" t="n">
        <v>3.8</v>
      </c>
      <c r="EF593" s="443" t="n">
        <v>0.9</v>
      </c>
      <c r="EG593" s="444" t="n">
        <v>5</v>
      </c>
      <c r="EH593" s="441" t="n">
        <v>16</v>
      </c>
      <c r="EI593" s="430" t="n">
        <f aca="false">DY593</f>
        <v>7.97</v>
      </c>
      <c r="EJ593" s="448" t="n">
        <f aca="false">DZ593</f>
        <v>14.3</v>
      </c>
      <c r="EK593" s="449" t="n">
        <f aca="false">EA593</f>
        <v>51.48</v>
      </c>
      <c r="EL593" s="418" t="n">
        <f aca="false">EB593</f>
        <v>7050</v>
      </c>
      <c r="EM593" s="432" t="n">
        <f aca="false">EC593</f>
        <v>5.2</v>
      </c>
      <c r="EN593" s="432" t="n">
        <f aca="false">ED593</f>
        <v>0.23</v>
      </c>
      <c r="EO593" s="432" t="n">
        <f aca="false">EE593</f>
        <v>3.8</v>
      </c>
      <c r="EP593" s="432" t="n">
        <f aca="false">EF593</f>
        <v>0.9</v>
      </c>
      <c r="EQ593" s="431" t="n">
        <f aca="false">EG593</f>
        <v>5</v>
      </c>
      <c r="ER593" s="449" t="n">
        <f aca="false">EH593</f>
        <v>16</v>
      </c>
      <c r="ES593" s="450" t="n">
        <f aca="false">44000/(BA593+AF593)*24</f>
        <v>21.8398411647915</v>
      </c>
      <c r="ET593" s="451" t="n">
        <f aca="false">(BA593+AF593)/BA$6</f>
        <v>0.96704</v>
      </c>
      <c r="EU593" s="452" t="n">
        <f aca="false">BV593/1000/ES593*24</f>
        <v>0.405196363636364</v>
      </c>
      <c r="EV593" s="451" t="n">
        <f aca="false">EU593/$EU$6</f>
        <v>0.750363636363636</v>
      </c>
      <c r="EW593" s="514" t="n">
        <f aca="false">1-EM593/BY593</f>
        <v>0.684777048726523</v>
      </c>
      <c r="EX593" s="515" t="n">
        <f aca="false">BY593-EM593</f>
        <v>11.2962607544672</v>
      </c>
      <c r="EY593" s="514" t="n">
        <f aca="false">1-EJ593/BU593</f>
        <v>0.700836820083682</v>
      </c>
      <c r="EZ593" s="515" t="n">
        <f aca="false">BU593-EJ593</f>
        <v>33.5</v>
      </c>
      <c r="FA593" s="451" t="n">
        <f aca="false">1-EK593/BV593</f>
        <v>0.860384136984088</v>
      </c>
      <c r="FB593" s="432" t="n">
        <f aca="false">BV593-EK593</f>
        <v>317.246009265387</v>
      </c>
      <c r="FC593" s="453" t="n">
        <f aca="false">1-EP593/CA593</f>
        <v>0.588544975946265</v>
      </c>
      <c r="FD593" s="432" t="n">
        <f aca="false">CA593-EP593</f>
        <v>1.28735936465917</v>
      </c>
      <c r="FE593" s="453" t="n">
        <f aca="false">1-EQ593/CB593</f>
        <v>0.968354430379747</v>
      </c>
      <c r="FF593" s="431" t="n">
        <f aca="false">CB593-EQ593</f>
        <v>153</v>
      </c>
      <c r="FG593" s="406" t="n">
        <v>50400</v>
      </c>
      <c r="FH593" s="590"/>
      <c r="FI593" s="591"/>
      <c r="FJ593" s="592"/>
      <c r="FK593" s="456" t="n">
        <f aca="false">3000/BS593*24</f>
        <v>1.4890800794176</v>
      </c>
      <c r="FL593" s="531" t="n">
        <v>2200</v>
      </c>
      <c r="FM593" s="456" t="n">
        <f aca="false">FL593/BS593*1000</f>
        <v>45.4996690933157</v>
      </c>
      <c r="FN593" s="531" t="n">
        <v>7116</v>
      </c>
      <c r="FO593" s="533" t="n">
        <f aca="false">FN593/11.15/1.2/1000</f>
        <v>0.531838565022422</v>
      </c>
      <c r="FP593" s="450" t="n">
        <f aca="false">FN593/BS593*1000</f>
        <v>147.170747849107</v>
      </c>
      <c r="FQ593" s="458" t="n">
        <v>43.2</v>
      </c>
      <c r="FR593" s="459" t="n">
        <f aca="false">FQ593/BS593*1000</f>
        <v>0.893448047650563</v>
      </c>
      <c r="FS593" s="577" t="n">
        <v>8.07</v>
      </c>
      <c r="FT593" s="578" t="n">
        <v>10.1</v>
      </c>
      <c r="FU593" s="661" t="n">
        <v>49</v>
      </c>
      <c r="FV593" s="580" t="n">
        <v>4</v>
      </c>
      <c r="FW593" s="581" t="n">
        <v>0.3</v>
      </c>
      <c r="FX593" s="580" t="n">
        <v>8</v>
      </c>
      <c r="FY593" s="453" t="n">
        <f aca="false">1-FV593/(EG593+DD593)</f>
        <v>0.2</v>
      </c>
      <c r="FZ593" s="453" t="n">
        <f aca="false">1-FW593/(EF593+DC593)</f>
        <v>0.666666666666667</v>
      </c>
      <c r="GA593" s="430" t="n">
        <f aca="false">EF593+DC593-FW593</f>
        <v>0.6</v>
      </c>
      <c r="GB593" s="514" t="n">
        <f aca="false">1-FT593/DZ593</f>
        <v>0.293706293706294</v>
      </c>
      <c r="GC593" s="515" t="n">
        <f aca="false">(CW593+DZ593-FT593)</f>
        <v>4.2</v>
      </c>
      <c r="GD593" s="514" t="n">
        <f aca="false">1-FU593/EA593</f>
        <v>0.0481740481740482</v>
      </c>
      <c r="GE593" s="528" t="n">
        <f aca="false">CX593+EA593-FU593</f>
        <v>2.48</v>
      </c>
      <c r="GF593" s="462" t="n">
        <f aca="false">4100/BS593*24</f>
        <v>2.03507610853739</v>
      </c>
      <c r="GG593" s="607" t="n">
        <v>20</v>
      </c>
      <c r="GH593" s="451" t="n">
        <f aca="false">GG593/80</f>
        <v>0.25</v>
      </c>
      <c r="GI593" s="406" t="n">
        <v>140</v>
      </c>
      <c r="GJ593" s="463" t="n">
        <f aca="false">GI593/GG593</f>
        <v>7</v>
      </c>
      <c r="GK593" s="464" t="n">
        <f aca="false">GG593/(BS593/24)*1000</f>
        <v>9.92720052945069</v>
      </c>
      <c r="GL593" s="465" t="n">
        <v>8.24</v>
      </c>
      <c r="GM593" s="530" t="n">
        <v>9.6</v>
      </c>
      <c r="GN593" s="407" t="n">
        <v>40</v>
      </c>
      <c r="GO593" s="514" t="n">
        <f aca="false">1-GM593/FT593</f>
        <v>0.0495049504950496</v>
      </c>
      <c r="GP593" s="451" t="n">
        <f aca="false">1-GN593/FU593</f>
        <v>0.183673469387755</v>
      </c>
      <c r="GQ593" s="578" t="n">
        <v>8</v>
      </c>
      <c r="GR593" s="456" t="n">
        <f aca="false">4300/BS593*24</f>
        <v>2.1343481138319</v>
      </c>
      <c r="GS593" s="532" t="n">
        <f aca="false">HC593</f>
        <v>9.5</v>
      </c>
      <c r="GT593" s="532" t="n">
        <f aca="false">HD593</f>
        <v>29.45</v>
      </c>
      <c r="GU593" s="514" t="n">
        <f aca="false">1-GS593/GM593</f>
        <v>0.0104166666666666</v>
      </c>
      <c r="GV593" s="514" t="n">
        <f aca="false">1-GT593/GN593</f>
        <v>0.26375</v>
      </c>
      <c r="GW593" s="514" t="n">
        <f aca="false">1-HC593/FT593</f>
        <v>0.0594059405940593</v>
      </c>
      <c r="GX593" s="514" t="n">
        <f aca="false">1-HD593/FU593</f>
        <v>0.398979591836735</v>
      </c>
      <c r="GY593" s="463" t="n">
        <f aca="false">GK593/(FU593-HD593)</f>
        <v>0.507785193322286</v>
      </c>
      <c r="GZ593" s="406" t="n">
        <v>47738</v>
      </c>
      <c r="HA593" s="582" t="n">
        <v>8.31</v>
      </c>
      <c r="HB593" s="452" t="n">
        <v>8.04</v>
      </c>
      <c r="HC593" s="578" t="n">
        <v>9.5</v>
      </c>
      <c r="HD593" s="464" t="n">
        <f aca="false">HC593*3.1</f>
        <v>29.45</v>
      </c>
      <c r="HE593" s="464" t="n">
        <v>11.8</v>
      </c>
      <c r="HF593" s="464" t="n">
        <f aca="false">HE593*2.7</f>
        <v>31.86</v>
      </c>
      <c r="HG593" s="583"/>
      <c r="HH593" s="576" t="n">
        <v>6</v>
      </c>
      <c r="HI593" s="584" t="n">
        <v>7020</v>
      </c>
      <c r="HJ593" s="407" t="n">
        <f aca="false">HI593*0.67</f>
        <v>4703.4</v>
      </c>
      <c r="HK593" s="407" t="n">
        <v>201</v>
      </c>
      <c r="HL593" s="550" t="n">
        <v>1555</v>
      </c>
      <c r="HM593" s="585" t="n">
        <v>5.1</v>
      </c>
      <c r="HN593" s="462" t="n">
        <v>4.07</v>
      </c>
      <c r="HO593" s="575" t="n">
        <v>0.16</v>
      </c>
      <c r="HP593" s="549" t="n">
        <v>0.03</v>
      </c>
      <c r="HQ593" s="586" t="n">
        <v>4.2</v>
      </c>
      <c r="HR593" s="587" t="n">
        <v>0.28</v>
      </c>
      <c r="HS593" s="521" t="n">
        <v>0.25</v>
      </c>
      <c r="HT593" s="588" t="n">
        <v>4</v>
      </c>
      <c r="HU593" s="523" t="n">
        <f aca="false">72500/BA593*24</f>
        <v>38.064403220161</v>
      </c>
      <c r="HV593" s="514" t="n">
        <f aca="false">1-HC593/BE593</f>
        <v>0.801255230125523</v>
      </c>
      <c r="HW593" s="514" t="n">
        <f aca="false">1-HD593/BF593</f>
        <v>0.881726907630522</v>
      </c>
      <c r="HX593" s="514" t="n">
        <f aca="false">1-HN593/BK593</f>
        <v>0.754819277108434</v>
      </c>
      <c r="HY593" s="600" t="s">
        <v>266</v>
      </c>
    </row>
    <row r="594" s="599" customFormat="true" ht="15" hidden="false" customHeight="true" outlineLevel="0" collapsed="false">
      <c r="A594" s="401" t="n">
        <v>44076</v>
      </c>
      <c r="B594" s="516" t="n">
        <v>47832</v>
      </c>
      <c r="C594" s="403" t="n">
        <f aca="false">B594/$B$6</f>
        <v>0.95664</v>
      </c>
      <c r="D594" s="572" t="n">
        <v>8.05</v>
      </c>
      <c r="E594" s="573" t="n">
        <v>41.8</v>
      </c>
      <c r="F594" s="407" t="n">
        <v>191</v>
      </c>
      <c r="G594" s="407" t="n">
        <f aca="false">F594*B594/1000</f>
        <v>9135.912</v>
      </c>
      <c r="H594" s="403" t="n">
        <f aca="false">G594/$G$6</f>
        <v>0.36543648</v>
      </c>
      <c r="I594" s="574"/>
      <c r="J594" s="407"/>
      <c r="K594" s="575"/>
      <c r="L594" s="575"/>
      <c r="M594" s="575"/>
      <c r="N594" s="576"/>
      <c r="O594" s="576"/>
      <c r="P594" s="410"/>
      <c r="Q594" s="410" t="n">
        <v>1440</v>
      </c>
      <c r="R594" s="410"/>
      <c r="S594" s="410"/>
      <c r="T594" s="411" t="n">
        <v>5.05</v>
      </c>
      <c r="U594" s="410" t="n">
        <f aca="false">V594/2.9</f>
        <v>3470</v>
      </c>
      <c r="V594" s="410" t="n">
        <v>10063</v>
      </c>
      <c r="W594" s="410" t="n">
        <v>4394</v>
      </c>
      <c r="X594" s="517" t="n">
        <v>1200</v>
      </c>
      <c r="Y594" s="474"/>
      <c r="Z594" s="430"/>
      <c r="AA594" s="410"/>
      <c r="AB594" s="410"/>
      <c r="AC594" s="410"/>
      <c r="AD594" s="475"/>
      <c r="AE594" s="478"/>
      <c r="AF594" s="479" t="n">
        <f aca="false">X594+Q594</f>
        <v>2640</v>
      </c>
      <c r="AG594" s="478" t="n">
        <f aca="false">AF594/$AF$6</f>
        <v>1.056</v>
      </c>
      <c r="AH594" s="479" t="n">
        <f aca="false">AI594/2.9</f>
        <v>1922.66457680251</v>
      </c>
      <c r="AI594" s="479" t="n">
        <f aca="false">(V594*Q594+F594*X594)/AF594</f>
        <v>5575.72727272727</v>
      </c>
      <c r="AJ594" s="474" t="n">
        <f aca="false">(V594*Q594+X594*F594)/1000</f>
        <v>14719.92</v>
      </c>
      <c r="AK594" s="478" t="n">
        <f aca="false">AJ594/$AJ$6</f>
        <v>0.654218666666667</v>
      </c>
      <c r="AL594" s="448" t="n">
        <v>37</v>
      </c>
      <c r="AM594" s="480"/>
      <c r="AN594" s="474" t="n">
        <v>2863</v>
      </c>
      <c r="AO594" s="474" t="n">
        <v>2871</v>
      </c>
      <c r="AP594" s="480" t="n">
        <v>7.71</v>
      </c>
      <c r="AQ594" s="448" t="n">
        <v>837</v>
      </c>
      <c r="AR594" s="474" t="n">
        <f aca="false">AQ594*2.9</f>
        <v>2427.3</v>
      </c>
      <c r="AS594" s="658" t="n">
        <f aca="false">AR594/AQ594</f>
        <v>2.9</v>
      </c>
      <c r="AT594" s="474" t="n">
        <v>7260</v>
      </c>
      <c r="AU594" s="448"/>
      <c r="AV594" s="481" t="n">
        <v>1.5</v>
      </c>
      <c r="AW594" s="480" t="n">
        <v>9.95</v>
      </c>
      <c r="AX594" s="480" t="n">
        <v>37.4</v>
      </c>
      <c r="AY594" s="481" t="n">
        <v>15.2</v>
      </c>
      <c r="AZ594" s="481" t="n">
        <v>4.05</v>
      </c>
      <c r="BA594" s="421" t="n">
        <f aca="false">CC594+DF594</f>
        <v>47830</v>
      </c>
      <c r="BB594" s="422" t="n">
        <f aca="false">BA594/$BA$6</f>
        <v>0.9566</v>
      </c>
      <c r="BC594" s="423"/>
      <c r="BD594" s="424" t="n">
        <v>8.21</v>
      </c>
      <c r="BE594" s="425" t="n">
        <v>50.6</v>
      </c>
      <c r="BF594" s="421" t="n">
        <v>254</v>
      </c>
      <c r="BG594" s="427" t="n">
        <v>8360</v>
      </c>
      <c r="BH594" s="421" t="n">
        <f aca="false">BG594*0.67</f>
        <v>5601.2</v>
      </c>
      <c r="BI594" s="433"/>
      <c r="BJ594" s="422"/>
      <c r="BK594" s="428" t="n">
        <v>18.4</v>
      </c>
      <c r="BL594" s="428"/>
      <c r="BM594" s="429"/>
      <c r="BN594" s="423"/>
      <c r="BO594" s="426" t="n">
        <v>121</v>
      </c>
      <c r="BP594" s="426"/>
      <c r="BQ594" s="424" t="n">
        <v>5.31</v>
      </c>
      <c r="BR594" s="422" t="n">
        <f aca="false">BQ594/$BQ$6</f>
        <v>0.7375</v>
      </c>
      <c r="BS594" s="410" t="n">
        <f aca="false">BA594+AF594</f>
        <v>50470</v>
      </c>
      <c r="BT594" s="430" t="n">
        <f aca="false">(BD594*BA594+AP594*AF594)/(AF594+BA594)</f>
        <v>8.18384584901922</v>
      </c>
      <c r="BU594" s="431" t="n">
        <f aca="false">(AQ594*Y594+BA594*BE594)/(BA594+Y594)</f>
        <v>50.6</v>
      </c>
      <c r="BV594" s="431" t="n">
        <f aca="false">(BA594*BF594+AR594*AF594)/(AF594+BA594)</f>
        <v>367.681632653061</v>
      </c>
      <c r="BW594" s="431" t="n">
        <f aca="false">(BA594*BG594+AS594*AF594)/(AF594+BA594)</f>
        <v>7922.85428967704</v>
      </c>
      <c r="BX594" s="431" t="n">
        <f aca="false">BW594*0.65</f>
        <v>5149.85528829007</v>
      </c>
      <c r="BY594" s="431" t="n">
        <f aca="false">(BK594*BA594+AY594*AF594)/BS594</f>
        <v>18.232613433723</v>
      </c>
      <c r="BZ594" s="431"/>
      <c r="CA594" s="432"/>
      <c r="CB594" s="431" t="n">
        <f aca="false">BO594</f>
        <v>121</v>
      </c>
      <c r="CC594" s="433" t="n">
        <v>23643</v>
      </c>
      <c r="CD594" s="412" t="n">
        <f aca="false">CC594+AF594/2</f>
        <v>24963</v>
      </c>
      <c r="CE594" s="422" t="n">
        <f aca="false">CD594/25000</f>
        <v>0.99852</v>
      </c>
      <c r="CF594" s="434" t="n">
        <f aca="false">6700/CD594*24</f>
        <v>6.44153346953491</v>
      </c>
      <c r="CG594" s="435"/>
      <c r="CH594" s="428"/>
      <c r="CI594" s="447" t="n">
        <f aca="false">9500/CD594*24</f>
        <v>9.13351760605697</v>
      </c>
      <c r="CJ594" s="437" t="n">
        <v>33.7</v>
      </c>
      <c r="CK594" s="437" t="n">
        <v>1.83</v>
      </c>
      <c r="CL594" s="424"/>
      <c r="CM594" s="424" t="n">
        <v>16.2</v>
      </c>
      <c r="CN594" s="424" t="n">
        <v>78</v>
      </c>
      <c r="CO594" s="433"/>
      <c r="CP594" s="433"/>
      <c r="CQ594" s="438"/>
      <c r="CR594" s="438" t="n">
        <v>0.9</v>
      </c>
      <c r="CS594" s="425"/>
      <c r="CT594" s="433" t="n">
        <f aca="false">3500/CD594*24</f>
        <v>3.36498017065257</v>
      </c>
      <c r="CU594" s="435" t="n">
        <v>7.14</v>
      </c>
      <c r="CV594" s="439"/>
      <c r="CW594" s="440"/>
      <c r="CX594" s="441"/>
      <c r="CY594" s="442"/>
      <c r="CZ594" s="443"/>
      <c r="DA594" s="443"/>
      <c r="DB594" s="443"/>
      <c r="DC594" s="443"/>
      <c r="DD594" s="444"/>
      <c r="DE594" s="441"/>
      <c r="DF594" s="445" t="n">
        <v>24187</v>
      </c>
      <c r="DG594" s="446" t="n">
        <f aca="false">DF594+AF594/2</f>
        <v>25507</v>
      </c>
      <c r="DH594" s="422" t="n">
        <f aca="false">DG594/25000</f>
        <v>1.02028</v>
      </c>
      <c r="DI594" s="447" t="n">
        <f aca="false">6700/DG594*24</f>
        <v>6.30415180146626</v>
      </c>
      <c r="DJ594" s="435" t="n">
        <v>7.96</v>
      </c>
      <c r="DK594" s="428" t="n">
        <v>3.2</v>
      </c>
      <c r="DL594" s="447" t="n">
        <f aca="false">9500/DG594*24</f>
        <v>8.93872270357157</v>
      </c>
      <c r="DM594" s="423" t="n">
        <v>33.6</v>
      </c>
      <c r="DN594" s="423" t="n">
        <v>1.69</v>
      </c>
      <c r="DO594" s="424" t="n">
        <v>7.95</v>
      </c>
      <c r="DP594" s="424" t="n">
        <v>16</v>
      </c>
      <c r="DQ594" s="424" t="n">
        <v>72</v>
      </c>
      <c r="DR594" s="433"/>
      <c r="DS594" s="433"/>
      <c r="DT594" s="438"/>
      <c r="DU594" s="438" t="n">
        <v>0.91</v>
      </c>
      <c r="DV594" s="425"/>
      <c r="DW594" s="447" t="n">
        <f aca="false">3500/DG594*24</f>
        <v>3.29321362763163</v>
      </c>
      <c r="DX594" s="435" t="n">
        <v>6.44</v>
      </c>
      <c r="DY594" s="439" t="n">
        <v>8.13</v>
      </c>
      <c r="DZ594" s="440" t="n">
        <v>16</v>
      </c>
      <c r="EA594" s="661" t="n">
        <f aca="false">DZ594*3.6</f>
        <v>57.6</v>
      </c>
      <c r="EB594" s="442" t="n">
        <v>7290</v>
      </c>
      <c r="EC594" s="443" t="n">
        <v>4.6</v>
      </c>
      <c r="ED594" s="443"/>
      <c r="EE594" s="443"/>
      <c r="EF594" s="443"/>
      <c r="EG594" s="444" t="n">
        <v>5</v>
      </c>
      <c r="EH594" s="441"/>
      <c r="EI594" s="430" t="n">
        <f aca="false">DY594</f>
        <v>8.13</v>
      </c>
      <c r="EJ594" s="448" t="n">
        <f aca="false">DZ594</f>
        <v>16</v>
      </c>
      <c r="EK594" s="449" t="n">
        <f aca="false">EA594</f>
        <v>57.6</v>
      </c>
      <c r="EL594" s="418" t="n">
        <f aca="false">EB594</f>
        <v>7290</v>
      </c>
      <c r="EM594" s="432" t="n">
        <f aca="false">EC594</f>
        <v>4.6</v>
      </c>
      <c r="EN594" s="432"/>
      <c r="EO594" s="432"/>
      <c r="EP594" s="432"/>
      <c r="EQ594" s="431" t="n">
        <f aca="false">EG594</f>
        <v>5</v>
      </c>
      <c r="ER594" s="449"/>
      <c r="ES594" s="450" t="n">
        <f aca="false">44000/(BA594+AF594)*24</f>
        <v>20.9233207846245</v>
      </c>
      <c r="ET594" s="451" t="n">
        <f aca="false">(BA594+AF594)/BA$6</f>
        <v>1.0094</v>
      </c>
      <c r="EU594" s="452" t="n">
        <f aca="false">BV594/1000/ES594*24</f>
        <v>0.421747545454545</v>
      </c>
      <c r="EV594" s="451" t="n">
        <f aca="false">EU594/$EU$6</f>
        <v>0.781013973063973</v>
      </c>
      <c r="EW594" s="514" t="n">
        <f aca="false">1-EM594/BY594</f>
        <v>0.747704846772441</v>
      </c>
      <c r="EX594" s="515" t="n">
        <f aca="false">BY594-EM594</f>
        <v>13.632613433723</v>
      </c>
      <c r="EY594" s="514" t="n">
        <f aca="false">1-EJ594/BU594</f>
        <v>0.683794466403162</v>
      </c>
      <c r="EZ594" s="515" t="n">
        <f aca="false">BU594-EJ594</f>
        <v>34.6</v>
      </c>
      <c r="FA594" s="451" t="n">
        <f aca="false">1-EK594/BV594</f>
        <v>0.84334273217735</v>
      </c>
      <c r="FB594" s="432" t="n">
        <f aca="false">BV594-EK594</f>
        <v>310.081632653061</v>
      </c>
      <c r="FC594" s="453"/>
      <c r="FD594" s="432"/>
      <c r="FE594" s="453" t="n">
        <f aca="false">1-EQ594/CB594</f>
        <v>0.958677685950413</v>
      </c>
      <c r="FF594" s="431" t="n">
        <f aca="false">CB594-EQ594</f>
        <v>116</v>
      </c>
      <c r="FG594" s="406" t="n">
        <v>50400</v>
      </c>
      <c r="FH594" s="590"/>
      <c r="FI594" s="591"/>
      <c r="FJ594" s="592"/>
      <c r="FK594" s="456" t="n">
        <f aca="false">3000/BS594*24</f>
        <v>1.42659005349713</v>
      </c>
      <c r="FL594" s="531" t="n">
        <v>2000</v>
      </c>
      <c r="FM594" s="456" t="n">
        <f aca="false">FL594/BS594*1000</f>
        <v>39.6275014860313</v>
      </c>
      <c r="FN594" s="531" t="n">
        <v>6616</v>
      </c>
      <c r="FO594" s="533" t="n">
        <f aca="false">FN594/11.15/1.2/1000</f>
        <v>0.494469357249626</v>
      </c>
      <c r="FP594" s="450" t="n">
        <f aca="false">FN594/BS594*1000</f>
        <v>131.087774915792</v>
      </c>
      <c r="FQ594" s="458" t="n">
        <v>43.2</v>
      </c>
      <c r="FR594" s="459" t="n">
        <f aca="false">FQ594/BS594*1000</f>
        <v>0.855954032098276</v>
      </c>
      <c r="FS594" s="577" t="n">
        <v>8.19</v>
      </c>
      <c r="FT594" s="578" t="n">
        <v>11.6</v>
      </c>
      <c r="FU594" s="661" t="n">
        <v>47</v>
      </c>
      <c r="FV594" s="580" t="n">
        <v>2</v>
      </c>
      <c r="FW594" s="581"/>
      <c r="FX594" s="580"/>
      <c r="FY594" s="453" t="n">
        <f aca="false">1-FV594/(EG594+DD594)</f>
        <v>0.6</v>
      </c>
      <c r="FZ594" s="453"/>
      <c r="GA594" s="430"/>
      <c r="GB594" s="514" t="n">
        <f aca="false">1-FT594/DZ594</f>
        <v>0.275</v>
      </c>
      <c r="GC594" s="515" t="n">
        <f aca="false">(CW594+DZ594-FT594)</f>
        <v>4.4</v>
      </c>
      <c r="GD594" s="514" t="n">
        <f aca="false">1-FU594/EA594</f>
        <v>0.184027777777778</v>
      </c>
      <c r="GE594" s="528" t="n">
        <f aca="false">CX594+EA594-FU594</f>
        <v>10.6</v>
      </c>
      <c r="GF594" s="462" t="n">
        <f aca="false">4100/BS594*24</f>
        <v>1.94967307311274</v>
      </c>
      <c r="GG594" s="607" t="n">
        <v>20</v>
      </c>
      <c r="GH594" s="451" t="n">
        <f aca="false">GG594/80</f>
        <v>0.25</v>
      </c>
      <c r="GI594" s="406" t="n">
        <v>140</v>
      </c>
      <c r="GJ594" s="463" t="n">
        <f aca="false">GI594/GG594</f>
        <v>7</v>
      </c>
      <c r="GK594" s="464" t="n">
        <f aca="false">GG594/(BS594/24)*1000</f>
        <v>9.51060035664752</v>
      </c>
      <c r="GL594" s="465" t="n">
        <v>8.29</v>
      </c>
      <c r="GM594" s="530" t="n">
        <v>11.4</v>
      </c>
      <c r="GN594" s="407" t="n">
        <v>41</v>
      </c>
      <c r="GO594" s="514" t="n">
        <f aca="false">1-GM594/FT594</f>
        <v>0.0172413793103448</v>
      </c>
      <c r="GP594" s="451" t="n">
        <f aca="false">1-GN594/FU594</f>
        <v>0.127659574468085</v>
      </c>
      <c r="GQ594" s="578" t="n">
        <v>8</v>
      </c>
      <c r="GR594" s="456" t="n">
        <f aca="false">4300/BS594*24</f>
        <v>2.04477907667921</v>
      </c>
      <c r="GS594" s="532" t="n">
        <f aca="false">HC594</f>
        <v>11.2</v>
      </c>
      <c r="GT594" s="532" t="n">
        <f aca="false">HD594</f>
        <v>34.72</v>
      </c>
      <c r="GU594" s="514" t="n">
        <f aca="false">1-GS594/GM594</f>
        <v>0.0175438596491229</v>
      </c>
      <c r="GV594" s="514" t="n">
        <f aca="false">1-GT594/GN594</f>
        <v>0.153170731707317</v>
      </c>
      <c r="GW594" s="514" t="n">
        <f aca="false">1-HC594/FT594</f>
        <v>0.0344827586206897</v>
      </c>
      <c r="GX594" s="514" t="n">
        <f aca="false">1-HD594/FU594</f>
        <v>0.261276595744681</v>
      </c>
      <c r="GY594" s="463" t="n">
        <f aca="false">GK594/(FU594-HD594)</f>
        <v>0.774478856404521</v>
      </c>
      <c r="GZ594" s="406" t="n">
        <v>49591</v>
      </c>
      <c r="HA594" s="582" t="n">
        <v>8.5</v>
      </c>
      <c r="HB594" s="452" t="n">
        <v>8.02</v>
      </c>
      <c r="HC594" s="578" t="n">
        <v>11.2</v>
      </c>
      <c r="HD594" s="464" t="n">
        <f aca="false">HC594*3.1</f>
        <v>34.72</v>
      </c>
      <c r="HE594" s="464" t="n">
        <v>11.8</v>
      </c>
      <c r="HF594" s="464" t="n">
        <f aca="false">HE594*2.7</f>
        <v>31.86</v>
      </c>
      <c r="HG594" s="583"/>
      <c r="HH594" s="576" t="n">
        <v>2</v>
      </c>
      <c r="HI594" s="584" t="n">
        <v>7160</v>
      </c>
      <c r="HJ594" s="407" t="n">
        <f aca="false">HI594*0.67</f>
        <v>4797.2</v>
      </c>
      <c r="HK594" s="407"/>
      <c r="HL594" s="550"/>
      <c r="HM594" s="585"/>
      <c r="HN594" s="462" t="n">
        <v>4.21</v>
      </c>
      <c r="HO594" s="575"/>
      <c r="HP594" s="549" t="n">
        <v>0.04</v>
      </c>
      <c r="HQ594" s="586"/>
      <c r="HR594" s="587"/>
      <c r="HS594" s="521" t="n">
        <v>0.27</v>
      </c>
      <c r="HT594" s="588" t="n">
        <v>4</v>
      </c>
      <c r="HU594" s="523" t="n">
        <f aca="false">72500/BA594*24</f>
        <v>36.3788417311311</v>
      </c>
      <c r="HV594" s="514" t="n">
        <f aca="false">1-HC594/BE594</f>
        <v>0.778656126482214</v>
      </c>
      <c r="HW594" s="514" t="n">
        <f aca="false">1-HD594/BF594</f>
        <v>0.863307086614173</v>
      </c>
      <c r="HX594" s="514" t="n">
        <f aca="false">1-HN594/BK594</f>
        <v>0.771195652173913</v>
      </c>
      <c r="HY594" s="600" t="s">
        <v>267</v>
      </c>
    </row>
    <row r="595" s="599" customFormat="true" ht="15" hidden="false" customHeight="true" outlineLevel="0" collapsed="false">
      <c r="A595" s="401" t="n">
        <v>44077</v>
      </c>
      <c r="B595" s="516" t="n">
        <v>48011</v>
      </c>
      <c r="C595" s="403" t="n">
        <f aca="false">B595/$B$6</f>
        <v>0.96022</v>
      </c>
      <c r="D595" s="572" t="n">
        <v>8.15</v>
      </c>
      <c r="E595" s="573" t="n">
        <v>43.15</v>
      </c>
      <c r="F595" s="407" t="n">
        <v>202</v>
      </c>
      <c r="G595" s="407" t="n">
        <f aca="false">F595*B595/1000</f>
        <v>9698.222</v>
      </c>
      <c r="H595" s="403" t="n">
        <f aca="false">G595/$G$6</f>
        <v>0.38792888</v>
      </c>
      <c r="I595" s="574"/>
      <c r="J595" s="407"/>
      <c r="K595" s="575"/>
      <c r="L595" s="575"/>
      <c r="M595" s="575"/>
      <c r="N595" s="576"/>
      <c r="O595" s="576"/>
      <c r="P595" s="410"/>
      <c r="Q595" s="410" t="n">
        <v>1440</v>
      </c>
      <c r="R595" s="410"/>
      <c r="S595" s="410"/>
      <c r="T595" s="411" t="n">
        <v>5.15</v>
      </c>
      <c r="U595" s="410" t="n">
        <f aca="false">V595/2.9</f>
        <v>3425.1724137931</v>
      </c>
      <c r="V595" s="410" t="n">
        <v>9933</v>
      </c>
      <c r="W595" s="410" t="n">
        <v>4012</v>
      </c>
      <c r="X595" s="517" t="n">
        <v>1080</v>
      </c>
      <c r="Y595" s="474"/>
      <c r="Z595" s="430"/>
      <c r="AA595" s="410"/>
      <c r="AB595" s="410"/>
      <c r="AC595" s="410"/>
      <c r="AD595" s="475"/>
      <c r="AE595" s="478"/>
      <c r="AF595" s="479" t="n">
        <f aca="false">X595+Q595</f>
        <v>2520</v>
      </c>
      <c r="AG595" s="478" t="n">
        <f aca="false">AF595/$AF$6</f>
        <v>1.008</v>
      </c>
      <c r="AH595" s="479" t="n">
        <f aca="false">AI595/2.9</f>
        <v>1987.09359605911</v>
      </c>
      <c r="AI595" s="479" t="n">
        <f aca="false">(V595*Q595+F595*X595)/AF595</f>
        <v>5762.57142857143</v>
      </c>
      <c r="AJ595" s="474" t="n">
        <f aca="false">(V595*Q595+X595*F595)/1000</f>
        <v>14521.68</v>
      </c>
      <c r="AK595" s="478" t="n">
        <f aca="false">AJ595/$AJ$6</f>
        <v>0.645408</v>
      </c>
      <c r="AL595" s="448" t="n">
        <v>37</v>
      </c>
      <c r="AM595" s="480"/>
      <c r="AN595" s="474" t="n">
        <v>2828</v>
      </c>
      <c r="AO595" s="474" t="n">
        <v>2821</v>
      </c>
      <c r="AP595" s="480" t="n">
        <v>7.65</v>
      </c>
      <c r="AQ595" s="448" t="n">
        <v>842</v>
      </c>
      <c r="AR595" s="474" t="n">
        <f aca="false">AQ595*2.9</f>
        <v>2441.8</v>
      </c>
      <c r="AS595" s="658" t="n">
        <f aca="false">AR595/AQ595</f>
        <v>2.9</v>
      </c>
      <c r="AT595" s="474" t="n">
        <v>7200</v>
      </c>
      <c r="AU595" s="448"/>
      <c r="AV595" s="481" t="n">
        <v>1.5</v>
      </c>
      <c r="AW595" s="480" t="n">
        <v>10.6</v>
      </c>
      <c r="AX595" s="480" t="n">
        <v>37.46</v>
      </c>
      <c r="AY595" s="481" t="n">
        <v>13.3</v>
      </c>
      <c r="AZ595" s="481" t="n">
        <v>4.2</v>
      </c>
      <c r="BA595" s="421" t="n">
        <f aca="false">CC595+DF595</f>
        <v>46097</v>
      </c>
      <c r="BB595" s="422" t="n">
        <f aca="false">BA595/$BA$6</f>
        <v>0.92194</v>
      </c>
      <c r="BC595" s="423"/>
      <c r="BD595" s="424" t="n">
        <v>8.11</v>
      </c>
      <c r="BE595" s="425" t="n">
        <v>49.6</v>
      </c>
      <c r="BF595" s="421" t="n">
        <v>232</v>
      </c>
      <c r="BG595" s="427" t="n">
        <v>7480</v>
      </c>
      <c r="BH595" s="421" t="n">
        <f aca="false">BG595*0.67</f>
        <v>5011.6</v>
      </c>
      <c r="BI595" s="433"/>
      <c r="BJ595" s="422"/>
      <c r="BK595" s="428" t="n">
        <v>22.3</v>
      </c>
      <c r="BL595" s="428"/>
      <c r="BM595" s="429"/>
      <c r="BN595" s="423"/>
      <c r="BO595" s="426" t="n">
        <v>113</v>
      </c>
      <c r="BP595" s="426"/>
      <c r="BQ595" s="424" t="n">
        <v>5.5</v>
      </c>
      <c r="BR595" s="422" t="n">
        <f aca="false">BQ595/$BQ$6</f>
        <v>0.763888888888889</v>
      </c>
      <c r="BS595" s="410" t="n">
        <f aca="false">BA595+AF595</f>
        <v>48617</v>
      </c>
      <c r="BT595" s="430" t="n">
        <f aca="false">(BD595*BA595+AP595*AF595)/(AF595+BA595)</f>
        <v>8.08615648847111</v>
      </c>
      <c r="BU595" s="431" t="n">
        <f aca="false">(AQ595*Y595+BA595*BE595)/(BA595+Y595)</f>
        <v>49.6</v>
      </c>
      <c r="BV595" s="431" t="n">
        <f aca="false">(BA595*BF595+AR595*AF595)/(AF595+BA595)</f>
        <v>346.542156035954</v>
      </c>
      <c r="BW595" s="431" t="n">
        <f aca="false">(BA595*BG595+AS595*AF595)/(AF595+BA595)</f>
        <v>7092.43408684205</v>
      </c>
      <c r="BX595" s="431" t="n">
        <f aca="false">BW595*0.65</f>
        <v>4610.08215644733</v>
      </c>
      <c r="BY595" s="431" t="n">
        <f aca="false">(BK595*BA595+AY595*AF595)/BS595</f>
        <v>21.8334965135652</v>
      </c>
      <c r="BZ595" s="431"/>
      <c r="CA595" s="432"/>
      <c r="CB595" s="431" t="n">
        <f aca="false">BO595</f>
        <v>113</v>
      </c>
      <c r="CC595" s="433" t="n">
        <v>23021</v>
      </c>
      <c r="CD595" s="412" t="n">
        <f aca="false">CC595+AF595/2</f>
        <v>24281</v>
      </c>
      <c r="CE595" s="422" t="n">
        <f aca="false">CD595/25000</f>
        <v>0.97124</v>
      </c>
      <c r="CF595" s="434" t="n">
        <f aca="false">6700/CD595*24</f>
        <v>6.62246200733084</v>
      </c>
      <c r="CG595" s="435"/>
      <c r="CH595" s="428"/>
      <c r="CI595" s="447" t="n">
        <f aca="false">9500/CD595*24</f>
        <v>9.39005807009596</v>
      </c>
      <c r="CJ595" s="437" t="n">
        <v>34.3</v>
      </c>
      <c r="CK595" s="437" t="n">
        <v>2.24</v>
      </c>
      <c r="CL595" s="424"/>
      <c r="CM595" s="424" t="n">
        <v>17.5</v>
      </c>
      <c r="CN595" s="424" t="n">
        <v>73</v>
      </c>
      <c r="CO595" s="433"/>
      <c r="CP595" s="433"/>
      <c r="CQ595" s="438"/>
      <c r="CR595" s="438" t="n">
        <v>0.91</v>
      </c>
      <c r="CS595" s="425"/>
      <c r="CT595" s="433" t="n">
        <f aca="false">3500/CD595*24</f>
        <v>3.45949507845641</v>
      </c>
      <c r="CU595" s="435" t="n">
        <v>7.05</v>
      </c>
      <c r="CV595" s="439"/>
      <c r="CW595" s="440"/>
      <c r="CX595" s="441"/>
      <c r="CY595" s="442"/>
      <c r="CZ595" s="443"/>
      <c r="DA595" s="443"/>
      <c r="DB595" s="443"/>
      <c r="DC595" s="443"/>
      <c r="DD595" s="444"/>
      <c r="DE595" s="441"/>
      <c r="DF595" s="445" t="n">
        <v>23076</v>
      </c>
      <c r="DG595" s="446" t="n">
        <f aca="false">DF595+AF595/2</f>
        <v>24336</v>
      </c>
      <c r="DH595" s="422" t="n">
        <f aca="false">DG595/25000</f>
        <v>0.97344</v>
      </c>
      <c r="DI595" s="447" t="n">
        <f aca="false">6700/DG595*24</f>
        <v>6.60749506903353</v>
      </c>
      <c r="DJ595" s="435" t="n">
        <v>7.88</v>
      </c>
      <c r="DK595" s="428" t="n">
        <v>2.9</v>
      </c>
      <c r="DL595" s="447" t="n">
        <f aca="false">9500/DG595*24</f>
        <v>9.36883629191322</v>
      </c>
      <c r="DM595" s="423" t="n">
        <v>34.1</v>
      </c>
      <c r="DN595" s="423" t="n">
        <v>1.3</v>
      </c>
      <c r="DO595" s="424" t="n">
        <v>7.92</v>
      </c>
      <c r="DP595" s="424" t="n">
        <v>17.4</v>
      </c>
      <c r="DQ595" s="424" t="n">
        <v>72</v>
      </c>
      <c r="DR595" s="433"/>
      <c r="DS595" s="433"/>
      <c r="DT595" s="438"/>
      <c r="DU595" s="438" t="n">
        <v>0.91</v>
      </c>
      <c r="DV595" s="425"/>
      <c r="DW595" s="447" t="n">
        <f aca="false">3500/DG595*24</f>
        <v>3.45167652859961</v>
      </c>
      <c r="DX595" s="435" t="n">
        <v>6.67</v>
      </c>
      <c r="DY595" s="439" t="n">
        <v>8.24</v>
      </c>
      <c r="DZ595" s="440" t="n">
        <v>17</v>
      </c>
      <c r="EA595" s="661" t="n">
        <f aca="false">DZ595*3.6</f>
        <v>61.2</v>
      </c>
      <c r="EB595" s="442" t="n">
        <v>7750</v>
      </c>
      <c r="EC595" s="443" t="n">
        <v>6.2</v>
      </c>
      <c r="ED595" s="443"/>
      <c r="EE595" s="443"/>
      <c r="EF595" s="443"/>
      <c r="EG595" s="444" t="n">
        <v>5</v>
      </c>
      <c r="EH595" s="441"/>
      <c r="EI595" s="430" t="n">
        <f aca="false">DY595</f>
        <v>8.24</v>
      </c>
      <c r="EJ595" s="448" t="n">
        <f aca="false">DZ595</f>
        <v>17</v>
      </c>
      <c r="EK595" s="449" t="n">
        <f aca="false">EA595</f>
        <v>61.2</v>
      </c>
      <c r="EL595" s="418" t="n">
        <f aca="false">EB595</f>
        <v>7750</v>
      </c>
      <c r="EM595" s="432" t="n">
        <f aca="false">EC595</f>
        <v>6.2</v>
      </c>
      <c r="EN595" s="432"/>
      <c r="EO595" s="432"/>
      <c r="EP595" s="432"/>
      <c r="EQ595" s="431" t="n">
        <f aca="false">EG595</f>
        <v>5</v>
      </c>
      <c r="ER595" s="449"/>
      <c r="ES595" s="450" t="n">
        <f aca="false">44000/(BA595+AF595)*24</f>
        <v>21.72079725199</v>
      </c>
      <c r="ET595" s="451" t="n">
        <f aca="false">(BA595+AF595)/BA$6</f>
        <v>0.97234</v>
      </c>
      <c r="EU595" s="452" t="n">
        <f aca="false">BV595/1000/ES595*24</f>
        <v>0.382905454545455</v>
      </c>
      <c r="EV595" s="451" t="n">
        <f aca="false">EU595/$EU$6</f>
        <v>0.709084175084175</v>
      </c>
      <c r="EW595" s="514" t="n">
        <f aca="false">1-EM595/BY595</f>
        <v>0.716032656695737</v>
      </c>
      <c r="EX595" s="515" t="n">
        <f aca="false">BY595-EM595</f>
        <v>15.6334965135652</v>
      </c>
      <c r="EY595" s="514" t="n">
        <f aca="false">1-EJ595/BU595</f>
        <v>0.657258064516129</v>
      </c>
      <c r="EZ595" s="515" t="n">
        <f aca="false">BU595-EJ595</f>
        <v>32.6</v>
      </c>
      <c r="FA595" s="451" t="n">
        <f aca="false">1-EK595/BV595</f>
        <v>0.823398109193819</v>
      </c>
      <c r="FB595" s="432" t="n">
        <f aca="false">BV595-EK595</f>
        <v>285.342156035955</v>
      </c>
      <c r="FC595" s="453"/>
      <c r="FD595" s="432"/>
      <c r="FE595" s="453" t="n">
        <f aca="false">1-EQ595/CB595</f>
        <v>0.955752212389381</v>
      </c>
      <c r="FF595" s="431" t="n">
        <f aca="false">CB595-EQ595</f>
        <v>108</v>
      </c>
      <c r="FG595" s="406" t="n">
        <v>50400</v>
      </c>
      <c r="FH595" s="590"/>
      <c r="FI595" s="591"/>
      <c r="FJ595" s="592"/>
      <c r="FK595" s="456" t="n">
        <f aca="false">3000/BS595*24</f>
        <v>1.48096344899932</v>
      </c>
      <c r="FL595" s="531" t="n">
        <v>2000</v>
      </c>
      <c r="FM595" s="456" t="n">
        <f aca="false">FL595/BS595*1000</f>
        <v>41.1378735833145</v>
      </c>
      <c r="FN595" s="531" t="n">
        <v>6728</v>
      </c>
      <c r="FO595" s="533" t="n">
        <f aca="false">FN595/11.15/1.2/1000</f>
        <v>0.502840059790732</v>
      </c>
      <c r="FP595" s="450" t="n">
        <f aca="false">FN595/BS595*1000</f>
        <v>138.38780673427</v>
      </c>
      <c r="FQ595" s="458" t="n">
        <v>43.2</v>
      </c>
      <c r="FR595" s="459" t="n">
        <f aca="false">FQ595/BS595*1000</f>
        <v>0.888578069399593</v>
      </c>
      <c r="FS595" s="577" t="n">
        <v>8.08</v>
      </c>
      <c r="FT595" s="578" t="n">
        <v>12</v>
      </c>
      <c r="FU595" s="661" t="n">
        <v>43</v>
      </c>
      <c r="FV595" s="580" t="n">
        <v>4</v>
      </c>
      <c r="FW595" s="581"/>
      <c r="FX595" s="580"/>
      <c r="FY595" s="453" t="n">
        <f aca="false">1-FV595/(EG595+DD595)</f>
        <v>0.2</v>
      </c>
      <c r="FZ595" s="453"/>
      <c r="GA595" s="430"/>
      <c r="GB595" s="514" t="n">
        <f aca="false">1-FT595/DZ595</f>
        <v>0.294117647058823</v>
      </c>
      <c r="GC595" s="515" t="n">
        <f aca="false">(CW595+DZ595-FT595)</f>
        <v>5</v>
      </c>
      <c r="GD595" s="514" t="n">
        <f aca="false">1-FU595/EA595</f>
        <v>0.297385620915033</v>
      </c>
      <c r="GE595" s="528" t="n">
        <f aca="false">CX595+EA595-FU595</f>
        <v>18.2</v>
      </c>
      <c r="GF595" s="462" t="n">
        <f aca="false">4100/BS595*24</f>
        <v>2.02398338029907</v>
      </c>
      <c r="GG595" s="607" t="n">
        <v>20</v>
      </c>
      <c r="GH595" s="451" t="n">
        <f aca="false">GG595/80</f>
        <v>0.25</v>
      </c>
      <c r="GI595" s="406" t="n">
        <v>140</v>
      </c>
      <c r="GJ595" s="463" t="n">
        <f aca="false">GI595/GG595</f>
        <v>7</v>
      </c>
      <c r="GK595" s="464" t="n">
        <f aca="false">GG595/(BS595/24)*1000</f>
        <v>9.87308965999548</v>
      </c>
      <c r="GL595" s="465" t="n">
        <v>8.18</v>
      </c>
      <c r="GM595" s="530" t="n">
        <v>11.8</v>
      </c>
      <c r="GN595" s="407" t="n">
        <v>42</v>
      </c>
      <c r="GO595" s="514" t="n">
        <f aca="false">1-GM595/FT595</f>
        <v>0.0166666666666666</v>
      </c>
      <c r="GP595" s="451" t="n">
        <f aca="false">1-GN595/FU595</f>
        <v>0.0232558139534884</v>
      </c>
      <c r="GQ595" s="578" t="n">
        <v>8</v>
      </c>
      <c r="GR595" s="456" t="n">
        <f aca="false">4300/BS595*24</f>
        <v>2.12271427689903</v>
      </c>
      <c r="GS595" s="532" t="n">
        <f aca="false">HC595</f>
        <v>11.4</v>
      </c>
      <c r="GT595" s="532" t="n">
        <f aca="false">HD595</f>
        <v>35.34</v>
      </c>
      <c r="GU595" s="514" t="n">
        <f aca="false">1-GS595/GM595</f>
        <v>0.0338983050847458</v>
      </c>
      <c r="GV595" s="514" t="n">
        <f aca="false">1-GT595/GN595</f>
        <v>0.158571428571428</v>
      </c>
      <c r="GW595" s="514" t="n">
        <f aca="false">1-HC595/FT595</f>
        <v>0.0499999999999999</v>
      </c>
      <c r="GX595" s="514" t="n">
        <f aca="false">1-HD595/FU595</f>
        <v>0.178139534883721</v>
      </c>
      <c r="GY595" s="463" t="n">
        <f aca="false">GK595/(FU595-HD595)</f>
        <v>1.28891509921612</v>
      </c>
      <c r="GZ595" s="406" t="n">
        <v>49100</v>
      </c>
      <c r="HA595" s="582" t="n">
        <v>8.34</v>
      </c>
      <c r="HB595" s="452" t="n">
        <v>8.02</v>
      </c>
      <c r="HC595" s="578" t="n">
        <v>11.4</v>
      </c>
      <c r="HD595" s="464" t="n">
        <f aca="false">HC595*3.1</f>
        <v>35.34</v>
      </c>
      <c r="HE595" s="464" t="n">
        <v>11.9</v>
      </c>
      <c r="HF595" s="464" t="n">
        <f aca="false">HE595*2.7</f>
        <v>32.13</v>
      </c>
      <c r="HG595" s="583"/>
      <c r="HH595" s="576" t="n">
        <v>6</v>
      </c>
      <c r="HI595" s="584" t="n">
        <v>7330</v>
      </c>
      <c r="HJ595" s="407" t="n">
        <f aca="false">HI595*0.67</f>
        <v>4911.1</v>
      </c>
      <c r="HK595" s="407"/>
      <c r="HL595" s="550"/>
      <c r="HM595" s="585"/>
      <c r="HN595" s="462" t="n">
        <v>4.79</v>
      </c>
      <c r="HO595" s="575"/>
      <c r="HP595" s="549" t="n">
        <v>0.03</v>
      </c>
      <c r="HQ595" s="586"/>
      <c r="HR595" s="587"/>
      <c r="HS595" s="521" t="n">
        <v>0.28</v>
      </c>
      <c r="HT595" s="588" t="n">
        <v>4</v>
      </c>
      <c r="HU595" s="523" t="n">
        <f aca="false">72500/BA595*24</f>
        <v>37.7464910948652</v>
      </c>
      <c r="HV595" s="514" t="n">
        <f aca="false">1-HC595/BE595</f>
        <v>0.770161290322581</v>
      </c>
      <c r="HW595" s="514" t="n">
        <f aca="false">1-HD595/BF595</f>
        <v>0.847672413793103</v>
      </c>
      <c r="HX595" s="514" t="n">
        <f aca="false">1-HN595/BK595</f>
        <v>0.785201793721973</v>
      </c>
      <c r="HY595" s="600" t="s">
        <v>268</v>
      </c>
    </row>
    <row r="596" s="599" customFormat="true" ht="15" hidden="false" customHeight="true" outlineLevel="0" collapsed="false">
      <c r="A596" s="401" t="n">
        <v>44078</v>
      </c>
      <c r="B596" s="516" t="n">
        <v>50230</v>
      </c>
      <c r="C596" s="403" t="n">
        <f aca="false">B596/$B$6</f>
        <v>1.0046</v>
      </c>
      <c r="D596" s="572" t="n">
        <v>7.86</v>
      </c>
      <c r="E596" s="573" t="n">
        <v>44.95</v>
      </c>
      <c r="F596" s="407" t="n">
        <v>164</v>
      </c>
      <c r="G596" s="407" t="n">
        <f aca="false">F596*B596/1000</f>
        <v>8237.72</v>
      </c>
      <c r="H596" s="403" t="n">
        <f aca="false">G596/$G$6</f>
        <v>0.3295088</v>
      </c>
      <c r="I596" s="574"/>
      <c r="J596" s="407"/>
      <c r="K596" s="575"/>
      <c r="L596" s="575"/>
      <c r="M596" s="575"/>
      <c r="N596" s="576"/>
      <c r="O596" s="576"/>
      <c r="P596" s="410"/>
      <c r="Q596" s="410" t="n">
        <v>1440</v>
      </c>
      <c r="R596" s="410"/>
      <c r="S596" s="410"/>
      <c r="T596" s="411" t="n">
        <v>5.03</v>
      </c>
      <c r="U596" s="410" t="n">
        <f aca="false">V596/2.9</f>
        <v>3380.34482758621</v>
      </c>
      <c r="V596" s="410" t="n">
        <v>9803</v>
      </c>
      <c r="W596" s="410" t="n">
        <v>4063</v>
      </c>
      <c r="X596" s="517" t="n">
        <v>1080</v>
      </c>
      <c r="Y596" s="474"/>
      <c r="Z596" s="430"/>
      <c r="AA596" s="410"/>
      <c r="AB596" s="410"/>
      <c r="AC596" s="410"/>
      <c r="AD596" s="475"/>
      <c r="AE596" s="478"/>
      <c r="AF596" s="479" t="n">
        <f aca="false">X596+Q596</f>
        <v>2520</v>
      </c>
      <c r="AG596" s="478" t="n">
        <f aca="false">AF596/$AF$6</f>
        <v>1.008</v>
      </c>
      <c r="AH596" s="479" t="n">
        <f aca="false">AI596/2.9</f>
        <v>1955.86206896552</v>
      </c>
      <c r="AI596" s="479" t="n">
        <f aca="false">(V596*Q596+F596*X596)/AF596</f>
        <v>5672</v>
      </c>
      <c r="AJ596" s="474" t="n">
        <f aca="false">(V596*Q596+X596*F596)/1000</f>
        <v>14293.44</v>
      </c>
      <c r="AK596" s="478" t="n">
        <f aca="false">AJ596/$AJ$6</f>
        <v>0.635264</v>
      </c>
      <c r="AL596" s="448" t="n">
        <v>37</v>
      </c>
      <c r="AM596" s="480"/>
      <c r="AN596" s="474" t="n">
        <v>2808</v>
      </c>
      <c r="AO596" s="474" t="n">
        <v>2724</v>
      </c>
      <c r="AP596" s="480" t="n">
        <v>7.65</v>
      </c>
      <c r="AQ596" s="448" t="n">
        <v>844</v>
      </c>
      <c r="AR596" s="474" t="n">
        <f aca="false">AQ596*2.9</f>
        <v>2447.6</v>
      </c>
      <c r="AS596" s="658" t="n">
        <f aca="false">AR596/AQ596</f>
        <v>2.9</v>
      </c>
      <c r="AT596" s="474" t="n">
        <v>7340</v>
      </c>
      <c r="AU596" s="448"/>
      <c r="AV596" s="481" t="n">
        <v>2</v>
      </c>
      <c r="AW596" s="480" t="n">
        <v>10.14</v>
      </c>
      <c r="AX596" s="480" t="n">
        <v>40.8</v>
      </c>
      <c r="AY596" s="481" t="n">
        <v>13</v>
      </c>
      <c r="AZ596" s="481" t="n">
        <v>3.9</v>
      </c>
      <c r="BA596" s="421" t="n">
        <f aca="false">CC596+DF596</f>
        <v>47498</v>
      </c>
      <c r="BB596" s="422" t="n">
        <f aca="false">BA596/$BA$6</f>
        <v>0.94996</v>
      </c>
      <c r="BC596" s="423"/>
      <c r="BD596" s="424" t="n">
        <v>7.89</v>
      </c>
      <c r="BE596" s="425" t="n">
        <v>58.8</v>
      </c>
      <c r="BF596" s="421" t="n">
        <v>206</v>
      </c>
      <c r="BG596" s="427" t="n">
        <v>6830</v>
      </c>
      <c r="BH596" s="421" t="n">
        <f aca="false">BG596*0.67</f>
        <v>4576.1</v>
      </c>
      <c r="BI596" s="433"/>
      <c r="BJ596" s="422"/>
      <c r="BK596" s="428" t="n">
        <v>19.1</v>
      </c>
      <c r="BL596" s="428" t="n">
        <v>12.7</v>
      </c>
      <c r="BM596" s="429" t="n">
        <v>4.1</v>
      </c>
      <c r="BN596" s="423" t="n">
        <v>1.4</v>
      </c>
      <c r="BO596" s="426" t="n">
        <v>85</v>
      </c>
      <c r="BP596" s="426" t="n">
        <v>32</v>
      </c>
      <c r="BQ596" s="424" t="n">
        <v>5.85</v>
      </c>
      <c r="BR596" s="422" t="n">
        <f aca="false">BQ596/$BQ$6</f>
        <v>0.8125</v>
      </c>
      <c r="BS596" s="410" t="n">
        <f aca="false">BA596+AF596</f>
        <v>50018</v>
      </c>
      <c r="BT596" s="430" t="n">
        <f aca="false">(BD596*BA596+AP596*AF596)/(AF596+BA596)</f>
        <v>7.87790835299292</v>
      </c>
      <c r="BU596" s="431" t="n">
        <f aca="false">(AQ596*Y596+BA596*BE596)/(BA596+Y596)</f>
        <v>58.8</v>
      </c>
      <c r="BV596" s="431" t="n">
        <f aca="false">(BA596*BF596+AR596*AF596)/(AF596+BA596)</f>
        <v>318.935983046103</v>
      </c>
      <c r="BW596" s="431" t="n">
        <f aca="false">(BA596*BG596+AS596*AF596)/(AF596+BA596)</f>
        <v>6486.03798632492</v>
      </c>
      <c r="BX596" s="431" t="n">
        <f aca="false">BW596*0.65</f>
        <v>4215.9246911112</v>
      </c>
      <c r="BY596" s="431" t="n">
        <f aca="false">(BK596*BA596+AY596*AF596)/BS596</f>
        <v>18.7926706385701</v>
      </c>
      <c r="BZ596" s="431" t="n">
        <f aca="false">(BL596*BA596+AY596*AF596)/BS596</f>
        <v>12.7151145587588</v>
      </c>
      <c r="CA596" s="432" t="n">
        <f aca="false">(BN596*BA596+AZ596*AF596)/BS596</f>
        <v>1.52595465632372</v>
      </c>
      <c r="CB596" s="431" t="n">
        <f aca="false">BO596</f>
        <v>85</v>
      </c>
      <c r="CC596" s="433" t="n">
        <v>23830</v>
      </c>
      <c r="CD596" s="412" t="n">
        <f aca="false">CC596+AF596/2</f>
        <v>25090</v>
      </c>
      <c r="CE596" s="422" t="n">
        <f aca="false">CD596/25000</f>
        <v>1.0036</v>
      </c>
      <c r="CF596" s="434" t="n">
        <f aca="false">6700/CD596*24</f>
        <v>6.40892785970506</v>
      </c>
      <c r="CG596" s="435"/>
      <c r="CH596" s="428"/>
      <c r="CI596" s="447" t="n">
        <f aca="false">9500/CD596*24</f>
        <v>9.0872857712236</v>
      </c>
      <c r="CJ596" s="437" t="n">
        <v>33.5</v>
      </c>
      <c r="CK596" s="437" t="n">
        <v>1.57</v>
      </c>
      <c r="CL596" s="424"/>
      <c r="CM596" s="424" t="n">
        <v>20</v>
      </c>
      <c r="CN596" s="424" t="n">
        <v>77</v>
      </c>
      <c r="CO596" s="433"/>
      <c r="CP596" s="433"/>
      <c r="CQ596" s="438"/>
      <c r="CR596" s="438" t="n">
        <v>0.9</v>
      </c>
      <c r="CS596" s="425"/>
      <c r="CT596" s="433" t="n">
        <f aca="false">3500/CD596*24</f>
        <v>3.34794738939817</v>
      </c>
      <c r="CU596" s="435" t="n">
        <v>7.02</v>
      </c>
      <c r="CV596" s="439"/>
      <c r="CW596" s="440"/>
      <c r="CX596" s="441"/>
      <c r="CY596" s="442"/>
      <c r="CZ596" s="443"/>
      <c r="DA596" s="443"/>
      <c r="DB596" s="443"/>
      <c r="DC596" s="443"/>
      <c r="DD596" s="444"/>
      <c r="DE596" s="441"/>
      <c r="DF596" s="445" t="n">
        <v>23668</v>
      </c>
      <c r="DG596" s="446" t="n">
        <f aca="false">DF596+AF596/2</f>
        <v>24928</v>
      </c>
      <c r="DH596" s="422" t="n">
        <f aca="false">DG596/25000</f>
        <v>0.99712</v>
      </c>
      <c r="DI596" s="447" t="n">
        <f aca="false">6700/DG596*24</f>
        <v>6.45057766367137</v>
      </c>
      <c r="DJ596" s="435" t="n">
        <v>7.79</v>
      </c>
      <c r="DK596" s="428" t="n">
        <v>2.6</v>
      </c>
      <c r="DL596" s="447" t="n">
        <f aca="false">9500/DG596*24</f>
        <v>9.14634146341463</v>
      </c>
      <c r="DM596" s="423" t="n">
        <v>33.7</v>
      </c>
      <c r="DN596" s="423" t="n">
        <v>0.98</v>
      </c>
      <c r="DO596" s="424" t="n">
        <v>7.83</v>
      </c>
      <c r="DP596" s="424" t="n">
        <v>19.8</v>
      </c>
      <c r="DQ596" s="424" t="n">
        <v>76</v>
      </c>
      <c r="DR596" s="433"/>
      <c r="DS596" s="433"/>
      <c r="DT596" s="438"/>
      <c r="DU596" s="438" t="n">
        <v>0.89</v>
      </c>
      <c r="DV596" s="425"/>
      <c r="DW596" s="447" t="n">
        <f aca="false">3500/DG596*24</f>
        <v>3.36970474967908</v>
      </c>
      <c r="DX596" s="435" t="n">
        <v>6.7</v>
      </c>
      <c r="DY596" s="439" t="n">
        <v>8.19</v>
      </c>
      <c r="DZ596" s="440" t="n">
        <v>16.4</v>
      </c>
      <c r="EA596" s="661" t="n">
        <f aca="false">DZ596*3.6</f>
        <v>59.04</v>
      </c>
      <c r="EB596" s="442" t="n">
        <v>7150</v>
      </c>
      <c r="EC596" s="443" t="n">
        <v>6.3</v>
      </c>
      <c r="ED596" s="443" t="n">
        <v>0.24</v>
      </c>
      <c r="EE596" s="443" t="n">
        <v>3.9</v>
      </c>
      <c r="EF596" s="443" t="n">
        <v>0.95</v>
      </c>
      <c r="EG596" s="444" t="n">
        <v>6</v>
      </c>
      <c r="EH596" s="441" t="n">
        <v>16</v>
      </c>
      <c r="EI596" s="430" t="n">
        <f aca="false">DY596</f>
        <v>8.19</v>
      </c>
      <c r="EJ596" s="448" t="n">
        <f aca="false">DZ596</f>
        <v>16.4</v>
      </c>
      <c r="EK596" s="449" t="n">
        <f aca="false">EA596</f>
        <v>59.04</v>
      </c>
      <c r="EL596" s="418" t="n">
        <f aca="false">EB596</f>
        <v>7150</v>
      </c>
      <c r="EM596" s="432" t="n">
        <f aca="false">EC596</f>
        <v>6.3</v>
      </c>
      <c r="EN596" s="432" t="n">
        <f aca="false">ED596</f>
        <v>0.24</v>
      </c>
      <c r="EO596" s="432" t="n">
        <f aca="false">EE596</f>
        <v>3.9</v>
      </c>
      <c r="EP596" s="432" t="n">
        <f aca="false">EF596</f>
        <v>0.95</v>
      </c>
      <c r="EQ596" s="431" t="n">
        <f aca="false">EG596</f>
        <v>6</v>
      </c>
      <c r="ER596" s="449" t="n">
        <f aca="false">EH596</f>
        <v>16</v>
      </c>
      <c r="ES596" s="450" t="n">
        <f aca="false">44000/(BA596+AF596)*24</f>
        <v>21.112399536167</v>
      </c>
      <c r="ET596" s="451" t="n">
        <f aca="false">(BA596+AF596)/BA$6</f>
        <v>1.00036</v>
      </c>
      <c r="EU596" s="452" t="n">
        <f aca="false">BV596/1000/ES596*24</f>
        <v>0.362557727272727</v>
      </c>
      <c r="EV596" s="451" t="n">
        <f aca="false">EU596/$EU$6</f>
        <v>0.671403198653198</v>
      </c>
      <c r="EW596" s="514" t="n">
        <f aca="false">1-EM596/BY596</f>
        <v>0.664762921611053</v>
      </c>
      <c r="EX596" s="515" t="n">
        <f aca="false">BY596-EM596</f>
        <v>12.4926706385701</v>
      </c>
      <c r="EY596" s="514" t="n">
        <f aca="false">1-EJ596/BU596</f>
        <v>0.72108843537415</v>
      </c>
      <c r="EZ596" s="515" t="n">
        <f aca="false">BU596-EJ596</f>
        <v>42.4</v>
      </c>
      <c r="FA596" s="451" t="n">
        <f aca="false">1-EK596/BV596</f>
        <v>0.814884481092039</v>
      </c>
      <c r="FB596" s="432" t="n">
        <f aca="false">BV596-EK596</f>
        <v>259.895983046103</v>
      </c>
      <c r="FC596" s="453" t="n">
        <f aca="false">1-EP596/CA596</f>
        <v>0.377438906154193</v>
      </c>
      <c r="FD596" s="432" t="n">
        <f aca="false">CA596-EP596</f>
        <v>0.575954656323723</v>
      </c>
      <c r="FE596" s="453" t="n">
        <f aca="false">1-EQ596/CB596</f>
        <v>0.929411764705882</v>
      </c>
      <c r="FF596" s="431" t="n">
        <f aca="false">CB596-EQ596</f>
        <v>79</v>
      </c>
      <c r="FG596" s="406" t="n">
        <v>50400</v>
      </c>
      <c r="FH596" s="590"/>
      <c r="FI596" s="591"/>
      <c r="FJ596" s="592"/>
      <c r="FK596" s="456" t="n">
        <f aca="false">3000/BS596*24</f>
        <v>1.43948178655684</v>
      </c>
      <c r="FL596" s="531" t="n">
        <v>2000</v>
      </c>
      <c r="FM596" s="456" t="n">
        <f aca="false">FL596/BS596*1000</f>
        <v>39.9856051821344</v>
      </c>
      <c r="FN596" s="531" t="n">
        <v>7033</v>
      </c>
      <c r="FO596" s="533" t="n">
        <f aca="false">FN596/11.15/1.2/1000</f>
        <v>0.525635276532138</v>
      </c>
      <c r="FP596" s="450" t="n">
        <f aca="false">FN596/BS596*1000</f>
        <v>140.609380622976</v>
      </c>
      <c r="FQ596" s="458" t="n">
        <v>43.2</v>
      </c>
      <c r="FR596" s="459" t="n">
        <f aca="false">FQ596/BS596*1000</f>
        <v>0.863689071934104</v>
      </c>
      <c r="FS596" s="577" t="n">
        <v>8.03</v>
      </c>
      <c r="FT596" s="578" t="n">
        <v>12.5</v>
      </c>
      <c r="FU596" s="661" t="n">
        <v>35</v>
      </c>
      <c r="FV596" s="580" t="n">
        <v>4</v>
      </c>
      <c r="FW596" s="581" t="n">
        <v>0.3</v>
      </c>
      <c r="FX596" s="580" t="n">
        <v>8</v>
      </c>
      <c r="FY596" s="453" t="n">
        <f aca="false">1-FV596/(EG596+DD596)</f>
        <v>0.333333333333333</v>
      </c>
      <c r="FZ596" s="453" t="n">
        <f aca="false">1-FW596/(EF596+DC596)</f>
        <v>0.68421052631579</v>
      </c>
      <c r="GA596" s="430" t="n">
        <f aca="false">EF596+DC596-FW596</f>
        <v>0.65</v>
      </c>
      <c r="GB596" s="514" t="n">
        <f aca="false">1-FT596/DZ596</f>
        <v>0.23780487804878</v>
      </c>
      <c r="GC596" s="515" t="n">
        <f aca="false">(CW596+DZ596-FT596)</f>
        <v>3.9</v>
      </c>
      <c r="GD596" s="514" t="n">
        <f aca="false">1-FU596/EA596</f>
        <v>0.407181571815718</v>
      </c>
      <c r="GE596" s="528" t="n">
        <f aca="false">CX596+EA596-FU596</f>
        <v>24.04</v>
      </c>
      <c r="GF596" s="462" t="n">
        <f aca="false">4100/BS596*24</f>
        <v>1.96729177496101</v>
      </c>
      <c r="GG596" s="607" t="n">
        <v>20</v>
      </c>
      <c r="GH596" s="451" t="n">
        <f aca="false">GG596/80</f>
        <v>0.25</v>
      </c>
      <c r="GI596" s="406" t="n">
        <v>140</v>
      </c>
      <c r="GJ596" s="463" t="n">
        <f aca="false">GI596/GG596</f>
        <v>7</v>
      </c>
      <c r="GK596" s="464" t="n">
        <f aca="false">GG596/(BS596/24)*1000</f>
        <v>9.59654524371226</v>
      </c>
      <c r="GL596" s="465" t="n">
        <v>8.15</v>
      </c>
      <c r="GM596" s="530" t="n">
        <v>12.2</v>
      </c>
      <c r="GN596" s="407" t="n">
        <v>40</v>
      </c>
      <c r="GO596" s="514" t="n">
        <f aca="false">1-GM596/FT596</f>
        <v>0.024</v>
      </c>
      <c r="GP596" s="451" t="n">
        <f aca="false">1-GN596/FU596</f>
        <v>-0.142857142857143</v>
      </c>
      <c r="GQ596" s="578" t="n">
        <v>8</v>
      </c>
      <c r="GR596" s="456" t="n">
        <f aca="false">4300/BS596*24</f>
        <v>2.06325722739814</v>
      </c>
      <c r="GS596" s="532" t="n">
        <f aca="false">HC596</f>
        <v>12.1</v>
      </c>
      <c r="GT596" s="532" t="n">
        <f aca="false">HD596</f>
        <v>37.51</v>
      </c>
      <c r="GU596" s="514" t="n">
        <f aca="false">1-GS596/GM596</f>
        <v>0.00819672131147542</v>
      </c>
      <c r="GV596" s="514" t="n">
        <f aca="false">1-GT596/GN596</f>
        <v>0.06225</v>
      </c>
      <c r="GW596" s="514" t="n">
        <f aca="false">1-HC596/FT596</f>
        <v>0.032</v>
      </c>
      <c r="GX596" s="514" t="n">
        <f aca="false">1-HD596/FU596</f>
        <v>-0.0717142857142856</v>
      </c>
      <c r="GY596" s="463" t="n">
        <f aca="false">GK596/(FU596-HD596)</f>
        <v>-3.82332479829174</v>
      </c>
      <c r="GZ596" s="406" t="n">
        <v>48782</v>
      </c>
      <c r="HA596" s="582" t="n">
        <v>8.39</v>
      </c>
      <c r="HB596" s="452" t="n">
        <v>8.03</v>
      </c>
      <c r="HC596" s="578" t="n">
        <v>12.1</v>
      </c>
      <c r="HD596" s="464" t="n">
        <f aca="false">HC596*3.1</f>
        <v>37.51</v>
      </c>
      <c r="HE596" s="464" t="n">
        <v>11.5</v>
      </c>
      <c r="HF596" s="464" t="n">
        <f aca="false">HE596*2.7</f>
        <v>31.05</v>
      </c>
      <c r="HG596" s="583"/>
      <c r="HH596" s="576" t="n">
        <v>2</v>
      </c>
      <c r="HI596" s="584" t="n">
        <v>7340</v>
      </c>
      <c r="HJ596" s="407" t="n">
        <f aca="false">HI596*0.67</f>
        <v>4917.8</v>
      </c>
      <c r="HK596" s="407"/>
      <c r="HL596" s="550" t="n">
        <v>1253</v>
      </c>
      <c r="HM596" s="585" t="n">
        <v>5.4</v>
      </c>
      <c r="HN596" s="462" t="n">
        <v>4.91</v>
      </c>
      <c r="HO596" s="575" t="n">
        <v>0.21</v>
      </c>
      <c r="HP596" s="549" t="n">
        <v>0.03</v>
      </c>
      <c r="HQ596" s="586" t="n">
        <v>4.4</v>
      </c>
      <c r="HR596" s="587" t="n">
        <v>0.3</v>
      </c>
      <c r="HS596" s="521" t="n">
        <v>0.27</v>
      </c>
      <c r="HT596" s="588" t="n">
        <v>4</v>
      </c>
      <c r="HU596" s="523" t="n">
        <f aca="false">72500/BA596*24</f>
        <v>36.633121394585</v>
      </c>
      <c r="HV596" s="514" t="n">
        <f aca="false">1-HC596/BE596</f>
        <v>0.79421768707483</v>
      </c>
      <c r="HW596" s="514" t="n">
        <f aca="false">1-HD596/BF596</f>
        <v>0.817912621359223</v>
      </c>
      <c r="HX596" s="514" t="n">
        <f aca="false">1-HN596/BK596</f>
        <v>0.742931937172775</v>
      </c>
      <c r="HY596" s="600" t="s">
        <v>269</v>
      </c>
    </row>
    <row r="597" s="599" customFormat="true" ht="15" hidden="false" customHeight="true" outlineLevel="0" collapsed="false">
      <c r="A597" s="401" t="n">
        <v>44079</v>
      </c>
      <c r="B597" s="516" t="n">
        <v>45745</v>
      </c>
      <c r="C597" s="403" t="n">
        <f aca="false">B597/$B$6</f>
        <v>0.9149</v>
      </c>
      <c r="D597" s="572" t="n">
        <v>8.1</v>
      </c>
      <c r="E597" s="573" t="n">
        <v>51.8</v>
      </c>
      <c r="F597" s="407" t="n">
        <v>158</v>
      </c>
      <c r="G597" s="407" t="n">
        <f aca="false">F597*B597/1000</f>
        <v>7227.71</v>
      </c>
      <c r="H597" s="403" t="n">
        <f aca="false">G597/$G$6</f>
        <v>0.2891084</v>
      </c>
      <c r="I597" s="574"/>
      <c r="J597" s="407"/>
      <c r="K597" s="575"/>
      <c r="L597" s="575"/>
      <c r="M597" s="575"/>
      <c r="N597" s="576"/>
      <c r="O597" s="576"/>
      <c r="P597" s="410"/>
      <c r="Q597" s="410" t="n">
        <v>1440</v>
      </c>
      <c r="R597" s="410"/>
      <c r="S597" s="410"/>
      <c r="T597" s="411" t="n">
        <v>5.14</v>
      </c>
      <c r="U597" s="410" t="n">
        <f aca="false">V597/2.9</f>
        <v>3580.34482758621</v>
      </c>
      <c r="V597" s="410" t="n">
        <v>10383</v>
      </c>
      <c r="W597" s="410" t="n">
        <v>3182</v>
      </c>
      <c r="X597" s="517" t="n">
        <v>1080</v>
      </c>
      <c r="Y597" s="474"/>
      <c r="Z597" s="430"/>
      <c r="AA597" s="410"/>
      <c r="AB597" s="410"/>
      <c r="AC597" s="410"/>
      <c r="AD597" s="475"/>
      <c r="AE597" s="478"/>
      <c r="AF597" s="479" t="n">
        <f aca="false">X597+Q597</f>
        <v>2520</v>
      </c>
      <c r="AG597" s="478" t="n">
        <f aca="false">AF597/$AF$6</f>
        <v>1.008</v>
      </c>
      <c r="AH597" s="479" t="n">
        <f aca="false">AI597/2.9</f>
        <v>2069.26108374384</v>
      </c>
      <c r="AI597" s="479" t="n">
        <f aca="false">(V597*Q597+F597*X597)/AF597</f>
        <v>6000.85714285714</v>
      </c>
      <c r="AJ597" s="474" t="n">
        <f aca="false">(V597*Q597+X597*F597)/1000</f>
        <v>15122.16</v>
      </c>
      <c r="AK597" s="478" t="n">
        <f aca="false">AJ597/$AJ$6</f>
        <v>0.672096</v>
      </c>
      <c r="AL597" s="448" t="n">
        <v>37</v>
      </c>
      <c r="AM597" s="480"/>
      <c r="AN597" s="474" t="n">
        <v>2825</v>
      </c>
      <c r="AO597" s="474" t="n">
        <v>2829</v>
      </c>
      <c r="AP597" s="480" t="n">
        <v>7.63</v>
      </c>
      <c r="AQ597" s="448" t="n">
        <v>813</v>
      </c>
      <c r="AR597" s="474" t="n">
        <f aca="false">AQ597*2.9</f>
        <v>2357.7</v>
      </c>
      <c r="AS597" s="658" t="n">
        <f aca="false">AR597/AQ597</f>
        <v>2.9</v>
      </c>
      <c r="AT597" s="474" t="n">
        <v>6920</v>
      </c>
      <c r="AU597" s="448"/>
      <c r="AV597" s="481" t="n">
        <v>1.5</v>
      </c>
      <c r="AW597" s="480" t="n">
        <v>10.26</v>
      </c>
      <c r="AX597" s="480" t="n">
        <v>40.96</v>
      </c>
      <c r="AY597" s="481" t="n">
        <v>10.5</v>
      </c>
      <c r="AZ597" s="481" t="n">
        <v>3.4</v>
      </c>
      <c r="BA597" s="421" t="n">
        <f aca="false">CC597+DF597</f>
        <v>43560</v>
      </c>
      <c r="BB597" s="422" t="n">
        <f aca="false">BA597/$BA$6</f>
        <v>0.8712</v>
      </c>
      <c r="BC597" s="423"/>
      <c r="BD597" s="424" t="n">
        <v>7.93</v>
      </c>
      <c r="BE597" s="425" t="n">
        <v>55.3</v>
      </c>
      <c r="BF597" s="421" t="n">
        <v>227</v>
      </c>
      <c r="BG597" s="427" t="n">
        <v>7160</v>
      </c>
      <c r="BH597" s="421" t="n">
        <f aca="false">BG597*0.67</f>
        <v>4797.2</v>
      </c>
      <c r="BI597" s="433"/>
      <c r="BJ597" s="422"/>
      <c r="BK597" s="428" t="n">
        <v>19.5</v>
      </c>
      <c r="BL597" s="428"/>
      <c r="BM597" s="429"/>
      <c r="BN597" s="423"/>
      <c r="BO597" s="426" t="n">
        <v>93</v>
      </c>
      <c r="BP597" s="426"/>
      <c r="BQ597" s="424" t="n">
        <v>5.95</v>
      </c>
      <c r="BR597" s="422" t="n">
        <f aca="false">BQ597/$BQ$6</f>
        <v>0.826388888888889</v>
      </c>
      <c r="BS597" s="410" t="n">
        <f aca="false">BA597+AF597</f>
        <v>46080</v>
      </c>
      <c r="BT597" s="430" t="n">
        <f aca="false">(BD597*BA597+AP597*AF597)/(AF597+BA597)</f>
        <v>7.91359375</v>
      </c>
      <c r="BU597" s="431" t="n">
        <f aca="false">(AQ597*Y597+BA597*BE597)/(BA597+Y597)</f>
        <v>55.3</v>
      </c>
      <c r="BV597" s="431" t="n">
        <f aca="false">(BA597*BF597+AR597*AF597)/(AF597+BA597)</f>
        <v>343.52265625</v>
      </c>
      <c r="BW597" s="431" t="n">
        <f aca="false">(BA597*BG597+AS597*AF597)/(AF597+BA597)</f>
        <v>6768.59609375</v>
      </c>
      <c r="BX597" s="431" t="n">
        <f aca="false">BW597*0.65</f>
        <v>4399.5874609375</v>
      </c>
      <c r="BY597" s="431" t="n">
        <f aca="false">(BK597*BA597+AY597*AF597)/BS597</f>
        <v>19.0078125</v>
      </c>
      <c r="BZ597" s="431"/>
      <c r="CA597" s="432"/>
      <c r="CB597" s="431" t="n">
        <f aca="false">BO597</f>
        <v>93</v>
      </c>
      <c r="CC597" s="433" t="n">
        <v>21760</v>
      </c>
      <c r="CD597" s="412" t="n">
        <f aca="false">CC597+AF597/2</f>
        <v>23020</v>
      </c>
      <c r="CE597" s="422" t="n">
        <f aca="false">CD597/25000</f>
        <v>0.9208</v>
      </c>
      <c r="CF597" s="434" t="n">
        <f aca="false">6700/CD597*24</f>
        <v>6.98523023457863</v>
      </c>
      <c r="CG597" s="435"/>
      <c r="CH597" s="428"/>
      <c r="CI597" s="447" t="n">
        <f aca="false">9500/CD597*24</f>
        <v>9.90443092962641</v>
      </c>
      <c r="CJ597" s="437" t="n">
        <v>33.5</v>
      </c>
      <c r="CK597" s="437" t="n">
        <v>1.46</v>
      </c>
      <c r="CL597" s="424"/>
      <c r="CM597" s="424" t="n">
        <v>20.8</v>
      </c>
      <c r="CN597" s="424" t="n">
        <v>75</v>
      </c>
      <c r="CO597" s="433"/>
      <c r="CP597" s="433"/>
      <c r="CQ597" s="438"/>
      <c r="CR597" s="438" t="n">
        <v>0.93</v>
      </c>
      <c r="CS597" s="425"/>
      <c r="CT597" s="433" t="n">
        <f aca="false">3500/CD597*24</f>
        <v>3.64900086880973</v>
      </c>
      <c r="CU597" s="435" t="n">
        <v>7.12</v>
      </c>
      <c r="CV597" s="439"/>
      <c r="CW597" s="440"/>
      <c r="CX597" s="441"/>
      <c r="CY597" s="442"/>
      <c r="CZ597" s="443"/>
      <c r="DA597" s="443"/>
      <c r="DB597" s="443"/>
      <c r="DC597" s="443"/>
      <c r="DD597" s="444"/>
      <c r="DE597" s="441"/>
      <c r="DF597" s="445" t="n">
        <v>21800</v>
      </c>
      <c r="DG597" s="446" t="n">
        <f aca="false">DF597+AF597/2</f>
        <v>23060</v>
      </c>
      <c r="DH597" s="422" t="n">
        <f aca="false">DG597/25000</f>
        <v>0.9224</v>
      </c>
      <c r="DI597" s="447" t="n">
        <f aca="false">6700/DG597*24</f>
        <v>6.97311361665221</v>
      </c>
      <c r="DJ597" s="435" t="n">
        <v>7.88</v>
      </c>
      <c r="DK597" s="428" t="n">
        <v>1.8</v>
      </c>
      <c r="DL597" s="447" t="n">
        <f aca="false">9500/DG597*24</f>
        <v>9.88725065047702</v>
      </c>
      <c r="DM597" s="423" t="n">
        <v>33.6</v>
      </c>
      <c r="DN597" s="423" t="n">
        <v>1.23</v>
      </c>
      <c r="DO597" s="424" t="n">
        <v>7.89</v>
      </c>
      <c r="DP597" s="424" t="n">
        <v>20.6</v>
      </c>
      <c r="DQ597" s="424" t="n">
        <v>76</v>
      </c>
      <c r="DR597" s="433"/>
      <c r="DS597" s="433"/>
      <c r="DT597" s="438"/>
      <c r="DU597" s="438" t="n">
        <v>0.92</v>
      </c>
      <c r="DV597" s="425"/>
      <c r="DW597" s="447" t="n">
        <f aca="false">3500/DG597*24</f>
        <v>3.64267129228101</v>
      </c>
      <c r="DX597" s="435" t="n">
        <v>6.63</v>
      </c>
      <c r="DY597" s="439" t="n">
        <v>8.07</v>
      </c>
      <c r="DZ597" s="440" t="n">
        <v>16.3</v>
      </c>
      <c r="EA597" s="661" t="n">
        <f aca="false">DZ597*3.6</f>
        <v>58.68</v>
      </c>
      <c r="EB597" s="442" t="n">
        <v>6900</v>
      </c>
      <c r="EC597" s="443" t="n">
        <v>6.7</v>
      </c>
      <c r="ED597" s="443"/>
      <c r="EE597" s="443"/>
      <c r="EF597" s="443"/>
      <c r="EG597" s="444" t="n">
        <v>7</v>
      </c>
      <c r="EH597" s="441"/>
      <c r="EI597" s="430" t="n">
        <f aca="false">DY597</f>
        <v>8.07</v>
      </c>
      <c r="EJ597" s="448" t="n">
        <f aca="false">DZ597</f>
        <v>16.3</v>
      </c>
      <c r="EK597" s="449" t="n">
        <f aca="false">EA597</f>
        <v>58.68</v>
      </c>
      <c r="EL597" s="418" t="n">
        <f aca="false">EB597</f>
        <v>6900</v>
      </c>
      <c r="EM597" s="432" t="n">
        <f aca="false">EC597</f>
        <v>6.7</v>
      </c>
      <c r="EN597" s="432"/>
      <c r="EO597" s="432"/>
      <c r="EP597" s="432"/>
      <c r="EQ597" s="431" t="n">
        <f aca="false">EG597</f>
        <v>7</v>
      </c>
      <c r="ER597" s="449"/>
      <c r="ES597" s="450" t="n">
        <f aca="false">44000/(BA597+AF597)*24</f>
        <v>22.9166666666667</v>
      </c>
      <c r="ET597" s="451" t="n">
        <f aca="false">(BA597+AF597)/BA$6</f>
        <v>0.9216</v>
      </c>
      <c r="EU597" s="452" t="n">
        <f aca="false">BV597/1000/ES597*24</f>
        <v>0.359761909090909</v>
      </c>
      <c r="EV597" s="451" t="n">
        <f aca="false">EU597/$EU$6</f>
        <v>0.666225757575757</v>
      </c>
      <c r="EW597" s="514" t="n">
        <f aca="false">1-EM597/BY597</f>
        <v>0.647513357994246</v>
      </c>
      <c r="EX597" s="515" t="n">
        <f aca="false">BY597-EM597</f>
        <v>12.3078125</v>
      </c>
      <c r="EY597" s="514" t="n">
        <f aca="false">1-EJ597/BU597</f>
        <v>0.705244122965642</v>
      </c>
      <c r="EZ597" s="515" t="n">
        <f aca="false">BU597-EJ597</f>
        <v>39</v>
      </c>
      <c r="FA597" s="451" t="n">
        <f aca="false">1-EK597/BV597</f>
        <v>0.829181572358082</v>
      </c>
      <c r="FB597" s="432" t="n">
        <f aca="false">BV597-EK597</f>
        <v>284.84265625</v>
      </c>
      <c r="FC597" s="453"/>
      <c r="FD597" s="432"/>
      <c r="FE597" s="453" t="n">
        <f aca="false">1-EQ597/CB597</f>
        <v>0.924731182795699</v>
      </c>
      <c r="FF597" s="431" t="n">
        <f aca="false">CB597-EQ597</f>
        <v>86</v>
      </c>
      <c r="FG597" s="406" t="n">
        <v>50400</v>
      </c>
      <c r="FH597" s="590"/>
      <c r="FI597" s="591"/>
      <c r="FJ597" s="592"/>
      <c r="FK597" s="456" t="n">
        <f aca="false">3000/BS597*24</f>
        <v>1.5625</v>
      </c>
      <c r="FL597" s="531" t="n">
        <v>2000</v>
      </c>
      <c r="FM597" s="456" t="n">
        <f aca="false">FL597/BS597*1000</f>
        <v>43.4027777777778</v>
      </c>
      <c r="FN597" s="531" t="n">
        <v>7006</v>
      </c>
      <c r="FO597" s="533" t="n">
        <f aca="false">FN597/11.15/1.2/1000</f>
        <v>0.523617339312407</v>
      </c>
      <c r="FP597" s="450" t="n">
        <f aca="false">FN597/BS597*1000</f>
        <v>152.039930555556</v>
      </c>
      <c r="FQ597" s="458" t="n">
        <v>43.2</v>
      </c>
      <c r="FR597" s="459" t="n">
        <f aca="false">FQ597/BS597*1000</f>
        <v>0.9375</v>
      </c>
      <c r="FS597" s="577" t="n">
        <v>8.13</v>
      </c>
      <c r="FT597" s="578" t="n">
        <v>13.8</v>
      </c>
      <c r="FU597" s="661" t="n">
        <v>40</v>
      </c>
      <c r="FV597" s="580" t="n">
        <v>4</v>
      </c>
      <c r="FW597" s="581"/>
      <c r="FX597" s="580"/>
      <c r="FY597" s="453" t="n">
        <f aca="false">1-FV597/(EG597+DD597)</f>
        <v>0.428571428571429</v>
      </c>
      <c r="FZ597" s="453"/>
      <c r="GA597" s="430"/>
      <c r="GB597" s="514" t="n">
        <f aca="false">1-FT597/DZ597</f>
        <v>0.153374233128834</v>
      </c>
      <c r="GC597" s="515" t="n">
        <f aca="false">(CW597+DZ597-FT597)</f>
        <v>2.5</v>
      </c>
      <c r="GD597" s="514" t="n">
        <f aca="false">1-FU597/EA597</f>
        <v>0.318336741649625</v>
      </c>
      <c r="GE597" s="528" t="n">
        <f aca="false">CX597+EA597-FU597</f>
        <v>18.68</v>
      </c>
      <c r="GF597" s="462" t="n">
        <f aca="false">4100/BS597*24</f>
        <v>2.13541666666667</v>
      </c>
      <c r="GG597" s="607" t="n">
        <v>20</v>
      </c>
      <c r="GH597" s="451" t="n">
        <f aca="false">GG597/80</f>
        <v>0.25</v>
      </c>
      <c r="GI597" s="406" t="n">
        <v>140</v>
      </c>
      <c r="GJ597" s="463" t="n">
        <f aca="false">GI597/GG597</f>
        <v>7</v>
      </c>
      <c r="GK597" s="464" t="n">
        <f aca="false">GG597/(BS597/24)*1000</f>
        <v>10.4166666666667</v>
      </c>
      <c r="GL597" s="465" t="n">
        <v>8.17</v>
      </c>
      <c r="GM597" s="530" t="n">
        <v>13.1</v>
      </c>
      <c r="GN597" s="407" t="n">
        <v>40</v>
      </c>
      <c r="GO597" s="514" t="n">
        <f aca="false">1-GM597/FT597</f>
        <v>0.0507246376811595</v>
      </c>
      <c r="GP597" s="451" t="n">
        <f aca="false">1-GN597/FU597</f>
        <v>0</v>
      </c>
      <c r="GQ597" s="578" t="n">
        <v>8</v>
      </c>
      <c r="GR597" s="456" t="n">
        <f aca="false">4300/BS597*24</f>
        <v>2.23958333333333</v>
      </c>
      <c r="GS597" s="532" t="n">
        <f aca="false">HC597</f>
        <v>11.3</v>
      </c>
      <c r="GT597" s="532" t="n">
        <f aca="false">HD597</f>
        <v>35.03</v>
      </c>
      <c r="GU597" s="514" t="n">
        <f aca="false">1-GS597/GM597</f>
        <v>0.137404580152672</v>
      </c>
      <c r="GV597" s="514" t="n">
        <f aca="false">1-GT597/GN597</f>
        <v>0.12425</v>
      </c>
      <c r="GW597" s="514" t="n">
        <f aca="false">1-HC597/FT597</f>
        <v>0.181159420289855</v>
      </c>
      <c r="GX597" s="514" t="n">
        <f aca="false">1-HD597/FU597</f>
        <v>0.12425</v>
      </c>
      <c r="GY597" s="463" t="n">
        <f aca="false">GK597/(FU597-HD597)</f>
        <v>2.09590878604963</v>
      </c>
      <c r="GZ597" s="406" t="n">
        <v>47335</v>
      </c>
      <c r="HA597" s="582" t="n">
        <v>8.32</v>
      </c>
      <c r="HB597" s="452" t="n">
        <v>7.97</v>
      </c>
      <c r="HC597" s="578" t="n">
        <v>11.3</v>
      </c>
      <c r="HD597" s="464" t="n">
        <f aca="false">HC597*3.1</f>
        <v>35.03</v>
      </c>
      <c r="HE597" s="464" t="n">
        <v>10.8</v>
      </c>
      <c r="HF597" s="464" t="n">
        <f aca="false">HE597*2.7</f>
        <v>29.16</v>
      </c>
      <c r="HG597" s="583"/>
      <c r="HH597" s="576" t="n">
        <v>8</v>
      </c>
      <c r="HI597" s="584" t="n">
        <v>7020</v>
      </c>
      <c r="HJ597" s="407" t="n">
        <f aca="false">HI597*0.67</f>
        <v>4703.4</v>
      </c>
      <c r="HK597" s="407"/>
      <c r="HL597" s="550"/>
      <c r="HM597" s="585"/>
      <c r="HN597" s="462" t="n">
        <v>5.17</v>
      </c>
      <c r="HO597" s="575"/>
      <c r="HP597" s="549" t="n">
        <v>0.03</v>
      </c>
      <c r="HQ597" s="586"/>
      <c r="HR597" s="587"/>
      <c r="HS597" s="521" t="n">
        <v>0.21</v>
      </c>
      <c r="HT597" s="588" t="n">
        <v>4</v>
      </c>
      <c r="HU597" s="523" t="n">
        <f aca="false">72500/BA597*24</f>
        <v>39.9449035812672</v>
      </c>
      <c r="HV597" s="514" t="n">
        <f aca="false">1-HC597/BE597</f>
        <v>0.795660036166365</v>
      </c>
      <c r="HW597" s="514" t="n">
        <f aca="false">1-HD597/BF597</f>
        <v>0.84568281938326</v>
      </c>
      <c r="HX597" s="514" t="n">
        <f aca="false">1-HN597/BK597</f>
        <v>0.734871794871795</v>
      </c>
      <c r="HY597" s="600" t="s">
        <v>270</v>
      </c>
    </row>
    <row r="598" customFormat="false" ht="19.2" hidden="false" customHeight="false" outlineLevel="0" collapsed="false">
      <c r="A598" s="486" t="n">
        <v>44080</v>
      </c>
      <c r="B598" s="487" t="n">
        <v>44967</v>
      </c>
      <c r="C598" s="488" t="n">
        <f aca="false">B598/$B$6</f>
        <v>0.89934</v>
      </c>
      <c r="D598" s="489" t="n">
        <v>8.09</v>
      </c>
      <c r="E598" s="490" t="n">
        <v>45.25</v>
      </c>
      <c r="F598" s="491" t="n">
        <v>157</v>
      </c>
      <c r="G598" s="491" t="n">
        <f aca="false">F598*B598/1000</f>
        <v>7059.819</v>
      </c>
      <c r="H598" s="488" t="n">
        <f aca="false">G598/$G$6</f>
        <v>0.28239276</v>
      </c>
      <c r="I598" s="491"/>
      <c r="J598" s="491"/>
      <c r="K598" s="492"/>
      <c r="L598" s="492"/>
      <c r="M598" s="492"/>
      <c r="N598" s="493"/>
      <c r="O598" s="493"/>
      <c r="P598" s="410"/>
      <c r="Q598" s="410" t="n">
        <v>1440</v>
      </c>
      <c r="R598" s="410"/>
      <c r="S598" s="410"/>
      <c r="T598" s="411" t="n">
        <v>5.34</v>
      </c>
      <c r="U598" s="412" t="n">
        <f aca="false">V598/2.9</f>
        <v>3352.41379310345</v>
      </c>
      <c r="V598" s="410" t="n">
        <v>9722</v>
      </c>
      <c r="W598" s="410" t="n">
        <v>3895</v>
      </c>
      <c r="X598" s="413" t="n">
        <v>1080</v>
      </c>
      <c r="Y598" s="474"/>
      <c r="Z598" s="430"/>
      <c r="AA598" s="448"/>
      <c r="AB598" s="410"/>
      <c r="AC598" s="410"/>
      <c r="AD598" s="475"/>
      <c r="AE598" s="478"/>
      <c r="AF598" s="479" t="n">
        <f aca="false">X598+Q598</f>
        <v>2520</v>
      </c>
      <c r="AG598" s="478" t="n">
        <f aca="false">AF598/$AF$6</f>
        <v>1.008</v>
      </c>
      <c r="AH598" s="479" t="n">
        <f aca="false">AI598/2.9</f>
        <v>1938.86699507389</v>
      </c>
      <c r="AI598" s="479" t="n">
        <f aca="false">(V598*Q598+F598*X598)/AF598</f>
        <v>5622.71428571429</v>
      </c>
      <c r="AJ598" s="474" t="n">
        <f aca="false">(V598*Q598+X598*F598)/1000</f>
        <v>14169.24</v>
      </c>
      <c r="AK598" s="478" t="n">
        <f aca="false">AJ598/$AJ$6</f>
        <v>0.629744</v>
      </c>
      <c r="AL598" s="448" t="n">
        <v>37</v>
      </c>
      <c r="AM598" s="480"/>
      <c r="AN598" s="474" t="n">
        <v>2887</v>
      </c>
      <c r="AO598" s="474" t="n">
        <v>2899</v>
      </c>
      <c r="AP598" s="480" t="n">
        <v>7.49</v>
      </c>
      <c r="AQ598" s="448" t="n">
        <v>822</v>
      </c>
      <c r="AR598" s="474" t="n">
        <f aca="false">AQ598*2.9</f>
        <v>2383.8</v>
      </c>
      <c r="AS598" s="658" t="n">
        <f aca="false">AR598/AQ598</f>
        <v>2.9</v>
      </c>
      <c r="AT598" s="474" t="n">
        <v>6800</v>
      </c>
      <c r="AU598" s="448"/>
      <c r="AV598" s="481" t="n">
        <v>2</v>
      </c>
      <c r="AW598" s="480" t="n">
        <v>11.06</v>
      </c>
      <c r="AX598" s="480" t="n">
        <v>39.15</v>
      </c>
      <c r="AY598" s="481" t="n">
        <v>12.5</v>
      </c>
      <c r="AZ598" s="481" t="n">
        <v>2.9</v>
      </c>
      <c r="BA598" s="421" t="n">
        <f aca="false">CC598+DF598</f>
        <v>47997</v>
      </c>
      <c r="BB598" s="422" t="n">
        <f aca="false">BA598/$BA$6</f>
        <v>0.95994</v>
      </c>
      <c r="BC598" s="423"/>
      <c r="BD598" s="424" t="n">
        <v>8.01</v>
      </c>
      <c r="BE598" s="425" t="n">
        <v>46</v>
      </c>
      <c r="BF598" s="426" t="n">
        <v>190</v>
      </c>
      <c r="BG598" s="427" t="n">
        <v>7650</v>
      </c>
      <c r="BH598" s="421" t="n">
        <f aca="false">BG598*0.67</f>
        <v>5125.5</v>
      </c>
      <c r="BI598" s="421"/>
      <c r="BJ598" s="422"/>
      <c r="BK598" s="428" t="n">
        <v>19.1</v>
      </c>
      <c r="BL598" s="428"/>
      <c r="BM598" s="429"/>
      <c r="BN598" s="423"/>
      <c r="BO598" s="426" t="n">
        <v>76</v>
      </c>
      <c r="BP598" s="426"/>
      <c r="BQ598" s="424" t="n">
        <v>5.08</v>
      </c>
      <c r="BR598" s="422" t="n">
        <f aca="false">BQ598/$BQ$6</f>
        <v>0.705555555555556</v>
      </c>
      <c r="BS598" s="410" t="n">
        <f aca="false">BA598+AF598</f>
        <v>50517</v>
      </c>
      <c r="BT598" s="430" t="n">
        <f aca="false">(BD598*BA598+AP598*AF598)/(AF598+BA598)</f>
        <v>7.98406021735257</v>
      </c>
      <c r="BU598" s="431" t="n">
        <f aca="false">(AQ598*Y598+BA598*BE598)/(BA598+Y598)</f>
        <v>46</v>
      </c>
      <c r="BV598" s="431" t="n">
        <f aca="false">(BA598*BF598+AR598*AF598)/(AF598+BA598)</f>
        <v>299.435952253697</v>
      </c>
      <c r="BW598" s="431" t="n">
        <f aca="false">(BA598*BG598+AS598*AF598)/(AF598+BA598)</f>
        <v>7268.53055407091</v>
      </c>
      <c r="BX598" s="431" t="n">
        <f aca="false">BW598*0.65</f>
        <v>4724.54486014609</v>
      </c>
      <c r="BY598" s="431" t="n">
        <f aca="false">(BK598*BA598+AY598*AF598)/BS598</f>
        <v>18.7707642971673</v>
      </c>
      <c r="BZ598" s="431"/>
      <c r="CA598" s="432"/>
      <c r="CB598" s="431" t="n">
        <f aca="false">BO598</f>
        <v>76</v>
      </c>
      <c r="CC598" s="433" t="n">
        <v>24145</v>
      </c>
      <c r="CD598" s="412" t="n">
        <f aca="false">CC598+AF598/2</f>
        <v>25405</v>
      </c>
      <c r="CE598" s="422" t="n">
        <f aca="false">CD598/25000</f>
        <v>1.0162</v>
      </c>
      <c r="CF598" s="434" t="n">
        <f aca="false">6700/CD598*24</f>
        <v>6.32946270419209</v>
      </c>
      <c r="CG598" s="435"/>
      <c r="CH598" s="428"/>
      <c r="CI598" s="447" t="n">
        <f aca="false">9500/CD598*24</f>
        <v>8.97461129698878</v>
      </c>
      <c r="CJ598" s="437" t="n">
        <v>33.1</v>
      </c>
      <c r="CK598" s="437" t="n">
        <v>2.54</v>
      </c>
      <c r="CL598" s="424"/>
      <c r="CM598" s="424" t="n">
        <v>17.4</v>
      </c>
      <c r="CN598" s="424" t="n">
        <v>69</v>
      </c>
      <c r="CO598" s="433"/>
      <c r="CP598" s="433"/>
      <c r="CQ598" s="438"/>
      <c r="CR598" s="438" t="n">
        <v>0.93</v>
      </c>
      <c r="CS598" s="482"/>
      <c r="CT598" s="433" t="n">
        <f aca="false">3500/CD598*24</f>
        <v>3.30643574099587</v>
      </c>
      <c r="CU598" s="435" t="n">
        <v>7.22</v>
      </c>
      <c r="CV598" s="494"/>
      <c r="CW598" s="495"/>
      <c r="CX598" s="496"/>
      <c r="CY598" s="497"/>
      <c r="CZ598" s="498"/>
      <c r="DA598" s="498"/>
      <c r="DB598" s="498"/>
      <c r="DC598" s="498"/>
      <c r="DD598" s="499"/>
      <c r="DE598" s="499"/>
      <c r="DF598" s="433" t="n">
        <v>23852</v>
      </c>
      <c r="DG598" s="446" t="n">
        <f aca="false">DF598+AF598/2</f>
        <v>25112</v>
      </c>
      <c r="DH598" s="422" t="n">
        <f aca="false">DG598/25000</f>
        <v>1.00448</v>
      </c>
      <c r="DI598" s="447" t="n">
        <f aca="false">6700/DG598*24</f>
        <v>6.40331315705639</v>
      </c>
      <c r="DJ598" s="435" t="n">
        <v>7.85</v>
      </c>
      <c r="DK598" s="428" t="n">
        <v>2.4</v>
      </c>
      <c r="DL598" s="447" t="n">
        <f aca="false">9500/DG598*24</f>
        <v>9.07932462567697</v>
      </c>
      <c r="DM598" s="542" t="n">
        <v>33.2</v>
      </c>
      <c r="DN598" s="542" t="n">
        <v>1.38</v>
      </c>
      <c r="DO598" s="543" t="n">
        <v>7.88</v>
      </c>
      <c r="DP598" s="543" t="n">
        <v>19</v>
      </c>
      <c r="DQ598" s="543" t="n">
        <v>74</v>
      </c>
      <c r="DR598" s="433"/>
      <c r="DS598" s="433"/>
      <c r="DT598" s="438"/>
      <c r="DU598" s="438" t="n">
        <v>0.93</v>
      </c>
      <c r="DV598" s="482"/>
      <c r="DW598" s="447" t="n">
        <f aca="false">3500/DG598*24</f>
        <v>3.34501433577572</v>
      </c>
      <c r="DX598" s="435" t="n">
        <v>6.53</v>
      </c>
      <c r="DY598" s="494" t="n">
        <v>8.17</v>
      </c>
      <c r="DZ598" s="495" t="n">
        <v>17.1</v>
      </c>
      <c r="EA598" s="496" t="n">
        <f aca="false">DZ598*3.6</f>
        <v>61.56</v>
      </c>
      <c r="EB598" s="497" t="n">
        <v>6920</v>
      </c>
      <c r="EC598" s="498" t="n">
        <v>6.6</v>
      </c>
      <c r="ED598" s="498"/>
      <c r="EE598" s="498"/>
      <c r="EF598" s="498"/>
      <c r="EG598" s="499" t="n">
        <v>7</v>
      </c>
      <c r="EH598" s="496"/>
      <c r="EI598" s="430" t="n">
        <f aca="false">DY598</f>
        <v>8.17</v>
      </c>
      <c r="EJ598" s="448" t="n">
        <f aca="false">DZ598</f>
        <v>17.1</v>
      </c>
      <c r="EK598" s="449" t="n">
        <f aca="false">EA598</f>
        <v>61.56</v>
      </c>
      <c r="EL598" s="418" t="n">
        <f aca="false">EB598</f>
        <v>6920</v>
      </c>
      <c r="EM598" s="432" t="n">
        <f aca="false">EC598</f>
        <v>6.6</v>
      </c>
      <c r="EN598" s="432"/>
      <c r="EO598" s="432"/>
      <c r="EP598" s="432"/>
      <c r="EQ598" s="431" t="n">
        <f aca="false">EG598</f>
        <v>7</v>
      </c>
      <c r="ER598" s="449"/>
      <c r="ES598" s="450" t="n">
        <f aca="false">44000/(BA598+AF598)*24</f>
        <v>20.9038541481086</v>
      </c>
      <c r="ET598" s="451" t="n">
        <f aca="false">(BA598+AF598)/BA$6</f>
        <v>1.01034</v>
      </c>
      <c r="EU598" s="452" t="n">
        <f aca="false">BV598/1000/ES598*24</f>
        <v>0.3437865</v>
      </c>
      <c r="EV598" s="500" t="n">
        <f aca="false">EU598/$EU$6</f>
        <v>0.636641666666667</v>
      </c>
      <c r="EW598" s="514" t="n">
        <f aca="false">1-EM598/BY598</f>
        <v>0.648389383857108</v>
      </c>
      <c r="EX598" s="515" t="n">
        <f aca="false">BY598-EM598</f>
        <v>12.1707642971673</v>
      </c>
      <c r="EY598" s="514" t="n">
        <f aca="false">1-EJ598/BU598</f>
        <v>0.628260869565217</v>
      </c>
      <c r="EZ598" s="515" t="n">
        <f aca="false">BU598-EJ598</f>
        <v>28.9</v>
      </c>
      <c r="FA598" s="451" t="n">
        <f aca="false">1-EK598/BV598</f>
        <v>0.794413464593445</v>
      </c>
      <c r="FB598" s="432" t="n">
        <f aca="false">BV598-EK598</f>
        <v>237.875952253697</v>
      </c>
      <c r="FC598" s="453"/>
      <c r="FD598" s="432"/>
      <c r="FE598" s="453" t="n">
        <f aca="false">1-EQ598/CB598</f>
        <v>0.907894736842105</v>
      </c>
      <c r="FF598" s="431" t="n">
        <f aca="false">CB598-EQ598</f>
        <v>69</v>
      </c>
      <c r="FG598" s="491" t="n">
        <v>50400</v>
      </c>
      <c r="FH598" s="499"/>
      <c r="FI598" s="502"/>
      <c r="FJ598" s="488"/>
      <c r="FK598" s="456" t="n">
        <f aca="false">3000/BS598*24</f>
        <v>1.42526278282558</v>
      </c>
      <c r="FL598" s="491" t="n">
        <v>2000</v>
      </c>
      <c r="FM598" s="456" t="n">
        <f aca="false">FL598/BS598*1000</f>
        <v>39.5906328562662</v>
      </c>
      <c r="FN598" s="491" t="n">
        <v>6867</v>
      </c>
      <c r="FO598" s="533" t="n">
        <f aca="false">FN598/11.15/1.2/1000</f>
        <v>0.51322869955157</v>
      </c>
      <c r="FP598" s="450" t="n">
        <f aca="false">FN598/BS598*1000</f>
        <v>135.93443791199</v>
      </c>
      <c r="FQ598" s="504" t="n">
        <v>43.2</v>
      </c>
      <c r="FR598" s="459" t="n">
        <f aca="false">FQ598/BS598*1000</f>
        <v>0.85515766969535</v>
      </c>
      <c r="FS598" s="505" t="n">
        <v>8.07</v>
      </c>
      <c r="FT598" s="536" t="n">
        <v>13.3</v>
      </c>
      <c r="FU598" s="496" t="n">
        <v>43</v>
      </c>
      <c r="FV598" s="491" t="n">
        <v>2</v>
      </c>
      <c r="FW598" s="505"/>
      <c r="FX598" s="491"/>
      <c r="FY598" s="453" t="n">
        <f aca="false">1-FV598/(EG598+DD598)</f>
        <v>0.714285714285714</v>
      </c>
      <c r="FZ598" s="453"/>
      <c r="GA598" s="430"/>
      <c r="GB598" s="500" t="n">
        <f aca="false">1-FT598/DZ598</f>
        <v>0.222222222222222</v>
      </c>
      <c r="GC598" s="515" t="n">
        <f aca="false">(CW598+DZ598-FT598)</f>
        <v>3.8</v>
      </c>
      <c r="GD598" s="500" t="n">
        <f aca="false">1-FU598/EA598</f>
        <v>0.301494476933073</v>
      </c>
      <c r="GE598" s="528" t="n">
        <f aca="false">CX598+EA598-FU598</f>
        <v>18.56</v>
      </c>
      <c r="GF598" s="462" t="n">
        <f aca="false">4100/BS598*24</f>
        <v>1.9478591365283</v>
      </c>
      <c r="GG598" s="491" t="n">
        <v>20</v>
      </c>
      <c r="GH598" s="527" t="n">
        <f aca="false">GG598/80</f>
        <v>0.25</v>
      </c>
      <c r="GI598" s="491" t="n">
        <v>140</v>
      </c>
      <c r="GJ598" s="545" t="n">
        <f aca="false">GI598/GG598</f>
        <v>7</v>
      </c>
      <c r="GK598" s="464" t="n">
        <f aca="false">GG598/(BS598/24)*1000</f>
        <v>9.50175188550389</v>
      </c>
      <c r="GL598" s="508" t="n">
        <v>8.22</v>
      </c>
      <c r="GM598" s="536" t="n">
        <v>12.6</v>
      </c>
      <c r="GN598" s="537" t="n">
        <v>45</v>
      </c>
      <c r="GO598" s="527" t="n">
        <f aca="false">1-GM598/FT598</f>
        <v>0.0526315789473685</v>
      </c>
      <c r="GP598" s="527" t="n">
        <f aca="false">1-GN598/FU598</f>
        <v>-0.0465116279069768</v>
      </c>
      <c r="GQ598" s="536" t="n">
        <v>8</v>
      </c>
      <c r="GR598" s="456" t="n">
        <f aca="false">4300/BS598*24</f>
        <v>2.04287665538334</v>
      </c>
      <c r="GS598" s="537" t="n">
        <f aca="false">HC598</f>
        <v>11.3</v>
      </c>
      <c r="GT598" s="537" t="n">
        <f aca="false">HD598</f>
        <v>35.03</v>
      </c>
      <c r="GU598" s="527" t="n">
        <f aca="false">1-GS598/GM598</f>
        <v>0.103174603174603</v>
      </c>
      <c r="GV598" s="527" t="n">
        <f aca="false">1-GT598/GN598</f>
        <v>0.221555555555555</v>
      </c>
      <c r="GW598" s="527" t="n">
        <f aca="false">1-HC598/FT598</f>
        <v>0.150375939849624</v>
      </c>
      <c r="GX598" s="527" t="n">
        <f aca="false">1-HD598/FU598</f>
        <v>0.185348837209302</v>
      </c>
      <c r="GY598" s="545" t="n">
        <f aca="false">GK598/(FU598-HD598)</f>
        <v>1.19218969705193</v>
      </c>
      <c r="GZ598" s="491" t="n">
        <v>50223</v>
      </c>
      <c r="HA598" s="494" t="n">
        <v>8.31</v>
      </c>
      <c r="HB598" s="494" t="n">
        <v>7.98</v>
      </c>
      <c r="HC598" s="495" t="n">
        <v>11.3</v>
      </c>
      <c r="HD598" s="499" t="n">
        <f aca="false">HC598*3.1</f>
        <v>35.03</v>
      </c>
      <c r="HE598" s="499" t="n">
        <v>10.7</v>
      </c>
      <c r="HF598" s="499" t="n">
        <f aca="false">HE598*2.7</f>
        <v>28.89</v>
      </c>
      <c r="HG598" s="499"/>
      <c r="HH598" s="493" t="n">
        <v>9</v>
      </c>
      <c r="HI598" s="509" t="n">
        <v>7060</v>
      </c>
      <c r="HJ598" s="491" t="n">
        <f aca="false">HI598*0.67</f>
        <v>4730.2</v>
      </c>
      <c r="HK598" s="491"/>
      <c r="HL598" s="491"/>
      <c r="HM598" s="544"/>
      <c r="HN598" s="507" t="n">
        <v>5.33</v>
      </c>
      <c r="HO598" s="492"/>
      <c r="HP598" s="546" t="n">
        <v>0.04</v>
      </c>
      <c r="HQ598" s="524"/>
      <c r="HR598" s="525"/>
      <c r="HS598" s="525" t="n">
        <v>0.2</v>
      </c>
      <c r="HT598" s="512" t="n">
        <v>4</v>
      </c>
      <c r="HU598" s="526" t="n">
        <f aca="false">72500/BA598*24</f>
        <v>36.2522657666104</v>
      </c>
      <c r="HV598" s="527" t="n">
        <f aca="false">1-HC598/BE598</f>
        <v>0.754347826086956</v>
      </c>
      <c r="HW598" s="527" t="n">
        <f aca="false">1-HD598/BF598</f>
        <v>0.815631578947368</v>
      </c>
      <c r="HX598" s="527" t="n">
        <f aca="false">1-HN598/BK598</f>
        <v>0.720942408376963</v>
      </c>
      <c r="HY598" s="513" t="s">
        <v>271</v>
      </c>
    </row>
    <row r="599" s="599" customFormat="true" ht="15" hidden="false" customHeight="true" outlineLevel="0" collapsed="false">
      <c r="A599" s="401" t="n">
        <v>44081</v>
      </c>
      <c r="B599" s="516" t="n">
        <v>43547</v>
      </c>
      <c r="C599" s="403" t="n">
        <f aca="false">B599/$B$6</f>
        <v>0.87094</v>
      </c>
      <c r="D599" s="572" t="n">
        <v>8</v>
      </c>
      <c r="E599" s="573" t="n">
        <v>38.7</v>
      </c>
      <c r="F599" s="407" t="n">
        <v>161</v>
      </c>
      <c r="G599" s="407" t="n">
        <f aca="false">F599*B599/1000</f>
        <v>7011.067</v>
      </c>
      <c r="H599" s="403" t="n">
        <f aca="false">G599/$G$6</f>
        <v>0.28044268</v>
      </c>
      <c r="I599" s="574"/>
      <c r="J599" s="407"/>
      <c r="K599" s="575"/>
      <c r="L599" s="575"/>
      <c r="M599" s="575"/>
      <c r="N599" s="576"/>
      <c r="O599" s="576"/>
      <c r="P599" s="410"/>
      <c r="Q599" s="410" t="n">
        <v>1440</v>
      </c>
      <c r="R599" s="410"/>
      <c r="S599" s="410"/>
      <c r="T599" s="411" t="n">
        <v>5.09</v>
      </c>
      <c r="U599" s="410" t="n">
        <f aca="false">V599/2.9</f>
        <v>3355.86206896552</v>
      </c>
      <c r="V599" s="410" t="n">
        <v>9732</v>
      </c>
      <c r="W599" s="410" t="n">
        <v>3418</v>
      </c>
      <c r="X599" s="517" t="n">
        <v>1080</v>
      </c>
      <c r="Y599" s="474"/>
      <c r="Z599" s="430"/>
      <c r="AA599" s="448"/>
      <c r="AB599" s="410"/>
      <c r="AC599" s="410"/>
      <c r="AD599" s="475"/>
      <c r="AE599" s="478"/>
      <c r="AF599" s="479" t="n">
        <f aca="false">X599+Q599</f>
        <v>2520</v>
      </c>
      <c r="AG599" s="478" t="n">
        <f aca="false">AF599/$AF$6</f>
        <v>1.008</v>
      </c>
      <c r="AH599" s="479" t="n">
        <f aca="false">AI599/2.9</f>
        <v>1941.42857142857</v>
      </c>
      <c r="AI599" s="479" t="n">
        <f aca="false">(V599*Q599+F599*X599)/AF599</f>
        <v>5630.14285714286</v>
      </c>
      <c r="AJ599" s="474" t="n">
        <f aca="false">(V599*Q599+X599*F599)/1000</f>
        <v>14187.96</v>
      </c>
      <c r="AK599" s="478" t="n">
        <f aca="false">AJ599/$AJ$6</f>
        <v>0.630576</v>
      </c>
      <c r="AL599" s="448" t="n">
        <v>37</v>
      </c>
      <c r="AM599" s="480"/>
      <c r="AN599" s="474" t="n">
        <v>2911</v>
      </c>
      <c r="AO599" s="474" t="n">
        <v>2914</v>
      </c>
      <c r="AP599" s="480" t="n">
        <v>7.54</v>
      </c>
      <c r="AQ599" s="448" t="n">
        <v>848</v>
      </c>
      <c r="AR599" s="474" t="n">
        <f aca="false">AQ599*2.9</f>
        <v>2459.2</v>
      </c>
      <c r="AS599" s="658" t="n">
        <f aca="false">AR599/AQ599</f>
        <v>2.9</v>
      </c>
      <c r="AT599" s="474" t="n">
        <v>6800</v>
      </c>
      <c r="AU599" s="448"/>
      <c r="AV599" s="481" t="n">
        <v>2</v>
      </c>
      <c r="AW599" s="480" t="n">
        <v>12.06</v>
      </c>
      <c r="AX599" s="480" t="n">
        <v>38.1</v>
      </c>
      <c r="AY599" s="481" t="n">
        <v>14.3</v>
      </c>
      <c r="AZ599" s="481" t="n">
        <v>3.1</v>
      </c>
      <c r="BA599" s="421" t="n">
        <f aca="false">CC599+DF599</f>
        <v>41853</v>
      </c>
      <c r="BB599" s="422" t="n">
        <f aca="false">BA599/$BA$6</f>
        <v>0.83706</v>
      </c>
      <c r="BC599" s="423"/>
      <c r="BD599" s="424" t="n">
        <v>7.93</v>
      </c>
      <c r="BE599" s="425" t="n">
        <v>47.4</v>
      </c>
      <c r="BF599" s="421" t="n">
        <v>222</v>
      </c>
      <c r="BG599" s="427" t="n">
        <v>8200</v>
      </c>
      <c r="BH599" s="421" t="n">
        <f aca="false">BG599*0.67</f>
        <v>5494</v>
      </c>
      <c r="BI599" s="433"/>
      <c r="BJ599" s="422"/>
      <c r="BK599" s="428" t="n">
        <v>19.1</v>
      </c>
      <c r="BL599" s="428"/>
      <c r="BM599" s="429"/>
      <c r="BN599" s="423"/>
      <c r="BO599" s="426" t="n">
        <v>103</v>
      </c>
      <c r="BP599" s="426"/>
      <c r="BQ599" s="424" t="n">
        <v>4.59</v>
      </c>
      <c r="BR599" s="422" t="n">
        <f aca="false">BQ599/$BQ$6</f>
        <v>0.6375</v>
      </c>
      <c r="BS599" s="410" t="n">
        <f aca="false">BA599+AF599</f>
        <v>44373</v>
      </c>
      <c r="BT599" s="430" t="n">
        <f aca="false">(BD599*BA599+AP599*AF599)/(AF599+BA599)</f>
        <v>7.90785139611926</v>
      </c>
      <c r="BU599" s="431" t="n">
        <f aca="false">(AQ599*Y599+BA599*BE599)/(BA599+Y599)</f>
        <v>47.4</v>
      </c>
      <c r="BV599" s="431" t="n">
        <f aca="false">(BA599*BF599+AR599*AF599)/(AF599+BA599)</f>
        <v>349.053478466635</v>
      </c>
      <c r="BW599" s="431" t="n">
        <f aca="false">(BA599*BG599+AS599*AF599)/(AF599+BA599)</f>
        <v>7734.47610033128</v>
      </c>
      <c r="BX599" s="431" t="n">
        <f aca="false">BW599*0.65</f>
        <v>5027.40946521533</v>
      </c>
      <c r="BY599" s="431" t="n">
        <f aca="false">(BK599*BA599+AY599*AF599)/BS599</f>
        <v>18.8274017983909</v>
      </c>
      <c r="BZ599" s="431"/>
      <c r="CA599" s="432"/>
      <c r="CB599" s="431" t="n">
        <f aca="false">BO599</f>
        <v>103</v>
      </c>
      <c r="CC599" s="433" t="n">
        <v>20959</v>
      </c>
      <c r="CD599" s="412" t="n">
        <f aca="false">CC599+AF599/2</f>
        <v>22219</v>
      </c>
      <c r="CE599" s="422" t="n">
        <f aca="false">CD599/25000</f>
        <v>0.88876</v>
      </c>
      <c r="CF599" s="434" t="n">
        <f aca="false">6700/CD599*24</f>
        <v>7.23704937215896</v>
      </c>
      <c r="CG599" s="435"/>
      <c r="CH599" s="428"/>
      <c r="CI599" s="447" t="n">
        <f aca="false">9500/CD599*24</f>
        <v>10.2614879157478</v>
      </c>
      <c r="CJ599" s="437" t="n">
        <v>33.2</v>
      </c>
      <c r="CK599" s="437" t="n">
        <v>2.72</v>
      </c>
      <c r="CL599" s="424"/>
      <c r="CM599" s="424" t="n">
        <v>17.2</v>
      </c>
      <c r="CN599" s="424" t="n">
        <v>72</v>
      </c>
      <c r="CO599" s="433"/>
      <c r="CP599" s="433"/>
      <c r="CQ599" s="438"/>
      <c r="CR599" s="438" t="n">
        <v>0.94</v>
      </c>
      <c r="CS599" s="425"/>
      <c r="CT599" s="433" t="n">
        <f aca="false">3500/CD599*24</f>
        <v>3.78054817948603</v>
      </c>
      <c r="CU599" s="435" t="n">
        <v>6.81</v>
      </c>
      <c r="CV599" s="439"/>
      <c r="CW599" s="440"/>
      <c r="CX599" s="441"/>
      <c r="CY599" s="442"/>
      <c r="CZ599" s="443"/>
      <c r="DA599" s="443"/>
      <c r="DB599" s="443"/>
      <c r="DC599" s="443"/>
      <c r="DD599" s="444"/>
      <c r="DE599" s="441"/>
      <c r="DF599" s="445" t="n">
        <v>20894</v>
      </c>
      <c r="DG599" s="446" t="n">
        <f aca="false">DF599+AF599/2</f>
        <v>22154</v>
      </c>
      <c r="DH599" s="422" t="n">
        <f aca="false">DG599/25000</f>
        <v>0.88616</v>
      </c>
      <c r="DI599" s="447" t="n">
        <f aca="false">6700/DG599*24</f>
        <v>7.25828292859077</v>
      </c>
      <c r="DJ599" s="435" t="n">
        <v>7.79</v>
      </c>
      <c r="DK599" s="428" t="n">
        <v>2.6</v>
      </c>
      <c r="DL599" s="447" t="n">
        <f aca="false">9500/DG599*24</f>
        <v>10.2915951972556</v>
      </c>
      <c r="DM599" s="423" t="n">
        <v>33.2</v>
      </c>
      <c r="DN599" s="423" t="n">
        <v>1.18</v>
      </c>
      <c r="DO599" s="424" t="n">
        <v>7.78</v>
      </c>
      <c r="DP599" s="424" t="n">
        <v>16.8</v>
      </c>
      <c r="DQ599" s="424" t="n">
        <v>71</v>
      </c>
      <c r="DR599" s="433"/>
      <c r="DS599" s="433"/>
      <c r="DT599" s="438"/>
      <c r="DU599" s="438" t="n">
        <v>0.94</v>
      </c>
      <c r="DV599" s="425"/>
      <c r="DW599" s="447" t="n">
        <f aca="false">3500/DG599*24</f>
        <v>3.791640335831</v>
      </c>
      <c r="DX599" s="435" t="n">
        <v>6.04</v>
      </c>
      <c r="DY599" s="439" t="n">
        <v>8.05</v>
      </c>
      <c r="DZ599" s="440" t="n">
        <v>16</v>
      </c>
      <c r="EA599" s="661" t="n">
        <f aca="false">DZ599*3.6</f>
        <v>57.6</v>
      </c>
      <c r="EB599" s="442" t="n">
        <v>6900</v>
      </c>
      <c r="EC599" s="443" t="n">
        <v>7.2</v>
      </c>
      <c r="ED599" s="443"/>
      <c r="EE599" s="443"/>
      <c r="EF599" s="443"/>
      <c r="EG599" s="444" t="n">
        <v>7</v>
      </c>
      <c r="EH599" s="441"/>
      <c r="EI599" s="430" t="n">
        <f aca="false">DY599</f>
        <v>8.05</v>
      </c>
      <c r="EJ599" s="448" t="n">
        <f aca="false">DZ599</f>
        <v>16</v>
      </c>
      <c r="EK599" s="449" t="n">
        <f aca="false">EA599</f>
        <v>57.6</v>
      </c>
      <c r="EL599" s="418" t="n">
        <f aca="false">EB599</f>
        <v>6900</v>
      </c>
      <c r="EM599" s="432" t="n">
        <f aca="false">EC599</f>
        <v>7.2</v>
      </c>
      <c r="EN599" s="432"/>
      <c r="EO599" s="432"/>
      <c r="EP599" s="432"/>
      <c r="EQ599" s="431" t="n">
        <f aca="false">EG599</f>
        <v>7</v>
      </c>
      <c r="ER599" s="449"/>
      <c r="ES599" s="450" t="n">
        <f aca="false">44000/(BA599+AF599)*24</f>
        <v>23.7982556960314</v>
      </c>
      <c r="ET599" s="451" t="n">
        <f aca="false">(BA599+AF599)/BA$6</f>
        <v>0.88746</v>
      </c>
      <c r="EU599" s="452" t="n">
        <f aca="false">BV599/1000/ES599*24</f>
        <v>0.3520125</v>
      </c>
      <c r="EV599" s="451" t="n">
        <f aca="false">EU599/$EU$6</f>
        <v>0.651875</v>
      </c>
      <c r="EW599" s="514" t="n">
        <f aca="false">1-EM599/BY599</f>
        <v>0.617578671921935</v>
      </c>
      <c r="EX599" s="515" t="n">
        <f aca="false">BY599-EM599</f>
        <v>11.6274017983909</v>
      </c>
      <c r="EY599" s="514" t="n">
        <f aca="false">1-EJ599/BU599</f>
        <v>0.662447257383966</v>
      </c>
      <c r="EZ599" s="515" t="n">
        <f aca="false">BU599-EJ599</f>
        <v>31.4</v>
      </c>
      <c r="FA599" s="451" t="n">
        <f aca="false">1-EK599/BV599</f>
        <v>0.83498230628432</v>
      </c>
      <c r="FB599" s="432" t="n">
        <f aca="false">BV599-EK599</f>
        <v>291.453478466635</v>
      </c>
      <c r="FC599" s="453"/>
      <c r="FD599" s="432"/>
      <c r="FE599" s="453" t="n">
        <f aca="false">1-EQ599/CB599</f>
        <v>0.932038834951456</v>
      </c>
      <c r="FF599" s="431" t="n">
        <f aca="false">CB599-EQ599</f>
        <v>96</v>
      </c>
      <c r="FG599" s="406" t="n">
        <v>50400</v>
      </c>
      <c r="FH599" s="590"/>
      <c r="FI599" s="591"/>
      <c r="FJ599" s="592"/>
      <c r="FK599" s="456" t="n">
        <f aca="false">3000/BS599*24</f>
        <v>1.62260834291123</v>
      </c>
      <c r="FL599" s="531" t="n">
        <v>2000</v>
      </c>
      <c r="FM599" s="456" t="n">
        <f aca="false">FL599/BS599*1000</f>
        <v>45.0724539697564</v>
      </c>
      <c r="FN599" s="531" t="n">
        <v>6394</v>
      </c>
      <c r="FO599" s="533" t="n">
        <f aca="false">FN599/11.15/1.2/1000</f>
        <v>0.477877428998505</v>
      </c>
      <c r="FP599" s="450" t="n">
        <f aca="false">FN599/BS599*1000</f>
        <v>144.096635341311</v>
      </c>
      <c r="FQ599" s="458" t="n">
        <v>43.2</v>
      </c>
      <c r="FR599" s="459" t="n">
        <f aca="false">FQ599/BS599*1000</f>
        <v>0.973565005746738</v>
      </c>
      <c r="FS599" s="577" t="n">
        <v>8.05</v>
      </c>
      <c r="FT599" s="578" t="n">
        <v>11.6</v>
      </c>
      <c r="FU599" s="661" t="n">
        <v>47</v>
      </c>
      <c r="FV599" s="580" t="n">
        <v>2</v>
      </c>
      <c r="FW599" s="581"/>
      <c r="FX599" s="580"/>
      <c r="FY599" s="453" t="n">
        <f aca="false">1-FV599/(EG599+DD599)</f>
        <v>0.714285714285714</v>
      </c>
      <c r="FZ599" s="453"/>
      <c r="GA599" s="430"/>
      <c r="GB599" s="514" t="n">
        <f aca="false">1-FT599/DZ599</f>
        <v>0.275</v>
      </c>
      <c r="GC599" s="515" t="n">
        <f aca="false">(CW599+DZ599-FT599)</f>
        <v>4.4</v>
      </c>
      <c r="GD599" s="514" t="n">
        <f aca="false">1-FU599/EA599</f>
        <v>0.184027777777778</v>
      </c>
      <c r="GE599" s="528" t="n">
        <f aca="false">CX599+EA599-FU599</f>
        <v>10.6</v>
      </c>
      <c r="GF599" s="462" t="n">
        <f aca="false">4100/BS599*24</f>
        <v>2.21756473531201</v>
      </c>
      <c r="GG599" s="607" t="n">
        <v>20</v>
      </c>
      <c r="GH599" s="451" t="n">
        <f aca="false">GG599/80</f>
        <v>0.25</v>
      </c>
      <c r="GI599" s="406" t="n">
        <v>140</v>
      </c>
      <c r="GJ599" s="463" t="n">
        <f aca="false">GI599/GG599</f>
        <v>7</v>
      </c>
      <c r="GK599" s="464" t="n">
        <f aca="false">GG599/(BS599/24)*1000</f>
        <v>10.8173889527415</v>
      </c>
      <c r="GL599" s="465" t="n">
        <v>8.25</v>
      </c>
      <c r="GM599" s="530" t="n">
        <v>11</v>
      </c>
      <c r="GN599" s="407" t="n">
        <v>44</v>
      </c>
      <c r="GO599" s="514" t="n">
        <f aca="false">1-GM599/FT599</f>
        <v>0.0517241379310345</v>
      </c>
      <c r="GP599" s="451" t="n">
        <f aca="false">1-GN599/FU599</f>
        <v>0.0638297872340425</v>
      </c>
      <c r="GQ599" s="578" t="n">
        <v>8</v>
      </c>
      <c r="GR599" s="456" t="n">
        <f aca="false">4300/BS599*24</f>
        <v>2.32573862483943</v>
      </c>
      <c r="GS599" s="532" t="n">
        <f aca="false">HC599</f>
        <v>10.1</v>
      </c>
      <c r="GT599" s="532" t="n">
        <f aca="false">HD599</f>
        <v>31.31</v>
      </c>
      <c r="GU599" s="514" t="n">
        <f aca="false">1-GS599/GM599</f>
        <v>0.0818181818181819</v>
      </c>
      <c r="GV599" s="514" t="n">
        <f aca="false">1-GT599/GN599</f>
        <v>0.288409090909091</v>
      </c>
      <c r="GW599" s="514" t="n">
        <f aca="false">1-HC599/FT599</f>
        <v>0.129310344827586</v>
      </c>
      <c r="GX599" s="514" t="n">
        <f aca="false">1-HD599/FU599</f>
        <v>0.333829787234043</v>
      </c>
      <c r="GY599" s="463" t="n">
        <f aca="false">GK599/(FU599-HD599)</f>
        <v>0.689444802596656</v>
      </c>
      <c r="GZ599" s="406" t="n">
        <v>44925</v>
      </c>
      <c r="HA599" s="582" t="n">
        <v>8.26</v>
      </c>
      <c r="HB599" s="452" t="n">
        <v>8.01</v>
      </c>
      <c r="HC599" s="578" t="n">
        <v>10.1</v>
      </c>
      <c r="HD599" s="464" t="n">
        <f aca="false">HC599*3.1</f>
        <v>31.31</v>
      </c>
      <c r="HE599" s="464" t="n">
        <v>10.2</v>
      </c>
      <c r="HF599" s="464" t="n">
        <f aca="false">HE599*2.7</f>
        <v>27.54</v>
      </c>
      <c r="HG599" s="583"/>
      <c r="HH599" s="576" t="n">
        <v>8</v>
      </c>
      <c r="HI599" s="584" t="n">
        <v>6830</v>
      </c>
      <c r="HJ599" s="407" t="n">
        <f aca="false">HI599*0.67</f>
        <v>4576.1</v>
      </c>
      <c r="HK599" s="407"/>
      <c r="HL599" s="550"/>
      <c r="HM599" s="585"/>
      <c r="HN599" s="462" t="n">
        <v>5.27</v>
      </c>
      <c r="HO599" s="575"/>
      <c r="HP599" s="549" t="n">
        <v>0.04</v>
      </c>
      <c r="HQ599" s="586"/>
      <c r="HR599" s="587"/>
      <c r="HS599" s="521" t="n">
        <v>0.2</v>
      </c>
      <c r="HT599" s="588" t="n">
        <v>4</v>
      </c>
      <c r="HU599" s="523" t="n">
        <f aca="false">72500/BA599*24</f>
        <v>41.5740807110601</v>
      </c>
      <c r="HV599" s="514" t="n">
        <f aca="false">1-HC599/BE599</f>
        <v>0.786919831223629</v>
      </c>
      <c r="HW599" s="514" t="n">
        <f aca="false">1-HD599/BF599</f>
        <v>0.858963963963964</v>
      </c>
      <c r="HX599" s="514" t="n">
        <f aca="false">1-HN599/BK599</f>
        <v>0.724083769633508</v>
      </c>
      <c r="HY599" s="600" t="s">
        <v>272</v>
      </c>
    </row>
    <row r="600" s="599" customFormat="true" ht="15" hidden="false" customHeight="true" outlineLevel="0" collapsed="false">
      <c r="A600" s="401" t="n">
        <v>44082</v>
      </c>
      <c r="B600" s="516" t="n">
        <v>45134</v>
      </c>
      <c r="C600" s="403" t="n">
        <f aca="false">B600/$B$6</f>
        <v>0.90268</v>
      </c>
      <c r="D600" s="572" t="n">
        <v>8.25</v>
      </c>
      <c r="E600" s="573" t="n">
        <v>43</v>
      </c>
      <c r="F600" s="407" t="n">
        <v>186</v>
      </c>
      <c r="G600" s="407" t="n">
        <f aca="false">F600*B600/1000</f>
        <v>8394.924</v>
      </c>
      <c r="H600" s="403" t="n">
        <f aca="false">G600/$G$6</f>
        <v>0.33579696</v>
      </c>
      <c r="I600" s="574"/>
      <c r="J600" s="407"/>
      <c r="K600" s="575"/>
      <c r="L600" s="575"/>
      <c r="M600" s="575"/>
      <c r="N600" s="576"/>
      <c r="O600" s="576"/>
      <c r="P600" s="410"/>
      <c r="Q600" s="410" t="n">
        <v>1440</v>
      </c>
      <c r="R600" s="410"/>
      <c r="S600" s="410"/>
      <c r="T600" s="411" t="n">
        <v>5.15</v>
      </c>
      <c r="U600" s="410" t="n">
        <f aca="false">V600/2.9</f>
        <v>3775.86206896552</v>
      </c>
      <c r="V600" s="410" t="n">
        <v>10950</v>
      </c>
      <c r="W600" s="410" t="n">
        <v>3798</v>
      </c>
      <c r="X600" s="517" t="n">
        <v>1080</v>
      </c>
      <c r="Y600" s="474"/>
      <c r="Z600" s="430"/>
      <c r="AA600" s="448"/>
      <c r="AB600" s="410"/>
      <c r="AC600" s="410"/>
      <c r="AD600" s="475"/>
      <c r="AE600" s="478"/>
      <c r="AF600" s="479" t="n">
        <f aca="false">X600+Q600</f>
        <v>2520</v>
      </c>
      <c r="AG600" s="478" t="n">
        <f aca="false">AF600/$AF$6</f>
        <v>1.008</v>
      </c>
      <c r="AH600" s="479" t="n">
        <f aca="false">AI600/2.9</f>
        <v>2185.12315270936</v>
      </c>
      <c r="AI600" s="479" t="n">
        <f aca="false">(V600*Q600+F600*X600)/AF600</f>
        <v>6336.85714285714</v>
      </c>
      <c r="AJ600" s="474" t="n">
        <f aca="false">(V600*Q600+X600*F600)/1000</f>
        <v>15968.88</v>
      </c>
      <c r="AK600" s="478" t="n">
        <f aca="false">AJ600/$AJ$6</f>
        <v>0.709728</v>
      </c>
      <c r="AL600" s="448" t="n">
        <v>37</v>
      </c>
      <c r="AM600" s="480"/>
      <c r="AN600" s="474" t="n">
        <v>3210</v>
      </c>
      <c r="AO600" s="474" t="n">
        <v>3226</v>
      </c>
      <c r="AP600" s="480" t="n">
        <v>7.86</v>
      </c>
      <c r="AQ600" s="448" t="n">
        <v>744.5</v>
      </c>
      <c r="AR600" s="474" t="n">
        <f aca="false">AQ600*2.9</f>
        <v>2159.05</v>
      </c>
      <c r="AS600" s="658" t="n">
        <f aca="false">AR600/AQ600</f>
        <v>2.9</v>
      </c>
      <c r="AT600" s="474" t="n">
        <v>6680</v>
      </c>
      <c r="AU600" s="448"/>
      <c r="AV600" s="481" t="n">
        <v>2</v>
      </c>
      <c r="AW600" s="480" t="n">
        <v>8.66</v>
      </c>
      <c r="AX600" s="480" t="n">
        <v>43.17</v>
      </c>
      <c r="AY600" s="481" t="n">
        <v>17</v>
      </c>
      <c r="AZ600" s="481" t="n">
        <v>2.8</v>
      </c>
      <c r="BA600" s="421" t="n">
        <f aca="false">CC600+DF600</f>
        <v>44791</v>
      </c>
      <c r="BB600" s="422" t="n">
        <f aca="false">BA600/$BA$6</f>
        <v>0.89582</v>
      </c>
      <c r="BC600" s="423"/>
      <c r="BD600" s="424" t="n">
        <v>8.52</v>
      </c>
      <c r="BE600" s="425" t="n">
        <v>45.8</v>
      </c>
      <c r="BF600" s="421" t="n">
        <v>236</v>
      </c>
      <c r="BG600" s="427" t="n">
        <v>8150</v>
      </c>
      <c r="BH600" s="421" t="n">
        <f aca="false">BG600*0.67</f>
        <v>5460.5</v>
      </c>
      <c r="BI600" s="433" t="n">
        <v>1544</v>
      </c>
      <c r="BJ600" s="422" t="n">
        <f aca="false">BI600/35.5*(23+35.5)/BH600</f>
        <v>0.465953306138451</v>
      </c>
      <c r="BK600" s="428" t="n">
        <v>18.9</v>
      </c>
      <c r="BL600" s="428" t="n">
        <v>12.4</v>
      </c>
      <c r="BM600" s="429" t="n">
        <v>4</v>
      </c>
      <c r="BN600" s="423" t="n">
        <v>1.8</v>
      </c>
      <c r="BO600" s="426" t="n">
        <v>131</v>
      </c>
      <c r="BP600" s="426" t="n">
        <v>32</v>
      </c>
      <c r="BQ600" s="424" t="n">
        <v>3.98</v>
      </c>
      <c r="BR600" s="422" t="n">
        <f aca="false">BQ600/$BQ$6</f>
        <v>0.552777777777778</v>
      </c>
      <c r="BS600" s="410" t="n">
        <f aca="false">BA600+AF600</f>
        <v>47311</v>
      </c>
      <c r="BT600" s="430" t="n">
        <f aca="false">(BD600*BA600+AP600*AF600)/(AF600+BA600)</f>
        <v>8.48484538479423</v>
      </c>
      <c r="BU600" s="431" t="n">
        <f aca="false">(AQ600*Y600+BA600*BE600)/(BA600+Y600)</f>
        <v>45.8</v>
      </c>
      <c r="BV600" s="431" t="n">
        <f aca="false">(BA600*BF600+AR600*AF600)/(AF600+BA600)</f>
        <v>338.430428441589</v>
      </c>
      <c r="BW600" s="431" t="n">
        <f aca="false">(BA600*BG600+AS600*AF600)/(AF600+BA600)</f>
        <v>7716.04823402591</v>
      </c>
      <c r="BX600" s="431" t="n">
        <f aca="false">BW600*0.65</f>
        <v>5015.43135211684</v>
      </c>
      <c r="BY600" s="431" t="n">
        <f aca="false">(BK600*BA600+AY600*AF600)/BS600</f>
        <v>18.7987973198622</v>
      </c>
      <c r="BZ600" s="431" t="n">
        <f aca="false">(BL600*BA600+AY600*AF600)/BS600</f>
        <v>12.6450170150705</v>
      </c>
      <c r="CA600" s="432" t="n">
        <f aca="false">(BN600*BA600+AZ600*AF600)/BS600</f>
        <v>1.85326456849359</v>
      </c>
      <c r="CB600" s="431" t="n">
        <f aca="false">BO600</f>
        <v>131</v>
      </c>
      <c r="CC600" s="433" t="n">
        <v>22442</v>
      </c>
      <c r="CD600" s="412" t="n">
        <f aca="false">CC600+AF600/2</f>
        <v>23702</v>
      </c>
      <c r="CE600" s="422" t="n">
        <f aca="false">CD600/25000</f>
        <v>0.94808</v>
      </c>
      <c r="CF600" s="434" t="n">
        <f aca="false">6700/CD600*24</f>
        <v>6.78423761707873</v>
      </c>
      <c r="CG600" s="435"/>
      <c r="CH600" s="428"/>
      <c r="CI600" s="447" t="n">
        <f aca="false">9500/CD600*24</f>
        <v>9.61944139735043</v>
      </c>
      <c r="CJ600" s="437" t="n">
        <v>33.5</v>
      </c>
      <c r="CK600" s="437" t="n">
        <v>1.85</v>
      </c>
      <c r="CL600" s="424"/>
      <c r="CM600" s="424" t="n">
        <v>17.2</v>
      </c>
      <c r="CN600" s="424" t="n">
        <v>72</v>
      </c>
      <c r="CO600" s="433"/>
      <c r="CP600" s="433"/>
      <c r="CQ600" s="438"/>
      <c r="CR600" s="438" t="n">
        <v>0.94</v>
      </c>
      <c r="CS600" s="425"/>
      <c r="CT600" s="433" t="n">
        <f aca="false">3500/CD600*24</f>
        <v>3.54400472533963</v>
      </c>
      <c r="CU600" s="435" t="n">
        <v>6.9</v>
      </c>
      <c r="CV600" s="439"/>
      <c r="CW600" s="440"/>
      <c r="CX600" s="441"/>
      <c r="CY600" s="442"/>
      <c r="CZ600" s="443"/>
      <c r="DA600" s="443"/>
      <c r="DB600" s="443"/>
      <c r="DC600" s="443"/>
      <c r="DD600" s="444"/>
      <c r="DE600" s="441"/>
      <c r="DF600" s="445" t="n">
        <v>22349</v>
      </c>
      <c r="DG600" s="446" t="n">
        <f aca="false">DF600+AF600/2</f>
        <v>23609</v>
      </c>
      <c r="DH600" s="422" t="n">
        <f aca="false">DG600/25000</f>
        <v>0.94436</v>
      </c>
      <c r="DI600" s="447" t="n">
        <f aca="false">6700/DG600*24</f>
        <v>6.8109619213012</v>
      </c>
      <c r="DJ600" s="435" t="n">
        <v>8.03</v>
      </c>
      <c r="DK600" s="428" t="n">
        <v>2.4</v>
      </c>
      <c r="DL600" s="447" t="n">
        <f aca="false">9500/DG600*24</f>
        <v>9.65733406751663</v>
      </c>
      <c r="DM600" s="423" t="n">
        <v>33.6</v>
      </c>
      <c r="DN600" s="423" t="n">
        <v>1.6</v>
      </c>
      <c r="DO600" s="424" t="n">
        <v>8.04</v>
      </c>
      <c r="DP600" s="424" t="n">
        <v>17.3</v>
      </c>
      <c r="DQ600" s="424" t="n">
        <v>74</v>
      </c>
      <c r="DR600" s="433" t="n">
        <v>4840</v>
      </c>
      <c r="DS600" s="433" t="n">
        <v>2380</v>
      </c>
      <c r="DT600" s="438" t="n">
        <f aca="false">DS600/DR600</f>
        <v>0.491735537190083</v>
      </c>
      <c r="DU600" s="438" t="n">
        <v>0.94</v>
      </c>
      <c r="DV600" s="425"/>
      <c r="DW600" s="447" t="n">
        <f aca="false">3500/DG600*24</f>
        <v>3.55796518276928</v>
      </c>
      <c r="DX600" s="435" t="n">
        <v>6.6</v>
      </c>
      <c r="DY600" s="439" t="n">
        <v>8.2</v>
      </c>
      <c r="DZ600" s="440" t="n">
        <v>16.1</v>
      </c>
      <c r="EA600" s="661" t="n">
        <f aca="false">DZ600*3.6</f>
        <v>57.96</v>
      </c>
      <c r="EB600" s="442" t="n">
        <v>7010</v>
      </c>
      <c r="EC600" s="443" t="n">
        <v>6.7</v>
      </c>
      <c r="ED600" s="443" t="n">
        <v>0.24</v>
      </c>
      <c r="EE600" s="443" t="n">
        <v>4.4</v>
      </c>
      <c r="EF600" s="443" t="n">
        <v>0.9</v>
      </c>
      <c r="EG600" s="444" t="n">
        <v>7</v>
      </c>
      <c r="EH600" s="441" t="n">
        <v>16</v>
      </c>
      <c r="EI600" s="430" t="n">
        <f aca="false">DY600</f>
        <v>8.2</v>
      </c>
      <c r="EJ600" s="448" t="n">
        <f aca="false">DZ600</f>
        <v>16.1</v>
      </c>
      <c r="EK600" s="449" t="n">
        <f aca="false">EA600</f>
        <v>57.96</v>
      </c>
      <c r="EL600" s="418" t="n">
        <f aca="false">EB600</f>
        <v>7010</v>
      </c>
      <c r="EM600" s="432" t="n">
        <f aca="false">EC600</f>
        <v>6.7</v>
      </c>
      <c r="EN600" s="432" t="n">
        <f aca="false">ED600</f>
        <v>0.24</v>
      </c>
      <c r="EO600" s="432" t="n">
        <f aca="false">EE600</f>
        <v>4.4</v>
      </c>
      <c r="EP600" s="432" t="n">
        <f aca="false">EF600</f>
        <v>0.9</v>
      </c>
      <c r="EQ600" s="431" t="n">
        <f aca="false">EG600</f>
        <v>7</v>
      </c>
      <c r="ER600" s="449" t="n">
        <f aca="false">EH600</f>
        <v>16</v>
      </c>
      <c r="ES600" s="450" t="n">
        <f aca="false">44000/(BA600+AF600)*24</f>
        <v>22.3203906068356</v>
      </c>
      <c r="ET600" s="451" t="n">
        <f aca="false">(BA600+AF600)/BA$6</f>
        <v>0.94622</v>
      </c>
      <c r="EU600" s="452" t="n">
        <f aca="false">BV600/1000/ES600*24</f>
        <v>0.363897318181818</v>
      </c>
      <c r="EV600" s="451" t="n">
        <f aca="false">EU600/$EU$6</f>
        <v>0.673883922558922</v>
      </c>
      <c r="EW600" s="514" t="n">
        <f aca="false">1-EM600/BY600</f>
        <v>0.64359422116217</v>
      </c>
      <c r="EX600" s="515" t="n">
        <f aca="false">BY600-EM600</f>
        <v>12.0987973198622</v>
      </c>
      <c r="EY600" s="514" t="n">
        <f aca="false">1-EJ600/BU600</f>
        <v>0.648471615720524</v>
      </c>
      <c r="EZ600" s="515" t="n">
        <f aca="false">BU600-EJ600</f>
        <v>29.7</v>
      </c>
      <c r="FA600" s="451" t="n">
        <f aca="false">1-EK600/BV600</f>
        <v>0.828738803815912</v>
      </c>
      <c r="FB600" s="432" t="n">
        <f aca="false">BV600-EK600</f>
        <v>280.470428441589</v>
      </c>
      <c r="FC600" s="453" t="n">
        <f aca="false">1-EP600/CA600</f>
        <v>0.514370470735563</v>
      </c>
      <c r="FD600" s="432" t="n">
        <f aca="false">CA600-EP600</f>
        <v>0.953264568493585</v>
      </c>
      <c r="FE600" s="453" t="n">
        <f aca="false">1-EQ600/CB600</f>
        <v>0.946564885496183</v>
      </c>
      <c r="FF600" s="431" t="n">
        <f aca="false">CB600-EQ600</f>
        <v>124</v>
      </c>
      <c r="FG600" s="406" t="n">
        <v>50400</v>
      </c>
      <c r="FH600" s="590"/>
      <c r="FI600" s="591"/>
      <c r="FJ600" s="592"/>
      <c r="FK600" s="456" t="n">
        <f aca="false">3000/BS600*24</f>
        <v>1.52184481410243</v>
      </c>
      <c r="FL600" s="531" t="n">
        <v>2000</v>
      </c>
      <c r="FM600" s="456" t="n">
        <f aca="false">FL600/BS600*1000</f>
        <v>42.2734670584008</v>
      </c>
      <c r="FN600" s="531" t="n">
        <v>6421</v>
      </c>
      <c r="FO600" s="533" t="n">
        <f aca="false">FN600/11.15/1.2/1000</f>
        <v>0.479895366218236</v>
      </c>
      <c r="FP600" s="450" t="n">
        <f aca="false">FN600/BS600*1000</f>
        <v>135.718965990996</v>
      </c>
      <c r="FQ600" s="458" t="n">
        <v>43.2</v>
      </c>
      <c r="FR600" s="459" t="n">
        <f aca="false">FQ600/BS600*1000</f>
        <v>0.913106888461457</v>
      </c>
      <c r="FS600" s="577" t="n">
        <v>8.34</v>
      </c>
      <c r="FT600" s="578" t="n">
        <v>12.4</v>
      </c>
      <c r="FU600" s="661" t="n">
        <v>52</v>
      </c>
      <c r="FV600" s="580" t="n">
        <v>4</v>
      </c>
      <c r="FW600" s="581" t="n">
        <v>0.32</v>
      </c>
      <c r="FX600" s="580" t="n">
        <v>8</v>
      </c>
      <c r="FY600" s="453" t="n">
        <f aca="false">1-FV600/(EG600+DD600)</f>
        <v>0.428571428571429</v>
      </c>
      <c r="FZ600" s="453" t="n">
        <f aca="false">1-FW600/(EF600+DC600)</f>
        <v>0.644444444444444</v>
      </c>
      <c r="GA600" s="430" t="n">
        <f aca="false">EF600+DC600-FW600</f>
        <v>0.58</v>
      </c>
      <c r="GB600" s="514" t="n">
        <f aca="false">1-FT600/DZ600</f>
        <v>0.229813664596273</v>
      </c>
      <c r="GC600" s="515" t="n">
        <f aca="false">(CW600+DZ600-FT600)</f>
        <v>3.7</v>
      </c>
      <c r="GD600" s="514" t="n">
        <f aca="false">1-FU600/EA600</f>
        <v>0.102829537612146</v>
      </c>
      <c r="GE600" s="528" t="n">
        <f aca="false">CX600+EA600-FU600</f>
        <v>5.96000000000001</v>
      </c>
      <c r="GF600" s="462" t="n">
        <f aca="false">4100/BS600*24</f>
        <v>2.07985457927332</v>
      </c>
      <c r="GG600" s="607" t="n">
        <v>20</v>
      </c>
      <c r="GH600" s="451" t="n">
        <f aca="false">GG600/80</f>
        <v>0.25</v>
      </c>
      <c r="GI600" s="406" t="n">
        <v>140</v>
      </c>
      <c r="GJ600" s="463" t="n">
        <f aca="false">GI600/GG600</f>
        <v>7</v>
      </c>
      <c r="GK600" s="464" t="n">
        <f aca="false">GG600/(BS600/24)*1000</f>
        <v>10.1456320940162</v>
      </c>
      <c r="GL600" s="465" t="n">
        <v>8.35</v>
      </c>
      <c r="GM600" s="530" t="n">
        <v>12</v>
      </c>
      <c r="GN600" s="407" t="n">
        <v>45</v>
      </c>
      <c r="GO600" s="514" t="n">
        <f aca="false">1-GM600/FT600</f>
        <v>0.0322580645161291</v>
      </c>
      <c r="GP600" s="451" t="n">
        <f aca="false">1-GN600/FU600</f>
        <v>0.134615384615385</v>
      </c>
      <c r="GQ600" s="578" t="n">
        <v>8</v>
      </c>
      <c r="GR600" s="456" t="n">
        <f aca="false">4300/BS600*24</f>
        <v>2.18131090021348</v>
      </c>
      <c r="GS600" s="532" t="n">
        <f aca="false">HC600</f>
        <v>11</v>
      </c>
      <c r="GT600" s="532" t="n">
        <f aca="false">HD600</f>
        <v>34.1</v>
      </c>
      <c r="GU600" s="514" t="n">
        <f aca="false">1-GS600/GM600</f>
        <v>0.0833333333333334</v>
      </c>
      <c r="GV600" s="514" t="n">
        <f aca="false">1-GT600/GN600</f>
        <v>0.242222222222222</v>
      </c>
      <c r="GW600" s="514" t="n">
        <f aca="false">1-HC600/FT600</f>
        <v>0.112903225806452</v>
      </c>
      <c r="GX600" s="514" t="n">
        <f aca="false">1-HD600/FU600</f>
        <v>0.344230769230769</v>
      </c>
      <c r="GY600" s="463" t="n">
        <f aca="false">GK600/(FU600-HD600)</f>
        <v>0.566795089051184</v>
      </c>
      <c r="GZ600" s="406" t="n">
        <v>47756</v>
      </c>
      <c r="HA600" s="582" t="n">
        <v>8.41</v>
      </c>
      <c r="HB600" s="452" t="n">
        <v>8.07</v>
      </c>
      <c r="HC600" s="578" t="n">
        <v>11</v>
      </c>
      <c r="HD600" s="464" t="n">
        <f aca="false">HC600*3.1</f>
        <v>34.1</v>
      </c>
      <c r="HE600" s="464" t="n">
        <v>11.5</v>
      </c>
      <c r="HF600" s="464" t="n">
        <f aca="false">HE600*2.7</f>
        <v>31.05</v>
      </c>
      <c r="HG600" s="583"/>
      <c r="HH600" s="576" t="n">
        <v>4</v>
      </c>
      <c r="HI600" s="584" t="n">
        <v>6910</v>
      </c>
      <c r="HJ600" s="407" t="n">
        <f aca="false">HI600*0.67</f>
        <v>4629.7</v>
      </c>
      <c r="HK600" s="407" t="n">
        <v>151</v>
      </c>
      <c r="HL600" s="550" t="n">
        <v>1212</v>
      </c>
      <c r="HM600" s="585" t="n">
        <v>6.7</v>
      </c>
      <c r="HN600" s="462" t="n">
        <v>5.3</v>
      </c>
      <c r="HO600" s="575" t="n">
        <v>0.19</v>
      </c>
      <c r="HP600" s="549" t="n">
        <v>0.04</v>
      </c>
      <c r="HQ600" s="586" t="n">
        <v>4.9</v>
      </c>
      <c r="HR600" s="587" t="n">
        <v>0.25</v>
      </c>
      <c r="HS600" s="521" t="n">
        <v>0.23</v>
      </c>
      <c r="HT600" s="588" t="n">
        <v>4</v>
      </c>
      <c r="HU600" s="523" t="n">
        <f aca="false">72500/BA600*24</f>
        <v>38.8470898171508</v>
      </c>
      <c r="HV600" s="514" t="n">
        <f aca="false">1-HC600/BE600</f>
        <v>0.759825327510917</v>
      </c>
      <c r="HW600" s="514" t="n">
        <f aca="false">1-HD600/BF600</f>
        <v>0.855508474576271</v>
      </c>
      <c r="HX600" s="514" t="n">
        <f aca="false">1-HN600/BK600</f>
        <v>0.71957671957672</v>
      </c>
      <c r="HY600" s="600" t="s">
        <v>273</v>
      </c>
    </row>
    <row r="601" s="599" customFormat="true" ht="15" hidden="false" customHeight="true" outlineLevel="0" collapsed="false">
      <c r="A601" s="401" t="n">
        <v>44083</v>
      </c>
      <c r="B601" s="516" t="n">
        <v>45132</v>
      </c>
      <c r="C601" s="403" t="n">
        <f aca="false">B601/$B$6</f>
        <v>0.90264</v>
      </c>
      <c r="D601" s="572" t="n">
        <v>8.11</v>
      </c>
      <c r="E601" s="573" t="n">
        <v>40.6</v>
      </c>
      <c r="F601" s="407" t="n">
        <v>175</v>
      </c>
      <c r="G601" s="407" t="n">
        <f aca="false">F601*B601/1000</f>
        <v>7898.1</v>
      </c>
      <c r="H601" s="403" t="n">
        <f aca="false">G601/$G$6</f>
        <v>0.315924</v>
      </c>
      <c r="I601" s="574"/>
      <c r="J601" s="407"/>
      <c r="K601" s="575"/>
      <c r="L601" s="575"/>
      <c r="M601" s="575"/>
      <c r="N601" s="576"/>
      <c r="O601" s="576"/>
      <c r="P601" s="410"/>
      <c r="Q601" s="410" t="n">
        <v>1440</v>
      </c>
      <c r="R601" s="410"/>
      <c r="S601" s="410"/>
      <c r="T601" s="411" t="n">
        <v>5.14</v>
      </c>
      <c r="U601" s="410" t="n">
        <f aca="false">V601/2.9</f>
        <v>3526.20689655172</v>
      </c>
      <c r="V601" s="410" t="n">
        <v>10226</v>
      </c>
      <c r="W601" s="410" t="n">
        <v>4371</v>
      </c>
      <c r="X601" s="517" t="n">
        <v>1080</v>
      </c>
      <c r="Y601" s="474"/>
      <c r="Z601" s="430"/>
      <c r="AA601" s="410"/>
      <c r="AB601" s="410"/>
      <c r="AC601" s="410"/>
      <c r="AD601" s="475"/>
      <c r="AE601" s="478"/>
      <c r="AF601" s="479" t="n">
        <f aca="false">X601+Q601</f>
        <v>2520</v>
      </c>
      <c r="AG601" s="478" t="n">
        <f aca="false">AF601/$AF$6</f>
        <v>1.008</v>
      </c>
      <c r="AH601" s="479" t="n">
        <f aca="false">AI601/2.9</f>
        <v>2040.83743842365</v>
      </c>
      <c r="AI601" s="479" t="n">
        <f aca="false">(V601*Q601+F601*X601)/AF601</f>
        <v>5918.42857142857</v>
      </c>
      <c r="AJ601" s="474" t="n">
        <f aca="false">(V601*Q601+X601*F601)/1000</f>
        <v>14914.44</v>
      </c>
      <c r="AK601" s="478" t="n">
        <f aca="false">AJ601/$AJ$6</f>
        <v>0.662864</v>
      </c>
      <c r="AL601" s="448" t="n">
        <v>37</v>
      </c>
      <c r="AM601" s="480"/>
      <c r="AN601" s="474" t="n">
        <v>3170</v>
      </c>
      <c r="AO601" s="474" t="n">
        <v>3114</v>
      </c>
      <c r="AP601" s="480" t="n">
        <v>7.72</v>
      </c>
      <c r="AQ601" s="448" t="n">
        <v>743</v>
      </c>
      <c r="AR601" s="474" t="n">
        <f aca="false">AQ601*2.9</f>
        <v>2154.7</v>
      </c>
      <c r="AS601" s="658" t="n">
        <f aca="false">AR601/AQ601</f>
        <v>2.9</v>
      </c>
      <c r="AT601" s="474" t="n">
        <v>7050</v>
      </c>
      <c r="AU601" s="448"/>
      <c r="AV601" s="481" t="n">
        <v>2.5</v>
      </c>
      <c r="AW601" s="480" t="n">
        <v>7.93</v>
      </c>
      <c r="AX601" s="480" t="n">
        <v>43.05</v>
      </c>
      <c r="AY601" s="481" t="n">
        <v>14.7</v>
      </c>
      <c r="AZ601" s="481" t="n">
        <v>3.7</v>
      </c>
      <c r="BA601" s="421" t="n">
        <f aca="false">CC601+DF601</f>
        <v>41072</v>
      </c>
      <c r="BB601" s="422" t="n">
        <f aca="false">BA601/$BA$6</f>
        <v>0.82144</v>
      </c>
      <c r="BC601" s="423"/>
      <c r="BD601" s="424" t="n">
        <v>8.15</v>
      </c>
      <c r="BE601" s="425" t="n">
        <v>52.4</v>
      </c>
      <c r="BF601" s="421" t="n">
        <v>264</v>
      </c>
      <c r="BG601" s="427" t="n">
        <v>7820</v>
      </c>
      <c r="BH601" s="421" t="n">
        <f aca="false">BG601*0.67</f>
        <v>5239.4</v>
      </c>
      <c r="BI601" s="433"/>
      <c r="BJ601" s="422"/>
      <c r="BK601" s="428" t="n">
        <v>22.9</v>
      </c>
      <c r="BL601" s="428"/>
      <c r="BM601" s="429"/>
      <c r="BN601" s="423"/>
      <c r="BO601" s="426" t="n">
        <v>176</v>
      </c>
      <c r="BP601" s="426"/>
      <c r="BQ601" s="424" t="n">
        <v>4.14</v>
      </c>
      <c r="BR601" s="422" t="n">
        <f aca="false">BQ601/$BQ$6</f>
        <v>0.575</v>
      </c>
      <c r="BS601" s="410" t="n">
        <f aca="false">BA601+AF601</f>
        <v>43592</v>
      </c>
      <c r="BT601" s="430" t="n">
        <f aca="false">(BD601*BA601+AP601*AF601)/(AF601+BA601)</f>
        <v>8.12514222793173</v>
      </c>
      <c r="BU601" s="431" t="n">
        <f aca="false">(AQ601*Y601+BA601*BE601)/(BA601+Y601)</f>
        <v>52.4</v>
      </c>
      <c r="BV601" s="431" t="n">
        <f aca="false">(BA601*BF601+AR601*AF601)/(AF601+BA601)</f>
        <v>373.299045696458</v>
      </c>
      <c r="BW601" s="431" t="n">
        <f aca="false">(BA601*BG601+AS601*AF601)/(AF601+BA601)</f>
        <v>7368.10304643054</v>
      </c>
      <c r="BX601" s="431" t="n">
        <f aca="false">BW601*0.65</f>
        <v>4789.26698017985</v>
      </c>
      <c r="BY601" s="431" t="n">
        <f aca="false">(BK601*BA601+AY601*AF601)/BS601</f>
        <v>22.4259680675353</v>
      </c>
      <c r="BZ601" s="431"/>
      <c r="CA601" s="432"/>
      <c r="CB601" s="431" t="n">
        <f aca="false">BO601</f>
        <v>176</v>
      </c>
      <c r="CC601" s="433" t="n">
        <v>20589</v>
      </c>
      <c r="CD601" s="412" t="n">
        <f aca="false">CC601+AF601/2</f>
        <v>21849</v>
      </c>
      <c r="CE601" s="422" t="n">
        <f aca="false">CD601/25000</f>
        <v>0.87396</v>
      </c>
      <c r="CF601" s="434" t="n">
        <f aca="false">6700/CD601*24</f>
        <v>7.35960455856103</v>
      </c>
      <c r="CG601" s="435"/>
      <c r="CH601" s="428"/>
      <c r="CI601" s="447" t="n">
        <f aca="false">9500/CD601*24</f>
        <v>10.4352601949746</v>
      </c>
      <c r="CJ601" s="437" t="n">
        <v>33.9</v>
      </c>
      <c r="CK601" s="437" t="n">
        <v>2</v>
      </c>
      <c r="CL601" s="424"/>
      <c r="CM601" s="424" t="n">
        <v>19</v>
      </c>
      <c r="CN601" s="424" t="n">
        <v>73</v>
      </c>
      <c r="CO601" s="433"/>
      <c r="CP601" s="433"/>
      <c r="CQ601" s="438"/>
      <c r="CR601" s="438" t="n">
        <v>0.95</v>
      </c>
      <c r="CS601" s="425"/>
      <c r="CT601" s="433" t="n">
        <f aca="false">3500/CD601*24</f>
        <v>3.84456954551696</v>
      </c>
      <c r="CU601" s="435" t="n">
        <v>5.85</v>
      </c>
      <c r="CV601" s="439"/>
      <c r="CW601" s="440"/>
      <c r="CX601" s="441"/>
      <c r="CY601" s="442"/>
      <c r="CZ601" s="443"/>
      <c r="DA601" s="443"/>
      <c r="DB601" s="443"/>
      <c r="DC601" s="443"/>
      <c r="DD601" s="444"/>
      <c r="DE601" s="441"/>
      <c r="DF601" s="445" t="n">
        <v>20483</v>
      </c>
      <c r="DG601" s="446" t="n">
        <f aca="false">DF601+AF601/2</f>
        <v>21743</v>
      </c>
      <c r="DH601" s="422" t="n">
        <f aca="false">DG601/25000</f>
        <v>0.86972</v>
      </c>
      <c r="DI601" s="447" t="n">
        <f aca="false">6700/DG601*24</f>
        <v>7.3954836039185</v>
      </c>
      <c r="DJ601" s="435" t="n">
        <v>7.8</v>
      </c>
      <c r="DK601" s="428" t="n">
        <v>2.9</v>
      </c>
      <c r="DL601" s="447" t="n">
        <f aca="false">9500/DG601*24</f>
        <v>10.4861334682427</v>
      </c>
      <c r="DM601" s="423" t="n">
        <v>34</v>
      </c>
      <c r="DN601" s="423" t="n">
        <v>2.66</v>
      </c>
      <c r="DO601" s="424" t="n">
        <v>7.99</v>
      </c>
      <c r="DP601" s="424" t="n">
        <v>19.4</v>
      </c>
      <c r="DQ601" s="424" t="n">
        <v>75</v>
      </c>
      <c r="DR601" s="433"/>
      <c r="DS601" s="433"/>
      <c r="DT601" s="438"/>
      <c r="DU601" s="438" t="n">
        <v>0.95</v>
      </c>
      <c r="DV601" s="425"/>
      <c r="DW601" s="447" t="n">
        <f aca="false">3500/DG601*24</f>
        <v>3.86331233040519</v>
      </c>
      <c r="DX601" s="435" t="n">
        <v>6.57</v>
      </c>
      <c r="DY601" s="439" t="n">
        <v>8.26</v>
      </c>
      <c r="DZ601" s="440" t="n">
        <v>16.9</v>
      </c>
      <c r="EA601" s="661" t="n">
        <f aca="false">DZ601*3.6</f>
        <v>60.84</v>
      </c>
      <c r="EB601" s="442" t="n">
        <v>7200</v>
      </c>
      <c r="EC601" s="443" t="n">
        <v>6.54</v>
      </c>
      <c r="ED601" s="443"/>
      <c r="EE601" s="443"/>
      <c r="EF601" s="443"/>
      <c r="EG601" s="444" t="n">
        <v>6</v>
      </c>
      <c r="EH601" s="441"/>
      <c r="EI601" s="430" t="n">
        <f aca="false">DY601</f>
        <v>8.26</v>
      </c>
      <c r="EJ601" s="448" t="n">
        <f aca="false">DZ601</f>
        <v>16.9</v>
      </c>
      <c r="EK601" s="449" t="n">
        <f aca="false">EA601</f>
        <v>60.84</v>
      </c>
      <c r="EL601" s="418" t="n">
        <f aca="false">EB601</f>
        <v>7200</v>
      </c>
      <c r="EM601" s="432" t="n">
        <f aca="false">EC601</f>
        <v>6.54</v>
      </c>
      <c r="EN601" s="432"/>
      <c r="EO601" s="432"/>
      <c r="EP601" s="432"/>
      <c r="EQ601" s="431" t="n">
        <f aca="false">EG601</f>
        <v>6</v>
      </c>
      <c r="ER601" s="449"/>
      <c r="ES601" s="450" t="n">
        <f aca="false">44000/(BA601+AF601)*24</f>
        <v>24.2246283721784</v>
      </c>
      <c r="ET601" s="451" t="n">
        <f aca="false">(BA601+AF601)/BA$6</f>
        <v>0.87184</v>
      </c>
      <c r="EU601" s="452" t="n">
        <f aca="false">BV601/1000/ES601*24</f>
        <v>0.369837545454545</v>
      </c>
      <c r="EV601" s="451" t="n">
        <f aca="false">EU601/$EU$6</f>
        <v>0.684884343434343</v>
      </c>
      <c r="EW601" s="514" t="n">
        <f aca="false">1-EM601/BY601</f>
        <v>0.708373793260343</v>
      </c>
      <c r="EX601" s="515" t="n">
        <f aca="false">BY601-EM601</f>
        <v>15.8859680675353</v>
      </c>
      <c r="EY601" s="514" t="n">
        <f aca="false">1-EJ601/BU601</f>
        <v>0.677480916030534</v>
      </c>
      <c r="EZ601" s="515" t="n">
        <f aca="false">BU601-EJ601</f>
        <v>35.5</v>
      </c>
      <c r="FA601" s="451" t="n">
        <f aca="false">1-EK601/BV601</f>
        <v>0.837020745963891</v>
      </c>
      <c r="FB601" s="432" t="n">
        <f aca="false">BV601-EK601</f>
        <v>312.459045696458</v>
      </c>
      <c r="FC601" s="453"/>
      <c r="FD601" s="432"/>
      <c r="FE601" s="453" t="n">
        <f aca="false">1-EQ601/CB601</f>
        <v>0.965909090909091</v>
      </c>
      <c r="FF601" s="431" t="n">
        <f aca="false">CB601-EQ601</f>
        <v>170</v>
      </c>
      <c r="FG601" s="406" t="n">
        <v>50400</v>
      </c>
      <c r="FH601" s="590"/>
      <c r="FI601" s="591"/>
      <c r="FJ601" s="592"/>
      <c r="FK601" s="456" t="n">
        <f aca="false">3000/BS601*24</f>
        <v>1.65167920719398</v>
      </c>
      <c r="FL601" s="531" t="n">
        <v>2000</v>
      </c>
      <c r="FM601" s="456" t="n">
        <f aca="false">FL601/BS601*1000</f>
        <v>45.8799779776106</v>
      </c>
      <c r="FN601" s="531" t="n">
        <v>6065</v>
      </c>
      <c r="FO601" s="533" t="n">
        <f aca="false">FN601/11.15/1.2/1000</f>
        <v>0.453288490284006</v>
      </c>
      <c r="FP601" s="450" t="n">
        <f aca="false">FN601/BS601*1000</f>
        <v>139.131033217104</v>
      </c>
      <c r="FQ601" s="458" t="n">
        <v>43.2</v>
      </c>
      <c r="FR601" s="459" t="n">
        <f aca="false">FQ601/BS601*1000</f>
        <v>0.991007524316388</v>
      </c>
      <c r="FS601" s="577" t="n">
        <v>8.23</v>
      </c>
      <c r="FT601" s="578" t="n">
        <v>12.7</v>
      </c>
      <c r="FU601" s="661" t="n">
        <v>48</v>
      </c>
      <c r="FV601" s="580" t="n">
        <v>4</v>
      </c>
      <c r="FW601" s="581"/>
      <c r="FX601" s="580"/>
      <c r="FY601" s="453" t="n">
        <f aca="false">1-FV601/(EG601+DD601)</f>
        <v>0.333333333333333</v>
      </c>
      <c r="FZ601" s="453"/>
      <c r="GA601" s="430"/>
      <c r="GB601" s="514" t="n">
        <f aca="false">1-FT601/DZ601</f>
        <v>0.248520710059172</v>
      </c>
      <c r="GC601" s="515" t="n">
        <f aca="false">(CW601+DZ601-FT601)</f>
        <v>4.2</v>
      </c>
      <c r="GD601" s="514" t="n">
        <f aca="false">1-FU601/EA601</f>
        <v>0.211045364891519</v>
      </c>
      <c r="GE601" s="528" t="n">
        <f aca="false">CX601+EA601-FU601</f>
        <v>12.84</v>
      </c>
      <c r="GF601" s="462" t="n">
        <f aca="false">4100/BS601*24</f>
        <v>2.25729491649844</v>
      </c>
      <c r="GG601" s="607" t="n">
        <v>20</v>
      </c>
      <c r="GH601" s="451" t="n">
        <f aca="false">GG601/80</f>
        <v>0.25</v>
      </c>
      <c r="GI601" s="406" t="n">
        <v>140</v>
      </c>
      <c r="GJ601" s="463" t="n">
        <f aca="false">GI601/GG601</f>
        <v>7</v>
      </c>
      <c r="GK601" s="464" t="n">
        <f aca="false">GG601/(BS601/24)*1000</f>
        <v>11.0111947146265</v>
      </c>
      <c r="GL601" s="465" t="n">
        <v>8.3</v>
      </c>
      <c r="GM601" s="530" t="n">
        <v>12.4</v>
      </c>
      <c r="GN601" s="407" t="n">
        <v>50</v>
      </c>
      <c r="GO601" s="514" t="n">
        <f aca="false">1-GM601/FT601</f>
        <v>0.0236220472440944</v>
      </c>
      <c r="GP601" s="451" t="n">
        <f aca="false">1-GN601/FU601</f>
        <v>-0.0416666666666667</v>
      </c>
      <c r="GQ601" s="578" t="n">
        <v>8</v>
      </c>
      <c r="GR601" s="456" t="n">
        <f aca="false">4300/BS601*24</f>
        <v>2.36740686364471</v>
      </c>
      <c r="GS601" s="532" t="n">
        <f aca="false">HC601</f>
        <v>11.5</v>
      </c>
      <c r="GT601" s="532" t="n">
        <f aca="false">HD601</f>
        <v>35.65</v>
      </c>
      <c r="GU601" s="514" t="n">
        <f aca="false">1-GS601/GM601</f>
        <v>0.0725806451612904</v>
      </c>
      <c r="GV601" s="514" t="n">
        <f aca="false">1-GT601/GN601</f>
        <v>0.287</v>
      </c>
      <c r="GW601" s="514" t="n">
        <f aca="false">1-HC601/FT601</f>
        <v>0.0944881889763779</v>
      </c>
      <c r="GX601" s="514" t="n">
        <f aca="false">1-HD601/FU601</f>
        <v>0.257291666666667</v>
      </c>
      <c r="GY601" s="463" t="n">
        <f aca="false">GK601/(FU601-HD601)</f>
        <v>0.891594713734942</v>
      </c>
      <c r="GZ601" s="406" t="n">
        <v>42889</v>
      </c>
      <c r="HA601" s="582" t="n">
        <v>8.25</v>
      </c>
      <c r="HB601" s="452" t="n">
        <v>8.11</v>
      </c>
      <c r="HC601" s="578" t="n">
        <v>11.5</v>
      </c>
      <c r="HD601" s="464" t="n">
        <f aca="false">HC601*3.1</f>
        <v>35.65</v>
      </c>
      <c r="HE601" s="464" t="n">
        <v>11.4</v>
      </c>
      <c r="HF601" s="464" t="n">
        <f aca="false">HE601*2.7</f>
        <v>30.78</v>
      </c>
      <c r="HG601" s="583"/>
      <c r="HH601" s="576" t="n">
        <v>2</v>
      </c>
      <c r="HI601" s="584" t="n">
        <v>7060</v>
      </c>
      <c r="HJ601" s="407" t="n">
        <f aca="false">HI601*0.67</f>
        <v>4730.2</v>
      </c>
      <c r="HK601" s="407"/>
      <c r="HL601" s="550"/>
      <c r="HM601" s="585"/>
      <c r="HN601" s="462" t="n">
        <v>5.79</v>
      </c>
      <c r="HO601" s="575"/>
      <c r="HP601" s="549" t="n">
        <v>0.04</v>
      </c>
      <c r="HQ601" s="586"/>
      <c r="HR601" s="587"/>
      <c r="HS601" s="521" t="n">
        <v>0.27</v>
      </c>
      <c r="HT601" s="588" t="n">
        <v>4</v>
      </c>
      <c r="HU601" s="523" t="n">
        <f aca="false">72500/BA601*24</f>
        <v>42.3646279703935</v>
      </c>
      <c r="HV601" s="514" t="n">
        <f aca="false">1-HC601/BE601</f>
        <v>0.780534351145038</v>
      </c>
      <c r="HW601" s="514" t="n">
        <f aca="false">1-HD601/BF601</f>
        <v>0.864962121212121</v>
      </c>
      <c r="HX601" s="514" t="n">
        <f aca="false">1-HN601/BK601</f>
        <v>0.747161572052402</v>
      </c>
      <c r="HY601" s="600" t="s">
        <v>274</v>
      </c>
    </row>
    <row r="602" s="599" customFormat="true" ht="15" hidden="false" customHeight="true" outlineLevel="0" collapsed="false">
      <c r="A602" s="401" t="n">
        <v>44084</v>
      </c>
      <c r="B602" s="516" t="n">
        <v>37874</v>
      </c>
      <c r="C602" s="403" t="n">
        <f aca="false">B602/$B$6</f>
        <v>0.75748</v>
      </c>
      <c r="D602" s="572" t="n">
        <v>7.64</v>
      </c>
      <c r="E602" s="573" t="n">
        <v>38.25</v>
      </c>
      <c r="F602" s="407" t="n">
        <v>182</v>
      </c>
      <c r="G602" s="407" t="n">
        <f aca="false">F602*B602/1000</f>
        <v>6893.068</v>
      </c>
      <c r="H602" s="403" t="n">
        <f aca="false">G602/$G$6</f>
        <v>0.27572272</v>
      </c>
      <c r="I602" s="574"/>
      <c r="J602" s="407"/>
      <c r="K602" s="575"/>
      <c r="L602" s="575"/>
      <c r="M602" s="575"/>
      <c r="N602" s="576"/>
      <c r="O602" s="576"/>
      <c r="P602" s="410"/>
      <c r="Q602" s="410" t="n">
        <v>1440</v>
      </c>
      <c r="R602" s="410"/>
      <c r="S602" s="410"/>
      <c r="T602" s="411" t="n">
        <v>5.18</v>
      </c>
      <c r="U602" s="410" t="n">
        <f aca="false">V602/2.9</f>
        <v>3937.58620689655</v>
      </c>
      <c r="V602" s="410" t="n">
        <v>11419</v>
      </c>
      <c r="W602" s="410" t="n">
        <v>4199</v>
      </c>
      <c r="X602" s="517" t="n">
        <v>1080</v>
      </c>
      <c r="Y602" s="474"/>
      <c r="Z602" s="430"/>
      <c r="AA602" s="410"/>
      <c r="AB602" s="410"/>
      <c r="AC602" s="410"/>
      <c r="AD602" s="475"/>
      <c r="AE602" s="478"/>
      <c r="AF602" s="479" t="n">
        <f aca="false">X602+Q602</f>
        <v>2520</v>
      </c>
      <c r="AG602" s="478" t="n">
        <f aca="false">AF602/$AF$6</f>
        <v>1.008</v>
      </c>
      <c r="AH602" s="479" t="n">
        <f aca="false">AI602/2.9</f>
        <v>2276.94581280788</v>
      </c>
      <c r="AI602" s="479" t="n">
        <f aca="false">(V602*Q602+F602*X602)/AF602</f>
        <v>6603.14285714286</v>
      </c>
      <c r="AJ602" s="474" t="n">
        <f aca="false">(V602*Q602+X602*F602)/1000</f>
        <v>16639.92</v>
      </c>
      <c r="AK602" s="478" t="n">
        <f aca="false">AJ602/$AJ$6</f>
        <v>0.739552</v>
      </c>
      <c r="AL602" s="448" t="n">
        <v>37</v>
      </c>
      <c r="AM602" s="480"/>
      <c r="AN602" s="474" t="n">
        <v>3124</v>
      </c>
      <c r="AO602" s="474" t="n">
        <v>3035</v>
      </c>
      <c r="AP602" s="480" t="n">
        <v>7.67</v>
      </c>
      <c r="AQ602" s="448" t="n">
        <v>749</v>
      </c>
      <c r="AR602" s="474" t="n">
        <f aca="false">AQ602*2.9</f>
        <v>2172.1</v>
      </c>
      <c r="AS602" s="658" t="n">
        <f aca="false">AR602/AQ602</f>
        <v>2.9</v>
      </c>
      <c r="AT602" s="474" t="n">
        <v>6920</v>
      </c>
      <c r="AU602" s="448"/>
      <c r="AV602" s="481" t="n">
        <v>3</v>
      </c>
      <c r="AW602" s="480" t="n">
        <v>7.78</v>
      </c>
      <c r="AX602" s="480" t="n">
        <v>44.75</v>
      </c>
      <c r="AY602" s="481" t="n">
        <v>14.4</v>
      </c>
      <c r="AZ602" s="481" t="n">
        <v>3.1</v>
      </c>
      <c r="BA602" s="421" t="n">
        <f aca="false">CC602+DF602</f>
        <v>39363</v>
      </c>
      <c r="BB602" s="422" t="n">
        <f aca="false">BA602/$BA$6</f>
        <v>0.78726</v>
      </c>
      <c r="BC602" s="423"/>
      <c r="BD602" s="424" t="n">
        <v>8.14</v>
      </c>
      <c r="BE602" s="425" t="n">
        <v>50.5</v>
      </c>
      <c r="BF602" s="421" t="n">
        <v>235</v>
      </c>
      <c r="BG602" s="427" t="n">
        <v>7800</v>
      </c>
      <c r="BH602" s="421" t="n">
        <f aca="false">BG602*0.67</f>
        <v>5226</v>
      </c>
      <c r="BI602" s="433"/>
      <c r="BJ602" s="422"/>
      <c r="BK602" s="428" t="n">
        <v>22.7</v>
      </c>
      <c r="BL602" s="428"/>
      <c r="BM602" s="429"/>
      <c r="BN602" s="423"/>
      <c r="BO602" s="426" t="n">
        <v>213</v>
      </c>
      <c r="BP602" s="426"/>
      <c r="BQ602" s="424" t="n">
        <v>3.89</v>
      </c>
      <c r="BR602" s="422" t="n">
        <f aca="false">BQ602/$BQ$6</f>
        <v>0.540277777777778</v>
      </c>
      <c r="BS602" s="410" t="n">
        <f aca="false">BA602+AF602</f>
        <v>41883</v>
      </c>
      <c r="BT602" s="430" t="n">
        <f aca="false">(BD602*BA602+AP602*AF602)/(AF602+BA602)</f>
        <v>8.11172122340807</v>
      </c>
      <c r="BU602" s="431" t="n">
        <f aca="false">(AQ602*Y602+BA602*BE602)/(BA602+Y602)</f>
        <v>50.5</v>
      </c>
      <c r="BV602" s="431" t="n">
        <f aca="false">(BA602*BF602+AR602*AF602)/(AF602+BA602)</f>
        <v>351.55067688561</v>
      </c>
      <c r="BW602" s="431" t="n">
        <f aca="false">(BA602*BG602+AS602*AF602)/(AF602+BA602)</f>
        <v>7330.86712986176</v>
      </c>
      <c r="BX602" s="431" t="n">
        <f aca="false">BW602*0.65</f>
        <v>4765.06363441014</v>
      </c>
      <c r="BY602" s="431" t="n">
        <f aca="false">(BK602*BA602+AY602*AF602)/BS602</f>
        <v>22.2006088389084</v>
      </c>
      <c r="BZ602" s="431"/>
      <c r="CA602" s="432"/>
      <c r="CB602" s="431" t="n">
        <f aca="false">BO602</f>
        <v>213</v>
      </c>
      <c r="CC602" s="433" t="n">
        <v>19780</v>
      </c>
      <c r="CD602" s="412" t="n">
        <f aca="false">CC602+AF602/2</f>
        <v>21040</v>
      </c>
      <c r="CE602" s="422" t="n">
        <f aca="false">CD602/25000</f>
        <v>0.8416</v>
      </c>
      <c r="CF602" s="434" t="n">
        <f aca="false">6700/CD602*24</f>
        <v>7.6425855513308</v>
      </c>
      <c r="CG602" s="435"/>
      <c r="CH602" s="428"/>
      <c r="CI602" s="447" t="n">
        <f aca="false">9500/CD602*24</f>
        <v>10.8365019011407</v>
      </c>
      <c r="CJ602" s="437" t="n">
        <v>33.5</v>
      </c>
      <c r="CK602" s="437" t="n">
        <v>2.44</v>
      </c>
      <c r="CL602" s="424"/>
      <c r="CM602" s="424" t="n">
        <v>18.6</v>
      </c>
      <c r="CN602" s="424" t="n">
        <v>76</v>
      </c>
      <c r="CO602" s="433"/>
      <c r="CP602" s="433"/>
      <c r="CQ602" s="438"/>
      <c r="CR602" s="438" t="n">
        <v>0.94</v>
      </c>
      <c r="CS602" s="425"/>
      <c r="CT602" s="433" t="n">
        <f aca="false">3500/CD602*24</f>
        <v>3.99239543726236</v>
      </c>
      <c r="CU602" s="435" t="n">
        <v>6.05</v>
      </c>
      <c r="CV602" s="439"/>
      <c r="CW602" s="440"/>
      <c r="CX602" s="441"/>
      <c r="CY602" s="442"/>
      <c r="CZ602" s="443"/>
      <c r="DA602" s="443"/>
      <c r="DB602" s="443"/>
      <c r="DC602" s="443"/>
      <c r="DD602" s="444"/>
      <c r="DE602" s="441"/>
      <c r="DF602" s="445" t="n">
        <v>19583</v>
      </c>
      <c r="DG602" s="446" t="n">
        <f aca="false">DF602+AF602/2</f>
        <v>20843</v>
      </c>
      <c r="DH602" s="422" t="n">
        <f aca="false">DG602/25000</f>
        <v>0.83372</v>
      </c>
      <c r="DI602" s="447" t="n">
        <f aca="false">6700/DG602*24</f>
        <v>7.71482032336996</v>
      </c>
      <c r="DJ602" s="435" t="n">
        <v>8.11</v>
      </c>
      <c r="DK602" s="428" t="n">
        <v>2.9</v>
      </c>
      <c r="DL602" s="447" t="n">
        <f aca="false">9500/DG602*24</f>
        <v>10.9389243391067</v>
      </c>
      <c r="DM602" s="423" t="n">
        <v>33.5</v>
      </c>
      <c r="DN602" s="423" t="n">
        <v>2.6</v>
      </c>
      <c r="DO602" s="424" t="n">
        <v>8.07</v>
      </c>
      <c r="DP602" s="424" t="n">
        <v>19.6</v>
      </c>
      <c r="DQ602" s="424" t="n">
        <v>74</v>
      </c>
      <c r="DR602" s="433"/>
      <c r="DS602" s="433"/>
      <c r="DT602" s="438"/>
      <c r="DU602" s="438" t="n">
        <v>0.95</v>
      </c>
      <c r="DV602" s="425"/>
      <c r="DW602" s="447" t="n">
        <f aca="false">3500/DG602*24</f>
        <v>4.03013001967087</v>
      </c>
      <c r="DX602" s="435" t="n">
        <v>6.75</v>
      </c>
      <c r="DY602" s="439" t="n">
        <v>8.19</v>
      </c>
      <c r="DZ602" s="440" t="n">
        <v>17.5</v>
      </c>
      <c r="EA602" s="661" t="n">
        <f aca="false">DZ602*3.6</f>
        <v>63</v>
      </c>
      <c r="EB602" s="442" t="n">
        <v>7170</v>
      </c>
      <c r="EC602" s="443" t="n">
        <v>6.2</v>
      </c>
      <c r="ED602" s="443"/>
      <c r="EE602" s="443"/>
      <c r="EF602" s="443"/>
      <c r="EG602" s="444" t="n">
        <v>10</v>
      </c>
      <c r="EH602" s="441"/>
      <c r="EI602" s="430" t="n">
        <f aca="false">DY602</f>
        <v>8.19</v>
      </c>
      <c r="EJ602" s="448" t="n">
        <f aca="false">DZ602</f>
        <v>17.5</v>
      </c>
      <c r="EK602" s="449" t="n">
        <f aca="false">EA602</f>
        <v>63</v>
      </c>
      <c r="EL602" s="418" t="n">
        <f aca="false">EB602</f>
        <v>7170</v>
      </c>
      <c r="EM602" s="432" t="n">
        <f aca="false">EC602</f>
        <v>6.2</v>
      </c>
      <c r="EN602" s="432"/>
      <c r="EO602" s="432"/>
      <c r="EP602" s="432"/>
      <c r="EQ602" s="431" t="n">
        <f aca="false">EG602</f>
        <v>10</v>
      </c>
      <c r="ER602" s="449"/>
      <c r="ES602" s="450" t="n">
        <f aca="false">44000/(BA602+AF602)*24</f>
        <v>25.2130936179357</v>
      </c>
      <c r="ET602" s="451" t="n">
        <f aca="false">(BA602+AF602)/BA$6</f>
        <v>0.83766</v>
      </c>
      <c r="EU602" s="452" t="n">
        <f aca="false">BV602/1000/ES602*24</f>
        <v>0.334636295454545</v>
      </c>
      <c r="EV602" s="451" t="n">
        <f aca="false">EU602/$EU$6</f>
        <v>0.619696843434344</v>
      </c>
      <c r="EW602" s="514" t="n">
        <f aca="false">1-EM602/BY602</f>
        <v>0.720728379794072</v>
      </c>
      <c r="EX602" s="515" t="n">
        <f aca="false">BY602-EM602</f>
        <v>16.0006088389084</v>
      </c>
      <c r="EY602" s="514" t="n">
        <f aca="false">1-EJ602/BU602</f>
        <v>0.653465346534653</v>
      </c>
      <c r="EZ602" s="515" t="n">
        <f aca="false">BU602-EJ602</f>
        <v>33</v>
      </c>
      <c r="FA602" s="451" t="n">
        <f aca="false">1-EK602/BV602</f>
        <v>0.820793973266906</v>
      </c>
      <c r="FB602" s="432" t="n">
        <f aca="false">BV602-EK602</f>
        <v>288.55067688561</v>
      </c>
      <c r="FC602" s="453"/>
      <c r="FD602" s="432"/>
      <c r="FE602" s="453" t="n">
        <f aca="false">1-EQ602/CB602</f>
        <v>0.953051643192488</v>
      </c>
      <c r="FF602" s="431" t="n">
        <f aca="false">CB602-EQ602</f>
        <v>203</v>
      </c>
      <c r="FG602" s="406" t="n">
        <v>50400</v>
      </c>
      <c r="FH602" s="590"/>
      <c r="FI602" s="591"/>
      <c r="FJ602" s="592"/>
      <c r="FK602" s="456" t="n">
        <f aca="false">3000/BS602*24</f>
        <v>1.71907456485925</v>
      </c>
      <c r="FL602" s="531" t="n">
        <v>2000</v>
      </c>
      <c r="FM602" s="456" t="n">
        <f aca="false">FL602/BS602*1000</f>
        <v>47.7520712460903</v>
      </c>
      <c r="FN602" s="531" t="n">
        <v>6472</v>
      </c>
      <c r="FO602" s="533" t="n">
        <f aca="false">FN602/11.15/1.2/1000</f>
        <v>0.483707025411061</v>
      </c>
      <c r="FP602" s="450" t="n">
        <f aca="false">FN602/BS602*1000</f>
        <v>154.525702552348</v>
      </c>
      <c r="FQ602" s="458" t="n">
        <v>43.2</v>
      </c>
      <c r="FR602" s="459" t="n">
        <f aca="false">FQ602/BS602*1000</f>
        <v>1.03144473891555</v>
      </c>
      <c r="FS602" s="577" t="n">
        <v>8.22</v>
      </c>
      <c r="FT602" s="578" t="n">
        <v>14.4</v>
      </c>
      <c r="FU602" s="661" t="n">
        <v>44</v>
      </c>
      <c r="FV602" s="580" t="n">
        <v>4</v>
      </c>
      <c r="FW602" s="581"/>
      <c r="FX602" s="580"/>
      <c r="FY602" s="453" t="n">
        <f aca="false">1-FV602/(EG602+DD602)</f>
        <v>0.6</v>
      </c>
      <c r="FZ602" s="453"/>
      <c r="GA602" s="430"/>
      <c r="GB602" s="514" t="n">
        <f aca="false">1-FT602/DZ602</f>
        <v>0.177142857142857</v>
      </c>
      <c r="GC602" s="515" t="n">
        <f aca="false">(CW602+DZ602-FT602)</f>
        <v>3.1</v>
      </c>
      <c r="GD602" s="514" t="n">
        <f aca="false">1-FU602/EA602</f>
        <v>0.301587301587302</v>
      </c>
      <c r="GE602" s="528" t="n">
        <f aca="false">CX602+EA602-FU602</f>
        <v>19</v>
      </c>
      <c r="GF602" s="462" t="n">
        <f aca="false">4100/BS602*24</f>
        <v>2.34940190530764</v>
      </c>
      <c r="GG602" s="607" t="n">
        <v>20</v>
      </c>
      <c r="GH602" s="451" t="n">
        <f aca="false">GG602/80</f>
        <v>0.25</v>
      </c>
      <c r="GI602" s="406" t="n">
        <v>140</v>
      </c>
      <c r="GJ602" s="463" t="n">
        <f aca="false">GI602/GG602</f>
        <v>7</v>
      </c>
      <c r="GK602" s="464" t="n">
        <f aca="false">GG602/(BS602/24)*1000</f>
        <v>11.4604970990617</v>
      </c>
      <c r="GL602" s="465" t="n">
        <v>8.32</v>
      </c>
      <c r="GM602" s="530" t="n">
        <v>13.8</v>
      </c>
      <c r="GN602" s="407" t="n">
        <v>43</v>
      </c>
      <c r="GO602" s="514" t="n">
        <f aca="false">1-GM602/FT602</f>
        <v>0.0416666666666666</v>
      </c>
      <c r="GP602" s="451" t="n">
        <f aca="false">1-GN602/FU602</f>
        <v>0.0227272727272727</v>
      </c>
      <c r="GQ602" s="578" t="n">
        <v>8</v>
      </c>
      <c r="GR602" s="456" t="n">
        <f aca="false">4300/BS602*24</f>
        <v>2.46400687629826</v>
      </c>
      <c r="GS602" s="532" t="n">
        <f aca="false">HC602</f>
        <v>12.3</v>
      </c>
      <c r="GT602" s="532" t="n">
        <f aca="false">HD602</f>
        <v>38.13</v>
      </c>
      <c r="GU602" s="514" t="n">
        <f aca="false">1-GS602/GM602</f>
        <v>0.108695652173913</v>
      </c>
      <c r="GV602" s="514" t="n">
        <f aca="false">1-GT602/GN602</f>
        <v>0.113255813953488</v>
      </c>
      <c r="GW602" s="514" t="n">
        <f aca="false">1-HC602/FT602</f>
        <v>0.145833333333333</v>
      </c>
      <c r="GX602" s="514" t="n">
        <f aca="false">1-HD602/FU602</f>
        <v>0.133409090909091</v>
      </c>
      <c r="GY602" s="463" t="n">
        <f aca="false">GK602/(FU602-HD602)</f>
        <v>1.95238451432056</v>
      </c>
      <c r="GZ602" s="406" t="n">
        <v>41894</v>
      </c>
      <c r="HA602" s="582" t="n">
        <v>8.48</v>
      </c>
      <c r="HB602" s="452" t="n">
        <v>8.05</v>
      </c>
      <c r="HC602" s="578" t="n">
        <v>12.3</v>
      </c>
      <c r="HD602" s="464" t="n">
        <f aca="false">HC602*3.1</f>
        <v>38.13</v>
      </c>
      <c r="HE602" s="464" t="n">
        <v>11.2</v>
      </c>
      <c r="HF602" s="464" t="n">
        <f aca="false">HE602*2.7</f>
        <v>30.24</v>
      </c>
      <c r="HG602" s="583"/>
      <c r="HH602" s="576" t="n">
        <v>6</v>
      </c>
      <c r="HI602" s="584" t="n">
        <v>7240</v>
      </c>
      <c r="HJ602" s="407" t="n">
        <f aca="false">HI602*0.67</f>
        <v>4850.8</v>
      </c>
      <c r="HK602" s="407"/>
      <c r="HL602" s="550"/>
      <c r="HM602" s="585"/>
      <c r="HN602" s="462" t="n">
        <v>5.75</v>
      </c>
      <c r="HO602" s="575"/>
      <c r="HP602" s="549" t="n">
        <v>0.04</v>
      </c>
      <c r="HQ602" s="586"/>
      <c r="HR602" s="587"/>
      <c r="HS602" s="521" t="n">
        <v>0.19</v>
      </c>
      <c r="HT602" s="588" t="n">
        <v>4</v>
      </c>
      <c r="HU602" s="523" t="n">
        <f aca="false">72500/BA602*24</f>
        <v>44.203947869827</v>
      </c>
      <c r="HV602" s="514" t="n">
        <f aca="false">1-HC602/BE602</f>
        <v>0.756435643564356</v>
      </c>
      <c r="HW602" s="514" t="n">
        <f aca="false">1-HD602/BF602</f>
        <v>0.837744680851064</v>
      </c>
      <c r="HX602" s="514" t="n">
        <f aca="false">1-HN602/BK602</f>
        <v>0.746696035242291</v>
      </c>
      <c r="HY602" s="600" t="s">
        <v>275</v>
      </c>
    </row>
    <row r="603" s="599" customFormat="true" ht="15" hidden="false" customHeight="true" outlineLevel="0" collapsed="false">
      <c r="A603" s="401" t="n">
        <v>44085</v>
      </c>
      <c r="B603" s="516" t="n">
        <v>45679</v>
      </c>
      <c r="C603" s="403" t="n">
        <f aca="false">B603/$B$6</f>
        <v>0.91358</v>
      </c>
      <c r="D603" s="572" t="n">
        <v>8.15</v>
      </c>
      <c r="E603" s="573" t="n">
        <v>42.05</v>
      </c>
      <c r="F603" s="407" t="n">
        <v>272</v>
      </c>
      <c r="G603" s="407" t="n">
        <f aca="false">F603*B603/1000</f>
        <v>12424.688</v>
      </c>
      <c r="H603" s="403" t="n">
        <f aca="false">G603/$G$6</f>
        <v>0.49698752</v>
      </c>
      <c r="I603" s="574"/>
      <c r="J603" s="407"/>
      <c r="K603" s="575"/>
      <c r="L603" s="575"/>
      <c r="M603" s="575"/>
      <c r="N603" s="576"/>
      <c r="O603" s="576"/>
      <c r="P603" s="410"/>
      <c r="Q603" s="410" t="n">
        <v>1440</v>
      </c>
      <c r="R603" s="410"/>
      <c r="S603" s="410"/>
      <c r="T603" s="411" t="n">
        <v>5.1</v>
      </c>
      <c r="U603" s="410" t="n">
        <f aca="false">V603/2.9</f>
        <v>2965.1724137931</v>
      </c>
      <c r="V603" s="410" t="n">
        <v>8599</v>
      </c>
      <c r="W603" s="410" t="n">
        <v>4186</v>
      </c>
      <c r="X603" s="517" t="n">
        <v>1080</v>
      </c>
      <c r="Y603" s="474"/>
      <c r="Z603" s="430"/>
      <c r="AA603" s="410"/>
      <c r="AB603" s="410"/>
      <c r="AC603" s="410"/>
      <c r="AD603" s="475"/>
      <c r="AE603" s="478"/>
      <c r="AF603" s="479" t="n">
        <f aca="false">X603+Q603</f>
        <v>2520</v>
      </c>
      <c r="AG603" s="478" t="n">
        <f aca="false">AF603/$AF$6</f>
        <v>1.008</v>
      </c>
      <c r="AH603" s="479" t="n">
        <f aca="false">AI603/2.9</f>
        <v>1734.58128078818</v>
      </c>
      <c r="AI603" s="479" t="n">
        <f aca="false">(V603*Q603+F603*X603)/AF603</f>
        <v>5030.28571428571</v>
      </c>
      <c r="AJ603" s="474" t="n">
        <f aca="false">(V603*Q603+X603*F603)/1000</f>
        <v>12676.32</v>
      </c>
      <c r="AK603" s="478" t="n">
        <f aca="false">AJ603/$AJ$6</f>
        <v>0.563392</v>
      </c>
      <c r="AL603" s="448" t="n">
        <v>37</v>
      </c>
      <c r="AM603" s="480"/>
      <c r="AN603" s="474" t="n">
        <v>3402</v>
      </c>
      <c r="AO603" s="474" t="n">
        <v>3405</v>
      </c>
      <c r="AP603" s="480" t="n">
        <v>7.72</v>
      </c>
      <c r="AQ603" s="448" t="n">
        <v>697</v>
      </c>
      <c r="AR603" s="474" t="n">
        <f aca="false">AQ603*2.9</f>
        <v>2021.3</v>
      </c>
      <c r="AS603" s="658" t="n">
        <f aca="false">AR603/AQ603</f>
        <v>2.9</v>
      </c>
      <c r="AT603" s="474" t="n">
        <v>7010</v>
      </c>
      <c r="AU603" s="448"/>
      <c r="AV603" s="481" t="n">
        <v>5.5</v>
      </c>
      <c r="AW603" s="480" t="n">
        <v>5.73</v>
      </c>
      <c r="AX603" s="480" t="n">
        <v>41.53</v>
      </c>
      <c r="AY603" s="481" t="n">
        <v>15.9</v>
      </c>
      <c r="AZ603" s="481" t="n">
        <v>3</v>
      </c>
      <c r="BA603" s="421" t="n">
        <f aca="false">CC603+DF603</f>
        <v>41150</v>
      </c>
      <c r="BB603" s="422" t="n">
        <f aca="false">BA603/$BA$6</f>
        <v>0.823</v>
      </c>
      <c r="BC603" s="423"/>
      <c r="BD603" s="424" t="n">
        <v>7.84</v>
      </c>
      <c r="BE603" s="425" t="n">
        <v>49</v>
      </c>
      <c r="BF603" s="421" t="n">
        <v>264</v>
      </c>
      <c r="BG603" s="427" t="n">
        <v>6780</v>
      </c>
      <c r="BH603" s="421" t="n">
        <f aca="false">BG603*0.67</f>
        <v>4542.6</v>
      </c>
      <c r="BI603" s="433"/>
      <c r="BJ603" s="422"/>
      <c r="BK603" s="428" t="n">
        <v>18.9</v>
      </c>
      <c r="BL603" s="428" t="n">
        <v>11.9</v>
      </c>
      <c r="BM603" s="429" t="n">
        <v>3.6</v>
      </c>
      <c r="BN603" s="423" t="n">
        <v>2.4</v>
      </c>
      <c r="BO603" s="426" t="n">
        <v>211</v>
      </c>
      <c r="BP603" s="426" t="n">
        <v>32</v>
      </c>
      <c r="BQ603" s="424" t="n">
        <v>5.12</v>
      </c>
      <c r="BR603" s="422" t="n">
        <f aca="false">BQ603/$BQ$6</f>
        <v>0.711111111111111</v>
      </c>
      <c r="BS603" s="410" t="n">
        <f aca="false">BA603+AF603</f>
        <v>43670</v>
      </c>
      <c r="BT603" s="430" t="n">
        <f aca="false">(BD603*BA603+AP603*AF603)/(AF603+BA603)</f>
        <v>7.83307533776048</v>
      </c>
      <c r="BU603" s="431" t="n">
        <f aca="false">(AQ603*Y603+BA603*BE603)/(BA603+Y603)</f>
        <v>49</v>
      </c>
      <c r="BV603" s="431" t="n">
        <f aca="false">(BA603*BF603+AR603*AF603)/(AF603+BA603)</f>
        <v>365.405907945958</v>
      </c>
      <c r="BW603" s="431" t="n">
        <f aca="false">(BA603*BG603+AS603*AF603)/(AF603+BA603)</f>
        <v>6388.92392947103</v>
      </c>
      <c r="BX603" s="431" t="n">
        <f aca="false">BW603*0.65</f>
        <v>4152.80055415617</v>
      </c>
      <c r="BY603" s="431" t="n">
        <f aca="false">(BK603*BA603+AY603*AF603)/BS603</f>
        <v>18.7268834440119</v>
      </c>
      <c r="BZ603" s="431"/>
      <c r="CA603" s="432" t="n">
        <f aca="false">(BN603*BA603+AZ603*AF603)/BS603</f>
        <v>2.43462331119762</v>
      </c>
      <c r="CB603" s="431" t="n">
        <f aca="false">BO603</f>
        <v>211</v>
      </c>
      <c r="CC603" s="433" t="n">
        <v>20544</v>
      </c>
      <c r="CD603" s="412" t="n">
        <f aca="false">CC603+AF603/2</f>
        <v>21804</v>
      </c>
      <c r="CE603" s="422" t="n">
        <f aca="false">CD603/25000</f>
        <v>0.87216</v>
      </c>
      <c r="CF603" s="434" t="n">
        <f aca="false">6700/CD603*24</f>
        <v>7.3747936158503</v>
      </c>
      <c r="CG603" s="435"/>
      <c r="CH603" s="428"/>
      <c r="CI603" s="447" t="n">
        <f aca="false">9500/CD603*24</f>
        <v>10.4567969179967</v>
      </c>
      <c r="CJ603" s="437" t="n">
        <v>33.1</v>
      </c>
      <c r="CK603" s="437" t="n">
        <v>3.42</v>
      </c>
      <c r="CL603" s="424"/>
      <c r="CM603" s="424" t="n">
        <v>19.9</v>
      </c>
      <c r="CN603" s="424" t="n">
        <v>84</v>
      </c>
      <c r="CO603" s="433"/>
      <c r="CP603" s="433"/>
      <c r="CQ603" s="438"/>
      <c r="CR603" s="438" t="n">
        <v>0.95</v>
      </c>
      <c r="CS603" s="425"/>
      <c r="CT603" s="433" t="n">
        <f aca="false">3500/CD603*24</f>
        <v>3.85250412768299</v>
      </c>
      <c r="CU603" s="435" t="n">
        <v>6.06</v>
      </c>
      <c r="CV603" s="439"/>
      <c r="CW603" s="440"/>
      <c r="CX603" s="441"/>
      <c r="CY603" s="442"/>
      <c r="CZ603" s="443"/>
      <c r="DA603" s="443"/>
      <c r="DB603" s="443"/>
      <c r="DC603" s="443"/>
      <c r="DD603" s="444"/>
      <c r="DE603" s="441"/>
      <c r="DF603" s="445" t="n">
        <v>20606</v>
      </c>
      <c r="DG603" s="446" t="n">
        <f aca="false">DF603+AF603/2</f>
        <v>21866</v>
      </c>
      <c r="DH603" s="422" t="n">
        <f aca="false">DG603/25000</f>
        <v>0.87464</v>
      </c>
      <c r="DI603" s="447" t="n">
        <f aca="false">6700/DG603*24</f>
        <v>7.35388274032745</v>
      </c>
      <c r="DJ603" s="435" t="n">
        <v>7.93</v>
      </c>
      <c r="DK603" s="428" t="n">
        <v>3.4</v>
      </c>
      <c r="DL603" s="447" t="n">
        <f aca="false">9500/DG603*24</f>
        <v>10.427147169121</v>
      </c>
      <c r="DM603" s="423" t="n">
        <v>33.1</v>
      </c>
      <c r="DN603" s="423" t="n">
        <v>4.47</v>
      </c>
      <c r="DO603" s="424" t="n">
        <v>8.07</v>
      </c>
      <c r="DP603" s="424" t="n">
        <v>19.9</v>
      </c>
      <c r="DQ603" s="424" t="n">
        <v>83</v>
      </c>
      <c r="DR603" s="433"/>
      <c r="DS603" s="433"/>
      <c r="DT603" s="438"/>
      <c r="DU603" s="438" t="n">
        <v>0.95</v>
      </c>
      <c r="DV603" s="425"/>
      <c r="DW603" s="447" t="n">
        <f aca="false">3500/DG603*24</f>
        <v>3.84158053599195</v>
      </c>
      <c r="DX603" s="435" t="n">
        <v>6.51</v>
      </c>
      <c r="DY603" s="439" t="n">
        <v>8.2</v>
      </c>
      <c r="DZ603" s="440" t="n">
        <v>18.2</v>
      </c>
      <c r="EA603" s="661" t="n">
        <f aca="false">DZ603*3.6</f>
        <v>65.52</v>
      </c>
      <c r="EB603" s="442" t="n">
        <v>7220</v>
      </c>
      <c r="EC603" s="443" t="n">
        <v>5.5</v>
      </c>
      <c r="ED603" s="443" t="n">
        <v>0.2</v>
      </c>
      <c r="EE603" s="443" t="n">
        <v>4.6</v>
      </c>
      <c r="EF603" s="443" t="n">
        <v>0.95</v>
      </c>
      <c r="EG603" s="444" t="n">
        <v>10</v>
      </c>
      <c r="EH603" s="441" t="n">
        <v>16</v>
      </c>
      <c r="EI603" s="430" t="n">
        <f aca="false">DY603</f>
        <v>8.2</v>
      </c>
      <c r="EJ603" s="448" t="n">
        <f aca="false">DZ603</f>
        <v>18.2</v>
      </c>
      <c r="EK603" s="449" t="n">
        <f aca="false">EA603</f>
        <v>65.52</v>
      </c>
      <c r="EL603" s="418" t="n">
        <f aca="false">EB603</f>
        <v>7220</v>
      </c>
      <c r="EM603" s="432" t="n">
        <f aca="false">EC603</f>
        <v>5.5</v>
      </c>
      <c r="EN603" s="432" t="n">
        <f aca="false">ED603</f>
        <v>0.2</v>
      </c>
      <c r="EO603" s="432" t="n">
        <f aca="false">EE603</f>
        <v>4.6</v>
      </c>
      <c r="EP603" s="432" t="n">
        <f aca="false">EF603</f>
        <v>0.95</v>
      </c>
      <c r="EQ603" s="431" t="n">
        <f aca="false">EG603</f>
        <v>10</v>
      </c>
      <c r="ER603" s="449" t="n">
        <f aca="false">EH603</f>
        <v>16</v>
      </c>
      <c r="ES603" s="450" t="n">
        <f aca="false">44000/(BA603+AF603)*24</f>
        <v>24.1813602015113</v>
      </c>
      <c r="ET603" s="451" t="n">
        <f aca="false">(BA603+AF603)/BA$6</f>
        <v>0.8734</v>
      </c>
      <c r="EU603" s="452" t="n">
        <f aca="false">BV603/1000/ES603*24</f>
        <v>0.362665363636364</v>
      </c>
      <c r="EV603" s="451" t="n">
        <f aca="false">EU603/$EU$6</f>
        <v>0.671602525252525</v>
      </c>
      <c r="EW603" s="514" t="n">
        <f aca="false">1-EM603/BY603</f>
        <v>0.706304574573583</v>
      </c>
      <c r="EX603" s="515" t="n">
        <f aca="false">BY603-EM603</f>
        <v>13.2268834440119</v>
      </c>
      <c r="EY603" s="514" t="n">
        <f aca="false">1-EJ603/BU603</f>
        <v>0.628571428571429</v>
      </c>
      <c r="EZ603" s="515" t="n">
        <f aca="false">BU603-EJ603</f>
        <v>30.8</v>
      </c>
      <c r="FA603" s="451" t="n">
        <f aca="false">1-EK603/BV603</f>
        <v>0.820692554293101</v>
      </c>
      <c r="FB603" s="432" t="n">
        <f aca="false">BV603-EK603</f>
        <v>299.885907945958</v>
      </c>
      <c r="FC603" s="453" t="n">
        <f aca="false">1-EP603/CA603</f>
        <v>0.60979589917231</v>
      </c>
      <c r="FD603" s="432" t="n">
        <f aca="false">CA603-EP603</f>
        <v>1.48462331119762</v>
      </c>
      <c r="FE603" s="453" t="n">
        <f aca="false">1-EQ603/CB603</f>
        <v>0.95260663507109</v>
      </c>
      <c r="FF603" s="431" t="n">
        <f aca="false">CB603-EQ603</f>
        <v>201</v>
      </c>
      <c r="FG603" s="406" t="n">
        <v>50400</v>
      </c>
      <c r="FH603" s="590"/>
      <c r="FI603" s="591"/>
      <c r="FJ603" s="592"/>
      <c r="FK603" s="456" t="n">
        <f aca="false">3000/BS603*24</f>
        <v>1.6487291046485</v>
      </c>
      <c r="FL603" s="531" t="n">
        <v>2000</v>
      </c>
      <c r="FM603" s="456" t="n">
        <f aca="false">FL603/BS603*1000</f>
        <v>45.7980306846806</v>
      </c>
      <c r="FN603" s="531" t="n">
        <v>6060</v>
      </c>
      <c r="FO603" s="533" t="n">
        <f aca="false">FN603/11.15/1.2/1000</f>
        <v>0.452914798206278</v>
      </c>
      <c r="FP603" s="450" t="n">
        <f aca="false">FN603/BS603*1000</f>
        <v>138.768032974582</v>
      </c>
      <c r="FQ603" s="458" t="n">
        <v>43.2</v>
      </c>
      <c r="FR603" s="459" t="n">
        <f aca="false">FQ603/BS603*1000</f>
        <v>0.9892374627891</v>
      </c>
      <c r="FS603" s="577" t="n">
        <v>8.26</v>
      </c>
      <c r="FT603" s="578" t="n">
        <v>13.4</v>
      </c>
      <c r="FU603" s="661" t="n">
        <v>45</v>
      </c>
      <c r="FV603" s="580" t="n">
        <v>8</v>
      </c>
      <c r="FW603" s="581" t="n">
        <v>0.26</v>
      </c>
      <c r="FX603" s="580" t="n">
        <v>8</v>
      </c>
      <c r="FY603" s="453" t="n">
        <f aca="false">1-FV603/(EG603+DD603)</f>
        <v>0.2</v>
      </c>
      <c r="FZ603" s="453" t="n">
        <f aca="false">1-FW603/(EF603+DC603)</f>
        <v>0.726315789473684</v>
      </c>
      <c r="GA603" s="430" t="n">
        <f aca="false">EF603+DC603-FW603</f>
        <v>0.69</v>
      </c>
      <c r="GB603" s="514" t="n">
        <f aca="false">1-FT603/DZ603</f>
        <v>0.263736263736264</v>
      </c>
      <c r="GC603" s="515" t="n">
        <f aca="false">(CW603+DZ603-FT603)</f>
        <v>4.8</v>
      </c>
      <c r="GD603" s="514" t="n">
        <f aca="false">1-FU603/EA603</f>
        <v>0.313186813186813</v>
      </c>
      <c r="GE603" s="528" t="n">
        <f aca="false">CX603+EA603-FU603</f>
        <v>20.52</v>
      </c>
      <c r="GF603" s="462" t="n">
        <f aca="false">4100/BS603*24</f>
        <v>2.25326310968628</v>
      </c>
      <c r="GG603" s="607" t="n">
        <v>20</v>
      </c>
      <c r="GH603" s="451" t="n">
        <f aca="false">GG603/80</f>
        <v>0.25</v>
      </c>
      <c r="GI603" s="406" t="n">
        <v>140</v>
      </c>
      <c r="GJ603" s="463" t="n">
        <f aca="false">GI603/GG603</f>
        <v>7</v>
      </c>
      <c r="GK603" s="464" t="n">
        <f aca="false">GG603/(BS603/24)*1000</f>
        <v>10.9915273643233</v>
      </c>
      <c r="GL603" s="465" t="n">
        <v>8.26</v>
      </c>
      <c r="GM603" s="530" t="n">
        <v>12.6</v>
      </c>
      <c r="GN603" s="407" t="n">
        <v>41</v>
      </c>
      <c r="GO603" s="514" t="n">
        <f aca="false">1-GM603/FT603</f>
        <v>0.0597014925373135</v>
      </c>
      <c r="GP603" s="451" t="n">
        <f aca="false">1-GN603/FU603</f>
        <v>0.0888888888888889</v>
      </c>
      <c r="GQ603" s="578" t="n">
        <v>8</v>
      </c>
      <c r="GR603" s="456" t="n">
        <f aca="false">4300/BS603*24</f>
        <v>2.36317838332952</v>
      </c>
      <c r="GS603" s="532" t="n">
        <f aca="false">HC603</f>
        <v>11.5</v>
      </c>
      <c r="GT603" s="532" t="n">
        <f aca="false">HD603</f>
        <v>35.65</v>
      </c>
      <c r="GU603" s="514" t="n">
        <f aca="false">1-GS603/GM603</f>
        <v>0.0873015873015873</v>
      </c>
      <c r="GV603" s="514" t="n">
        <f aca="false">1-GT603/GN603</f>
        <v>0.130487804878049</v>
      </c>
      <c r="GW603" s="514" t="n">
        <f aca="false">1-HC603/FT603</f>
        <v>0.141791044776119</v>
      </c>
      <c r="GX603" s="514" t="n">
        <f aca="false">1-HD603/FU603</f>
        <v>0.207777777777778</v>
      </c>
      <c r="GY603" s="463" t="n">
        <f aca="false">GK603/(FU603-HD603)</f>
        <v>1.1755644239918</v>
      </c>
      <c r="GZ603" s="406" t="n">
        <v>45350</v>
      </c>
      <c r="HA603" s="582" t="n">
        <v>8.36</v>
      </c>
      <c r="HB603" s="452" t="n">
        <v>8</v>
      </c>
      <c r="HC603" s="578" t="n">
        <v>11.5</v>
      </c>
      <c r="HD603" s="464" t="n">
        <f aca="false">HC603*3.1</f>
        <v>35.65</v>
      </c>
      <c r="HE603" s="464" t="n">
        <v>10.6</v>
      </c>
      <c r="HF603" s="464" t="n">
        <f aca="false">HE603*2.7</f>
        <v>28.62</v>
      </c>
      <c r="HG603" s="583"/>
      <c r="HH603" s="576" t="n">
        <v>9</v>
      </c>
      <c r="HI603" s="584" t="n">
        <v>6840</v>
      </c>
      <c r="HJ603" s="407" t="n">
        <f aca="false">HI603*0.67</f>
        <v>4582.8</v>
      </c>
      <c r="HK603" s="407"/>
      <c r="HL603" s="550" t="n">
        <v>1334</v>
      </c>
      <c r="HM603" s="585" t="n">
        <v>6.7</v>
      </c>
      <c r="HN603" s="462" t="n">
        <v>5.42</v>
      </c>
      <c r="HO603" s="575" t="n">
        <v>0.17</v>
      </c>
      <c r="HP603" s="549" t="n">
        <v>0.05</v>
      </c>
      <c r="HQ603" s="586" t="n">
        <v>4.8</v>
      </c>
      <c r="HR603" s="587" t="n">
        <v>0.2</v>
      </c>
      <c r="HS603" s="521" t="n">
        <v>0.21</v>
      </c>
      <c r="HT603" s="588" t="n">
        <v>4</v>
      </c>
      <c r="HU603" s="523" t="n">
        <f aca="false">72500/BA603*24</f>
        <v>42.2843256379101</v>
      </c>
      <c r="HV603" s="514" t="n">
        <f aca="false">1-HC603/BE603</f>
        <v>0.76530612244898</v>
      </c>
      <c r="HW603" s="514" t="n">
        <f aca="false">1-HD603/BF603</f>
        <v>0.864962121212121</v>
      </c>
      <c r="HX603" s="514" t="n">
        <f aca="false">1-HN603/BK603</f>
        <v>0.713227513227513</v>
      </c>
      <c r="HY603" s="600" t="s">
        <v>276</v>
      </c>
    </row>
    <row r="604" s="599" customFormat="true" ht="15" hidden="false" customHeight="true" outlineLevel="0" collapsed="false">
      <c r="A604" s="401" t="n">
        <v>44086</v>
      </c>
      <c r="B604" s="516" t="n">
        <v>39801</v>
      </c>
      <c r="C604" s="403" t="n">
        <f aca="false">B604/$B$6</f>
        <v>0.79602</v>
      </c>
      <c r="D604" s="572" t="n">
        <v>8.2</v>
      </c>
      <c r="E604" s="573" t="n">
        <v>39.7</v>
      </c>
      <c r="F604" s="407" t="n">
        <v>171</v>
      </c>
      <c r="G604" s="407" t="n">
        <f aca="false">F604*B604/1000</f>
        <v>6805.971</v>
      </c>
      <c r="H604" s="403" t="n">
        <f aca="false">G604/$G$6</f>
        <v>0.27223884</v>
      </c>
      <c r="I604" s="574"/>
      <c r="J604" s="407"/>
      <c r="K604" s="575"/>
      <c r="L604" s="575"/>
      <c r="M604" s="575"/>
      <c r="N604" s="576"/>
      <c r="O604" s="576"/>
      <c r="P604" s="410"/>
      <c r="Q604" s="410" t="n">
        <v>1440</v>
      </c>
      <c r="R604" s="410"/>
      <c r="S604" s="410"/>
      <c r="T604" s="411" t="n">
        <v>4.93</v>
      </c>
      <c r="U604" s="410" t="n">
        <f aca="false">V604/2.9</f>
        <v>2768.62068965517</v>
      </c>
      <c r="V604" s="410" t="n">
        <v>8029</v>
      </c>
      <c r="W604" s="410" t="n">
        <v>3094</v>
      </c>
      <c r="X604" s="517" t="n">
        <v>1080</v>
      </c>
      <c r="Y604" s="474"/>
      <c r="Z604" s="430"/>
      <c r="AA604" s="410"/>
      <c r="AB604" s="410"/>
      <c r="AC604" s="410"/>
      <c r="AD604" s="475"/>
      <c r="AE604" s="478"/>
      <c r="AF604" s="479" t="n">
        <f aca="false">X604+Q604</f>
        <v>2520</v>
      </c>
      <c r="AG604" s="478" t="n">
        <f aca="false">AF604/$AF$6</f>
        <v>1.008</v>
      </c>
      <c r="AH604" s="479" t="n">
        <f aca="false">AI604/2.9</f>
        <v>1607.33990147783</v>
      </c>
      <c r="AI604" s="479" t="n">
        <f aca="false">(V604*Q604+F604*X604)/AF604</f>
        <v>4661.28571428571</v>
      </c>
      <c r="AJ604" s="474" t="n">
        <f aca="false">(V604*Q604+X604*F604)/1000</f>
        <v>11746.44</v>
      </c>
      <c r="AK604" s="478" t="n">
        <f aca="false">AJ604/$AJ$6</f>
        <v>0.522064</v>
      </c>
      <c r="AL604" s="448" t="n">
        <v>36</v>
      </c>
      <c r="AM604" s="480"/>
      <c r="AN604" s="474" t="n">
        <v>3600</v>
      </c>
      <c r="AO604" s="474" t="n">
        <v>3686</v>
      </c>
      <c r="AP604" s="480" t="n">
        <v>7.78</v>
      </c>
      <c r="AQ604" s="448" t="n">
        <v>626</v>
      </c>
      <c r="AR604" s="474" t="n">
        <f aca="false">AQ604*2.9</f>
        <v>1815.4</v>
      </c>
      <c r="AS604" s="658" t="n">
        <f aca="false">AR604/AQ604</f>
        <v>2.9</v>
      </c>
      <c r="AT604" s="474" t="n">
        <v>6770</v>
      </c>
      <c r="AU604" s="448"/>
      <c r="AV604" s="481" t="n">
        <v>3.6</v>
      </c>
      <c r="AW604" s="480" t="n">
        <v>5.3</v>
      </c>
      <c r="AX604" s="480" t="n">
        <v>43.53</v>
      </c>
      <c r="AY604" s="481" t="n">
        <v>13.9</v>
      </c>
      <c r="AZ604" s="481" t="n">
        <v>2.8</v>
      </c>
      <c r="BA604" s="421" t="n">
        <f aca="false">CC604+DF604</f>
        <v>43444</v>
      </c>
      <c r="BB604" s="422" t="n">
        <f aca="false">BA604/$BA$6</f>
        <v>0.86888</v>
      </c>
      <c r="BC604" s="423"/>
      <c r="BD604" s="424" t="n">
        <v>8.18</v>
      </c>
      <c r="BE604" s="425" t="n">
        <v>42.6</v>
      </c>
      <c r="BF604" s="421" t="n">
        <v>195</v>
      </c>
      <c r="BG604" s="427" t="n">
        <v>7170</v>
      </c>
      <c r="BH604" s="421" t="n">
        <f aca="false">BG604*0.67</f>
        <v>4803.9</v>
      </c>
      <c r="BI604" s="433"/>
      <c r="BJ604" s="422"/>
      <c r="BK604" s="428" t="n">
        <v>12.6</v>
      </c>
      <c r="BL604" s="428"/>
      <c r="BM604" s="429"/>
      <c r="BN604" s="423"/>
      <c r="BO604" s="426" t="n">
        <v>133</v>
      </c>
      <c r="BP604" s="426"/>
      <c r="BQ604" s="424" t="n">
        <v>3.66</v>
      </c>
      <c r="BR604" s="422" t="n">
        <f aca="false">BQ604/$BQ$6</f>
        <v>0.508333333333333</v>
      </c>
      <c r="BS604" s="410" t="n">
        <f aca="false">BA604+AF604</f>
        <v>45964</v>
      </c>
      <c r="BT604" s="430" t="n">
        <f aca="false">(BD604*BA604+AP604*AF604)/(AF604+BA604)</f>
        <v>8.15806979375163</v>
      </c>
      <c r="BU604" s="431" t="n">
        <f aca="false">(AQ604*Y604+BA604*BE604)/(BA604+Y604)</f>
        <v>42.6</v>
      </c>
      <c r="BV604" s="431" t="n">
        <f aca="false">(BA604*BF604+AR604*AF604)/(AF604+BA604)</f>
        <v>283.83926551214</v>
      </c>
      <c r="BW604" s="431" t="n">
        <f aca="false">(BA604*BG604+AS604*AF604)/(AF604+BA604)</f>
        <v>6777.0600469933</v>
      </c>
      <c r="BX604" s="431" t="n">
        <f aca="false">BW604*0.65</f>
        <v>4405.08903054564</v>
      </c>
      <c r="BY604" s="431" t="n">
        <f aca="false">(BK604*BA604+AY604*AF604)/BS604</f>
        <v>12.6712731703072</v>
      </c>
      <c r="BZ604" s="431"/>
      <c r="CA604" s="432"/>
      <c r="CB604" s="431" t="n">
        <f aca="false">BO604</f>
        <v>133</v>
      </c>
      <c r="CC604" s="433" t="n">
        <v>21634</v>
      </c>
      <c r="CD604" s="412" t="n">
        <f aca="false">CC604+AF604/2</f>
        <v>22894</v>
      </c>
      <c r="CE604" s="422" t="n">
        <f aca="false">CD604/25000</f>
        <v>0.91576</v>
      </c>
      <c r="CF604" s="434" t="n">
        <f aca="false">6700/CD604*24</f>
        <v>7.02367432515069</v>
      </c>
      <c r="CG604" s="435"/>
      <c r="CH604" s="428"/>
      <c r="CI604" s="447" t="n">
        <f aca="false">9500/CD604*24</f>
        <v>9.95894120730322</v>
      </c>
      <c r="CJ604" s="437" t="n">
        <v>32.6</v>
      </c>
      <c r="CK604" s="437" t="n">
        <v>3.65</v>
      </c>
      <c r="CL604" s="424"/>
      <c r="CM604" s="424" t="n">
        <v>19.1</v>
      </c>
      <c r="CN604" s="424" t="n">
        <v>82</v>
      </c>
      <c r="CO604" s="433"/>
      <c r="CP604" s="433"/>
      <c r="CQ604" s="438"/>
      <c r="CR604" s="438" t="n">
        <v>0.95</v>
      </c>
      <c r="CS604" s="425"/>
      <c r="CT604" s="433" t="n">
        <f aca="false">3500/CD604*24</f>
        <v>3.66908360269066</v>
      </c>
      <c r="CU604" s="435" t="n">
        <v>6.21</v>
      </c>
      <c r="CV604" s="439"/>
      <c r="CW604" s="440"/>
      <c r="CX604" s="441"/>
      <c r="CY604" s="442"/>
      <c r="CZ604" s="443"/>
      <c r="DA604" s="443"/>
      <c r="DB604" s="443"/>
      <c r="DC604" s="443"/>
      <c r="DD604" s="444"/>
      <c r="DE604" s="441"/>
      <c r="DF604" s="445" t="n">
        <v>21810</v>
      </c>
      <c r="DG604" s="446" t="n">
        <f aca="false">DF604+AF604/2</f>
        <v>23070</v>
      </c>
      <c r="DH604" s="422" t="n">
        <f aca="false">DG604/25000</f>
        <v>0.9228</v>
      </c>
      <c r="DI604" s="447" t="n">
        <f aca="false">6700/DG604*24</f>
        <v>6.97009102730819</v>
      </c>
      <c r="DJ604" s="435" t="n">
        <v>7.99</v>
      </c>
      <c r="DK604" s="428" t="n">
        <v>2.9</v>
      </c>
      <c r="DL604" s="447" t="n">
        <f aca="false">9500/DG604*24</f>
        <v>9.88296488946684</v>
      </c>
      <c r="DM604" s="423" t="n">
        <v>32.6</v>
      </c>
      <c r="DN604" s="423" t="n">
        <v>4.4</v>
      </c>
      <c r="DO604" s="424" t="n">
        <v>8.04</v>
      </c>
      <c r="DP604" s="424" t="n">
        <v>19</v>
      </c>
      <c r="DQ604" s="424" t="n">
        <v>83</v>
      </c>
      <c r="DR604" s="433"/>
      <c r="DS604" s="433"/>
      <c r="DT604" s="438"/>
      <c r="DU604" s="438" t="n">
        <v>0.95</v>
      </c>
      <c r="DV604" s="425"/>
      <c r="DW604" s="447" t="n">
        <f aca="false">3500/DG604*24</f>
        <v>3.64109232769831</v>
      </c>
      <c r="DX604" s="435" t="n">
        <v>6.32</v>
      </c>
      <c r="DY604" s="439" t="n">
        <v>8.38</v>
      </c>
      <c r="DZ604" s="440" t="n">
        <v>18.4</v>
      </c>
      <c r="EA604" s="661" t="n">
        <f aca="false">DZ604*3.6</f>
        <v>66.24</v>
      </c>
      <c r="EB604" s="442" t="n">
        <v>7160</v>
      </c>
      <c r="EC604" s="443" t="n">
        <v>4.8</v>
      </c>
      <c r="ED604" s="443"/>
      <c r="EE604" s="443"/>
      <c r="EF604" s="443"/>
      <c r="EG604" s="444" t="n">
        <v>6</v>
      </c>
      <c r="EH604" s="441"/>
      <c r="EI604" s="430" t="n">
        <f aca="false">DY604</f>
        <v>8.38</v>
      </c>
      <c r="EJ604" s="448" t="n">
        <f aca="false">DZ604</f>
        <v>18.4</v>
      </c>
      <c r="EK604" s="449" t="n">
        <f aca="false">EA604</f>
        <v>66.24</v>
      </c>
      <c r="EL604" s="418" t="n">
        <f aca="false">EB604</f>
        <v>7160</v>
      </c>
      <c r="EM604" s="432" t="n">
        <f aca="false">EC604</f>
        <v>4.8</v>
      </c>
      <c r="EN604" s="432"/>
      <c r="EO604" s="432"/>
      <c r="EP604" s="432"/>
      <c r="EQ604" s="431" t="n">
        <f aca="false">EG604</f>
        <v>6</v>
      </c>
      <c r="ER604" s="449"/>
      <c r="ES604" s="450" t="n">
        <f aca="false">44000/(BA604+AF604)*24</f>
        <v>22.9745017840049</v>
      </c>
      <c r="ET604" s="451" t="n">
        <f aca="false">(BA604+AF604)/BA$6</f>
        <v>0.91928</v>
      </c>
      <c r="EU604" s="452" t="n">
        <f aca="false">BV604/1000/ES604*24</f>
        <v>0.296508818181818</v>
      </c>
      <c r="EV604" s="451" t="n">
        <f aca="false">EU604/$EU$6</f>
        <v>0.549090404040404</v>
      </c>
      <c r="EW604" s="514" t="n">
        <f aca="false">1-EM604/BY604</f>
        <v>0.621190393776064</v>
      </c>
      <c r="EX604" s="515" t="n">
        <f aca="false">BY604-EM604</f>
        <v>7.8712731703072</v>
      </c>
      <c r="EY604" s="514" t="n">
        <f aca="false">1-EJ604/BU604</f>
        <v>0.568075117370892</v>
      </c>
      <c r="EZ604" s="515" t="n">
        <f aca="false">BU604-EJ604</f>
        <v>24.2</v>
      </c>
      <c r="FA604" s="451" t="n">
        <f aca="false">1-EK604/BV604</f>
        <v>0.766628482918031</v>
      </c>
      <c r="FB604" s="432" t="n">
        <f aca="false">BV604-EK604</f>
        <v>217.59926551214</v>
      </c>
      <c r="FC604" s="453"/>
      <c r="FD604" s="432"/>
      <c r="FE604" s="453" t="n">
        <f aca="false">1-EQ604/CB604</f>
        <v>0.954887218045113</v>
      </c>
      <c r="FF604" s="431" t="n">
        <f aca="false">CB604-EQ604</f>
        <v>127</v>
      </c>
      <c r="FG604" s="406" t="n">
        <v>50400</v>
      </c>
      <c r="FH604" s="590"/>
      <c r="FI604" s="591"/>
      <c r="FJ604" s="592"/>
      <c r="FK604" s="456" t="n">
        <f aca="false">3000/BS604*24</f>
        <v>1.56644330345488</v>
      </c>
      <c r="FL604" s="531" t="n">
        <v>2000</v>
      </c>
      <c r="FM604" s="456" t="n">
        <f aca="false">FL604/BS604*1000</f>
        <v>43.5123139848577</v>
      </c>
      <c r="FN604" s="531" t="n">
        <v>6199</v>
      </c>
      <c r="FO604" s="533" t="n">
        <f aca="false">FN604/11.15/1.2/1000</f>
        <v>0.463303437967115</v>
      </c>
      <c r="FP604" s="450" t="n">
        <f aca="false">FN604/BS604*1000</f>
        <v>134.866417196067</v>
      </c>
      <c r="FQ604" s="458" t="n">
        <v>43.2</v>
      </c>
      <c r="FR604" s="459" t="n">
        <f aca="false">FQ604/BS604*1000</f>
        <v>0.939865982072927</v>
      </c>
      <c r="FS604" s="577" t="n">
        <v>8.39</v>
      </c>
      <c r="FT604" s="578" t="n">
        <v>14.6</v>
      </c>
      <c r="FU604" s="661" t="n">
        <v>51</v>
      </c>
      <c r="FV604" s="580" t="n">
        <v>4</v>
      </c>
      <c r="FW604" s="581"/>
      <c r="FX604" s="580"/>
      <c r="FY604" s="453" t="n">
        <f aca="false">1-FV604/(EG604+DD604)</f>
        <v>0.333333333333333</v>
      </c>
      <c r="FZ604" s="453"/>
      <c r="GA604" s="430"/>
      <c r="GB604" s="514" t="n">
        <f aca="false">1-FT604/DZ604</f>
        <v>0.206521739130435</v>
      </c>
      <c r="GC604" s="515" t="n">
        <f aca="false">(CW604+DZ604-FT604)</f>
        <v>3.8</v>
      </c>
      <c r="GD604" s="514" t="n">
        <f aca="false">1-FU604/EA604</f>
        <v>0.230072463768116</v>
      </c>
      <c r="GE604" s="528" t="n">
        <f aca="false">CX604+EA604-FU604</f>
        <v>15.24</v>
      </c>
      <c r="GF604" s="462" t="n">
        <f aca="false">4100/BS604*24</f>
        <v>2.140805848055</v>
      </c>
      <c r="GG604" s="607" t="n">
        <v>20</v>
      </c>
      <c r="GH604" s="451" t="n">
        <f aca="false">GG604/80</f>
        <v>0.25</v>
      </c>
      <c r="GI604" s="406" t="n">
        <v>140</v>
      </c>
      <c r="GJ604" s="463" t="n">
        <f aca="false">GI604/GG604</f>
        <v>7</v>
      </c>
      <c r="GK604" s="464" t="n">
        <f aca="false">GG604/(BS604/24)*1000</f>
        <v>10.4429553563659</v>
      </c>
      <c r="GL604" s="465" t="n">
        <v>8.55</v>
      </c>
      <c r="GM604" s="530" t="n">
        <v>12.6</v>
      </c>
      <c r="GN604" s="407" t="n">
        <v>47</v>
      </c>
      <c r="GO604" s="514" t="n">
        <f aca="false">1-GM604/FT604</f>
        <v>0.136986301369863</v>
      </c>
      <c r="GP604" s="451" t="n">
        <f aca="false">1-GN604/FU604</f>
        <v>0.0784313725490197</v>
      </c>
      <c r="GQ604" s="578" t="n">
        <v>8</v>
      </c>
      <c r="GR604" s="456" t="n">
        <f aca="false">4300/BS604*24</f>
        <v>2.24523540161866</v>
      </c>
      <c r="GS604" s="532" t="n">
        <f aca="false">HC604</f>
        <v>12.5</v>
      </c>
      <c r="GT604" s="532" t="n">
        <f aca="false">HD604</f>
        <v>38.75</v>
      </c>
      <c r="GU604" s="514" t="n">
        <f aca="false">1-GS604/GM604</f>
        <v>0.00793650793650791</v>
      </c>
      <c r="GV604" s="514" t="n">
        <f aca="false">1-GT604/GN604</f>
        <v>0.175531914893617</v>
      </c>
      <c r="GW604" s="514" t="n">
        <f aca="false">1-HC604/FT604</f>
        <v>0.143835616438356</v>
      </c>
      <c r="GX604" s="514" t="n">
        <f aca="false">1-HD604/FU604</f>
        <v>0.240196078431373</v>
      </c>
      <c r="GY604" s="463" t="n">
        <f aca="false">GK604/(FU604-HD604)</f>
        <v>0.852486151540069</v>
      </c>
      <c r="GZ604" s="406" t="n">
        <v>46638</v>
      </c>
      <c r="HA604" s="582" t="n">
        <v>8.35</v>
      </c>
      <c r="HB604" s="452" t="n">
        <v>8</v>
      </c>
      <c r="HC604" s="578" t="n">
        <v>12.5</v>
      </c>
      <c r="HD604" s="464" t="n">
        <f aca="false">HC604*3.1</f>
        <v>38.75</v>
      </c>
      <c r="HE604" s="464" t="n">
        <v>10.9</v>
      </c>
      <c r="HF604" s="464" t="n">
        <f aca="false">HE604*2.7</f>
        <v>29.43</v>
      </c>
      <c r="HG604" s="583"/>
      <c r="HH604" s="576" t="n">
        <v>4</v>
      </c>
      <c r="HI604" s="584" t="n">
        <v>7090</v>
      </c>
      <c r="HJ604" s="407" t="n">
        <f aca="false">HI604*0.67</f>
        <v>4750.3</v>
      </c>
      <c r="HK604" s="407"/>
      <c r="HL604" s="550"/>
      <c r="HM604" s="585"/>
      <c r="HN604" s="462" t="n">
        <v>4.61</v>
      </c>
      <c r="HO604" s="575"/>
      <c r="HP604" s="549" t="n">
        <v>0.05</v>
      </c>
      <c r="HQ604" s="586"/>
      <c r="HR604" s="587"/>
      <c r="HS604" s="521" t="n">
        <v>0.26</v>
      </c>
      <c r="HT604" s="588" t="n">
        <v>4</v>
      </c>
      <c r="HU604" s="523" t="n">
        <f aca="false">72500/BA604*24</f>
        <v>40.0515606297763</v>
      </c>
      <c r="HV604" s="514" t="n">
        <f aca="false">1-HC604/BE604</f>
        <v>0.706572769953052</v>
      </c>
      <c r="HW604" s="514" t="n">
        <f aca="false">1-HD604/BF604</f>
        <v>0.801282051282051</v>
      </c>
      <c r="HX604" s="514" t="n">
        <f aca="false">1-HN604/BK604</f>
        <v>0.634126984126984</v>
      </c>
      <c r="HY604" s="600" t="s">
        <v>277</v>
      </c>
    </row>
    <row r="605" customFormat="false" ht="19.2" hidden="false" customHeight="false" outlineLevel="0" collapsed="false">
      <c r="A605" s="486" t="n">
        <v>44087</v>
      </c>
      <c r="B605" s="487" t="n">
        <v>37271</v>
      </c>
      <c r="C605" s="488" t="n">
        <f aca="false">B605/$B$6</f>
        <v>0.74542</v>
      </c>
      <c r="D605" s="489" t="n">
        <v>8.24</v>
      </c>
      <c r="E605" s="490" t="n">
        <v>37.95</v>
      </c>
      <c r="F605" s="491" t="n">
        <v>178</v>
      </c>
      <c r="G605" s="491" t="n">
        <f aca="false">F605*B605/1000</f>
        <v>6634.238</v>
      </c>
      <c r="H605" s="488" t="n">
        <f aca="false">G605/$G$6</f>
        <v>0.26536952</v>
      </c>
      <c r="I605" s="491"/>
      <c r="J605" s="491"/>
      <c r="K605" s="492"/>
      <c r="L605" s="492"/>
      <c r="M605" s="492"/>
      <c r="N605" s="493"/>
      <c r="O605" s="493"/>
      <c r="P605" s="410"/>
      <c r="Q605" s="410" t="n">
        <v>1440</v>
      </c>
      <c r="R605" s="410"/>
      <c r="S605" s="410"/>
      <c r="T605" s="411" t="n">
        <v>5.08</v>
      </c>
      <c r="U605" s="412" t="n">
        <f aca="false">V605/2.9</f>
        <v>2766.20689655172</v>
      </c>
      <c r="V605" s="410" t="n">
        <v>8022</v>
      </c>
      <c r="W605" s="410" t="n">
        <v>3289</v>
      </c>
      <c r="X605" s="413" t="n">
        <v>1080</v>
      </c>
      <c r="Y605" s="474"/>
      <c r="Z605" s="430"/>
      <c r="AA605" s="448"/>
      <c r="AB605" s="410"/>
      <c r="AC605" s="410"/>
      <c r="AD605" s="475"/>
      <c r="AE605" s="478"/>
      <c r="AF605" s="479" t="n">
        <f aca="false">X605+Q605</f>
        <v>2520</v>
      </c>
      <c r="AG605" s="478" t="n">
        <f aca="false">AF605/$AF$6</f>
        <v>1.008</v>
      </c>
      <c r="AH605" s="479" t="n">
        <f aca="false">AI605/2.9</f>
        <v>1606.99507389163</v>
      </c>
      <c r="AI605" s="479" t="n">
        <f aca="false">(V605*Q605+F605*X605)/AF605</f>
        <v>4660.28571428572</v>
      </c>
      <c r="AJ605" s="474" t="n">
        <f aca="false">(V605*Q605+X605*F605)/1000</f>
        <v>11743.92</v>
      </c>
      <c r="AK605" s="478" t="n">
        <f aca="false">AJ605/$AJ$6</f>
        <v>0.521952</v>
      </c>
      <c r="AL605" s="448" t="n">
        <v>36</v>
      </c>
      <c r="AM605" s="480"/>
      <c r="AN605" s="474" t="n">
        <v>3541</v>
      </c>
      <c r="AO605" s="474" t="n">
        <v>3558</v>
      </c>
      <c r="AP605" s="480" t="n">
        <v>7.61</v>
      </c>
      <c r="AQ605" s="448" t="n">
        <v>644</v>
      </c>
      <c r="AR605" s="474" t="n">
        <f aca="false">AQ605*2.9</f>
        <v>1867.6</v>
      </c>
      <c r="AS605" s="658" t="n">
        <f aca="false">AR605/AQ605</f>
        <v>2.9</v>
      </c>
      <c r="AT605" s="474" t="n">
        <v>6820</v>
      </c>
      <c r="AU605" s="448"/>
      <c r="AV605" s="481" t="n">
        <v>4</v>
      </c>
      <c r="AW605" s="480" t="n">
        <v>6.57</v>
      </c>
      <c r="AX605" s="480" t="n">
        <v>37.8</v>
      </c>
      <c r="AY605" s="481" t="n">
        <v>13.8</v>
      </c>
      <c r="AZ605" s="481" t="n">
        <v>6.2</v>
      </c>
      <c r="BA605" s="421" t="n">
        <f aca="false">CC605+DF605</f>
        <v>34040</v>
      </c>
      <c r="BB605" s="422" t="n">
        <f aca="false">BA605/$BA$6</f>
        <v>0.6808</v>
      </c>
      <c r="BC605" s="423"/>
      <c r="BD605" s="424" t="n">
        <v>8.19</v>
      </c>
      <c r="BE605" s="425" t="n">
        <v>50.4</v>
      </c>
      <c r="BF605" s="426" t="n">
        <v>210</v>
      </c>
      <c r="BG605" s="427" t="n">
        <v>7770</v>
      </c>
      <c r="BH605" s="421" t="n">
        <f aca="false">BG605*0.67</f>
        <v>5205.9</v>
      </c>
      <c r="BI605" s="421"/>
      <c r="BJ605" s="422"/>
      <c r="BK605" s="428" t="n">
        <v>13.3</v>
      </c>
      <c r="BL605" s="428"/>
      <c r="BM605" s="429"/>
      <c r="BN605" s="423"/>
      <c r="BO605" s="426" t="n">
        <v>215</v>
      </c>
      <c r="BP605" s="426"/>
      <c r="BQ605" s="424" t="n">
        <v>2.93</v>
      </c>
      <c r="BR605" s="422" t="n">
        <f aca="false">BQ605/$BQ$6</f>
        <v>0.406944444444444</v>
      </c>
      <c r="BS605" s="410" t="n">
        <f aca="false">BA605+AF605</f>
        <v>36560</v>
      </c>
      <c r="BT605" s="430" t="n">
        <f aca="false">(BD605*BA605+AP605*AF605)/(AF605+BA605)</f>
        <v>8.15002188183807</v>
      </c>
      <c r="BU605" s="431" t="n">
        <f aca="false">(AQ605*Y605+BA605*BE605)/(BA605+Y605)</f>
        <v>50.4</v>
      </c>
      <c r="BV605" s="431" t="n">
        <f aca="false">(BA605*BF605+AR605*AF605)/(AF605+BA605)</f>
        <v>324.254704595186</v>
      </c>
      <c r="BW605" s="431" t="n">
        <f aca="false">(BA605*BG605+AS605*AF605)/(AF605+BA605)</f>
        <v>7234.63096280088</v>
      </c>
      <c r="BX605" s="431" t="n">
        <f aca="false">BW605*0.65</f>
        <v>4702.51012582057</v>
      </c>
      <c r="BY605" s="431" t="n">
        <f aca="false">(BK605*BA605+AY605*AF605)/BS605</f>
        <v>13.3344638949672</v>
      </c>
      <c r="BZ605" s="431"/>
      <c r="CA605" s="432"/>
      <c r="CB605" s="431" t="n">
        <f aca="false">BO605</f>
        <v>215</v>
      </c>
      <c r="CC605" s="433" t="n">
        <v>17040</v>
      </c>
      <c r="CD605" s="412" t="n">
        <f aca="false">CC605+AF605/2</f>
        <v>18300</v>
      </c>
      <c r="CE605" s="422" t="n">
        <f aca="false">CD605/25000</f>
        <v>0.732</v>
      </c>
      <c r="CF605" s="434" t="n">
        <f aca="false">6700/CD605*24</f>
        <v>8.78688524590164</v>
      </c>
      <c r="CG605" s="435"/>
      <c r="CH605" s="428"/>
      <c r="CI605" s="447" t="n">
        <f aca="false">9500/CD605*24</f>
        <v>12.4590163934426</v>
      </c>
      <c r="CJ605" s="437" t="n">
        <v>32.4</v>
      </c>
      <c r="CK605" s="437" t="n">
        <v>3.1</v>
      </c>
      <c r="CL605" s="424"/>
      <c r="CM605" s="424" t="n">
        <v>19.5</v>
      </c>
      <c r="CN605" s="424" t="n">
        <v>88</v>
      </c>
      <c r="CO605" s="433"/>
      <c r="CP605" s="433"/>
      <c r="CQ605" s="438"/>
      <c r="CR605" s="438" t="n">
        <v>0.89</v>
      </c>
      <c r="CS605" s="482"/>
      <c r="CT605" s="433" t="n">
        <f aca="false">3500/CD605*24</f>
        <v>4.59016393442623</v>
      </c>
      <c r="CU605" s="435" t="n">
        <v>6.27</v>
      </c>
      <c r="CV605" s="494"/>
      <c r="CW605" s="495"/>
      <c r="CX605" s="496"/>
      <c r="CY605" s="497"/>
      <c r="CZ605" s="498"/>
      <c r="DA605" s="498"/>
      <c r="DB605" s="498"/>
      <c r="DC605" s="498"/>
      <c r="DD605" s="499"/>
      <c r="DE605" s="499"/>
      <c r="DF605" s="433" t="n">
        <v>17000</v>
      </c>
      <c r="DG605" s="446" t="n">
        <f aca="false">DF605+AF605/2</f>
        <v>18260</v>
      </c>
      <c r="DH605" s="422" t="n">
        <f aca="false">DG605/25000</f>
        <v>0.7304</v>
      </c>
      <c r="DI605" s="447" t="n">
        <f aca="false">6700/DG605*24</f>
        <v>8.80613362541073</v>
      </c>
      <c r="DJ605" s="435" t="n">
        <v>7.67</v>
      </c>
      <c r="DK605" s="428" t="n">
        <v>3</v>
      </c>
      <c r="DL605" s="447" t="n">
        <f aca="false">9500/DG605*24</f>
        <v>12.486308871851</v>
      </c>
      <c r="DM605" s="542" t="n">
        <v>32.5</v>
      </c>
      <c r="DN605" s="542" t="n">
        <v>2.65</v>
      </c>
      <c r="DO605" s="543" t="n">
        <v>7.83</v>
      </c>
      <c r="DP605" s="543" t="n">
        <v>20.3</v>
      </c>
      <c r="DQ605" s="543" t="n">
        <v>98</v>
      </c>
      <c r="DR605" s="433"/>
      <c r="DS605" s="433"/>
      <c r="DT605" s="438"/>
      <c r="DU605" s="438" t="n">
        <v>0.91</v>
      </c>
      <c r="DV605" s="482"/>
      <c r="DW605" s="447" t="n">
        <f aca="false">3500/DG605*24</f>
        <v>4.60021905805038</v>
      </c>
      <c r="DX605" s="435" t="n">
        <v>7.15</v>
      </c>
      <c r="DY605" s="494" t="n">
        <v>8.11</v>
      </c>
      <c r="DZ605" s="495" t="n">
        <v>18.7</v>
      </c>
      <c r="EA605" s="496" t="n">
        <f aca="false">DZ605*3.6</f>
        <v>67.32</v>
      </c>
      <c r="EB605" s="497" t="n">
        <v>7480</v>
      </c>
      <c r="EC605" s="498" t="n">
        <v>5</v>
      </c>
      <c r="ED605" s="498"/>
      <c r="EE605" s="498"/>
      <c r="EF605" s="498"/>
      <c r="EG605" s="499" t="n">
        <v>7</v>
      </c>
      <c r="EH605" s="496"/>
      <c r="EI605" s="430" t="n">
        <f aca="false">DY605</f>
        <v>8.11</v>
      </c>
      <c r="EJ605" s="448" t="n">
        <f aca="false">DZ605</f>
        <v>18.7</v>
      </c>
      <c r="EK605" s="449" t="n">
        <f aca="false">EA605</f>
        <v>67.32</v>
      </c>
      <c r="EL605" s="418" t="n">
        <f aca="false">EB605</f>
        <v>7480</v>
      </c>
      <c r="EM605" s="432" t="n">
        <f aca="false">EC605</f>
        <v>5</v>
      </c>
      <c r="EN605" s="432"/>
      <c r="EO605" s="432"/>
      <c r="EP605" s="432"/>
      <c r="EQ605" s="431" t="n">
        <f aca="false">EG605</f>
        <v>7</v>
      </c>
      <c r="ER605" s="449"/>
      <c r="ES605" s="450" t="n">
        <f aca="false">44000/(BA605+AF605)*24</f>
        <v>28.8840262582057</v>
      </c>
      <c r="ET605" s="451" t="n">
        <f aca="false">(BA605+AF605)/BA$6</f>
        <v>0.7312</v>
      </c>
      <c r="EU605" s="452" t="n">
        <f aca="false">BV605/1000/ES605*24</f>
        <v>0.269426181818182</v>
      </c>
      <c r="EV605" s="500" t="n">
        <f aca="false">EU605/$EU$6</f>
        <v>0.498937373737374</v>
      </c>
      <c r="EW605" s="514" t="n">
        <f aca="false">1-EM605/BY605</f>
        <v>0.625031794350041</v>
      </c>
      <c r="EX605" s="515" t="n">
        <f aca="false">BY605-EM605</f>
        <v>8.33446389496718</v>
      </c>
      <c r="EY605" s="514" t="n">
        <f aca="false">1-EJ605/BU605</f>
        <v>0.628968253968254</v>
      </c>
      <c r="EZ605" s="515" t="n">
        <f aca="false">BU605-EJ605</f>
        <v>31.7</v>
      </c>
      <c r="FA605" s="451" t="n">
        <f aca="false">1-EK605/BV605</f>
        <v>0.792385433284475</v>
      </c>
      <c r="FB605" s="432" t="n">
        <f aca="false">BV605-EK605</f>
        <v>256.934704595186</v>
      </c>
      <c r="FC605" s="453"/>
      <c r="FD605" s="432"/>
      <c r="FE605" s="453" t="n">
        <f aca="false">1-EQ605/CB605</f>
        <v>0.967441860465116</v>
      </c>
      <c r="FF605" s="431" t="n">
        <f aca="false">CB605-EQ605</f>
        <v>208</v>
      </c>
      <c r="FG605" s="491" t="n">
        <v>50400</v>
      </c>
      <c r="FH605" s="499"/>
      <c r="FI605" s="502"/>
      <c r="FJ605" s="488"/>
      <c r="FK605" s="456" t="n">
        <f aca="false">3000/BS605*24</f>
        <v>1.96936542669584</v>
      </c>
      <c r="FL605" s="491" t="n">
        <v>2000</v>
      </c>
      <c r="FM605" s="456" t="n">
        <f aca="false">FL605/BS605*1000</f>
        <v>54.7045951859956</v>
      </c>
      <c r="FN605" s="491" t="n">
        <v>5921</v>
      </c>
      <c r="FO605" s="533" t="n">
        <f aca="false">FN605/11.15/1.2/1000</f>
        <v>0.442526158445441</v>
      </c>
      <c r="FP605" s="450" t="n">
        <f aca="false">FN605/BS605*1000</f>
        <v>161.95295404814</v>
      </c>
      <c r="FQ605" s="504" t="n">
        <v>43.2</v>
      </c>
      <c r="FR605" s="459" t="n">
        <f aca="false">FQ605/BS605*1000</f>
        <v>1.18161925601751</v>
      </c>
      <c r="FS605" s="505" t="n">
        <v>8.17</v>
      </c>
      <c r="FT605" s="536" t="n">
        <v>13.8</v>
      </c>
      <c r="FU605" s="496" t="n">
        <v>52</v>
      </c>
      <c r="FV605" s="491" t="n">
        <v>7</v>
      </c>
      <c r="FW605" s="505"/>
      <c r="FX605" s="491"/>
      <c r="FY605" s="453" t="n">
        <f aca="false">1-FV605/(EG605+DD605)</f>
        <v>0</v>
      </c>
      <c r="FZ605" s="453"/>
      <c r="GA605" s="430"/>
      <c r="GB605" s="500" t="n">
        <f aca="false">1-FT605/DZ605</f>
        <v>0.262032085561497</v>
      </c>
      <c r="GC605" s="515" t="n">
        <f aca="false">(CW605+DZ605-FT605)</f>
        <v>4.9</v>
      </c>
      <c r="GD605" s="500" t="n">
        <f aca="false">1-FU605/EA605</f>
        <v>0.22756981580511</v>
      </c>
      <c r="GE605" s="528" t="n">
        <f aca="false">CX605+EA605-FU605</f>
        <v>15.32</v>
      </c>
      <c r="GF605" s="462" t="n">
        <f aca="false">4100/BS605*24</f>
        <v>2.69146608315098</v>
      </c>
      <c r="GG605" s="491" t="n">
        <v>20</v>
      </c>
      <c r="GH605" s="527" t="n">
        <f aca="false">GG605/80</f>
        <v>0.25</v>
      </c>
      <c r="GI605" s="491" t="n">
        <v>140</v>
      </c>
      <c r="GJ605" s="545" t="n">
        <f aca="false">GI605/GG605</f>
        <v>7</v>
      </c>
      <c r="GK605" s="464" t="n">
        <f aca="false">GG605/(BS605/24)*1000</f>
        <v>13.129102844639</v>
      </c>
      <c r="GL605" s="508" t="n">
        <v>8.49</v>
      </c>
      <c r="GM605" s="536" t="n">
        <v>12.3</v>
      </c>
      <c r="GN605" s="537" t="n">
        <v>45</v>
      </c>
      <c r="GO605" s="527" t="n">
        <f aca="false">1-GM605/FT605</f>
        <v>0.108695652173913</v>
      </c>
      <c r="GP605" s="527" t="n">
        <f aca="false">1-GN605/FU605</f>
        <v>0.134615384615385</v>
      </c>
      <c r="GQ605" s="536" t="n">
        <v>8</v>
      </c>
      <c r="GR605" s="456" t="n">
        <f aca="false">4300/BS605*24</f>
        <v>2.82275711159737</v>
      </c>
      <c r="GS605" s="537" t="n">
        <f aca="false">HC605</f>
        <v>12.2</v>
      </c>
      <c r="GT605" s="537" t="n">
        <f aca="false">HD605</f>
        <v>37.82</v>
      </c>
      <c r="GU605" s="527" t="n">
        <f aca="false">1-GS605/GM605</f>
        <v>0.00813008130081316</v>
      </c>
      <c r="GV605" s="527" t="n">
        <f aca="false">1-GT605/GN605</f>
        <v>0.159555555555556</v>
      </c>
      <c r="GW605" s="527" t="n">
        <f aca="false">1-HC605/FT605</f>
        <v>0.115942028985507</v>
      </c>
      <c r="GX605" s="527" t="n">
        <f aca="false">1-HD605/FU605</f>
        <v>0.272692307692308</v>
      </c>
      <c r="GY605" s="545" t="n">
        <f aca="false">GK605/(FU605-HD605)</f>
        <v>0.925888776067627</v>
      </c>
      <c r="GZ605" s="491" t="n">
        <v>34134</v>
      </c>
      <c r="HA605" s="494" t="n">
        <v>8.43</v>
      </c>
      <c r="HB605" s="494" t="n">
        <v>8.08</v>
      </c>
      <c r="HC605" s="495" t="n">
        <v>12.2</v>
      </c>
      <c r="HD605" s="499" t="n">
        <f aca="false">HC605*3.1</f>
        <v>37.82</v>
      </c>
      <c r="HE605" s="499" t="n">
        <v>10.5</v>
      </c>
      <c r="HF605" s="499" t="n">
        <f aca="false">HE605*2.7</f>
        <v>28.35</v>
      </c>
      <c r="HG605" s="499"/>
      <c r="HH605" s="493" t="n">
        <v>8</v>
      </c>
      <c r="HI605" s="509" t="n">
        <v>7430</v>
      </c>
      <c r="HJ605" s="491" t="n">
        <f aca="false">HI605*0.67</f>
        <v>4978.1</v>
      </c>
      <c r="HK605" s="491"/>
      <c r="HL605" s="491"/>
      <c r="HM605" s="544"/>
      <c r="HN605" s="507" t="n">
        <v>4.61</v>
      </c>
      <c r="HO605" s="492"/>
      <c r="HP605" s="546" t="n">
        <v>0.05</v>
      </c>
      <c r="HQ605" s="524"/>
      <c r="HR605" s="525"/>
      <c r="HS605" s="525" t="n">
        <v>0.25</v>
      </c>
      <c r="HT605" s="512" t="n">
        <v>4</v>
      </c>
      <c r="HU605" s="526" t="n">
        <f aca="false">72500/BA605*24</f>
        <v>51.1163337250294</v>
      </c>
      <c r="HV605" s="527" t="n">
        <f aca="false">1-HC605/BE605</f>
        <v>0.757936507936508</v>
      </c>
      <c r="HW605" s="527" t="n">
        <f aca="false">1-HD605/BF605</f>
        <v>0.819904761904762</v>
      </c>
      <c r="HX605" s="527" t="n">
        <f aca="false">1-HN605/BK605</f>
        <v>0.653383458646617</v>
      </c>
      <c r="HY605" s="513" t="s">
        <v>278</v>
      </c>
    </row>
    <row r="606" s="599" customFormat="true" ht="15" hidden="false" customHeight="true" outlineLevel="0" collapsed="false">
      <c r="A606" s="401" t="n">
        <v>44088</v>
      </c>
      <c r="B606" s="516" t="n">
        <v>42850</v>
      </c>
      <c r="C606" s="403" t="n">
        <f aca="false">B606/$B$6</f>
        <v>0.857</v>
      </c>
      <c r="D606" s="572" t="n">
        <v>8.11</v>
      </c>
      <c r="E606" s="573" t="n">
        <v>45.35</v>
      </c>
      <c r="F606" s="407" t="n">
        <v>182</v>
      </c>
      <c r="G606" s="407" t="n">
        <f aca="false">F606*B606/1000</f>
        <v>7798.7</v>
      </c>
      <c r="H606" s="403" t="n">
        <f aca="false">G606/$G$6</f>
        <v>0.311948</v>
      </c>
      <c r="I606" s="574"/>
      <c r="J606" s="407"/>
      <c r="K606" s="575"/>
      <c r="L606" s="575"/>
      <c r="M606" s="575"/>
      <c r="N606" s="576"/>
      <c r="O606" s="576"/>
      <c r="P606" s="410"/>
      <c r="Q606" s="410" t="n">
        <v>1440</v>
      </c>
      <c r="R606" s="410"/>
      <c r="S606" s="410"/>
      <c r="T606" s="411" t="n">
        <v>4.89</v>
      </c>
      <c r="U606" s="410" t="n">
        <f aca="false">V606/2.9</f>
        <v>3418.27586206897</v>
      </c>
      <c r="V606" s="410" t="n">
        <v>9913</v>
      </c>
      <c r="W606" s="410" t="n">
        <v>3455</v>
      </c>
      <c r="X606" s="517" t="n">
        <v>1080</v>
      </c>
      <c r="Y606" s="474"/>
      <c r="Z606" s="430"/>
      <c r="AA606" s="410"/>
      <c r="AB606" s="410"/>
      <c r="AC606" s="410"/>
      <c r="AD606" s="475"/>
      <c r="AE606" s="478"/>
      <c r="AF606" s="479" t="n">
        <f aca="false">X606+Q606</f>
        <v>2520</v>
      </c>
      <c r="AG606" s="478" t="n">
        <f aca="false">AF606/$AF$6</f>
        <v>1.008</v>
      </c>
      <c r="AH606" s="479" t="n">
        <f aca="false">AI606/2.9</f>
        <v>1980.19704433498</v>
      </c>
      <c r="AI606" s="479" t="n">
        <f aca="false">(V606*Q606+F606*X606)/AF606</f>
        <v>5742.57142857143</v>
      </c>
      <c r="AJ606" s="474" t="n">
        <f aca="false">(V606*Q606+X606*F606)/1000</f>
        <v>14471.28</v>
      </c>
      <c r="AK606" s="478" t="n">
        <f aca="false">AJ606/$AJ$6</f>
        <v>0.643168</v>
      </c>
      <c r="AL606" s="448" t="n">
        <v>36</v>
      </c>
      <c r="AM606" s="480"/>
      <c r="AN606" s="474" t="n">
        <v>3741</v>
      </c>
      <c r="AO606" s="474" t="n">
        <v>3558</v>
      </c>
      <c r="AP606" s="480" t="n">
        <v>7.4</v>
      </c>
      <c r="AQ606" s="448" t="n">
        <v>695</v>
      </c>
      <c r="AR606" s="474" t="n">
        <f aca="false">AQ606*2.9</f>
        <v>2015.5</v>
      </c>
      <c r="AS606" s="658" t="n">
        <f aca="false">AR606/AQ606</f>
        <v>2.9</v>
      </c>
      <c r="AT606" s="474" t="n">
        <v>6780</v>
      </c>
      <c r="AU606" s="448"/>
      <c r="AV606" s="481" t="n">
        <v>3.5</v>
      </c>
      <c r="AW606" s="480" t="n">
        <v>7.86</v>
      </c>
      <c r="AX606" s="480" t="n">
        <v>40.52</v>
      </c>
      <c r="AY606" s="481" t="n">
        <v>9.6</v>
      </c>
      <c r="AZ606" s="481" t="n">
        <v>5.3</v>
      </c>
      <c r="BA606" s="421" t="n">
        <f aca="false">CC606+DF606</f>
        <v>37418</v>
      </c>
      <c r="BB606" s="422" t="n">
        <f aca="false">BA606/$BA$6</f>
        <v>0.74836</v>
      </c>
      <c r="BC606" s="423"/>
      <c r="BD606" s="424" t="n">
        <v>8</v>
      </c>
      <c r="BE606" s="425" t="n">
        <v>54.7</v>
      </c>
      <c r="BF606" s="421" t="n">
        <v>269</v>
      </c>
      <c r="BG606" s="427" t="n">
        <v>7400</v>
      </c>
      <c r="BH606" s="421" t="n">
        <f aca="false">BG606*0.67</f>
        <v>4958</v>
      </c>
      <c r="BI606" s="433"/>
      <c r="BJ606" s="422"/>
      <c r="BK606" s="428" t="n">
        <v>16.3</v>
      </c>
      <c r="BL606" s="428"/>
      <c r="BM606" s="429"/>
      <c r="BN606" s="423"/>
      <c r="BO606" s="426" t="n">
        <v>216</v>
      </c>
      <c r="BP606" s="426"/>
      <c r="BQ606" s="424" t="n">
        <v>5.24</v>
      </c>
      <c r="BR606" s="422" t="n">
        <f aca="false">BQ606/$BQ$6</f>
        <v>0.727777777777778</v>
      </c>
      <c r="BS606" s="410" t="n">
        <f aca="false">BA606+AF606</f>
        <v>39938</v>
      </c>
      <c r="BT606" s="430" t="n">
        <f aca="false">(BD606*BA606+AP606*AF606)/(AF606+BA606)</f>
        <v>7.96214131904452</v>
      </c>
      <c r="BU606" s="431" t="n">
        <f aca="false">(AQ606*Y606+BA606*BE606)/(BA606+Y606)</f>
        <v>54.7</v>
      </c>
      <c r="BV606" s="431" t="n">
        <f aca="false">(BA606*BF606+AR606*AF606)/(AF606+BA606)</f>
        <v>379.200310481246</v>
      </c>
      <c r="BW606" s="431" t="n">
        <f aca="false">(BA606*BG606+AS606*AF606)/(AF606+BA606)</f>
        <v>6933.25925184035</v>
      </c>
      <c r="BX606" s="431" t="n">
        <f aca="false">BW606*0.65</f>
        <v>4506.61851369623</v>
      </c>
      <c r="BY606" s="431" t="n">
        <f aca="false">(BK606*BA606+AY606*AF606)/BS606</f>
        <v>15.8772447293305</v>
      </c>
      <c r="BZ606" s="431"/>
      <c r="CA606" s="432"/>
      <c r="CB606" s="431" t="n">
        <f aca="false">BO606</f>
        <v>216</v>
      </c>
      <c r="CC606" s="433" t="n">
        <v>18776</v>
      </c>
      <c r="CD606" s="412" t="n">
        <f aca="false">CC606+AF606/2</f>
        <v>20036</v>
      </c>
      <c r="CE606" s="422" t="n">
        <f aca="false">CD606/25000</f>
        <v>0.80144</v>
      </c>
      <c r="CF606" s="434" t="n">
        <f aca="false">6700/CD606*24</f>
        <v>8.02555400279497</v>
      </c>
      <c r="CG606" s="435"/>
      <c r="CH606" s="428"/>
      <c r="CI606" s="447" t="n">
        <f aca="false">9500/CD606*24</f>
        <v>11.3795168696347</v>
      </c>
      <c r="CJ606" s="437" t="n">
        <v>32.2</v>
      </c>
      <c r="CK606" s="437" t="n">
        <v>2.86</v>
      </c>
      <c r="CL606" s="424"/>
      <c r="CM606" s="424" t="n">
        <v>21.2</v>
      </c>
      <c r="CN606" s="424" t="n">
        <v>87</v>
      </c>
      <c r="CO606" s="433"/>
      <c r="CP606" s="433"/>
      <c r="CQ606" s="438"/>
      <c r="CR606" s="438" t="n">
        <v>0.96</v>
      </c>
      <c r="CS606" s="425"/>
      <c r="CT606" s="433" t="n">
        <f aca="false">3500/CD606*24</f>
        <v>4.19245358354961</v>
      </c>
      <c r="CU606" s="435" t="n">
        <v>6.36</v>
      </c>
      <c r="CV606" s="439"/>
      <c r="CW606" s="440"/>
      <c r="CX606" s="441"/>
      <c r="CY606" s="442"/>
      <c r="CZ606" s="443"/>
      <c r="DA606" s="443"/>
      <c r="DB606" s="443"/>
      <c r="DC606" s="443"/>
      <c r="DD606" s="444"/>
      <c r="DE606" s="441"/>
      <c r="DF606" s="445" t="n">
        <v>18642</v>
      </c>
      <c r="DG606" s="446" t="n">
        <f aca="false">DF606+AF606/2</f>
        <v>19902</v>
      </c>
      <c r="DH606" s="422" t="n">
        <f aca="false">DG606/25000</f>
        <v>0.79608</v>
      </c>
      <c r="DI606" s="447" t="n">
        <f aca="false">6700/DG606*24</f>
        <v>8.07958999095568</v>
      </c>
      <c r="DJ606" s="435" t="n">
        <v>7.78</v>
      </c>
      <c r="DK606" s="428" t="n">
        <v>3.4</v>
      </c>
      <c r="DL606" s="447" t="n">
        <f aca="false">9500/DG606*24</f>
        <v>11.4561350618028</v>
      </c>
      <c r="DM606" s="423" t="n">
        <v>32.3</v>
      </c>
      <c r="DN606" s="423" t="n">
        <v>2.55</v>
      </c>
      <c r="DO606" s="424" t="n">
        <v>7.92</v>
      </c>
      <c r="DP606" s="424" t="n">
        <v>20</v>
      </c>
      <c r="DQ606" s="424" t="n">
        <v>84</v>
      </c>
      <c r="DR606" s="433"/>
      <c r="DS606" s="433"/>
      <c r="DT606" s="438"/>
      <c r="DU606" s="438" t="n">
        <v>0.96</v>
      </c>
      <c r="DV606" s="425"/>
      <c r="DW606" s="447" t="n">
        <f aca="false">3500/DG606*24</f>
        <v>4.22068133855894</v>
      </c>
      <c r="DX606" s="435" t="n">
        <v>7.06</v>
      </c>
      <c r="DY606" s="439" t="n">
        <v>8.11</v>
      </c>
      <c r="DZ606" s="440" t="n">
        <v>19.4</v>
      </c>
      <c r="EA606" s="661" t="n">
        <f aca="false">DZ606*3.6</f>
        <v>69.84</v>
      </c>
      <c r="EB606" s="442" t="n">
        <v>7580</v>
      </c>
      <c r="EC606" s="443" t="n">
        <v>5.1</v>
      </c>
      <c r="ED606" s="443"/>
      <c r="EE606" s="443"/>
      <c r="EF606" s="443"/>
      <c r="EG606" s="444" t="n">
        <v>11</v>
      </c>
      <c r="EH606" s="441"/>
      <c r="EI606" s="430" t="n">
        <f aca="false">DY606</f>
        <v>8.11</v>
      </c>
      <c r="EJ606" s="448" t="n">
        <f aca="false">DZ606</f>
        <v>19.4</v>
      </c>
      <c r="EK606" s="449" t="n">
        <f aca="false">EA606</f>
        <v>69.84</v>
      </c>
      <c r="EL606" s="418" t="n">
        <f aca="false">EB606</f>
        <v>7580</v>
      </c>
      <c r="EM606" s="432" t="n">
        <f aca="false">EC606</f>
        <v>5.1</v>
      </c>
      <c r="EN606" s="432"/>
      <c r="EO606" s="432"/>
      <c r="EP606" s="432"/>
      <c r="EQ606" s="431" t="n">
        <f aca="false">EG606</f>
        <v>11</v>
      </c>
      <c r="ER606" s="449"/>
      <c r="ES606" s="450" t="n">
        <f aca="false">44000/(BA606+AF606)*24</f>
        <v>26.4409835244629</v>
      </c>
      <c r="ET606" s="451" t="n">
        <f aca="false">(BA606+AF606)/BA$6</f>
        <v>0.79876</v>
      </c>
      <c r="EU606" s="452" t="n">
        <f aca="false">BV606/1000/ES606*24</f>
        <v>0.344193227272727</v>
      </c>
      <c r="EV606" s="451" t="n">
        <f aca="false">EU606/$EU$6</f>
        <v>0.637394865319865</v>
      </c>
      <c r="EW606" s="514" t="n">
        <f aca="false">1-EM606/BY606</f>
        <v>0.678785577287309</v>
      </c>
      <c r="EX606" s="515" t="n">
        <f aca="false">BY606-EM606</f>
        <v>10.7772447293305</v>
      </c>
      <c r="EY606" s="514" t="n">
        <f aca="false">1-EJ606/BU606</f>
        <v>0.645338208409506</v>
      </c>
      <c r="EZ606" s="515" t="n">
        <f aca="false">BU606-EJ606</f>
        <v>35.3</v>
      </c>
      <c r="FA606" s="451" t="n">
        <f aca="false">1-EK606/BV606</f>
        <v>0.81582293561056</v>
      </c>
      <c r="FB606" s="432" t="n">
        <f aca="false">BV606-EK606</f>
        <v>309.360310481246</v>
      </c>
      <c r="FC606" s="453"/>
      <c r="FD606" s="432"/>
      <c r="FE606" s="453" t="n">
        <f aca="false">1-EQ606/CB606</f>
        <v>0.949074074074074</v>
      </c>
      <c r="FF606" s="431" t="n">
        <f aca="false">CB606-EQ606</f>
        <v>205</v>
      </c>
      <c r="FG606" s="406" t="n">
        <v>50400</v>
      </c>
      <c r="FH606" s="590"/>
      <c r="FI606" s="591"/>
      <c r="FJ606" s="592"/>
      <c r="FK606" s="456" t="n">
        <f aca="false">3000/BS606*24</f>
        <v>1.80279433121338</v>
      </c>
      <c r="FL606" s="531" t="n">
        <v>2200</v>
      </c>
      <c r="FM606" s="456" t="n">
        <f aca="false">FL606/BS606*1000</f>
        <v>55.0853823426311</v>
      </c>
      <c r="FN606" s="531" t="n">
        <v>5865</v>
      </c>
      <c r="FO606" s="533" t="n">
        <f aca="false">FN606/11.15/1.2/1000</f>
        <v>0.438340807174888</v>
      </c>
      <c r="FP606" s="450" t="n">
        <f aca="false">FN606/BS606*1000</f>
        <v>146.852621563423</v>
      </c>
      <c r="FQ606" s="458" t="n">
        <v>43.2</v>
      </c>
      <c r="FR606" s="459" t="n">
        <f aca="false">FQ606/BS606*1000</f>
        <v>1.08167659872803</v>
      </c>
      <c r="FS606" s="577" t="n">
        <v>8.15</v>
      </c>
      <c r="FT606" s="578" t="n">
        <v>13.6</v>
      </c>
      <c r="FU606" s="661" t="n">
        <v>56</v>
      </c>
      <c r="FV606" s="580" t="n">
        <v>2</v>
      </c>
      <c r="FW606" s="581"/>
      <c r="FX606" s="580"/>
      <c r="FY606" s="453" t="n">
        <f aca="false">1-FV606/(EG606+DD606)</f>
        <v>0.818181818181818</v>
      </c>
      <c r="FZ606" s="453"/>
      <c r="GA606" s="430"/>
      <c r="GB606" s="514" t="n">
        <f aca="false">1-FT606/DZ606</f>
        <v>0.298969072164948</v>
      </c>
      <c r="GC606" s="515" t="n">
        <f aca="false">(CW606+DZ606-FT606)</f>
        <v>5.8</v>
      </c>
      <c r="GD606" s="514" t="n">
        <f aca="false">1-FU606/EA606</f>
        <v>0.198167239404353</v>
      </c>
      <c r="GE606" s="528" t="n">
        <f aca="false">CX606+EA606-FU606</f>
        <v>13.84</v>
      </c>
      <c r="GF606" s="462" t="n">
        <f aca="false">4100/BS606*24</f>
        <v>2.46381891932495</v>
      </c>
      <c r="GG606" s="607" t="n">
        <v>20</v>
      </c>
      <c r="GH606" s="451" t="n">
        <f aca="false">GG606/80</f>
        <v>0.25</v>
      </c>
      <c r="GI606" s="406" t="n">
        <v>140</v>
      </c>
      <c r="GJ606" s="463" t="n">
        <f aca="false">GI606/GG606</f>
        <v>7</v>
      </c>
      <c r="GK606" s="464" t="n">
        <f aca="false">GG606/(BS606/24)*1000</f>
        <v>12.0186288747559</v>
      </c>
      <c r="GL606" s="465" t="n">
        <v>8.38</v>
      </c>
      <c r="GM606" s="530" t="n">
        <v>12.7</v>
      </c>
      <c r="GN606" s="407" t="n">
        <v>52</v>
      </c>
      <c r="GO606" s="514" t="n">
        <f aca="false">1-GM606/FT606</f>
        <v>0.0661764705882353</v>
      </c>
      <c r="GP606" s="451" t="n">
        <f aca="false">1-GN606/FU606</f>
        <v>0.0714285714285714</v>
      </c>
      <c r="GQ606" s="578" t="n">
        <v>8</v>
      </c>
      <c r="GR606" s="456" t="n">
        <f aca="false">4300/BS606*24</f>
        <v>2.58400520807251</v>
      </c>
      <c r="GS606" s="532" t="n">
        <f aca="false">HC606</f>
        <v>12.3</v>
      </c>
      <c r="GT606" s="532" t="n">
        <f aca="false">HD606</f>
        <v>38.13</v>
      </c>
      <c r="GU606" s="514" t="n">
        <f aca="false">1-GS606/GM606</f>
        <v>0.0314960629921259</v>
      </c>
      <c r="GV606" s="514" t="n">
        <f aca="false">1-GT606/GN606</f>
        <v>0.266730769230769</v>
      </c>
      <c r="GW606" s="514" t="n">
        <f aca="false">1-HC606/FT606</f>
        <v>0.0955882352941175</v>
      </c>
      <c r="GX606" s="514" t="n">
        <f aca="false">1-HD606/FU606</f>
        <v>0.319107142857143</v>
      </c>
      <c r="GY606" s="463" t="n">
        <f aca="false">GK606/(FU606-HD606)</f>
        <v>0.672558974524671</v>
      </c>
      <c r="GZ606" s="406" t="n">
        <v>42528</v>
      </c>
      <c r="HA606" s="582" t="n">
        <v>8.43</v>
      </c>
      <c r="HB606" s="452" t="n">
        <v>8.03</v>
      </c>
      <c r="HC606" s="578" t="n">
        <v>12.3</v>
      </c>
      <c r="HD606" s="464" t="n">
        <f aca="false">HC606*3.1</f>
        <v>38.13</v>
      </c>
      <c r="HE606" s="464" t="n">
        <v>11.3</v>
      </c>
      <c r="HF606" s="464" t="n">
        <f aca="false">HE606*2.7</f>
        <v>30.51</v>
      </c>
      <c r="HG606" s="583"/>
      <c r="HH606" s="576" t="n">
        <v>4</v>
      </c>
      <c r="HI606" s="584" t="n">
        <v>7590</v>
      </c>
      <c r="HJ606" s="407" t="n">
        <f aca="false">HI606*0.67</f>
        <v>5085.3</v>
      </c>
      <c r="HK606" s="407"/>
      <c r="HL606" s="550"/>
      <c r="HM606" s="585"/>
      <c r="HN606" s="462" t="n">
        <v>4.89</v>
      </c>
      <c r="HO606" s="575"/>
      <c r="HP606" s="549" t="n">
        <v>0.05</v>
      </c>
      <c r="HQ606" s="586"/>
      <c r="HR606" s="587"/>
      <c r="HS606" s="521" t="n">
        <v>0.24</v>
      </c>
      <c r="HT606" s="588" t="n">
        <v>4</v>
      </c>
      <c r="HU606" s="523" t="n">
        <f aca="false">72500/BA606*24</f>
        <v>46.5016836816505</v>
      </c>
      <c r="HV606" s="514" t="n">
        <f aca="false">1-HC606/BE606</f>
        <v>0.775137111517367</v>
      </c>
      <c r="HW606" s="514" t="n">
        <f aca="false">1-HD606/BF606</f>
        <v>0.858252788104089</v>
      </c>
      <c r="HX606" s="514" t="n">
        <f aca="false">1-HN606/BK606</f>
        <v>0.7</v>
      </c>
      <c r="HY606" s="600" t="s">
        <v>279</v>
      </c>
    </row>
    <row r="607" s="599" customFormat="true" ht="15" hidden="false" customHeight="true" outlineLevel="0" collapsed="false">
      <c r="A607" s="401" t="n">
        <v>44089</v>
      </c>
      <c r="B607" s="516" t="n">
        <v>45325</v>
      </c>
      <c r="C607" s="403" t="n">
        <f aca="false">B607/$B$6</f>
        <v>0.9065</v>
      </c>
      <c r="D607" s="572" t="n">
        <v>8.09</v>
      </c>
      <c r="E607" s="573" t="n">
        <v>44.8</v>
      </c>
      <c r="F607" s="407" t="n">
        <v>170</v>
      </c>
      <c r="G607" s="407" t="n">
        <f aca="false">F607*B607/1000</f>
        <v>7705.25</v>
      </c>
      <c r="H607" s="403" t="n">
        <f aca="false">G607/$G$6</f>
        <v>0.30821</v>
      </c>
      <c r="I607" s="574"/>
      <c r="J607" s="407"/>
      <c r="K607" s="575"/>
      <c r="L607" s="575"/>
      <c r="M607" s="575"/>
      <c r="N607" s="576"/>
      <c r="O607" s="576"/>
      <c r="P607" s="410"/>
      <c r="Q607" s="410" t="n">
        <v>1440</v>
      </c>
      <c r="R607" s="410"/>
      <c r="S607" s="410"/>
      <c r="T607" s="411" t="n">
        <v>5.02</v>
      </c>
      <c r="U607" s="410" t="n">
        <f aca="false">V607/2.9</f>
        <v>3588.62068965517</v>
      </c>
      <c r="V607" s="410" t="n">
        <v>10407</v>
      </c>
      <c r="W607" s="410" t="n">
        <v>3194</v>
      </c>
      <c r="X607" s="517" t="n">
        <v>1080</v>
      </c>
      <c r="Y607" s="474"/>
      <c r="Z607" s="430"/>
      <c r="AA607" s="410"/>
      <c r="AB607" s="410"/>
      <c r="AC607" s="410"/>
      <c r="AD607" s="475"/>
      <c r="AE607" s="478"/>
      <c r="AF607" s="479" t="n">
        <f aca="false">X607+Q607</f>
        <v>2520</v>
      </c>
      <c r="AG607" s="478" t="n">
        <f aca="false">AF607/$AF$6</f>
        <v>1.008</v>
      </c>
      <c r="AH607" s="479" t="n">
        <f aca="false">AI607/2.9</f>
        <v>2075.76354679803</v>
      </c>
      <c r="AI607" s="479" t="n">
        <f aca="false">(V607*Q607+F607*X607)/AF607</f>
        <v>6019.71428571429</v>
      </c>
      <c r="AJ607" s="474" t="n">
        <f aca="false">(V607*Q607+X607*F607)/1000</f>
        <v>15169.68</v>
      </c>
      <c r="AK607" s="478" t="n">
        <f aca="false">AJ607/$AJ$6</f>
        <v>0.674208</v>
      </c>
      <c r="AL607" s="448" t="n">
        <v>37</v>
      </c>
      <c r="AM607" s="480"/>
      <c r="AN607" s="474" t="n">
        <v>3470</v>
      </c>
      <c r="AO607" s="474" t="n">
        <v>3762</v>
      </c>
      <c r="AP607" s="480" t="n">
        <v>7.59</v>
      </c>
      <c r="AQ607" s="448" t="n">
        <v>629</v>
      </c>
      <c r="AR607" s="474" t="n">
        <f aca="false">AQ607*2.9</f>
        <v>1824.1</v>
      </c>
      <c r="AS607" s="658" t="n">
        <f aca="false">AR607/AQ607</f>
        <v>2.9</v>
      </c>
      <c r="AT607" s="474" t="n">
        <v>6690</v>
      </c>
      <c r="AU607" s="448"/>
      <c r="AV607" s="481" t="n">
        <v>2</v>
      </c>
      <c r="AW607" s="480" t="n">
        <v>5.33</v>
      </c>
      <c r="AX607" s="480" t="n">
        <v>43.31</v>
      </c>
      <c r="AY607" s="481" t="n">
        <v>11.6</v>
      </c>
      <c r="AZ607" s="481" t="n">
        <v>5.7</v>
      </c>
      <c r="BA607" s="421" t="n">
        <f aca="false">CC607+DF607</f>
        <v>42588</v>
      </c>
      <c r="BB607" s="422" t="n">
        <f aca="false">BA607/$BA$6</f>
        <v>0.85176</v>
      </c>
      <c r="BC607" s="423"/>
      <c r="BD607" s="424" t="n">
        <v>7.95</v>
      </c>
      <c r="BE607" s="425" t="n">
        <v>50.3</v>
      </c>
      <c r="BF607" s="421" t="n">
        <v>233</v>
      </c>
      <c r="BG607" s="427" t="n">
        <v>6640</v>
      </c>
      <c r="BH607" s="421" t="n">
        <f aca="false">BG607*0.67</f>
        <v>4448.8</v>
      </c>
      <c r="BI607" s="433" t="n">
        <v>1157</v>
      </c>
      <c r="BJ607" s="422" t="n">
        <f aca="false">BI607/35.5*(23+35.5)/BH607</f>
        <v>0.428566272658429</v>
      </c>
      <c r="BK607" s="428" t="n">
        <v>16.7</v>
      </c>
      <c r="BL607" s="428" t="n">
        <v>13.2</v>
      </c>
      <c r="BM607" s="429" t="n">
        <v>4.5</v>
      </c>
      <c r="BN607" s="423" t="n">
        <v>1.8</v>
      </c>
      <c r="BO607" s="426" t="n">
        <v>154</v>
      </c>
      <c r="BP607" s="426" t="n">
        <v>32</v>
      </c>
      <c r="BQ607" s="424" t="n">
        <v>6.62</v>
      </c>
      <c r="BR607" s="422" t="n">
        <f aca="false">BQ607/$BQ$6</f>
        <v>0.919444444444444</v>
      </c>
      <c r="BS607" s="410" t="n">
        <f aca="false">BA607+AF607</f>
        <v>45108</v>
      </c>
      <c r="BT607" s="430" t="n">
        <f aca="false">(BD607*BA607+AP607*AF607)/(AF607+BA607)</f>
        <v>7.92988826815643</v>
      </c>
      <c r="BU607" s="431" t="n">
        <f aca="false">(AQ607*Y607+BA607*BE607)/(BA607+Y607)</f>
        <v>50.3</v>
      </c>
      <c r="BV607" s="431" t="n">
        <f aca="false">(BA607*BF607+AR607*AF607)/(AF607+BA607)</f>
        <v>321.888268156425</v>
      </c>
      <c r="BW607" s="431" t="n">
        <f aca="false">(BA607*BG607+AS607*AF607)/(AF607+BA607)</f>
        <v>6269.21229050279</v>
      </c>
      <c r="BX607" s="431" t="n">
        <f aca="false">BW607*0.65</f>
        <v>4074.98798882682</v>
      </c>
      <c r="BY607" s="431" t="n">
        <f aca="false">(BK607*BA607+AY607*AF607)/BS607</f>
        <v>16.4150837988827</v>
      </c>
      <c r="BZ607" s="431" t="n">
        <f aca="false">(BL607*BA607+AY607*AF607)/BS607</f>
        <v>13.1106145251397</v>
      </c>
      <c r="CA607" s="432" t="n">
        <f aca="false">(BN607*BA607+AZ607*AF607)/BS607</f>
        <v>2.01787709497207</v>
      </c>
      <c r="CB607" s="431" t="n">
        <f aca="false">BO607</f>
        <v>154</v>
      </c>
      <c r="CC607" s="433" t="n">
        <v>21198</v>
      </c>
      <c r="CD607" s="412" t="n">
        <f aca="false">CC607+AF607/2</f>
        <v>22458</v>
      </c>
      <c r="CE607" s="422" t="n">
        <f aca="false">CD607/25000</f>
        <v>0.89832</v>
      </c>
      <c r="CF607" s="434" t="n">
        <f aca="false">6700/CD607*24</f>
        <v>7.16003205984504</v>
      </c>
      <c r="CG607" s="435"/>
      <c r="CH607" s="428"/>
      <c r="CI607" s="447" t="n">
        <f aca="false">9500/CD607*24</f>
        <v>10.1522842639594</v>
      </c>
      <c r="CJ607" s="437" t="n">
        <v>32.2</v>
      </c>
      <c r="CK607" s="437" t="n">
        <v>3.11</v>
      </c>
      <c r="CL607" s="424"/>
      <c r="CM607" s="424" t="n">
        <v>19.7</v>
      </c>
      <c r="CN607" s="424" t="n">
        <v>86</v>
      </c>
      <c r="CO607" s="433"/>
      <c r="CP607" s="433"/>
      <c r="CQ607" s="438"/>
      <c r="CR607" s="438" t="n">
        <v>0.96</v>
      </c>
      <c r="CS607" s="425"/>
      <c r="CT607" s="433" t="n">
        <f aca="false">3500/CD607*24</f>
        <v>3.74031525514293</v>
      </c>
      <c r="CU607" s="435" t="n">
        <v>6.25</v>
      </c>
      <c r="CV607" s="439"/>
      <c r="CW607" s="440"/>
      <c r="CX607" s="441"/>
      <c r="CY607" s="442"/>
      <c r="CZ607" s="443"/>
      <c r="DA607" s="443"/>
      <c r="DB607" s="443"/>
      <c r="DC607" s="443"/>
      <c r="DD607" s="444"/>
      <c r="DE607" s="441"/>
      <c r="DF607" s="445" t="n">
        <v>21390</v>
      </c>
      <c r="DG607" s="446" t="n">
        <f aca="false">DF607+AF607/2</f>
        <v>22650</v>
      </c>
      <c r="DH607" s="422" t="n">
        <f aca="false">DG607/25000</f>
        <v>0.906</v>
      </c>
      <c r="DI607" s="447" t="n">
        <f aca="false">6700/DG607*24</f>
        <v>7.09933774834437</v>
      </c>
      <c r="DJ607" s="435" t="n">
        <v>7.82</v>
      </c>
      <c r="DK607" s="428" t="n">
        <v>3.1</v>
      </c>
      <c r="DL607" s="447" t="n">
        <f aca="false">9500/DG607*24</f>
        <v>10.0662251655629</v>
      </c>
      <c r="DM607" s="423" t="n">
        <v>32.1</v>
      </c>
      <c r="DN607" s="423" t="n">
        <v>3.25</v>
      </c>
      <c r="DO607" s="424" t="n">
        <v>7.91</v>
      </c>
      <c r="DP607" s="424" t="n">
        <v>19.8</v>
      </c>
      <c r="DQ607" s="424" t="n">
        <v>80</v>
      </c>
      <c r="DR607" s="433" t="n">
        <v>4903</v>
      </c>
      <c r="DS607" s="433" t="n">
        <v>2350</v>
      </c>
      <c r="DT607" s="438" t="n">
        <f aca="false">DS607/DR607</f>
        <v>0.479298388741587</v>
      </c>
      <c r="DU607" s="438" t="n">
        <v>0.96</v>
      </c>
      <c r="DV607" s="425"/>
      <c r="DW607" s="447" t="n">
        <f aca="false">3500/DG607*24</f>
        <v>3.70860927152318</v>
      </c>
      <c r="DX607" s="435" t="n">
        <v>6.52</v>
      </c>
      <c r="DY607" s="439" t="n">
        <v>8.15</v>
      </c>
      <c r="DZ607" s="440" t="n">
        <v>18.8</v>
      </c>
      <c r="EA607" s="661" t="n">
        <f aca="false">DZ607*3.6</f>
        <v>67.68</v>
      </c>
      <c r="EB607" s="442" t="n">
        <v>7220</v>
      </c>
      <c r="EC607" s="443" t="n">
        <v>5.5</v>
      </c>
      <c r="ED607" s="443" t="n">
        <v>0.27</v>
      </c>
      <c r="EE607" s="443" t="n">
        <v>4.7</v>
      </c>
      <c r="EF607" s="443" t="n">
        <v>1.1</v>
      </c>
      <c r="EG607" s="444" t="n">
        <v>20</v>
      </c>
      <c r="EH607" s="441" t="n">
        <v>16</v>
      </c>
      <c r="EI607" s="430" t="n">
        <f aca="false">DY607</f>
        <v>8.15</v>
      </c>
      <c r="EJ607" s="448" t="n">
        <f aca="false">DZ607</f>
        <v>18.8</v>
      </c>
      <c r="EK607" s="449" t="n">
        <f aca="false">EA607</f>
        <v>67.68</v>
      </c>
      <c r="EL607" s="418" t="n">
        <f aca="false">EB607</f>
        <v>7220</v>
      </c>
      <c r="EM607" s="432" t="n">
        <f aca="false">EC607</f>
        <v>5.5</v>
      </c>
      <c r="EN607" s="432" t="n">
        <f aca="false">ED607</f>
        <v>0.27</v>
      </c>
      <c r="EO607" s="432" t="n">
        <f aca="false">EE607</f>
        <v>4.7</v>
      </c>
      <c r="EP607" s="432" t="n">
        <f aca="false">EF607</f>
        <v>1.1</v>
      </c>
      <c r="EQ607" s="431" t="n">
        <f aca="false">EG607</f>
        <v>20</v>
      </c>
      <c r="ER607" s="449" t="n">
        <f aca="false">EH607</f>
        <v>16</v>
      </c>
      <c r="ES607" s="450" t="n">
        <f aca="false">44000/(BA607+AF607)*24</f>
        <v>23.4104815110402</v>
      </c>
      <c r="ET607" s="451" t="n">
        <f aca="false">(BA607+AF607)/BA$6</f>
        <v>0.90216</v>
      </c>
      <c r="EU607" s="452" t="n">
        <f aca="false">BV607/1000/ES607*24</f>
        <v>0.329994</v>
      </c>
      <c r="EV607" s="451" t="n">
        <f aca="false">EU607/$EU$6</f>
        <v>0.6111</v>
      </c>
      <c r="EW607" s="514" t="n">
        <f aca="false">1-EM607/BY607</f>
        <v>0.664942313582684</v>
      </c>
      <c r="EX607" s="515" t="n">
        <f aca="false">BY607-EM607</f>
        <v>10.9150837988827</v>
      </c>
      <c r="EY607" s="514" t="n">
        <f aca="false">1-EJ607/BU607</f>
        <v>0.62624254473161</v>
      </c>
      <c r="EZ607" s="515" t="n">
        <f aca="false">BU607-EJ607</f>
        <v>31.5</v>
      </c>
      <c r="FA607" s="451" t="n">
        <f aca="false">1-EK607/BV607</f>
        <v>0.789740706029366</v>
      </c>
      <c r="FB607" s="432" t="n">
        <f aca="false">BV607-EK607</f>
        <v>254.208268156425</v>
      </c>
      <c r="FC607" s="453" t="n">
        <f aca="false">1-EP607/CA607</f>
        <v>0.454872646733112</v>
      </c>
      <c r="FD607" s="432" t="n">
        <f aca="false">CA607-EP607</f>
        <v>0.917877094972067</v>
      </c>
      <c r="FE607" s="453" t="n">
        <f aca="false">1-EQ607/CB607</f>
        <v>0.87012987012987</v>
      </c>
      <c r="FF607" s="431" t="n">
        <f aca="false">CB607-EQ607</f>
        <v>134</v>
      </c>
      <c r="FG607" s="406" t="n">
        <v>50400</v>
      </c>
      <c r="FH607" s="590"/>
      <c r="FI607" s="591"/>
      <c r="FJ607" s="592"/>
      <c r="FK607" s="456" t="n">
        <f aca="false">3000/BS607*24</f>
        <v>1.59616919393456</v>
      </c>
      <c r="FL607" s="531" t="n">
        <v>2400</v>
      </c>
      <c r="FM607" s="456" t="n">
        <f aca="false">FL607/BS607*1000</f>
        <v>53.2056397978186</v>
      </c>
      <c r="FN607" s="531" t="n">
        <v>6170</v>
      </c>
      <c r="FO607" s="533" t="n">
        <f aca="false">FN607/11.15/1.2/1000</f>
        <v>0.461136023916293</v>
      </c>
      <c r="FP607" s="450" t="n">
        <f aca="false">FN607/BS607*1000</f>
        <v>136.782832313559</v>
      </c>
      <c r="FQ607" s="458" t="n">
        <v>43.2</v>
      </c>
      <c r="FR607" s="459" t="n">
        <f aca="false">FQ607/BS607*1000</f>
        <v>0.957701516360734</v>
      </c>
      <c r="FS607" s="577" t="n">
        <v>8.06</v>
      </c>
      <c r="FT607" s="578" t="n">
        <v>14.2</v>
      </c>
      <c r="FU607" s="661" t="n">
        <v>50</v>
      </c>
      <c r="FV607" s="580" t="n">
        <v>4</v>
      </c>
      <c r="FW607" s="581" t="n">
        <v>0.36</v>
      </c>
      <c r="FX607" s="580" t="n">
        <v>8</v>
      </c>
      <c r="FY607" s="453" t="n">
        <f aca="false">1-FV607/(EG607+DD607)</f>
        <v>0.8</v>
      </c>
      <c r="FZ607" s="453" t="n">
        <f aca="false">1-FW607/(EF607+DC607)</f>
        <v>0.672727272727273</v>
      </c>
      <c r="GA607" s="430" t="n">
        <f aca="false">EF607+DC607-FW607</f>
        <v>0.74</v>
      </c>
      <c r="GB607" s="514" t="n">
        <f aca="false">1-FT607/DZ607</f>
        <v>0.24468085106383</v>
      </c>
      <c r="GC607" s="515" t="n">
        <f aca="false">(CW607+DZ607-FT607)</f>
        <v>4.6</v>
      </c>
      <c r="GD607" s="514" t="n">
        <f aca="false">1-FU607/EA607</f>
        <v>0.261229314420804</v>
      </c>
      <c r="GE607" s="528" t="n">
        <f aca="false">CX607+EA607-FU607</f>
        <v>17.68</v>
      </c>
      <c r="GF607" s="462" t="n">
        <f aca="false">4100/BS607*24</f>
        <v>2.18143123171056</v>
      </c>
      <c r="GG607" s="607"/>
      <c r="GH607" s="451"/>
      <c r="GI607" s="406"/>
      <c r="GJ607" s="463"/>
      <c r="GK607" s="464" t="n">
        <f aca="false">GG607/(BS607/24)*1000</f>
        <v>0</v>
      </c>
      <c r="GL607" s="465"/>
      <c r="GM607" s="530"/>
      <c r="GN607" s="407"/>
      <c r="GO607" s="514"/>
      <c r="GP607" s="451"/>
      <c r="GQ607" s="578"/>
      <c r="GR607" s="456" t="n">
        <f aca="false">4300/BS607*24</f>
        <v>2.2878425113062</v>
      </c>
      <c r="GS607" s="532"/>
      <c r="GT607" s="532"/>
      <c r="GU607" s="514"/>
      <c r="GV607" s="514"/>
      <c r="GW607" s="514"/>
      <c r="GX607" s="514"/>
      <c r="GY607" s="463"/>
      <c r="GZ607" s="406" t="n">
        <v>46363</v>
      </c>
      <c r="HA607" s="582" t="n">
        <v>8.31</v>
      </c>
      <c r="HB607" s="452" t="n">
        <v>7.96</v>
      </c>
      <c r="HC607" s="578" t="n">
        <v>13</v>
      </c>
      <c r="HD607" s="464" t="n">
        <f aca="false">HC607*3.1</f>
        <v>40.3</v>
      </c>
      <c r="HE607" s="464" t="n">
        <v>13</v>
      </c>
      <c r="HF607" s="464" t="n">
        <f aca="false">HE607*2.7</f>
        <v>35.1</v>
      </c>
      <c r="HG607" s="583"/>
      <c r="HH607" s="576" t="n">
        <v>9</v>
      </c>
      <c r="HI607" s="584" t="n">
        <v>7140</v>
      </c>
      <c r="HJ607" s="407" t="n">
        <f aca="false">HI607*0.67</f>
        <v>4783.8</v>
      </c>
      <c r="HK607" s="407" t="n">
        <v>184</v>
      </c>
      <c r="HL607" s="550" t="n">
        <v>1277</v>
      </c>
      <c r="HM607" s="585" t="n">
        <v>5.2</v>
      </c>
      <c r="HN607" s="462" t="n">
        <v>5.45</v>
      </c>
      <c r="HO607" s="575" t="n">
        <v>0.21</v>
      </c>
      <c r="HP607" s="549" t="n">
        <v>0.06</v>
      </c>
      <c r="HQ607" s="586" t="n">
        <v>4.7</v>
      </c>
      <c r="HR607" s="587" t="n">
        <v>0.4</v>
      </c>
      <c r="HS607" s="521" t="n">
        <v>0.29</v>
      </c>
      <c r="HT607" s="588" t="n">
        <v>4</v>
      </c>
      <c r="HU607" s="523" t="n">
        <f aca="false">72500/BA607*24</f>
        <v>40.8565793181178</v>
      </c>
      <c r="HV607" s="514" t="n">
        <f aca="false">1-HC607/BE607</f>
        <v>0.74155069582505</v>
      </c>
      <c r="HW607" s="514" t="n">
        <f aca="false">1-HD607/BF607</f>
        <v>0.827038626609442</v>
      </c>
      <c r="HX607" s="514" t="n">
        <f aca="false">1-HN607/BK607</f>
        <v>0.673652694610778</v>
      </c>
      <c r="HY607" s="600"/>
    </row>
    <row r="608" s="599" customFormat="true" ht="15" hidden="false" customHeight="true" outlineLevel="0" collapsed="false">
      <c r="A608" s="401" t="n">
        <v>44090</v>
      </c>
      <c r="B608" s="516" t="n">
        <v>50742</v>
      </c>
      <c r="C608" s="403" t="n">
        <f aca="false">B608/$B$6</f>
        <v>1.01484</v>
      </c>
      <c r="D608" s="572" t="n">
        <v>8.1</v>
      </c>
      <c r="E608" s="573" t="n">
        <v>42.85</v>
      </c>
      <c r="F608" s="407" t="n">
        <v>155</v>
      </c>
      <c r="G608" s="407" t="n">
        <f aca="false">F608*B608/1000</f>
        <v>7865.01</v>
      </c>
      <c r="H608" s="403" t="n">
        <f aca="false">G608/$G$6</f>
        <v>0.3146004</v>
      </c>
      <c r="I608" s="574"/>
      <c r="J608" s="407"/>
      <c r="K608" s="575"/>
      <c r="L608" s="575"/>
      <c r="M608" s="575"/>
      <c r="N608" s="576"/>
      <c r="O608" s="576"/>
      <c r="P608" s="410"/>
      <c r="Q608" s="410" t="n">
        <v>1440</v>
      </c>
      <c r="R608" s="410"/>
      <c r="S608" s="410"/>
      <c r="T608" s="411" t="n">
        <v>4.99</v>
      </c>
      <c r="U608" s="410" t="n">
        <f aca="false">V608/2.9</f>
        <v>3684.8275862069</v>
      </c>
      <c r="V608" s="410" t="n">
        <v>10686</v>
      </c>
      <c r="W608" s="410" t="n">
        <v>3252</v>
      </c>
      <c r="X608" s="517" t="n">
        <v>960</v>
      </c>
      <c r="Y608" s="474"/>
      <c r="Z608" s="430"/>
      <c r="AA608" s="410"/>
      <c r="AB608" s="410"/>
      <c r="AC608" s="410"/>
      <c r="AD608" s="475"/>
      <c r="AE608" s="478"/>
      <c r="AF608" s="479" t="n">
        <f aca="false">X608+Q608</f>
        <v>2400</v>
      </c>
      <c r="AG608" s="478" t="n">
        <f aca="false">AF608/$AF$6</f>
        <v>0.96</v>
      </c>
      <c r="AH608" s="479" t="n">
        <f aca="false">AI608/2.9</f>
        <v>2232.27586206897</v>
      </c>
      <c r="AI608" s="479" t="n">
        <f aca="false">(V608*Q608+F608*X608)/AF608</f>
        <v>6473.6</v>
      </c>
      <c r="AJ608" s="474" t="n">
        <f aca="false">(V608*Q608+X608*F608)/1000</f>
        <v>15536.64</v>
      </c>
      <c r="AK608" s="478" t="n">
        <f aca="false">AJ608/$AJ$6</f>
        <v>0.690517333333333</v>
      </c>
      <c r="AL608" s="448" t="n">
        <v>37</v>
      </c>
      <c r="AM608" s="480"/>
      <c r="AN608" s="474" t="n">
        <v>3622</v>
      </c>
      <c r="AO608" s="474" t="n">
        <v>3600</v>
      </c>
      <c r="AP608" s="480" t="n">
        <v>7.37</v>
      </c>
      <c r="AQ608" s="448" t="n">
        <v>651</v>
      </c>
      <c r="AR608" s="474" t="n">
        <f aca="false">AQ608*2.9</f>
        <v>1887.9</v>
      </c>
      <c r="AS608" s="658" t="n">
        <f aca="false">AR608/AQ608</f>
        <v>2.9</v>
      </c>
      <c r="AT608" s="474" t="n">
        <v>6590</v>
      </c>
      <c r="AU608" s="448"/>
      <c r="AV608" s="481" t="n">
        <v>1.5</v>
      </c>
      <c r="AW608" s="480" t="n">
        <v>6.67</v>
      </c>
      <c r="AX608" s="480" t="n">
        <v>43.19</v>
      </c>
      <c r="AY608" s="481" t="n">
        <v>12.5</v>
      </c>
      <c r="AZ608" s="481" t="n">
        <v>5.7</v>
      </c>
      <c r="BA608" s="421" t="n">
        <f aca="false">CC608+DF608</f>
        <v>49106</v>
      </c>
      <c r="BB608" s="422" t="n">
        <f aca="false">BA608/$BA$6</f>
        <v>0.98212</v>
      </c>
      <c r="BC608" s="423"/>
      <c r="BD608" s="424" t="n">
        <v>8.1</v>
      </c>
      <c r="BE608" s="425" t="n">
        <v>51.3</v>
      </c>
      <c r="BF608" s="421" t="n">
        <v>223</v>
      </c>
      <c r="BG608" s="427" t="n">
        <v>7490</v>
      </c>
      <c r="BH608" s="421" t="n">
        <f aca="false">BG608*0.67</f>
        <v>5018.3</v>
      </c>
      <c r="BI608" s="433"/>
      <c r="BJ608" s="422"/>
      <c r="BK608" s="428" t="n">
        <v>15.5</v>
      </c>
      <c r="BL608" s="428"/>
      <c r="BM608" s="429"/>
      <c r="BN608" s="423"/>
      <c r="BO608" s="426" t="n">
        <v>80</v>
      </c>
      <c r="BP608" s="426"/>
      <c r="BQ608" s="424" t="n">
        <v>5.69</v>
      </c>
      <c r="BR608" s="422" t="n">
        <f aca="false">BQ608/$BQ$6</f>
        <v>0.790277777777778</v>
      </c>
      <c r="BS608" s="410" t="n">
        <f aca="false">BA608+AF608</f>
        <v>51506</v>
      </c>
      <c r="BT608" s="430" t="n">
        <f aca="false">(BD608*BA608+AP608*AF608)/(AF608+BA608)</f>
        <v>8.06598454548985</v>
      </c>
      <c r="BU608" s="431" t="n">
        <f aca="false">(AQ608*Y608+BA608*BE608)/(BA608+Y608)</f>
        <v>51.3</v>
      </c>
      <c r="BV608" s="431" t="n">
        <f aca="false">(BA608*BF608+AR608*AF608)/(AF608+BA608)</f>
        <v>300.578534539665</v>
      </c>
      <c r="BW608" s="431" t="n">
        <f aca="false">(BA608*BG608+AS608*AF608)/(AF608+BA608)</f>
        <v>7141.12724731099</v>
      </c>
      <c r="BX608" s="431" t="n">
        <f aca="false">BW608*0.65</f>
        <v>4641.73271075215</v>
      </c>
      <c r="BY608" s="431" t="n">
        <f aca="false">(BK608*BA608+AY608*AF608)/BS608</f>
        <v>15.3602104609172</v>
      </c>
      <c r="BZ608" s="431"/>
      <c r="CA608" s="432"/>
      <c r="CB608" s="431" t="n">
        <f aca="false">BO608</f>
        <v>80</v>
      </c>
      <c r="CC608" s="433" t="n">
        <v>24522</v>
      </c>
      <c r="CD608" s="412" t="n">
        <f aca="false">CC608+AF608/2</f>
        <v>25722</v>
      </c>
      <c r="CE608" s="422" t="n">
        <f aca="false">CD608/25000</f>
        <v>1.02888</v>
      </c>
      <c r="CF608" s="434" t="n">
        <f aca="false">6700/CD608*24</f>
        <v>6.25145789596454</v>
      </c>
      <c r="CG608" s="435"/>
      <c r="CH608" s="428"/>
      <c r="CI608" s="447" t="n">
        <f aca="false">9500/CD608*24</f>
        <v>8.86400746442734</v>
      </c>
      <c r="CJ608" s="437" t="n">
        <v>31.6</v>
      </c>
      <c r="CK608" s="437" t="n">
        <v>3.55</v>
      </c>
      <c r="CL608" s="424"/>
      <c r="CM608" s="424" t="n">
        <v>19.5</v>
      </c>
      <c r="CN608" s="424" t="n">
        <v>82</v>
      </c>
      <c r="CO608" s="433"/>
      <c r="CP608" s="433"/>
      <c r="CQ608" s="438"/>
      <c r="CR608" s="438" t="n">
        <v>0.96</v>
      </c>
      <c r="CS608" s="425"/>
      <c r="CT608" s="433" t="n">
        <f aca="false">3500/CD608*24</f>
        <v>3.26568696057849</v>
      </c>
      <c r="CU608" s="435" t="n">
        <v>6.23</v>
      </c>
      <c r="CV608" s="439"/>
      <c r="CW608" s="440"/>
      <c r="CX608" s="441"/>
      <c r="CY608" s="442"/>
      <c r="CZ608" s="443"/>
      <c r="DA608" s="443"/>
      <c r="DB608" s="443"/>
      <c r="DC608" s="443"/>
      <c r="DD608" s="444"/>
      <c r="DE608" s="441"/>
      <c r="DF608" s="445" t="n">
        <v>24584</v>
      </c>
      <c r="DG608" s="446" t="n">
        <f aca="false">DF608+AF608/2</f>
        <v>25784</v>
      </c>
      <c r="DH608" s="422" t="n">
        <f aca="false">DG608/25000</f>
        <v>1.03136</v>
      </c>
      <c r="DI608" s="447" t="n">
        <f aca="false">6700/DG608*24</f>
        <v>6.23642569035061</v>
      </c>
      <c r="DJ608" s="435" t="n">
        <v>7.81</v>
      </c>
      <c r="DK608" s="428" t="n">
        <v>3.3</v>
      </c>
      <c r="DL608" s="447" t="n">
        <f aca="false">9500/DG608*24</f>
        <v>8.84269314303444</v>
      </c>
      <c r="DM608" s="423" t="n">
        <v>31.7</v>
      </c>
      <c r="DN608" s="423" t="n">
        <v>4.37</v>
      </c>
      <c r="DO608" s="424" t="n">
        <v>7.93</v>
      </c>
      <c r="DP608" s="424" t="n">
        <v>18.7</v>
      </c>
      <c r="DQ608" s="424" t="n">
        <v>85</v>
      </c>
      <c r="DR608" s="433"/>
      <c r="DS608" s="433"/>
      <c r="DT608" s="438"/>
      <c r="DU608" s="438" t="n">
        <v>0.97</v>
      </c>
      <c r="DV608" s="425"/>
      <c r="DW608" s="447" t="n">
        <f aca="false">3500/DG608*24</f>
        <v>3.25783431585479</v>
      </c>
      <c r="DX608" s="435" t="n">
        <v>6.85</v>
      </c>
      <c r="DY608" s="439" t="n">
        <v>8.34</v>
      </c>
      <c r="DZ608" s="440" t="n">
        <v>18.6</v>
      </c>
      <c r="EA608" s="661" t="n">
        <f aca="false">DZ608*3.6</f>
        <v>66.96</v>
      </c>
      <c r="EB608" s="442" t="n">
        <v>6790</v>
      </c>
      <c r="EC608" s="443" t="n">
        <v>5.8</v>
      </c>
      <c r="ED608" s="443"/>
      <c r="EE608" s="443"/>
      <c r="EF608" s="443"/>
      <c r="EG608" s="444" t="n">
        <v>6</v>
      </c>
      <c r="EH608" s="441"/>
      <c r="EI608" s="430" t="n">
        <f aca="false">DY608</f>
        <v>8.34</v>
      </c>
      <c r="EJ608" s="448" t="n">
        <f aca="false">DZ608</f>
        <v>18.6</v>
      </c>
      <c r="EK608" s="449" t="n">
        <f aca="false">EA608</f>
        <v>66.96</v>
      </c>
      <c r="EL608" s="418" t="n">
        <f aca="false">EB608</f>
        <v>6790</v>
      </c>
      <c r="EM608" s="432" t="n">
        <f aca="false">EC608</f>
        <v>5.8</v>
      </c>
      <c r="EN608" s="432"/>
      <c r="EO608" s="432"/>
      <c r="EP608" s="432"/>
      <c r="EQ608" s="431" t="n">
        <f aca="false">EG608</f>
        <v>6</v>
      </c>
      <c r="ER608" s="449"/>
      <c r="ES608" s="450" t="n">
        <f aca="false">44000/(BA608+AF608)*24</f>
        <v>20.5024657321477</v>
      </c>
      <c r="ET608" s="451" t="n">
        <f aca="false">(BA608+AF608)/BA$6</f>
        <v>1.03012</v>
      </c>
      <c r="EU608" s="452" t="n">
        <f aca="false">BV608/1000/ES608*24</f>
        <v>0.3518545</v>
      </c>
      <c r="EV608" s="451" t="n">
        <f aca="false">EU608/$EU$6</f>
        <v>0.651582407407407</v>
      </c>
      <c r="EW608" s="514" t="n">
        <f aca="false">1-EM608/BY608</f>
        <v>0.622401007150414</v>
      </c>
      <c r="EX608" s="515" t="n">
        <f aca="false">BY608-EM608</f>
        <v>9.56021046091718</v>
      </c>
      <c r="EY608" s="514" t="n">
        <f aca="false">1-EJ608/BU608</f>
        <v>0.637426900584795</v>
      </c>
      <c r="EZ608" s="515" t="n">
        <f aca="false">BU608-EJ608</f>
        <v>32.7</v>
      </c>
      <c r="FA608" s="451" t="n">
        <f aca="false">1-EK608/BV608</f>
        <v>0.777229601233671</v>
      </c>
      <c r="FB608" s="432" t="n">
        <f aca="false">BV608-EK608</f>
        <v>233.618534539665</v>
      </c>
      <c r="FC608" s="453"/>
      <c r="FD608" s="432"/>
      <c r="FE608" s="453" t="n">
        <f aca="false">1-EQ608/CB608</f>
        <v>0.925</v>
      </c>
      <c r="FF608" s="431" t="n">
        <f aca="false">CB608-EQ608</f>
        <v>74</v>
      </c>
      <c r="FG608" s="406" t="n">
        <v>50400</v>
      </c>
      <c r="FH608" s="590"/>
      <c r="FI608" s="591"/>
      <c r="FJ608" s="592"/>
      <c r="FK608" s="456" t="n">
        <f aca="false">3000/BS608*24</f>
        <v>1.39789539082825</v>
      </c>
      <c r="FL608" s="531" t="n">
        <v>2400</v>
      </c>
      <c r="FM608" s="456" t="n">
        <f aca="false">FL608/BS608*1000</f>
        <v>46.5965130276084</v>
      </c>
      <c r="FN608" s="531" t="n">
        <v>5977</v>
      </c>
      <c r="FO608" s="533" t="n">
        <f aca="false">FN608/11.15/1.2/1000</f>
        <v>0.446711509715994</v>
      </c>
      <c r="FP608" s="450" t="n">
        <f aca="false">FN608/BS608*1000</f>
        <v>116.044732652507</v>
      </c>
      <c r="FQ608" s="458" t="n">
        <v>43.2</v>
      </c>
      <c r="FR608" s="459" t="n">
        <f aca="false">FQ608/BS608*1000</f>
        <v>0.838737234496952</v>
      </c>
      <c r="FS608" s="577" t="n">
        <v>8.1</v>
      </c>
      <c r="FT608" s="578" t="n">
        <v>16.4</v>
      </c>
      <c r="FU608" s="661" t="n">
        <v>50</v>
      </c>
      <c r="FV608" s="580" t="n">
        <v>2</v>
      </c>
      <c r="FW608" s="581"/>
      <c r="FX608" s="580"/>
      <c r="FY608" s="453" t="n">
        <f aca="false">1-FV608/(EG608+DD608)</f>
        <v>0.666666666666667</v>
      </c>
      <c r="FZ608" s="453"/>
      <c r="GA608" s="430"/>
      <c r="GB608" s="514" t="n">
        <f aca="false">1-FT608/DZ608</f>
        <v>0.118279569892473</v>
      </c>
      <c r="GC608" s="515" t="n">
        <f aca="false">(CW608+DZ608-FT608)</f>
        <v>2.2</v>
      </c>
      <c r="GD608" s="514" t="n">
        <f aca="false">1-FU608/EA608</f>
        <v>0.253285543608124</v>
      </c>
      <c r="GE608" s="528" t="n">
        <f aca="false">CX608+EA608-FU608</f>
        <v>16.96</v>
      </c>
      <c r="GF608" s="462" t="n">
        <f aca="false">4100/BS608*24</f>
        <v>1.91045703413195</v>
      </c>
      <c r="GG608" s="607"/>
      <c r="GH608" s="451"/>
      <c r="GI608" s="406"/>
      <c r="GJ608" s="463"/>
      <c r="GK608" s="464" t="n">
        <f aca="false">GG608/(BS608/24)*1000</f>
        <v>0</v>
      </c>
      <c r="GL608" s="465"/>
      <c r="GM608" s="530"/>
      <c r="GN608" s="407"/>
      <c r="GO608" s="514"/>
      <c r="GP608" s="451"/>
      <c r="GQ608" s="578"/>
      <c r="GR608" s="456" t="n">
        <f aca="false">4300/BS608*24</f>
        <v>2.00365006018716</v>
      </c>
      <c r="GS608" s="532"/>
      <c r="GT608" s="532"/>
      <c r="GU608" s="514"/>
      <c r="GV608" s="514"/>
      <c r="GW608" s="514"/>
      <c r="GX608" s="514"/>
      <c r="GY608" s="463"/>
      <c r="GZ608" s="406" t="n">
        <v>49179</v>
      </c>
      <c r="HA608" s="582" t="n">
        <v>8.36</v>
      </c>
      <c r="HB608" s="452" t="n">
        <v>8.3</v>
      </c>
      <c r="HC608" s="578" t="n">
        <v>15.4</v>
      </c>
      <c r="HD608" s="464" t="n">
        <f aca="false">HC608*3.1</f>
        <v>47.74</v>
      </c>
      <c r="HE608" s="464" t="n">
        <v>13.7</v>
      </c>
      <c r="HF608" s="464" t="n">
        <f aca="false">HE608*2.7</f>
        <v>36.99</v>
      </c>
      <c r="HG608" s="583"/>
      <c r="HH608" s="576" t="n">
        <v>6</v>
      </c>
      <c r="HI608" s="584" t="n">
        <v>6720</v>
      </c>
      <c r="HJ608" s="407" t="n">
        <f aca="false">HI608*0.67</f>
        <v>4502.4</v>
      </c>
      <c r="HK608" s="407"/>
      <c r="HL608" s="550"/>
      <c r="HM608" s="585"/>
      <c r="HN608" s="462" t="n">
        <v>4.91</v>
      </c>
      <c r="HO608" s="575"/>
      <c r="HP608" s="549" t="n">
        <v>0.06</v>
      </c>
      <c r="HQ608" s="586"/>
      <c r="HR608" s="587"/>
      <c r="HS608" s="521" t="n">
        <v>0.17</v>
      </c>
      <c r="HT608" s="588" t="n">
        <v>4</v>
      </c>
      <c r="HU608" s="523" t="n">
        <f aca="false">72500/BA608*24</f>
        <v>35.4335519081171</v>
      </c>
      <c r="HV608" s="514" t="n">
        <f aca="false">1-HC608/BE608</f>
        <v>0.699805068226121</v>
      </c>
      <c r="HW608" s="514" t="n">
        <f aca="false">1-HD608/BF608</f>
        <v>0.785919282511211</v>
      </c>
      <c r="HX608" s="514" t="n">
        <f aca="false">1-HN608/BK608</f>
        <v>0.683225806451613</v>
      </c>
      <c r="HY608" s="600" t="s">
        <v>280</v>
      </c>
    </row>
    <row r="609" s="599" customFormat="true" ht="15" hidden="false" customHeight="true" outlineLevel="0" collapsed="false">
      <c r="A609" s="401" t="n">
        <v>44091</v>
      </c>
      <c r="B609" s="516" t="n">
        <v>45149</v>
      </c>
      <c r="C609" s="403" t="n">
        <f aca="false">B609/$B$6</f>
        <v>0.90298</v>
      </c>
      <c r="D609" s="572" t="n">
        <v>8.22</v>
      </c>
      <c r="E609" s="573" t="n">
        <v>44.6</v>
      </c>
      <c r="F609" s="407" t="n">
        <v>161</v>
      </c>
      <c r="G609" s="407" t="n">
        <f aca="false">F609*B609/1000</f>
        <v>7268.989</v>
      </c>
      <c r="H609" s="403" t="n">
        <f aca="false">G609/$G$6</f>
        <v>0.29075956</v>
      </c>
      <c r="I609" s="574"/>
      <c r="J609" s="407"/>
      <c r="K609" s="575"/>
      <c r="L609" s="575"/>
      <c r="M609" s="575"/>
      <c r="N609" s="576"/>
      <c r="O609" s="576"/>
      <c r="P609" s="410"/>
      <c r="Q609" s="410" t="n">
        <v>1440</v>
      </c>
      <c r="R609" s="410"/>
      <c r="S609" s="410"/>
      <c r="T609" s="411" t="n">
        <v>4.85</v>
      </c>
      <c r="U609" s="410" t="n">
        <f aca="false">V609/2.9</f>
        <v>3356.20689655172</v>
      </c>
      <c r="V609" s="410" t="n">
        <v>9733</v>
      </c>
      <c r="W609" s="410" t="n">
        <v>3286</v>
      </c>
      <c r="X609" s="517" t="n">
        <v>960</v>
      </c>
      <c r="Y609" s="474"/>
      <c r="Z609" s="430"/>
      <c r="AA609" s="410"/>
      <c r="AB609" s="410"/>
      <c r="AC609" s="410"/>
      <c r="AD609" s="475"/>
      <c r="AE609" s="478"/>
      <c r="AF609" s="479" t="n">
        <f aca="false">X609+Q609</f>
        <v>2400</v>
      </c>
      <c r="AG609" s="478" t="n">
        <f aca="false">AF609/$AF$6</f>
        <v>0.96</v>
      </c>
      <c r="AH609" s="479" t="n">
        <f aca="false">AI609/2.9</f>
        <v>2035.93103448276</v>
      </c>
      <c r="AI609" s="479" t="n">
        <f aca="false">(V609*Q609+F609*X609)/AF609</f>
        <v>5904.2</v>
      </c>
      <c r="AJ609" s="474" t="n">
        <f aca="false">(V609*Q609+X609*F609)/1000</f>
        <v>14170.08</v>
      </c>
      <c r="AK609" s="478" t="n">
        <f aca="false">AJ609/$AJ$6</f>
        <v>0.629781333333333</v>
      </c>
      <c r="AL609" s="448" t="n">
        <v>37</v>
      </c>
      <c r="AM609" s="480"/>
      <c r="AN609" s="474" t="n">
        <v>4236</v>
      </c>
      <c r="AO609" s="474" t="n">
        <v>4223</v>
      </c>
      <c r="AP609" s="480" t="n">
        <v>7.68</v>
      </c>
      <c r="AQ609" s="448" t="n">
        <v>631</v>
      </c>
      <c r="AR609" s="474" t="n">
        <f aca="false">AQ609*2.9</f>
        <v>1829.9</v>
      </c>
      <c r="AS609" s="658" t="n">
        <f aca="false">AR609/AQ609</f>
        <v>2.9</v>
      </c>
      <c r="AT609" s="474" t="n">
        <v>6660</v>
      </c>
      <c r="AU609" s="448"/>
      <c r="AV609" s="481" t="n">
        <v>1</v>
      </c>
      <c r="AW609" s="480" t="n">
        <v>5.96</v>
      </c>
      <c r="AX609" s="480" t="n">
        <v>44</v>
      </c>
      <c r="AY609" s="481" t="n">
        <v>11.9</v>
      </c>
      <c r="AZ609" s="481" t="n">
        <v>4.3</v>
      </c>
      <c r="BA609" s="421" t="n">
        <f aca="false">CC609+DF609</f>
        <v>46045</v>
      </c>
      <c r="BB609" s="422" t="n">
        <f aca="false">BA609/$BA$6</f>
        <v>0.9209</v>
      </c>
      <c r="BC609" s="423"/>
      <c r="BD609" s="424" t="n">
        <v>7.97</v>
      </c>
      <c r="BE609" s="425" t="n">
        <v>51.5</v>
      </c>
      <c r="BF609" s="421" t="n">
        <v>218</v>
      </c>
      <c r="BG609" s="427" t="n">
        <v>7720</v>
      </c>
      <c r="BH609" s="421" t="n">
        <f aca="false">BG609*0.67</f>
        <v>5172.4</v>
      </c>
      <c r="BI609" s="433"/>
      <c r="BJ609" s="422"/>
      <c r="BK609" s="428" t="n">
        <v>18.6</v>
      </c>
      <c r="BL609" s="428"/>
      <c r="BM609" s="429"/>
      <c r="BN609" s="423"/>
      <c r="BO609" s="426" t="n">
        <v>86</v>
      </c>
      <c r="BP609" s="426"/>
      <c r="BQ609" s="424" t="n">
        <v>4.61</v>
      </c>
      <c r="BR609" s="422" t="n">
        <f aca="false">BQ609/$BQ$6</f>
        <v>0.640277777777778</v>
      </c>
      <c r="BS609" s="410" t="n">
        <f aca="false">BA609+AF609</f>
        <v>48445</v>
      </c>
      <c r="BT609" s="430" t="n">
        <f aca="false">(BD609*BA609+AP609*AF609)/(AF609+BA609)</f>
        <v>7.9556331922799</v>
      </c>
      <c r="BU609" s="431" t="n">
        <f aca="false">(AQ609*Y609+BA609*BE609)/(BA609+Y609)</f>
        <v>51.5</v>
      </c>
      <c r="BV609" s="431" t="n">
        <f aca="false">(BA609*BF609+AR609*AF609)/(AF609+BA609)</f>
        <v>297.85468056559</v>
      </c>
      <c r="BW609" s="431" t="n">
        <f aca="false">(BA609*BG609+AS609*AF609)/(AF609+BA609)</f>
        <v>7337.68933842502</v>
      </c>
      <c r="BX609" s="431" t="n">
        <f aca="false">BW609*0.65</f>
        <v>4769.49806997626</v>
      </c>
      <c r="BY609" s="431" t="n">
        <f aca="false">(BK609*BA609+AY609*AF609)/BS609</f>
        <v>18.2680772009495</v>
      </c>
      <c r="BZ609" s="431"/>
      <c r="CA609" s="432"/>
      <c r="CB609" s="431" t="n">
        <f aca="false">BO609</f>
        <v>86</v>
      </c>
      <c r="CC609" s="433" t="n">
        <v>22962</v>
      </c>
      <c r="CD609" s="412" t="n">
        <f aca="false">CC609+AF609/2</f>
        <v>24162</v>
      </c>
      <c r="CE609" s="422" t="n">
        <f aca="false">CD609/25000</f>
        <v>0.96648</v>
      </c>
      <c r="CF609" s="434" t="n">
        <f aca="false">6700/CD609*24</f>
        <v>6.65507822200149</v>
      </c>
      <c r="CG609" s="435"/>
      <c r="CH609" s="428"/>
      <c r="CI609" s="447" t="n">
        <f aca="false">9500/CD609*24</f>
        <v>9.4363049416439</v>
      </c>
      <c r="CJ609" s="437" t="n">
        <v>31.5</v>
      </c>
      <c r="CK609" s="437" t="n">
        <v>3.3</v>
      </c>
      <c r="CL609" s="424"/>
      <c r="CM609" s="424" t="n">
        <v>19.2</v>
      </c>
      <c r="CN609" s="424" t="n">
        <v>77</v>
      </c>
      <c r="CO609" s="433"/>
      <c r="CP609" s="433"/>
      <c r="CQ609" s="438"/>
      <c r="CR609" s="438" t="n">
        <v>0.96</v>
      </c>
      <c r="CS609" s="425"/>
      <c r="CT609" s="433" t="n">
        <f aca="false">3500/CD609*24</f>
        <v>3.47653339955302</v>
      </c>
      <c r="CU609" s="435" t="n">
        <v>6.5</v>
      </c>
      <c r="CV609" s="439"/>
      <c r="CW609" s="440"/>
      <c r="CX609" s="441"/>
      <c r="CY609" s="442"/>
      <c r="CZ609" s="443"/>
      <c r="DA609" s="443"/>
      <c r="DB609" s="443"/>
      <c r="DC609" s="443"/>
      <c r="DD609" s="444"/>
      <c r="DE609" s="441"/>
      <c r="DF609" s="445" t="n">
        <v>23083</v>
      </c>
      <c r="DG609" s="446" t="n">
        <f aca="false">DF609+AF609/2</f>
        <v>24283</v>
      </c>
      <c r="DH609" s="422" t="n">
        <f aca="false">DG609/25000</f>
        <v>0.97132</v>
      </c>
      <c r="DI609" s="447" t="n">
        <f aca="false">6700/DG609*24</f>
        <v>6.62191656714574</v>
      </c>
      <c r="DJ609" s="435" t="n">
        <v>7.88</v>
      </c>
      <c r="DK609" s="428" t="n">
        <v>3.8</v>
      </c>
      <c r="DL609" s="447" t="n">
        <f aca="false">9500/DG609*24</f>
        <v>9.38928468475888</v>
      </c>
      <c r="DM609" s="423" t="n">
        <v>31.3</v>
      </c>
      <c r="DN609" s="423" t="n">
        <v>3.6</v>
      </c>
      <c r="DO609" s="424" t="n">
        <v>7.9</v>
      </c>
      <c r="DP609" s="424" t="n">
        <v>19.1</v>
      </c>
      <c r="DQ609" s="424" t="n">
        <v>70</v>
      </c>
      <c r="DR609" s="433"/>
      <c r="DS609" s="433"/>
      <c r="DT609" s="438"/>
      <c r="DU609" s="438" t="n">
        <v>0.97</v>
      </c>
      <c r="DV609" s="425"/>
      <c r="DW609" s="447" t="n">
        <f aca="false">3500/DG609*24</f>
        <v>3.45921014701643</v>
      </c>
      <c r="DX609" s="435" t="n">
        <v>6.77</v>
      </c>
      <c r="DY609" s="439" t="n">
        <v>8.18</v>
      </c>
      <c r="DZ609" s="440" t="n">
        <v>18.2</v>
      </c>
      <c r="EA609" s="661" t="n">
        <f aca="false">DZ609*3.6</f>
        <v>65.52</v>
      </c>
      <c r="EB609" s="442" t="n">
        <v>6890</v>
      </c>
      <c r="EC609" s="443" t="n">
        <v>5.3</v>
      </c>
      <c r="ED609" s="443"/>
      <c r="EE609" s="443"/>
      <c r="EF609" s="443"/>
      <c r="EG609" s="444" t="n">
        <v>6</v>
      </c>
      <c r="EH609" s="441"/>
      <c r="EI609" s="430" t="n">
        <f aca="false">DY609</f>
        <v>8.18</v>
      </c>
      <c r="EJ609" s="448" t="n">
        <f aca="false">DZ609</f>
        <v>18.2</v>
      </c>
      <c r="EK609" s="449" t="n">
        <f aca="false">EA609</f>
        <v>65.52</v>
      </c>
      <c r="EL609" s="418" t="n">
        <f aca="false">EB609</f>
        <v>6890</v>
      </c>
      <c r="EM609" s="432" t="n">
        <f aca="false">EC609</f>
        <v>5.3</v>
      </c>
      <c r="EN609" s="432"/>
      <c r="EO609" s="432"/>
      <c r="EP609" s="432"/>
      <c r="EQ609" s="431" t="n">
        <f aca="false">EG609</f>
        <v>6</v>
      </c>
      <c r="ER609" s="449"/>
      <c r="ES609" s="450" t="n">
        <f aca="false">44000/(BA609+AF609)*24</f>
        <v>21.7979151615234</v>
      </c>
      <c r="ET609" s="451" t="n">
        <f aca="false">(BA609+AF609)/BA$6</f>
        <v>0.9689</v>
      </c>
      <c r="EU609" s="452" t="n">
        <f aca="false">BV609/1000/ES609*24</f>
        <v>0.327944772727273</v>
      </c>
      <c r="EV609" s="451" t="n">
        <f aca="false">EU609/$EU$6</f>
        <v>0.607305134680135</v>
      </c>
      <c r="EW609" s="514" t="n">
        <f aca="false">1-EM609/BY609</f>
        <v>0.709876417660173</v>
      </c>
      <c r="EX609" s="515" t="n">
        <f aca="false">BY609-EM609</f>
        <v>12.9680772009495</v>
      </c>
      <c r="EY609" s="514" t="n">
        <f aca="false">1-EJ609/BU609</f>
        <v>0.646601941747573</v>
      </c>
      <c r="EZ609" s="515" t="n">
        <f aca="false">BU609-EJ609</f>
        <v>33.3</v>
      </c>
      <c r="FA609" s="451" t="n">
        <f aca="false">1-EK609/BV609</f>
        <v>0.780026958530296</v>
      </c>
      <c r="FB609" s="432" t="n">
        <f aca="false">BV609-EK609</f>
        <v>232.33468056559</v>
      </c>
      <c r="FC609" s="453"/>
      <c r="FD609" s="432"/>
      <c r="FE609" s="453" t="n">
        <f aca="false">1-EQ609/CB609</f>
        <v>0.930232558139535</v>
      </c>
      <c r="FF609" s="431" t="n">
        <f aca="false">CB609-EQ609</f>
        <v>80</v>
      </c>
      <c r="FG609" s="406" t="n">
        <v>50400</v>
      </c>
      <c r="FH609" s="590"/>
      <c r="FI609" s="591"/>
      <c r="FJ609" s="592"/>
      <c r="FK609" s="456" t="n">
        <f aca="false">3000/BS609*24</f>
        <v>1.48622148828568</v>
      </c>
      <c r="FL609" s="531" t="n">
        <v>2400</v>
      </c>
      <c r="FM609" s="456" t="n">
        <f aca="false">FL609/BS609*1000</f>
        <v>49.5407162761895</v>
      </c>
      <c r="FN609" s="531" t="n">
        <v>5838</v>
      </c>
      <c r="FO609" s="533" t="n">
        <f aca="false">FN609/11.15/1.2/1000</f>
        <v>0.436322869955157</v>
      </c>
      <c r="FP609" s="450" t="n">
        <f aca="false">FN609/BS609*1000</f>
        <v>120.507792341831</v>
      </c>
      <c r="FQ609" s="458" t="n">
        <v>43.2</v>
      </c>
      <c r="FR609" s="459" t="n">
        <f aca="false">FQ609/BS609*1000</f>
        <v>0.891732892971411</v>
      </c>
      <c r="FS609" s="577" t="n">
        <v>8.06</v>
      </c>
      <c r="FT609" s="578" t="n">
        <v>16.5</v>
      </c>
      <c r="FU609" s="661" t="n">
        <v>51</v>
      </c>
      <c r="FV609" s="580" t="n">
        <v>4</v>
      </c>
      <c r="FW609" s="581"/>
      <c r="FX609" s="580"/>
      <c r="FY609" s="453" t="n">
        <f aca="false">1-FV609/(EG609+DD609)</f>
        <v>0.333333333333333</v>
      </c>
      <c r="FZ609" s="453"/>
      <c r="GA609" s="430"/>
      <c r="GB609" s="514" t="n">
        <f aca="false">1-FT609/DZ609</f>
        <v>0.0934065934065934</v>
      </c>
      <c r="GC609" s="515" t="n">
        <f aca="false">(CW609+DZ609-FT609)</f>
        <v>1.7</v>
      </c>
      <c r="GD609" s="514" t="n">
        <f aca="false">1-FU609/EA609</f>
        <v>0.221611721611722</v>
      </c>
      <c r="GE609" s="528" t="n">
        <f aca="false">CX609+EA609-FU609</f>
        <v>14.52</v>
      </c>
      <c r="GF609" s="462" t="n">
        <f aca="false">4100/BS609*24</f>
        <v>2.03116936732377</v>
      </c>
      <c r="GG609" s="607" t="n">
        <v>30</v>
      </c>
      <c r="GH609" s="451" t="n">
        <f aca="false">GG609/80</f>
        <v>0.375</v>
      </c>
      <c r="GI609" s="406" t="n">
        <v>195</v>
      </c>
      <c r="GJ609" s="463" t="n">
        <f aca="false">GI609/GG609</f>
        <v>6.5</v>
      </c>
      <c r="GK609" s="464" t="n">
        <f aca="false">GG609/(BS609/24)*1000</f>
        <v>14.8622148828568</v>
      </c>
      <c r="GL609" s="465" t="n">
        <v>8.23</v>
      </c>
      <c r="GM609" s="530" t="n">
        <v>15.7</v>
      </c>
      <c r="GN609" s="407" t="n">
        <v>50</v>
      </c>
      <c r="GO609" s="514" t="n">
        <f aca="false">1-GM609/FT609</f>
        <v>0.0484848484848486</v>
      </c>
      <c r="GP609" s="451" t="n">
        <f aca="false">1-GN609/FU609</f>
        <v>0.0196078431372549</v>
      </c>
      <c r="GQ609" s="578" t="n">
        <v>8</v>
      </c>
      <c r="GR609" s="456" t="n">
        <f aca="false">4300/BS609*24</f>
        <v>2.13025079987615</v>
      </c>
      <c r="GS609" s="532" t="n">
        <f aca="false">HC609</f>
        <v>13.8</v>
      </c>
      <c r="GT609" s="532" t="n">
        <f aca="false">HD609</f>
        <v>42.78</v>
      </c>
      <c r="GU609" s="514" t="n">
        <f aca="false">1-GS609/GM609</f>
        <v>0.121019108280255</v>
      </c>
      <c r="GV609" s="514" t="n">
        <f aca="false">1-GT609/GN609</f>
        <v>0.1444</v>
      </c>
      <c r="GW609" s="514" t="n">
        <f aca="false">1-HC609/FT609</f>
        <v>0.163636363636364</v>
      </c>
      <c r="GX609" s="514" t="n">
        <f aca="false">1-HD609/FU609</f>
        <v>0.161176470588235</v>
      </c>
      <c r="GY609" s="463" t="n">
        <f aca="false">GK609/(FU609-HD609)</f>
        <v>1.80805533854706</v>
      </c>
      <c r="GZ609" s="406" t="n">
        <v>49671</v>
      </c>
      <c r="HA609" s="582" t="n">
        <v>8.31</v>
      </c>
      <c r="HB609" s="452" t="n">
        <v>8.1</v>
      </c>
      <c r="HC609" s="578" t="n">
        <v>13.8</v>
      </c>
      <c r="HD609" s="464" t="n">
        <f aca="false">HC609*3.1</f>
        <v>42.78</v>
      </c>
      <c r="HE609" s="464" t="n">
        <v>11.6</v>
      </c>
      <c r="HF609" s="464" t="n">
        <f aca="false">HE609*2.7</f>
        <v>31.32</v>
      </c>
      <c r="HG609" s="583"/>
      <c r="HH609" s="576" t="n">
        <v>6</v>
      </c>
      <c r="HI609" s="584" t="n">
        <v>6760</v>
      </c>
      <c r="HJ609" s="407" t="n">
        <f aca="false">HI609*0.67</f>
        <v>4529.2</v>
      </c>
      <c r="HK609" s="407"/>
      <c r="HL609" s="550"/>
      <c r="HM609" s="585"/>
      <c r="HN609" s="462" t="n">
        <v>5.57</v>
      </c>
      <c r="HO609" s="575"/>
      <c r="HP609" s="549" t="n">
        <v>0.07</v>
      </c>
      <c r="HQ609" s="586"/>
      <c r="HR609" s="587"/>
      <c r="HS609" s="521" t="n">
        <v>0.18</v>
      </c>
      <c r="HT609" s="588" t="n">
        <v>4</v>
      </c>
      <c r="HU609" s="523" t="n">
        <f aca="false">72500/BA609*24</f>
        <v>37.7891193397763</v>
      </c>
      <c r="HV609" s="514" t="n">
        <f aca="false">1-HC609/BE609</f>
        <v>0.732038834951456</v>
      </c>
      <c r="HW609" s="514" t="n">
        <f aca="false">1-HD609/BF609</f>
        <v>0.803761467889908</v>
      </c>
      <c r="HX609" s="514" t="n">
        <f aca="false">1-HN609/BK609</f>
        <v>0.700537634408602</v>
      </c>
      <c r="HY609" s="600"/>
    </row>
    <row r="610" s="599" customFormat="true" ht="15" hidden="false" customHeight="true" outlineLevel="0" collapsed="false">
      <c r="A610" s="401" t="n">
        <v>44092</v>
      </c>
      <c r="B610" s="516" t="n">
        <v>49648</v>
      </c>
      <c r="C610" s="403" t="n">
        <f aca="false">B610/$B$6</f>
        <v>0.99296</v>
      </c>
      <c r="D610" s="572" t="n">
        <v>7.97</v>
      </c>
      <c r="E610" s="573" t="n">
        <v>43.15</v>
      </c>
      <c r="F610" s="407" t="n">
        <v>164</v>
      </c>
      <c r="G610" s="407" t="n">
        <f aca="false">F610*B610/1000</f>
        <v>8142.272</v>
      </c>
      <c r="H610" s="403" t="n">
        <f aca="false">G610/$G$6</f>
        <v>0.32569088</v>
      </c>
      <c r="I610" s="574"/>
      <c r="J610" s="407"/>
      <c r="K610" s="575"/>
      <c r="L610" s="575"/>
      <c r="M610" s="575"/>
      <c r="N610" s="576"/>
      <c r="O610" s="576"/>
      <c r="P610" s="410"/>
      <c r="Q610" s="410" t="n">
        <v>1440</v>
      </c>
      <c r="R610" s="410"/>
      <c r="S610" s="410"/>
      <c r="T610" s="411" t="n">
        <v>4.98</v>
      </c>
      <c r="U610" s="410" t="n">
        <f aca="false">V610/2.9</f>
        <v>3328.62068965517</v>
      </c>
      <c r="V610" s="410" t="n">
        <v>9653</v>
      </c>
      <c r="W610" s="410" t="n">
        <v>3292</v>
      </c>
      <c r="X610" s="517" t="n">
        <v>720</v>
      </c>
      <c r="Y610" s="474"/>
      <c r="Z610" s="430"/>
      <c r="AA610" s="410"/>
      <c r="AB610" s="410"/>
      <c r="AC610" s="410"/>
      <c r="AD610" s="475"/>
      <c r="AE610" s="478"/>
      <c r="AF610" s="479" t="n">
        <f aca="false">X610+Q610</f>
        <v>2160</v>
      </c>
      <c r="AG610" s="478" t="n">
        <f aca="false">AF610/$AF$6</f>
        <v>0.864</v>
      </c>
      <c r="AH610" s="479" t="n">
        <f aca="false">AI610/2.9</f>
        <v>2237.93103448276</v>
      </c>
      <c r="AI610" s="479" t="n">
        <f aca="false">(V610*Q610+F610*X610)/AF610</f>
        <v>6490</v>
      </c>
      <c r="AJ610" s="474" t="n">
        <f aca="false">(V610*Q610+X610*F610)/1000</f>
        <v>14018.4</v>
      </c>
      <c r="AK610" s="478" t="n">
        <f aca="false">AJ610/$AJ$6</f>
        <v>0.62304</v>
      </c>
      <c r="AL610" s="448" t="n">
        <v>37</v>
      </c>
      <c r="AM610" s="480"/>
      <c r="AN610" s="474" t="n">
        <v>4144</v>
      </c>
      <c r="AO610" s="474" t="n">
        <v>4176</v>
      </c>
      <c r="AP610" s="480" t="n">
        <v>7.63</v>
      </c>
      <c r="AQ610" s="448" t="n">
        <v>633</v>
      </c>
      <c r="AR610" s="474" t="n">
        <f aca="false">AQ610*2.9</f>
        <v>1835.7</v>
      </c>
      <c r="AS610" s="658" t="n">
        <f aca="false">AR610/AQ610</f>
        <v>2.9</v>
      </c>
      <c r="AT610" s="474" t="n">
        <v>6480</v>
      </c>
      <c r="AU610" s="448"/>
      <c r="AV610" s="481" t="n">
        <v>1</v>
      </c>
      <c r="AW610" s="480" t="n">
        <v>5.7</v>
      </c>
      <c r="AX610" s="480" t="n">
        <v>44.05</v>
      </c>
      <c r="AY610" s="481" t="n">
        <v>10.9</v>
      </c>
      <c r="AZ610" s="481" t="n">
        <v>3.7</v>
      </c>
      <c r="BA610" s="421" t="n">
        <f aca="false">CC610+DF610</f>
        <v>45978</v>
      </c>
      <c r="BB610" s="422" t="n">
        <f aca="false">BA610/$BA$6</f>
        <v>0.91956</v>
      </c>
      <c r="BC610" s="423"/>
      <c r="BD610" s="424" t="n">
        <v>8.04</v>
      </c>
      <c r="BE610" s="425" t="n">
        <v>45.9</v>
      </c>
      <c r="BF610" s="421" t="n">
        <v>187</v>
      </c>
      <c r="BG610" s="427" t="n">
        <v>6500</v>
      </c>
      <c r="BH610" s="421" t="n">
        <f aca="false">BG610*0.67</f>
        <v>4355</v>
      </c>
      <c r="BI610" s="433"/>
      <c r="BJ610" s="422"/>
      <c r="BK610" s="428" t="n">
        <v>20</v>
      </c>
      <c r="BL610" s="428" t="n">
        <v>5.6</v>
      </c>
      <c r="BM610" s="429" t="n">
        <v>12</v>
      </c>
      <c r="BN610" s="423" t="n">
        <v>1</v>
      </c>
      <c r="BO610" s="426" t="n">
        <v>108</v>
      </c>
      <c r="BP610" s="426" t="n">
        <v>32</v>
      </c>
      <c r="BQ610" s="424" t="n">
        <v>5.45</v>
      </c>
      <c r="BR610" s="422" t="n">
        <f aca="false">BQ610/$BQ$6</f>
        <v>0.756944444444444</v>
      </c>
      <c r="BS610" s="410" t="n">
        <f aca="false">BA610+AF610</f>
        <v>48138</v>
      </c>
      <c r="BT610" s="430" t="n">
        <f aca="false">(BD610*BA610+AP610*AF610)/(AF610+BA610)</f>
        <v>8.0216028916864</v>
      </c>
      <c r="BU610" s="431" t="n">
        <f aca="false">(AQ610*Y610+BA610*BE610)/(BA610+Y610)</f>
        <v>45.9</v>
      </c>
      <c r="BV610" s="431" t="n">
        <f aca="false">(BA610*BF610+AR610*AF610)/(AF610+BA610)</f>
        <v>260.978810918609</v>
      </c>
      <c r="BW610" s="431" t="n">
        <f aca="false">(BA610*BG610+AS610*AF610)/(AF610+BA610)</f>
        <v>6208.46865262371</v>
      </c>
      <c r="BX610" s="431" t="n">
        <f aca="false">BW610*0.65</f>
        <v>4035.50462420541</v>
      </c>
      <c r="BY610" s="431" t="n">
        <f aca="false">(BK610*BA610+AY610*AF610)/BS610</f>
        <v>19.5916739374299</v>
      </c>
      <c r="BZ610" s="431" t="n">
        <f aca="false">(BL610*BA610+AY610*AF610)/BS610</f>
        <v>5.83781627820017</v>
      </c>
      <c r="CA610" s="432" t="n">
        <f aca="false">(BN610*BA610+AZ610*AF610)/BS610</f>
        <v>1.12115168889443</v>
      </c>
      <c r="CB610" s="431" t="n">
        <f aca="false">BO610</f>
        <v>108</v>
      </c>
      <c r="CC610" s="433" t="n">
        <v>23168</v>
      </c>
      <c r="CD610" s="412" t="n">
        <f aca="false">CC610+AF610/2</f>
        <v>24248</v>
      </c>
      <c r="CE610" s="422" t="n">
        <f aca="false">CD610/25000</f>
        <v>0.96992</v>
      </c>
      <c r="CF610" s="434" t="n">
        <f aca="false">6700/CD610*24</f>
        <v>6.63147476080501</v>
      </c>
      <c r="CG610" s="435"/>
      <c r="CH610" s="428"/>
      <c r="CI610" s="447" t="n">
        <f aca="false">9500/CD610*24</f>
        <v>9.4028373474101</v>
      </c>
      <c r="CJ610" s="437"/>
      <c r="CK610" s="437"/>
      <c r="CL610" s="424"/>
      <c r="CM610" s="424" t="n">
        <v>19.5</v>
      </c>
      <c r="CN610" s="424" t="n">
        <v>78</v>
      </c>
      <c r="CO610" s="433"/>
      <c r="CP610" s="433"/>
      <c r="CQ610" s="438"/>
      <c r="CR610" s="438" t="n">
        <v>0.97</v>
      </c>
      <c r="CS610" s="425"/>
      <c r="CT610" s="433" t="n">
        <f aca="false">3500/CD610*24</f>
        <v>3.46420323325635</v>
      </c>
      <c r="CU610" s="435" t="n">
        <v>6.64</v>
      </c>
      <c r="CV610" s="439"/>
      <c r="CW610" s="440"/>
      <c r="CX610" s="441"/>
      <c r="CY610" s="442"/>
      <c r="CZ610" s="443"/>
      <c r="DA610" s="443"/>
      <c r="DB610" s="443"/>
      <c r="DC610" s="443"/>
      <c r="DD610" s="444"/>
      <c r="DE610" s="441"/>
      <c r="DF610" s="445" t="n">
        <v>22810</v>
      </c>
      <c r="DG610" s="446" t="n">
        <f aca="false">DF610+AF610/2</f>
        <v>23890</v>
      </c>
      <c r="DH610" s="422" t="n">
        <f aca="false">DG610/25000</f>
        <v>0.9556</v>
      </c>
      <c r="DI610" s="447" t="n">
        <f aca="false">6700/DG610*24</f>
        <v>6.73084972791963</v>
      </c>
      <c r="DJ610" s="435" t="n">
        <v>7.8</v>
      </c>
      <c r="DK610" s="428" t="n">
        <v>4.5</v>
      </c>
      <c r="DL610" s="447" t="n">
        <f aca="false">9500/DG610*24</f>
        <v>9.54374215152784</v>
      </c>
      <c r="DM610" s="423"/>
      <c r="DN610" s="423"/>
      <c r="DO610" s="424" t="n">
        <v>8</v>
      </c>
      <c r="DP610" s="424" t="n">
        <v>21.1</v>
      </c>
      <c r="DQ610" s="424" t="n">
        <v>76</v>
      </c>
      <c r="DR610" s="433"/>
      <c r="DS610" s="433"/>
      <c r="DT610" s="438"/>
      <c r="DU610" s="438" t="n">
        <v>0.96</v>
      </c>
      <c r="DV610" s="425"/>
      <c r="DW610" s="447" t="n">
        <f aca="false">3500/DG610*24</f>
        <v>3.51611552951026</v>
      </c>
      <c r="DX610" s="435"/>
      <c r="DY610" s="439" t="n">
        <v>8.18</v>
      </c>
      <c r="DZ610" s="440" t="n">
        <v>19.5</v>
      </c>
      <c r="EA610" s="661" t="n">
        <f aca="false">DZ610*3.6</f>
        <v>70.2</v>
      </c>
      <c r="EB610" s="442" t="n">
        <v>7160</v>
      </c>
      <c r="EC610" s="443" t="n">
        <v>5.5</v>
      </c>
      <c r="ED610" s="443" t="n">
        <v>0.21</v>
      </c>
      <c r="EE610" s="443" t="n">
        <v>4.7</v>
      </c>
      <c r="EF610" s="443" t="n">
        <v>0.85</v>
      </c>
      <c r="EG610" s="444" t="n">
        <v>6</v>
      </c>
      <c r="EH610" s="441" t="n">
        <v>16</v>
      </c>
      <c r="EI610" s="430" t="n">
        <f aca="false">DY610</f>
        <v>8.18</v>
      </c>
      <c r="EJ610" s="448" t="n">
        <f aca="false">DZ610</f>
        <v>19.5</v>
      </c>
      <c r="EK610" s="449" t="n">
        <f aca="false">EA610</f>
        <v>70.2</v>
      </c>
      <c r="EL610" s="418" t="n">
        <f aca="false">EB610</f>
        <v>7160</v>
      </c>
      <c r="EM610" s="432" t="n">
        <f aca="false">EC610</f>
        <v>5.5</v>
      </c>
      <c r="EN610" s="432" t="n">
        <f aca="false">ED610</f>
        <v>0.21</v>
      </c>
      <c r="EO610" s="432" t="n">
        <f aca="false">EE610</f>
        <v>4.7</v>
      </c>
      <c r="EP610" s="432" t="n">
        <f aca="false">EF610</f>
        <v>0.85</v>
      </c>
      <c r="EQ610" s="431" t="n">
        <f aca="false">EG610</f>
        <v>6</v>
      </c>
      <c r="ER610" s="449" t="n">
        <f aca="false">EH610</f>
        <v>16</v>
      </c>
      <c r="ES610" s="450" t="n">
        <f aca="false">44000/(BA610+AF610)*24</f>
        <v>21.936931322448</v>
      </c>
      <c r="ET610" s="451" t="n">
        <f aca="false">(BA610+AF610)/BA$6</f>
        <v>0.96276</v>
      </c>
      <c r="EU610" s="452" t="n">
        <f aca="false">BV610/1000/ES610*24</f>
        <v>0.285522681818182</v>
      </c>
      <c r="EV610" s="451" t="n">
        <f aca="false">EU610/$EU$6</f>
        <v>0.528745707070707</v>
      </c>
      <c r="EW610" s="514" t="n">
        <f aca="false">1-EM610/BY610</f>
        <v>0.719268500610749</v>
      </c>
      <c r="EX610" s="515" t="n">
        <f aca="false">BY610-EM610</f>
        <v>14.0916739374299</v>
      </c>
      <c r="EY610" s="514" t="n">
        <f aca="false">1-EJ610/BU610</f>
        <v>0.57516339869281</v>
      </c>
      <c r="EZ610" s="515" t="n">
        <f aca="false">BU610-EJ610</f>
        <v>26.4</v>
      </c>
      <c r="FA610" s="451" t="n">
        <f aca="false">1-EK610/BV610</f>
        <v>0.731012645230064</v>
      </c>
      <c r="FB610" s="432" t="n">
        <f aca="false">BV610-EK610</f>
        <v>190.778810918609</v>
      </c>
      <c r="FC610" s="453" t="n">
        <f aca="false">1-EP610/CA610</f>
        <v>0.241851028349083</v>
      </c>
      <c r="FD610" s="432" t="n">
        <f aca="false">CA610-EP610</f>
        <v>0.271151688894429</v>
      </c>
      <c r="FE610" s="453" t="n">
        <f aca="false">1-EQ610/CB610</f>
        <v>0.944444444444444</v>
      </c>
      <c r="FF610" s="431" t="n">
        <f aca="false">CB610-EQ610</f>
        <v>102</v>
      </c>
      <c r="FG610" s="406" t="n">
        <v>50400</v>
      </c>
      <c r="FH610" s="590"/>
      <c r="FI610" s="591"/>
      <c r="FJ610" s="592"/>
      <c r="FK610" s="456" t="n">
        <f aca="false">3000/BS610*24</f>
        <v>1.49569986289418</v>
      </c>
      <c r="FL610" s="531" t="n">
        <v>2400</v>
      </c>
      <c r="FM610" s="456" t="n">
        <f aca="false">FL610/BS610*1000</f>
        <v>49.8566620964726</v>
      </c>
      <c r="FN610" s="531" t="n">
        <v>6255</v>
      </c>
      <c r="FO610" s="533" t="n">
        <f aca="false">FN610/11.15/1.2/1000</f>
        <v>0.467488789237668</v>
      </c>
      <c r="FP610" s="450" t="n">
        <f aca="false">FN610/BS610*1000</f>
        <v>129.938925588932</v>
      </c>
      <c r="FQ610" s="458" t="n">
        <v>43.2</v>
      </c>
      <c r="FR610" s="459" t="n">
        <f aca="false">FQ610/BS610*1000</f>
        <v>0.897419917736507</v>
      </c>
      <c r="FS610" s="577" t="n">
        <v>8.15</v>
      </c>
      <c r="FT610" s="578" t="n">
        <v>15.8</v>
      </c>
      <c r="FU610" s="661" t="n">
        <v>51</v>
      </c>
      <c r="FV610" s="580" t="n">
        <v>8</v>
      </c>
      <c r="FW610" s="581" t="n">
        <v>0.28</v>
      </c>
      <c r="FX610" s="580" t="n">
        <v>8</v>
      </c>
      <c r="FY610" s="453" t="n">
        <f aca="false">1-FV610/(EG610+DD610)</f>
        <v>-0.333333333333333</v>
      </c>
      <c r="FZ610" s="453" t="n">
        <f aca="false">1-FW610/(EF610+DC610)</f>
        <v>0.670588235294118</v>
      </c>
      <c r="GA610" s="430" t="n">
        <f aca="false">EF610+DC610-FW610</f>
        <v>0.57</v>
      </c>
      <c r="GB610" s="514" t="n">
        <f aca="false">1-FT610/DZ610</f>
        <v>0.18974358974359</v>
      </c>
      <c r="GC610" s="515" t="n">
        <f aca="false">(CW610+DZ610-FT610)</f>
        <v>3.7</v>
      </c>
      <c r="GD610" s="514" t="n">
        <f aca="false">1-FU610/EA610</f>
        <v>0.273504273504273</v>
      </c>
      <c r="GE610" s="528" t="n">
        <f aca="false">CX610+EA610-FU610</f>
        <v>19.2</v>
      </c>
      <c r="GF610" s="462" t="n">
        <f aca="false">4100/BS610*24</f>
        <v>2.04412314595538</v>
      </c>
      <c r="GG610" s="607" t="n">
        <v>20</v>
      </c>
      <c r="GH610" s="451" t="n">
        <f aca="false">GG610/80</f>
        <v>0.25</v>
      </c>
      <c r="GI610" s="406" t="n">
        <v>140</v>
      </c>
      <c r="GJ610" s="463" t="n">
        <f aca="false">GI610/GG610</f>
        <v>7</v>
      </c>
      <c r="GK610" s="464" t="n">
        <f aca="false">GG610/(BS610/24)*1000</f>
        <v>9.97133241929453</v>
      </c>
      <c r="GL610" s="465" t="n">
        <v>8.26</v>
      </c>
      <c r="GM610" s="530" t="n">
        <v>14.1</v>
      </c>
      <c r="GN610" s="407" t="n">
        <v>50</v>
      </c>
      <c r="GO610" s="514" t="n">
        <f aca="false">1-GM610/FT610</f>
        <v>0.107594936708861</v>
      </c>
      <c r="GP610" s="451" t="n">
        <f aca="false">1-GN610/FU610</f>
        <v>0.0196078431372549</v>
      </c>
      <c r="GQ610" s="578" t="n">
        <v>8</v>
      </c>
      <c r="GR610" s="456" t="n">
        <f aca="false">4300/BS610*24</f>
        <v>2.14383647014832</v>
      </c>
      <c r="GS610" s="532" t="n">
        <f aca="false">HC610</f>
        <v>12.7</v>
      </c>
      <c r="GT610" s="532" t="n">
        <f aca="false">HD610</f>
        <v>39.37</v>
      </c>
      <c r="GU610" s="514" t="n">
        <f aca="false">1-GS610/GM610</f>
        <v>0.099290780141844</v>
      </c>
      <c r="GV610" s="514" t="n">
        <f aca="false">1-GT610/GN610</f>
        <v>0.2126</v>
      </c>
      <c r="GW610" s="514" t="n">
        <f aca="false">1-HC610/FT610</f>
        <v>0.19620253164557</v>
      </c>
      <c r="GX610" s="514" t="n">
        <f aca="false">1-HD610/FU610</f>
        <v>0.228039215686275</v>
      </c>
      <c r="GY610" s="463" t="n">
        <f aca="false">GK610/(FU610-HD610)</f>
        <v>0.857380259612599</v>
      </c>
      <c r="GZ610" s="406" t="n">
        <v>48183</v>
      </c>
      <c r="HA610" s="582" t="n">
        <v>8.3</v>
      </c>
      <c r="HB610" s="452" t="n">
        <v>8.13</v>
      </c>
      <c r="HC610" s="578" t="n">
        <v>12.7</v>
      </c>
      <c r="HD610" s="464" t="n">
        <f aca="false">HC610*3.1</f>
        <v>39.37</v>
      </c>
      <c r="HE610" s="464" t="n">
        <v>12.7</v>
      </c>
      <c r="HF610" s="464" t="n">
        <f aca="false">HE610*2.7</f>
        <v>34.29</v>
      </c>
      <c r="HG610" s="583"/>
      <c r="HH610" s="576" t="n">
        <v>4</v>
      </c>
      <c r="HI610" s="584" t="n">
        <v>6710</v>
      </c>
      <c r="HJ610" s="407" t="n">
        <f aca="false">HI610*0.67</f>
        <v>4495.7</v>
      </c>
      <c r="HK610" s="407"/>
      <c r="HL610" s="550" t="n">
        <v>1262</v>
      </c>
      <c r="HM610" s="585" t="n">
        <v>4.6</v>
      </c>
      <c r="HN610" s="462" t="n">
        <v>5.21</v>
      </c>
      <c r="HO610" s="575" t="n">
        <v>0.13</v>
      </c>
      <c r="HP610" s="549" t="n">
        <v>0.07</v>
      </c>
      <c r="HQ610" s="586" t="n">
        <v>4.5</v>
      </c>
      <c r="HR610" s="587" t="n">
        <v>0.16</v>
      </c>
      <c r="HS610" s="521" t="n">
        <v>0.21</v>
      </c>
      <c r="HT610" s="588" t="n">
        <v>4</v>
      </c>
      <c r="HU610" s="523" t="n">
        <f aca="false">72500/BA610*24</f>
        <v>37.8441863499935</v>
      </c>
      <c r="HV610" s="514" t="n">
        <f aca="false">1-HC610/BE610</f>
        <v>0.723311546840959</v>
      </c>
      <c r="HW610" s="514" t="n">
        <f aca="false">1-HD610/BF610</f>
        <v>0.789465240641711</v>
      </c>
      <c r="HX610" s="514" t="n">
        <f aca="false">1-HN610/BK610</f>
        <v>0.7395</v>
      </c>
      <c r="HY610" s="600" t="s">
        <v>281</v>
      </c>
    </row>
    <row r="611" s="599" customFormat="true" ht="15" hidden="false" customHeight="true" outlineLevel="0" collapsed="false">
      <c r="A611" s="401" t="n">
        <v>44093</v>
      </c>
      <c r="B611" s="516" t="n">
        <v>37643</v>
      </c>
      <c r="C611" s="403" t="n">
        <f aca="false">B611/$B$6</f>
        <v>0.75286</v>
      </c>
      <c r="D611" s="572" t="n">
        <v>8.07</v>
      </c>
      <c r="E611" s="573" t="n">
        <v>37.15</v>
      </c>
      <c r="F611" s="407" t="n">
        <v>160</v>
      </c>
      <c r="G611" s="407" t="n">
        <f aca="false">F611*B611/1000</f>
        <v>6022.88</v>
      </c>
      <c r="H611" s="403" t="n">
        <f aca="false">G611/$G$6</f>
        <v>0.2409152</v>
      </c>
      <c r="I611" s="574"/>
      <c r="J611" s="407"/>
      <c r="K611" s="575"/>
      <c r="L611" s="575"/>
      <c r="M611" s="575"/>
      <c r="N611" s="576"/>
      <c r="O611" s="576"/>
      <c r="P611" s="410"/>
      <c r="Q611" s="410" t="n">
        <v>1440</v>
      </c>
      <c r="R611" s="410"/>
      <c r="S611" s="410"/>
      <c r="T611" s="411" t="n">
        <v>4.79</v>
      </c>
      <c r="U611" s="410" t="n">
        <f aca="false">V611/2.9</f>
        <v>2566.20689655172</v>
      </c>
      <c r="V611" s="410" t="n">
        <v>7442</v>
      </c>
      <c r="W611" s="410" t="n">
        <v>3015</v>
      </c>
      <c r="X611" s="517" t="n">
        <v>720</v>
      </c>
      <c r="Y611" s="474"/>
      <c r="Z611" s="430"/>
      <c r="AA611" s="410"/>
      <c r="AB611" s="410"/>
      <c r="AC611" s="410"/>
      <c r="AD611" s="475"/>
      <c r="AE611" s="478"/>
      <c r="AF611" s="479" t="n">
        <f aca="false">X611+Q611</f>
        <v>2160</v>
      </c>
      <c r="AG611" s="478" t="n">
        <f aca="false">AF611/$AF$6</f>
        <v>0.864</v>
      </c>
      <c r="AH611" s="479" t="n">
        <f aca="false">AI611/2.9</f>
        <v>1729.19540229885</v>
      </c>
      <c r="AI611" s="479" t="n">
        <f aca="false">(V611*Q611+F611*X611)/AF611</f>
        <v>5014.66666666667</v>
      </c>
      <c r="AJ611" s="474" t="n">
        <f aca="false">(V611*Q611+X611*F611)/1000</f>
        <v>10831.68</v>
      </c>
      <c r="AK611" s="478" t="n">
        <f aca="false">AJ611/$AJ$6</f>
        <v>0.481408</v>
      </c>
      <c r="AL611" s="448" t="n">
        <v>38</v>
      </c>
      <c r="AM611" s="480"/>
      <c r="AN611" s="474" t="n">
        <v>4040</v>
      </c>
      <c r="AO611" s="474" t="n">
        <v>4064</v>
      </c>
      <c r="AP611" s="480" t="n">
        <v>7.53</v>
      </c>
      <c r="AQ611" s="448" t="n">
        <v>622</v>
      </c>
      <c r="AR611" s="474" t="n">
        <f aca="false">AQ611*2.9</f>
        <v>1803.8</v>
      </c>
      <c r="AS611" s="658" t="n">
        <f aca="false">AR611/AQ611</f>
        <v>2.9</v>
      </c>
      <c r="AT611" s="474" t="n">
        <v>6280</v>
      </c>
      <c r="AU611" s="448"/>
      <c r="AV611" s="481" t="n">
        <v>1</v>
      </c>
      <c r="AW611" s="480" t="n">
        <v>5.98</v>
      </c>
      <c r="AX611" s="480" t="n">
        <v>43.61</v>
      </c>
      <c r="AY611" s="481" t="n">
        <v>9.4</v>
      </c>
      <c r="AZ611" s="481" t="n">
        <v>3.7</v>
      </c>
      <c r="BA611" s="421" t="n">
        <f aca="false">CC611+DF611</f>
        <v>43704</v>
      </c>
      <c r="BB611" s="422" t="n">
        <f aca="false">BA611/$BA$6</f>
        <v>0.87408</v>
      </c>
      <c r="BC611" s="423"/>
      <c r="BD611" s="424" t="n">
        <v>8</v>
      </c>
      <c r="BE611" s="425" t="n">
        <v>39.1</v>
      </c>
      <c r="BF611" s="421" t="n">
        <v>191</v>
      </c>
      <c r="BG611" s="427" t="n">
        <v>6280</v>
      </c>
      <c r="BH611" s="421" t="n">
        <f aca="false">BG611*0.67</f>
        <v>4207.6</v>
      </c>
      <c r="BI611" s="433"/>
      <c r="BJ611" s="422"/>
      <c r="BK611" s="428" t="n">
        <v>16.5</v>
      </c>
      <c r="BL611" s="428"/>
      <c r="BM611" s="429"/>
      <c r="BN611" s="423"/>
      <c r="BO611" s="426" t="n">
        <v>133</v>
      </c>
      <c r="BP611" s="426"/>
      <c r="BQ611" s="424" t="n">
        <v>3.81</v>
      </c>
      <c r="BR611" s="422" t="n">
        <f aca="false">BQ611/$BQ$6</f>
        <v>0.529166666666667</v>
      </c>
      <c r="BS611" s="410" t="n">
        <f aca="false">BA611+AF611</f>
        <v>45864</v>
      </c>
      <c r="BT611" s="430" t="n">
        <f aca="false">(BD611*BA611+AP611*AF611)/(AF611+BA611)</f>
        <v>7.97786499215071</v>
      </c>
      <c r="BU611" s="431" t="n">
        <f aca="false">(AQ611*Y611+BA611*BE611)/(BA611+Y611)</f>
        <v>39.1</v>
      </c>
      <c r="BV611" s="431" t="n">
        <f aca="false">(BA611*BF611+AR611*AF611)/(AF611+BA611)</f>
        <v>266.956043956044</v>
      </c>
      <c r="BW611" s="431" t="n">
        <f aca="false">(BA611*BG611+AS611*AF611)/(AF611+BA611)</f>
        <v>5984.37519623234</v>
      </c>
      <c r="BX611" s="431" t="n">
        <f aca="false">BW611*0.65</f>
        <v>3889.84387755102</v>
      </c>
      <c r="BY611" s="431" t="n">
        <f aca="false">(BK611*BA611+AY611*AF611)/BS611</f>
        <v>16.1656200941915</v>
      </c>
      <c r="BZ611" s="431"/>
      <c r="CA611" s="432"/>
      <c r="CB611" s="431" t="n">
        <f aca="false">BO611</f>
        <v>133</v>
      </c>
      <c r="CC611" s="433" t="n">
        <v>21352</v>
      </c>
      <c r="CD611" s="412" t="n">
        <f aca="false">CC611+AF611/2</f>
        <v>22432</v>
      </c>
      <c r="CE611" s="422" t="n">
        <f aca="false">CD611/25000</f>
        <v>0.89728</v>
      </c>
      <c r="CF611" s="434" t="n">
        <f aca="false">6700/CD611*24</f>
        <v>7.16833095577746</v>
      </c>
      <c r="CG611" s="435"/>
      <c r="CH611" s="428"/>
      <c r="CI611" s="447" t="n">
        <f aca="false">9500/CD611*24</f>
        <v>10.1640513552068</v>
      </c>
      <c r="CJ611" s="437" t="n">
        <v>31.3</v>
      </c>
      <c r="CK611" s="437" t="n">
        <v>3.25</v>
      </c>
      <c r="CL611" s="424"/>
      <c r="CM611" s="424" t="n">
        <v>18</v>
      </c>
      <c r="CN611" s="424" t="n">
        <v>72</v>
      </c>
      <c r="CO611" s="433"/>
      <c r="CP611" s="433"/>
      <c r="CQ611" s="438"/>
      <c r="CR611" s="438" t="n">
        <v>0.96</v>
      </c>
      <c r="CS611" s="425"/>
      <c r="CT611" s="433" t="n">
        <f aca="false">3500/CD611*24</f>
        <v>3.74465049928673</v>
      </c>
      <c r="CU611" s="435" t="n">
        <v>6.45</v>
      </c>
      <c r="CV611" s="439"/>
      <c r="CW611" s="440"/>
      <c r="CX611" s="441"/>
      <c r="CY611" s="442"/>
      <c r="CZ611" s="443"/>
      <c r="DA611" s="443"/>
      <c r="DB611" s="443"/>
      <c r="DC611" s="443"/>
      <c r="DD611" s="444"/>
      <c r="DE611" s="441"/>
      <c r="DF611" s="445" t="n">
        <v>22352</v>
      </c>
      <c r="DG611" s="446" t="n">
        <f aca="false">DF611+AF611/2</f>
        <v>23432</v>
      </c>
      <c r="DH611" s="422" t="n">
        <f aca="false">DG611/25000</f>
        <v>0.93728</v>
      </c>
      <c r="DI611" s="447" t="n">
        <f aca="false">6700/DG611*24</f>
        <v>6.86241037896893</v>
      </c>
      <c r="DJ611" s="435" t="n">
        <v>7.8</v>
      </c>
      <c r="DK611" s="428" t="n">
        <v>4.4</v>
      </c>
      <c r="DL611" s="447" t="n">
        <f aca="false">9500/DG611*24</f>
        <v>9.7302833731649</v>
      </c>
      <c r="DM611" s="423" t="n">
        <v>31.3</v>
      </c>
      <c r="DN611" s="423" t="n">
        <v>2.85</v>
      </c>
      <c r="DO611" s="424" t="n">
        <v>7.84</v>
      </c>
      <c r="DP611" s="424" t="n">
        <v>18.4</v>
      </c>
      <c r="DQ611" s="424" t="n">
        <v>71</v>
      </c>
      <c r="DR611" s="433"/>
      <c r="DS611" s="433"/>
      <c r="DT611" s="438"/>
      <c r="DU611" s="438" t="n">
        <v>0.97</v>
      </c>
      <c r="DV611" s="425"/>
      <c r="DW611" s="447" t="n">
        <f aca="false">3500/DG611*24</f>
        <v>3.58484124274496</v>
      </c>
      <c r="DX611" s="435" t="n">
        <v>6.65</v>
      </c>
      <c r="DY611" s="439" t="n">
        <v>8.01</v>
      </c>
      <c r="DZ611" s="440" t="n">
        <v>18</v>
      </c>
      <c r="EA611" s="661" t="n">
        <f aca="false">DZ611*3.6</f>
        <v>64.8</v>
      </c>
      <c r="EB611" s="442" t="n">
        <v>6470</v>
      </c>
      <c r="EC611" s="443" t="n">
        <v>6.8</v>
      </c>
      <c r="ED611" s="443"/>
      <c r="EE611" s="443"/>
      <c r="EF611" s="443"/>
      <c r="EG611" s="444" t="n">
        <v>6</v>
      </c>
      <c r="EH611" s="441"/>
      <c r="EI611" s="430" t="n">
        <f aca="false">DY611</f>
        <v>8.01</v>
      </c>
      <c r="EJ611" s="448" t="n">
        <f aca="false">DZ611</f>
        <v>18</v>
      </c>
      <c r="EK611" s="449" t="n">
        <f aca="false">EA611</f>
        <v>64.8</v>
      </c>
      <c r="EL611" s="418" t="n">
        <f aca="false">EB611</f>
        <v>6470</v>
      </c>
      <c r="EM611" s="432" t="n">
        <f aca="false">EC611</f>
        <v>6.8</v>
      </c>
      <c r="EN611" s="432"/>
      <c r="EO611" s="432"/>
      <c r="EP611" s="432"/>
      <c r="EQ611" s="431" t="n">
        <f aca="false">EG611</f>
        <v>6</v>
      </c>
      <c r="ER611" s="449"/>
      <c r="ES611" s="450" t="n">
        <f aca="false">44000/(BA611+AF611)*24</f>
        <v>23.0245944531659</v>
      </c>
      <c r="ET611" s="451" t="n">
        <f aca="false">(BA611+AF611)/BA$6</f>
        <v>0.91728</v>
      </c>
      <c r="EU611" s="452" t="n">
        <f aca="false">BV611/1000/ES611*24</f>
        <v>0.278265272727273</v>
      </c>
      <c r="EV611" s="451" t="n">
        <f aca="false">EU611/$EU$6</f>
        <v>0.515306060606061</v>
      </c>
      <c r="EW611" s="514" t="n">
        <f aca="false">1-EM611/BY611</f>
        <v>0.579354212187424</v>
      </c>
      <c r="EX611" s="515" t="n">
        <f aca="false">BY611-EM611</f>
        <v>9.36562009419152</v>
      </c>
      <c r="EY611" s="514" t="n">
        <f aca="false">1-EJ611/BU611</f>
        <v>0.539641943734015</v>
      </c>
      <c r="EZ611" s="515" t="n">
        <f aca="false">BU611-EJ611</f>
        <v>21.1</v>
      </c>
      <c r="FA611" s="451" t="n">
        <f aca="false">1-EK611/BV611</f>
        <v>0.75726340921253</v>
      </c>
      <c r="FB611" s="432" t="n">
        <f aca="false">BV611-EK611</f>
        <v>202.156043956044</v>
      </c>
      <c r="FC611" s="453"/>
      <c r="FD611" s="432"/>
      <c r="FE611" s="453" t="n">
        <f aca="false">1-EQ611/CB611</f>
        <v>0.954887218045113</v>
      </c>
      <c r="FF611" s="431" t="n">
        <f aca="false">CB611-EQ611</f>
        <v>127</v>
      </c>
      <c r="FG611" s="406" t="n">
        <v>50400</v>
      </c>
      <c r="FH611" s="590"/>
      <c r="FI611" s="591"/>
      <c r="FJ611" s="592"/>
      <c r="FK611" s="456" t="n">
        <f aca="false">3000/BS611*24</f>
        <v>1.56985871271586</v>
      </c>
      <c r="FL611" s="531" t="n">
        <v>2400</v>
      </c>
      <c r="FM611" s="456" t="n">
        <f aca="false">FL611/BS611*1000</f>
        <v>52.3286237571952</v>
      </c>
      <c r="FN611" s="531" t="n">
        <v>6072</v>
      </c>
      <c r="FO611" s="533" t="n">
        <f aca="false">FN611/11.15/1.2/1000</f>
        <v>0.453811659192825</v>
      </c>
      <c r="FP611" s="450" t="n">
        <f aca="false">FN611/BS611*1000</f>
        <v>132.391418105704</v>
      </c>
      <c r="FQ611" s="458" t="n">
        <v>43.2</v>
      </c>
      <c r="FR611" s="459" t="n">
        <f aca="false">FQ611/BS611*1000</f>
        <v>0.941915227629513</v>
      </c>
      <c r="FS611" s="577" t="n">
        <v>8.13</v>
      </c>
      <c r="FT611" s="578" t="n">
        <v>14.1</v>
      </c>
      <c r="FU611" s="661" t="n">
        <v>42</v>
      </c>
      <c r="FV611" s="580" t="n">
        <v>4</v>
      </c>
      <c r="FW611" s="581"/>
      <c r="FX611" s="580"/>
      <c r="FY611" s="453" t="n">
        <f aca="false">1-FV611/(EG611+DD611)</f>
        <v>0.333333333333333</v>
      </c>
      <c r="FZ611" s="453"/>
      <c r="GA611" s="430"/>
      <c r="GB611" s="514" t="n">
        <f aca="false">1-FT611/DZ611</f>
        <v>0.216666666666667</v>
      </c>
      <c r="GC611" s="515" t="n">
        <f aca="false">(CW611+DZ611-FT611)</f>
        <v>3.9</v>
      </c>
      <c r="GD611" s="514" t="n">
        <f aca="false">1-FU611/EA611</f>
        <v>0.351851851851852</v>
      </c>
      <c r="GE611" s="528" t="n">
        <f aca="false">CX611+EA611-FU611</f>
        <v>22.8</v>
      </c>
      <c r="GF611" s="462" t="n">
        <f aca="false">4100/BS611*24</f>
        <v>2.145473574045</v>
      </c>
      <c r="GG611" s="607" t="n">
        <v>20</v>
      </c>
      <c r="GH611" s="451" t="n">
        <f aca="false">GG611/80</f>
        <v>0.25</v>
      </c>
      <c r="GI611" s="406" t="n">
        <v>140</v>
      </c>
      <c r="GJ611" s="463" t="n">
        <f aca="false">GI611/GG611</f>
        <v>7</v>
      </c>
      <c r="GK611" s="464" t="n">
        <f aca="false">GG611/(BS611/24)*1000</f>
        <v>10.465724751439</v>
      </c>
      <c r="GL611" s="465" t="n">
        <v>8.17</v>
      </c>
      <c r="GM611" s="530" t="n">
        <v>13.3</v>
      </c>
      <c r="GN611" s="407" t="n">
        <v>41</v>
      </c>
      <c r="GO611" s="514" t="n">
        <f aca="false">1-GM611/FT611</f>
        <v>0.0567375886524822</v>
      </c>
      <c r="GP611" s="451" t="n">
        <f aca="false">1-GN611/FU611</f>
        <v>0.0238095238095238</v>
      </c>
      <c r="GQ611" s="578" t="n">
        <v>8</v>
      </c>
      <c r="GR611" s="456" t="n">
        <f aca="false">4300/BS611*24</f>
        <v>2.25013082155939</v>
      </c>
      <c r="GS611" s="532" t="n">
        <f aca="false">HC611</f>
        <v>12.3</v>
      </c>
      <c r="GT611" s="532" t="n">
        <f aca="false">HD611</f>
        <v>38.13</v>
      </c>
      <c r="GU611" s="514" t="n">
        <f aca="false">1-GS611/GM611</f>
        <v>0.075187969924812</v>
      </c>
      <c r="GV611" s="514" t="n">
        <f aca="false">1-GT611/GN611</f>
        <v>0.07</v>
      </c>
      <c r="GW611" s="514" t="n">
        <f aca="false">1-HC611/FT611</f>
        <v>0.127659574468085</v>
      </c>
      <c r="GX611" s="514" t="n">
        <f aca="false">1-HD611/FU611</f>
        <v>0.0921428571428571</v>
      </c>
      <c r="GY611" s="463" t="n">
        <f aca="false">GK611/(FU611-HD611)</f>
        <v>2.70432164119872</v>
      </c>
      <c r="GZ611" s="406" t="n">
        <v>44656</v>
      </c>
      <c r="HA611" s="582" t="n">
        <v>8.36</v>
      </c>
      <c r="HB611" s="452" t="n">
        <v>8.1</v>
      </c>
      <c r="HC611" s="578" t="n">
        <v>12.3</v>
      </c>
      <c r="HD611" s="464" t="n">
        <f aca="false">HC611*3.1</f>
        <v>38.13</v>
      </c>
      <c r="HE611" s="464" t="n">
        <v>10.9</v>
      </c>
      <c r="HF611" s="464" t="n">
        <f aca="false">HE611*2.7</f>
        <v>29.43</v>
      </c>
      <c r="HG611" s="583"/>
      <c r="HH611" s="576" t="n">
        <v>6</v>
      </c>
      <c r="HI611" s="584" t="n">
        <v>6710</v>
      </c>
      <c r="HJ611" s="407" t="n">
        <f aca="false">HI611*0.67</f>
        <v>4495.7</v>
      </c>
      <c r="HK611" s="407"/>
      <c r="HL611" s="550"/>
      <c r="HM611" s="585"/>
      <c r="HN611" s="462" t="n">
        <v>5.85</v>
      </c>
      <c r="HO611" s="575"/>
      <c r="HP611" s="549" t="n">
        <v>0.08</v>
      </c>
      <c r="HQ611" s="586"/>
      <c r="HR611" s="587"/>
      <c r="HS611" s="521" t="n">
        <v>0.13</v>
      </c>
      <c r="HT611" s="588" t="n">
        <v>4</v>
      </c>
      <c r="HU611" s="523" t="n">
        <f aca="false">72500/BA611*24</f>
        <v>39.8132894014278</v>
      </c>
      <c r="HV611" s="514" t="n">
        <f aca="false">1-HC611/BE611</f>
        <v>0.685421994884911</v>
      </c>
      <c r="HW611" s="514" t="n">
        <f aca="false">1-HD611/BF611</f>
        <v>0.800366492146597</v>
      </c>
      <c r="HX611" s="514" t="n">
        <f aca="false">1-HN611/BK611</f>
        <v>0.645454545454546</v>
      </c>
      <c r="HY611" s="600"/>
    </row>
    <row r="612" customFormat="false" ht="15.6" hidden="false" customHeight="false" outlineLevel="0" collapsed="false">
      <c r="A612" s="486" t="n">
        <v>44094</v>
      </c>
      <c r="B612" s="487" t="n">
        <v>51488</v>
      </c>
      <c r="C612" s="488" t="n">
        <f aca="false">B612/$B$6</f>
        <v>1.02976</v>
      </c>
      <c r="D612" s="489" t="n">
        <v>8.07</v>
      </c>
      <c r="E612" s="490"/>
      <c r="F612" s="491" t="n">
        <v>185</v>
      </c>
      <c r="G612" s="491" t="n">
        <f aca="false">F612*B612/1000</f>
        <v>9525.28</v>
      </c>
      <c r="H612" s="488" t="n">
        <f aca="false">G612/$G$6</f>
        <v>0.3810112</v>
      </c>
      <c r="I612" s="491"/>
      <c r="J612" s="491"/>
      <c r="K612" s="492"/>
      <c r="L612" s="492"/>
      <c r="M612" s="492"/>
      <c r="N612" s="493"/>
      <c r="O612" s="493"/>
      <c r="P612" s="410"/>
      <c r="Q612" s="410" t="n">
        <v>1440</v>
      </c>
      <c r="R612" s="410"/>
      <c r="S612" s="410"/>
      <c r="T612" s="411" t="n">
        <v>4.91</v>
      </c>
      <c r="U612" s="412" t="n">
        <f aca="false">V612/2.9</f>
        <v>3222.06896551724</v>
      </c>
      <c r="V612" s="410" t="n">
        <v>9344</v>
      </c>
      <c r="W612" s="410" t="n">
        <v>3683</v>
      </c>
      <c r="X612" s="413" t="n">
        <v>720</v>
      </c>
      <c r="Y612" s="474"/>
      <c r="Z612" s="430"/>
      <c r="AA612" s="448"/>
      <c r="AB612" s="410"/>
      <c r="AC612" s="410"/>
      <c r="AD612" s="475"/>
      <c r="AE612" s="478"/>
      <c r="AF612" s="479" t="n">
        <f aca="false">X612+Q612</f>
        <v>2160</v>
      </c>
      <c r="AG612" s="478" t="n">
        <f aca="false">AF612/$AF$6</f>
        <v>0.864</v>
      </c>
      <c r="AH612" s="479" t="n">
        <f aca="false">AI612/2.9</f>
        <v>2169.31034482759</v>
      </c>
      <c r="AI612" s="479" t="n">
        <f aca="false">(V612*Q612+F612*X612)/AF612</f>
        <v>6291</v>
      </c>
      <c r="AJ612" s="474" t="n">
        <f aca="false">(V612*Q612+X612*F612)/1000</f>
        <v>13588.56</v>
      </c>
      <c r="AK612" s="478" t="n">
        <f aca="false">AJ612/$AJ$6</f>
        <v>0.603936</v>
      </c>
      <c r="AL612" s="448" t="n">
        <v>36</v>
      </c>
      <c r="AM612" s="480"/>
      <c r="AN612" s="474" t="n">
        <v>4352</v>
      </c>
      <c r="AO612" s="474" t="n">
        <v>4354</v>
      </c>
      <c r="AP612" s="480" t="n">
        <v>7.58</v>
      </c>
      <c r="AQ612" s="448"/>
      <c r="AR612" s="474" t="n">
        <v>1830</v>
      </c>
      <c r="AS612" s="658"/>
      <c r="AT612" s="474" t="n">
        <v>6290</v>
      </c>
      <c r="AU612" s="448"/>
      <c r="AV612" s="481" t="n">
        <v>3</v>
      </c>
      <c r="AW612" s="480" t="n">
        <v>5.75</v>
      </c>
      <c r="AX612" s="480" t="n">
        <v>41.47</v>
      </c>
      <c r="AY612" s="481" t="n">
        <v>8.7</v>
      </c>
      <c r="AZ612" s="481" t="n">
        <v>3.6</v>
      </c>
      <c r="BA612" s="421" t="n">
        <f aca="false">CC612+DF612</f>
        <v>46033</v>
      </c>
      <c r="BB612" s="422" t="n">
        <f aca="false">BA612/$BA$6</f>
        <v>0.92066</v>
      </c>
      <c r="BC612" s="423"/>
      <c r="BD612" s="424" t="n">
        <v>7.8</v>
      </c>
      <c r="BE612" s="425"/>
      <c r="BF612" s="426" t="n">
        <v>168</v>
      </c>
      <c r="BG612" s="427" t="n">
        <v>6490</v>
      </c>
      <c r="BH612" s="421" t="n">
        <f aca="false">BG612*0.67</f>
        <v>4348.3</v>
      </c>
      <c r="BI612" s="421"/>
      <c r="BJ612" s="422"/>
      <c r="BK612" s="428" t="n">
        <v>16.1</v>
      </c>
      <c r="BL612" s="428"/>
      <c r="BM612" s="429"/>
      <c r="BN612" s="423"/>
      <c r="BO612" s="426" t="n">
        <v>129</v>
      </c>
      <c r="BP612" s="426"/>
      <c r="BQ612" s="424" t="n">
        <v>3.95</v>
      </c>
      <c r="BR612" s="422" t="n">
        <f aca="false">BQ612/$BQ$6</f>
        <v>0.548611111111111</v>
      </c>
      <c r="BS612" s="410" t="n">
        <f aca="false">BA612+AF612</f>
        <v>48193</v>
      </c>
      <c r="BT612" s="430" t="n">
        <f aca="false">(BD612*BA612+AP612*AF612)/(AF612+BA612)</f>
        <v>7.79013964683668</v>
      </c>
      <c r="BU612" s="431"/>
      <c r="BV612" s="431" t="n">
        <f aca="false">(BA612*BF612+AR612*AF612)/(AF612+BA612)</f>
        <v>242.490486170191</v>
      </c>
      <c r="BW612" s="431" t="n">
        <f aca="false">(BA612*BG612+AS612*AF612)/(AF612+BA612)</f>
        <v>6199.11958168199</v>
      </c>
      <c r="BX612" s="431" t="n">
        <f aca="false">BW612*0.65</f>
        <v>4029.42772809329</v>
      </c>
      <c r="BY612" s="431" t="n">
        <f aca="false">(BK612*BA612+AY612*AF612)/BS612</f>
        <v>15.7683335754155</v>
      </c>
      <c r="BZ612" s="431"/>
      <c r="CA612" s="432"/>
      <c r="CB612" s="431" t="n">
        <f aca="false">BO612</f>
        <v>129</v>
      </c>
      <c r="CC612" s="433" t="n">
        <v>23719</v>
      </c>
      <c r="CD612" s="412" t="n">
        <f aca="false">CC612+AF612/2</f>
        <v>24799</v>
      </c>
      <c r="CE612" s="422" t="n">
        <f aca="false">CD612/25000</f>
        <v>0.99196</v>
      </c>
      <c r="CF612" s="434" t="n">
        <f aca="false">6700/CD612*24</f>
        <v>6.48413242469455</v>
      </c>
      <c r="CG612" s="435"/>
      <c r="CH612" s="428"/>
      <c r="CI612" s="447" t="n">
        <f aca="false">9500/CD612*24</f>
        <v>9.19391910964152</v>
      </c>
      <c r="CJ612" s="437" t="n">
        <v>30.4</v>
      </c>
      <c r="CK612" s="437" t="n">
        <v>4.45</v>
      </c>
      <c r="CL612" s="424"/>
      <c r="CM612" s="424"/>
      <c r="CN612" s="424" t="n">
        <v>71</v>
      </c>
      <c r="CO612" s="433"/>
      <c r="CP612" s="433"/>
      <c r="CQ612" s="438"/>
      <c r="CR612" s="438" t="n">
        <v>0.94</v>
      </c>
      <c r="CS612" s="482"/>
      <c r="CT612" s="433" t="n">
        <f aca="false">3500/CD612*24</f>
        <v>3.38723335618372</v>
      </c>
      <c r="CU612" s="435" t="n">
        <v>7.02</v>
      </c>
      <c r="CV612" s="494"/>
      <c r="CW612" s="495"/>
      <c r="CX612" s="496"/>
      <c r="CY612" s="497"/>
      <c r="CZ612" s="498"/>
      <c r="DA612" s="498"/>
      <c r="DB612" s="498"/>
      <c r="DC612" s="498"/>
      <c r="DD612" s="499"/>
      <c r="DE612" s="499"/>
      <c r="DF612" s="433" t="n">
        <v>22314</v>
      </c>
      <c r="DG612" s="446" t="n">
        <f aca="false">DF612+AF612/2</f>
        <v>23394</v>
      </c>
      <c r="DH612" s="422" t="n">
        <f aca="false">DG612/25000</f>
        <v>0.93576</v>
      </c>
      <c r="DI612" s="447" t="n">
        <f aca="false">6700/DG612*24</f>
        <v>6.87355732239036</v>
      </c>
      <c r="DJ612" s="435" t="n">
        <v>7.88</v>
      </c>
      <c r="DK612" s="428" t="n">
        <v>3.5</v>
      </c>
      <c r="DL612" s="447" t="n">
        <f aca="false">9500/DG612*24</f>
        <v>9.74608874070274</v>
      </c>
      <c r="DM612" s="542" t="n">
        <v>30.6</v>
      </c>
      <c r="DN612" s="542" t="n">
        <v>4.4</v>
      </c>
      <c r="DO612" s="543" t="n">
        <v>7.97</v>
      </c>
      <c r="DP612" s="543"/>
      <c r="DQ612" s="543" t="n">
        <v>78</v>
      </c>
      <c r="DR612" s="433"/>
      <c r="DS612" s="433"/>
      <c r="DT612" s="438"/>
      <c r="DU612" s="438" t="n">
        <v>0.96</v>
      </c>
      <c r="DV612" s="482"/>
      <c r="DW612" s="447" t="n">
        <f aca="false">3500/DG612*24</f>
        <v>3.59066427289048</v>
      </c>
      <c r="DX612" s="435" t="n">
        <v>7.56</v>
      </c>
      <c r="DY612" s="494" t="n">
        <v>8.26</v>
      </c>
      <c r="DZ612" s="495"/>
      <c r="EA612" s="496" t="n">
        <v>55</v>
      </c>
      <c r="EB612" s="497" t="n">
        <v>6660</v>
      </c>
      <c r="EC612" s="498" t="n">
        <v>6.1</v>
      </c>
      <c r="ED612" s="498"/>
      <c r="EE612" s="498"/>
      <c r="EF612" s="498"/>
      <c r="EG612" s="499" t="n">
        <v>4</v>
      </c>
      <c r="EH612" s="496"/>
      <c r="EI612" s="430" t="n">
        <f aca="false">DY612</f>
        <v>8.26</v>
      </c>
      <c r="EJ612" s="448"/>
      <c r="EK612" s="449" t="n">
        <f aca="false">EA612</f>
        <v>55</v>
      </c>
      <c r="EL612" s="418" t="n">
        <f aca="false">EB612</f>
        <v>6660</v>
      </c>
      <c r="EM612" s="432" t="n">
        <f aca="false">EC612</f>
        <v>6.1</v>
      </c>
      <c r="EN612" s="432"/>
      <c r="EO612" s="432"/>
      <c r="EP612" s="432"/>
      <c r="EQ612" s="431" t="n">
        <f aca="false">EG612</f>
        <v>4</v>
      </c>
      <c r="ER612" s="449"/>
      <c r="ES612" s="450" t="n">
        <f aca="false">44000/(BA612+AF612)*24</f>
        <v>21.9118959184944</v>
      </c>
      <c r="ET612" s="451" t="n">
        <f aca="false">(BA612+AF612)/BA$6</f>
        <v>0.96386</v>
      </c>
      <c r="EU612" s="452" t="n">
        <f aca="false">BV612/1000/ES612*24</f>
        <v>0.265598727272727</v>
      </c>
      <c r="EV612" s="500" t="n">
        <f aca="false">EU612/$EU$6</f>
        <v>0.491849494949495</v>
      </c>
      <c r="EW612" s="514" t="n">
        <f aca="false">1-EM612/BY612</f>
        <v>0.613148721719679</v>
      </c>
      <c r="EX612" s="515" t="n">
        <f aca="false">BY612-EM612</f>
        <v>9.66833357541552</v>
      </c>
      <c r="EY612" s="514"/>
      <c r="EZ612" s="515"/>
      <c r="FA612" s="451" t="n">
        <f aca="false">1-EK612/BV612</f>
        <v>0.773186977894883</v>
      </c>
      <c r="FB612" s="432" t="n">
        <f aca="false">BV612-EK612</f>
        <v>187.490486170191</v>
      </c>
      <c r="FC612" s="453"/>
      <c r="FD612" s="432"/>
      <c r="FE612" s="453" t="n">
        <f aca="false">1-EQ612/CB612</f>
        <v>0.968992248062015</v>
      </c>
      <c r="FF612" s="431" t="n">
        <f aca="false">CB612-EQ612</f>
        <v>125</v>
      </c>
      <c r="FG612" s="491" t="n">
        <v>50400</v>
      </c>
      <c r="FH612" s="499"/>
      <c r="FI612" s="502"/>
      <c r="FJ612" s="488"/>
      <c r="FK612" s="456" t="n">
        <f aca="false">3000/BS612*24</f>
        <v>1.49399290353371</v>
      </c>
      <c r="FL612" s="491" t="n">
        <v>2400</v>
      </c>
      <c r="FM612" s="456" t="n">
        <f aca="false">FL612/BS612*1000</f>
        <v>49.7997634511236</v>
      </c>
      <c r="FN612" s="491" t="n">
        <v>6533</v>
      </c>
      <c r="FO612" s="533" t="n">
        <f aca="false">FN612/11.15/1.2/1000</f>
        <v>0.488266068759342</v>
      </c>
      <c r="FP612" s="450" t="n">
        <f aca="false">FN612/BS612*1000</f>
        <v>135.559106094246</v>
      </c>
      <c r="FQ612" s="504" t="n">
        <v>43.2</v>
      </c>
      <c r="FR612" s="459" t="n">
        <f aca="false">FQ612/BS612*1000</f>
        <v>0.896395742120225</v>
      </c>
      <c r="FS612" s="505" t="n">
        <v>8.09</v>
      </c>
      <c r="FT612" s="536"/>
      <c r="FU612" s="496" t="n">
        <v>48</v>
      </c>
      <c r="FV612" s="491" t="n">
        <v>4</v>
      </c>
      <c r="FW612" s="505"/>
      <c r="FX612" s="491"/>
      <c r="FY612" s="453" t="n">
        <f aca="false">1-FV612/(EG612+DD612)</f>
        <v>0</v>
      </c>
      <c r="FZ612" s="453"/>
      <c r="GA612" s="430"/>
      <c r="GB612" s="500"/>
      <c r="GC612" s="515"/>
      <c r="GD612" s="500" t="n">
        <f aca="false">1-FU612/EA612</f>
        <v>0.127272727272727</v>
      </c>
      <c r="GE612" s="528" t="n">
        <f aca="false">CX612+EA612-FU612</f>
        <v>7</v>
      </c>
      <c r="GF612" s="462" t="n">
        <f aca="false">4100/BS612*24</f>
        <v>2.04179030149607</v>
      </c>
      <c r="GG612" s="491" t="n">
        <v>20</v>
      </c>
      <c r="GH612" s="527" t="n">
        <f aca="false">GG612/80</f>
        <v>0.25</v>
      </c>
      <c r="GI612" s="491" t="n">
        <v>140</v>
      </c>
      <c r="GJ612" s="545" t="n">
        <f aca="false">GI612/GG612</f>
        <v>7</v>
      </c>
      <c r="GK612" s="464" t="n">
        <f aca="false">GG612/(BS612/24)*1000</f>
        <v>9.95995269022472</v>
      </c>
      <c r="GL612" s="508" t="n">
        <v>8.25</v>
      </c>
      <c r="GM612" s="536"/>
      <c r="GN612" s="537" t="n">
        <v>46</v>
      </c>
      <c r="GO612" s="527"/>
      <c r="GP612" s="527" t="n">
        <f aca="false">1-GN612/FU612</f>
        <v>0.0416666666666666</v>
      </c>
      <c r="GQ612" s="536" t="n">
        <v>8</v>
      </c>
      <c r="GR612" s="456" t="n">
        <f aca="false">4300/BS612*24</f>
        <v>2.14138982839831</v>
      </c>
      <c r="GS612" s="537"/>
      <c r="GT612" s="537" t="n">
        <f aca="false">HD612</f>
        <v>45</v>
      </c>
      <c r="GU612" s="527"/>
      <c r="GV612" s="527" t="n">
        <f aca="false">1-GT612/GN612</f>
        <v>0.0217391304347826</v>
      </c>
      <c r="GW612" s="527"/>
      <c r="GX612" s="527" t="n">
        <f aca="false">1-HD612/FU612</f>
        <v>0.0625</v>
      </c>
      <c r="GY612" s="545" t="n">
        <f aca="false">GK612/(FU612-HD612)</f>
        <v>3.31998423007491</v>
      </c>
      <c r="GZ612" s="491" t="n">
        <v>48695</v>
      </c>
      <c r="HA612" s="494" t="n">
        <v>8.5</v>
      </c>
      <c r="HB612" s="494" t="n">
        <v>8.08</v>
      </c>
      <c r="HC612" s="495"/>
      <c r="HD612" s="499" t="n">
        <v>45</v>
      </c>
      <c r="HE612" s="499" t="n">
        <v>10.9</v>
      </c>
      <c r="HF612" s="499" t="n">
        <f aca="false">HE612*2.7</f>
        <v>29.43</v>
      </c>
      <c r="HG612" s="499"/>
      <c r="HH612" s="493" t="n">
        <v>6</v>
      </c>
      <c r="HI612" s="509" t="n">
        <v>6410</v>
      </c>
      <c r="HJ612" s="491" t="n">
        <f aca="false">HI612*0.67</f>
        <v>4294.7</v>
      </c>
      <c r="HK612" s="491"/>
      <c r="HL612" s="491"/>
      <c r="HM612" s="544"/>
      <c r="HN612" s="507" t="n">
        <v>5.47</v>
      </c>
      <c r="HO612" s="492"/>
      <c r="HP612" s="546" t="n">
        <v>0.08</v>
      </c>
      <c r="HQ612" s="524"/>
      <c r="HR612" s="525"/>
      <c r="HS612" s="525" t="n">
        <v>0.11</v>
      </c>
      <c r="HT612" s="512" t="n">
        <v>4</v>
      </c>
      <c r="HU612" s="526" t="n">
        <f aca="false">72500/BA612*24</f>
        <v>37.7989703039124</v>
      </c>
      <c r="HV612" s="527"/>
      <c r="HW612" s="527" t="n">
        <f aca="false">1-HD612/BF612</f>
        <v>0.732142857142857</v>
      </c>
      <c r="HX612" s="527" t="n">
        <f aca="false">1-HN612/BK612</f>
        <v>0.660248447204969</v>
      </c>
      <c r="HY612" s="513" t="s">
        <v>282</v>
      </c>
    </row>
    <row r="613" s="599" customFormat="true" ht="15" hidden="false" customHeight="true" outlineLevel="0" collapsed="false">
      <c r="A613" s="401" t="n">
        <v>44095</v>
      </c>
      <c r="B613" s="516" t="n">
        <v>47465</v>
      </c>
      <c r="C613" s="403" t="n">
        <f aca="false">B613/$B$6</f>
        <v>0.9493</v>
      </c>
      <c r="D613" s="572" t="n">
        <v>7.91</v>
      </c>
      <c r="E613" s="573"/>
      <c r="F613" s="407" t="n">
        <v>209</v>
      </c>
      <c r="G613" s="407" t="n">
        <f aca="false">F613*B613/1000</f>
        <v>9920.185</v>
      </c>
      <c r="H613" s="403" t="n">
        <f aca="false">G613/$G$6</f>
        <v>0.3968074</v>
      </c>
      <c r="I613" s="574"/>
      <c r="J613" s="407"/>
      <c r="K613" s="575"/>
      <c r="L613" s="575"/>
      <c r="M613" s="575"/>
      <c r="N613" s="576"/>
      <c r="O613" s="576"/>
      <c r="P613" s="410"/>
      <c r="Q613" s="410" t="n">
        <v>1440</v>
      </c>
      <c r="R613" s="410"/>
      <c r="S613" s="410"/>
      <c r="T613" s="411" t="n">
        <v>4.85</v>
      </c>
      <c r="U613" s="410" t="n">
        <f aca="false">V613/2.9</f>
        <v>3194.8275862069</v>
      </c>
      <c r="V613" s="410" t="n">
        <v>9265</v>
      </c>
      <c r="W613" s="410" t="n">
        <v>3313</v>
      </c>
      <c r="X613" s="517" t="n">
        <v>720</v>
      </c>
      <c r="Y613" s="474"/>
      <c r="Z613" s="430"/>
      <c r="AA613" s="410"/>
      <c r="AB613" s="410"/>
      <c r="AC613" s="410"/>
      <c r="AD613" s="475"/>
      <c r="AE613" s="478"/>
      <c r="AF613" s="479" t="n">
        <f aca="false">X613+Q613</f>
        <v>2160</v>
      </c>
      <c r="AG613" s="478" t="n">
        <f aca="false">AF613/$AF$6</f>
        <v>0.864</v>
      </c>
      <c r="AH613" s="479" t="n">
        <f aca="false">AI613/2.9</f>
        <v>2153.90804597701</v>
      </c>
      <c r="AI613" s="479" t="n">
        <f aca="false">(V613*Q613+F613*X613)/AF613</f>
        <v>6246.33333333333</v>
      </c>
      <c r="AJ613" s="474" t="n">
        <f aca="false">(V613*Q613+X613*F613)/1000</f>
        <v>13492.08</v>
      </c>
      <c r="AK613" s="478" t="n">
        <f aca="false">AJ613/$AJ$6</f>
        <v>0.599648</v>
      </c>
      <c r="AL613" s="448" t="n">
        <v>37</v>
      </c>
      <c r="AM613" s="480"/>
      <c r="AN613" s="474" t="n">
        <v>4875</v>
      </c>
      <c r="AO613" s="474" t="n">
        <v>4895</v>
      </c>
      <c r="AP613" s="480" t="n">
        <v>7.61</v>
      </c>
      <c r="AQ613" s="448"/>
      <c r="AR613" s="474" t="n">
        <v>1930</v>
      </c>
      <c r="AS613" s="658"/>
      <c r="AT613" s="474" t="n">
        <v>6190</v>
      </c>
      <c r="AU613" s="448"/>
      <c r="AV613" s="481" t="n">
        <v>2.5</v>
      </c>
      <c r="AW613" s="480" t="n">
        <v>6.01</v>
      </c>
      <c r="AX613" s="480" t="n">
        <v>44.43</v>
      </c>
      <c r="AY613" s="481" t="n">
        <v>7.2</v>
      </c>
      <c r="AZ613" s="481" t="n">
        <v>3.2</v>
      </c>
      <c r="BA613" s="421" t="n">
        <f aca="false">CC613+DF613</f>
        <v>44896</v>
      </c>
      <c r="BB613" s="422" t="n">
        <f aca="false">BA613/$BA$6</f>
        <v>0.89792</v>
      </c>
      <c r="BC613" s="423"/>
      <c r="BD613" s="424" t="n">
        <v>7.95</v>
      </c>
      <c r="BE613" s="425"/>
      <c r="BF613" s="421" t="n">
        <v>197</v>
      </c>
      <c r="BG613" s="427" t="n">
        <v>6830</v>
      </c>
      <c r="BH613" s="421" t="n">
        <f aca="false">BG613*0.67</f>
        <v>4576.1</v>
      </c>
      <c r="BI613" s="433"/>
      <c r="BJ613" s="422"/>
      <c r="BK613" s="428"/>
      <c r="BL613" s="428"/>
      <c r="BM613" s="429"/>
      <c r="BN613" s="423"/>
      <c r="BO613" s="426" t="n">
        <v>116</v>
      </c>
      <c r="BP613" s="426"/>
      <c r="BQ613" s="424" t="n">
        <v>5.35</v>
      </c>
      <c r="BR613" s="422" t="n">
        <f aca="false">BQ613/$BQ$6</f>
        <v>0.743055555555555</v>
      </c>
      <c r="BS613" s="410" t="n">
        <f aca="false">BA613+AF613</f>
        <v>47056</v>
      </c>
      <c r="BT613" s="430" t="n">
        <f aca="false">(BD613*BA613+AP613*AF613)/(AF613+BA613)</f>
        <v>7.93439306358382</v>
      </c>
      <c r="BU613" s="431"/>
      <c r="BV613" s="431" t="n">
        <f aca="false">(BA613*BF613+AR613*AF613)/(AF613+BA613)</f>
        <v>276.549472968378</v>
      </c>
      <c r="BW613" s="431" t="n">
        <f aca="false">(BA613*BG613+AS613*AF613)/(AF613+BA613)</f>
        <v>6516.48418905134</v>
      </c>
      <c r="BX613" s="431" t="n">
        <f aca="false">BW613*0.65</f>
        <v>4235.71472288337</v>
      </c>
      <c r="BY613" s="431"/>
      <c r="BZ613" s="431"/>
      <c r="CA613" s="432"/>
      <c r="CB613" s="431" t="n">
        <f aca="false">BO613</f>
        <v>116</v>
      </c>
      <c r="CC613" s="433" t="n">
        <v>22441</v>
      </c>
      <c r="CD613" s="412" t="n">
        <f aca="false">CC613+AF613/2</f>
        <v>23521</v>
      </c>
      <c r="CE613" s="422" t="n">
        <f aca="false">CD613/25000</f>
        <v>0.94084</v>
      </c>
      <c r="CF613" s="434" t="n">
        <f aca="false">6700/CD613*24</f>
        <v>6.83644402874027</v>
      </c>
      <c r="CG613" s="435"/>
      <c r="CH613" s="428"/>
      <c r="CI613" s="447" t="n">
        <f aca="false">9500/CD613*24</f>
        <v>9.69346541388546</v>
      </c>
      <c r="CJ613" s="437" t="n">
        <v>30.4</v>
      </c>
      <c r="CK613" s="437" t="n">
        <v>3.49</v>
      </c>
      <c r="CL613" s="424"/>
      <c r="CM613" s="424" t="n">
        <v>19.2</v>
      </c>
      <c r="CN613" s="424" t="n">
        <v>64</v>
      </c>
      <c r="CO613" s="433"/>
      <c r="CP613" s="433"/>
      <c r="CQ613" s="438"/>
      <c r="CR613" s="438" t="n">
        <v>0.96</v>
      </c>
      <c r="CS613" s="425"/>
      <c r="CT613" s="433" t="n">
        <f aca="false">3500/CD613*24</f>
        <v>3.57127673143149</v>
      </c>
      <c r="CU613" s="435" t="n">
        <v>7.1</v>
      </c>
      <c r="CV613" s="439"/>
      <c r="CW613" s="440"/>
      <c r="CX613" s="441"/>
      <c r="CY613" s="442"/>
      <c r="CZ613" s="443"/>
      <c r="DA613" s="443"/>
      <c r="DB613" s="443"/>
      <c r="DC613" s="443"/>
      <c r="DD613" s="444"/>
      <c r="DE613" s="441"/>
      <c r="DF613" s="445" t="n">
        <v>22455</v>
      </c>
      <c r="DG613" s="446" t="n">
        <f aca="false">DF613+AF613/2</f>
        <v>23535</v>
      </c>
      <c r="DH613" s="422" t="n">
        <f aca="false">DG613/25000</f>
        <v>0.9414</v>
      </c>
      <c r="DI613" s="447" t="n">
        <f aca="false">6700/DG613*24</f>
        <v>6.83237731038878</v>
      </c>
      <c r="DJ613" s="435" t="n">
        <v>7.78</v>
      </c>
      <c r="DK613" s="428" t="n">
        <v>3</v>
      </c>
      <c r="DL613" s="447" t="n">
        <f aca="false">9500/DG613*24</f>
        <v>9.68769917144678</v>
      </c>
      <c r="DM613" s="423" t="n">
        <v>30.5</v>
      </c>
      <c r="DN613" s="423" t="n">
        <v>4.03</v>
      </c>
      <c r="DO613" s="424" t="n">
        <v>7.85</v>
      </c>
      <c r="DP613" s="424" t="n">
        <v>17.5</v>
      </c>
      <c r="DQ613" s="424" t="n">
        <v>68</v>
      </c>
      <c r="DR613" s="433"/>
      <c r="DS613" s="433"/>
      <c r="DT613" s="438"/>
      <c r="DU613" s="438" t="n">
        <v>0.95</v>
      </c>
      <c r="DV613" s="425"/>
      <c r="DW613" s="447" t="n">
        <f aca="false">3500/DG613*24</f>
        <v>3.5691523263225</v>
      </c>
      <c r="DX613" s="435" t="n">
        <v>7.53</v>
      </c>
      <c r="DY613" s="439" t="n">
        <v>8.22</v>
      </c>
      <c r="DZ613" s="440"/>
      <c r="EA613" s="661" t="n">
        <v>50</v>
      </c>
      <c r="EB613" s="442" t="n">
        <v>6420</v>
      </c>
      <c r="EC613" s="443"/>
      <c r="ED613" s="443"/>
      <c r="EE613" s="443"/>
      <c r="EF613" s="443"/>
      <c r="EG613" s="444" t="n">
        <v>8</v>
      </c>
      <c r="EH613" s="441"/>
      <c r="EI613" s="430" t="n">
        <f aca="false">DY613</f>
        <v>8.22</v>
      </c>
      <c r="EJ613" s="448"/>
      <c r="EK613" s="449" t="n">
        <f aca="false">EA613</f>
        <v>50</v>
      </c>
      <c r="EL613" s="418" t="n">
        <f aca="false">EB613</f>
        <v>6420</v>
      </c>
      <c r="EM613" s="432"/>
      <c r="EN613" s="432"/>
      <c r="EO613" s="432"/>
      <c r="EP613" s="432"/>
      <c r="EQ613" s="431" t="n">
        <f aca="false">EG613</f>
        <v>8</v>
      </c>
      <c r="ER613" s="449"/>
      <c r="ES613" s="450" t="n">
        <f aca="false">44000/(BA613+AF613)*24</f>
        <v>22.4413464807888</v>
      </c>
      <c r="ET613" s="451" t="n">
        <f aca="false">(BA613+AF613)/BA$6</f>
        <v>0.94112</v>
      </c>
      <c r="EU613" s="452" t="n">
        <f aca="false">BV613/1000/ES613*24</f>
        <v>0.295757090909091</v>
      </c>
      <c r="EV613" s="451" t="n">
        <f aca="false">EU613/$EU$6</f>
        <v>0.547698316498317</v>
      </c>
      <c r="EW613" s="514"/>
      <c r="EX613" s="515"/>
      <c r="EY613" s="514"/>
      <c r="EZ613" s="515"/>
      <c r="FA613" s="451" t="n">
        <f aca="false">1-EK613/BV613</f>
        <v>0.819200523279546</v>
      </c>
      <c r="FB613" s="432" t="n">
        <f aca="false">BV613-EK613</f>
        <v>226.549472968378</v>
      </c>
      <c r="FC613" s="453"/>
      <c r="FD613" s="432"/>
      <c r="FE613" s="453" t="n">
        <f aca="false">1-EQ613/CB613</f>
        <v>0.931034482758621</v>
      </c>
      <c r="FF613" s="431" t="n">
        <f aca="false">CB613-EQ613</f>
        <v>108</v>
      </c>
      <c r="FG613" s="406" t="n">
        <v>50400</v>
      </c>
      <c r="FH613" s="590"/>
      <c r="FI613" s="591"/>
      <c r="FJ613" s="592"/>
      <c r="FK613" s="456" t="n">
        <f aca="false">3000/BS613*24</f>
        <v>1.53009180550833</v>
      </c>
      <c r="FL613" s="531" t="n">
        <v>2200</v>
      </c>
      <c r="FM613" s="456" t="n">
        <f aca="false">FL613/BS613*1000</f>
        <v>46.7528051683101</v>
      </c>
      <c r="FN613" s="531" t="n">
        <v>6116</v>
      </c>
      <c r="FO613" s="533" t="n">
        <f aca="false">FN613/11.15/1.2/1000</f>
        <v>0.457100149476831</v>
      </c>
      <c r="FP613" s="450" t="n">
        <f aca="false">FN613/BS613*1000</f>
        <v>129.972798367902</v>
      </c>
      <c r="FQ613" s="458" t="n">
        <v>43.2</v>
      </c>
      <c r="FR613" s="459" t="n">
        <f aca="false">FQ613/BS613*1000</f>
        <v>0.918055083304998</v>
      </c>
      <c r="FS613" s="577" t="n">
        <v>8.08</v>
      </c>
      <c r="FT613" s="578"/>
      <c r="FU613" s="661" t="n">
        <v>42</v>
      </c>
      <c r="FV613" s="580" t="n">
        <v>8</v>
      </c>
      <c r="FW613" s="581"/>
      <c r="FX613" s="580"/>
      <c r="FY613" s="453" t="n">
        <f aca="false">1-FV613/(EG613+DD613)</f>
        <v>0</v>
      </c>
      <c r="FZ613" s="453"/>
      <c r="GA613" s="430"/>
      <c r="GB613" s="514"/>
      <c r="GC613" s="515"/>
      <c r="GD613" s="514" t="n">
        <f aca="false">1-FU613/EA613</f>
        <v>0.16</v>
      </c>
      <c r="GE613" s="528" t="n">
        <f aca="false">CX613+EA613-FU613</f>
        <v>8</v>
      </c>
      <c r="GF613" s="462" t="n">
        <f aca="false">4100/BS613*24</f>
        <v>2.09112546752805</v>
      </c>
      <c r="GG613" s="607" t="n">
        <v>20</v>
      </c>
      <c r="GH613" s="451" t="n">
        <f aca="false">GG613/80</f>
        <v>0.25</v>
      </c>
      <c r="GI613" s="406" t="n">
        <v>140</v>
      </c>
      <c r="GJ613" s="463" t="n">
        <f aca="false">GI613/GG613</f>
        <v>7</v>
      </c>
      <c r="GK613" s="464" t="n">
        <f aca="false">GG613/(BS613/24)*1000</f>
        <v>10.2006120367222</v>
      </c>
      <c r="GL613" s="465" t="n">
        <v>8.22</v>
      </c>
      <c r="GM613" s="530"/>
      <c r="GN613" s="407" t="n">
        <v>43</v>
      </c>
      <c r="GO613" s="514"/>
      <c r="GP613" s="451" t="n">
        <f aca="false">1-GN613/FU613</f>
        <v>-0.0238095238095237</v>
      </c>
      <c r="GQ613" s="578" t="n">
        <v>8</v>
      </c>
      <c r="GR613" s="456" t="n">
        <f aca="false">4300/BS613*24</f>
        <v>2.19313158789527</v>
      </c>
      <c r="GS613" s="532"/>
      <c r="GT613" s="532" t="n">
        <f aca="false">HD613</f>
        <v>40</v>
      </c>
      <c r="GU613" s="514"/>
      <c r="GV613" s="514" t="n">
        <f aca="false">1-GT613/GN613</f>
        <v>0.0697674418604651</v>
      </c>
      <c r="GW613" s="514"/>
      <c r="GX613" s="514" t="n">
        <f aca="false">1-HD613/FU613</f>
        <v>0.0476190476190477</v>
      </c>
      <c r="GY613" s="463" t="n">
        <f aca="false">GK613/(FU613-HD613)</f>
        <v>5.1003060183611</v>
      </c>
      <c r="GZ613" s="406" t="n">
        <v>47106</v>
      </c>
      <c r="HA613" s="582" t="n">
        <v>8.3</v>
      </c>
      <c r="HB613" s="452" t="n">
        <v>8.01</v>
      </c>
      <c r="HC613" s="578"/>
      <c r="HD613" s="464" t="n">
        <v>40</v>
      </c>
      <c r="HE613" s="464" t="n">
        <v>9.3</v>
      </c>
      <c r="HF613" s="464" t="n">
        <f aca="false">HE613*2.7</f>
        <v>25.11</v>
      </c>
      <c r="HG613" s="583"/>
      <c r="HH613" s="576" t="n">
        <v>8</v>
      </c>
      <c r="HI613" s="584" t="n">
        <v>6510</v>
      </c>
      <c r="HJ613" s="407" t="n">
        <f aca="false">HI613*0.67</f>
        <v>4361.7</v>
      </c>
      <c r="HK613" s="407"/>
      <c r="HL613" s="550"/>
      <c r="HM613" s="585"/>
      <c r="HN613" s="462" t="n">
        <v>4.61</v>
      </c>
      <c r="HO613" s="575"/>
      <c r="HP613" s="549" t="n">
        <v>0.09</v>
      </c>
      <c r="HQ613" s="586"/>
      <c r="HR613" s="587"/>
      <c r="HS613" s="521" t="n">
        <v>0.13</v>
      </c>
      <c r="HT613" s="588" t="n">
        <v>4</v>
      </c>
      <c r="HU613" s="523" t="n">
        <f aca="false">72500/BA613*24</f>
        <v>38.7562366357805</v>
      </c>
      <c r="HV613" s="514"/>
      <c r="HW613" s="514" t="n">
        <f aca="false">1-HD613/BF613</f>
        <v>0.796954314720812</v>
      </c>
      <c r="HX613" s="514"/>
      <c r="HY613" s="600"/>
    </row>
    <row r="614" s="599" customFormat="true" ht="15" hidden="false" customHeight="true" outlineLevel="0" collapsed="false">
      <c r="A614" s="401" t="n">
        <v>44096</v>
      </c>
      <c r="B614" s="516" t="n">
        <v>47817</v>
      </c>
      <c r="C614" s="403" t="n">
        <f aca="false">B614/$B$6</f>
        <v>0.95634</v>
      </c>
      <c r="D614" s="572" t="n">
        <v>7.93</v>
      </c>
      <c r="E614" s="573" t="n">
        <v>41.4</v>
      </c>
      <c r="F614" s="407" t="n">
        <v>172</v>
      </c>
      <c r="G614" s="407" t="n">
        <f aca="false">F614*B614/1000</f>
        <v>8224.524</v>
      </c>
      <c r="H614" s="403" t="n">
        <f aca="false">G614/$G$6</f>
        <v>0.32898096</v>
      </c>
      <c r="I614" s="574"/>
      <c r="J614" s="407"/>
      <c r="K614" s="575"/>
      <c r="L614" s="575"/>
      <c r="M614" s="575"/>
      <c r="N614" s="576"/>
      <c r="O614" s="576"/>
      <c r="P614" s="410"/>
      <c r="Q614" s="410" t="n">
        <v>540</v>
      </c>
      <c r="R614" s="410"/>
      <c r="S614" s="410"/>
      <c r="T614" s="411" t="n">
        <v>4.8</v>
      </c>
      <c r="U614" s="410" t="n">
        <f aca="false">V614/2.9</f>
        <v>3246.89655172414</v>
      </c>
      <c r="V614" s="410" t="n">
        <v>9416</v>
      </c>
      <c r="W614" s="410" t="n">
        <v>3058</v>
      </c>
      <c r="X614" s="517" t="n">
        <v>270</v>
      </c>
      <c r="Y614" s="474"/>
      <c r="Z614" s="430"/>
      <c r="AA614" s="410"/>
      <c r="AB614" s="410"/>
      <c r="AC614" s="410"/>
      <c r="AD614" s="475"/>
      <c r="AE614" s="478"/>
      <c r="AF614" s="479" t="n">
        <f aca="false">X614+Q614</f>
        <v>810</v>
      </c>
      <c r="AG614" s="478" t="n">
        <f aca="false">AF614/$AF$6</f>
        <v>0.324</v>
      </c>
      <c r="AH614" s="479" t="n">
        <f aca="false">AI614/2.9</f>
        <v>2184.36781609195</v>
      </c>
      <c r="AI614" s="479" t="n">
        <f aca="false">(V614*Q614+F614*X614)/AF614</f>
        <v>6334.66666666667</v>
      </c>
      <c r="AJ614" s="474" t="n">
        <f aca="false">(V614*Q614+X614*F614)/1000</f>
        <v>5131.08</v>
      </c>
      <c r="AK614" s="478" t="n">
        <f aca="false">AJ614/$AJ$6</f>
        <v>0.228048</v>
      </c>
      <c r="AL614" s="448" t="n">
        <v>37</v>
      </c>
      <c r="AM614" s="480"/>
      <c r="AN614" s="474" t="n">
        <v>4803</v>
      </c>
      <c r="AO614" s="474" t="n">
        <v>4895</v>
      </c>
      <c r="AP614" s="480" t="n">
        <v>7.54</v>
      </c>
      <c r="AQ614" s="448" t="n">
        <v>646</v>
      </c>
      <c r="AR614" s="474" t="n">
        <f aca="false">AQ614*2.9</f>
        <v>1873.4</v>
      </c>
      <c r="AS614" s="658" t="n">
        <f aca="false">AR614/AQ614</f>
        <v>2.9</v>
      </c>
      <c r="AT614" s="474" t="n">
        <v>6050</v>
      </c>
      <c r="AU614" s="448"/>
      <c r="AV614" s="481" t="n">
        <v>0.8</v>
      </c>
      <c r="AW614" s="480" t="n">
        <v>5.76</v>
      </c>
      <c r="AX614" s="480" t="n">
        <v>43.91</v>
      </c>
      <c r="AY614" s="481" t="n">
        <v>6.6</v>
      </c>
      <c r="AZ614" s="481" t="n">
        <v>3.4</v>
      </c>
      <c r="BA614" s="421" t="n">
        <f aca="false">CC614+DF614</f>
        <v>46791</v>
      </c>
      <c r="BB614" s="422" t="n">
        <f aca="false">BA614/$BA$6</f>
        <v>0.93582</v>
      </c>
      <c r="BC614" s="423"/>
      <c r="BD614" s="424" t="n">
        <v>7.82</v>
      </c>
      <c r="BE614" s="425" t="n">
        <v>34.8</v>
      </c>
      <c r="BF614" s="421" t="n">
        <v>185</v>
      </c>
      <c r="BG614" s="427" t="n">
        <v>6010</v>
      </c>
      <c r="BH614" s="421" t="n">
        <f aca="false">BG614*0.67</f>
        <v>4026.7</v>
      </c>
      <c r="BI614" s="433" t="n">
        <v>1102</v>
      </c>
      <c r="BJ614" s="422" t="n">
        <f aca="false">BI614/35.5*(23+35.5)/BH614</f>
        <v>0.450982648567292</v>
      </c>
      <c r="BK614" s="428" t="n">
        <v>22.4</v>
      </c>
      <c r="BL614" s="428" t="n">
        <v>10.1</v>
      </c>
      <c r="BM614" s="429" t="n">
        <v>7</v>
      </c>
      <c r="BN614" s="423" t="n">
        <v>0.7</v>
      </c>
      <c r="BO614" s="426" t="n">
        <v>156</v>
      </c>
      <c r="BP614" s="426" t="n">
        <v>32</v>
      </c>
      <c r="BQ614" s="424" t="n">
        <v>5.1</v>
      </c>
      <c r="BR614" s="422" t="n">
        <f aca="false">BQ614/$BQ$6</f>
        <v>0.708333333333333</v>
      </c>
      <c r="BS614" s="410" t="n">
        <f aca="false">BA614+AF614</f>
        <v>47601</v>
      </c>
      <c r="BT614" s="430" t="n">
        <f aca="false">(BD614*BA614+AP614*AF614)/(AF614+BA614)</f>
        <v>7.81523539421441</v>
      </c>
      <c r="BU614" s="431" t="n">
        <f aca="false">(AQ614*Y614+BA614*BE614)/(BA614+Y614)</f>
        <v>34.8</v>
      </c>
      <c r="BV614" s="431" t="n">
        <f aca="false">(BA614*BF614+AR614*AF614)/(AF614+BA614)</f>
        <v>213.730572887124</v>
      </c>
      <c r="BW614" s="431" t="n">
        <f aca="false">(BA614*BG614+AS614*AF614)/(AF614+BA614)</f>
        <v>5907.78048780488</v>
      </c>
      <c r="BX614" s="431" t="n">
        <f aca="false">BW614*0.65</f>
        <v>3840.05731707317</v>
      </c>
      <c r="BY614" s="431" t="n">
        <f aca="false">(BK614*BA614+AY614*AF614)/BS614</f>
        <v>22.1311401020987</v>
      </c>
      <c r="BZ614" s="431" t="n">
        <f aca="false">(BL614*BA614+AY614*AF614)/BS614</f>
        <v>10.0404424276801</v>
      </c>
      <c r="CA614" s="432" t="n">
        <f aca="false">(BN614*BA614+AZ614*AF614)/BS614</f>
        <v>0.745944412932501</v>
      </c>
      <c r="CB614" s="431" t="n">
        <f aca="false">BO614</f>
        <v>156</v>
      </c>
      <c r="CC614" s="433" t="n">
        <v>23505</v>
      </c>
      <c r="CD614" s="412" t="n">
        <f aca="false">CC614+AF614/2</f>
        <v>23910</v>
      </c>
      <c r="CE614" s="422" t="n">
        <f aca="false">CD614/25000</f>
        <v>0.9564</v>
      </c>
      <c r="CF614" s="434" t="n">
        <f aca="false">6700/CD614*24</f>
        <v>6.72521957340025</v>
      </c>
      <c r="CG614" s="435"/>
      <c r="CH614" s="428"/>
      <c r="CI614" s="447" t="n">
        <f aca="false">9500/CD614*24</f>
        <v>9.5357590966123</v>
      </c>
      <c r="CJ614" s="437" t="n">
        <v>30.4</v>
      </c>
      <c r="CK614" s="437" t="n">
        <v>3.75</v>
      </c>
      <c r="CL614" s="424"/>
      <c r="CM614" s="424" t="n">
        <v>15.6</v>
      </c>
      <c r="CN614" s="424" t="n">
        <v>65</v>
      </c>
      <c r="CO614" s="433"/>
      <c r="CP614" s="433"/>
      <c r="CQ614" s="438"/>
      <c r="CR614" s="438" t="n">
        <v>0.94</v>
      </c>
      <c r="CS614" s="425"/>
      <c r="CT614" s="433" t="n">
        <f aca="false">3500/CD614*24</f>
        <v>3.51317440401506</v>
      </c>
      <c r="CU614" s="435" t="n">
        <v>6.99</v>
      </c>
      <c r="CV614" s="439"/>
      <c r="CW614" s="440"/>
      <c r="CX614" s="441"/>
      <c r="CY614" s="442"/>
      <c r="CZ614" s="443"/>
      <c r="DA614" s="443"/>
      <c r="DB614" s="443"/>
      <c r="DC614" s="443"/>
      <c r="DD614" s="444"/>
      <c r="DE614" s="441"/>
      <c r="DF614" s="445" t="n">
        <v>23286</v>
      </c>
      <c r="DG614" s="446" t="n">
        <f aca="false">DF614+AF614/2</f>
        <v>23691</v>
      </c>
      <c r="DH614" s="422" t="n">
        <f aca="false">DG614/25000</f>
        <v>0.94764</v>
      </c>
      <c r="DI614" s="447" t="n">
        <f aca="false">6700/DG614*24</f>
        <v>6.78738761555021</v>
      </c>
      <c r="DJ614" s="435" t="n">
        <v>7.73</v>
      </c>
      <c r="DK614" s="428" t="n">
        <v>4.1</v>
      </c>
      <c r="DL614" s="447" t="n">
        <f aca="false">9500/DG614*24</f>
        <v>9.62390781309358</v>
      </c>
      <c r="DM614" s="423" t="n">
        <v>30.3</v>
      </c>
      <c r="DN614" s="423" t="n">
        <v>2.63</v>
      </c>
      <c r="DO614" s="424" t="n">
        <v>7.84</v>
      </c>
      <c r="DP614" s="424" t="n">
        <v>15.5</v>
      </c>
      <c r="DQ614" s="424" t="n">
        <v>67</v>
      </c>
      <c r="DR614" s="433" t="n">
        <v>5413</v>
      </c>
      <c r="DS614" s="433" t="n">
        <v>2566</v>
      </c>
      <c r="DT614" s="438" t="n">
        <f aca="false">DS614/DR614</f>
        <v>0.474043968224644</v>
      </c>
      <c r="DU614" s="438" t="n">
        <v>0.95</v>
      </c>
      <c r="DV614" s="425"/>
      <c r="DW614" s="447" t="n">
        <f aca="false">3500/DG614*24</f>
        <v>3.54565024692921</v>
      </c>
      <c r="DX614" s="435" t="n">
        <v>7.41</v>
      </c>
      <c r="DY614" s="439" t="n">
        <v>8.12</v>
      </c>
      <c r="DZ614" s="440" t="n">
        <v>15.4</v>
      </c>
      <c r="EA614" s="661" t="n">
        <f aca="false">DZ614*3.6</f>
        <v>55.44</v>
      </c>
      <c r="EB614" s="442" t="n">
        <v>6220</v>
      </c>
      <c r="EC614" s="443" t="n">
        <v>7.9</v>
      </c>
      <c r="ED614" s="443" t="n">
        <v>0.23</v>
      </c>
      <c r="EE614" s="443" t="n">
        <v>4.3</v>
      </c>
      <c r="EF614" s="443" t="n">
        <v>0.6</v>
      </c>
      <c r="EG614" s="444" t="n">
        <v>3</v>
      </c>
      <c r="EH614" s="441" t="n">
        <v>16</v>
      </c>
      <c r="EI614" s="430" t="n">
        <f aca="false">DY614</f>
        <v>8.12</v>
      </c>
      <c r="EJ614" s="448" t="n">
        <f aca="false">DZ614</f>
        <v>15.4</v>
      </c>
      <c r="EK614" s="449" t="n">
        <f aca="false">EA614</f>
        <v>55.44</v>
      </c>
      <c r="EL614" s="418" t="n">
        <f aca="false">EB614</f>
        <v>6220</v>
      </c>
      <c r="EM614" s="432" t="n">
        <f aca="false">EC614</f>
        <v>7.9</v>
      </c>
      <c r="EN614" s="432" t="n">
        <f aca="false">ED614</f>
        <v>0.23</v>
      </c>
      <c r="EO614" s="432" t="n">
        <f aca="false">EE614</f>
        <v>4.3</v>
      </c>
      <c r="EP614" s="432" t="n">
        <f aca="false">EF614</f>
        <v>0.6</v>
      </c>
      <c r="EQ614" s="431" t="n">
        <f aca="false">EG614</f>
        <v>3</v>
      </c>
      <c r="ER614" s="449" t="n">
        <f aca="false">EH614</f>
        <v>16</v>
      </c>
      <c r="ES614" s="450" t="n">
        <f aca="false">44000/(BA614+AF614)*24</f>
        <v>22.1844078905905</v>
      </c>
      <c r="ET614" s="451" t="n">
        <f aca="false">(BA614+AF614)/BA$6</f>
        <v>0.95202</v>
      </c>
      <c r="EU614" s="452" t="n">
        <f aca="false">BV614/1000/ES614*24</f>
        <v>0.231222477272727</v>
      </c>
      <c r="EV614" s="451" t="n">
        <f aca="false">EU614/$EU$6</f>
        <v>0.428189772727273</v>
      </c>
      <c r="EW614" s="514" t="n">
        <f aca="false">1-EM614/BY614</f>
        <v>0.643036917051967</v>
      </c>
      <c r="EX614" s="515" t="n">
        <f aca="false">BY614-EM614</f>
        <v>14.2311401020987</v>
      </c>
      <c r="EY614" s="514" t="n">
        <f aca="false">1-EJ614/BU614</f>
        <v>0.557471264367816</v>
      </c>
      <c r="EZ614" s="515" t="n">
        <f aca="false">BU614-EJ614</f>
        <v>19.4</v>
      </c>
      <c r="FA614" s="451" t="n">
        <f aca="false">1-EK614/BV614</f>
        <v>0.740608003566813</v>
      </c>
      <c r="FB614" s="432" t="n">
        <f aca="false">BV614-EK614</f>
        <v>158.290572887124</v>
      </c>
      <c r="FC614" s="453" t="n">
        <f aca="false">1-EP614/CA614</f>
        <v>0.195650520872937</v>
      </c>
      <c r="FD614" s="432" t="n">
        <f aca="false">CA614-EP614</f>
        <v>0.145944412932501</v>
      </c>
      <c r="FE614" s="453" t="n">
        <f aca="false">1-EQ614/CB614</f>
        <v>0.980769230769231</v>
      </c>
      <c r="FF614" s="431" t="n">
        <f aca="false">CB614-EQ614</f>
        <v>153</v>
      </c>
      <c r="FG614" s="406" t="n">
        <v>50400</v>
      </c>
      <c r="FH614" s="590"/>
      <c r="FI614" s="591"/>
      <c r="FJ614" s="592"/>
      <c r="FK614" s="456" t="n">
        <f aca="false">3000/BS614*24</f>
        <v>1.51257326526754</v>
      </c>
      <c r="FL614" s="531" t="n">
        <v>2200</v>
      </c>
      <c r="FM614" s="456" t="n">
        <f aca="false">FL614/BS614*1000</f>
        <v>46.2175164387303</v>
      </c>
      <c r="FN614" s="531" t="n">
        <v>5699</v>
      </c>
      <c r="FO614" s="533" t="n">
        <f aca="false">FN614/11.15/1.2/1000</f>
        <v>0.42593423019432</v>
      </c>
      <c r="FP614" s="450" t="n">
        <f aca="false">FN614/BS614*1000</f>
        <v>119.724375538329</v>
      </c>
      <c r="FQ614" s="458" t="n">
        <v>43.2</v>
      </c>
      <c r="FR614" s="459" t="n">
        <f aca="false">FQ614/BS614*1000</f>
        <v>0.907543959160522</v>
      </c>
      <c r="FS614" s="577" t="n">
        <v>7.99</v>
      </c>
      <c r="FT614" s="578" t="n">
        <v>12.7</v>
      </c>
      <c r="FU614" s="661" t="n">
        <v>41</v>
      </c>
      <c r="FV614" s="580" t="n">
        <v>6</v>
      </c>
      <c r="FW614" s="581" t="n">
        <v>0.4</v>
      </c>
      <c r="FX614" s="580" t="n">
        <v>8</v>
      </c>
      <c r="FY614" s="453" t="n">
        <f aca="false">1-FV614/(EG614+DD614)</f>
        <v>-1</v>
      </c>
      <c r="FZ614" s="453" t="n">
        <f aca="false">1-FW614/(EF614+DC614)</f>
        <v>0.333333333333333</v>
      </c>
      <c r="GA614" s="430" t="n">
        <f aca="false">EF614+DC614-FW614</f>
        <v>0.2</v>
      </c>
      <c r="GB614" s="514" t="n">
        <f aca="false">1-FT614/DZ614</f>
        <v>0.175324675324675</v>
      </c>
      <c r="GC614" s="515" t="n">
        <f aca="false">(CW614+DZ614-FT614)</f>
        <v>2.7</v>
      </c>
      <c r="GD614" s="514" t="n">
        <f aca="false">1-FU614/EA614</f>
        <v>0.26046176046176</v>
      </c>
      <c r="GE614" s="528" t="n">
        <f aca="false">CX614+EA614-FU614</f>
        <v>14.44</v>
      </c>
      <c r="GF614" s="462" t="n">
        <f aca="false">4100/BS614*24</f>
        <v>2.0671834625323</v>
      </c>
      <c r="GG614" s="607" t="n">
        <v>20</v>
      </c>
      <c r="GH614" s="451" t="n">
        <f aca="false">GG614/80</f>
        <v>0.25</v>
      </c>
      <c r="GI614" s="406" t="n">
        <v>140</v>
      </c>
      <c r="GJ614" s="463" t="n">
        <f aca="false">GI614/GG614</f>
        <v>7</v>
      </c>
      <c r="GK614" s="464" t="n">
        <f aca="false">GG614/(BS614/24)*1000</f>
        <v>10.0838217684502</v>
      </c>
      <c r="GL614" s="465" t="n">
        <v>8.11</v>
      </c>
      <c r="GM614" s="530" t="n">
        <v>11.8</v>
      </c>
      <c r="GN614" s="407" t="n">
        <v>40</v>
      </c>
      <c r="GO614" s="514" t="n">
        <f aca="false">1-GM614/FT614</f>
        <v>0.0708661417322833</v>
      </c>
      <c r="GP614" s="451" t="n">
        <f aca="false">1-GN614/FU614</f>
        <v>0.024390243902439</v>
      </c>
      <c r="GQ614" s="578" t="n">
        <v>8</v>
      </c>
      <c r="GR614" s="456" t="n">
        <f aca="false">4300/BS614*24</f>
        <v>2.1680216802168</v>
      </c>
      <c r="GS614" s="532" t="n">
        <f aca="false">HC614</f>
        <v>10.2</v>
      </c>
      <c r="GT614" s="532" t="n">
        <f aca="false">HD614</f>
        <v>31.62</v>
      </c>
      <c r="GU614" s="514" t="n">
        <f aca="false">1-GS614/GM614</f>
        <v>0.135593220338983</v>
      </c>
      <c r="GV614" s="514" t="n">
        <f aca="false">1-GT614/GN614</f>
        <v>0.2095</v>
      </c>
      <c r="GW614" s="514" t="n">
        <f aca="false">1-HC614/FT614</f>
        <v>0.196850393700787</v>
      </c>
      <c r="GX614" s="514" t="n">
        <f aca="false">1-HD614/FU614</f>
        <v>0.228780487804878</v>
      </c>
      <c r="GY614" s="463" t="n">
        <f aca="false">GK614/(FU614-HD614)</f>
        <v>1.07503430367273</v>
      </c>
      <c r="GZ614" s="406" t="n">
        <v>47838</v>
      </c>
      <c r="HA614" s="582" t="n">
        <v>8.27</v>
      </c>
      <c r="HB614" s="452" t="n">
        <v>7.97</v>
      </c>
      <c r="HC614" s="578" t="n">
        <v>10.2</v>
      </c>
      <c r="HD614" s="464" t="n">
        <f aca="false">HC614*3.1</f>
        <v>31.62</v>
      </c>
      <c r="HE614" s="464" t="n">
        <v>9.8</v>
      </c>
      <c r="HF614" s="464" t="n">
        <f aca="false">HE614*2.7</f>
        <v>26.46</v>
      </c>
      <c r="HG614" s="583"/>
      <c r="HH614" s="576" t="n">
        <v>8</v>
      </c>
      <c r="HI614" s="584" t="n">
        <v>6310</v>
      </c>
      <c r="HJ614" s="407" t="n">
        <f aca="false">HI614*0.67</f>
        <v>4227.7</v>
      </c>
      <c r="HK614" s="407" t="n">
        <v>182</v>
      </c>
      <c r="HL614" s="550" t="n">
        <v>1174</v>
      </c>
      <c r="HM614" s="585" t="n">
        <v>5.7</v>
      </c>
      <c r="HN614" s="462" t="n">
        <v>5.29</v>
      </c>
      <c r="HO614" s="575" t="n">
        <v>0.16</v>
      </c>
      <c r="HP614" s="549" t="n">
        <v>0.01</v>
      </c>
      <c r="HQ614" s="586" t="n">
        <v>4.1</v>
      </c>
      <c r="HR614" s="587" t="n">
        <v>0.18</v>
      </c>
      <c r="HS614" s="521" t="n">
        <v>0.15</v>
      </c>
      <c r="HT614" s="588" t="n">
        <v>4</v>
      </c>
      <c r="HU614" s="523" t="n">
        <f aca="false">72500/BA614*24</f>
        <v>37.1866384561134</v>
      </c>
      <c r="HV614" s="514" t="n">
        <f aca="false">1-HC614/BE614</f>
        <v>0.706896551724138</v>
      </c>
      <c r="HW614" s="514" t="n">
        <f aca="false">1-HD614/BF614</f>
        <v>0.829081081081081</v>
      </c>
      <c r="HX614" s="514" t="n">
        <f aca="false">1-HN614/BK614</f>
        <v>0.763839285714286</v>
      </c>
      <c r="HY614" s="600" t="s">
        <v>283</v>
      </c>
    </row>
    <row r="615" s="599" customFormat="true" ht="15" hidden="false" customHeight="true" outlineLevel="0" collapsed="false">
      <c r="A615" s="401" t="n">
        <v>44097</v>
      </c>
      <c r="B615" s="516" t="n">
        <v>39488</v>
      </c>
      <c r="C615" s="403" t="n">
        <f aca="false">B615/$B$6</f>
        <v>0.78976</v>
      </c>
      <c r="D615" s="572" t="n">
        <v>7.94</v>
      </c>
      <c r="E615" s="573" t="n">
        <v>40.65</v>
      </c>
      <c r="F615" s="407" t="n">
        <v>199</v>
      </c>
      <c r="G615" s="407" t="n">
        <f aca="false">F615*B615/1000</f>
        <v>7858.112</v>
      </c>
      <c r="H615" s="403" t="n">
        <f aca="false">G615/$G$6</f>
        <v>0.31432448</v>
      </c>
      <c r="I615" s="574"/>
      <c r="J615" s="407"/>
      <c r="K615" s="575"/>
      <c r="L615" s="575"/>
      <c r="M615" s="575"/>
      <c r="N615" s="576"/>
      <c r="O615" s="576"/>
      <c r="P615" s="410"/>
      <c r="Q615" s="410"/>
      <c r="R615" s="410"/>
      <c r="S615" s="410"/>
      <c r="T615" s="411"/>
      <c r="U615" s="410"/>
      <c r="V615" s="410"/>
      <c r="W615" s="410"/>
      <c r="X615" s="517"/>
      <c r="Y615" s="474"/>
      <c r="Z615" s="430"/>
      <c r="AA615" s="410"/>
      <c r="AB615" s="410"/>
      <c r="AC615" s="410"/>
      <c r="AD615" s="475"/>
      <c r="AE615" s="478"/>
      <c r="AF615" s="479"/>
      <c r="AG615" s="478"/>
      <c r="AH615" s="479"/>
      <c r="AI615" s="479"/>
      <c r="AJ615" s="474"/>
      <c r="AK615" s="478"/>
      <c r="AL615" s="448"/>
      <c r="AM615" s="480"/>
      <c r="AN615" s="474"/>
      <c r="AO615" s="474"/>
      <c r="AP615" s="480"/>
      <c r="AQ615" s="448"/>
      <c r="AR615" s="474"/>
      <c r="AS615" s="658"/>
      <c r="AT615" s="474"/>
      <c r="AU615" s="448"/>
      <c r="AV615" s="481"/>
      <c r="AW615" s="480"/>
      <c r="AX615" s="480"/>
      <c r="AY615" s="481"/>
      <c r="AZ615" s="481"/>
      <c r="BA615" s="421" t="n">
        <f aca="false">CC615+DF615</f>
        <v>41414</v>
      </c>
      <c r="BB615" s="422" t="n">
        <f aca="false">BA615/$BA$6</f>
        <v>0.82828</v>
      </c>
      <c r="BC615" s="423"/>
      <c r="BD615" s="424" t="n">
        <v>8.01</v>
      </c>
      <c r="BE615" s="425" t="n">
        <v>34.6</v>
      </c>
      <c r="BF615" s="421" t="n">
        <v>206</v>
      </c>
      <c r="BG615" s="427" t="n">
        <v>7420</v>
      </c>
      <c r="BH615" s="421" t="n">
        <f aca="false">BG615*0.67</f>
        <v>4971.4</v>
      </c>
      <c r="BI615" s="433"/>
      <c r="BJ615" s="422"/>
      <c r="BK615" s="428" t="n">
        <v>21.7</v>
      </c>
      <c r="BL615" s="428"/>
      <c r="BM615" s="429"/>
      <c r="BN615" s="423"/>
      <c r="BO615" s="426" t="n">
        <v>292</v>
      </c>
      <c r="BP615" s="426"/>
      <c r="BQ615" s="424" t="n">
        <v>3.78</v>
      </c>
      <c r="BR615" s="422" t="n">
        <f aca="false">BQ615/$BQ$6</f>
        <v>0.525</v>
      </c>
      <c r="BS615" s="410" t="n">
        <f aca="false">BA615+AF615</f>
        <v>41414</v>
      </c>
      <c r="BT615" s="430" t="n">
        <f aca="false">(BD615*BA615+AP615*AF615)/(AF615+BA615)</f>
        <v>8.01</v>
      </c>
      <c r="BU615" s="431" t="n">
        <f aca="false">(AQ615*Y615+BA615*BE615)/(BA615+Y615)</f>
        <v>34.6</v>
      </c>
      <c r="BV615" s="431" t="n">
        <f aca="false">(BA615*BF615+AR615*AF615)/(AF615+BA615)</f>
        <v>206</v>
      </c>
      <c r="BW615" s="431" t="n">
        <f aca="false">BG615</f>
        <v>7420</v>
      </c>
      <c r="BX615" s="431" t="n">
        <f aca="false">BW615*0.65</f>
        <v>4823</v>
      </c>
      <c r="BY615" s="431" t="n">
        <f aca="false">(BK615*BA615+AY615*AF615)/BS615</f>
        <v>21.7</v>
      </c>
      <c r="BZ615" s="431"/>
      <c r="CA615" s="432"/>
      <c r="CB615" s="431" t="n">
        <f aca="false">BO615</f>
        <v>292</v>
      </c>
      <c r="CC615" s="433" t="n">
        <v>20827</v>
      </c>
      <c r="CD615" s="412" t="n">
        <f aca="false">CC615+AF615/2</f>
        <v>20827</v>
      </c>
      <c r="CE615" s="422" t="n">
        <f aca="false">CD615/25000</f>
        <v>0.83308</v>
      </c>
      <c r="CF615" s="434" t="n">
        <f aca="false">6700/CD615*24</f>
        <v>7.72074710712056</v>
      </c>
      <c r="CG615" s="435"/>
      <c r="CH615" s="428"/>
      <c r="CI615" s="447" t="n">
        <f aca="false">9500/CD615*24</f>
        <v>10.9473279877083</v>
      </c>
      <c r="CJ615" s="437" t="n">
        <v>29.9</v>
      </c>
      <c r="CK615" s="437" t="n">
        <v>3.35</v>
      </c>
      <c r="CL615" s="424"/>
      <c r="CM615" s="424" t="n">
        <v>15.7</v>
      </c>
      <c r="CN615" s="424" t="n">
        <v>60</v>
      </c>
      <c r="CO615" s="433"/>
      <c r="CP615" s="433"/>
      <c r="CQ615" s="438"/>
      <c r="CR615" s="438" t="n">
        <v>0.98</v>
      </c>
      <c r="CS615" s="425"/>
      <c r="CT615" s="433" t="n">
        <f aca="false">3500/CD615*24</f>
        <v>4.03322610073462</v>
      </c>
      <c r="CU615" s="435" t="n">
        <v>7.06</v>
      </c>
      <c r="CV615" s="439"/>
      <c r="CW615" s="440"/>
      <c r="CX615" s="441"/>
      <c r="CY615" s="442"/>
      <c r="CZ615" s="443"/>
      <c r="DA615" s="443"/>
      <c r="DB615" s="443"/>
      <c r="DC615" s="443"/>
      <c r="DD615" s="444"/>
      <c r="DE615" s="441"/>
      <c r="DF615" s="445" t="n">
        <v>20587</v>
      </c>
      <c r="DG615" s="446" t="n">
        <f aca="false">DF615+AF615/2</f>
        <v>20587</v>
      </c>
      <c r="DH615" s="422" t="n">
        <f aca="false">DG615/25000</f>
        <v>0.82348</v>
      </c>
      <c r="DI615" s="447" t="n">
        <f aca="false">6700/DG615*24</f>
        <v>7.81075435954729</v>
      </c>
      <c r="DJ615" s="435" t="n">
        <v>7.8</v>
      </c>
      <c r="DK615" s="428" t="n">
        <v>9.9</v>
      </c>
      <c r="DL615" s="447" t="n">
        <f aca="false">9500/DG615*24</f>
        <v>11.0749502112984</v>
      </c>
      <c r="DM615" s="423" t="n">
        <v>29.9</v>
      </c>
      <c r="DN615" s="423" t="n">
        <v>3.14</v>
      </c>
      <c r="DO615" s="424" t="n">
        <v>7.84</v>
      </c>
      <c r="DP615" s="424" t="n">
        <v>16.2</v>
      </c>
      <c r="DQ615" s="424" t="n">
        <v>69</v>
      </c>
      <c r="DR615" s="433"/>
      <c r="DS615" s="433"/>
      <c r="DT615" s="438"/>
      <c r="DU615" s="438" t="n">
        <v>0.98</v>
      </c>
      <c r="DV615" s="425"/>
      <c r="DW615" s="447" t="n">
        <f aca="false">3500/DG615*24</f>
        <v>4.08024481468888</v>
      </c>
      <c r="DX615" s="435" t="n">
        <v>7.55</v>
      </c>
      <c r="DY615" s="439" t="n">
        <v>8.15</v>
      </c>
      <c r="DZ615" s="440" t="n">
        <v>13.5</v>
      </c>
      <c r="EA615" s="661" t="n">
        <f aca="false">DZ615*3.6</f>
        <v>48.6</v>
      </c>
      <c r="EB615" s="442" t="n">
        <v>6240</v>
      </c>
      <c r="EC615" s="443" t="n">
        <v>13.7</v>
      </c>
      <c r="ED615" s="443"/>
      <c r="EE615" s="443"/>
      <c r="EF615" s="443"/>
      <c r="EG615" s="444" t="n">
        <v>3</v>
      </c>
      <c r="EH615" s="441"/>
      <c r="EI615" s="430" t="n">
        <f aca="false">DY615</f>
        <v>8.15</v>
      </c>
      <c r="EJ615" s="448" t="n">
        <f aca="false">DZ615</f>
        <v>13.5</v>
      </c>
      <c r="EK615" s="449" t="n">
        <f aca="false">EA615</f>
        <v>48.6</v>
      </c>
      <c r="EL615" s="418" t="n">
        <f aca="false">EB615</f>
        <v>6240</v>
      </c>
      <c r="EM615" s="432" t="n">
        <f aca="false">EC615</f>
        <v>13.7</v>
      </c>
      <c r="EN615" s="432"/>
      <c r="EO615" s="432"/>
      <c r="EP615" s="432"/>
      <c r="EQ615" s="431" t="n">
        <f aca="false">EG615</f>
        <v>3</v>
      </c>
      <c r="ER615" s="449"/>
      <c r="ES615" s="450" t="n">
        <f aca="false">44000/(BA615+AF615)*24</f>
        <v>25.4986236538369</v>
      </c>
      <c r="ET615" s="451" t="n">
        <f aca="false">(BA615+AF615)/BA$6</f>
        <v>0.82828</v>
      </c>
      <c r="EU615" s="452" t="n">
        <f aca="false">BV615/1000/ES615*24</f>
        <v>0.193892818181818</v>
      </c>
      <c r="EV615" s="451" t="n">
        <f aca="false">EU615/$EU$6</f>
        <v>0.359060774410774</v>
      </c>
      <c r="EW615" s="514" t="n">
        <f aca="false">1-EM615/BY615</f>
        <v>0.368663594470046</v>
      </c>
      <c r="EX615" s="515" t="n">
        <f aca="false">BY615-EM615</f>
        <v>8</v>
      </c>
      <c r="EY615" s="514" t="n">
        <f aca="false">1-EJ615/BU615</f>
        <v>0.609826589595376</v>
      </c>
      <c r="EZ615" s="515" t="n">
        <f aca="false">BU615-EJ615</f>
        <v>21.1</v>
      </c>
      <c r="FA615" s="451" t="n">
        <f aca="false">1-EK615/BV615</f>
        <v>0.764077669902913</v>
      </c>
      <c r="FB615" s="432" t="n">
        <f aca="false">BV615-EK615</f>
        <v>157.4</v>
      </c>
      <c r="FC615" s="453"/>
      <c r="FD615" s="432"/>
      <c r="FE615" s="453" t="n">
        <f aca="false">1-EQ615/CB615</f>
        <v>0.98972602739726</v>
      </c>
      <c r="FF615" s="431" t="n">
        <f aca="false">CB615-EQ615</f>
        <v>289</v>
      </c>
      <c r="FG615" s="406" t="n">
        <v>50400</v>
      </c>
      <c r="FH615" s="590"/>
      <c r="FI615" s="591"/>
      <c r="FJ615" s="592"/>
      <c r="FK615" s="456" t="n">
        <f aca="false">3000/BS615*24</f>
        <v>1.73854252185251</v>
      </c>
      <c r="FL615" s="531" t="n">
        <v>2200</v>
      </c>
      <c r="FM615" s="456" t="n">
        <f aca="false">FL615/BS615*1000</f>
        <v>53.1221326121601</v>
      </c>
      <c r="FN615" s="531" t="n">
        <v>5370</v>
      </c>
      <c r="FO615" s="533" t="n">
        <f aca="false">FN615/11.15/1.2/1000</f>
        <v>0.401345291479821</v>
      </c>
      <c r="FP615" s="450" t="n">
        <f aca="false">FN615/BS615*1000</f>
        <v>129.6662964215</v>
      </c>
      <c r="FQ615" s="458" t="n">
        <v>43.2</v>
      </c>
      <c r="FR615" s="459" t="n">
        <f aca="false">FQ615/BS615*1000</f>
        <v>1.04312551311151</v>
      </c>
      <c r="FS615" s="577" t="n">
        <v>7.94</v>
      </c>
      <c r="FT615" s="578" t="n">
        <v>12</v>
      </c>
      <c r="FU615" s="661" t="n">
        <v>43</v>
      </c>
      <c r="FV615" s="580" t="n">
        <v>2</v>
      </c>
      <c r="FW615" s="581"/>
      <c r="FX615" s="580"/>
      <c r="FY615" s="453" t="n">
        <f aca="false">1-FV615/(EG615+DD615)</f>
        <v>0.333333333333333</v>
      </c>
      <c r="FZ615" s="453"/>
      <c r="GA615" s="430"/>
      <c r="GB615" s="514" t="n">
        <f aca="false">1-FT615/DZ615</f>
        <v>0.111111111111111</v>
      </c>
      <c r="GC615" s="515" t="n">
        <f aca="false">(CW615+DZ615-FT615)</f>
        <v>1.5</v>
      </c>
      <c r="GD615" s="514" t="n">
        <f aca="false">1-FU615/EA615</f>
        <v>0.11522633744856</v>
      </c>
      <c r="GE615" s="528" t="n">
        <f aca="false">CX615+EA615-FU615</f>
        <v>5.6</v>
      </c>
      <c r="GF615" s="462" t="n">
        <f aca="false">4100/BS615*24</f>
        <v>2.37600811319844</v>
      </c>
      <c r="GG615" s="607" t="n">
        <v>20</v>
      </c>
      <c r="GH615" s="451" t="n">
        <f aca="false">GG615/80</f>
        <v>0.25</v>
      </c>
      <c r="GI615" s="406" t="n">
        <v>140</v>
      </c>
      <c r="GJ615" s="463" t="n">
        <f aca="false">GI615/GG615</f>
        <v>7</v>
      </c>
      <c r="GK615" s="464" t="n">
        <f aca="false">GG615/(BS615/24)*1000</f>
        <v>11.5902834790168</v>
      </c>
      <c r="GL615" s="465" t="n">
        <v>8.13</v>
      </c>
      <c r="GM615" s="530" t="n">
        <v>11.9</v>
      </c>
      <c r="GN615" s="407" t="n">
        <v>43</v>
      </c>
      <c r="GO615" s="514" t="n">
        <f aca="false">1-GM615/FT615</f>
        <v>0.0083333333333333</v>
      </c>
      <c r="GP615" s="451" t="n">
        <f aca="false">1-GN615/FU615</f>
        <v>0</v>
      </c>
      <c r="GQ615" s="578" t="n">
        <v>8</v>
      </c>
      <c r="GR615" s="456" t="n">
        <f aca="false">4300/BS615*24</f>
        <v>2.4919109479886</v>
      </c>
      <c r="GS615" s="532" t="n">
        <f aca="false">HC615</f>
        <v>10.6</v>
      </c>
      <c r="GT615" s="532" t="n">
        <f aca="false">HD615</f>
        <v>32.86</v>
      </c>
      <c r="GU615" s="514" t="n">
        <f aca="false">1-GS615/GM615</f>
        <v>0.109243697478992</v>
      </c>
      <c r="GV615" s="514" t="n">
        <f aca="false">1-GT615/GN615</f>
        <v>0.235813953488372</v>
      </c>
      <c r="GW615" s="514" t="n">
        <f aca="false">1-HC615/FT615</f>
        <v>0.116666666666667</v>
      </c>
      <c r="GX615" s="514" t="n">
        <f aca="false">1-HD615/FU615</f>
        <v>0.235813953488372</v>
      </c>
      <c r="GY615" s="463" t="n">
        <f aca="false">GK615/(FU615-HD615)</f>
        <v>1.14302598412394</v>
      </c>
      <c r="GZ615" s="406" t="n">
        <v>42077</v>
      </c>
      <c r="HA615" s="582" t="n">
        <v>8.22</v>
      </c>
      <c r="HB615" s="452" t="n">
        <v>8.02</v>
      </c>
      <c r="HC615" s="578" t="n">
        <v>10.6</v>
      </c>
      <c r="HD615" s="464" t="n">
        <f aca="false">HC615*3.1</f>
        <v>32.86</v>
      </c>
      <c r="HE615" s="464" t="n">
        <v>10.2</v>
      </c>
      <c r="HF615" s="464" t="n">
        <f aca="false">HE615*2.7</f>
        <v>27.54</v>
      </c>
      <c r="HG615" s="583"/>
      <c r="HH615" s="576" t="n">
        <v>8</v>
      </c>
      <c r="HI615" s="584" t="n">
        <v>6110</v>
      </c>
      <c r="HJ615" s="407" t="n">
        <f aca="false">HI615*0.67</f>
        <v>4093.7</v>
      </c>
      <c r="HK615" s="407"/>
      <c r="HL615" s="550"/>
      <c r="HM615" s="585"/>
      <c r="HN615" s="462" t="n">
        <v>11.28</v>
      </c>
      <c r="HO615" s="575"/>
      <c r="HP615" s="549" t="n">
        <v>0.01</v>
      </c>
      <c r="HQ615" s="586"/>
      <c r="HR615" s="587"/>
      <c r="HS615" s="521" t="n">
        <v>0.12</v>
      </c>
      <c r="HT615" s="588" t="n">
        <v>4</v>
      </c>
      <c r="HU615" s="523" t="n">
        <f aca="false">72500/BA615*24</f>
        <v>42.0147776114357</v>
      </c>
      <c r="HV615" s="514" t="n">
        <f aca="false">1-HC615/BE615</f>
        <v>0.69364161849711</v>
      </c>
      <c r="HW615" s="514" t="n">
        <f aca="false">1-HD615/BF615</f>
        <v>0.840485436893204</v>
      </c>
      <c r="HX615" s="514" t="n">
        <f aca="false">1-HN615/BK615</f>
        <v>0.480184331797235</v>
      </c>
      <c r="HY615" s="600"/>
    </row>
    <row r="616" s="599" customFormat="true" ht="15" hidden="false" customHeight="true" outlineLevel="0" collapsed="false">
      <c r="A616" s="401" t="n">
        <v>44098</v>
      </c>
      <c r="B616" s="516" t="n">
        <v>49423</v>
      </c>
      <c r="C616" s="403" t="n">
        <f aca="false">B616/$B$6</f>
        <v>0.98846</v>
      </c>
      <c r="D616" s="572" t="n">
        <v>7.82</v>
      </c>
      <c r="E616" s="573" t="n">
        <v>37.5</v>
      </c>
      <c r="F616" s="407" t="n">
        <v>181</v>
      </c>
      <c r="G616" s="407" t="n">
        <f aca="false">F616*B616/1000</f>
        <v>8945.563</v>
      </c>
      <c r="H616" s="403" t="n">
        <f aca="false">G616/$G$6</f>
        <v>0.35782252</v>
      </c>
      <c r="I616" s="574"/>
      <c r="J616" s="407"/>
      <c r="K616" s="575"/>
      <c r="L616" s="575"/>
      <c r="M616" s="575"/>
      <c r="N616" s="576"/>
      <c r="O616" s="576"/>
      <c r="P616" s="410"/>
      <c r="Q616" s="410"/>
      <c r="R616" s="410"/>
      <c r="S616" s="410"/>
      <c r="T616" s="411"/>
      <c r="U616" s="410"/>
      <c r="V616" s="410"/>
      <c r="W616" s="410"/>
      <c r="X616" s="517"/>
      <c r="Y616" s="474"/>
      <c r="Z616" s="430"/>
      <c r="AA616" s="410"/>
      <c r="AB616" s="410"/>
      <c r="AC616" s="410"/>
      <c r="AD616" s="475"/>
      <c r="AE616" s="478"/>
      <c r="AF616" s="479"/>
      <c r="AG616" s="478"/>
      <c r="AH616" s="479"/>
      <c r="AI616" s="479"/>
      <c r="AJ616" s="474"/>
      <c r="AK616" s="478"/>
      <c r="AL616" s="448"/>
      <c r="AM616" s="480"/>
      <c r="AN616" s="474"/>
      <c r="AO616" s="474"/>
      <c r="AP616" s="480"/>
      <c r="AQ616" s="448"/>
      <c r="AR616" s="474"/>
      <c r="AS616" s="658"/>
      <c r="AT616" s="474"/>
      <c r="AU616" s="448"/>
      <c r="AV616" s="481"/>
      <c r="AW616" s="480"/>
      <c r="AX616" s="480"/>
      <c r="AY616" s="481"/>
      <c r="AZ616" s="481"/>
      <c r="BA616" s="421" t="n">
        <f aca="false">CC616+DF616</f>
        <v>45201</v>
      </c>
      <c r="BB616" s="422" t="n">
        <f aca="false">BA616/$BA$6</f>
        <v>0.90402</v>
      </c>
      <c r="BC616" s="423"/>
      <c r="BD616" s="424" t="n">
        <v>7.83</v>
      </c>
      <c r="BE616" s="425" t="n">
        <v>45.1</v>
      </c>
      <c r="BF616" s="421" t="n">
        <v>251</v>
      </c>
      <c r="BG616" s="427" t="n">
        <v>7220</v>
      </c>
      <c r="BH616" s="421" t="n">
        <f aca="false">BG616*0.67</f>
        <v>4837.4</v>
      </c>
      <c r="BI616" s="433"/>
      <c r="BJ616" s="422"/>
      <c r="BK616" s="428" t="n">
        <v>22.7</v>
      </c>
      <c r="BL616" s="428"/>
      <c r="BM616" s="429"/>
      <c r="BN616" s="423"/>
      <c r="BO616" s="426" t="n">
        <v>130</v>
      </c>
      <c r="BP616" s="426"/>
      <c r="BQ616" s="424" t="n">
        <v>4.79</v>
      </c>
      <c r="BR616" s="422" t="n">
        <f aca="false">BQ616/$BQ$6</f>
        <v>0.665277777777778</v>
      </c>
      <c r="BS616" s="410" t="n">
        <f aca="false">BA616+AF616</f>
        <v>45201</v>
      </c>
      <c r="BT616" s="430" t="n">
        <f aca="false">(BD616*BA616+AP616*AF616)/(AF616+BA616)</f>
        <v>7.83</v>
      </c>
      <c r="BU616" s="431" t="n">
        <f aca="false">(AQ616*Y616+BA616*BE616)/(BA616+Y616)</f>
        <v>45.1</v>
      </c>
      <c r="BV616" s="431" t="n">
        <f aca="false">(BA616*BF616+AR616*AF616)/(AF616+BA616)</f>
        <v>251</v>
      </c>
      <c r="BW616" s="431" t="n">
        <f aca="false">BG616</f>
        <v>7220</v>
      </c>
      <c r="BX616" s="431" t="n">
        <f aca="false">BW616*0.65</f>
        <v>4693</v>
      </c>
      <c r="BY616" s="431" t="n">
        <f aca="false">(BK616*BA616+AY616*AF616)/BS616</f>
        <v>22.7</v>
      </c>
      <c r="BZ616" s="431"/>
      <c r="CA616" s="432"/>
      <c r="CB616" s="431" t="n">
        <f aca="false">BO616</f>
        <v>130</v>
      </c>
      <c r="CC616" s="433" t="n">
        <v>22613</v>
      </c>
      <c r="CD616" s="412" t="n">
        <f aca="false">CC616+AF616/2</f>
        <v>22613</v>
      </c>
      <c r="CE616" s="422" t="n">
        <f aca="false">CD616/25000</f>
        <v>0.90452</v>
      </c>
      <c r="CF616" s="434" t="n">
        <f aca="false">6700/CD616*24</f>
        <v>7.11095387608898</v>
      </c>
      <c r="CG616" s="435"/>
      <c r="CH616" s="428"/>
      <c r="CI616" s="447" t="n">
        <f aca="false">9500/CD616*24</f>
        <v>10.0826957944545</v>
      </c>
      <c r="CJ616" s="437" t="n">
        <v>30.2</v>
      </c>
      <c r="CK616" s="437" t="n">
        <v>4.19</v>
      </c>
      <c r="CL616" s="424"/>
      <c r="CM616" s="424" t="n">
        <v>16.7</v>
      </c>
      <c r="CN616" s="424" t="n">
        <v>65</v>
      </c>
      <c r="CO616" s="433"/>
      <c r="CP616" s="433"/>
      <c r="CQ616" s="438"/>
      <c r="CR616" s="438" t="n">
        <v>0.97</v>
      </c>
      <c r="CS616" s="425"/>
      <c r="CT616" s="433" t="n">
        <f aca="false">3500/CD616*24</f>
        <v>3.71467739795693</v>
      </c>
      <c r="CU616" s="435" t="n">
        <v>6.22</v>
      </c>
      <c r="CV616" s="439"/>
      <c r="CW616" s="440"/>
      <c r="CX616" s="441"/>
      <c r="CY616" s="442"/>
      <c r="CZ616" s="443"/>
      <c r="DA616" s="443"/>
      <c r="DB616" s="443"/>
      <c r="DC616" s="443"/>
      <c r="DD616" s="444"/>
      <c r="DE616" s="441"/>
      <c r="DF616" s="445" t="n">
        <v>22588</v>
      </c>
      <c r="DG616" s="446" t="n">
        <f aca="false">DF616+AF616/2</f>
        <v>22588</v>
      </c>
      <c r="DH616" s="422" t="n">
        <f aca="false">DG616/25000</f>
        <v>0.90352</v>
      </c>
      <c r="DI616" s="447" t="n">
        <f aca="false">6700/DG616*24</f>
        <v>7.11882415441828</v>
      </c>
      <c r="DJ616" s="435" t="n">
        <v>7.76</v>
      </c>
      <c r="DK616" s="428" t="n">
        <v>10.2</v>
      </c>
      <c r="DL616" s="447" t="n">
        <f aca="false">9500/DG616*24</f>
        <v>10.0938551443244</v>
      </c>
      <c r="DM616" s="423" t="n">
        <v>30.5</v>
      </c>
      <c r="DN616" s="423" t="n">
        <v>3.82</v>
      </c>
      <c r="DO616" s="424" t="n">
        <v>7.77</v>
      </c>
      <c r="DP616" s="424" t="n">
        <v>15.8</v>
      </c>
      <c r="DQ616" s="424" t="n">
        <v>66</v>
      </c>
      <c r="DR616" s="433"/>
      <c r="DS616" s="433"/>
      <c r="DT616" s="438"/>
      <c r="DU616" s="438" t="n">
        <v>0.98</v>
      </c>
      <c r="DV616" s="425"/>
      <c r="DW616" s="447" t="n">
        <f aca="false">3500/DG616*24</f>
        <v>3.71878873738268</v>
      </c>
      <c r="DX616" s="435" t="n">
        <v>7.07</v>
      </c>
      <c r="DY616" s="439" t="n">
        <v>8.01</v>
      </c>
      <c r="DZ616" s="440" t="n">
        <v>16.5</v>
      </c>
      <c r="EA616" s="661" t="n">
        <f aca="false">DZ616*3.6</f>
        <v>59.4</v>
      </c>
      <c r="EB616" s="442" t="n">
        <v>6780</v>
      </c>
      <c r="EC616" s="443" t="n">
        <v>12.5</v>
      </c>
      <c r="ED616" s="443"/>
      <c r="EE616" s="443"/>
      <c r="EF616" s="443"/>
      <c r="EG616" s="444" t="n">
        <v>4</v>
      </c>
      <c r="EH616" s="441"/>
      <c r="EI616" s="430" t="n">
        <f aca="false">DY616</f>
        <v>8.01</v>
      </c>
      <c r="EJ616" s="448" t="n">
        <f aca="false">DZ616</f>
        <v>16.5</v>
      </c>
      <c r="EK616" s="449" t="n">
        <f aca="false">EA616</f>
        <v>59.4</v>
      </c>
      <c r="EL616" s="418" t="n">
        <f aca="false">EB616</f>
        <v>6780</v>
      </c>
      <c r="EM616" s="432" t="n">
        <f aca="false">EC616</f>
        <v>12.5</v>
      </c>
      <c r="EN616" s="432"/>
      <c r="EO616" s="432"/>
      <c r="EP616" s="432"/>
      <c r="EQ616" s="431" t="n">
        <f aca="false">EG616</f>
        <v>4</v>
      </c>
      <c r="ER616" s="449"/>
      <c r="ES616" s="450" t="n">
        <f aca="false">44000/(BA616+AF616)*24</f>
        <v>23.3623149930311</v>
      </c>
      <c r="ET616" s="451" t="n">
        <f aca="false">(BA616+AF616)/BA$6</f>
        <v>0.90402</v>
      </c>
      <c r="EU616" s="452" t="n">
        <f aca="false">BV616/1000/ES616*24</f>
        <v>0.257851159090909</v>
      </c>
      <c r="EV616" s="451" t="n">
        <f aca="false">EU616/$EU$6</f>
        <v>0.477502146464646</v>
      </c>
      <c r="EW616" s="514" t="n">
        <f aca="false">1-EM616/BY616</f>
        <v>0.449339207048458</v>
      </c>
      <c r="EX616" s="515" t="n">
        <f aca="false">BY616-EM616</f>
        <v>10.2</v>
      </c>
      <c r="EY616" s="514" t="n">
        <f aca="false">1-EJ616/BU616</f>
        <v>0.634146341463415</v>
      </c>
      <c r="EZ616" s="515" t="n">
        <f aca="false">BU616-EJ616</f>
        <v>28.6</v>
      </c>
      <c r="FA616" s="451" t="n">
        <f aca="false">1-EK616/BV616</f>
        <v>0.763346613545817</v>
      </c>
      <c r="FB616" s="432" t="n">
        <f aca="false">BV616-EK616</f>
        <v>191.6</v>
      </c>
      <c r="FC616" s="453"/>
      <c r="FD616" s="432"/>
      <c r="FE616" s="453" t="n">
        <f aca="false">1-EQ616/CB616</f>
        <v>0.969230769230769</v>
      </c>
      <c r="FF616" s="431" t="n">
        <f aca="false">CB616-EQ616</f>
        <v>126</v>
      </c>
      <c r="FG616" s="406" t="n">
        <v>50400</v>
      </c>
      <c r="FH616" s="590"/>
      <c r="FI616" s="591"/>
      <c r="FJ616" s="592"/>
      <c r="FK616" s="456" t="n">
        <f aca="false">3000/BS616*24</f>
        <v>1.59288511316121</v>
      </c>
      <c r="FL616" s="531" t="n">
        <v>2200</v>
      </c>
      <c r="FM616" s="456" t="n">
        <f aca="false">FL616/BS616*1000</f>
        <v>48.6714895688148</v>
      </c>
      <c r="FN616" s="531" t="n">
        <v>5443</v>
      </c>
      <c r="FO616" s="533" t="n">
        <f aca="false">FN616/11.15/1.2/1000</f>
        <v>0.406801195814649</v>
      </c>
      <c r="FP616" s="450" t="n">
        <f aca="false">FN616/BS616*1000</f>
        <v>120.417689874118</v>
      </c>
      <c r="FQ616" s="458" t="n">
        <v>43.2</v>
      </c>
      <c r="FR616" s="459" t="n">
        <f aca="false">FQ616/BS616*1000</f>
        <v>0.955731067896728</v>
      </c>
      <c r="FS616" s="577" t="n">
        <v>8.07</v>
      </c>
      <c r="FT616" s="578" t="n">
        <v>13.8</v>
      </c>
      <c r="FU616" s="661" t="n">
        <v>40</v>
      </c>
      <c r="FV616" s="580" t="n">
        <v>2</v>
      </c>
      <c r="FW616" s="581"/>
      <c r="FX616" s="580"/>
      <c r="FY616" s="453" t="n">
        <f aca="false">1-FV616/(EG616+DD616)</f>
        <v>0.5</v>
      </c>
      <c r="FZ616" s="453"/>
      <c r="GA616" s="430"/>
      <c r="GB616" s="514" t="n">
        <f aca="false">1-FT616/DZ616</f>
        <v>0.163636363636364</v>
      </c>
      <c r="GC616" s="515" t="n">
        <f aca="false">(CW616+DZ616-FT616)</f>
        <v>2.7</v>
      </c>
      <c r="GD616" s="514" t="n">
        <f aca="false">1-FU616/EA616</f>
        <v>0.326599326599327</v>
      </c>
      <c r="GE616" s="528" t="n">
        <f aca="false">CX616+EA616-FU616</f>
        <v>19.4</v>
      </c>
      <c r="GF616" s="462" t="n">
        <f aca="false">4100/BS616*24</f>
        <v>2.17694298798699</v>
      </c>
      <c r="GG616" s="607" t="n">
        <v>20</v>
      </c>
      <c r="GH616" s="451" t="n">
        <f aca="false">GG616/80</f>
        <v>0.25</v>
      </c>
      <c r="GI616" s="406" t="n">
        <v>140</v>
      </c>
      <c r="GJ616" s="463" t="n">
        <f aca="false">GI616/GG616</f>
        <v>7</v>
      </c>
      <c r="GK616" s="464" t="n">
        <f aca="false">GG616/(BS616/24)*1000</f>
        <v>10.6192340877414</v>
      </c>
      <c r="GL616" s="465" t="n">
        <v>8.04</v>
      </c>
      <c r="GM616" s="530" t="n">
        <v>13.7</v>
      </c>
      <c r="GN616" s="407" t="n">
        <v>41</v>
      </c>
      <c r="GO616" s="514" t="n">
        <f aca="false">1-GM616/FT616</f>
        <v>0.00724637681159435</v>
      </c>
      <c r="GP616" s="451" t="n">
        <f aca="false">1-GN616/FU616</f>
        <v>-0.0249999999999999</v>
      </c>
      <c r="GQ616" s="578" t="n">
        <v>8</v>
      </c>
      <c r="GR616" s="456" t="n">
        <f aca="false">4300/BS616*24</f>
        <v>2.28313532886441</v>
      </c>
      <c r="GS616" s="532" t="n">
        <f aca="false">HC616</f>
        <v>11</v>
      </c>
      <c r="GT616" s="532" t="n">
        <f aca="false">HD616</f>
        <v>34.1</v>
      </c>
      <c r="GU616" s="514" t="n">
        <f aca="false">1-GS616/GM616</f>
        <v>0.197080291970803</v>
      </c>
      <c r="GV616" s="514" t="n">
        <f aca="false">1-GT616/GN616</f>
        <v>0.168292682926829</v>
      </c>
      <c r="GW616" s="514" t="n">
        <f aca="false">1-HC616/FT616</f>
        <v>0.202898550724638</v>
      </c>
      <c r="GX616" s="514" t="n">
        <f aca="false">1-HD616/FU616</f>
        <v>0.1475</v>
      </c>
      <c r="GY616" s="463" t="n">
        <f aca="false">GK616/(FU616-HD616)</f>
        <v>1.79987018436295</v>
      </c>
      <c r="GZ616" s="406" t="n">
        <v>43613</v>
      </c>
      <c r="HA616" s="582" t="n">
        <v>8.25</v>
      </c>
      <c r="HB616" s="452" t="n">
        <v>8.06</v>
      </c>
      <c r="HC616" s="578" t="n">
        <v>11</v>
      </c>
      <c r="HD616" s="464" t="n">
        <f aca="false">HC616*3.1</f>
        <v>34.1</v>
      </c>
      <c r="HE616" s="464" t="n">
        <v>12</v>
      </c>
      <c r="HF616" s="464" t="n">
        <f aca="false">HE616*2.7</f>
        <v>32.4</v>
      </c>
      <c r="HG616" s="583"/>
      <c r="HH616" s="576" t="n">
        <v>8</v>
      </c>
      <c r="HI616" s="584" t="n">
        <v>6620</v>
      </c>
      <c r="HJ616" s="407" t="n">
        <f aca="false">HI616*0.67</f>
        <v>4435.4</v>
      </c>
      <c r="HK616" s="407"/>
      <c r="HL616" s="550"/>
      <c r="HM616" s="585"/>
      <c r="HN616" s="462" t="n">
        <v>11.84</v>
      </c>
      <c r="HO616" s="575"/>
      <c r="HP616" s="549" t="n">
        <v>0.01</v>
      </c>
      <c r="HQ616" s="586"/>
      <c r="HR616" s="587"/>
      <c r="HS616" s="521" t="n">
        <v>0.25</v>
      </c>
      <c r="HT616" s="588" t="n">
        <v>4</v>
      </c>
      <c r="HU616" s="523" t="n">
        <f aca="false">72500/BA616*24</f>
        <v>38.4947235680627</v>
      </c>
      <c r="HV616" s="514" t="n">
        <f aca="false">1-HC616/BE616</f>
        <v>0.75609756097561</v>
      </c>
      <c r="HW616" s="514" t="n">
        <f aca="false">1-HD616/BF616</f>
        <v>0.864143426294821</v>
      </c>
      <c r="HX616" s="514" t="n">
        <f aca="false">1-HN616/BK616</f>
        <v>0.4784140969163</v>
      </c>
      <c r="HY616" s="600"/>
    </row>
    <row r="617" s="599" customFormat="true" ht="15" hidden="false" customHeight="true" outlineLevel="0" collapsed="false">
      <c r="A617" s="401" t="n">
        <v>44099</v>
      </c>
      <c r="B617" s="516" t="n">
        <v>47330</v>
      </c>
      <c r="C617" s="403" t="n">
        <f aca="false">B617/$B$6</f>
        <v>0.9466</v>
      </c>
      <c r="D617" s="572" t="n">
        <v>7.91</v>
      </c>
      <c r="E617" s="573" t="n">
        <v>42.5</v>
      </c>
      <c r="F617" s="407" t="n">
        <v>178</v>
      </c>
      <c r="G617" s="407" t="n">
        <f aca="false">F617*B617/1000</f>
        <v>8424.74</v>
      </c>
      <c r="H617" s="403" t="n">
        <f aca="false">G617/$G$6</f>
        <v>0.3369896</v>
      </c>
      <c r="I617" s="574"/>
      <c r="J617" s="407"/>
      <c r="K617" s="575"/>
      <c r="L617" s="575"/>
      <c r="M617" s="575"/>
      <c r="N617" s="576"/>
      <c r="O617" s="576"/>
      <c r="P617" s="410"/>
      <c r="Q617" s="410"/>
      <c r="R617" s="410"/>
      <c r="S617" s="410"/>
      <c r="T617" s="411"/>
      <c r="U617" s="410"/>
      <c r="V617" s="410"/>
      <c r="W617" s="410"/>
      <c r="X617" s="517"/>
      <c r="Y617" s="474"/>
      <c r="Z617" s="430"/>
      <c r="AA617" s="410"/>
      <c r="AB617" s="410"/>
      <c r="AC617" s="410"/>
      <c r="AD617" s="475"/>
      <c r="AE617" s="478"/>
      <c r="AF617" s="479"/>
      <c r="AG617" s="478"/>
      <c r="AH617" s="479"/>
      <c r="AI617" s="479"/>
      <c r="AJ617" s="474"/>
      <c r="AK617" s="478"/>
      <c r="AL617" s="448"/>
      <c r="AM617" s="480"/>
      <c r="AN617" s="474"/>
      <c r="AO617" s="474"/>
      <c r="AP617" s="480"/>
      <c r="AQ617" s="448"/>
      <c r="AR617" s="474"/>
      <c r="AS617" s="658"/>
      <c r="AT617" s="474"/>
      <c r="AU617" s="448"/>
      <c r="AV617" s="481"/>
      <c r="AW617" s="480"/>
      <c r="AX617" s="480"/>
      <c r="AY617" s="481"/>
      <c r="AZ617" s="481"/>
      <c r="BA617" s="421" t="n">
        <f aca="false">CC617+DF617</f>
        <v>44976</v>
      </c>
      <c r="BB617" s="422" t="n">
        <f aca="false">BA617/$BA$6</f>
        <v>0.89952</v>
      </c>
      <c r="BC617" s="423"/>
      <c r="BD617" s="424" t="n">
        <v>7.79</v>
      </c>
      <c r="BE617" s="425" t="n">
        <v>54.6</v>
      </c>
      <c r="BF617" s="421" t="n">
        <v>263</v>
      </c>
      <c r="BG617" s="427" t="n">
        <v>6320</v>
      </c>
      <c r="BH617" s="421" t="n">
        <f aca="false">BG617*0.67</f>
        <v>4234.4</v>
      </c>
      <c r="BI617" s="433"/>
      <c r="BJ617" s="422"/>
      <c r="BK617" s="428" t="n">
        <v>17</v>
      </c>
      <c r="BL617" s="428" t="n">
        <v>11.6</v>
      </c>
      <c r="BM617" s="429" t="n">
        <v>4.4</v>
      </c>
      <c r="BN617" s="423" t="n">
        <v>1.5</v>
      </c>
      <c r="BO617" s="426" t="n">
        <v>102</v>
      </c>
      <c r="BP617" s="426" t="n">
        <v>32</v>
      </c>
      <c r="BQ617" s="424" t="n">
        <v>6.15</v>
      </c>
      <c r="BR617" s="422" t="n">
        <f aca="false">BQ617/$BQ$6</f>
        <v>0.854166666666667</v>
      </c>
      <c r="BS617" s="410" t="n">
        <f aca="false">BA617+AF617</f>
        <v>44976</v>
      </c>
      <c r="BT617" s="430" t="n">
        <f aca="false">(BD617*BA617+AP617*AF617)/(AF617+BA617)</f>
        <v>7.79</v>
      </c>
      <c r="BU617" s="431" t="n">
        <f aca="false">(AQ617*Y617+BA617*BE617)/(BA617+Y617)</f>
        <v>54.6</v>
      </c>
      <c r="BV617" s="431" t="n">
        <f aca="false">(BA617*BF617+AR617*AF617)/(AF617+BA617)</f>
        <v>263</v>
      </c>
      <c r="BW617" s="431" t="n">
        <f aca="false">BG617</f>
        <v>6320</v>
      </c>
      <c r="BX617" s="431" t="n">
        <f aca="false">BW617*0.65</f>
        <v>4108</v>
      </c>
      <c r="BY617" s="431" t="n">
        <f aca="false">(BK617*BA617+AY617*AF617)/BS617</f>
        <v>17</v>
      </c>
      <c r="BZ617" s="431" t="n">
        <f aca="false">BL617</f>
        <v>11.6</v>
      </c>
      <c r="CA617" s="432" t="n">
        <f aca="false">BN617</f>
        <v>1.5</v>
      </c>
      <c r="CB617" s="431" t="n">
        <f aca="false">BO617</f>
        <v>102</v>
      </c>
      <c r="CC617" s="433" t="n">
        <v>22647</v>
      </c>
      <c r="CD617" s="412" t="n">
        <f aca="false">CC617+AF617/2</f>
        <v>22647</v>
      </c>
      <c r="CE617" s="422" t="n">
        <f aca="false">CD617/25000</f>
        <v>0.90588</v>
      </c>
      <c r="CF617" s="434" t="n">
        <f aca="false">6700/CD617*24</f>
        <v>7.10027818254073</v>
      </c>
      <c r="CG617" s="435"/>
      <c r="CH617" s="428"/>
      <c r="CI617" s="447" t="n">
        <f aca="false">9500/CD617*24</f>
        <v>10.0675586170354</v>
      </c>
      <c r="CJ617" s="437" t="n">
        <v>30.6</v>
      </c>
      <c r="CK617" s="437" t="n">
        <v>3.17</v>
      </c>
      <c r="CL617" s="424"/>
      <c r="CM617" s="424" t="n">
        <v>16.6</v>
      </c>
      <c r="CN617" s="424" t="n">
        <v>71</v>
      </c>
      <c r="CO617" s="433"/>
      <c r="CP617" s="433"/>
      <c r="CQ617" s="438"/>
      <c r="CR617" s="438" t="n">
        <v>0.97</v>
      </c>
      <c r="CS617" s="425"/>
      <c r="CT617" s="433" t="n">
        <f aca="false">3500/CD617*24</f>
        <v>3.70910054311829</v>
      </c>
      <c r="CU617" s="435" t="n">
        <v>7.12</v>
      </c>
      <c r="CV617" s="439"/>
      <c r="CW617" s="440"/>
      <c r="CX617" s="441"/>
      <c r="CY617" s="442"/>
      <c r="CZ617" s="443"/>
      <c r="DA617" s="443"/>
      <c r="DB617" s="443"/>
      <c r="DC617" s="443"/>
      <c r="DD617" s="444"/>
      <c r="DE617" s="441"/>
      <c r="DF617" s="445" t="n">
        <v>22329</v>
      </c>
      <c r="DG617" s="446" t="n">
        <f aca="false">DF617+AF617/2</f>
        <v>22329</v>
      </c>
      <c r="DH617" s="422" t="n">
        <f aca="false">DG617/25000</f>
        <v>0.89316</v>
      </c>
      <c r="DI617" s="447" t="n">
        <f aca="false">6700/DG617*24</f>
        <v>7.20139728604057</v>
      </c>
      <c r="DJ617" s="435" t="n">
        <v>7.78</v>
      </c>
      <c r="DK617" s="428" t="n">
        <v>6</v>
      </c>
      <c r="DL617" s="447" t="n">
        <f aca="false">9500/DG617*24</f>
        <v>10.210936450356</v>
      </c>
      <c r="DM617" s="423" t="n">
        <v>30.6</v>
      </c>
      <c r="DN617" s="423" t="n">
        <v>2.67</v>
      </c>
      <c r="DO617" s="424" t="n">
        <v>7.78</v>
      </c>
      <c r="DP617" s="424" t="n">
        <v>16</v>
      </c>
      <c r="DQ617" s="424" t="n">
        <v>70</v>
      </c>
      <c r="DR617" s="433"/>
      <c r="DS617" s="433"/>
      <c r="DT617" s="438"/>
      <c r="DU617" s="438" t="n">
        <v>0.97</v>
      </c>
      <c r="DV617" s="425"/>
      <c r="DW617" s="447" t="n">
        <f aca="false">3500/DG617*24</f>
        <v>3.76192395539433</v>
      </c>
      <c r="DX617" s="435" t="n">
        <v>7</v>
      </c>
      <c r="DY617" s="439" t="n">
        <v>7.89</v>
      </c>
      <c r="DZ617" s="440" t="n">
        <v>16.6</v>
      </c>
      <c r="EA617" s="661" t="n">
        <f aca="false">DZ617*3.6</f>
        <v>59.76</v>
      </c>
      <c r="EB617" s="442" t="n">
        <v>6630</v>
      </c>
      <c r="EC617" s="443" t="n">
        <v>11.2</v>
      </c>
      <c r="ED617" s="443" t="n">
        <v>0.23</v>
      </c>
      <c r="EE617" s="443" t="n">
        <v>7.6</v>
      </c>
      <c r="EF617" s="443" t="n">
        <v>0.6</v>
      </c>
      <c r="EG617" s="444" t="n">
        <v>7</v>
      </c>
      <c r="EH617" s="441" t="n">
        <v>16</v>
      </c>
      <c r="EI617" s="430" t="n">
        <f aca="false">DY617</f>
        <v>7.89</v>
      </c>
      <c r="EJ617" s="448" t="n">
        <f aca="false">DZ617</f>
        <v>16.6</v>
      </c>
      <c r="EK617" s="449" t="n">
        <f aca="false">EA617</f>
        <v>59.76</v>
      </c>
      <c r="EL617" s="418" t="n">
        <f aca="false">EB617</f>
        <v>6630</v>
      </c>
      <c r="EM617" s="432" t="n">
        <f aca="false">EC617</f>
        <v>11.2</v>
      </c>
      <c r="EN617" s="432" t="n">
        <f aca="false">ED617</f>
        <v>0.23</v>
      </c>
      <c r="EO617" s="432" t="n">
        <f aca="false">EE617</f>
        <v>7.6</v>
      </c>
      <c r="EP617" s="432" t="n">
        <f aca="false">EF617</f>
        <v>0.6</v>
      </c>
      <c r="EQ617" s="431" t="n">
        <f aca="false">EG617</f>
        <v>7</v>
      </c>
      <c r="ER617" s="449" t="n">
        <f aca="false">EH617</f>
        <v>16</v>
      </c>
      <c r="ES617" s="450" t="n">
        <f aca="false">44000/(BA617+AF617)*24</f>
        <v>23.4791889007471</v>
      </c>
      <c r="ET617" s="451" t="n">
        <f aca="false">(BA617+AF617)/BA$6</f>
        <v>0.89952</v>
      </c>
      <c r="EU617" s="452" t="n">
        <f aca="false">BV617/1000/ES617*24</f>
        <v>0.268833818181818</v>
      </c>
      <c r="EV617" s="451" t="n">
        <f aca="false">EU617/$EU$6</f>
        <v>0.497840404040404</v>
      </c>
      <c r="EW617" s="514" t="n">
        <f aca="false">1-EM617/BY617</f>
        <v>0.341176470588235</v>
      </c>
      <c r="EX617" s="515" t="n">
        <f aca="false">BY617-EM617</f>
        <v>5.8</v>
      </c>
      <c r="EY617" s="514" t="n">
        <f aca="false">1-EJ617/BU617</f>
        <v>0.695970695970696</v>
      </c>
      <c r="EZ617" s="515" t="n">
        <f aca="false">BU617-EJ617</f>
        <v>38</v>
      </c>
      <c r="FA617" s="451" t="n">
        <f aca="false">1-EK617/BV617</f>
        <v>0.77277566539924</v>
      </c>
      <c r="FB617" s="432" t="n">
        <f aca="false">BV617-EK617</f>
        <v>203.24</v>
      </c>
      <c r="FC617" s="453" t="n">
        <f aca="false">1-EP617/CA617</f>
        <v>0.6</v>
      </c>
      <c r="FD617" s="432" t="n">
        <f aca="false">CA617-EP617</f>
        <v>0.9</v>
      </c>
      <c r="FE617" s="453" t="n">
        <f aca="false">1-EQ617/CB617</f>
        <v>0.931372549019608</v>
      </c>
      <c r="FF617" s="431" t="n">
        <f aca="false">CB617-EQ617</f>
        <v>95</v>
      </c>
      <c r="FG617" s="406" t="n">
        <v>50400</v>
      </c>
      <c r="FH617" s="590"/>
      <c r="FI617" s="591"/>
      <c r="FJ617" s="592"/>
      <c r="FK617" s="456" t="n">
        <f aca="false">3000/BS617*24</f>
        <v>1.6008537886873</v>
      </c>
      <c r="FL617" s="531" t="n">
        <v>2200</v>
      </c>
      <c r="FM617" s="456" t="n">
        <f aca="false">FL617/BS617*1000</f>
        <v>48.9149768765564</v>
      </c>
      <c r="FN617" s="531" t="n">
        <v>6545</v>
      </c>
      <c r="FO617" s="533" t="n">
        <f aca="false">FN617/11.15/1.2/1000</f>
        <v>0.489162929745889</v>
      </c>
      <c r="FP617" s="450" t="n">
        <f aca="false">FN617/BS617*1000</f>
        <v>145.522056207755</v>
      </c>
      <c r="FQ617" s="458" t="n">
        <v>43.2</v>
      </c>
      <c r="FR617" s="459" t="n">
        <f aca="false">FQ617/BS617*1000</f>
        <v>0.96051227321238</v>
      </c>
      <c r="FS617" s="577" t="n">
        <v>8.09</v>
      </c>
      <c r="FT617" s="578" t="n">
        <v>13.7</v>
      </c>
      <c r="FU617" s="661" t="n">
        <v>41</v>
      </c>
      <c r="FV617" s="580" t="n">
        <v>12</v>
      </c>
      <c r="FW617" s="581" t="n">
        <v>0.18</v>
      </c>
      <c r="FX617" s="580" t="n">
        <v>8</v>
      </c>
      <c r="FY617" s="453" t="n">
        <f aca="false">1-FV617/(EG617+DD617)</f>
        <v>-0.714285714285714</v>
      </c>
      <c r="FZ617" s="453" t="n">
        <f aca="false">1-FW617/(EF617+DC617)</f>
        <v>0.7</v>
      </c>
      <c r="GA617" s="430" t="n">
        <f aca="false">EF617+DC617-FW617</f>
        <v>0.42</v>
      </c>
      <c r="GB617" s="514" t="n">
        <f aca="false">1-FT617/DZ617</f>
        <v>0.174698795180723</v>
      </c>
      <c r="GC617" s="515" t="n">
        <f aca="false">(CW617+DZ617-FT617)</f>
        <v>2.9</v>
      </c>
      <c r="GD617" s="514" t="n">
        <f aca="false">1-FU617/EA617</f>
        <v>0.313922356091031</v>
      </c>
      <c r="GE617" s="528" t="n">
        <f aca="false">CX617+EA617-FU617</f>
        <v>18.76</v>
      </c>
      <c r="GF617" s="462" t="n">
        <f aca="false">4100/BS617*24</f>
        <v>2.18783351120598</v>
      </c>
      <c r="GG617" s="607" t="n">
        <v>20</v>
      </c>
      <c r="GH617" s="451" t="n">
        <f aca="false">GG617/80</f>
        <v>0.25</v>
      </c>
      <c r="GI617" s="406" t="n">
        <v>140</v>
      </c>
      <c r="GJ617" s="463" t="n">
        <f aca="false">GI617/GG617</f>
        <v>7</v>
      </c>
      <c r="GK617" s="464" t="n">
        <f aca="false">GG617/(BS617/24)*1000</f>
        <v>10.6723585912487</v>
      </c>
      <c r="GL617" s="465" t="n">
        <v>8.11</v>
      </c>
      <c r="GM617" s="530" t="n">
        <v>13</v>
      </c>
      <c r="GN617" s="407" t="n">
        <v>42</v>
      </c>
      <c r="GO617" s="514" t="n">
        <f aca="false">1-GM617/FT617</f>
        <v>0.0510948905109488</v>
      </c>
      <c r="GP617" s="451" t="n">
        <f aca="false">1-GN617/FU617</f>
        <v>-0.024390243902439</v>
      </c>
      <c r="GQ617" s="578" t="n">
        <v>8</v>
      </c>
      <c r="GR617" s="456" t="n">
        <f aca="false">4300/BS617*24</f>
        <v>2.29455709711846</v>
      </c>
      <c r="GS617" s="532" t="n">
        <f aca="false">HC617</f>
        <v>11.5</v>
      </c>
      <c r="GT617" s="532" t="n">
        <f aca="false">HD617</f>
        <v>35.65</v>
      </c>
      <c r="GU617" s="514" t="n">
        <f aca="false">1-GS617/GM617</f>
        <v>0.115384615384615</v>
      </c>
      <c r="GV617" s="514" t="n">
        <f aca="false">1-GT617/GN617</f>
        <v>0.151190476190476</v>
      </c>
      <c r="GW617" s="514" t="n">
        <f aca="false">1-HC617/FT617</f>
        <v>0.160583941605839</v>
      </c>
      <c r="GX617" s="514" t="n">
        <f aca="false">1-HD617/FU617</f>
        <v>0.130487804878049</v>
      </c>
      <c r="GY617" s="463" t="n">
        <f aca="false">GK617/(FU617-HD617)</f>
        <v>1.99483338154181</v>
      </c>
      <c r="GZ617" s="406" t="n">
        <v>44587</v>
      </c>
      <c r="HA617" s="582" t="n">
        <v>8.26</v>
      </c>
      <c r="HB617" s="452" t="n">
        <v>8.04</v>
      </c>
      <c r="HC617" s="578" t="n">
        <v>11.5</v>
      </c>
      <c r="HD617" s="464" t="n">
        <f aca="false">HC617*3.1</f>
        <v>35.65</v>
      </c>
      <c r="HE617" s="464" t="n">
        <v>11.7</v>
      </c>
      <c r="HF617" s="464" t="n">
        <f aca="false">HE617*2.7</f>
        <v>31.59</v>
      </c>
      <c r="HG617" s="583"/>
      <c r="HH617" s="576" t="n">
        <v>9</v>
      </c>
      <c r="HI617" s="584" t="n">
        <v>6640</v>
      </c>
      <c r="HJ617" s="407" t="n">
        <f aca="false">HI617*0.67</f>
        <v>4448.8</v>
      </c>
      <c r="HK617" s="407"/>
      <c r="HL617" s="550" t="n">
        <v>1277</v>
      </c>
      <c r="HM617" s="585" t="n">
        <v>12</v>
      </c>
      <c r="HN617" s="462" t="n">
        <v>8.22</v>
      </c>
      <c r="HO617" s="575" t="n">
        <v>0.15</v>
      </c>
      <c r="HP617" s="549" t="n">
        <v>0.11</v>
      </c>
      <c r="HQ617" s="586" t="n">
        <v>8.9</v>
      </c>
      <c r="HR617" s="587" t="n">
        <v>0.16</v>
      </c>
      <c r="HS617" s="521" t="n">
        <v>0.1</v>
      </c>
      <c r="HT617" s="588" t="n">
        <v>4</v>
      </c>
      <c r="HU617" s="523" t="n">
        <f aca="false">72500/BA617*24</f>
        <v>38.6872998932764</v>
      </c>
      <c r="HV617" s="514" t="n">
        <f aca="false">1-HC617/BE617</f>
        <v>0.789377289377289</v>
      </c>
      <c r="HW617" s="514" t="n">
        <f aca="false">1-HD617/BF617</f>
        <v>0.864448669201521</v>
      </c>
      <c r="HX617" s="514" t="n">
        <f aca="false">1-HN617/BK617</f>
        <v>0.516470588235294</v>
      </c>
      <c r="HY617" s="600"/>
    </row>
    <row r="618" s="599" customFormat="true" ht="15" hidden="false" customHeight="true" outlineLevel="0" collapsed="false">
      <c r="A618" s="401" t="n">
        <v>44100</v>
      </c>
      <c r="B618" s="516" t="n">
        <v>44945</v>
      </c>
      <c r="C618" s="403" t="n">
        <f aca="false">B618/$B$6</f>
        <v>0.8989</v>
      </c>
      <c r="D618" s="572" t="n">
        <v>7.89</v>
      </c>
      <c r="E618" s="573" t="n">
        <v>37.1</v>
      </c>
      <c r="F618" s="407" t="n">
        <v>191</v>
      </c>
      <c r="G618" s="407" t="n">
        <f aca="false">F618*B618/1000</f>
        <v>8584.495</v>
      </c>
      <c r="H618" s="403" t="n">
        <f aca="false">G618/$G$6</f>
        <v>0.3433798</v>
      </c>
      <c r="I618" s="574"/>
      <c r="J618" s="407"/>
      <c r="K618" s="575"/>
      <c r="L618" s="575"/>
      <c r="M618" s="575"/>
      <c r="N618" s="576"/>
      <c r="O618" s="576"/>
      <c r="P618" s="410"/>
      <c r="Q618" s="410"/>
      <c r="R618" s="410"/>
      <c r="S618" s="410"/>
      <c r="T618" s="411"/>
      <c r="U618" s="410"/>
      <c r="V618" s="410"/>
      <c r="W618" s="410"/>
      <c r="X618" s="517"/>
      <c r="Y618" s="474"/>
      <c r="Z618" s="430"/>
      <c r="AA618" s="410"/>
      <c r="AB618" s="410"/>
      <c r="AC618" s="410"/>
      <c r="AD618" s="475"/>
      <c r="AE618" s="478"/>
      <c r="AF618" s="479"/>
      <c r="AG618" s="478"/>
      <c r="AH618" s="479"/>
      <c r="AI618" s="479"/>
      <c r="AJ618" s="474"/>
      <c r="AK618" s="478"/>
      <c r="AL618" s="448"/>
      <c r="AM618" s="480"/>
      <c r="AN618" s="474"/>
      <c r="AO618" s="474"/>
      <c r="AP618" s="480"/>
      <c r="AQ618" s="448"/>
      <c r="AR618" s="474"/>
      <c r="AS618" s="658"/>
      <c r="AT618" s="474"/>
      <c r="AU618" s="448"/>
      <c r="AV618" s="481"/>
      <c r="AW618" s="480"/>
      <c r="AX618" s="480"/>
      <c r="AY618" s="481"/>
      <c r="AZ618" s="481"/>
      <c r="BA618" s="421" t="n">
        <f aca="false">CC618+DF618</f>
        <v>44766</v>
      </c>
      <c r="BB618" s="422" t="n">
        <f aca="false">BA618/$BA$6</f>
        <v>0.89532</v>
      </c>
      <c r="BC618" s="423"/>
      <c r="BD618" s="424" t="n">
        <v>7.68</v>
      </c>
      <c r="BE618" s="425" t="n">
        <v>54.9</v>
      </c>
      <c r="BF618" s="421" t="n">
        <v>291</v>
      </c>
      <c r="BG618" s="427" t="n">
        <v>6540</v>
      </c>
      <c r="BH618" s="421" t="n">
        <f aca="false">BG618*0.67</f>
        <v>4381.8</v>
      </c>
      <c r="BI618" s="433"/>
      <c r="BJ618" s="422"/>
      <c r="BK618" s="428" t="n">
        <v>18.5</v>
      </c>
      <c r="BL618" s="428"/>
      <c r="BM618" s="429"/>
      <c r="BN618" s="423"/>
      <c r="BO618" s="426" t="n">
        <v>147</v>
      </c>
      <c r="BP618" s="426"/>
      <c r="BQ618" s="424" t="n">
        <v>5.89</v>
      </c>
      <c r="BR618" s="422" t="n">
        <f aca="false">BQ618/$BQ$6</f>
        <v>0.818055555555556</v>
      </c>
      <c r="BS618" s="410" t="n">
        <f aca="false">BA618+AF618</f>
        <v>44766</v>
      </c>
      <c r="BT618" s="430" t="n">
        <f aca="false">(BD618*BA618+AP618*AF618)/(AF618+BA618)</f>
        <v>7.68</v>
      </c>
      <c r="BU618" s="431" t="n">
        <f aca="false">(AQ618*Y618+BA618*BE618)/(BA618+Y618)</f>
        <v>54.9</v>
      </c>
      <c r="BV618" s="431" t="n">
        <f aca="false">(BA618*BF618+AR618*AF618)/(AF618+BA618)</f>
        <v>291</v>
      </c>
      <c r="BW618" s="431" t="n">
        <f aca="false">BG618</f>
        <v>6540</v>
      </c>
      <c r="BX618" s="431" t="n">
        <f aca="false">BW618*0.65</f>
        <v>4251</v>
      </c>
      <c r="BY618" s="431" t="n">
        <f aca="false">(BK618*BA618+AY618*AF618)/BS618</f>
        <v>18.5</v>
      </c>
      <c r="BZ618" s="431"/>
      <c r="CA618" s="432"/>
      <c r="CB618" s="431" t="n">
        <f aca="false">BO618</f>
        <v>147</v>
      </c>
      <c r="CC618" s="433" t="n">
        <v>22378</v>
      </c>
      <c r="CD618" s="412" t="n">
        <f aca="false">CC618+AF618/2</f>
        <v>22378</v>
      </c>
      <c r="CE618" s="422" t="n">
        <f aca="false">CD618/25000</f>
        <v>0.89512</v>
      </c>
      <c r="CF618" s="434" t="n">
        <f aca="false">6700/CD618*24</f>
        <v>7.18562874251497</v>
      </c>
      <c r="CG618" s="435"/>
      <c r="CH618" s="428"/>
      <c r="CI618" s="447" t="n">
        <f aca="false">9500/CD618*24</f>
        <v>10.1885780677451</v>
      </c>
      <c r="CJ618" s="437" t="n">
        <v>30.8</v>
      </c>
      <c r="CK618" s="437" t="n">
        <v>2.09</v>
      </c>
      <c r="CL618" s="424"/>
      <c r="CM618" s="424" t="n">
        <v>16.1</v>
      </c>
      <c r="CN618" s="424" t="n">
        <v>68</v>
      </c>
      <c r="CO618" s="433"/>
      <c r="CP618" s="433"/>
      <c r="CQ618" s="438"/>
      <c r="CR618" s="438" t="n">
        <v>0.97</v>
      </c>
      <c r="CS618" s="425"/>
      <c r="CT618" s="433" t="n">
        <f aca="false">3500/CD618*24</f>
        <v>3.75368665653767</v>
      </c>
      <c r="CU618" s="435" t="n">
        <v>7.25</v>
      </c>
      <c r="CV618" s="439"/>
      <c r="CW618" s="440"/>
      <c r="CX618" s="441"/>
      <c r="CY618" s="442"/>
      <c r="CZ618" s="443"/>
      <c r="DA618" s="443"/>
      <c r="DB618" s="443"/>
      <c r="DC618" s="443"/>
      <c r="DD618" s="444"/>
      <c r="DE618" s="441"/>
      <c r="DF618" s="445" t="n">
        <v>22388</v>
      </c>
      <c r="DG618" s="446" t="n">
        <f aca="false">DF618+AF618/2</f>
        <v>22388</v>
      </c>
      <c r="DH618" s="422" t="n">
        <f aca="false">DG618/25000</f>
        <v>0.89552</v>
      </c>
      <c r="DI618" s="447" t="n">
        <f aca="false">6700/DG618*24</f>
        <v>7.18241915311774</v>
      </c>
      <c r="DJ618" s="435" t="n">
        <v>7.65</v>
      </c>
      <c r="DK618" s="428" t="n">
        <v>4.7</v>
      </c>
      <c r="DL618" s="447" t="n">
        <f aca="false">9500/DG618*24</f>
        <v>10.1840271574058</v>
      </c>
      <c r="DM618" s="423" t="n">
        <v>30.7</v>
      </c>
      <c r="DN618" s="423" t="n">
        <v>2.67</v>
      </c>
      <c r="DO618" s="424" t="n">
        <v>7.79</v>
      </c>
      <c r="DP618" s="424" t="n">
        <v>16.4</v>
      </c>
      <c r="DQ618" s="424" t="n">
        <v>73</v>
      </c>
      <c r="DR618" s="433"/>
      <c r="DS618" s="433"/>
      <c r="DT618" s="438"/>
      <c r="DU618" s="438" t="n">
        <v>0.97</v>
      </c>
      <c r="DV618" s="425"/>
      <c r="DW618" s="447" t="n">
        <f aca="false">3500/DG618*24</f>
        <v>3.75201000536001</v>
      </c>
      <c r="DX618" s="435" t="n">
        <v>7.4</v>
      </c>
      <c r="DY618" s="439" t="n">
        <v>8.14</v>
      </c>
      <c r="DZ618" s="440" t="n">
        <v>16.4</v>
      </c>
      <c r="EA618" s="661" t="n">
        <f aca="false">DZ618*3.6</f>
        <v>59.04</v>
      </c>
      <c r="EB618" s="442" t="n">
        <v>6670</v>
      </c>
      <c r="EC618" s="443" t="n">
        <v>8.5</v>
      </c>
      <c r="ED618" s="443"/>
      <c r="EE618" s="443"/>
      <c r="EF618" s="443"/>
      <c r="EG618" s="444" t="n">
        <v>4</v>
      </c>
      <c r="EH618" s="441"/>
      <c r="EI618" s="430" t="n">
        <f aca="false">DY618</f>
        <v>8.14</v>
      </c>
      <c r="EJ618" s="448" t="n">
        <f aca="false">DZ618</f>
        <v>16.4</v>
      </c>
      <c r="EK618" s="449" t="n">
        <f aca="false">EA618</f>
        <v>59.04</v>
      </c>
      <c r="EL618" s="418" t="n">
        <f aca="false">EB618</f>
        <v>6670</v>
      </c>
      <c r="EM618" s="432" t="n">
        <f aca="false">EC618</f>
        <v>8.5</v>
      </c>
      <c r="EN618" s="432"/>
      <c r="EO618" s="432"/>
      <c r="EP618" s="432"/>
      <c r="EQ618" s="431" t="n">
        <f aca="false">EG618</f>
        <v>4</v>
      </c>
      <c r="ER618" s="449"/>
      <c r="ES618" s="450" t="n">
        <f aca="false">44000/(BA618+AF618)*24</f>
        <v>23.5893311888487</v>
      </c>
      <c r="ET618" s="451" t="n">
        <f aca="false">(BA618+AF618)/BA$6</f>
        <v>0.89532</v>
      </c>
      <c r="EU618" s="452" t="n">
        <f aca="false">BV618/1000/ES618*24</f>
        <v>0.296066045454545</v>
      </c>
      <c r="EV618" s="451" t="n">
        <f aca="false">EU618/$EU$6</f>
        <v>0.548270454545454</v>
      </c>
      <c r="EW618" s="514" t="n">
        <f aca="false">1-EM618/BY618</f>
        <v>0.540540540540541</v>
      </c>
      <c r="EX618" s="515" t="n">
        <f aca="false">BY618-EM618</f>
        <v>10</v>
      </c>
      <c r="EY618" s="514" t="n">
        <f aca="false">1-EJ618/BU618</f>
        <v>0.701275045537341</v>
      </c>
      <c r="EZ618" s="515" t="n">
        <f aca="false">BU618-EJ618</f>
        <v>38.5</v>
      </c>
      <c r="FA618" s="451" t="n">
        <f aca="false">1-EK618/BV618</f>
        <v>0.797113402061856</v>
      </c>
      <c r="FB618" s="432" t="n">
        <f aca="false">BV618-EK618</f>
        <v>231.96</v>
      </c>
      <c r="FC618" s="453"/>
      <c r="FD618" s="432"/>
      <c r="FE618" s="453" t="n">
        <f aca="false">1-EQ618/CB618</f>
        <v>0.972789115646259</v>
      </c>
      <c r="FF618" s="431" t="n">
        <f aca="false">CB618-EQ618</f>
        <v>143</v>
      </c>
      <c r="FG618" s="406" t="n">
        <v>50400</v>
      </c>
      <c r="FH618" s="590"/>
      <c r="FI618" s="591"/>
      <c r="FJ618" s="592"/>
      <c r="FK618" s="456" t="n">
        <f aca="false">3000/BS618*24</f>
        <v>1.60836349014877</v>
      </c>
      <c r="FL618" s="531" t="n">
        <v>2200</v>
      </c>
      <c r="FM618" s="456" t="n">
        <f aca="false">FL618/BS618*1000</f>
        <v>49.1444399767681</v>
      </c>
      <c r="FN618" s="531" t="n">
        <v>5835</v>
      </c>
      <c r="FO618" s="533" t="n">
        <f aca="false">FN618/11.15/1.2/1000</f>
        <v>0.43609865470852</v>
      </c>
      <c r="FP618" s="450" t="n">
        <f aca="false">FN618/BS618*1000</f>
        <v>130.344457847474</v>
      </c>
      <c r="FQ618" s="458" t="n">
        <v>43.2</v>
      </c>
      <c r="FR618" s="459" t="n">
        <f aca="false">FQ618/BS618*1000</f>
        <v>0.965018094089264</v>
      </c>
      <c r="FS618" s="577" t="n">
        <v>7.94</v>
      </c>
      <c r="FT618" s="578" t="n">
        <v>13.4</v>
      </c>
      <c r="FU618" s="661" t="n">
        <v>35</v>
      </c>
      <c r="FV618" s="580" t="n">
        <v>4</v>
      </c>
      <c r="FW618" s="581"/>
      <c r="FX618" s="580"/>
      <c r="FY618" s="453" t="n">
        <f aca="false">1-FV618/(EG618+DD618)</f>
        <v>0</v>
      </c>
      <c r="FZ618" s="453"/>
      <c r="GA618" s="430"/>
      <c r="GB618" s="514" t="n">
        <f aca="false">1-FT618/DZ618</f>
        <v>0.182926829268293</v>
      </c>
      <c r="GC618" s="515" t="n">
        <f aca="false">(CW618+DZ618-FT618)</f>
        <v>3</v>
      </c>
      <c r="GD618" s="514" t="n">
        <f aca="false">1-FU618/EA618</f>
        <v>0.407181571815718</v>
      </c>
      <c r="GE618" s="528" t="n">
        <f aca="false">CX618+EA618-FU618</f>
        <v>24.04</v>
      </c>
      <c r="GF618" s="462" t="n">
        <f aca="false">4100/BS618*24</f>
        <v>2.19809676986999</v>
      </c>
      <c r="GG618" s="607" t="n">
        <v>20</v>
      </c>
      <c r="GH618" s="451" t="n">
        <f aca="false">GG618/80</f>
        <v>0.25</v>
      </c>
      <c r="GI618" s="406" t="n">
        <v>140</v>
      </c>
      <c r="GJ618" s="463" t="n">
        <f aca="false">GI618/GG618</f>
        <v>7</v>
      </c>
      <c r="GK618" s="464" t="n">
        <f aca="false">GG618/(BS618/24)*1000</f>
        <v>10.7224232676585</v>
      </c>
      <c r="GL618" s="465" t="n">
        <v>8.09</v>
      </c>
      <c r="GM618" s="530" t="n">
        <v>12.7</v>
      </c>
      <c r="GN618" s="407" t="n">
        <v>33</v>
      </c>
      <c r="GO618" s="514" t="n">
        <f aca="false">1-GM618/FT618</f>
        <v>0.0522388059701493</v>
      </c>
      <c r="GP618" s="451" t="n">
        <f aca="false">1-GN618/FU618</f>
        <v>0.0571428571428572</v>
      </c>
      <c r="GQ618" s="578" t="n">
        <v>8</v>
      </c>
      <c r="GR618" s="456" t="n">
        <f aca="false">4300/BS618*24</f>
        <v>2.30532100254658</v>
      </c>
      <c r="GS618" s="532" t="n">
        <f aca="false">HC618</f>
        <v>11.5</v>
      </c>
      <c r="GT618" s="532" t="n">
        <f aca="false">HD618</f>
        <v>35.65</v>
      </c>
      <c r="GU618" s="514" t="n">
        <f aca="false">1-GS618/GM618</f>
        <v>0.0944881889763779</v>
      </c>
      <c r="GV618" s="514" t="n">
        <f aca="false">1-GT618/GN618</f>
        <v>-0.0803030303030303</v>
      </c>
      <c r="GW618" s="514" t="n">
        <f aca="false">1-HC618/FT618</f>
        <v>0.141791044776119</v>
      </c>
      <c r="GX618" s="514" t="n">
        <f aca="false">1-HD618/FU618</f>
        <v>-0.0185714285714285</v>
      </c>
      <c r="GY618" s="463" t="n">
        <f aca="false">GK618/(FU618-HD618)</f>
        <v>-16.4960357963977</v>
      </c>
      <c r="GZ618" s="406" t="n">
        <v>45719</v>
      </c>
      <c r="HA618" s="582" t="n">
        <v>8.3</v>
      </c>
      <c r="HB618" s="452" t="n">
        <v>8.04</v>
      </c>
      <c r="HC618" s="578" t="n">
        <v>11.5</v>
      </c>
      <c r="HD618" s="464" t="n">
        <f aca="false">HC618*3.1</f>
        <v>35.65</v>
      </c>
      <c r="HE618" s="464" t="n">
        <v>10.1</v>
      </c>
      <c r="HF618" s="464" t="n">
        <f aca="false">HE618*2.7</f>
        <v>27.27</v>
      </c>
      <c r="HG618" s="583"/>
      <c r="HH618" s="576" t="n">
        <v>4</v>
      </c>
      <c r="HI618" s="584" t="n">
        <v>6710</v>
      </c>
      <c r="HJ618" s="407" t="n">
        <f aca="false">HI618*0.67</f>
        <v>4495.7</v>
      </c>
      <c r="HK618" s="407"/>
      <c r="HL618" s="550"/>
      <c r="HM618" s="585"/>
      <c r="HN618" s="462" t="n">
        <v>6.75</v>
      </c>
      <c r="HO618" s="575"/>
      <c r="HP618" s="549" t="n">
        <v>0.11</v>
      </c>
      <c r="HQ618" s="586"/>
      <c r="HR618" s="587"/>
      <c r="HS618" s="521" t="n">
        <v>0.08</v>
      </c>
      <c r="HT618" s="588" t="n">
        <v>4</v>
      </c>
      <c r="HU618" s="523" t="n">
        <f aca="false">72500/BA618*24</f>
        <v>38.868784345262</v>
      </c>
      <c r="HV618" s="514" t="n">
        <f aca="false">1-HC618/BE618</f>
        <v>0.790528233151184</v>
      </c>
      <c r="HW618" s="514" t="n">
        <f aca="false">1-HD618/BF618</f>
        <v>0.877491408934708</v>
      </c>
      <c r="HX618" s="514" t="n">
        <f aca="false">1-HN618/BK618</f>
        <v>0.635135135135135</v>
      </c>
      <c r="HY618" s="600"/>
    </row>
    <row r="619" customFormat="false" ht="15" hidden="false" customHeight="true" outlineLevel="0" collapsed="false">
      <c r="A619" s="486" t="n">
        <v>44101</v>
      </c>
      <c r="B619" s="487" t="n">
        <v>37471</v>
      </c>
      <c r="C619" s="488" t="n">
        <f aca="false">B619/$B$6</f>
        <v>0.74942</v>
      </c>
      <c r="D619" s="489" t="n">
        <v>7.95</v>
      </c>
      <c r="E619" s="490" t="n">
        <v>35.15</v>
      </c>
      <c r="F619" s="491" t="n">
        <v>188</v>
      </c>
      <c r="G619" s="491" t="n">
        <f aca="false">F619*B619/1000</f>
        <v>7044.548</v>
      </c>
      <c r="H619" s="488" t="n">
        <f aca="false">G619/$G$6</f>
        <v>0.28178192</v>
      </c>
      <c r="I619" s="491"/>
      <c r="J619" s="491"/>
      <c r="K619" s="492"/>
      <c r="L619" s="492"/>
      <c r="M619" s="492"/>
      <c r="N619" s="493"/>
      <c r="O619" s="493"/>
      <c r="P619" s="410"/>
      <c r="Q619" s="410"/>
      <c r="R619" s="410"/>
      <c r="S619" s="410"/>
      <c r="T619" s="411"/>
      <c r="U619" s="412"/>
      <c r="V619" s="410"/>
      <c r="W619" s="410"/>
      <c r="X619" s="413"/>
      <c r="Y619" s="474"/>
      <c r="Z619" s="430"/>
      <c r="AA619" s="448"/>
      <c r="AB619" s="410"/>
      <c r="AC619" s="410"/>
      <c r="AD619" s="475"/>
      <c r="AE619" s="478"/>
      <c r="AF619" s="479"/>
      <c r="AG619" s="478"/>
      <c r="AH619" s="479"/>
      <c r="AI619" s="479"/>
      <c r="AJ619" s="474"/>
      <c r="AK619" s="478"/>
      <c r="AL619" s="448"/>
      <c r="AM619" s="480"/>
      <c r="AN619" s="474"/>
      <c r="AO619" s="474"/>
      <c r="AP619" s="480"/>
      <c r="AQ619" s="448"/>
      <c r="AR619" s="474"/>
      <c r="AS619" s="658"/>
      <c r="AT619" s="474"/>
      <c r="AU619" s="448"/>
      <c r="AV619" s="481"/>
      <c r="AW619" s="480"/>
      <c r="AX619" s="480"/>
      <c r="AY619" s="481"/>
      <c r="AZ619" s="481"/>
      <c r="BA619" s="421" t="n">
        <f aca="false">CC619+DF619</f>
        <v>41346</v>
      </c>
      <c r="BB619" s="422" t="n">
        <f aca="false">BA619/$BA$6</f>
        <v>0.82692</v>
      </c>
      <c r="BC619" s="423"/>
      <c r="BD619" s="424" t="n">
        <v>7.76</v>
      </c>
      <c r="BE619" s="425" t="n">
        <v>58.4</v>
      </c>
      <c r="BF619" s="426" t="n">
        <v>306</v>
      </c>
      <c r="BG619" s="427" t="n">
        <v>7490</v>
      </c>
      <c r="BH619" s="421" t="n">
        <f aca="false">BG619*0.67</f>
        <v>5018.3</v>
      </c>
      <c r="BI619" s="421"/>
      <c r="BJ619" s="422"/>
      <c r="BK619" s="428" t="n">
        <v>17.2</v>
      </c>
      <c r="BL619" s="428"/>
      <c r="BM619" s="429"/>
      <c r="BN619" s="423"/>
      <c r="BO619" s="426" t="n">
        <v>153</v>
      </c>
      <c r="BP619" s="426"/>
      <c r="BQ619" s="424" t="n">
        <v>4.58</v>
      </c>
      <c r="BR619" s="422" t="n">
        <f aca="false">BQ619/$BQ$6</f>
        <v>0.636111111111111</v>
      </c>
      <c r="BS619" s="410" t="n">
        <f aca="false">BA619+AF619</f>
        <v>41346</v>
      </c>
      <c r="BT619" s="430" t="n">
        <f aca="false">(BD619*BA619+AP619*AF619)/(AF619+BA619)</f>
        <v>7.76</v>
      </c>
      <c r="BU619" s="431" t="n">
        <f aca="false">(AQ619*Y619+BA619*BE619)/(BA619+Y619)</f>
        <v>58.4</v>
      </c>
      <c r="BV619" s="431" t="n">
        <f aca="false">(BA619*BF619+AR619*AF619)/(AF619+BA619)</f>
        <v>306</v>
      </c>
      <c r="BW619" s="431" t="n">
        <f aca="false">BG619</f>
        <v>7490</v>
      </c>
      <c r="BX619" s="431" t="n">
        <f aca="false">BW619*0.65</f>
        <v>4868.5</v>
      </c>
      <c r="BY619" s="431" t="n">
        <f aca="false">(BK619*BA619+AY619*AF619)/BS619</f>
        <v>17.2</v>
      </c>
      <c r="BZ619" s="431"/>
      <c r="CA619" s="432"/>
      <c r="CB619" s="431" t="n">
        <f aca="false">BO619</f>
        <v>153</v>
      </c>
      <c r="CC619" s="433" t="n">
        <v>20341</v>
      </c>
      <c r="CD619" s="412" t="n">
        <f aca="false">CC619+AF619/2</f>
        <v>20341</v>
      </c>
      <c r="CE619" s="422" t="n">
        <f aca="false">CD619/25000</f>
        <v>0.81364</v>
      </c>
      <c r="CF619" s="434" t="n">
        <f aca="false">6700/CD619*24</f>
        <v>7.90521606607345</v>
      </c>
      <c r="CG619" s="435"/>
      <c r="CH619" s="428"/>
      <c r="CI619" s="447" t="n">
        <f aca="false">9500/CD619*24</f>
        <v>11.2088884518952</v>
      </c>
      <c r="CJ619" s="437" t="n">
        <v>30.8</v>
      </c>
      <c r="CK619" s="437" t="n">
        <v>2.22</v>
      </c>
      <c r="CL619" s="424"/>
      <c r="CM619" s="424" t="n">
        <v>15.6</v>
      </c>
      <c r="CN619" s="424" t="n">
        <v>77</v>
      </c>
      <c r="CO619" s="433"/>
      <c r="CP619" s="433"/>
      <c r="CQ619" s="438"/>
      <c r="CR619" s="438" t="n">
        <v>0.95</v>
      </c>
      <c r="CS619" s="482"/>
      <c r="CT619" s="433" t="n">
        <f aca="false">3500/CD619*24</f>
        <v>4.12959048227717</v>
      </c>
      <c r="CU619" s="435" t="n">
        <v>7.46</v>
      </c>
      <c r="CV619" s="494"/>
      <c r="CW619" s="495"/>
      <c r="CX619" s="496"/>
      <c r="CY619" s="497"/>
      <c r="CZ619" s="498"/>
      <c r="DA619" s="498"/>
      <c r="DB619" s="498"/>
      <c r="DC619" s="498"/>
      <c r="DD619" s="499"/>
      <c r="DE619" s="499"/>
      <c r="DF619" s="433" t="n">
        <v>21005</v>
      </c>
      <c r="DG619" s="446" t="n">
        <f aca="false">DF619+AF619/2</f>
        <v>21005</v>
      </c>
      <c r="DH619" s="422" t="n">
        <f aca="false">DG619/25000</f>
        <v>0.8402</v>
      </c>
      <c r="DI619" s="447" t="n">
        <f aca="false">6700/DG619*24</f>
        <v>7.65532016186622</v>
      </c>
      <c r="DJ619" s="435" t="n">
        <v>7.7</v>
      </c>
      <c r="DK619" s="428" t="n">
        <v>3.1</v>
      </c>
      <c r="DL619" s="447" t="n">
        <f aca="false">9500/DG619*24</f>
        <v>10.854558438467</v>
      </c>
      <c r="DM619" s="542" t="n">
        <v>30.9</v>
      </c>
      <c r="DN619" s="542" t="n">
        <v>2.45</v>
      </c>
      <c r="DO619" s="543" t="n">
        <v>7.68</v>
      </c>
      <c r="DP619" s="543" t="n">
        <v>16</v>
      </c>
      <c r="DQ619" s="543" t="n">
        <v>79</v>
      </c>
      <c r="DR619" s="433"/>
      <c r="DS619" s="433"/>
      <c r="DT619" s="438"/>
      <c r="DU619" s="438" t="n">
        <v>0.96</v>
      </c>
      <c r="DV619" s="482"/>
      <c r="DW619" s="447" t="n">
        <f aca="false">3500/DG619*24</f>
        <v>3.99904784575101</v>
      </c>
      <c r="DX619" s="435" t="n">
        <v>7.28</v>
      </c>
      <c r="DY619" s="494" t="n">
        <v>7.89</v>
      </c>
      <c r="DZ619" s="495" t="n">
        <v>16</v>
      </c>
      <c r="EA619" s="496" t="n">
        <f aca="false">DZ619*3.6</f>
        <v>57.6</v>
      </c>
      <c r="EB619" s="497" t="n">
        <v>6580</v>
      </c>
      <c r="EC619" s="498" t="n">
        <v>7.7</v>
      </c>
      <c r="ED619" s="498"/>
      <c r="EE619" s="498"/>
      <c r="EF619" s="498"/>
      <c r="EG619" s="499" t="n">
        <v>4</v>
      </c>
      <c r="EH619" s="496"/>
      <c r="EI619" s="430" t="n">
        <f aca="false">DY619</f>
        <v>7.89</v>
      </c>
      <c r="EJ619" s="448" t="n">
        <f aca="false">DZ619</f>
        <v>16</v>
      </c>
      <c r="EK619" s="449" t="n">
        <f aca="false">EA619</f>
        <v>57.6</v>
      </c>
      <c r="EL619" s="418" t="n">
        <f aca="false">EB619</f>
        <v>6580</v>
      </c>
      <c r="EM619" s="432" t="n">
        <f aca="false">EC619</f>
        <v>7.7</v>
      </c>
      <c r="EN619" s="432"/>
      <c r="EO619" s="432"/>
      <c r="EP619" s="432"/>
      <c r="EQ619" s="431" t="n">
        <f aca="false">EG619</f>
        <v>4</v>
      </c>
      <c r="ER619" s="449"/>
      <c r="ES619" s="450" t="n">
        <f aca="false">44000/(BA619+AF619)*24</f>
        <v>25.5405601509215</v>
      </c>
      <c r="ET619" s="451" t="n">
        <f aca="false">(BA619+AF619)/BA$6</f>
        <v>0.82692</v>
      </c>
      <c r="EU619" s="452" t="n">
        <f aca="false">BV619/1000/ES619*24</f>
        <v>0.287542636363636</v>
      </c>
      <c r="EV619" s="500" t="n">
        <f aca="false">EU619/$EU$6</f>
        <v>0.532486363636364</v>
      </c>
      <c r="EW619" s="514" t="n">
        <f aca="false">1-EM619/BY619</f>
        <v>0.552325581395349</v>
      </c>
      <c r="EX619" s="515" t="n">
        <f aca="false">BY619-EM619</f>
        <v>9.5</v>
      </c>
      <c r="EY619" s="514" t="n">
        <f aca="false">1-EJ619/BU619</f>
        <v>0.726027397260274</v>
      </c>
      <c r="EZ619" s="515" t="n">
        <f aca="false">BU619-EJ619</f>
        <v>42.4</v>
      </c>
      <c r="FA619" s="451" t="n">
        <f aca="false">1-EK619/BV619</f>
        <v>0.811764705882353</v>
      </c>
      <c r="FB619" s="432" t="n">
        <f aca="false">BV619-EK619</f>
        <v>248.4</v>
      </c>
      <c r="FC619" s="453"/>
      <c r="FD619" s="432"/>
      <c r="FE619" s="453" t="n">
        <f aca="false">1-EQ619/CB619</f>
        <v>0.973856209150327</v>
      </c>
      <c r="FF619" s="431" t="n">
        <f aca="false">CB619-EQ619</f>
        <v>149</v>
      </c>
      <c r="FG619" s="491" t="n">
        <v>50400</v>
      </c>
      <c r="FH619" s="499"/>
      <c r="FI619" s="502"/>
      <c r="FJ619" s="488"/>
      <c r="FK619" s="456" t="n">
        <f aca="false">3000/BS619*24</f>
        <v>1.74140182847192</v>
      </c>
      <c r="FL619" s="491" t="n">
        <v>2200</v>
      </c>
      <c r="FM619" s="456" t="n">
        <f aca="false">FL619/BS619*1000</f>
        <v>53.2095003144198</v>
      </c>
      <c r="FN619" s="491" t="n">
        <v>5304</v>
      </c>
      <c r="FO619" s="533" t="n">
        <f aca="false">FN619/11.15/1.2/1000</f>
        <v>0.396412556053812</v>
      </c>
      <c r="FP619" s="450" t="n">
        <f aca="false">FN619/BS619*1000</f>
        <v>128.283268030765</v>
      </c>
      <c r="FQ619" s="504" t="n">
        <v>43.2</v>
      </c>
      <c r="FR619" s="459" t="n">
        <f aca="false">FQ619/BS619*1000</f>
        <v>1.04484109708315</v>
      </c>
      <c r="FS619" s="505" t="n">
        <v>7.95</v>
      </c>
      <c r="FT619" s="536" t="n">
        <v>13.7</v>
      </c>
      <c r="FU619" s="496" t="n">
        <v>50</v>
      </c>
      <c r="FV619" s="491" t="n">
        <v>4</v>
      </c>
      <c r="FW619" s="505"/>
      <c r="FX619" s="491"/>
      <c r="FY619" s="453" t="n">
        <f aca="false">1-FV619/(EG619+DD619)</f>
        <v>0</v>
      </c>
      <c r="FZ619" s="453"/>
      <c r="GA619" s="430"/>
      <c r="GB619" s="500" t="n">
        <f aca="false">1-FT619/DZ619</f>
        <v>0.14375</v>
      </c>
      <c r="GC619" s="515" t="n">
        <f aca="false">(CW619+DZ619-FT619)</f>
        <v>2.3</v>
      </c>
      <c r="GD619" s="500" t="n">
        <f aca="false">1-FU619/EA619</f>
        <v>0.131944444444444</v>
      </c>
      <c r="GE619" s="528" t="n">
        <f aca="false">CX619+EA619-FU619</f>
        <v>7.6</v>
      </c>
      <c r="GF619" s="462" t="n">
        <f aca="false">4100/BS619*24</f>
        <v>2.37991583224496</v>
      </c>
      <c r="GG619" s="491" t="n">
        <v>20</v>
      </c>
      <c r="GH619" s="527" t="n">
        <f aca="false">GG619/80</f>
        <v>0.25</v>
      </c>
      <c r="GI619" s="491" t="n">
        <v>140</v>
      </c>
      <c r="GJ619" s="545" t="n">
        <f aca="false">GI619/GG619</f>
        <v>7</v>
      </c>
      <c r="GK619" s="464" t="n">
        <f aca="false">GG619/(BS619/24)*1000</f>
        <v>11.6093455231461</v>
      </c>
      <c r="GL619" s="508" t="n">
        <v>8.03</v>
      </c>
      <c r="GM619" s="536" t="n">
        <v>11.3</v>
      </c>
      <c r="GN619" s="537" t="n">
        <v>49</v>
      </c>
      <c r="GO619" s="527" t="n">
        <f aca="false">1-GM619/FT619</f>
        <v>0.175182481751825</v>
      </c>
      <c r="GP619" s="527" t="n">
        <f aca="false">1-GN619/FU619</f>
        <v>0.02</v>
      </c>
      <c r="GQ619" s="536" t="n">
        <v>8</v>
      </c>
      <c r="GR619" s="456" t="n">
        <f aca="false">4300/BS619*24</f>
        <v>2.49600928747642</v>
      </c>
      <c r="GS619" s="537" t="n">
        <f aca="false">HC619</f>
        <v>11.2</v>
      </c>
      <c r="GT619" s="537" t="n">
        <f aca="false">HD619</f>
        <v>34.72</v>
      </c>
      <c r="GU619" s="527" t="n">
        <f aca="false">1-GS619/GM619</f>
        <v>0.00884955752212402</v>
      </c>
      <c r="GV619" s="527" t="n">
        <f aca="false">1-GT619/GN619</f>
        <v>0.291428571428571</v>
      </c>
      <c r="GW619" s="527" t="n">
        <f aca="false">1-HC619/FT619</f>
        <v>0.182481751824818</v>
      </c>
      <c r="GX619" s="527" t="n">
        <f aca="false">1-HD619/FU619</f>
        <v>0.3056</v>
      </c>
      <c r="GY619" s="545" t="n">
        <f aca="false">GK619/(FU619-HD619)</f>
        <v>0.759773921671867</v>
      </c>
      <c r="GZ619" s="491" t="n">
        <v>41860</v>
      </c>
      <c r="HA619" s="494" t="n">
        <v>8.18</v>
      </c>
      <c r="HB619" s="494" t="n">
        <v>8.02</v>
      </c>
      <c r="HC619" s="495" t="n">
        <v>11.2</v>
      </c>
      <c r="HD619" s="499" t="n">
        <f aca="false">HC619*3.1</f>
        <v>34.72</v>
      </c>
      <c r="HE619" s="499" t="n">
        <v>10.2</v>
      </c>
      <c r="HF619" s="499" t="n">
        <f aca="false">HE619*2.7</f>
        <v>27.54</v>
      </c>
      <c r="HG619" s="499"/>
      <c r="HH619" s="493" t="n">
        <v>6</v>
      </c>
      <c r="HI619" s="509" t="n">
        <v>6470</v>
      </c>
      <c r="HJ619" s="491" t="n">
        <f aca="false">HI619*0.67</f>
        <v>4334.9</v>
      </c>
      <c r="HK619" s="491"/>
      <c r="HL619" s="491"/>
      <c r="HM619" s="544"/>
      <c r="HN619" s="507" t="n">
        <v>5.95</v>
      </c>
      <c r="HO619" s="492"/>
      <c r="HP619" s="546" t="n">
        <v>0.13</v>
      </c>
      <c r="HQ619" s="524"/>
      <c r="HR619" s="525"/>
      <c r="HS619" s="525" t="n">
        <v>0.07</v>
      </c>
      <c r="HT619" s="512" t="n">
        <v>4</v>
      </c>
      <c r="HU619" s="526" t="n">
        <f aca="false">72500/BA619*24</f>
        <v>42.0838775214047</v>
      </c>
      <c r="HV619" s="527" t="n">
        <f aca="false">1-HC619/BE619</f>
        <v>0.808219178082192</v>
      </c>
      <c r="HW619" s="527" t="n">
        <f aca="false">1-HD619/BF619</f>
        <v>0.886535947712418</v>
      </c>
      <c r="HX619" s="527" t="n">
        <f aca="false">1-HN619/BK619</f>
        <v>0.654069767441861</v>
      </c>
      <c r="HY619" s="513"/>
    </row>
    <row r="620" s="599" customFormat="true" ht="15" hidden="false" customHeight="true" outlineLevel="0" collapsed="false">
      <c r="A620" s="401" t="n">
        <v>44102</v>
      </c>
      <c r="B620" s="516" t="n">
        <v>52919</v>
      </c>
      <c r="C620" s="403" t="n">
        <f aca="false">B620/$B$6</f>
        <v>1.05838</v>
      </c>
      <c r="D620" s="572" t="n">
        <v>7.99</v>
      </c>
      <c r="E620" s="573" t="n">
        <v>36.9</v>
      </c>
      <c r="F620" s="407" t="n">
        <v>166</v>
      </c>
      <c r="G620" s="407" t="n">
        <f aca="false">F620*B620/1000</f>
        <v>8784.554</v>
      </c>
      <c r="H620" s="403" t="n">
        <f aca="false">G620/$G$6</f>
        <v>0.35138216</v>
      </c>
      <c r="I620" s="574"/>
      <c r="J620" s="407"/>
      <c r="K620" s="575"/>
      <c r="L620" s="575"/>
      <c r="M620" s="575"/>
      <c r="N620" s="576"/>
      <c r="O620" s="576"/>
      <c r="P620" s="410"/>
      <c r="Q620" s="410"/>
      <c r="R620" s="410"/>
      <c r="S620" s="410"/>
      <c r="T620" s="411"/>
      <c r="U620" s="410"/>
      <c r="V620" s="410"/>
      <c r="W620" s="410"/>
      <c r="X620" s="517"/>
      <c r="Y620" s="474"/>
      <c r="Z620" s="430"/>
      <c r="AA620" s="410"/>
      <c r="AB620" s="410"/>
      <c r="AC620" s="410"/>
      <c r="AD620" s="475"/>
      <c r="AE620" s="478"/>
      <c r="AF620" s="479"/>
      <c r="AG620" s="478"/>
      <c r="AH620" s="479"/>
      <c r="AI620" s="479"/>
      <c r="AJ620" s="474"/>
      <c r="AK620" s="478"/>
      <c r="AL620" s="448"/>
      <c r="AM620" s="480"/>
      <c r="AN620" s="474"/>
      <c r="AO620" s="474"/>
      <c r="AP620" s="480"/>
      <c r="AQ620" s="448"/>
      <c r="AR620" s="474"/>
      <c r="AS620" s="658"/>
      <c r="AT620" s="474"/>
      <c r="AU620" s="448"/>
      <c r="AV620" s="481"/>
      <c r="AW620" s="480"/>
      <c r="AX620" s="480"/>
      <c r="AY620" s="481"/>
      <c r="AZ620" s="481"/>
      <c r="BA620" s="421" t="n">
        <f aca="false">CC620+DF620</f>
        <v>46534</v>
      </c>
      <c r="BB620" s="422" t="n">
        <f aca="false">BA620/$BA$6</f>
        <v>0.93068</v>
      </c>
      <c r="BC620" s="423"/>
      <c r="BD620" s="424" t="n">
        <v>7.94</v>
      </c>
      <c r="BE620" s="425" t="n">
        <v>53.3</v>
      </c>
      <c r="BF620" s="421" t="n">
        <v>266</v>
      </c>
      <c r="BG620" s="427" t="n">
        <v>7500</v>
      </c>
      <c r="BH620" s="421" t="n">
        <f aca="false">BG620*0.67</f>
        <v>5025</v>
      </c>
      <c r="BI620" s="433"/>
      <c r="BJ620" s="422"/>
      <c r="BK620" s="428" t="n">
        <v>16.4</v>
      </c>
      <c r="BL620" s="428"/>
      <c r="BM620" s="429"/>
      <c r="BN620" s="423"/>
      <c r="BO620" s="426" t="n">
        <v>133</v>
      </c>
      <c r="BP620" s="426"/>
      <c r="BQ620" s="424" t="n">
        <v>5.95</v>
      </c>
      <c r="BR620" s="422" t="n">
        <f aca="false">BQ620/$BQ$6</f>
        <v>0.826388888888889</v>
      </c>
      <c r="BS620" s="410" t="n">
        <f aca="false">BA620+AF620</f>
        <v>46534</v>
      </c>
      <c r="BT620" s="430" t="n">
        <f aca="false">(BD620*BA620+AP620*AF620)/(AF620+BA620)</f>
        <v>7.94</v>
      </c>
      <c r="BU620" s="431" t="n">
        <f aca="false">(AQ620*Y620+BA620*BE620)/(BA620+Y620)</f>
        <v>53.3</v>
      </c>
      <c r="BV620" s="431" t="n">
        <f aca="false">(BA620*BF620+AR620*AF620)/(AF620+BA620)</f>
        <v>266</v>
      </c>
      <c r="BW620" s="431" t="n">
        <f aca="false">BG620</f>
        <v>7500</v>
      </c>
      <c r="BX620" s="431" t="n">
        <f aca="false">BW620*0.65</f>
        <v>4875</v>
      </c>
      <c r="BY620" s="431" t="n">
        <f aca="false">(BK620*BA620+AY620*AF620)/BS620</f>
        <v>16.4</v>
      </c>
      <c r="BZ620" s="431"/>
      <c r="CA620" s="432"/>
      <c r="CB620" s="431" t="n">
        <f aca="false">BO620</f>
        <v>133</v>
      </c>
      <c r="CC620" s="433" t="n">
        <v>22977</v>
      </c>
      <c r="CD620" s="412" t="n">
        <f aca="false">CC620+AF620/2</f>
        <v>22977</v>
      </c>
      <c r="CE620" s="422" t="n">
        <f aca="false">CD620/25000</f>
        <v>0.91908</v>
      </c>
      <c r="CF620" s="434" t="n">
        <f aca="false">6700/CD620*24</f>
        <v>6.99830265047656</v>
      </c>
      <c r="CG620" s="435"/>
      <c r="CH620" s="428"/>
      <c r="CI620" s="447" t="n">
        <f aca="false">9500/CD620*24</f>
        <v>9.92296644470558</v>
      </c>
      <c r="CJ620" s="437" t="n">
        <v>30.6</v>
      </c>
      <c r="CK620" s="437" t="n">
        <v>2.45</v>
      </c>
      <c r="CL620" s="424"/>
      <c r="CM620" s="424" t="n">
        <v>15.5</v>
      </c>
      <c r="CN620" s="424" t="n">
        <v>78</v>
      </c>
      <c r="CO620" s="433"/>
      <c r="CP620" s="433"/>
      <c r="CQ620" s="438"/>
      <c r="CR620" s="438" t="n">
        <v>0.97</v>
      </c>
      <c r="CS620" s="425"/>
      <c r="CT620" s="433" t="n">
        <f aca="false">3500/CD620*24</f>
        <v>3.65582974278626</v>
      </c>
      <c r="CU620" s="435" t="n">
        <v>7.18</v>
      </c>
      <c r="CV620" s="439"/>
      <c r="CW620" s="440"/>
      <c r="CX620" s="441"/>
      <c r="CY620" s="442"/>
      <c r="CZ620" s="443"/>
      <c r="DA620" s="443"/>
      <c r="DB620" s="443"/>
      <c r="DC620" s="443"/>
      <c r="DD620" s="444"/>
      <c r="DE620" s="441"/>
      <c r="DF620" s="445" t="n">
        <v>23557</v>
      </c>
      <c r="DG620" s="446" t="n">
        <f aca="false">DF620+AF620/2</f>
        <v>23557</v>
      </c>
      <c r="DH620" s="422" t="n">
        <f aca="false">DG620/25000</f>
        <v>0.94228</v>
      </c>
      <c r="DI620" s="447" t="n">
        <f aca="false">6700/DG620*24</f>
        <v>6.82599651908138</v>
      </c>
      <c r="DJ620" s="435" t="n">
        <v>7.81</v>
      </c>
      <c r="DK620" s="428" t="n">
        <v>3.5</v>
      </c>
      <c r="DL620" s="447" t="n">
        <f aca="false">9500/DG620*24</f>
        <v>9.67865178078703</v>
      </c>
      <c r="DM620" s="423" t="n">
        <v>30.8</v>
      </c>
      <c r="DN620" s="423" t="n">
        <v>2.28</v>
      </c>
      <c r="DO620" s="424" t="n">
        <v>7.71</v>
      </c>
      <c r="DP620" s="424" t="n">
        <v>15</v>
      </c>
      <c r="DQ620" s="424" t="n">
        <v>73</v>
      </c>
      <c r="DR620" s="433"/>
      <c r="DS620" s="433"/>
      <c r="DT620" s="438"/>
      <c r="DU620" s="438" t="n">
        <v>0.96</v>
      </c>
      <c r="DV620" s="425"/>
      <c r="DW620" s="447" t="n">
        <f aca="false">3500/DG620*24</f>
        <v>3.56581907713206</v>
      </c>
      <c r="DX620" s="435" t="n">
        <v>7.16</v>
      </c>
      <c r="DY620" s="439" t="n">
        <v>7.97</v>
      </c>
      <c r="DZ620" s="440" t="n">
        <v>15.5</v>
      </c>
      <c r="EA620" s="661" t="n">
        <f aca="false">DZ620*3.6</f>
        <v>55.8</v>
      </c>
      <c r="EB620" s="442" t="n">
        <v>6640</v>
      </c>
      <c r="EC620" s="443" t="n">
        <v>6.4</v>
      </c>
      <c r="ED620" s="443"/>
      <c r="EE620" s="443"/>
      <c r="EF620" s="443"/>
      <c r="EG620" s="444" t="n">
        <v>3</v>
      </c>
      <c r="EH620" s="441"/>
      <c r="EI620" s="430" t="n">
        <f aca="false">DY620</f>
        <v>7.97</v>
      </c>
      <c r="EJ620" s="448" t="n">
        <f aca="false">DZ620</f>
        <v>15.5</v>
      </c>
      <c r="EK620" s="449" t="n">
        <f aca="false">EA620</f>
        <v>55.8</v>
      </c>
      <c r="EL620" s="418" t="n">
        <f aca="false">EB620</f>
        <v>6640</v>
      </c>
      <c r="EM620" s="432" t="n">
        <f aca="false">EC620</f>
        <v>6.4</v>
      </c>
      <c r="EN620" s="432"/>
      <c r="EO620" s="432"/>
      <c r="EP620" s="432"/>
      <c r="EQ620" s="431" t="n">
        <f aca="false">EG620</f>
        <v>3</v>
      </c>
      <c r="ER620" s="449"/>
      <c r="ES620" s="450" t="n">
        <f aca="false">44000/(BA620+AF620)*24</f>
        <v>22.6930846262948</v>
      </c>
      <c r="ET620" s="451" t="n">
        <f aca="false">(BA620+AF620)/BA$6</f>
        <v>0.93068</v>
      </c>
      <c r="EU620" s="452" t="n">
        <f aca="false">BV620/1000/ES620*24</f>
        <v>0.281319181818182</v>
      </c>
      <c r="EV620" s="451" t="n">
        <f aca="false">EU620/$EU$6</f>
        <v>0.520961447811448</v>
      </c>
      <c r="EW620" s="514" t="n">
        <f aca="false">1-EM620/BY620</f>
        <v>0.609756097560975</v>
      </c>
      <c r="EX620" s="515" t="n">
        <f aca="false">BY620-EM620</f>
        <v>10</v>
      </c>
      <c r="EY620" s="514" t="n">
        <f aca="false">1-EJ620/BU620</f>
        <v>0.709193245778612</v>
      </c>
      <c r="EZ620" s="515" t="n">
        <f aca="false">BU620-EJ620</f>
        <v>37.8</v>
      </c>
      <c r="FA620" s="451" t="n">
        <f aca="false">1-EK620/BV620</f>
        <v>0.790225563909774</v>
      </c>
      <c r="FB620" s="432" t="n">
        <f aca="false">BV620-EK620</f>
        <v>210.2</v>
      </c>
      <c r="FC620" s="453"/>
      <c r="FD620" s="432"/>
      <c r="FE620" s="453" t="n">
        <f aca="false">1-EQ620/CB620</f>
        <v>0.977443609022556</v>
      </c>
      <c r="FF620" s="431" t="n">
        <f aca="false">CB620-EQ620</f>
        <v>130</v>
      </c>
      <c r="FG620" s="406" t="n">
        <v>50400</v>
      </c>
      <c r="FH620" s="590"/>
      <c r="FI620" s="591"/>
      <c r="FJ620" s="592"/>
      <c r="FK620" s="456" t="n">
        <f aca="false">3000/BS620*24</f>
        <v>1.54725576997464</v>
      </c>
      <c r="FL620" s="531" t="n">
        <v>2200</v>
      </c>
      <c r="FM620" s="456" t="n">
        <f aca="false">FL620/BS620*1000</f>
        <v>47.2772596381141</v>
      </c>
      <c r="FN620" s="531" t="n">
        <v>5143</v>
      </c>
      <c r="FO620" s="533" t="n">
        <f aca="false">FN620/11.15/1.2/1000</f>
        <v>0.384379671150972</v>
      </c>
      <c r="FP620" s="450" t="n">
        <f aca="false">FN620/BS620*1000</f>
        <v>110.521339235828</v>
      </c>
      <c r="FQ620" s="458" t="n">
        <v>43.2</v>
      </c>
      <c r="FR620" s="459" t="n">
        <f aca="false">FQ620/BS620*1000</f>
        <v>0.928353461984785</v>
      </c>
      <c r="FS620" s="577" t="n">
        <v>7.98</v>
      </c>
      <c r="FT620" s="578" t="n">
        <v>11.8</v>
      </c>
      <c r="FU620" s="661" t="n">
        <v>48</v>
      </c>
      <c r="FV620" s="580" t="n">
        <v>8</v>
      </c>
      <c r="FW620" s="581"/>
      <c r="FX620" s="580"/>
      <c r="FY620" s="453" t="n">
        <f aca="false">1-FV620/(EG620+DD620)</f>
        <v>-1.66666666666667</v>
      </c>
      <c r="FZ620" s="453"/>
      <c r="GA620" s="430"/>
      <c r="GB620" s="514" t="n">
        <f aca="false">1-FT620/DZ620</f>
        <v>0.238709677419355</v>
      </c>
      <c r="GC620" s="515" t="n">
        <f aca="false">(CW620+DZ620-FT620)</f>
        <v>3.7</v>
      </c>
      <c r="GD620" s="514" t="n">
        <f aca="false">1-FU620/EA620</f>
        <v>0.139784946236559</v>
      </c>
      <c r="GE620" s="528" t="n">
        <f aca="false">CX620+EA620-FU620</f>
        <v>7.8</v>
      </c>
      <c r="GF620" s="462" t="n">
        <f aca="false">4100/BS620*24</f>
        <v>2.11458288563201</v>
      </c>
      <c r="GG620" s="607" t="n">
        <v>20</v>
      </c>
      <c r="GH620" s="451" t="n">
        <f aca="false">GG620/80</f>
        <v>0.25</v>
      </c>
      <c r="GI620" s="406" t="n">
        <v>140</v>
      </c>
      <c r="GJ620" s="463" t="n">
        <f aca="false">GI620/GG620</f>
        <v>7</v>
      </c>
      <c r="GK620" s="464" t="n">
        <f aca="false">GG620/(BS620/24)*1000</f>
        <v>10.3150384664976</v>
      </c>
      <c r="GL620" s="465" t="n">
        <v>8.09</v>
      </c>
      <c r="GM620" s="530" t="n">
        <v>11.8</v>
      </c>
      <c r="GN620" s="407" t="n">
        <v>45</v>
      </c>
      <c r="GO620" s="514" t="n">
        <f aca="false">1-GM620/FT620</f>
        <v>0</v>
      </c>
      <c r="GP620" s="451" t="n">
        <f aca="false">1-GN620/FU620</f>
        <v>0.0625</v>
      </c>
      <c r="GQ620" s="578" t="n">
        <v>8</v>
      </c>
      <c r="GR620" s="456" t="n">
        <f aca="false">4300/BS620*24</f>
        <v>2.21773327029699</v>
      </c>
      <c r="GS620" s="532" t="n">
        <f aca="false">HC620</f>
        <v>11.3</v>
      </c>
      <c r="GT620" s="532" t="n">
        <f aca="false">HD620</f>
        <v>35.03</v>
      </c>
      <c r="GU620" s="514" t="n">
        <f aca="false">1-GS620/GM620</f>
        <v>0.0423728813559322</v>
      </c>
      <c r="GV620" s="514" t="n">
        <f aca="false">1-GT620/GN620</f>
        <v>0.221555555555555</v>
      </c>
      <c r="GW620" s="514" t="n">
        <f aca="false">1-HC620/FT620</f>
        <v>0.0423728813559322</v>
      </c>
      <c r="GX620" s="514" t="n">
        <f aca="false">1-HD620/FU620</f>
        <v>0.270208333333333</v>
      </c>
      <c r="GY620" s="463" t="n">
        <f aca="false">GK620/(FU620-HD620)</f>
        <v>0.795299804664427</v>
      </c>
      <c r="GZ620" s="406" t="n">
        <v>45997</v>
      </c>
      <c r="HA620" s="582" t="n">
        <v>8.18</v>
      </c>
      <c r="HB620" s="452" t="n">
        <v>8.03</v>
      </c>
      <c r="HC620" s="578" t="n">
        <v>11.3</v>
      </c>
      <c r="HD620" s="464" t="n">
        <f aca="false">HC620*3.1</f>
        <v>35.03</v>
      </c>
      <c r="HE620" s="464" t="n">
        <v>9.7</v>
      </c>
      <c r="HF620" s="464" t="n">
        <f aca="false">HE620*2.7</f>
        <v>26.19</v>
      </c>
      <c r="HG620" s="583"/>
      <c r="HH620" s="576" t="n">
        <v>6</v>
      </c>
      <c r="HI620" s="584" t="n">
        <v>6600</v>
      </c>
      <c r="HJ620" s="407" t="n">
        <f aca="false">HI620*0.67</f>
        <v>4422</v>
      </c>
      <c r="HK620" s="407"/>
      <c r="HL620" s="550"/>
      <c r="HM620" s="585"/>
      <c r="HN620" s="462" t="n">
        <v>3.71</v>
      </c>
      <c r="HO620" s="575"/>
      <c r="HP620" s="549" t="n">
        <v>0.14</v>
      </c>
      <c r="HQ620" s="586"/>
      <c r="HR620" s="587"/>
      <c r="HS620" s="521" t="n">
        <v>0.07</v>
      </c>
      <c r="HT620" s="588" t="n">
        <v>4</v>
      </c>
      <c r="HU620" s="523" t="n">
        <f aca="false">72500/BA620*24</f>
        <v>37.3920144410539</v>
      </c>
      <c r="HV620" s="514" t="n">
        <f aca="false">1-HC620/BE620</f>
        <v>0.787992495309569</v>
      </c>
      <c r="HW620" s="514" t="n">
        <f aca="false">1-HD620/BF620</f>
        <v>0.868308270676692</v>
      </c>
      <c r="HX620" s="514" t="n">
        <f aca="false">1-HN620/BK620</f>
        <v>0.773780487804878</v>
      </c>
      <c r="HY620" s="600"/>
    </row>
    <row r="621" s="599" customFormat="true" ht="15" hidden="false" customHeight="true" outlineLevel="0" collapsed="false">
      <c r="A621" s="401" t="n">
        <v>44103</v>
      </c>
      <c r="B621" s="516" t="n">
        <v>43032</v>
      </c>
      <c r="C621" s="403" t="n">
        <f aca="false">B621/$B$6</f>
        <v>0.86064</v>
      </c>
      <c r="D621" s="572" t="n">
        <v>7.94</v>
      </c>
      <c r="E621" s="573" t="n">
        <v>41.55</v>
      </c>
      <c r="F621" s="407" t="n">
        <v>171</v>
      </c>
      <c r="G621" s="407" t="n">
        <f aca="false">F621*B621/1000</f>
        <v>7358.472</v>
      </c>
      <c r="H621" s="403" t="n">
        <f aca="false">G621/$G$6</f>
        <v>0.29433888</v>
      </c>
      <c r="I621" s="574"/>
      <c r="J621" s="407"/>
      <c r="K621" s="575"/>
      <c r="L621" s="575"/>
      <c r="M621" s="575"/>
      <c r="N621" s="576"/>
      <c r="O621" s="576"/>
      <c r="P621" s="410"/>
      <c r="Q621" s="410"/>
      <c r="R621" s="410"/>
      <c r="S621" s="410"/>
      <c r="T621" s="411"/>
      <c r="U621" s="410"/>
      <c r="V621" s="410"/>
      <c r="W621" s="410"/>
      <c r="X621" s="517"/>
      <c r="Y621" s="474"/>
      <c r="Z621" s="430"/>
      <c r="AA621" s="410"/>
      <c r="AB621" s="410"/>
      <c r="AC621" s="410"/>
      <c r="AD621" s="475"/>
      <c r="AE621" s="478"/>
      <c r="AF621" s="479"/>
      <c r="AG621" s="478"/>
      <c r="AH621" s="479"/>
      <c r="AI621" s="479"/>
      <c r="AJ621" s="474"/>
      <c r="AK621" s="478"/>
      <c r="AL621" s="448"/>
      <c r="AM621" s="480"/>
      <c r="AN621" s="474"/>
      <c r="AO621" s="474"/>
      <c r="AP621" s="480"/>
      <c r="AQ621" s="448"/>
      <c r="AR621" s="474"/>
      <c r="AS621" s="658"/>
      <c r="AT621" s="474"/>
      <c r="AU621" s="448"/>
      <c r="AV621" s="481"/>
      <c r="AW621" s="480"/>
      <c r="AX621" s="480"/>
      <c r="AY621" s="481"/>
      <c r="AZ621" s="481"/>
      <c r="BA621" s="421" t="n">
        <f aca="false">CC621+DF621</f>
        <v>44058</v>
      </c>
      <c r="BB621" s="422" t="n">
        <f aca="false">BA621/$BA$6</f>
        <v>0.88116</v>
      </c>
      <c r="BC621" s="423"/>
      <c r="BD621" s="424" t="n">
        <v>7.65</v>
      </c>
      <c r="BE621" s="425" t="n">
        <v>52.3</v>
      </c>
      <c r="BF621" s="421" t="n">
        <v>264</v>
      </c>
      <c r="BG621" s="427" t="n">
        <v>7180</v>
      </c>
      <c r="BH621" s="421" t="n">
        <f aca="false">BG621*0.67</f>
        <v>4810.6</v>
      </c>
      <c r="BI621" s="433" t="n">
        <v>1370</v>
      </c>
      <c r="BJ621" s="422" t="n">
        <f aca="false">BI621/35.5*(23+35.5)/BH621</f>
        <v>0.469298140315723</v>
      </c>
      <c r="BK621" s="428" t="n">
        <v>15.4</v>
      </c>
      <c r="BL621" s="428" t="n">
        <v>10.2</v>
      </c>
      <c r="BM621" s="429" t="n">
        <v>3.5</v>
      </c>
      <c r="BN621" s="423" t="n">
        <v>1.7</v>
      </c>
      <c r="BO621" s="426" t="n">
        <v>128</v>
      </c>
      <c r="BP621" s="426" t="n">
        <v>32</v>
      </c>
      <c r="BQ621" s="424" t="n">
        <v>5.25</v>
      </c>
      <c r="BR621" s="422" t="n">
        <f aca="false">BQ621/$BQ$6</f>
        <v>0.729166666666667</v>
      </c>
      <c r="BS621" s="410" t="n">
        <f aca="false">BA621+AF621</f>
        <v>44058</v>
      </c>
      <c r="BT621" s="430" t="n">
        <f aca="false">(BD621*BA621+AP621*AF621)/(AF621+BA621)</f>
        <v>7.65</v>
      </c>
      <c r="BU621" s="431" t="n">
        <f aca="false">(AQ621*Y621+BA621*BE621)/(BA621+Y621)</f>
        <v>52.3</v>
      </c>
      <c r="BV621" s="431" t="n">
        <f aca="false">(BA621*BF621+AR621*AF621)/(AF621+BA621)</f>
        <v>264</v>
      </c>
      <c r="BW621" s="431" t="n">
        <f aca="false">BG621</f>
        <v>7180</v>
      </c>
      <c r="BX621" s="431" t="n">
        <f aca="false">BW621*0.65</f>
        <v>4667</v>
      </c>
      <c r="BY621" s="431" t="n">
        <f aca="false">(BK621*BA621+AY621*AF621)/BS621</f>
        <v>15.4</v>
      </c>
      <c r="BZ621" s="431" t="n">
        <f aca="false">BL621</f>
        <v>10.2</v>
      </c>
      <c r="CA621" s="432" t="n">
        <f aca="false">BN621</f>
        <v>1.7</v>
      </c>
      <c r="CB621" s="431" t="n">
        <f aca="false">BO621</f>
        <v>128</v>
      </c>
      <c r="CC621" s="433" t="n">
        <v>22041</v>
      </c>
      <c r="CD621" s="412" t="n">
        <f aca="false">CC621+AF621/2</f>
        <v>22041</v>
      </c>
      <c r="CE621" s="422" t="n">
        <f aca="false">CD621/25000</f>
        <v>0.88164</v>
      </c>
      <c r="CF621" s="434" t="n">
        <f aca="false">6700/CD621*24</f>
        <v>7.29549475976589</v>
      </c>
      <c r="CG621" s="435"/>
      <c r="CH621" s="428"/>
      <c r="CI621" s="447" t="n">
        <f aca="false">9500/CD621*24</f>
        <v>10.3443582414591</v>
      </c>
      <c r="CJ621" s="437" t="n">
        <v>30.5</v>
      </c>
      <c r="CK621" s="437" t="n">
        <v>2.25</v>
      </c>
      <c r="CL621" s="424"/>
      <c r="CM621" s="424" t="n">
        <v>16.1</v>
      </c>
      <c r="CN621" s="424" t="n">
        <v>78</v>
      </c>
      <c r="CO621" s="433"/>
      <c r="CP621" s="433"/>
      <c r="CQ621" s="438"/>
      <c r="CR621" s="438" t="n">
        <v>0.97</v>
      </c>
      <c r="CS621" s="425"/>
      <c r="CT621" s="433" t="n">
        <f aca="false">3500/CD621*24</f>
        <v>3.81107935211651</v>
      </c>
      <c r="CU621" s="435" t="n">
        <v>7.09</v>
      </c>
      <c r="CV621" s="439"/>
      <c r="CW621" s="440"/>
      <c r="CX621" s="441"/>
      <c r="CY621" s="442"/>
      <c r="CZ621" s="443"/>
      <c r="DA621" s="443"/>
      <c r="DB621" s="443"/>
      <c r="DC621" s="443"/>
      <c r="DD621" s="444"/>
      <c r="DE621" s="441"/>
      <c r="DF621" s="445" t="n">
        <v>22017</v>
      </c>
      <c r="DG621" s="446" t="n">
        <f aca="false">DF621+AF621/2</f>
        <v>22017</v>
      </c>
      <c r="DH621" s="422" t="n">
        <f aca="false">DG621/25000</f>
        <v>0.88068</v>
      </c>
      <c r="DI621" s="447" t="n">
        <f aca="false">6700/DG621*24</f>
        <v>7.30344733614934</v>
      </c>
      <c r="DJ621" s="435" t="n">
        <v>7.62</v>
      </c>
      <c r="DK621" s="428" t="n">
        <v>3.3</v>
      </c>
      <c r="DL621" s="447" t="n">
        <f aca="false">9500/DG621*24</f>
        <v>10.3556342825998</v>
      </c>
      <c r="DM621" s="423" t="n">
        <v>30.6</v>
      </c>
      <c r="DN621" s="423" t="n">
        <v>2.51</v>
      </c>
      <c r="DO621" s="424" t="n">
        <v>7.66</v>
      </c>
      <c r="DP621" s="424" t="n">
        <v>15.2</v>
      </c>
      <c r="DQ621" s="424" t="n">
        <v>70</v>
      </c>
      <c r="DR621" s="433" t="n">
        <v>4930</v>
      </c>
      <c r="DS621" s="433" t="n">
        <v>2337</v>
      </c>
      <c r="DT621" s="438" t="n">
        <f aca="false">DS621/DR621</f>
        <v>0.474036511156187</v>
      </c>
      <c r="DU621" s="438" t="n">
        <v>0.96</v>
      </c>
      <c r="DV621" s="425"/>
      <c r="DW621" s="447" t="n">
        <f aca="false">3500/DG621*24</f>
        <v>3.81523368306309</v>
      </c>
      <c r="DX621" s="435" t="n">
        <v>7.35</v>
      </c>
      <c r="DY621" s="439" t="n">
        <v>7.96</v>
      </c>
      <c r="DZ621" s="440" t="n">
        <v>14.7</v>
      </c>
      <c r="EA621" s="661" t="n">
        <f aca="false">DZ621*3.6</f>
        <v>52.92</v>
      </c>
      <c r="EB621" s="442" t="n">
        <v>6900</v>
      </c>
      <c r="EC621" s="443" t="n">
        <v>6.9</v>
      </c>
      <c r="ED621" s="443" t="n">
        <v>0.22</v>
      </c>
      <c r="EE621" s="443" t="n">
        <v>5.2</v>
      </c>
      <c r="EF621" s="443" t="n">
        <v>0.65</v>
      </c>
      <c r="EG621" s="444" t="n">
        <v>7</v>
      </c>
      <c r="EH621" s="441" t="n">
        <v>16</v>
      </c>
      <c r="EI621" s="430" t="n">
        <f aca="false">DY621</f>
        <v>7.96</v>
      </c>
      <c r="EJ621" s="448" t="n">
        <f aca="false">DZ621</f>
        <v>14.7</v>
      </c>
      <c r="EK621" s="449" t="n">
        <f aca="false">EA621</f>
        <v>52.92</v>
      </c>
      <c r="EL621" s="418" t="n">
        <f aca="false">EB621</f>
        <v>6900</v>
      </c>
      <c r="EM621" s="432" t="n">
        <f aca="false">EC621</f>
        <v>6.9</v>
      </c>
      <c r="EN621" s="432" t="n">
        <f aca="false">ED621</f>
        <v>0.22</v>
      </c>
      <c r="EO621" s="432" t="n">
        <f aca="false">EE621</f>
        <v>5.2</v>
      </c>
      <c r="EP621" s="432" t="n">
        <f aca="false">EF621</f>
        <v>0.65</v>
      </c>
      <c r="EQ621" s="431" t="n">
        <f aca="false">EG621</f>
        <v>7</v>
      </c>
      <c r="ER621" s="449" t="n">
        <f aca="false">EH621</f>
        <v>16</v>
      </c>
      <c r="ES621" s="450" t="n">
        <f aca="false">44000/(BA621+AF621)*24</f>
        <v>23.9684052839439</v>
      </c>
      <c r="ET621" s="451" t="n">
        <f aca="false">(BA621+AF621)/BA$6</f>
        <v>0.88116</v>
      </c>
      <c r="EU621" s="452" t="n">
        <f aca="false">BV621/1000/ES621*24</f>
        <v>0.264348</v>
      </c>
      <c r="EV621" s="451" t="n">
        <f aca="false">EU621/$EU$6</f>
        <v>0.489533333333333</v>
      </c>
      <c r="EW621" s="514" t="n">
        <f aca="false">1-EM621/BY621</f>
        <v>0.551948051948052</v>
      </c>
      <c r="EX621" s="515" t="n">
        <f aca="false">BY621-EM621</f>
        <v>8.5</v>
      </c>
      <c r="EY621" s="514" t="n">
        <f aca="false">1-EJ621/BU621</f>
        <v>0.718929254302103</v>
      </c>
      <c r="EZ621" s="515" t="n">
        <f aca="false">BU621-EJ621</f>
        <v>37.6</v>
      </c>
      <c r="FA621" s="451" t="n">
        <f aca="false">1-EK621/BV621</f>
        <v>0.799545454545455</v>
      </c>
      <c r="FB621" s="432" t="n">
        <f aca="false">BV621-EK621</f>
        <v>211.08</v>
      </c>
      <c r="FC621" s="453" t="n">
        <f aca="false">1-EP621/CA621</f>
        <v>0.617647058823529</v>
      </c>
      <c r="FD621" s="432" t="n">
        <f aca="false">CA621-EP621</f>
        <v>1.05</v>
      </c>
      <c r="FE621" s="453" t="n">
        <f aca="false">1-EQ621/CB621</f>
        <v>0.9453125</v>
      </c>
      <c r="FF621" s="431" t="n">
        <f aca="false">CB621-EQ621</f>
        <v>121</v>
      </c>
      <c r="FG621" s="406" t="n">
        <v>50400</v>
      </c>
      <c r="FH621" s="590"/>
      <c r="FI621" s="591"/>
      <c r="FJ621" s="592"/>
      <c r="FK621" s="456" t="n">
        <f aca="false">3000/BS621*24</f>
        <v>1.63420945117799</v>
      </c>
      <c r="FL621" s="531" t="n">
        <v>2200</v>
      </c>
      <c r="FM621" s="456" t="n">
        <f aca="false">FL621/BS621*1000</f>
        <v>49.9341776748831</v>
      </c>
      <c r="FN621" s="531" t="n">
        <v>5165</v>
      </c>
      <c r="FO621" s="533" t="n">
        <f aca="false">FN621/11.15/1.2/1000</f>
        <v>0.386023916292975</v>
      </c>
      <c r="FP621" s="450" t="n">
        <f aca="false">FN621/BS621*1000</f>
        <v>117.231830768532</v>
      </c>
      <c r="FQ621" s="458" t="n">
        <v>43.2</v>
      </c>
      <c r="FR621" s="459" t="n">
        <f aca="false">FQ621/BS621*1000</f>
        <v>0.980525670706795</v>
      </c>
      <c r="FS621" s="577" t="n">
        <v>7.9</v>
      </c>
      <c r="FT621" s="578" t="n">
        <v>12.6</v>
      </c>
      <c r="FU621" s="661" t="n">
        <v>54</v>
      </c>
      <c r="FV621" s="580" t="n">
        <v>2</v>
      </c>
      <c r="FW621" s="581" t="n">
        <v>0.18</v>
      </c>
      <c r="FX621" s="580" t="n">
        <v>8</v>
      </c>
      <c r="FY621" s="453" t="n">
        <f aca="false">1-FV621/(EG621+DD621)</f>
        <v>0.714285714285714</v>
      </c>
      <c r="FZ621" s="453" t="n">
        <f aca="false">1-FW621/(EF621+DC621)</f>
        <v>0.723076923076923</v>
      </c>
      <c r="GA621" s="430" t="n">
        <f aca="false">EF621+DC621-FW621</f>
        <v>0.47</v>
      </c>
      <c r="GB621" s="514" t="n">
        <f aca="false">1-FT621/DZ621</f>
        <v>0.142857142857143</v>
      </c>
      <c r="GC621" s="515" t="n">
        <f aca="false">(CW621+DZ621-FT621)</f>
        <v>2.1</v>
      </c>
      <c r="GD621" s="514" t="n">
        <f aca="false">1-FU621/EA621</f>
        <v>-0.0204081632653061</v>
      </c>
      <c r="GE621" s="528" t="n">
        <f aca="false">CX621+EA621-FU621</f>
        <v>-1.08</v>
      </c>
      <c r="GF621" s="462" t="n">
        <f aca="false">4100/BS621*24</f>
        <v>2.23341958327659</v>
      </c>
      <c r="GG621" s="607" t="n">
        <v>20</v>
      </c>
      <c r="GH621" s="451" t="n">
        <f aca="false">GG621/80</f>
        <v>0.25</v>
      </c>
      <c r="GI621" s="406" t="n">
        <v>140</v>
      </c>
      <c r="GJ621" s="463" t="n">
        <f aca="false">GI621/GG621</f>
        <v>7</v>
      </c>
      <c r="GK621" s="464" t="n">
        <f aca="false">GG621/(BS621/24)*1000</f>
        <v>10.89472967452</v>
      </c>
      <c r="GL621" s="465" t="n">
        <v>8.09</v>
      </c>
      <c r="GM621" s="530" t="n">
        <v>12.4</v>
      </c>
      <c r="GN621" s="407" t="n">
        <v>52</v>
      </c>
      <c r="GO621" s="514" t="n">
        <f aca="false">1-GM621/FT621</f>
        <v>0.0158730158730158</v>
      </c>
      <c r="GP621" s="451" t="n">
        <f aca="false">1-GN621/FU621</f>
        <v>0.0370370370370371</v>
      </c>
      <c r="GQ621" s="578" t="n">
        <v>8</v>
      </c>
      <c r="GR621" s="456" t="n">
        <f aca="false">4300/BS621*24</f>
        <v>2.34236688002179</v>
      </c>
      <c r="GS621" s="532" t="n">
        <f aca="false">HC621</f>
        <v>11.2</v>
      </c>
      <c r="GT621" s="532" t="n">
        <f aca="false">HD621</f>
        <v>34.72</v>
      </c>
      <c r="GU621" s="514" t="n">
        <f aca="false">1-GS621/GM621</f>
        <v>0.0967741935483872</v>
      </c>
      <c r="GV621" s="514" t="n">
        <f aca="false">1-GT621/GN621</f>
        <v>0.332307692307692</v>
      </c>
      <c r="GW621" s="514" t="n">
        <f aca="false">1-HC621/FT621</f>
        <v>0.111111111111111</v>
      </c>
      <c r="GX621" s="514" t="n">
        <f aca="false">1-HD621/FU621</f>
        <v>0.357037037037037</v>
      </c>
      <c r="GY621" s="463" t="n">
        <f aca="false">GK621/(FU621-HD621)</f>
        <v>0.565079339964728</v>
      </c>
      <c r="GZ621" s="406" t="n">
        <v>44509</v>
      </c>
      <c r="HA621" s="582" t="n">
        <v>8.14</v>
      </c>
      <c r="HB621" s="452" t="n">
        <v>8.05</v>
      </c>
      <c r="HC621" s="578" t="n">
        <v>11.2</v>
      </c>
      <c r="HD621" s="464" t="n">
        <f aca="false">HC621*3.1</f>
        <v>34.72</v>
      </c>
      <c r="HE621" s="464" t="n">
        <v>10.2</v>
      </c>
      <c r="HF621" s="464" t="n">
        <f aca="false">HE621*2.7</f>
        <v>27.54</v>
      </c>
      <c r="HG621" s="583"/>
      <c r="HH621" s="576" t="n">
        <v>4</v>
      </c>
      <c r="HI621" s="584" t="n">
        <v>6940</v>
      </c>
      <c r="HJ621" s="407" t="n">
        <f aca="false">HI621*0.67</f>
        <v>4649.8</v>
      </c>
      <c r="HK621" s="407"/>
      <c r="HL621" s="550" t="n">
        <v>1290</v>
      </c>
      <c r="HM621" s="585" t="n">
        <v>6.7</v>
      </c>
      <c r="HN621" s="462" t="n">
        <v>4.63</v>
      </c>
      <c r="HO621" s="575" t="n">
        <v>0.15</v>
      </c>
      <c r="HP621" s="549" t="n">
        <v>0.16</v>
      </c>
      <c r="HQ621" s="586" t="n">
        <v>5</v>
      </c>
      <c r="HR621" s="587" t="n">
        <v>0.22</v>
      </c>
      <c r="HS621" s="521" t="n">
        <v>0.09</v>
      </c>
      <c r="HT621" s="588" t="n">
        <v>4</v>
      </c>
      <c r="HU621" s="523" t="n">
        <f aca="false">72500/BA621*24</f>
        <v>39.4933950701348</v>
      </c>
      <c r="HV621" s="514" t="n">
        <f aca="false">1-HC621/BE621</f>
        <v>0.78585086042065</v>
      </c>
      <c r="HW621" s="514" t="n">
        <f aca="false">1-HD621/BF621</f>
        <v>0.868484848484849</v>
      </c>
      <c r="HX621" s="514" t="n">
        <f aca="false">1-HN621/BK621</f>
        <v>0.699350649350649</v>
      </c>
      <c r="HY621" s="600"/>
    </row>
    <row r="622" s="599" customFormat="true" ht="15" hidden="false" customHeight="true" outlineLevel="0" collapsed="false">
      <c r="A622" s="401" t="n">
        <v>44104</v>
      </c>
      <c r="B622" s="516" t="n">
        <v>44675</v>
      </c>
      <c r="C622" s="403" t="n">
        <f aca="false">B622/$B$6</f>
        <v>0.8935</v>
      </c>
      <c r="D622" s="572" t="n">
        <v>7.72</v>
      </c>
      <c r="E622" s="573" t="n">
        <v>44.9</v>
      </c>
      <c r="F622" s="407" t="n">
        <v>302</v>
      </c>
      <c r="G622" s="407" t="n">
        <f aca="false">F622*B622/1000</f>
        <v>13491.85</v>
      </c>
      <c r="H622" s="403" t="n">
        <f aca="false">G622/$G$6</f>
        <v>0.539674</v>
      </c>
      <c r="I622" s="574"/>
      <c r="J622" s="407"/>
      <c r="K622" s="575"/>
      <c r="L622" s="575"/>
      <c r="M622" s="575"/>
      <c r="N622" s="576"/>
      <c r="O622" s="576"/>
      <c r="P622" s="410"/>
      <c r="Q622" s="410"/>
      <c r="R622" s="410"/>
      <c r="S622" s="410"/>
      <c r="T622" s="411"/>
      <c r="U622" s="410"/>
      <c r="V622" s="410"/>
      <c r="W622" s="410"/>
      <c r="X622" s="517"/>
      <c r="Y622" s="474"/>
      <c r="Z622" s="430"/>
      <c r="AA622" s="410"/>
      <c r="AB622" s="410"/>
      <c r="AC622" s="410"/>
      <c r="AD622" s="475"/>
      <c r="AE622" s="478"/>
      <c r="AF622" s="479"/>
      <c r="AG622" s="478"/>
      <c r="AH622" s="479"/>
      <c r="AI622" s="479"/>
      <c r="AJ622" s="474"/>
      <c r="AK622" s="478"/>
      <c r="AL622" s="448"/>
      <c r="AM622" s="480"/>
      <c r="AN622" s="474"/>
      <c r="AO622" s="474"/>
      <c r="AP622" s="480"/>
      <c r="AQ622" s="448"/>
      <c r="AR622" s="474"/>
      <c r="AS622" s="658"/>
      <c r="AT622" s="474"/>
      <c r="AU622" s="448"/>
      <c r="AV622" s="481"/>
      <c r="AW622" s="480"/>
      <c r="AX622" s="480"/>
      <c r="AY622" s="481"/>
      <c r="AZ622" s="481"/>
      <c r="BA622" s="421" t="n">
        <f aca="false">CC622+DF622</f>
        <v>46053</v>
      </c>
      <c r="BB622" s="422" t="n">
        <f aca="false">BA622/$BA$6</f>
        <v>0.92106</v>
      </c>
      <c r="BC622" s="423"/>
      <c r="BD622" s="424" t="n">
        <v>8.03</v>
      </c>
      <c r="BE622" s="425" t="n">
        <v>34.5</v>
      </c>
      <c r="BF622" s="421" t="n">
        <v>157</v>
      </c>
      <c r="BG622" s="427" t="n">
        <v>6300</v>
      </c>
      <c r="BH622" s="421" t="n">
        <f aca="false">BG622*0.67</f>
        <v>4221</v>
      </c>
      <c r="BI622" s="433"/>
      <c r="BJ622" s="422"/>
      <c r="BK622" s="428" t="n">
        <v>17.6</v>
      </c>
      <c r="BL622" s="428"/>
      <c r="BM622" s="429"/>
      <c r="BN622" s="423"/>
      <c r="BO622" s="426" t="n">
        <v>48</v>
      </c>
      <c r="BP622" s="426"/>
      <c r="BQ622" s="424" t="n">
        <v>5.61</v>
      </c>
      <c r="BR622" s="422" t="n">
        <f aca="false">BQ622/$BQ$6</f>
        <v>0.779166666666667</v>
      </c>
      <c r="BS622" s="410" t="n">
        <f aca="false">BA622+AF622</f>
        <v>46053</v>
      </c>
      <c r="BT622" s="430" t="n">
        <f aca="false">(BD622*BA622+AP622*AF622)/(AF622+BA622)</f>
        <v>8.03</v>
      </c>
      <c r="BU622" s="431" t="n">
        <f aca="false">(AQ622*Y622+BA622*BE622)/(BA622+Y622)</f>
        <v>34.5</v>
      </c>
      <c r="BV622" s="431" t="n">
        <f aca="false">(BA622*BF622+AR622*AF622)/(AF622+BA622)</f>
        <v>157</v>
      </c>
      <c r="BW622" s="431" t="n">
        <f aca="false">BG622</f>
        <v>6300</v>
      </c>
      <c r="BX622" s="431" t="n">
        <f aca="false">BW622*0.65</f>
        <v>4095</v>
      </c>
      <c r="BY622" s="431" t="n">
        <f aca="false">(BK622*BA622+AY622*AF622)/BS622</f>
        <v>17.6</v>
      </c>
      <c r="BZ622" s="431"/>
      <c r="CA622" s="432"/>
      <c r="CB622" s="431" t="n">
        <f aca="false">BO622</f>
        <v>48</v>
      </c>
      <c r="CC622" s="433" t="n">
        <v>23003</v>
      </c>
      <c r="CD622" s="412" t="n">
        <f aca="false">CC622+AF622/2</f>
        <v>23003</v>
      </c>
      <c r="CE622" s="422" t="n">
        <f aca="false">CD622/25000</f>
        <v>0.92012</v>
      </c>
      <c r="CF622" s="434" t="n">
        <f aca="false">6700/CD622*24</f>
        <v>6.9903925574925</v>
      </c>
      <c r="CG622" s="435"/>
      <c r="CH622" s="428"/>
      <c r="CI622" s="447" t="n">
        <f aca="false">9500/CD622*24</f>
        <v>9.91175064122071</v>
      </c>
      <c r="CJ622" s="437" t="n">
        <v>30.5</v>
      </c>
      <c r="CK622" s="437" t="n">
        <v>3.35</v>
      </c>
      <c r="CL622" s="424"/>
      <c r="CM622" s="424" t="n">
        <v>15.6</v>
      </c>
      <c r="CN622" s="424" t="n">
        <v>74</v>
      </c>
      <c r="CO622" s="433"/>
      <c r="CP622" s="433"/>
      <c r="CQ622" s="438"/>
      <c r="CR622" s="438" t="n">
        <v>0.97</v>
      </c>
      <c r="CS622" s="425"/>
      <c r="CT622" s="433" t="n">
        <f aca="false">3500/CD622*24</f>
        <v>3.65169760466026</v>
      </c>
      <c r="CU622" s="435" t="n">
        <v>7.39</v>
      </c>
      <c r="CV622" s="439"/>
      <c r="CW622" s="440"/>
      <c r="CX622" s="441"/>
      <c r="CY622" s="442"/>
      <c r="CZ622" s="443"/>
      <c r="DA622" s="443"/>
      <c r="DB622" s="443"/>
      <c r="DC622" s="443"/>
      <c r="DD622" s="444"/>
      <c r="DE622" s="441"/>
      <c r="DF622" s="445" t="n">
        <v>23050</v>
      </c>
      <c r="DG622" s="446" t="n">
        <f aca="false">DF622+AF622/2</f>
        <v>23050</v>
      </c>
      <c r="DH622" s="422" t="n">
        <f aca="false">DG622/25000</f>
        <v>0.922</v>
      </c>
      <c r="DI622" s="447" t="n">
        <f aca="false">6700/DG622*24</f>
        <v>6.97613882863341</v>
      </c>
      <c r="DJ622" s="435" t="n">
        <v>7.73</v>
      </c>
      <c r="DK622" s="428" t="n">
        <v>2.9</v>
      </c>
      <c r="DL622" s="447" t="n">
        <f aca="false">9500/DG622*24</f>
        <v>9.89154013015184</v>
      </c>
      <c r="DM622" s="423" t="n">
        <v>30.6</v>
      </c>
      <c r="DN622" s="423" t="n">
        <v>2.71</v>
      </c>
      <c r="DO622" s="424" t="n">
        <v>7.76</v>
      </c>
      <c r="DP622" s="424" t="n">
        <v>14.9</v>
      </c>
      <c r="DQ622" s="424" t="n">
        <v>76</v>
      </c>
      <c r="DR622" s="433"/>
      <c r="DS622" s="433"/>
      <c r="DT622" s="438"/>
      <c r="DU622" s="438" t="n">
        <v>0.97</v>
      </c>
      <c r="DV622" s="425"/>
      <c r="DW622" s="447" t="n">
        <f aca="false">3500/DG622*24</f>
        <v>3.64425162689805</v>
      </c>
      <c r="DX622" s="435" t="n">
        <v>7.34</v>
      </c>
      <c r="DY622" s="439" t="n">
        <v>7.94</v>
      </c>
      <c r="DZ622" s="440" t="n">
        <v>14.7</v>
      </c>
      <c r="EA622" s="661" t="n">
        <f aca="false">DZ622*3.6</f>
        <v>52.92</v>
      </c>
      <c r="EB622" s="442" t="n">
        <v>6400</v>
      </c>
      <c r="EC622" s="443" t="n">
        <v>6.5</v>
      </c>
      <c r="ED622" s="443"/>
      <c r="EE622" s="443"/>
      <c r="EF622" s="443"/>
      <c r="EG622" s="444" t="n">
        <v>6</v>
      </c>
      <c r="EH622" s="441"/>
      <c r="EI622" s="430" t="n">
        <f aca="false">DY622</f>
        <v>7.94</v>
      </c>
      <c r="EJ622" s="448" t="n">
        <f aca="false">DZ622</f>
        <v>14.7</v>
      </c>
      <c r="EK622" s="449" t="n">
        <f aca="false">EA622</f>
        <v>52.92</v>
      </c>
      <c r="EL622" s="418" t="n">
        <f aca="false">EB622</f>
        <v>6400</v>
      </c>
      <c r="EM622" s="432" t="n">
        <f aca="false">EC622</f>
        <v>6.5</v>
      </c>
      <c r="EN622" s="432"/>
      <c r="EO622" s="432"/>
      <c r="EP622" s="432"/>
      <c r="EQ622" s="431" t="n">
        <f aca="false">EG622</f>
        <v>6</v>
      </c>
      <c r="ER622" s="449"/>
      <c r="ES622" s="450" t="n">
        <f aca="false">44000/(BA622+AF622)*24</f>
        <v>22.9301022734675</v>
      </c>
      <c r="ET622" s="451" t="n">
        <f aca="false">(BA622+AF622)/BA$6</f>
        <v>0.92106</v>
      </c>
      <c r="EU622" s="452" t="n">
        <f aca="false">BV622/1000/ES622*24</f>
        <v>0.164325477272727</v>
      </c>
      <c r="EV622" s="451" t="n">
        <f aca="false">EU622/$EU$6</f>
        <v>0.304306439393939</v>
      </c>
      <c r="EW622" s="514" t="n">
        <f aca="false">1-EM622/BY622</f>
        <v>0.630681818181818</v>
      </c>
      <c r="EX622" s="515" t="n">
        <f aca="false">BY622-EM622</f>
        <v>11.1</v>
      </c>
      <c r="EY622" s="514" t="n">
        <f aca="false">1-EJ622/BU622</f>
        <v>0.573913043478261</v>
      </c>
      <c r="EZ622" s="515" t="n">
        <f aca="false">BU622-EJ622</f>
        <v>19.8</v>
      </c>
      <c r="FA622" s="451" t="n">
        <f aca="false">1-EK622/BV622</f>
        <v>0.662929936305732</v>
      </c>
      <c r="FB622" s="432" t="n">
        <f aca="false">BV622-EK622</f>
        <v>104.08</v>
      </c>
      <c r="FC622" s="453"/>
      <c r="FD622" s="432"/>
      <c r="FE622" s="453" t="n">
        <f aca="false">1-EQ622/CB622</f>
        <v>0.875</v>
      </c>
      <c r="FF622" s="431" t="n">
        <f aca="false">CB622-EQ622</f>
        <v>42</v>
      </c>
      <c r="FG622" s="406" t="n">
        <v>50400</v>
      </c>
      <c r="FH622" s="590"/>
      <c r="FI622" s="591"/>
      <c r="FJ622" s="592"/>
      <c r="FK622" s="456" t="n">
        <f aca="false">3000/BS622*24</f>
        <v>1.56341606410006</v>
      </c>
      <c r="FL622" s="531" t="n">
        <v>2200</v>
      </c>
      <c r="FM622" s="456" t="n">
        <f aca="false">FL622/BS622*1000</f>
        <v>47.7710464030574</v>
      </c>
      <c r="FN622" s="531" t="n">
        <v>5448</v>
      </c>
      <c r="FO622" s="533" t="n">
        <f aca="false">FN622/11.15/1.2/1000</f>
        <v>0.407174887892377</v>
      </c>
      <c r="FP622" s="450" t="n">
        <f aca="false">FN622/BS622*1000</f>
        <v>118.298482183571</v>
      </c>
      <c r="FQ622" s="458" t="n">
        <v>43.2</v>
      </c>
      <c r="FR622" s="459" t="n">
        <f aca="false">FQ622/BS622*1000</f>
        <v>0.938049638460035</v>
      </c>
      <c r="FS622" s="577" t="n">
        <v>8.07</v>
      </c>
      <c r="FT622" s="578" t="n">
        <v>12.5</v>
      </c>
      <c r="FU622" s="661" t="n">
        <v>48</v>
      </c>
      <c r="FV622" s="580" t="n">
        <v>2</v>
      </c>
      <c r="FW622" s="581"/>
      <c r="FX622" s="580"/>
      <c r="FY622" s="453" t="n">
        <f aca="false">1-FV622/(EG622+DD622)</f>
        <v>0.666666666666667</v>
      </c>
      <c r="FZ622" s="453"/>
      <c r="GA622" s="430"/>
      <c r="GB622" s="514" t="n">
        <f aca="false">1-FT622/DZ622</f>
        <v>0.149659863945578</v>
      </c>
      <c r="GC622" s="515" t="n">
        <f aca="false">(CW622+DZ622-FT622)</f>
        <v>2.2</v>
      </c>
      <c r="GD622" s="514" t="n">
        <f aca="false">1-FU622/EA622</f>
        <v>0.0929705215419502</v>
      </c>
      <c r="GE622" s="528" t="n">
        <f aca="false">CX622+EA622-FU622</f>
        <v>4.92</v>
      </c>
      <c r="GF622" s="462" t="n">
        <f aca="false">4100/BS622*24</f>
        <v>2.13666862093675</v>
      </c>
      <c r="GG622" s="607" t="n">
        <v>20</v>
      </c>
      <c r="GH622" s="451" t="n">
        <f aca="false">GG622/80</f>
        <v>0.25</v>
      </c>
      <c r="GI622" s="406" t="n">
        <v>140</v>
      </c>
      <c r="GJ622" s="463" t="n">
        <f aca="false">GI622/GG622</f>
        <v>7</v>
      </c>
      <c r="GK622" s="464" t="n">
        <f aca="false">GG622/(BS622/24)*1000</f>
        <v>10.4227737606671</v>
      </c>
      <c r="GL622" s="465" t="n">
        <v>8.1</v>
      </c>
      <c r="GM622" s="530" t="n">
        <v>10.9</v>
      </c>
      <c r="GN622" s="407" t="n">
        <v>47</v>
      </c>
      <c r="GO622" s="514" t="n">
        <f aca="false">1-GM622/FT622</f>
        <v>0.128</v>
      </c>
      <c r="GP622" s="451" t="n">
        <f aca="false">1-GN622/FU622</f>
        <v>0.0208333333333334</v>
      </c>
      <c r="GQ622" s="578" t="n">
        <v>8</v>
      </c>
      <c r="GR622" s="456" t="n">
        <f aca="false">4300/BS622*24</f>
        <v>2.24089635854342</v>
      </c>
      <c r="GS622" s="532" t="n">
        <f aca="false">HC622</f>
        <v>10.3</v>
      </c>
      <c r="GT622" s="532" t="n">
        <f aca="false">HD622</f>
        <v>31.93</v>
      </c>
      <c r="GU622" s="514" t="n">
        <f aca="false">1-GS622/GM622</f>
        <v>0.055045871559633</v>
      </c>
      <c r="GV622" s="514" t="n">
        <f aca="false">1-GT622/GN622</f>
        <v>0.32063829787234</v>
      </c>
      <c r="GW622" s="514" t="n">
        <f aca="false">1-HC622/FT622</f>
        <v>0.176</v>
      </c>
      <c r="GX622" s="514" t="n">
        <f aca="false">1-HD622/FU622</f>
        <v>0.334791666666667</v>
      </c>
      <c r="GY622" s="463" t="n">
        <f aca="false">GK622/(FU622-HD622)</f>
        <v>0.648585797179033</v>
      </c>
      <c r="GZ622" s="406" t="n">
        <v>44823</v>
      </c>
      <c r="HA622" s="582" t="n">
        <v>8.07</v>
      </c>
      <c r="HB622" s="452" t="n">
        <v>8.06</v>
      </c>
      <c r="HC622" s="578" t="n">
        <v>10.3</v>
      </c>
      <c r="HD622" s="464" t="n">
        <f aca="false">HC622*3.1</f>
        <v>31.93</v>
      </c>
      <c r="HE622" s="464" t="n">
        <v>8.5</v>
      </c>
      <c r="HF622" s="464" t="n">
        <f aca="false">HE622*2.7</f>
        <v>22.95</v>
      </c>
      <c r="HG622" s="583"/>
      <c r="HH622" s="576" t="n">
        <v>4</v>
      </c>
      <c r="HI622" s="584" t="n">
        <v>6680</v>
      </c>
      <c r="HJ622" s="407" t="n">
        <f aca="false">HI622*0.67</f>
        <v>4475.6</v>
      </c>
      <c r="HK622" s="407"/>
      <c r="HL622" s="550"/>
      <c r="HM622" s="585"/>
      <c r="HN622" s="462" t="n">
        <v>3.75</v>
      </c>
      <c r="HO622" s="575"/>
      <c r="HP622" s="549" t="n">
        <v>0.18</v>
      </c>
      <c r="HQ622" s="586"/>
      <c r="HR622" s="587"/>
      <c r="HS622" s="521" t="n">
        <v>0.15</v>
      </c>
      <c r="HT622" s="588" t="n">
        <v>4</v>
      </c>
      <c r="HU622" s="523" t="n">
        <f aca="false">72500/BA622*24</f>
        <v>37.7825548824181</v>
      </c>
      <c r="HV622" s="514" t="n">
        <f aca="false">1-HC622/BE622</f>
        <v>0.701449275362319</v>
      </c>
      <c r="HW622" s="514" t="n">
        <f aca="false">1-HD622/BF622</f>
        <v>0.796624203821656</v>
      </c>
      <c r="HX622" s="514" t="n">
        <f aca="false">1-HN622/BK622</f>
        <v>0.786931818181818</v>
      </c>
      <c r="HY622" s="600"/>
    </row>
    <row r="623" s="599" customFormat="true" ht="15" hidden="false" customHeight="true" outlineLevel="0" collapsed="false">
      <c r="A623" s="401" t="n">
        <v>44105</v>
      </c>
      <c r="B623" s="516" t="n">
        <v>40088</v>
      </c>
      <c r="C623" s="403" t="n">
        <f aca="false">B623/$B$6</f>
        <v>0.80176</v>
      </c>
      <c r="D623" s="572" t="n">
        <v>8.02</v>
      </c>
      <c r="E623" s="573" t="n">
        <v>49.3</v>
      </c>
      <c r="F623" s="407" t="n">
        <v>132</v>
      </c>
      <c r="G623" s="407" t="n">
        <f aca="false">F623*B623/1000</f>
        <v>5291.616</v>
      </c>
      <c r="H623" s="403" t="n">
        <f aca="false">G623/$G$6</f>
        <v>0.21166464</v>
      </c>
      <c r="I623" s="574"/>
      <c r="J623" s="407"/>
      <c r="K623" s="575"/>
      <c r="L623" s="575"/>
      <c r="M623" s="575"/>
      <c r="N623" s="576"/>
      <c r="O623" s="576"/>
      <c r="P623" s="410"/>
      <c r="Q623" s="410" t="n">
        <v>960</v>
      </c>
      <c r="R623" s="410"/>
      <c r="S623" s="410"/>
      <c r="T623" s="411" t="n">
        <v>5.09</v>
      </c>
      <c r="U623" s="410" t="n">
        <f aca="false">V623/2.9</f>
        <v>2494.13793103448</v>
      </c>
      <c r="V623" s="410" t="n">
        <v>7233</v>
      </c>
      <c r="W623" s="410" t="n">
        <v>3348</v>
      </c>
      <c r="X623" s="517" t="n">
        <v>480</v>
      </c>
      <c r="Y623" s="474"/>
      <c r="Z623" s="430"/>
      <c r="AA623" s="410"/>
      <c r="AB623" s="410"/>
      <c r="AC623" s="410"/>
      <c r="AD623" s="475"/>
      <c r="AE623" s="478"/>
      <c r="AF623" s="479" t="n">
        <f aca="false">X623+Q623</f>
        <v>1440</v>
      </c>
      <c r="AG623" s="478" t="n">
        <f aca="false">AF623/$AF$6</f>
        <v>0.576</v>
      </c>
      <c r="AH623" s="479" t="n">
        <f aca="false">AI623/2.9</f>
        <v>1677.93103448276</v>
      </c>
      <c r="AI623" s="479" t="n">
        <f aca="false">(V623*Q623+F623*X623)/AF623</f>
        <v>4866</v>
      </c>
      <c r="AJ623" s="474" t="n">
        <f aca="false">(V623*Q623+X623*F623)/1000</f>
        <v>7007.04</v>
      </c>
      <c r="AK623" s="478" t="n">
        <f aca="false">AJ623/$AJ$6</f>
        <v>0.311424</v>
      </c>
      <c r="AL623" s="448" t="n">
        <v>37</v>
      </c>
      <c r="AM623" s="480"/>
      <c r="AN623" s="474" t="n">
        <v>4790</v>
      </c>
      <c r="AO623" s="474" t="n">
        <v>4800</v>
      </c>
      <c r="AP623" s="480"/>
      <c r="AQ623" s="448"/>
      <c r="AR623" s="474"/>
      <c r="AS623" s="658"/>
      <c r="AT623" s="474"/>
      <c r="AU623" s="448"/>
      <c r="AV623" s="481"/>
      <c r="AW623" s="480"/>
      <c r="AX623" s="480"/>
      <c r="AY623" s="481"/>
      <c r="AZ623" s="481"/>
      <c r="BA623" s="421" t="n">
        <f aca="false">CC623+DF623</f>
        <v>40766</v>
      </c>
      <c r="BB623" s="422" t="n">
        <f aca="false">BA623/$BA$6</f>
        <v>0.81532</v>
      </c>
      <c r="BC623" s="423"/>
      <c r="BD623" s="424" t="n">
        <v>7.81</v>
      </c>
      <c r="BE623" s="425" t="n">
        <v>55.2</v>
      </c>
      <c r="BF623" s="421" t="n">
        <v>277</v>
      </c>
      <c r="BG623" s="427" t="n">
        <v>7580</v>
      </c>
      <c r="BH623" s="421" t="n">
        <f aca="false">BG623*0.67</f>
        <v>5078.6</v>
      </c>
      <c r="BI623" s="433"/>
      <c r="BJ623" s="422"/>
      <c r="BK623" s="428" t="n">
        <v>14.3</v>
      </c>
      <c r="BL623" s="428"/>
      <c r="BM623" s="429"/>
      <c r="BN623" s="423"/>
      <c r="BO623" s="426" t="n">
        <v>331</v>
      </c>
      <c r="BP623" s="426"/>
      <c r="BQ623" s="424" t="n">
        <v>4.31</v>
      </c>
      <c r="BR623" s="422" t="n">
        <f aca="false">BQ623/$BQ$6</f>
        <v>0.598611111111111</v>
      </c>
      <c r="BS623" s="410" t="n">
        <f aca="false">BA623+AF623</f>
        <v>42206</v>
      </c>
      <c r="BT623" s="430" t="n">
        <f aca="false">(BD623*BA623+AP623*AF623)/(AF623+BA623)</f>
        <v>7.54353551627731</v>
      </c>
      <c r="BU623" s="431" t="n">
        <f aca="false">(AQ623*Y623+BA623*BE623)/(BA623+Y623)</f>
        <v>55.2</v>
      </c>
      <c r="BV623" s="431" t="n">
        <f aca="false">(BA623*BF623+AR623*AF623)/(AF623+BA623)</f>
        <v>267.549211012652</v>
      </c>
      <c r="BW623" s="431" t="n">
        <f aca="false">BG623</f>
        <v>7580</v>
      </c>
      <c r="BX623" s="431" t="n">
        <f aca="false">BW623*0.65</f>
        <v>4927</v>
      </c>
      <c r="BY623" s="431" t="n">
        <f aca="false">(BK623*BA623+AY623*AF623)/BS623</f>
        <v>13.8121072833246</v>
      </c>
      <c r="BZ623" s="431"/>
      <c r="CA623" s="432"/>
      <c r="CB623" s="431" t="n">
        <f aca="false">BO623</f>
        <v>331</v>
      </c>
      <c r="CC623" s="433" t="n">
        <v>20303</v>
      </c>
      <c r="CD623" s="412" t="n">
        <f aca="false">CC623+AF623/2</f>
        <v>21023</v>
      </c>
      <c r="CE623" s="422" t="n">
        <f aca="false">CD623/25000</f>
        <v>0.84092</v>
      </c>
      <c r="CF623" s="434" t="n">
        <f aca="false">6700/CD623*24</f>
        <v>7.64876563763497</v>
      </c>
      <c r="CG623" s="435"/>
      <c r="CH623" s="428"/>
      <c r="CI623" s="447" t="n">
        <f aca="false">9500/CD623*24</f>
        <v>10.8452647100794</v>
      </c>
      <c r="CJ623" s="437" t="n">
        <v>30.6</v>
      </c>
      <c r="CK623" s="437" t="n">
        <v>3.12</v>
      </c>
      <c r="CL623" s="424"/>
      <c r="CM623" s="424" t="n">
        <v>15.9</v>
      </c>
      <c r="CN623" s="424" t="n">
        <v>72</v>
      </c>
      <c r="CO623" s="433"/>
      <c r="CP623" s="433"/>
      <c r="CQ623" s="438"/>
      <c r="CR623" s="438" t="n">
        <v>0.97</v>
      </c>
      <c r="CS623" s="425"/>
      <c r="CT623" s="433" t="n">
        <f aca="false">3500/CD623*24</f>
        <v>3.99562384055558</v>
      </c>
      <c r="CU623" s="435" t="n">
        <v>7.25</v>
      </c>
      <c r="CV623" s="439"/>
      <c r="CW623" s="440"/>
      <c r="CX623" s="441"/>
      <c r="CY623" s="442"/>
      <c r="CZ623" s="443"/>
      <c r="DA623" s="443"/>
      <c r="DB623" s="443"/>
      <c r="DC623" s="443"/>
      <c r="DD623" s="444"/>
      <c r="DE623" s="441"/>
      <c r="DF623" s="445" t="n">
        <v>20463</v>
      </c>
      <c r="DG623" s="446" t="n">
        <f aca="false">DF623+AF623/2</f>
        <v>21183</v>
      </c>
      <c r="DH623" s="422" t="n">
        <f aca="false">DG623/25000</f>
        <v>0.84732</v>
      </c>
      <c r="DI623" s="447" t="n">
        <f aca="false">6700/DG623*24</f>
        <v>7.59099277722702</v>
      </c>
      <c r="DJ623" s="435" t="n">
        <v>7.75</v>
      </c>
      <c r="DK623" s="428" t="n">
        <v>3.3</v>
      </c>
      <c r="DL623" s="447" t="n">
        <f aca="false">9500/DG623*24</f>
        <v>10.76334796771</v>
      </c>
      <c r="DM623" s="423" t="n">
        <v>30.5</v>
      </c>
      <c r="DN623" s="423" t="n">
        <v>2.93</v>
      </c>
      <c r="DO623" s="424" t="n">
        <v>7.68</v>
      </c>
      <c r="DP623" s="424" t="n">
        <v>17</v>
      </c>
      <c r="DQ623" s="424" t="n">
        <v>74</v>
      </c>
      <c r="DR623" s="433"/>
      <c r="DS623" s="433"/>
      <c r="DT623" s="438"/>
      <c r="DU623" s="438" t="n">
        <v>0.97</v>
      </c>
      <c r="DV623" s="425"/>
      <c r="DW623" s="447" t="n">
        <f aca="false">3500/DG623*24</f>
        <v>3.96544398810367</v>
      </c>
      <c r="DX623" s="435" t="n">
        <v>7.16</v>
      </c>
      <c r="DY623" s="439" t="n">
        <v>7.97</v>
      </c>
      <c r="DZ623" s="440" t="n">
        <v>14.8</v>
      </c>
      <c r="EA623" s="661" t="n">
        <f aca="false">DZ623*3.6</f>
        <v>53.28</v>
      </c>
      <c r="EB623" s="442" t="n">
        <v>6700</v>
      </c>
      <c r="EC623" s="443" t="n">
        <v>5.8</v>
      </c>
      <c r="ED623" s="443"/>
      <c r="EE623" s="443"/>
      <c r="EF623" s="443"/>
      <c r="EG623" s="444" t="n">
        <v>9</v>
      </c>
      <c r="EH623" s="441"/>
      <c r="EI623" s="430" t="n">
        <f aca="false">DY623</f>
        <v>7.97</v>
      </c>
      <c r="EJ623" s="448" t="n">
        <f aca="false">DZ623</f>
        <v>14.8</v>
      </c>
      <c r="EK623" s="449" t="n">
        <f aca="false">EA623</f>
        <v>53.28</v>
      </c>
      <c r="EL623" s="418" t="n">
        <f aca="false">EB623</f>
        <v>6700</v>
      </c>
      <c r="EM623" s="432" t="n">
        <f aca="false">EC623</f>
        <v>5.8</v>
      </c>
      <c r="EN623" s="432"/>
      <c r="EO623" s="432"/>
      <c r="EP623" s="432"/>
      <c r="EQ623" s="431" t="n">
        <f aca="false">EG623</f>
        <v>9</v>
      </c>
      <c r="ER623" s="449"/>
      <c r="ES623" s="450" t="n">
        <f aca="false">44000/(BA623+AF623)*24</f>
        <v>25.0201393166848</v>
      </c>
      <c r="ET623" s="451" t="n">
        <f aca="false">(BA623+AF623)/BA$6</f>
        <v>0.84412</v>
      </c>
      <c r="EU623" s="452" t="n">
        <f aca="false">BV623/1000/ES623*24</f>
        <v>0.2566405</v>
      </c>
      <c r="EV623" s="451" t="n">
        <f aca="false">EU623/$EU$6</f>
        <v>0.475260185185185</v>
      </c>
      <c r="EW623" s="514" t="n">
        <f aca="false">1-EM623/BY623</f>
        <v>0.580078558541003</v>
      </c>
      <c r="EX623" s="515" t="n">
        <f aca="false">BY623-EM623</f>
        <v>8.01210728332465</v>
      </c>
      <c r="EY623" s="514" t="n">
        <f aca="false">1-EJ623/BU623</f>
        <v>0.731884057971014</v>
      </c>
      <c r="EZ623" s="515" t="n">
        <f aca="false">BU623-EJ623</f>
        <v>40.4</v>
      </c>
      <c r="FA623" s="451" t="n">
        <f aca="false">1-EK623/BV623</f>
        <v>0.800859065147905</v>
      </c>
      <c r="FB623" s="432" t="n">
        <f aca="false">BV623-EK623</f>
        <v>214.269211012652</v>
      </c>
      <c r="FC623" s="453"/>
      <c r="FD623" s="432"/>
      <c r="FE623" s="453" t="n">
        <f aca="false">1-EQ623/CB623</f>
        <v>0.972809667673716</v>
      </c>
      <c r="FF623" s="431" t="n">
        <f aca="false">CB623-EQ623</f>
        <v>322</v>
      </c>
      <c r="FG623" s="406" t="n">
        <v>50400</v>
      </c>
      <c r="FH623" s="590"/>
      <c r="FI623" s="591"/>
      <c r="FJ623" s="592"/>
      <c r="FK623" s="456" t="n">
        <f aca="false">3000/BS623*24</f>
        <v>1.70591858977397</v>
      </c>
      <c r="FL623" s="531" t="n">
        <v>2200</v>
      </c>
      <c r="FM623" s="456" t="n">
        <f aca="false">FL623/BS623*1000</f>
        <v>52.1252902430934</v>
      </c>
      <c r="FN623" s="531" t="n">
        <v>5484</v>
      </c>
      <c r="FO623" s="533" t="n">
        <f aca="false">FN623/11.15/1.2/1000</f>
        <v>0.409865470852018</v>
      </c>
      <c r="FP623" s="450" t="n">
        <f aca="false">FN623/BS623*1000</f>
        <v>129.934132587784</v>
      </c>
      <c r="FQ623" s="458" t="n">
        <v>43.2</v>
      </c>
      <c r="FR623" s="459" t="n">
        <f aca="false">FQ623/BS623*1000</f>
        <v>1.02355115386438</v>
      </c>
      <c r="FS623" s="577" t="n">
        <v>8.03</v>
      </c>
      <c r="FT623" s="578" t="n">
        <v>12</v>
      </c>
      <c r="FU623" s="661" t="n">
        <v>47</v>
      </c>
      <c r="FV623" s="580" t="n">
        <v>2</v>
      </c>
      <c r="FW623" s="581"/>
      <c r="FX623" s="580"/>
      <c r="FY623" s="453" t="n">
        <f aca="false">1-FV623/(EG623+DD623)</f>
        <v>0.777777777777778</v>
      </c>
      <c r="FZ623" s="453"/>
      <c r="GA623" s="430"/>
      <c r="GB623" s="514" t="n">
        <f aca="false">1-FT623/DZ623</f>
        <v>0.189189189189189</v>
      </c>
      <c r="GC623" s="515" t="n">
        <f aca="false">(CW623+DZ623-FT623)</f>
        <v>2.8</v>
      </c>
      <c r="GD623" s="514" t="n">
        <f aca="false">1-FU623/EA623</f>
        <v>0.117867867867868</v>
      </c>
      <c r="GE623" s="528" t="n">
        <f aca="false">CX623+EA623-FU623</f>
        <v>6.28</v>
      </c>
      <c r="GF623" s="462" t="n">
        <f aca="false">4100/BS623*24</f>
        <v>2.33142207269109</v>
      </c>
      <c r="GG623" s="607" t="n">
        <v>20</v>
      </c>
      <c r="GH623" s="451" t="n">
        <f aca="false">GG623/80</f>
        <v>0.25</v>
      </c>
      <c r="GI623" s="406" t="n">
        <v>140</v>
      </c>
      <c r="GJ623" s="463" t="n">
        <f aca="false">GI623/GG623</f>
        <v>7</v>
      </c>
      <c r="GK623" s="464" t="n">
        <f aca="false">GG623/(BS623/24)*1000</f>
        <v>11.3727905984931</v>
      </c>
      <c r="GL623" s="465" t="n">
        <v>8.02</v>
      </c>
      <c r="GM623" s="530" t="n">
        <v>11.6</v>
      </c>
      <c r="GN623" s="407" t="n">
        <v>45</v>
      </c>
      <c r="GO623" s="514" t="n">
        <f aca="false">1-GM623/FT623</f>
        <v>0.0333333333333333</v>
      </c>
      <c r="GP623" s="451" t="n">
        <f aca="false">1-GN623/FU623</f>
        <v>0.0425531914893617</v>
      </c>
      <c r="GQ623" s="578" t="n">
        <v>8</v>
      </c>
      <c r="GR623" s="456" t="n">
        <f aca="false">4300/BS623*24</f>
        <v>2.44514997867602</v>
      </c>
      <c r="GS623" s="532" t="n">
        <f aca="false">HC623</f>
        <v>11.4</v>
      </c>
      <c r="GT623" s="532" t="n">
        <f aca="false">HD623</f>
        <v>35.34</v>
      </c>
      <c r="GU623" s="514" t="n">
        <f aca="false">1-GS623/GM623</f>
        <v>0.0172413793103448</v>
      </c>
      <c r="GV623" s="514" t="n">
        <f aca="false">1-GT623/GN623</f>
        <v>0.214666666666667</v>
      </c>
      <c r="GW623" s="514" t="n">
        <f aca="false">1-HC623/FT623</f>
        <v>0.0499999999999999</v>
      </c>
      <c r="GX623" s="514" t="n">
        <f aca="false">1-HD623/FU623</f>
        <v>0.248085106382979</v>
      </c>
      <c r="GY623" s="463" t="n">
        <f aca="false">GK623/(FU623-HD623)</f>
        <v>0.975367975857042</v>
      </c>
      <c r="GZ623" s="406" t="n">
        <v>42487</v>
      </c>
      <c r="HA623" s="582" t="n">
        <v>8.22</v>
      </c>
      <c r="HB623" s="452" t="n">
        <v>8.06</v>
      </c>
      <c r="HC623" s="578" t="n">
        <v>11.4</v>
      </c>
      <c r="HD623" s="464" t="n">
        <f aca="false">HC623*3.1</f>
        <v>35.34</v>
      </c>
      <c r="HE623" s="464" t="n">
        <v>9.3</v>
      </c>
      <c r="HF623" s="464" t="n">
        <f aca="false">HE623*2.7</f>
        <v>25.11</v>
      </c>
      <c r="HG623" s="583"/>
      <c r="HH623" s="576" t="n">
        <v>9</v>
      </c>
      <c r="HI623" s="584" t="n">
        <v>6570</v>
      </c>
      <c r="HJ623" s="407" t="n">
        <f aca="false">HI623*0.67</f>
        <v>4401.9</v>
      </c>
      <c r="HK623" s="407"/>
      <c r="HL623" s="550"/>
      <c r="HM623" s="585"/>
      <c r="HN623" s="462" t="n">
        <v>3.65</v>
      </c>
      <c r="HO623" s="575"/>
      <c r="HP623" s="549" t="n">
        <v>0.19</v>
      </c>
      <c r="HQ623" s="586"/>
      <c r="HR623" s="587"/>
      <c r="HS623" s="521" t="n">
        <v>0.16</v>
      </c>
      <c r="HT623" s="588" t="n">
        <v>4</v>
      </c>
      <c r="HU623" s="523" t="n">
        <f aca="false">72500/BA623*24</f>
        <v>42.6826276799294</v>
      </c>
      <c r="HV623" s="514" t="n">
        <f aca="false">1-HC623/BE623</f>
        <v>0.793478260869565</v>
      </c>
      <c r="HW623" s="514" t="n">
        <f aca="false">1-HD623/BF623</f>
        <v>0.872418772563177</v>
      </c>
      <c r="HX623" s="514" t="n">
        <f aca="false">1-HN623/BK623</f>
        <v>0.744755244755245</v>
      </c>
      <c r="HY623" s="600"/>
    </row>
    <row r="624" s="599" customFormat="true" ht="15" hidden="false" customHeight="true" outlineLevel="0" collapsed="false">
      <c r="A624" s="401" t="n">
        <v>44106</v>
      </c>
      <c r="B624" s="516" t="n">
        <v>41284</v>
      </c>
      <c r="C624" s="403" t="n">
        <f aca="false">B624/$B$6</f>
        <v>0.82568</v>
      </c>
      <c r="D624" s="572" t="n">
        <v>7.99</v>
      </c>
      <c r="E624" s="573" t="n">
        <v>37.7</v>
      </c>
      <c r="F624" s="407" t="n">
        <v>143</v>
      </c>
      <c r="G624" s="407" t="n">
        <f aca="false">F624*B624/1000</f>
        <v>5903.612</v>
      </c>
      <c r="H624" s="403" t="n">
        <f aca="false">G624/$G$6</f>
        <v>0.23614448</v>
      </c>
      <c r="I624" s="574"/>
      <c r="J624" s="407"/>
      <c r="K624" s="575"/>
      <c r="L624" s="575"/>
      <c r="M624" s="575"/>
      <c r="N624" s="576"/>
      <c r="O624" s="576"/>
      <c r="P624" s="410"/>
      <c r="Q624" s="410" t="n">
        <v>960</v>
      </c>
      <c r="R624" s="410"/>
      <c r="S624" s="410"/>
      <c r="T624" s="411" t="n">
        <v>5.05</v>
      </c>
      <c r="U624" s="410" t="n">
        <f aca="false">V624/2.9</f>
        <v>2580</v>
      </c>
      <c r="V624" s="410" t="n">
        <v>7482</v>
      </c>
      <c r="W624" s="410" t="n">
        <v>3123</v>
      </c>
      <c r="X624" s="517" t="n">
        <v>480</v>
      </c>
      <c r="Y624" s="474"/>
      <c r="Z624" s="430"/>
      <c r="AA624" s="410"/>
      <c r="AB624" s="410"/>
      <c r="AC624" s="410"/>
      <c r="AD624" s="475"/>
      <c r="AE624" s="478"/>
      <c r="AF624" s="479" t="n">
        <f aca="false">X624+Q624</f>
        <v>1440</v>
      </c>
      <c r="AG624" s="478" t="n">
        <f aca="false">AF624/$AF$6</f>
        <v>0.576</v>
      </c>
      <c r="AH624" s="479" t="n">
        <f aca="false">AI624/2.9</f>
        <v>1736.4367816092</v>
      </c>
      <c r="AI624" s="479" t="n">
        <f aca="false">(V624*Q624+F624*X624)/AF624</f>
        <v>5035.66666666667</v>
      </c>
      <c r="AJ624" s="474" t="n">
        <f aca="false">(V624*Q624+X624*F624)/1000</f>
        <v>7251.36</v>
      </c>
      <c r="AK624" s="478" t="n">
        <f aca="false">AJ624/$AJ$6</f>
        <v>0.322282666666667</v>
      </c>
      <c r="AL624" s="448" t="n">
        <v>37</v>
      </c>
      <c r="AM624" s="480"/>
      <c r="AN624" s="474" t="n">
        <v>4766</v>
      </c>
      <c r="AO624" s="474" t="n">
        <v>4763</v>
      </c>
      <c r="AP624" s="480"/>
      <c r="AQ624" s="448"/>
      <c r="AR624" s="474"/>
      <c r="AS624" s="658"/>
      <c r="AT624" s="474"/>
      <c r="AU624" s="448"/>
      <c r="AV624" s="481"/>
      <c r="AW624" s="480"/>
      <c r="AX624" s="480"/>
      <c r="AY624" s="481"/>
      <c r="AZ624" s="481"/>
      <c r="BA624" s="421" t="n">
        <f aca="false">CC624+DF624</f>
        <v>41159</v>
      </c>
      <c r="BB624" s="422" t="n">
        <f aca="false">BA624/$BA$6</f>
        <v>0.82318</v>
      </c>
      <c r="BC624" s="423"/>
      <c r="BD624" s="424" t="n">
        <v>7.76</v>
      </c>
      <c r="BE624" s="425" t="n">
        <v>49.3</v>
      </c>
      <c r="BF624" s="421" t="n">
        <v>267</v>
      </c>
      <c r="BG624" s="427" t="n">
        <v>7870</v>
      </c>
      <c r="BH624" s="421" t="n">
        <f aca="false">BG624*0.67</f>
        <v>5272.9</v>
      </c>
      <c r="BI624" s="433"/>
      <c r="BJ624" s="422"/>
      <c r="BK624" s="428" t="n">
        <v>12.8</v>
      </c>
      <c r="BL624" s="428" t="n">
        <v>10.4</v>
      </c>
      <c r="BM624" s="429" t="n">
        <v>3.73</v>
      </c>
      <c r="BN624" s="423" t="n">
        <v>0.8</v>
      </c>
      <c r="BO624" s="426" t="n">
        <v>225</v>
      </c>
      <c r="BP624" s="426" t="n">
        <v>32</v>
      </c>
      <c r="BQ624" s="424" t="n">
        <v>4.27</v>
      </c>
      <c r="BR624" s="422" t="n">
        <f aca="false">BQ624/$BQ$6</f>
        <v>0.593055555555555</v>
      </c>
      <c r="BS624" s="410" t="n">
        <f aca="false">BA624+AF624</f>
        <v>42599</v>
      </c>
      <c r="BT624" s="430" t="n">
        <f aca="false">(BD624*BA624+AP624*AF624)/(AF624+BA624)</f>
        <v>7.49768398319209</v>
      </c>
      <c r="BU624" s="431" t="n">
        <f aca="false">(AQ624*Y624+BA624*BE624)/(BA624+Y624)</f>
        <v>49.3</v>
      </c>
      <c r="BV624" s="431" t="n">
        <f aca="false">(BA624*BF624+AR624*AF624)/(AF624+BA624)</f>
        <v>257.974436019625</v>
      </c>
      <c r="BW624" s="431" t="n">
        <f aca="false">BG624</f>
        <v>7870</v>
      </c>
      <c r="BX624" s="431" t="n">
        <f aca="false">BW624*0.65</f>
        <v>5115.5</v>
      </c>
      <c r="BY624" s="431" t="n">
        <f aca="false">(BK624*BA624+AY624*AF624)/BS624</f>
        <v>12.3673137867086</v>
      </c>
      <c r="BZ624" s="431" t="n">
        <f aca="false">BL624</f>
        <v>10.4</v>
      </c>
      <c r="CA624" s="432" t="n">
        <f aca="false">BN624</f>
        <v>0.8</v>
      </c>
      <c r="CB624" s="431" t="n">
        <f aca="false">BO624</f>
        <v>225</v>
      </c>
      <c r="CC624" s="433" t="n">
        <v>20537</v>
      </c>
      <c r="CD624" s="412" t="n">
        <f aca="false">CC624+AF624/2</f>
        <v>21257</v>
      </c>
      <c r="CE624" s="422" t="n">
        <f aca="false">CD624/25000</f>
        <v>0.85028</v>
      </c>
      <c r="CF624" s="434" t="n">
        <f aca="false">6700/CD624*24</f>
        <v>7.56456696617585</v>
      </c>
      <c r="CG624" s="435"/>
      <c r="CH624" s="428"/>
      <c r="CI624" s="447" t="n">
        <f aca="false">9500/CD624*24</f>
        <v>10.7258785341299</v>
      </c>
      <c r="CJ624" s="437" t="n">
        <v>31</v>
      </c>
      <c r="CK624" s="437" t="n">
        <v>3.02</v>
      </c>
      <c r="CL624" s="424"/>
      <c r="CM624" s="424" t="n">
        <v>16.3</v>
      </c>
      <c r="CN624" s="424" t="n">
        <v>71</v>
      </c>
      <c r="CO624" s="433"/>
      <c r="CP624" s="433"/>
      <c r="CQ624" s="438"/>
      <c r="CR624" s="438" t="n">
        <v>0.98</v>
      </c>
      <c r="CS624" s="425"/>
      <c r="CT624" s="433" t="n">
        <f aca="false">3500/CD624*24</f>
        <v>3.95163945994261</v>
      </c>
      <c r="CU624" s="435" t="n">
        <v>6.93</v>
      </c>
      <c r="CV624" s="439"/>
      <c r="CW624" s="440"/>
      <c r="CX624" s="441"/>
      <c r="CY624" s="442"/>
      <c r="CZ624" s="443"/>
      <c r="DA624" s="443"/>
      <c r="DB624" s="443"/>
      <c r="DC624" s="443"/>
      <c r="DD624" s="444"/>
      <c r="DE624" s="441"/>
      <c r="DF624" s="445" t="n">
        <v>20622</v>
      </c>
      <c r="DG624" s="446" t="n">
        <f aca="false">DF624+AF624/2</f>
        <v>21342</v>
      </c>
      <c r="DH624" s="422" t="n">
        <f aca="false">DG624/25000</f>
        <v>0.85368</v>
      </c>
      <c r="DI624" s="447" t="n">
        <f aca="false">6700/DG624*24</f>
        <v>7.53443913410177</v>
      </c>
      <c r="DJ624" s="435" t="n">
        <v>7.75</v>
      </c>
      <c r="DK624" s="428" t="n">
        <v>3.35</v>
      </c>
      <c r="DL624" s="447" t="n">
        <f aca="false">9500/DG624*24</f>
        <v>10.6831599662637</v>
      </c>
      <c r="DM624" s="423" t="n">
        <v>30.9</v>
      </c>
      <c r="DN624" s="423" t="n">
        <v>2.53</v>
      </c>
      <c r="DO624" s="424" t="n">
        <v>7.87</v>
      </c>
      <c r="DP624" s="424" t="n">
        <v>18</v>
      </c>
      <c r="DQ624" s="424" t="n">
        <v>83</v>
      </c>
      <c r="DR624" s="433"/>
      <c r="DS624" s="433"/>
      <c r="DT624" s="438"/>
      <c r="DU624" s="438" t="n">
        <v>0.98</v>
      </c>
      <c r="DV624" s="425"/>
      <c r="DW624" s="447" t="n">
        <f aca="false">3500/DG624*24</f>
        <v>3.93590104020242</v>
      </c>
      <c r="DX624" s="435" t="n">
        <v>7.23</v>
      </c>
      <c r="DY624" s="439" t="n">
        <v>8.07</v>
      </c>
      <c r="DZ624" s="440" t="n">
        <v>14.9</v>
      </c>
      <c r="EA624" s="661" t="n">
        <f aca="false">DZ624*3.6</f>
        <v>53.64</v>
      </c>
      <c r="EB624" s="442" t="n">
        <v>6790</v>
      </c>
      <c r="EC624" s="443" t="n">
        <v>6.4</v>
      </c>
      <c r="ED624" s="443" t="n">
        <v>0.24</v>
      </c>
      <c r="EE624" s="443" t="n">
        <v>4.9</v>
      </c>
      <c r="EF624" s="443" t="n">
        <v>0.7</v>
      </c>
      <c r="EG624" s="444" t="n">
        <v>4</v>
      </c>
      <c r="EH624" s="441" t="n">
        <v>16</v>
      </c>
      <c r="EI624" s="430" t="n">
        <f aca="false">DY624</f>
        <v>8.07</v>
      </c>
      <c r="EJ624" s="448" t="n">
        <f aca="false">DZ624</f>
        <v>14.9</v>
      </c>
      <c r="EK624" s="449" t="n">
        <f aca="false">EA624</f>
        <v>53.64</v>
      </c>
      <c r="EL624" s="418" t="n">
        <f aca="false">EB624</f>
        <v>6790</v>
      </c>
      <c r="EM624" s="432" t="n">
        <f aca="false">EC624</f>
        <v>6.4</v>
      </c>
      <c r="EN624" s="432" t="n">
        <f aca="false">ED624</f>
        <v>0.24</v>
      </c>
      <c r="EO624" s="432" t="n">
        <f aca="false">EE624</f>
        <v>4.9</v>
      </c>
      <c r="EP624" s="432" t="n">
        <f aca="false">EF624</f>
        <v>0.7</v>
      </c>
      <c r="EQ624" s="431" t="n">
        <f aca="false">EG624</f>
        <v>4</v>
      </c>
      <c r="ER624" s="449" t="n">
        <f aca="false">EH624</f>
        <v>16</v>
      </c>
      <c r="ES624" s="450" t="n">
        <f aca="false">44000/(BA624+AF624)*24</f>
        <v>24.7893143031527</v>
      </c>
      <c r="ET624" s="451" t="n">
        <f aca="false">(BA624+AF624)/BA$6</f>
        <v>0.85198</v>
      </c>
      <c r="EU624" s="452" t="n">
        <f aca="false">BV624/1000/ES624*24</f>
        <v>0.249760295454545</v>
      </c>
      <c r="EV624" s="451" t="n">
        <f aca="false">EU624/$EU$6</f>
        <v>0.462519065656566</v>
      </c>
      <c r="EW624" s="514" t="n">
        <f aca="false">1-EM624/BY624</f>
        <v>0.482506863626425</v>
      </c>
      <c r="EX624" s="515" t="n">
        <f aca="false">BY624-EM624</f>
        <v>5.96731378670861</v>
      </c>
      <c r="EY624" s="514" t="n">
        <f aca="false">1-EJ624/BU624</f>
        <v>0.697768762677485</v>
      </c>
      <c r="EZ624" s="515" t="n">
        <f aca="false">BU624-EJ624</f>
        <v>34.4</v>
      </c>
      <c r="FA624" s="451" t="n">
        <f aca="false">1-EK624/BV624</f>
        <v>0.792072420711022</v>
      </c>
      <c r="FB624" s="432" t="n">
        <f aca="false">BV624-EK624</f>
        <v>204.334436019625</v>
      </c>
      <c r="FC624" s="453" t="n">
        <f aca="false">1-EP624/CA624</f>
        <v>0.125</v>
      </c>
      <c r="FD624" s="432" t="n">
        <f aca="false">CA624-EP624</f>
        <v>0.1</v>
      </c>
      <c r="FE624" s="453" t="n">
        <f aca="false">1-EQ624/CB624</f>
        <v>0.982222222222222</v>
      </c>
      <c r="FF624" s="431" t="n">
        <f aca="false">CB624-EQ624</f>
        <v>221</v>
      </c>
      <c r="FG624" s="406" t="n">
        <v>50400</v>
      </c>
      <c r="FH624" s="590"/>
      <c r="FI624" s="591"/>
      <c r="FJ624" s="592"/>
      <c r="FK624" s="456" t="n">
        <f aca="false">3000/BS624*24</f>
        <v>1.6901805206695</v>
      </c>
      <c r="FL624" s="531" t="n">
        <v>2200</v>
      </c>
      <c r="FM624" s="456" t="n">
        <f aca="false">FL624/BS624*1000</f>
        <v>51.6444047982347</v>
      </c>
      <c r="FN624" s="531" t="n">
        <v>5490</v>
      </c>
      <c r="FO624" s="533" t="n">
        <f aca="false">FN624/11.15/1.2/1000</f>
        <v>0.410313901345291</v>
      </c>
      <c r="FP624" s="450" t="n">
        <f aca="false">FN624/BS624*1000</f>
        <v>128.876264701049</v>
      </c>
      <c r="FQ624" s="458" t="n">
        <v>43.2</v>
      </c>
      <c r="FR624" s="459" t="n">
        <f aca="false">FQ624/BS624*1000</f>
        <v>1.0141083124017</v>
      </c>
      <c r="FS624" s="577" t="n">
        <v>8.01</v>
      </c>
      <c r="FT624" s="578" t="n">
        <v>11.6</v>
      </c>
      <c r="FU624" s="661" t="n">
        <v>46</v>
      </c>
      <c r="FV624" s="580" t="n">
        <v>2</v>
      </c>
      <c r="FW624" s="581" t="n">
        <v>0.16</v>
      </c>
      <c r="FX624" s="580" t="n">
        <v>8</v>
      </c>
      <c r="FY624" s="453" t="n">
        <f aca="false">1-FV624/(EG624+DD624)</f>
        <v>0.5</v>
      </c>
      <c r="FZ624" s="453" t="n">
        <f aca="false">1-FW624/(EF624+DC624)</f>
        <v>0.771428571428571</v>
      </c>
      <c r="GA624" s="430" t="n">
        <f aca="false">EF624+DC624-FW624</f>
        <v>0.54</v>
      </c>
      <c r="GB624" s="514" t="n">
        <f aca="false">1-FT624/DZ624</f>
        <v>0.221476510067114</v>
      </c>
      <c r="GC624" s="515" t="n">
        <f aca="false">(CW624+DZ624-FT624)</f>
        <v>3.3</v>
      </c>
      <c r="GD624" s="514" t="n">
        <f aca="false">1-FU624/EA624</f>
        <v>0.142431021625652</v>
      </c>
      <c r="GE624" s="528" t="n">
        <f aca="false">CX624+EA624-FU624</f>
        <v>7.64</v>
      </c>
      <c r="GF624" s="462" t="n">
        <f aca="false">4100/BS624*24</f>
        <v>2.30991337824832</v>
      </c>
      <c r="GG624" s="607" t="n">
        <v>20</v>
      </c>
      <c r="GH624" s="451" t="n">
        <f aca="false">GG624/80</f>
        <v>0.25</v>
      </c>
      <c r="GI624" s="406" t="n">
        <v>140</v>
      </c>
      <c r="GJ624" s="463" t="n">
        <f aca="false">GI624/GG624</f>
        <v>7</v>
      </c>
      <c r="GK624" s="464" t="n">
        <f aca="false">GG624/(BS624/24)*1000</f>
        <v>11.2678701377967</v>
      </c>
      <c r="GL624" s="465" t="n">
        <v>8.11</v>
      </c>
      <c r="GM624" s="530" t="n">
        <v>11.1</v>
      </c>
      <c r="GN624" s="407" t="n">
        <v>43</v>
      </c>
      <c r="GO624" s="514" t="n">
        <f aca="false">1-GM624/FT624</f>
        <v>0.0431034482758621</v>
      </c>
      <c r="GP624" s="451" t="n">
        <f aca="false">1-GN624/FU624</f>
        <v>0.0652173913043478</v>
      </c>
      <c r="GQ624" s="578" t="n">
        <v>8</v>
      </c>
      <c r="GR624" s="456" t="n">
        <f aca="false">4300/BS624*24</f>
        <v>2.42259207962628</v>
      </c>
      <c r="GS624" s="532" t="n">
        <f aca="false">HC624</f>
        <v>11</v>
      </c>
      <c r="GT624" s="532" t="n">
        <f aca="false">HD624</f>
        <v>34.1</v>
      </c>
      <c r="GU624" s="514" t="n">
        <f aca="false">1-GS624/GM624</f>
        <v>0.00900900900900903</v>
      </c>
      <c r="GV624" s="514" t="n">
        <f aca="false">1-GT624/GN624</f>
        <v>0.206976744186046</v>
      </c>
      <c r="GW624" s="514" t="n">
        <f aca="false">1-HC624/FT624</f>
        <v>0.0517241379310345</v>
      </c>
      <c r="GX624" s="514" t="n">
        <f aca="false">1-HD624/FU624</f>
        <v>0.258695652173913</v>
      </c>
      <c r="GY624" s="463" t="n">
        <f aca="false">GK624/(FU624-HD624)</f>
        <v>0.946879843512325</v>
      </c>
      <c r="GZ624" s="406" t="n">
        <v>41434</v>
      </c>
      <c r="HA624" s="582" t="n">
        <v>8.34</v>
      </c>
      <c r="HB624" s="452" t="n">
        <v>8.06</v>
      </c>
      <c r="HC624" s="578" t="n">
        <v>11</v>
      </c>
      <c r="HD624" s="464" t="n">
        <f aca="false">HC624*3.1</f>
        <v>34.1</v>
      </c>
      <c r="HE624" s="464" t="n">
        <v>9.5</v>
      </c>
      <c r="HF624" s="464" t="n">
        <f aca="false">HE624*2.7</f>
        <v>25.65</v>
      </c>
      <c r="HG624" s="583"/>
      <c r="HH624" s="576" t="n">
        <v>4</v>
      </c>
      <c r="HI624" s="584" t="n">
        <v>6630</v>
      </c>
      <c r="HJ624" s="407" t="n">
        <f aca="false">HI624*0.67</f>
        <v>4442.1</v>
      </c>
      <c r="HK624" s="407"/>
      <c r="HL624" s="550"/>
      <c r="HM624" s="585" t="n">
        <v>6</v>
      </c>
      <c r="HN624" s="462" t="n">
        <v>3.97</v>
      </c>
      <c r="HO624" s="575" t="n">
        <v>0.15</v>
      </c>
      <c r="HP624" s="549" t="n">
        <v>0.2</v>
      </c>
      <c r="HQ624" s="586" t="n">
        <v>4.66</v>
      </c>
      <c r="HR624" s="587" t="n">
        <v>0.24</v>
      </c>
      <c r="HS624" s="521" t="n">
        <v>0.13</v>
      </c>
      <c r="HT624" s="588" t="n">
        <v>4</v>
      </c>
      <c r="HU624" s="523" t="n">
        <f aca="false">72500/BA624*24</f>
        <v>42.2750795694745</v>
      </c>
      <c r="HV624" s="514" t="n">
        <f aca="false">1-HC624/BE624</f>
        <v>0.776876267748479</v>
      </c>
      <c r="HW624" s="514" t="n">
        <f aca="false">1-HD624/BF624</f>
        <v>0.872284644194756</v>
      </c>
      <c r="HX624" s="514" t="n">
        <f aca="false">1-HN624/BK624</f>
        <v>0.68984375</v>
      </c>
      <c r="HY624" s="600"/>
    </row>
    <row r="625" s="599" customFormat="true" ht="15" hidden="false" customHeight="true" outlineLevel="0" collapsed="false">
      <c r="A625" s="401" t="n">
        <v>44107</v>
      </c>
      <c r="B625" s="516" t="n">
        <v>38986</v>
      </c>
      <c r="C625" s="403" t="n">
        <f aca="false">B625/$B$6</f>
        <v>0.77972</v>
      </c>
      <c r="D625" s="572" t="n">
        <v>7.93</v>
      </c>
      <c r="E625" s="573" t="n">
        <v>42.4</v>
      </c>
      <c r="F625" s="407" t="n">
        <v>146</v>
      </c>
      <c r="G625" s="407" t="n">
        <f aca="false">F625*B625/1000</f>
        <v>5691.956</v>
      </c>
      <c r="H625" s="403" t="n">
        <f aca="false">G625/$G$6</f>
        <v>0.22767824</v>
      </c>
      <c r="I625" s="574"/>
      <c r="J625" s="407"/>
      <c r="K625" s="575"/>
      <c r="L625" s="575"/>
      <c r="M625" s="575"/>
      <c r="N625" s="576"/>
      <c r="O625" s="576"/>
      <c r="P625" s="410"/>
      <c r="Q625" s="410" t="n">
        <v>960</v>
      </c>
      <c r="R625" s="410"/>
      <c r="S625" s="410"/>
      <c r="T625" s="411" t="n">
        <v>5.18</v>
      </c>
      <c r="U625" s="410" t="n">
        <f aca="false">V625/2.9</f>
        <v>2673.79310344828</v>
      </c>
      <c r="V625" s="410" t="n">
        <v>7754</v>
      </c>
      <c r="W625" s="410" t="n">
        <v>3435</v>
      </c>
      <c r="X625" s="517" t="n">
        <v>480</v>
      </c>
      <c r="Y625" s="474"/>
      <c r="Z625" s="430"/>
      <c r="AA625" s="410"/>
      <c r="AB625" s="410"/>
      <c r="AC625" s="410"/>
      <c r="AD625" s="475"/>
      <c r="AE625" s="478"/>
      <c r="AF625" s="479" t="n">
        <f aca="false">X625+Q625</f>
        <v>1440</v>
      </c>
      <c r="AG625" s="478" t="n">
        <f aca="false">AF625/$AF$6</f>
        <v>0.576</v>
      </c>
      <c r="AH625" s="479" t="n">
        <f aca="false">AI625/2.9</f>
        <v>1799.31034482759</v>
      </c>
      <c r="AI625" s="479" t="n">
        <f aca="false">(V625*Q625+F625*X625)/AF625</f>
        <v>5218</v>
      </c>
      <c r="AJ625" s="474" t="n">
        <f aca="false">(V625*Q625+X625*F625)/1000</f>
        <v>7513.92</v>
      </c>
      <c r="AK625" s="478" t="n">
        <f aca="false">AJ625/$AJ$6</f>
        <v>0.333952</v>
      </c>
      <c r="AL625" s="448" t="n">
        <v>38</v>
      </c>
      <c r="AM625" s="480"/>
      <c r="AN625" s="474" t="n">
        <v>4836</v>
      </c>
      <c r="AO625" s="474" t="n">
        <v>4875</v>
      </c>
      <c r="AP625" s="480" t="n">
        <v>7.35</v>
      </c>
      <c r="AQ625" s="448" t="n">
        <v>548</v>
      </c>
      <c r="AR625" s="474" t="n">
        <f aca="false">AQ625*2.9</f>
        <v>1589.2</v>
      </c>
      <c r="AS625" s="658" t="n">
        <f aca="false">AR625/AQ625</f>
        <v>2.9</v>
      </c>
      <c r="AT625" s="474" t="n">
        <v>5700</v>
      </c>
      <c r="AU625" s="448"/>
      <c r="AV625" s="481" t="n">
        <v>1.2</v>
      </c>
      <c r="AW625" s="480" t="n">
        <v>7.21</v>
      </c>
      <c r="AX625" s="480" t="n">
        <v>32.85</v>
      </c>
      <c r="AY625" s="481" t="n">
        <v>29</v>
      </c>
      <c r="AZ625" s="481" t="n">
        <v>4.7</v>
      </c>
      <c r="BA625" s="421" t="n">
        <f aca="false">CC625+DF625</f>
        <v>39717</v>
      </c>
      <c r="BB625" s="422" t="n">
        <f aca="false">BA625/$BA$6</f>
        <v>0.79434</v>
      </c>
      <c r="BC625" s="423"/>
      <c r="BD625" s="424" t="n">
        <v>7.76</v>
      </c>
      <c r="BE625" s="425" t="n">
        <v>56.7</v>
      </c>
      <c r="BF625" s="421" t="n">
        <v>212</v>
      </c>
      <c r="BG625" s="427" t="n">
        <v>7310</v>
      </c>
      <c r="BH625" s="421" t="n">
        <f aca="false">BG625*0.67</f>
        <v>4897.7</v>
      </c>
      <c r="BI625" s="433"/>
      <c r="BJ625" s="422"/>
      <c r="BK625" s="428" t="n">
        <v>15.5</v>
      </c>
      <c r="BL625" s="428"/>
      <c r="BM625" s="429"/>
      <c r="BN625" s="423"/>
      <c r="BO625" s="426" t="n">
        <v>138</v>
      </c>
      <c r="BP625" s="426"/>
      <c r="BQ625" s="424" t="n">
        <v>4.19</v>
      </c>
      <c r="BR625" s="422" t="n">
        <f aca="false">BQ625/$BQ$6</f>
        <v>0.581944444444444</v>
      </c>
      <c r="BS625" s="410" t="n">
        <f aca="false">BA625+AF625</f>
        <v>41157</v>
      </c>
      <c r="BT625" s="430" t="n">
        <f aca="false">(BD625*BA625+AP625*AF625)/(AF625+BA625)</f>
        <v>7.74565493111743</v>
      </c>
      <c r="BU625" s="431" t="n">
        <f aca="false">(AQ625*Y625+BA625*BE625)/(BA625+Y625)</f>
        <v>56.7</v>
      </c>
      <c r="BV625" s="431" t="n">
        <f aca="false">(BA625*BF625+AR625*AF625)/(AF625+BA625)</f>
        <v>260.185436256287</v>
      </c>
      <c r="BW625" s="431" t="n">
        <f aca="false">(BA625*BG625+AS625*AF625)/(AF625+BA625)</f>
        <v>7054.33938333698</v>
      </c>
      <c r="BX625" s="431" t="n">
        <f aca="false">BW625*0.65</f>
        <v>4585.32059916904</v>
      </c>
      <c r="BY625" s="431" t="n">
        <f aca="false">(BK625*BA625+AY625*AF625)/BS625</f>
        <v>15.9723376339383</v>
      </c>
      <c r="BZ625" s="431"/>
      <c r="CA625" s="432"/>
      <c r="CB625" s="431" t="n">
        <f aca="false">BO625</f>
        <v>138</v>
      </c>
      <c r="CC625" s="433" t="n">
        <v>19676</v>
      </c>
      <c r="CD625" s="412" t="n">
        <f aca="false">CC625+AF625/2</f>
        <v>20396</v>
      </c>
      <c r="CE625" s="422" t="n">
        <f aca="false">CD625/25000</f>
        <v>0.81584</v>
      </c>
      <c r="CF625" s="434" t="n">
        <f aca="false">6700/CD625*24</f>
        <v>7.883898803687</v>
      </c>
      <c r="CG625" s="435"/>
      <c r="CH625" s="428"/>
      <c r="CI625" s="447" t="n">
        <f aca="false">9500/CD625*24</f>
        <v>11.1786624828398</v>
      </c>
      <c r="CJ625" s="437" t="n">
        <v>30.6</v>
      </c>
      <c r="CK625" s="437" t="n">
        <v>2.42</v>
      </c>
      <c r="CL625" s="424"/>
      <c r="CM625" s="424" t="n">
        <v>21.1</v>
      </c>
      <c r="CN625" s="424" t="n">
        <v>78</v>
      </c>
      <c r="CO625" s="433"/>
      <c r="CP625" s="433"/>
      <c r="CQ625" s="438"/>
      <c r="CR625" s="438" t="n">
        <v>0.97</v>
      </c>
      <c r="CS625" s="425"/>
      <c r="CT625" s="433" t="n">
        <f aca="false">3500/CD625*24</f>
        <v>4.11845459894097</v>
      </c>
      <c r="CU625" s="435" t="n">
        <v>7.24</v>
      </c>
      <c r="CV625" s="439"/>
      <c r="CW625" s="440"/>
      <c r="CX625" s="441"/>
      <c r="CY625" s="442"/>
      <c r="CZ625" s="443"/>
      <c r="DA625" s="443"/>
      <c r="DB625" s="443"/>
      <c r="DC625" s="443"/>
      <c r="DD625" s="444"/>
      <c r="DE625" s="441"/>
      <c r="DF625" s="445" t="n">
        <v>20041</v>
      </c>
      <c r="DG625" s="446" t="n">
        <f aca="false">DF625+AF625/2</f>
        <v>20761</v>
      </c>
      <c r="DH625" s="422" t="n">
        <f aca="false">DG625/25000</f>
        <v>0.83044</v>
      </c>
      <c r="DI625" s="447" t="n">
        <f aca="false">6700/DG625*24</f>
        <v>7.74529165261789</v>
      </c>
      <c r="DJ625" s="435" t="n">
        <v>7.81</v>
      </c>
      <c r="DK625" s="428" t="n">
        <v>3.2</v>
      </c>
      <c r="DL625" s="447" t="n">
        <f aca="false">9500/DG625*24</f>
        <v>10.9821299552045</v>
      </c>
      <c r="DM625" s="423" t="n">
        <v>30.7</v>
      </c>
      <c r="DN625" s="423" t="n">
        <v>2.73</v>
      </c>
      <c r="DO625" s="424" t="n">
        <v>7.69</v>
      </c>
      <c r="DP625" s="424" t="n">
        <v>22.4</v>
      </c>
      <c r="DQ625" s="424" t="n">
        <v>90</v>
      </c>
      <c r="DR625" s="433"/>
      <c r="DS625" s="433"/>
      <c r="DT625" s="438"/>
      <c r="DU625" s="438" t="n">
        <v>0.97</v>
      </c>
      <c r="DV625" s="425"/>
      <c r="DW625" s="447" t="n">
        <f aca="false">3500/DG625*24</f>
        <v>4.04604787823323</v>
      </c>
      <c r="DX625" s="435" t="n">
        <v>7.2</v>
      </c>
      <c r="DY625" s="439" t="n">
        <v>7.9</v>
      </c>
      <c r="DZ625" s="440" t="n">
        <v>18.9</v>
      </c>
      <c r="EA625" s="661" t="n">
        <f aca="false">DZ625*3.6</f>
        <v>68.04</v>
      </c>
      <c r="EB625" s="442" t="n">
        <v>6560</v>
      </c>
      <c r="EC625" s="443" t="n">
        <v>6.2</v>
      </c>
      <c r="ED625" s="443"/>
      <c r="EE625" s="443"/>
      <c r="EF625" s="443"/>
      <c r="EG625" s="444" t="n">
        <v>3</v>
      </c>
      <c r="EH625" s="441"/>
      <c r="EI625" s="430" t="n">
        <f aca="false">DY625</f>
        <v>7.9</v>
      </c>
      <c r="EJ625" s="448" t="n">
        <f aca="false">DZ625</f>
        <v>18.9</v>
      </c>
      <c r="EK625" s="449" t="n">
        <f aca="false">EA625</f>
        <v>68.04</v>
      </c>
      <c r="EL625" s="418" t="n">
        <f aca="false">EB625</f>
        <v>6560</v>
      </c>
      <c r="EM625" s="432" t="n">
        <f aca="false">EC625</f>
        <v>6.2</v>
      </c>
      <c r="EN625" s="432"/>
      <c r="EO625" s="432"/>
      <c r="EP625" s="432"/>
      <c r="EQ625" s="431" t="n">
        <f aca="false">EG625</f>
        <v>3</v>
      </c>
      <c r="ER625" s="449"/>
      <c r="ES625" s="450" t="n">
        <f aca="false">44000/(BA625+AF625)*24</f>
        <v>25.6578467818354</v>
      </c>
      <c r="ET625" s="451" t="n">
        <f aca="false">(BA625+AF625)/BA$6</f>
        <v>0.82314</v>
      </c>
      <c r="EU625" s="452" t="n">
        <f aca="false">BV625/1000/ES625*24</f>
        <v>0.243373909090909</v>
      </c>
      <c r="EV625" s="451" t="n">
        <f aca="false">EU625/$EU$6</f>
        <v>0.450692424242424</v>
      </c>
      <c r="EW625" s="514" t="n">
        <f aca="false">1-EM625/BY625</f>
        <v>0.611828891794391</v>
      </c>
      <c r="EX625" s="515" t="n">
        <f aca="false">BY625-EM625</f>
        <v>9.77233763393834</v>
      </c>
      <c r="EY625" s="514" t="n">
        <f aca="false">1-EJ625/BU625</f>
        <v>0.666666666666667</v>
      </c>
      <c r="EZ625" s="515" t="n">
        <f aca="false">BU625-EJ625</f>
        <v>37.8</v>
      </c>
      <c r="FA625" s="451" t="n">
        <f aca="false">1-EK625/BV625</f>
        <v>0.73849420252339</v>
      </c>
      <c r="FB625" s="432" t="n">
        <f aca="false">BV625-EK625</f>
        <v>192.145436256287</v>
      </c>
      <c r="FC625" s="453"/>
      <c r="FD625" s="432"/>
      <c r="FE625" s="453" t="n">
        <f aca="false">1-EQ625/CB625</f>
        <v>0.978260869565217</v>
      </c>
      <c r="FF625" s="431" t="n">
        <f aca="false">CB625-EQ625</f>
        <v>135</v>
      </c>
      <c r="FG625" s="406" t="n">
        <v>50400</v>
      </c>
      <c r="FH625" s="590"/>
      <c r="FI625" s="591"/>
      <c r="FJ625" s="592"/>
      <c r="FK625" s="456" t="n">
        <f aca="false">3000/BS625*24</f>
        <v>1.74939864421605</v>
      </c>
      <c r="FL625" s="531" t="n">
        <v>2200</v>
      </c>
      <c r="FM625" s="456" t="n">
        <f aca="false">FL625/BS625*1000</f>
        <v>53.4538474621571</v>
      </c>
      <c r="FN625" s="531" t="n">
        <v>5143</v>
      </c>
      <c r="FO625" s="533" t="n">
        <f aca="false">FN625/11.15/1.2/1000</f>
        <v>0.384379671150972</v>
      </c>
      <c r="FP625" s="450" t="n">
        <f aca="false">FN625/BS625*1000</f>
        <v>124.960517044488</v>
      </c>
      <c r="FQ625" s="458" t="n">
        <v>43.2</v>
      </c>
      <c r="FR625" s="459" t="n">
        <f aca="false">FQ625/BS625*1000</f>
        <v>1.04963918652963</v>
      </c>
      <c r="FS625" s="577" t="n">
        <v>7.81</v>
      </c>
      <c r="FT625" s="578" t="n">
        <v>16.9</v>
      </c>
      <c r="FU625" s="661" t="n">
        <v>46</v>
      </c>
      <c r="FV625" s="580" t="n">
        <v>4</v>
      </c>
      <c r="FW625" s="581"/>
      <c r="FX625" s="580"/>
      <c r="FY625" s="453" t="n">
        <f aca="false">1-FV625/(EG625+DD625)</f>
        <v>-0.333333333333333</v>
      </c>
      <c r="FZ625" s="453"/>
      <c r="GA625" s="430"/>
      <c r="GB625" s="514" t="n">
        <f aca="false">1-FT625/DZ625</f>
        <v>0.105820105820106</v>
      </c>
      <c r="GC625" s="515" t="n">
        <f aca="false">(CW625+DZ625-FT625)</f>
        <v>2</v>
      </c>
      <c r="GD625" s="514" t="n">
        <f aca="false">1-FU625/EA625</f>
        <v>0.323927101704879</v>
      </c>
      <c r="GE625" s="528" t="n">
        <f aca="false">CX625+EA625-FU625</f>
        <v>22.04</v>
      </c>
      <c r="GF625" s="462" t="n">
        <f aca="false">4100/BS625*24</f>
        <v>2.39084481376194</v>
      </c>
      <c r="GG625" s="607" t="n">
        <v>35</v>
      </c>
      <c r="GH625" s="451" t="n">
        <f aca="false">GG625/80</f>
        <v>0.4375</v>
      </c>
      <c r="GI625" s="406" t="n">
        <v>228</v>
      </c>
      <c r="GJ625" s="463" t="n">
        <f aca="false">GI625/GG625</f>
        <v>6.51428571428571</v>
      </c>
      <c r="GK625" s="464" t="n">
        <f aca="false">GG625/(BS625/24)*1000</f>
        <v>20.4096508491873</v>
      </c>
      <c r="GL625" s="465" t="n">
        <v>7.93</v>
      </c>
      <c r="GM625" s="530" t="n">
        <v>15.9</v>
      </c>
      <c r="GN625" s="407" t="n">
        <v>44</v>
      </c>
      <c r="GO625" s="514" t="n">
        <f aca="false">1-GM625/FT625</f>
        <v>0.059171597633136</v>
      </c>
      <c r="GP625" s="451" t="n">
        <f aca="false">1-GN625/FU625</f>
        <v>0.0434782608695652</v>
      </c>
      <c r="GQ625" s="578" t="n">
        <v>8</v>
      </c>
      <c r="GR625" s="456" t="n">
        <f aca="false">4300/BS625*24</f>
        <v>2.50747139004301</v>
      </c>
      <c r="GS625" s="532" t="n">
        <f aca="false">HC625</f>
        <v>12.2</v>
      </c>
      <c r="GT625" s="532" t="n">
        <f aca="false">HD625</f>
        <v>37.82</v>
      </c>
      <c r="GU625" s="514" t="n">
        <f aca="false">1-GS625/GM625</f>
        <v>0.232704402515723</v>
      </c>
      <c r="GV625" s="514" t="n">
        <f aca="false">1-GT625/GN625</f>
        <v>0.140454545454546</v>
      </c>
      <c r="GW625" s="514" t="n">
        <f aca="false">1-HC625/FT625</f>
        <v>0.27810650887574</v>
      </c>
      <c r="GX625" s="514" t="n">
        <f aca="false">1-HD625/FU625</f>
        <v>0.177826086956522</v>
      </c>
      <c r="GY625" s="463" t="n">
        <f aca="false">GK625/(FU625-HD625)</f>
        <v>2.49506734097644</v>
      </c>
      <c r="GZ625" s="406" t="n">
        <v>41385</v>
      </c>
      <c r="HA625" s="582" t="n">
        <v>8.24</v>
      </c>
      <c r="HB625" s="452" t="n">
        <v>8.08</v>
      </c>
      <c r="HC625" s="578" t="n">
        <v>12.2</v>
      </c>
      <c r="HD625" s="464" t="n">
        <f aca="false">HC625*3.1</f>
        <v>37.82</v>
      </c>
      <c r="HE625" s="464" t="n">
        <v>11.2</v>
      </c>
      <c r="HF625" s="464" t="n">
        <f aca="false">HE625*2.7</f>
        <v>30.24</v>
      </c>
      <c r="HG625" s="583"/>
      <c r="HH625" s="576" t="n">
        <v>4</v>
      </c>
      <c r="HI625" s="584" t="n">
        <v>6660</v>
      </c>
      <c r="HJ625" s="407" t="n">
        <f aca="false">HI625*0.67</f>
        <v>4462.2</v>
      </c>
      <c r="HK625" s="407"/>
      <c r="HL625" s="550"/>
      <c r="HM625" s="585"/>
      <c r="HN625" s="462" t="n">
        <v>4.85</v>
      </c>
      <c r="HO625" s="575"/>
      <c r="HP625" s="549" t="n">
        <v>0.22</v>
      </c>
      <c r="HQ625" s="586"/>
      <c r="HR625" s="587"/>
      <c r="HS625" s="521" t="n">
        <v>0.16</v>
      </c>
      <c r="HT625" s="588" t="n">
        <v>4</v>
      </c>
      <c r="HU625" s="523" t="n">
        <f aca="false">72500/BA625*24</f>
        <v>43.8099554347005</v>
      </c>
      <c r="HV625" s="514" t="n">
        <f aca="false">1-HC625/BE625</f>
        <v>0.784832451499118</v>
      </c>
      <c r="HW625" s="514" t="n">
        <f aca="false">1-HD625/BF625</f>
        <v>0.821603773584906</v>
      </c>
      <c r="HX625" s="514" t="n">
        <f aca="false">1-HN625/BK625</f>
        <v>0.687096774193548</v>
      </c>
      <c r="HY625" s="600"/>
    </row>
    <row r="626" customFormat="false" ht="15" hidden="false" customHeight="true" outlineLevel="0" collapsed="false">
      <c r="A626" s="486" t="n">
        <v>44108</v>
      </c>
      <c r="B626" s="487" t="n">
        <v>36243</v>
      </c>
      <c r="C626" s="488" t="n">
        <f aca="false">B626/$B$6</f>
        <v>0.72486</v>
      </c>
      <c r="D626" s="489" t="n">
        <v>7.88</v>
      </c>
      <c r="E626" s="490"/>
      <c r="F626" s="491" t="n">
        <v>263</v>
      </c>
      <c r="G626" s="491" t="n">
        <f aca="false">F626*B626/1000</f>
        <v>9531.909</v>
      </c>
      <c r="H626" s="488" t="n">
        <f aca="false">G626/$G$6</f>
        <v>0.38127636</v>
      </c>
      <c r="I626" s="491"/>
      <c r="J626" s="491"/>
      <c r="K626" s="492"/>
      <c r="L626" s="492"/>
      <c r="M626" s="492"/>
      <c r="N626" s="493"/>
      <c r="O626" s="493"/>
      <c r="P626" s="410"/>
      <c r="Q626" s="410" t="n">
        <v>960</v>
      </c>
      <c r="R626" s="410"/>
      <c r="S626" s="410"/>
      <c r="T626" s="411" t="n">
        <v>5.04</v>
      </c>
      <c r="U626" s="412" t="n">
        <f aca="false">V626/2.9</f>
        <v>3100.34482758621</v>
      </c>
      <c r="V626" s="410" t="n">
        <v>8991</v>
      </c>
      <c r="W626" s="410" t="n">
        <v>2895</v>
      </c>
      <c r="X626" s="413" t="n">
        <v>480</v>
      </c>
      <c r="Y626" s="474"/>
      <c r="Z626" s="430"/>
      <c r="AA626" s="448"/>
      <c r="AB626" s="410"/>
      <c r="AC626" s="410"/>
      <c r="AD626" s="475"/>
      <c r="AE626" s="478"/>
      <c r="AF626" s="479" t="n">
        <f aca="false">X626+Q626</f>
        <v>1440</v>
      </c>
      <c r="AG626" s="478" t="n">
        <f aca="false">AF626/$AF$6</f>
        <v>0.576</v>
      </c>
      <c r="AH626" s="479" t="n">
        <f aca="false">AI626/2.9</f>
        <v>2097.12643678161</v>
      </c>
      <c r="AI626" s="479" t="n">
        <f aca="false">(V626*Q626+F626*X626)/AF626</f>
        <v>6081.66666666667</v>
      </c>
      <c r="AJ626" s="474" t="n">
        <f aca="false">(V626*Q626+X626*F626)/1000</f>
        <v>8757.6</v>
      </c>
      <c r="AK626" s="478" t="n">
        <f aca="false">AJ626/$AJ$6</f>
        <v>0.389226666666667</v>
      </c>
      <c r="AL626" s="448" t="n">
        <v>38</v>
      </c>
      <c r="AM626" s="480"/>
      <c r="AN626" s="474" t="n">
        <v>4760</v>
      </c>
      <c r="AO626" s="474" t="n">
        <v>4790</v>
      </c>
      <c r="AP626" s="480" t="n">
        <v>7.27</v>
      </c>
      <c r="AQ626" s="448" t="n">
        <v>557</v>
      </c>
      <c r="AR626" s="474" t="n">
        <f aca="false">AQ626*2.9</f>
        <v>1615.3</v>
      </c>
      <c r="AS626" s="658" t="n">
        <f aca="false">AR626/AQ626</f>
        <v>2.9</v>
      </c>
      <c r="AT626" s="474" t="n">
        <v>5370</v>
      </c>
      <c r="AU626" s="448"/>
      <c r="AV626" s="481" t="n">
        <v>0.9</v>
      </c>
      <c r="AW626" s="480" t="n">
        <v>4.64</v>
      </c>
      <c r="AX626" s="480" t="n">
        <v>34.15</v>
      </c>
      <c r="AY626" s="481" t="n">
        <v>26.1</v>
      </c>
      <c r="AZ626" s="481" t="n">
        <v>4.5</v>
      </c>
      <c r="BA626" s="421" t="n">
        <f aca="false">CC626+DF626</f>
        <v>34413</v>
      </c>
      <c r="BB626" s="422" t="n">
        <f aca="false">BA626/$BA$6</f>
        <v>0.68826</v>
      </c>
      <c r="BC626" s="423"/>
      <c r="BD626" s="424" t="n">
        <v>7.8</v>
      </c>
      <c r="BE626" s="425"/>
      <c r="BF626" s="426" t="n">
        <v>234</v>
      </c>
      <c r="BG626" s="427" t="n">
        <v>6790</v>
      </c>
      <c r="BH626" s="421" t="n">
        <f aca="false">BG626*0.67</f>
        <v>4549.3</v>
      </c>
      <c r="BI626" s="421"/>
      <c r="BJ626" s="422"/>
      <c r="BK626" s="428" t="n">
        <v>16.7</v>
      </c>
      <c r="BL626" s="428"/>
      <c r="BM626" s="429"/>
      <c r="BN626" s="423"/>
      <c r="BO626" s="426" t="n">
        <v>118</v>
      </c>
      <c r="BP626" s="426"/>
      <c r="BQ626" s="424" t="n">
        <v>3.94</v>
      </c>
      <c r="BR626" s="422" t="n">
        <f aca="false">BQ626/$BQ$6</f>
        <v>0.547222222222222</v>
      </c>
      <c r="BS626" s="410" t="n">
        <f aca="false">BA626+AF626</f>
        <v>35853</v>
      </c>
      <c r="BT626" s="430" t="n">
        <f aca="false">(BD626*BA626+AP626*AF626)/(AF626+BA626)</f>
        <v>7.77871307840348</v>
      </c>
      <c r="BU626" s="431"/>
      <c r="BV626" s="431" t="n">
        <f aca="false">(BA626*BF626+AR626*AF626)/(AF626+BA626)</f>
        <v>289.47853736089</v>
      </c>
      <c r="BW626" s="431" t="n">
        <f aca="false">(BA626*BG626+AS626*AF626)/(AF626+BA626)</f>
        <v>6517.40289515522</v>
      </c>
      <c r="BX626" s="431" t="n">
        <f aca="false">BW626*0.65</f>
        <v>4236.31188185089</v>
      </c>
      <c r="BY626" s="431" t="n">
        <f aca="false">(BK626*BA626+AY626*AF626)/BS626</f>
        <v>17.0775416283156</v>
      </c>
      <c r="BZ626" s="431"/>
      <c r="CA626" s="432"/>
      <c r="CB626" s="431" t="n">
        <f aca="false">BO626</f>
        <v>118</v>
      </c>
      <c r="CC626" s="433" t="n">
        <v>17191</v>
      </c>
      <c r="CD626" s="412" t="n">
        <f aca="false">CC626+AF626/2</f>
        <v>17911</v>
      </c>
      <c r="CE626" s="422" t="n">
        <f aca="false">CD626/25000</f>
        <v>0.71644</v>
      </c>
      <c r="CF626" s="434" t="n">
        <f aca="false">6700/CD626*24</f>
        <v>8.9777231868684</v>
      </c>
      <c r="CG626" s="435"/>
      <c r="CH626" s="428"/>
      <c r="CI626" s="447" t="n">
        <f aca="false">9500/CD626*24</f>
        <v>12.7296075037686</v>
      </c>
      <c r="CJ626" s="437" t="n">
        <v>30.6</v>
      </c>
      <c r="CK626" s="437" t="n">
        <v>2.84</v>
      </c>
      <c r="CL626" s="424"/>
      <c r="CM626" s="424"/>
      <c r="CN626" s="424" t="n">
        <v>75</v>
      </c>
      <c r="CO626" s="433"/>
      <c r="CP626" s="433"/>
      <c r="CQ626" s="438"/>
      <c r="CR626" s="438" t="n">
        <v>0.96</v>
      </c>
      <c r="CS626" s="482"/>
      <c r="CT626" s="433" t="n">
        <f aca="false">3500/CD626*24</f>
        <v>4.68985539612529</v>
      </c>
      <c r="CU626" s="435" t="n">
        <v>7.49</v>
      </c>
      <c r="CV626" s="494"/>
      <c r="CW626" s="495"/>
      <c r="CX626" s="496"/>
      <c r="CY626" s="497"/>
      <c r="CZ626" s="498"/>
      <c r="DA626" s="498"/>
      <c r="DB626" s="498"/>
      <c r="DC626" s="498"/>
      <c r="DD626" s="499"/>
      <c r="DE626" s="499"/>
      <c r="DF626" s="433" t="n">
        <v>17222</v>
      </c>
      <c r="DG626" s="446" t="n">
        <f aca="false">DF626+AF626/2</f>
        <v>17942</v>
      </c>
      <c r="DH626" s="422" t="n">
        <f aca="false">DG626/25000</f>
        <v>0.71768</v>
      </c>
      <c r="DI626" s="447" t="n">
        <f aca="false">6700/DG626*24</f>
        <v>8.96221157061643</v>
      </c>
      <c r="DJ626" s="435" t="n">
        <v>7.68</v>
      </c>
      <c r="DK626" s="428" t="n">
        <v>3.7</v>
      </c>
      <c r="DL626" s="447" t="n">
        <f aca="false">9500/DG626*24</f>
        <v>12.7076134210233</v>
      </c>
      <c r="DM626" s="542" t="n">
        <v>30.7</v>
      </c>
      <c r="DN626" s="542" t="n">
        <v>3.23</v>
      </c>
      <c r="DO626" s="543" t="n">
        <v>7.61</v>
      </c>
      <c r="DP626" s="543"/>
      <c r="DQ626" s="543" t="n">
        <v>88</v>
      </c>
      <c r="DR626" s="433"/>
      <c r="DS626" s="433"/>
      <c r="DT626" s="438"/>
      <c r="DU626" s="438" t="n">
        <v>0.96</v>
      </c>
      <c r="DV626" s="482"/>
      <c r="DW626" s="447" t="n">
        <f aca="false">3500/DG626*24</f>
        <v>4.68175231300858</v>
      </c>
      <c r="DX626" s="435" t="n">
        <v>7.53</v>
      </c>
      <c r="DY626" s="494" t="n">
        <v>7.93</v>
      </c>
      <c r="DZ626" s="495"/>
      <c r="EA626" s="496" t="n">
        <v>66</v>
      </c>
      <c r="EB626" s="497" t="n">
        <v>6240</v>
      </c>
      <c r="EC626" s="498" t="n">
        <v>6.9</v>
      </c>
      <c r="ED626" s="498"/>
      <c r="EE626" s="498"/>
      <c r="EF626" s="498"/>
      <c r="EG626" s="499" t="n">
        <v>4</v>
      </c>
      <c r="EH626" s="496"/>
      <c r="EI626" s="430" t="n">
        <f aca="false">DY626</f>
        <v>7.93</v>
      </c>
      <c r="EJ626" s="448"/>
      <c r="EK626" s="449" t="n">
        <f aca="false">EA626</f>
        <v>66</v>
      </c>
      <c r="EL626" s="418" t="n">
        <f aca="false">EB626</f>
        <v>6240</v>
      </c>
      <c r="EM626" s="432" t="n">
        <f aca="false">EC626</f>
        <v>6.9</v>
      </c>
      <c r="EN626" s="432"/>
      <c r="EO626" s="432"/>
      <c r="EP626" s="432"/>
      <c r="EQ626" s="431" t="n">
        <f aca="false">EG626</f>
        <v>4</v>
      </c>
      <c r="ER626" s="449"/>
      <c r="ES626" s="450" t="n">
        <f aca="false">44000/(BA626+AF626)*24</f>
        <v>29.4536022090202</v>
      </c>
      <c r="ET626" s="451" t="n">
        <f aca="false">(BA626+AF626)/BA$6</f>
        <v>0.71706</v>
      </c>
      <c r="EU626" s="452" t="n">
        <f aca="false">BV626/1000/ES626*24</f>
        <v>0.235878954545455</v>
      </c>
      <c r="EV626" s="500" t="n">
        <f aca="false">EU626/$EU$6</f>
        <v>0.436812878787879</v>
      </c>
      <c r="EW626" s="514" t="n">
        <f aca="false">1-EM626/BY626</f>
        <v>0.595960580850854</v>
      </c>
      <c r="EX626" s="515" t="n">
        <f aca="false">BY626-EM626</f>
        <v>10.1775416283156</v>
      </c>
      <c r="EY626" s="514"/>
      <c r="EZ626" s="515"/>
      <c r="FA626" s="451" t="n">
        <f aca="false">1-EK626/BV626</f>
        <v>0.77200382245362</v>
      </c>
      <c r="FB626" s="432" t="n">
        <f aca="false">BV626-EK626</f>
        <v>223.47853736089</v>
      </c>
      <c r="FC626" s="453"/>
      <c r="FD626" s="432"/>
      <c r="FE626" s="453" t="n">
        <f aca="false">1-EQ626/CB626</f>
        <v>0.966101694915254</v>
      </c>
      <c r="FF626" s="431" t="n">
        <f aca="false">CB626-EQ626</f>
        <v>114</v>
      </c>
      <c r="FG626" s="491" t="n">
        <v>50400</v>
      </c>
      <c r="FH626" s="499"/>
      <c r="FI626" s="502"/>
      <c r="FJ626" s="488"/>
      <c r="FK626" s="456" t="n">
        <f aca="false">3000/BS626*24</f>
        <v>2.00820015061501</v>
      </c>
      <c r="FL626" s="491" t="n">
        <v>2800</v>
      </c>
      <c r="FM626" s="456" t="n">
        <f aca="false">FL626/BS626*1000</f>
        <v>78.0966725239171</v>
      </c>
      <c r="FN626" s="491" t="n">
        <v>4865</v>
      </c>
      <c r="FO626" s="533" t="n">
        <f aca="false">FN626/11.15/1.2/1000</f>
        <v>0.363602391629297</v>
      </c>
      <c r="FP626" s="450" t="n">
        <f aca="false">FN626/BS626*1000</f>
        <v>135.692968510306</v>
      </c>
      <c r="FQ626" s="504" t="n">
        <v>43.2</v>
      </c>
      <c r="FR626" s="459" t="n">
        <f aca="false">FQ626/BS626*1000</f>
        <v>1.20492009036901</v>
      </c>
      <c r="FS626" s="505" t="n">
        <v>7.84</v>
      </c>
      <c r="FT626" s="536"/>
      <c r="FU626" s="496" t="n">
        <v>56</v>
      </c>
      <c r="FV626" s="491" t="n">
        <v>8</v>
      </c>
      <c r="FW626" s="505"/>
      <c r="FX626" s="491"/>
      <c r="FY626" s="453" t="n">
        <f aca="false">1-FV626/(EG626+DD626)</f>
        <v>-1</v>
      </c>
      <c r="FZ626" s="453"/>
      <c r="GA626" s="430"/>
      <c r="GB626" s="500"/>
      <c r="GC626" s="515"/>
      <c r="GD626" s="500" t="n">
        <f aca="false">1-FU626/EA626</f>
        <v>0.151515151515152</v>
      </c>
      <c r="GE626" s="528" t="n">
        <f aca="false">CX626+EA626-FU626</f>
        <v>10</v>
      </c>
      <c r="GF626" s="462" t="n">
        <f aca="false">4100/BS626*24</f>
        <v>2.74454020584052</v>
      </c>
      <c r="GG626" s="491" t="n">
        <v>20</v>
      </c>
      <c r="GH626" s="527" t="n">
        <f aca="false">GG626/80</f>
        <v>0.25</v>
      </c>
      <c r="GI626" s="491" t="n">
        <v>140</v>
      </c>
      <c r="GJ626" s="545" t="n">
        <f aca="false">GI626/GG626</f>
        <v>7</v>
      </c>
      <c r="GK626" s="464" t="n">
        <f aca="false">GG626/(BS626/24)*1000</f>
        <v>13.3880010041001</v>
      </c>
      <c r="GL626" s="508" t="n">
        <v>7.95</v>
      </c>
      <c r="GM626" s="536"/>
      <c r="GN626" s="537" t="n">
        <v>56</v>
      </c>
      <c r="GO626" s="527"/>
      <c r="GP626" s="527" t="n">
        <f aca="false">1-GN626/FU626</f>
        <v>0</v>
      </c>
      <c r="GQ626" s="536" t="n">
        <v>8</v>
      </c>
      <c r="GR626" s="456" t="n">
        <f aca="false">4300/BS626*24</f>
        <v>2.87842021588152</v>
      </c>
      <c r="GS626" s="537" t="n">
        <f aca="false">HC626</f>
        <v>0</v>
      </c>
      <c r="GT626" s="537" t="n">
        <f aca="false">HD626</f>
        <v>48</v>
      </c>
      <c r="GU626" s="527"/>
      <c r="GV626" s="527" t="n">
        <f aca="false">1-GT626/GN626</f>
        <v>0.142857142857143</v>
      </c>
      <c r="GW626" s="527"/>
      <c r="GX626" s="527" t="n">
        <f aca="false">1-HD626/FU626</f>
        <v>0.142857142857143</v>
      </c>
      <c r="GY626" s="545" t="n">
        <f aca="false">GK626/(FU626-HD626)</f>
        <v>1.67350012551251</v>
      </c>
      <c r="GZ626" s="491" t="n">
        <v>35423</v>
      </c>
      <c r="HA626" s="494" t="n">
        <v>8.26</v>
      </c>
      <c r="HB626" s="494" t="n">
        <v>8.1</v>
      </c>
      <c r="HC626" s="495"/>
      <c r="HD626" s="499" t="n">
        <v>48</v>
      </c>
      <c r="HE626" s="499" t="n">
        <v>10.3</v>
      </c>
      <c r="HF626" s="499" t="n">
        <f aca="false">HE626*2.7</f>
        <v>27.81</v>
      </c>
      <c r="HG626" s="499"/>
      <c r="HH626" s="493" t="n">
        <v>8</v>
      </c>
      <c r="HI626" s="509" t="n">
        <v>6490</v>
      </c>
      <c r="HJ626" s="491" t="n">
        <f aca="false">HI626*0.67</f>
        <v>4348.3</v>
      </c>
      <c r="HK626" s="491"/>
      <c r="HL626" s="491"/>
      <c r="HM626" s="544"/>
      <c r="HN626" s="507" t="n">
        <v>6.03</v>
      </c>
      <c r="HO626" s="492"/>
      <c r="HP626" s="546" t="n">
        <v>0.23</v>
      </c>
      <c r="HQ626" s="524"/>
      <c r="HR626" s="525"/>
      <c r="HS626" s="525" t="n">
        <v>0.17</v>
      </c>
      <c r="HT626" s="512" t="n">
        <v>4</v>
      </c>
      <c r="HU626" s="526" t="n">
        <f aca="false">72500/BA626*24</f>
        <v>50.5622875076279</v>
      </c>
      <c r="HV626" s="527"/>
      <c r="HW626" s="527" t="n">
        <f aca="false">1-HD626/BF626</f>
        <v>0.794871794871795</v>
      </c>
      <c r="HX626" s="527" t="n">
        <f aca="false">1-HN626/BK626</f>
        <v>0.638922155688623</v>
      </c>
      <c r="HY626" s="513" t="s">
        <v>282</v>
      </c>
    </row>
    <row r="627" s="599" customFormat="true" ht="15" hidden="false" customHeight="true" outlineLevel="0" collapsed="false">
      <c r="A627" s="401" t="n">
        <v>44109</v>
      </c>
      <c r="B627" s="516" t="n">
        <v>40496</v>
      </c>
      <c r="C627" s="403" t="n">
        <f aca="false">B627/$B$6</f>
        <v>0.80992</v>
      </c>
      <c r="D627" s="572" t="n">
        <v>7.97</v>
      </c>
      <c r="E627" s="573"/>
      <c r="F627" s="407" t="n">
        <v>250</v>
      </c>
      <c r="G627" s="407" t="n">
        <f aca="false">F627*B627/1000</f>
        <v>10124</v>
      </c>
      <c r="H627" s="403" t="n">
        <f aca="false">G627/$G$6</f>
        <v>0.40496</v>
      </c>
      <c r="I627" s="574"/>
      <c r="J627" s="407"/>
      <c r="K627" s="575"/>
      <c r="L627" s="575"/>
      <c r="M627" s="575"/>
      <c r="N627" s="576"/>
      <c r="O627" s="576"/>
      <c r="P627" s="410"/>
      <c r="Q627" s="410" t="n">
        <v>1200</v>
      </c>
      <c r="R627" s="410"/>
      <c r="S627" s="410"/>
      <c r="T627" s="411" t="n">
        <v>5.34</v>
      </c>
      <c r="U627" s="410" t="n">
        <f aca="false">V627/2.9</f>
        <v>2934.13793103448</v>
      </c>
      <c r="V627" s="410" t="n">
        <v>8509</v>
      </c>
      <c r="W627" s="410" t="n">
        <v>3147</v>
      </c>
      <c r="X627" s="517" t="n">
        <v>480</v>
      </c>
      <c r="Y627" s="474"/>
      <c r="Z627" s="430"/>
      <c r="AA627" s="410"/>
      <c r="AB627" s="410"/>
      <c r="AC627" s="410"/>
      <c r="AD627" s="475"/>
      <c r="AE627" s="478"/>
      <c r="AF627" s="479" t="n">
        <f aca="false">X627+Q627</f>
        <v>1680</v>
      </c>
      <c r="AG627" s="478" t="n">
        <f aca="false">AF627/$AF$6</f>
        <v>0.672</v>
      </c>
      <c r="AH627" s="479" t="n">
        <f aca="false">AI627/2.9</f>
        <v>2120.44334975369</v>
      </c>
      <c r="AI627" s="479" t="n">
        <f aca="false">(V627*Q627+F627*X627)/AF627</f>
        <v>6149.28571428572</v>
      </c>
      <c r="AJ627" s="474" t="n">
        <f aca="false">(V627*Q627+X627*F627)/1000</f>
        <v>10330.8</v>
      </c>
      <c r="AK627" s="478" t="n">
        <f aca="false">AJ627/$AJ$6</f>
        <v>0.459146666666667</v>
      </c>
      <c r="AL627" s="448" t="n">
        <v>38</v>
      </c>
      <c r="AM627" s="480"/>
      <c r="AN627" s="474" t="n">
        <v>4793</v>
      </c>
      <c r="AO627" s="474" t="n">
        <v>4787</v>
      </c>
      <c r="AP627" s="480" t="n">
        <v>7.46</v>
      </c>
      <c r="AQ627" s="448" t="n">
        <v>703.5</v>
      </c>
      <c r="AR627" s="474" t="n">
        <f aca="false">AQ627*2.9</f>
        <v>2040.15</v>
      </c>
      <c r="AS627" s="658" t="n">
        <f aca="false">AR627/AQ627</f>
        <v>2.9</v>
      </c>
      <c r="AT627" s="474" t="n">
        <v>5480</v>
      </c>
      <c r="AU627" s="448"/>
      <c r="AV627" s="481" t="n">
        <v>0.9</v>
      </c>
      <c r="AW627" s="480" t="n">
        <v>4.82</v>
      </c>
      <c r="AX627" s="480" t="n">
        <v>34.38</v>
      </c>
      <c r="AY627" s="481" t="n">
        <v>21.7</v>
      </c>
      <c r="AZ627" s="481" t="n">
        <v>5.2</v>
      </c>
      <c r="BA627" s="421" t="n">
        <f aca="false">CC627+DF627</f>
        <v>36731</v>
      </c>
      <c r="BB627" s="422" t="n">
        <f aca="false">BA627/$BA$6</f>
        <v>0.73462</v>
      </c>
      <c r="BC627" s="423"/>
      <c r="BD627" s="424" t="n">
        <v>7.86</v>
      </c>
      <c r="BE627" s="425"/>
      <c r="BF627" s="421" t="n">
        <v>239</v>
      </c>
      <c r="BG627" s="427" t="n">
        <v>7340</v>
      </c>
      <c r="BH627" s="421" t="n">
        <f aca="false">BG627*0.67</f>
        <v>4917.8</v>
      </c>
      <c r="BI627" s="433"/>
      <c r="BJ627" s="422"/>
      <c r="BK627" s="428" t="n">
        <v>21.5</v>
      </c>
      <c r="BL627" s="428"/>
      <c r="BM627" s="429"/>
      <c r="BN627" s="423"/>
      <c r="BO627" s="426" t="n">
        <v>230</v>
      </c>
      <c r="BP627" s="426"/>
      <c r="BQ627" s="424" t="n">
        <v>4.53</v>
      </c>
      <c r="BR627" s="422" t="n">
        <f aca="false">BQ627/$BQ$6</f>
        <v>0.629166666666667</v>
      </c>
      <c r="BS627" s="410" t="n">
        <f aca="false">BA627+AF627</f>
        <v>38411</v>
      </c>
      <c r="BT627" s="430" t="n">
        <f aca="false">(BD627*BA627+AP627*AF627)/(AF627+BA627)</f>
        <v>7.84250501158522</v>
      </c>
      <c r="BU627" s="431"/>
      <c r="BV627" s="431" t="n">
        <f aca="false">(BA627*BF627+AR627*AF627)/(AF627+BA627)</f>
        <v>317.777745958189</v>
      </c>
      <c r="BW627" s="431" t="n">
        <f aca="false">(BA627*BG627+AS627*AF627)/(AF627+BA627)</f>
        <v>7019.09380125485</v>
      </c>
      <c r="BX627" s="431" t="n">
        <f aca="false">BW627*0.65</f>
        <v>4562.41097081565</v>
      </c>
      <c r="BY627" s="431" t="n">
        <f aca="false">(BK627*BA627+AY627*AF627)/BS627</f>
        <v>21.5087474942074</v>
      </c>
      <c r="BZ627" s="431"/>
      <c r="CA627" s="432"/>
      <c r="CB627" s="431" t="n">
        <f aca="false">BO627</f>
        <v>230</v>
      </c>
      <c r="CC627" s="433" t="n">
        <v>18251</v>
      </c>
      <c r="CD627" s="412" t="n">
        <f aca="false">CC627+AF627/2</f>
        <v>19091</v>
      </c>
      <c r="CE627" s="422" t="n">
        <f aca="false">CD627/25000</f>
        <v>0.76364</v>
      </c>
      <c r="CF627" s="434" t="n">
        <f aca="false">6700/CD627*24</f>
        <v>8.4228170342046</v>
      </c>
      <c r="CG627" s="435"/>
      <c r="CH627" s="428"/>
      <c r="CI627" s="447" t="n">
        <f aca="false">9500/CD627*24</f>
        <v>11.9428002723797</v>
      </c>
      <c r="CJ627" s="437" t="n">
        <v>30.6</v>
      </c>
      <c r="CK627" s="437" t="n">
        <v>3.05</v>
      </c>
      <c r="CL627" s="424"/>
      <c r="CM627" s="424"/>
      <c r="CN627" s="424" t="n">
        <v>70</v>
      </c>
      <c r="CO627" s="433"/>
      <c r="CP627" s="433"/>
      <c r="CQ627" s="438"/>
      <c r="CR627" s="438" t="n">
        <v>0.97</v>
      </c>
      <c r="CS627" s="425"/>
      <c r="CT627" s="433" t="n">
        <f aca="false">3500/CD627*24</f>
        <v>4.39997904771882</v>
      </c>
      <c r="CU627" s="435" t="n">
        <v>7.22</v>
      </c>
      <c r="CV627" s="439"/>
      <c r="CW627" s="440"/>
      <c r="CX627" s="441"/>
      <c r="CY627" s="442"/>
      <c r="CZ627" s="443"/>
      <c r="DA627" s="443"/>
      <c r="DB627" s="443"/>
      <c r="DC627" s="443"/>
      <c r="DD627" s="444"/>
      <c r="DE627" s="441"/>
      <c r="DF627" s="445" t="n">
        <v>18480</v>
      </c>
      <c r="DG627" s="446" t="n">
        <f aca="false">DF627+AF627/2</f>
        <v>19320</v>
      </c>
      <c r="DH627" s="422" t="n">
        <f aca="false">DG627/25000</f>
        <v>0.7728</v>
      </c>
      <c r="DI627" s="447" t="n">
        <f aca="false">6700/DG627*24</f>
        <v>8.32298136645963</v>
      </c>
      <c r="DJ627" s="435" t="n">
        <v>7.72</v>
      </c>
      <c r="DK627" s="428" t="n">
        <v>4.56</v>
      </c>
      <c r="DL627" s="447" t="n">
        <f aca="false">9500/DG627*24</f>
        <v>11.8012422360248</v>
      </c>
      <c r="DM627" s="423" t="n">
        <v>30.6</v>
      </c>
      <c r="DN627" s="423" t="n">
        <v>2.85</v>
      </c>
      <c r="DO627" s="424" t="n">
        <v>7.76</v>
      </c>
      <c r="DP627" s="424"/>
      <c r="DQ627" s="424" t="n">
        <v>74</v>
      </c>
      <c r="DR627" s="433"/>
      <c r="DS627" s="433"/>
      <c r="DT627" s="438"/>
      <c r="DU627" s="438" t="n">
        <v>0.98</v>
      </c>
      <c r="DV627" s="425"/>
      <c r="DW627" s="447" t="n">
        <f aca="false">3500/DG627*24</f>
        <v>4.34782608695652</v>
      </c>
      <c r="DX627" s="435" t="n">
        <v>7.36</v>
      </c>
      <c r="DY627" s="439" t="n">
        <v>8.01</v>
      </c>
      <c r="DZ627" s="440"/>
      <c r="EA627" s="661" t="n">
        <v>58</v>
      </c>
      <c r="EB627" s="442" t="n">
        <v>6370</v>
      </c>
      <c r="EC627" s="443" t="n">
        <v>7.4</v>
      </c>
      <c r="ED627" s="443"/>
      <c r="EE627" s="443"/>
      <c r="EF627" s="443"/>
      <c r="EG627" s="444" t="n">
        <v>8</v>
      </c>
      <c r="EH627" s="441"/>
      <c r="EI627" s="430" t="n">
        <f aca="false">DY627</f>
        <v>8.01</v>
      </c>
      <c r="EJ627" s="448"/>
      <c r="EK627" s="449" t="n">
        <f aca="false">EA627</f>
        <v>58</v>
      </c>
      <c r="EL627" s="418" t="n">
        <f aca="false">EB627</f>
        <v>6370</v>
      </c>
      <c r="EM627" s="432" t="n">
        <f aca="false">EC627</f>
        <v>7.4</v>
      </c>
      <c r="EN627" s="432"/>
      <c r="EO627" s="432"/>
      <c r="EP627" s="432"/>
      <c r="EQ627" s="431" t="n">
        <f aca="false">EG627</f>
        <v>8</v>
      </c>
      <c r="ER627" s="449"/>
      <c r="ES627" s="450" t="n">
        <f aca="false">44000/(BA627+AF627)*24</f>
        <v>27.4921246517925</v>
      </c>
      <c r="ET627" s="451" t="n">
        <f aca="false">(BA627+AF627)/BA$6</f>
        <v>0.76822</v>
      </c>
      <c r="EU627" s="452" t="n">
        <f aca="false">BV627/1000/ES627*24</f>
        <v>0.27741275</v>
      </c>
      <c r="EV627" s="451" t="n">
        <f aca="false">EU627/$EU$6</f>
        <v>0.513727314814815</v>
      </c>
      <c r="EW627" s="514" t="n">
        <f aca="false">1-EM627/BY627</f>
        <v>0.655953932138869</v>
      </c>
      <c r="EX627" s="515" t="n">
        <f aca="false">BY627-EM627</f>
        <v>14.1087474942074</v>
      </c>
      <c r="EY627" s="514"/>
      <c r="EZ627" s="515"/>
      <c r="FA627" s="451" t="n">
        <f aca="false">1-EK627/BV627</f>
        <v>0.817482499206753</v>
      </c>
      <c r="FB627" s="432" t="n">
        <f aca="false">BV627-EK627</f>
        <v>259.777745958189</v>
      </c>
      <c r="FC627" s="453"/>
      <c r="FD627" s="432"/>
      <c r="FE627" s="453" t="n">
        <f aca="false">1-EQ627/CB627</f>
        <v>0.965217391304348</v>
      </c>
      <c r="FF627" s="431" t="n">
        <f aca="false">CB627-EQ627</f>
        <v>222</v>
      </c>
      <c r="FG627" s="406" t="n">
        <v>50400</v>
      </c>
      <c r="FH627" s="590"/>
      <c r="FI627" s="591"/>
      <c r="FJ627" s="592"/>
      <c r="FK627" s="456" t="n">
        <f aca="false">3000/BS627*24</f>
        <v>1.87446304444039</v>
      </c>
      <c r="FL627" s="531" t="n">
        <v>2800</v>
      </c>
      <c r="FM627" s="456" t="n">
        <f aca="false">FL627/BS627*1000</f>
        <v>72.8957850615709</v>
      </c>
      <c r="FN627" s="531" t="n">
        <v>7367</v>
      </c>
      <c r="FO627" s="533" t="n">
        <f aca="false">FN627/11.15/1.2/1000</f>
        <v>0.550597907324365</v>
      </c>
      <c r="FP627" s="450" t="n">
        <f aca="false">FN627/BS627*1000</f>
        <v>191.794017338783</v>
      </c>
      <c r="FQ627" s="458" t="n">
        <v>43.2</v>
      </c>
      <c r="FR627" s="459" t="n">
        <f aca="false">FQ627/BS627*1000</f>
        <v>1.12467782666424</v>
      </c>
      <c r="FS627" s="577" t="n">
        <v>8.03</v>
      </c>
      <c r="FT627" s="578"/>
      <c r="FU627" s="661" t="n">
        <v>46</v>
      </c>
      <c r="FV627" s="580" t="n">
        <v>4</v>
      </c>
      <c r="FW627" s="581"/>
      <c r="FX627" s="580"/>
      <c r="FY627" s="453" t="n">
        <f aca="false">1-FV627/(EG627+DD627)</f>
        <v>0.5</v>
      </c>
      <c r="FZ627" s="453"/>
      <c r="GA627" s="430"/>
      <c r="GB627" s="514"/>
      <c r="GC627" s="515"/>
      <c r="GD627" s="514" t="n">
        <f aca="false">1-FU627/EA627</f>
        <v>0.206896551724138</v>
      </c>
      <c r="GE627" s="528" t="n">
        <f aca="false">CX627+EA627-FU627</f>
        <v>12</v>
      </c>
      <c r="GF627" s="462" t="n">
        <f aca="false">4100/BS627*24</f>
        <v>2.56176616073521</v>
      </c>
      <c r="GG627" s="607" t="n">
        <v>20</v>
      </c>
      <c r="GH627" s="451" t="n">
        <f aca="false">GG627/80</f>
        <v>0.25</v>
      </c>
      <c r="GI627" s="406" t="n">
        <v>140</v>
      </c>
      <c r="GJ627" s="463" t="n">
        <f aca="false">GI627/GG627</f>
        <v>7</v>
      </c>
      <c r="GK627" s="464" t="n">
        <f aca="false">GG627/(BS627/24)*1000</f>
        <v>12.4964202962693</v>
      </c>
      <c r="GL627" s="465" t="n">
        <v>8.15</v>
      </c>
      <c r="GM627" s="530"/>
      <c r="GN627" s="407" t="n">
        <v>40</v>
      </c>
      <c r="GO627" s="514"/>
      <c r="GP627" s="451" t="n">
        <f aca="false">1-GN627/FU627</f>
        <v>0.130434782608696</v>
      </c>
      <c r="GQ627" s="578" t="n">
        <v>8</v>
      </c>
      <c r="GR627" s="456" t="n">
        <f aca="false">4300/BS627*24</f>
        <v>2.6867303636979</v>
      </c>
      <c r="GS627" s="532" t="n">
        <f aca="false">HC627</f>
        <v>0</v>
      </c>
      <c r="GT627" s="532" t="n">
        <f aca="false">HD627</f>
        <v>39</v>
      </c>
      <c r="GU627" s="514"/>
      <c r="GV627" s="514" t="n">
        <f aca="false">1-GT627/GN627</f>
        <v>0.025</v>
      </c>
      <c r="GW627" s="514"/>
      <c r="GX627" s="514" t="n">
        <f aca="false">1-HD627/FU627</f>
        <v>0.152173913043478</v>
      </c>
      <c r="GY627" s="463" t="n">
        <f aca="false">GK627/(FU627-HD627)</f>
        <v>1.78520289946704</v>
      </c>
      <c r="GZ627" s="406" t="n">
        <v>39617</v>
      </c>
      <c r="HA627" s="582" t="n">
        <v>8.44</v>
      </c>
      <c r="HB627" s="452" t="n">
        <v>8.12</v>
      </c>
      <c r="HC627" s="578"/>
      <c r="HD627" s="464" t="n">
        <v>39</v>
      </c>
      <c r="HE627" s="464" t="n">
        <v>8.6</v>
      </c>
      <c r="HF627" s="464" t="n">
        <f aca="false">HE627*2.7</f>
        <v>23.22</v>
      </c>
      <c r="HG627" s="583"/>
      <c r="HH627" s="576" t="n">
        <v>2</v>
      </c>
      <c r="HI627" s="584" t="n">
        <v>6270</v>
      </c>
      <c r="HJ627" s="407" t="n">
        <f aca="false">HI627*0.67</f>
        <v>4200.9</v>
      </c>
      <c r="HK627" s="407"/>
      <c r="HL627" s="550"/>
      <c r="HM627" s="585"/>
      <c r="HN627" s="462" t="n">
        <v>5.55</v>
      </c>
      <c r="HO627" s="575"/>
      <c r="HP627" s="549" t="n">
        <v>0.25</v>
      </c>
      <c r="HQ627" s="586"/>
      <c r="HR627" s="587"/>
      <c r="HS627" s="521" t="n">
        <v>0.19</v>
      </c>
      <c r="HT627" s="588" t="n">
        <v>4</v>
      </c>
      <c r="HU627" s="523" t="n">
        <f aca="false">72500/BA627*24</f>
        <v>47.3714301271406</v>
      </c>
      <c r="HV627" s="514"/>
      <c r="HW627" s="514" t="n">
        <f aca="false">1-HD627/BF627</f>
        <v>0.836820083682008</v>
      </c>
      <c r="HX627" s="514" t="n">
        <f aca="false">1-HN627/BK627</f>
        <v>0.741860465116279</v>
      </c>
      <c r="HY627" s="600"/>
    </row>
    <row r="628" s="599" customFormat="true" ht="15" hidden="false" customHeight="true" outlineLevel="0" collapsed="false">
      <c r="A628" s="401" t="n">
        <v>44110</v>
      </c>
      <c r="B628" s="516" t="n">
        <v>39348</v>
      </c>
      <c r="C628" s="403" t="n">
        <f aca="false">B628/$B$6</f>
        <v>0.78696</v>
      </c>
      <c r="D628" s="572" t="n">
        <v>7.9</v>
      </c>
      <c r="E628" s="573"/>
      <c r="F628" s="407" t="n">
        <v>189</v>
      </c>
      <c r="G628" s="407" t="n">
        <f aca="false">F628*B628/1000</f>
        <v>7436.772</v>
      </c>
      <c r="H628" s="403" t="n">
        <f aca="false">G628/$G$6</f>
        <v>0.29747088</v>
      </c>
      <c r="I628" s="574"/>
      <c r="J628" s="407"/>
      <c r="K628" s="575"/>
      <c r="L628" s="575"/>
      <c r="M628" s="575"/>
      <c r="N628" s="576"/>
      <c r="O628" s="576"/>
      <c r="P628" s="410"/>
      <c r="Q628" s="410" t="n">
        <v>1200</v>
      </c>
      <c r="R628" s="410"/>
      <c r="S628" s="410"/>
      <c r="T628" s="411" t="n">
        <v>5.21</v>
      </c>
      <c r="U628" s="410" t="n">
        <f aca="false">V628/2.9</f>
        <v>2673.44827586207</v>
      </c>
      <c r="V628" s="410" t="n">
        <v>7753</v>
      </c>
      <c r="W628" s="410" t="n">
        <v>3171</v>
      </c>
      <c r="X628" s="517" t="n">
        <v>480</v>
      </c>
      <c r="Y628" s="474"/>
      <c r="Z628" s="430"/>
      <c r="AA628" s="410"/>
      <c r="AB628" s="410"/>
      <c r="AC628" s="410"/>
      <c r="AD628" s="475"/>
      <c r="AE628" s="478"/>
      <c r="AF628" s="479" t="n">
        <f aca="false">X628+Q628</f>
        <v>1680</v>
      </c>
      <c r="AG628" s="478" t="n">
        <f aca="false">AF628/$AF$6</f>
        <v>0.672</v>
      </c>
      <c r="AH628" s="479" t="n">
        <f aca="false">AI628/2.9</f>
        <v>1928.22660098522</v>
      </c>
      <c r="AI628" s="479" t="n">
        <f aca="false">(V628*Q628+F628*X628)/AF628</f>
        <v>5591.85714285714</v>
      </c>
      <c r="AJ628" s="474" t="n">
        <f aca="false">(V628*Q628+X628*F628)/1000</f>
        <v>9394.32</v>
      </c>
      <c r="AK628" s="478" t="n">
        <f aca="false">AJ628/$AJ$6</f>
        <v>0.417525333333333</v>
      </c>
      <c r="AL628" s="448" t="n">
        <v>37</v>
      </c>
      <c r="AM628" s="480"/>
      <c r="AN628" s="474" t="n">
        <v>4788</v>
      </c>
      <c r="AO628" s="474" t="n">
        <v>4752</v>
      </c>
      <c r="AP628" s="480" t="n">
        <v>7.47</v>
      </c>
      <c r="AQ628" s="448" t="n">
        <v>807</v>
      </c>
      <c r="AR628" s="474" t="n">
        <f aca="false">AQ628*2.9</f>
        <v>2340.3</v>
      </c>
      <c r="AS628" s="658" t="n">
        <f aca="false">AR628/AQ628</f>
        <v>2.9</v>
      </c>
      <c r="AT628" s="474" t="n">
        <v>5270</v>
      </c>
      <c r="AU628" s="448"/>
      <c r="AV628" s="481" t="n">
        <v>2</v>
      </c>
      <c r="AW628" s="480" t="n">
        <v>5.52</v>
      </c>
      <c r="AX628" s="480" t="n">
        <v>34.43</v>
      </c>
      <c r="AY628" s="481" t="n">
        <v>16.6</v>
      </c>
      <c r="AZ628" s="481" t="n">
        <v>3.8</v>
      </c>
      <c r="BA628" s="421" t="n">
        <f aca="false">CC628+DF628</f>
        <v>40894</v>
      </c>
      <c r="BB628" s="422" t="n">
        <f aca="false">BA628/$BA$6</f>
        <v>0.81788</v>
      </c>
      <c r="BC628" s="423"/>
      <c r="BD628" s="424" t="n">
        <v>7.81</v>
      </c>
      <c r="BE628" s="425"/>
      <c r="BF628" s="421" t="n">
        <v>207</v>
      </c>
      <c r="BG628" s="427" t="n">
        <v>6220</v>
      </c>
      <c r="BH628" s="421" t="n">
        <f aca="false">BG628*0.67</f>
        <v>4167.4</v>
      </c>
      <c r="BI628" s="433" t="n">
        <v>1113</v>
      </c>
      <c r="BJ628" s="422" t="n">
        <f aca="false">BI628/35.5*(23+35.5)/BH628</f>
        <v>0.440106203280054</v>
      </c>
      <c r="BK628" s="428" t="n">
        <v>19.7</v>
      </c>
      <c r="BL628" s="428" t="n">
        <v>22.2</v>
      </c>
      <c r="BM628" s="429" t="n">
        <v>2.6</v>
      </c>
      <c r="BN628" s="423" t="n">
        <v>2</v>
      </c>
      <c r="BO628" s="426" t="n">
        <v>126</v>
      </c>
      <c r="BP628" s="426" t="n">
        <v>32</v>
      </c>
      <c r="BQ628" s="424" t="n">
        <v>4.47</v>
      </c>
      <c r="BR628" s="422" t="n">
        <f aca="false">BQ628/$BQ$6</f>
        <v>0.620833333333333</v>
      </c>
      <c r="BS628" s="410" t="n">
        <f aca="false">BA628+AF628</f>
        <v>42574</v>
      </c>
      <c r="BT628" s="430" t="n">
        <f aca="false">(BD628*BA628+AP628*AF628)/(AF628+BA628)</f>
        <v>7.7965833607366</v>
      </c>
      <c r="BU628" s="431"/>
      <c r="BV628" s="431" t="n">
        <f aca="false">(BA628*BF628+AR628*AF628)/(AF628+BA628)</f>
        <v>291.181519237093</v>
      </c>
      <c r="BW628" s="431" t="n">
        <f aca="false">(BA628*BG628+AS628*AF628)/(AF628+BA628)</f>
        <v>5974.66885892798</v>
      </c>
      <c r="BX628" s="431" t="n">
        <f aca="false">BW628*0.65</f>
        <v>3883.53475830319</v>
      </c>
      <c r="BY628" s="431" t="n">
        <f aca="false">(BK628*BA628+AY628*AF628)/BS628</f>
        <v>19.5776718184808</v>
      </c>
      <c r="BZ628" s="431" t="n">
        <f aca="false">(BL628*BA628+AY628*AF628)/BS628</f>
        <v>21.9790200591911</v>
      </c>
      <c r="CA628" s="432" t="n">
        <f aca="false">(BN628*BA628+AZ628*AF628)/BS628</f>
        <v>2.07102926668859</v>
      </c>
      <c r="CB628" s="431" t="n">
        <f aca="false">BO628</f>
        <v>126</v>
      </c>
      <c r="CC628" s="433" t="n">
        <v>20386</v>
      </c>
      <c r="CD628" s="412" t="n">
        <f aca="false">CC628+AF628/2</f>
        <v>21226</v>
      </c>
      <c r="CE628" s="422" t="n">
        <f aca="false">CD628/25000</f>
        <v>0.84904</v>
      </c>
      <c r="CF628" s="434" t="n">
        <f aca="false">6700/CD628*24</f>
        <v>7.57561481202299</v>
      </c>
      <c r="CG628" s="435"/>
      <c r="CH628" s="428"/>
      <c r="CI628" s="447" t="n">
        <f aca="false">9500/CD628*24</f>
        <v>10.7415433901819</v>
      </c>
      <c r="CJ628" s="437" t="n">
        <v>29.9</v>
      </c>
      <c r="CK628" s="437" t="n">
        <v>2.99</v>
      </c>
      <c r="CL628" s="424"/>
      <c r="CM628" s="424"/>
      <c r="CN628" s="424" t="n">
        <v>71</v>
      </c>
      <c r="CO628" s="433"/>
      <c r="CP628" s="433"/>
      <c r="CQ628" s="438"/>
      <c r="CR628" s="438" t="n">
        <v>0.97</v>
      </c>
      <c r="CS628" s="425"/>
      <c r="CT628" s="433" t="n">
        <f aca="false">3500/CD628*24</f>
        <v>3.95741072269858</v>
      </c>
      <c r="CU628" s="435" t="n">
        <v>6.44</v>
      </c>
      <c r="CV628" s="439"/>
      <c r="CW628" s="440"/>
      <c r="CX628" s="441"/>
      <c r="CY628" s="442"/>
      <c r="CZ628" s="443"/>
      <c r="DA628" s="443"/>
      <c r="DB628" s="443"/>
      <c r="DC628" s="443"/>
      <c r="DD628" s="444"/>
      <c r="DE628" s="441"/>
      <c r="DF628" s="445" t="n">
        <v>20508</v>
      </c>
      <c r="DG628" s="446" t="n">
        <f aca="false">DF628+AF628/2</f>
        <v>21348</v>
      </c>
      <c r="DH628" s="422" t="n">
        <f aca="false">DG628/25000</f>
        <v>0.85392</v>
      </c>
      <c r="DI628" s="447" t="n">
        <f aca="false">6700/DG628*24</f>
        <v>7.53232152894885</v>
      </c>
      <c r="DJ628" s="435" t="n">
        <v>7.69</v>
      </c>
      <c r="DK628" s="428" t="n">
        <v>4.4</v>
      </c>
      <c r="DL628" s="447" t="n">
        <f aca="false">9500/DG628*24</f>
        <v>10.6801573917931</v>
      </c>
      <c r="DM628" s="423" t="n">
        <v>29.8</v>
      </c>
      <c r="DN628" s="423" t="n">
        <v>2.31</v>
      </c>
      <c r="DO628" s="424" t="n">
        <v>7.64</v>
      </c>
      <c r="DP628" s="424"/>
      <c r="DQ628" s="424" t="n">
        <v>74</v>
      </c>
      <c r="DR628" s="433" t="n">
        <v>5583</v>
      </c>
      <c r="DS628" s="433" t="n">
        <v>2780</v>
      </c>
      <c r="DT628" s="438" t="n">
        <f aca="false">DS628/DR628</f>
        <v>0.497940175532868</v>
      </c>
      <c r="DU628" s="438" t="n">
        <v>0.97</v>
      </c>
      <c r="DV628" s="425"/>
      <c r="DW628" s="447" t="n">
        <f aca="false">3500/DG628*24</f>
        <v>3.93479482855537</v>
      </c>
      <c r="DX628" s="435" t="n">
        <v>7.45</v>
      </c>
      <c r="DY628" s="439" t="n">
        <v>7.93</v>
      </c>
      <c r="DZ628" s="440"/>
      <c r="EA628" s="661" t="n">
        <v>55</v>
      </c>
      <c r="EB628" s="442" t="n">
        <v>6330</v>
      </c>
      <c r="EC628" s="443" t="n">
        <v>7.5</v>
      </c>
      <c r="ED628" s="443" t="n">
        <v>0.26</v>
      </c>
      <c r="EE628" s="443" t="n">
        <v>5.3</v>
      </c>
      <c r="EF628" s="443" t="n">
        <v>0.9</v>
      </c>
      <c r="EG628" s="444" t="n">
        <v>4</v>
      </c>
      <c r="EH628" s="441" t="n">
        <v>16</v>
      </c>
      <c r="EI628" s="430" t="n">
        <f aca="false">DY628</f>
        <v>7.93</v>
      </c>
      <c r="EJ628" s="448"/>
      <c r="EK628" s="449" t="n">
        <f aca="false">EA628</f>
        <v>55</v>
      </c>
      <c r="EL628" s="418" t="n">
        <f aca="false">EB628</f>
        <v>6330</v>
      </c>
      <c r="EM628" s="432" t="n">
        <f aca="false">EC628</f>
        <v>7.5</v>
      </c>
      <c r="EN628" s="432" t="n">
        <f aca="false">ED628</f>
        <v>0.26</v>
      </c>
      <c r="EO628" s="432" t="n">
        <f aca="false">EE628</f>
        <v>5.3</v>
      </c>
      <c r="EP628" s="432" t="n">
        <f aca="false">EF628</f>
        <v>0.9</v>
      </c>
      <c r="EQ628" s="431" t="n">
        <f aca="false">EG628</f>
        <v>4</v>
      </c>
      <c r="ER628" s="449" t="n">
        <f aca="false">EH628</f>
        <v>16</v>
      </c>
      <c r="ES628" s="450" t="n">
        <f aca="false">44000/(BA628+AF628)*24</f>
        <v>24.8038709071264</v>
      </c>
      <c r="ET628" s="451" t="n">
        <f aca="false">(BA628+AF628)/BA$6</f>
        <v>0.85148</v>
      </c>
      <c r="EU628" s="452" t="n">
        <f aca="false">BV628/1000/ES628*24</f>
        <v>0.281744590909091</v>
      </c>
      <c r="EV628" s="451" t="n">
        <f aca="false">EU628/$EU$6</f>
        <v>0.521749242424242</v>
      </c>
      <c r="EW628" s="514" t="n">
        <f aca="false">1-EM628/BY628</f>
        <v>0.616910525953336</v>
      </c>
      <c r="EX628" s="515" t="n">
        <f aca="false">BY628-EM628</f>
        <v>12.0776718184808</v>
      </c>
      <c r="EY628" s="514"/>
      <c r="EZ628" s="515"/>
      <c r="FA628" s="451" t="n">
        <f aca="false">1-EK628/BV628</f>
        <v>0.81111438615987</v>
      </c>
      <c r="FB628" s="432" t="n">
        <f aca="false">BV628-EK628</f>
        <v>236.181519237093</v>
      </c>
      <c r="FC628" s="453" t="n">
        <f aca="false">1-EP628/CA628</f>
        <v>0.565433470943157</v>
      </c>
      <c r="FD628" s="432" t="n">
        <f aca="false">CA628-EP628</f>
        <v>1.17102926668859</v>
      </c>
      <c r="FE628" s="453" t="n">
        <f aca="false">1-EQ628/CB628</f>
        <v>0.968253968253968</v>
      </c>
      <c r="FF628" s="431" t="n">
        <f aca="false">CB628-EQ628</f>
        <v>122</v>
      </c>
      <c r="FG628" s="406" t="n">
        <v>50400</v>
      </c>
      <c r="FH628" s="590"/>
      <c r="FI628" s="591"/>
      <c r="FJ628" s="592"/>
      <c r="FK628" s="456" t="n">
        <f aca="false">3000/BS628*24</f>
        <v>1.69117301639498</v>
      </c>
      <c r="FL628" s="531" t="n">
        <v>2800</v>
      </c>
      <c r="FM628" s="456" t="n">
        <f aca="false">FL628/BS628*1000</f>
        <v>65.7678395264716</v>
      </c>
      <c r="FN628" s="531" t="n">
        <v>8479</v>
      </c>
      <c r="FO628" s="533" t="n">
        <f aca="false">FN628/11.15/1.2/1000</f>
        <v>0.633707025411061</v>
      </c>
      <c r="FP628" s="450" t="n">
        <f aca="false">FN628/BS628*1000</f>
        <v>199.159111194626</v>
      </c>
      <c r="FQ628" s="458" t="n">
        <v>43.2</v>
      </c>
      <c r="FR628" s="459" t="n">
        <f aca="false">FQ628/BS628*1000</f>
        <v>1.01470380983699</v>
      </c>
      <c r="FS628" s="577" t="n">
        <v>7.65</v>
      </c>
      <c r="FT628" s="578"/>
      <c r="FU628" s="661" t="n">
        <v>43</v>
      </c>
      <c r="FV628" s="580" t="n">
        <v>2</v>
      </c>
      <c r="FW628" s="581" t="n">
        <v>0.2</v>
      </c>
      <c r="FX628" s="580" t="n">
        <v>8</v>
      </c>
      <c r="FY628" s="453" t="n">
        <f aca="false">1-FV628/(EG628+DD628)</f>
        <v>0.5</v>
      </c>
      <c r="FZ628" s="453" t="n">
        <f aca="false">1-FW628/(EF628+DC628)</f>
        <v>0.777777777777778</v>
      </c>
      <c r="GA628" s="430" t="n">
        <f aca="false">EF628+DC628-FW628</f>
        <v>0.7</v>
      </c>
      <c r="GB628" s="514"/>
      <c r="GC628" s="515"/>
      <c r="GD628" s="514" t="n">
        <f aca="false">1-FU628/EA628</f>
        <v>0.218181818181818</v>
      </c>
      <c r="GE628" s="528" t="n">
        <f aca="false">CX628+EA628-FU628</f>
        <v>12</v>
      </c>
      <c r="GF628" s="462" t="n">
        <f aca="false">4100/BS628*24</f>
        <v>2.31126978907314</v>
      </c>
      <c r="GG628" s="607" t="n">
        <v>20</v>
      </c>
      <c r="GH628" s="451" t="n">
        <f aca="false">GG628/80</f>
        <v>0.25</v>
      </c>
      <c r="GI628" s="406" t="n">
        <v>140</v>
      </c>
      <c r="GJ628" s="463" t="n">
        <f aca="false">GI628/GG628</f>
        <v>7</v>
      </c>
      <c r="GK628" s="464" t="n">
        <f aca="false">GG628/(BS628/24)*1000</f>
        <v>11.2744867759666</v>
      </c>
      <c r="GL628" s="465" t="n">
        <v>7.89</v>
      </c>
      <c r="GM628" s="530"/>
      <c r="GN628" s="407" t="n">
        <v>39</v>
      </c>
      <c r="GO628" s="514"/>
      <c r="GP628" s="451" t="n">
        <f aca="false">1-GN628/FU628</f>
        <v>0.0930232558139536</v>
      </c>
      <c r="GQ628" s="578" t="n">
        <v>8</v>
      </c>
      <c r="GR628" s="456" t="n">
        <f aca="false">4300/BS628*24</f>
        <v>2.42401465683281</v>
      </c>
      <c r="GS628" s="532" t="n">
        <f aca="false">HC628</f>
        <v>0</v>
      </c>
      <c r="GT628" s="532" t="n">
        <f aca="false">HD628</f>
        <v>36</v>
      </c>
      <c r="GU628" s="514"/>
      <c r="GV628" s="514" t="n">
        <f aca="false">1-GT628/GN628</f>
        <v>0.0769230769230769</v>
      </c>
      <c r="GW628" s="514"/>
      <c r="GX628" s="514" t="n">
        <f aca="false">1-HD628/FU628</f>
        <v>0.162790697674419</v>
      </c>
      <c r="GY628" s="463" t="n">
        <f aca="false">GK628/(FU628-HD628)</f>
        <v>1.61064096799522</v>
      </c>
      <c r="GZ628" s="406" t="n">
        <v>41755</v>
      </c>
      <c r="HA628" s="582" t="n">
        <v>8.1</v>
      </c>
      <c r="HB628" s="452" t="n">
        <v>8.09</v>
      </c>
      <c r="HC628" s="578"/>
      <c r="HD628" s="464" t="n">
        <v>36</v>
      </c>
      <c r="HE628" s="464" t="n">
        <v>8.8</v>
      </c>
      <c r="HF628" s="464" t="n">
        <f aca="false">HE628*2.7</f>
        <v>23.76</v>
      </c>
      <c r="HG628" s="583"/>
      <c r="HH628" s="576" t="n">
        <v>6</v>
      </c>
      <c r="HI628" s="584" t="n">
        <v>6530</v>
      </c>
      <c r="HJ628" s="407" t="n">
        <f aca="false">HI628*0.67</f>
        <v>4375.1</v>
      </c>
      <c r="HK628" s="407"/>
      <c r="HL628" s="550" t="n">
        <v>1249</v>
      </c>
      <c r="HM628" s="585" t="n">
        <v>6.5</v>
      </c>
      <c r="HN628" s="462" t="n">
        <v>5.55</v>
      </c>
      <c r="HO628" s="575" t="n">
        <v>0.19</v>
      </c>
      <c r="HP628" s="549" t="n">
        <v>0.27</v>
      </c>
      <c r="HQ628" s="586" t="n">
        <v>5.8</v>
      </c>
      <c r="HR628" s="587" t="n">
        <v>0.28</v>
      </c>
      <c r="HS628" s="521" t="n">
        <v>0.17</v>
      </c>
      <c r="HT628" s="588" t="n">
        <v>4</v>
      </c>
      <c r="HU628" s="523" t="n">
        <f aca="false">72500/BA628*24</f>
        <v>42.5490291974373</v>
      </c>
      <c r="HV628" s="514"/>
      <c r="HW628" s="514" t="n">
        <f aca="false">1-HD628/BF628</f>
        <v>0.826086956521739</v>
      </c>
      <c r="HX628" s="514" t="n">
        <f aca="false">1-HN628/BK628</f>
        <v>0.718274111675127</v>
      </c>
      <c r="HY628" s="600"/>
    </row>
    <row r="629" s="599" customFormat="true" ht="15" hidden="false" customHeight="true" outlineLevel="0" collapsed="false">
      <c r="A629" s="401" t="n">
        <v>44111</v>
      </c>
      <c r="B629" s="516" t="n">
        <v>36891</v>
      </c>
      <c r="C629" s="403" t="n">
        <f aca="false">B629/$B$6</f>
        <v>0.73782</v>
      </c>
      <c r="D629" s="572" t="n">
        <v>7.78</v>
      </c>
      <c r="E629" s="573"/>
      <c r="F629" s="407" t="n">
        <v>157</v>
      </c>
      <c r="G629" s="407" t="n">
        <f aca="false">F629*B629/1000</f>
        <v>5791.887</v>
      </c>
      <c r="H629" s="403" t="n">
        <f aca="false">G629/$G$6</f>
        <v>0.23167548</v>
      </c>
      <c r="I629" s="574"/>
      <c r="J629" s="407"/>
      <c r="K629" s="575"/>
      <c r="L629" s="575"/>
      <c r="M629" s="575"/>
      <c r="N629" s="576"/>
      <c r="O629" s="576"/>
      <c r="P629" s="410"/>
      <c r="Q629" s="410" t="n">
        <v>1440</v>
      </c>
      <c r="R629" s="410"/>
      <c r="S629" s="410"/>
      <c r="T629" s="411" t="n">
        <v>5.15</v>
      </c>
      <c r="U629" s="410" t="n">
        <f aca="false">V629/2.9</f>
        <v>2466.55172413793</v>
      </c>
      <c r="V629" s="410" t="n">
        <v>7153</v>
      </c>
      <c r="W629" s="410" t="n">
        <v>3040</v>
      </c>
      <c r="X629" s="517" t="n">
        <v>480</v>
      </c>
      <c r="Y629" s="474"/>
      <c r="Z629" s="430"/>
      <c r="AA629" s="410"/>
      <c r="AB629" s="410"/>
      <c r="AC629" s="410"/>
      <c r="AD629" s="475"/>
      <c r="AE629" s="478"/>
      <c r="AF629" s="479" t="n">
        <f aca="false">X629+Q629</f>
        <v>1920</v>
      </c>
      <c r="AG629" s="478" t="n">
        <f aca="false">AF629/$AF$6</f>
        <v>0.768</v>
      </c>
      <c r="AH629" s="479" t="n">
        <f aca="false">AI629/2.9</f>
        <v>1863.44827586207</v>
      </c>
      <c r="AI629" s="479" t="n">
        <f aca="false">(V629*Q629+F629*X629)/AF629</f>
        <v>5404</v>
      </c>
      <c r="AJ629" s="474" t="n">
        <f aca="false">(V629*Q629+X629*F629)/1000</f>
        <v>10375.68</v>
      </c>
      <c r="AK629" s="478" t="n">
        <f aca="false">AJ629/$AJ$6</f>
        <v>0.461141333333333</v>
      </c>
      <c r="AL629" s="448" t="n">
        <v>37</v>
      </c>
      <c r="AM629" s="480"/>
      <c r="AN629" s="474" t="n">
        <v>4634</v>
      </c>
      <c r="AO629" s="474" t="n">
        <v>4635</v>
      </c>
      <c r="AP629" s="480" t="n">
        <v>7.32</v>
      </c>
      <c r="AQ629" s="448" t="n">
        <v>829</v>
      </c>
      <c r="AR629" s="474" t="n">
        <f aca="false">AQ629*2.9</f>
        <v>2404.1</v>
      </c>
      <c r="AS629" s="658" t="n">
        <f aca="false">AR629/AQ629</f>
        <v>2.9</v>
      </c>
      <c r="AT629" s="474" t="n">
        <v>5300</v>
      </c>
      <c r="AU629" s="448"/>
      <c r="AV629" s="481" t="n">
        <v>1.3</v>
      </c>
      <c r="AW629" s="480" t="n">
        <v>6.25</v>
      </c>
      <c r="AX629" s="480" t="n">
        <v>32.75</v>
      </c>
      <c r="AY629" s="481" t="n">
        <v>13.6</v>
      </c>
      <c r="AZ629" s="481" t="n">
        <v>3.3</v>
      </c>
      <c r="BA629" s="421" t="n">
        <f aca="false">CC629+DF629</f>
        <v>37528</v>
      </c>
      <c r="BB629" s="422" t="n">
        <f aca="false">BA629/$BA$6</f>
        <v>0.75056</v>
      </c>
      <c r="BC629" s="423"/>
      <c r="BD629" s="424" t="n">
        <v>7.5</v>
      </c>
      <c r="BE629" s="425"/>
      <c r="BF629" s="421" t="n">
        <v>201</v>
      </c>
      <c r="BG629" s="427" t="n">
        <v>8210</v>
      </c>
      <c r="BH629" s="421" t="n">
        <f aca="false">BG629*0.67</f>
        <v>5500.7</v>
      </c>
      <c r="BI629" s="433"/>
      <c r="BJ629" s="422"/>
      <c r="BK629" s="428" t="n">
        <v>15.8</v>
      </c>
      <c r="BL629" s="428"/>
      <c r="BM629" s="429"/>
      <c r="BN629" s="423"/>
      <c r="BO629" s="426" t="n">
        <v>159</v>
      </c>
      <c r="BP629" s="426"/>
      <c r="BQ629" s="424" t="n">
        <v>3.99</v>
      </c>
      <c r="BR629" s="422" t="n">
        <f aca="false">BQ629/$BQ$6</f>
        <v>0.554166666666667</v>
      </c>
      <c r="BS629" s="410" t="n">
        <f aca="false">BA629+AF629</f>
        <v>39448</v>
      </c>
      <c r="BT629" s="430" t="n">
        <f aca="false">(BD629*BA629+AP629*AF629)/(AF629+BA629)</f>
        <v>7.49123909957412</v>
      </c>
      <c r="BU629" s="431"/>
      <c r="BV629" s="431" t="n">
        <f aca="false">(BA629*BF629+AR629*AF629)/(AF629+BA629)</f>
        <v>308.228554045832</v>
      </c>
      <c r="BW629" s="431" t="n">
        <f aca="false">(BA629*BG629+AS629*AF629)/(AF629+BA629)</f>
        <v>7810.54674508213</v>
      </c>
      <c r="BX629" s="431" t="n">
        <f aca="false">BW629*0.65</f>
        <v>5076.85538430339</v>
      </c>
      <c r="BY629" s="431" t="n">
        <f aca="false">(BK629*BA629+AY629*AF629)/BS629</f>
        <v>15.6929223281282</v>
      </c>
      <c r="BZ629" s="431"/>
      <c r="CA629" s="432"/>
      <c r="CB629" s="431" t="n">
        <f aca="false">BO629</f>
        <v>159</v>
      </c>
      <c r="CC629" s="433" t="n">
        <v>18773</v>
      </c>
      <c r="CD629" s="412" t="n">
        <f aca="false">CC629+AF629/2</f>
        <v>19733</v>
      </c>
      <c r="CE629" s="422" t="n">
        <f aca="false">CD629/25000</f>
        <v>0.78932</v>
      </c>
      <c r="CF629" s="434" t="n">
        <f aca="false">6700/CD629*24</f>
        <v>8.14878629706583</v>
      </c>
      <c r="CG629" s="435"/>
      <c r="CH629" s="428"/>
      <c r="CI629" s="447" t="n">
        <f aca="false">9500/CD629*24</f>
        <v>11.5542492271829</v>
      </c>
      <c r="CJ629" s="437" t="n">
        <v>29.3</v>
      </c>
      <c r="CK629" s="437" t="n">
        <v>2.15</v>
      </c>
      <c r="CL629" s="424"/>
      <c r="CM629" s="424"/>
      <c r="CN629" s="424" t="n">
        <v>66</v>
      </c>
      <c r="CO629" s="433"/>
      <c r="CP629" s="433"/>
      <c r="CQ629" s="438"/>
      <c r="CR629" s="438" t="n">
        <v>0.98</v>
      </c>
      <c r="CS629" s="425"/>
      <c r="CT629" s="433" t="n">
        <f aca="false">3500/CD629*24</f>
        <v>4.25682866264633</v>
      </c>
      <c r="CU629" s="435" t="n">
        <v>6.56</v>
      </c>
      <c r="CV629" s="439"/>
      <c r="CW629" s="440"/>
      <c r="CX629" s="441"/>
      <c r="CY629" s="442"/>
      <c r="CZ629" s="443"/>
      <c r="DA629" s="443"/>
      <c r="DB629" s="443"/>
      <c r="DC629" s="443"/>
      <c r="DD629" s="444"/>
      <c r="DE629" s="441"/>
      <c r="DF629" s="445" t="n">
        <v>18755</v>
      </c>
      <c r="DG629" s="446" t="n">
        <f aca="false">DF629+AF629/2</f>
        <v>19715</v>
      </c>
      <c r="DH629" s="422" t="n">
        <f aca="false">DG629/25000</f>
        <v>0.7886</v>
      </c>
      <c r="DI629" s="447" t="n">
        <f aca="false">6700/DG629*24</f>
        <v>8.15622622368755</v>
      </c>
      <c r="DJ629" s="435" t="n">
        <v>7.78</v>
      </c>
      <c r="DK629" s="428" t="n">
        <v>3.9</v>
      </c>
      <c r="DL629" s="447" t="n">
        <f aca="false">9500/DG629*24</f>
        <v>11.5647983768704</v>
      </c>
      <c r="DM629" s="423" t="n">
        <v>29.4</v>
      </c>
      <c r="DN629" s="423" t="n">
        <v>2.53</v>
      </c>
      <c r="DO629" s="424" t="n">
        <v>7.71</v>
      </c>
      <c r="DP629" s="424"/>
      <c r="DQ629" s="424" t="n">
        <v>68</v>
      </c>
      <c r="DR629" s="433"/>
      <c r="DS629" s="433"/>
      <c r="DT629" s="438"/>
      <c r="DU629" s="438" t="n">
        <v>0.97</v>
      </c>
      <c r="DV629" s="425"/>
      <c r="DW629" s="447" t="n">
        <f aca="false">3500/DG629*24</f>
        <v>4.26071519147857</v>
      </c>
      <c r="DX629" s="435" t="n">
        <v>7.68</v>
      </c>
      <c r="DY629" s="439" t="n">
        <v>7.8</v>
      </c>
      <c r="DZ629" s="440"/>
      <c r="EA629" s="661" t="n">
        <v>51</v>
      </c>
      <c r="EB629" s="442" t="n">
        <v>6480</v>
      </c>
      <c r="EC629" s="443" t="n">
        <v>7.6</v>
      </c>
      <c r="ED629" s="443"/>
      <c r="EE629" s="443"/>
      <c r="EF629" s="443"/>
      <c r="EG629" s="444" t="n">
        <v>6</v>
      </c>
      <c r="EH629" s="441"/>
      <c r="EI629" s="430" t="n">
        <f aca="false">DY629</f>
        <v>7.8</v>
      </c>
      <c r="EJ629" s="448"/>
      <c r="EK629" s="449" t="n">
        <f aca="false">EA629</f>
        <v>51</v>
      </c>
      <c r="EL629" s="418" t="n">
        <f aca="false">EB629</f>
        <v>6480</v>
      </c>
      <c r="EM629" s="432" t="n">
        <f aca="false">EC629</f>
        <v>7.6</v>
      </c>
      <c r="EN629" s="432"/>
      <c r="EO629" s="432"/>
      <c r="EP629" s="432"/>
      <c r="EQ629" s="431" t="n">
        <f aca="false">EG629</f>
        <v>6</v>
      </c>
      <c r="ER629" s="449"/>
      <c r="ES629" s="450" t="n">
        <f aca="false">44000/(BA629+AF629)*24</f>
        <v>26.7694179679578</v>
      </c>
      <c r="ET629" s="451" t="n">
        <f aca="false">(BA629+AF629)/BA$6</f>
        <v>0.78896</v>
      </c>
      <c r="EU629" s="452" t="n">
        <f aca="false">BV629/1000/ES629*24</f>
        <v>0.276340909090909</v>
      </c>
      <c r="EV629" s="451" t="n">
        <f aca="false">EU629/$EU$6</f>
        <v>0.511742424242424</v>
      </c>
      <c r="EW629" s="514" t="n">
        <f aca="false">1-EM629/BY629</f>
        <v>0.515705243351796</v>
      </c>
      <c r="EX629" s="515" t="n">
        <f aca="false">BY629-EM629</f>
        <v>8.09292232812817</v>
      </c>
      <c r="EY629" s="514"/>
      <c r="EZ629" s="515"/>
      <c r="FA629" s="451" t="n">
        <f aca="false">1-EK629/BV629</f>
        <v>0.834538366641993</v>
      </c>
      <c r="FB629" s="432" t="n">
        <f aca="false">BV629-EK629</f>
        <v>257.228554045832</v>
      </c>
      <c r="FC629" s="453"/>
      <c r="FD629" s="432"/>
      <c r="FE629" s="453" t="n">
        <f aca="false">1-EQ629/CB629</f>
        <v>0.962264150943396</v>
      </c>
      <c r="FF629" s="431" t="n">
        <f aca="false">CB629-EQ629</f>
        <v>153</v>
      </c>
      <c r="FG629" s="406" t="n">
        <v>50400</v>
      </c>
      <c r="FH629" s="590"/>
      <c r="FI629" s="591"/>
      <c r="FJ629" s="592"/>
      <c r="FK629" s="456" t="n">
        <f aca="false">3000/BS629*24</f>
        <v>1.8251875887244</v>
      </c>
      <c r="FL629" s="531" t="n">
        <v>2800</v>
      </c>
      <c r="FM629" s="456" t="n">
        <f aca="false">FL629/BS629*1000</f>
        <v>70.9795173392821</v>
      </c>
      <c r="FN629" s="531" t="n">
        <v>5838</v>
      </c>
      <c r="FO629" s="533" t="n">
        <f aca="false">FN629/11.15/1.2/1000</f>
        <v>0.436322869955157</v>
      </c>
      <c r="FP629" s="450" t="n">
        <f aca="false">FN629/BS629*1000</f>
        <v>147.992293652403</v>
      </c>
      <c r="FQ629" s="458" t="n">
        <v>43.2</v>
      </c>
      <c r="FR629" s="459" t="n">
        <f aca="false">FQ629/BS629*1000</f>
        <v>1.09511255323464</v>
      </c>
      <c r="FS629" s="577" t="n">
        <v>7.82</v>
      </c>
      <c r="FT629" s="578"/>
      <c r="FU629" s="661" t="n">
        <v>49</v>
      </c>
      <c r="FV629" s="580" t="n">
        <v>2</v>
      </c>
      <c r="FW629" s="581"/>
      <c r="FX629" s="580"/>
      <c r="FY629" s="453" t="n">
        <f aca="false">1-FV629/(EG629+DD629)</f>
        <v>0.666666666666667</v>
      </c>
      <c r="FZ629" s="453"/>
      <c r="GA629" s="430"/>
      <c r="GB629" s="514"/>
      <c r="GC629" s="515"/>
      <c r="GD629" s="514" t="n">
        <f aca="false">1-FU629/EA629</f>
        <v>0.0392156862745098</v>
      </c>
      <c r="GE629" s="528" t="n">
        <f aca="false">CX629+EA629-FU629</f>
        <v>2</v>
      </c>
      <c r="GF629" s="462" t="n">
        <f aca="false">4100/BS629*24</f>
        <v>2.49442303792334</v>
      </c>
      <c r="GG629" s="607" t="n">
        <v>20</v>
      </c>
      <c r="GH629" s="451" t="n">
        <f aca="false">GG629/80</f>
        <v>0.25</v>
      </c>
      <c r="GI629" s="406" t="n">
        <v>140</v>
      </c>
      <c r="GJ629" s="463" t="n">
        <f aca="false">GI629/GG629</f>
        <v>7</v>
      </c>
      <c r="GK629" s="464" t="n">
        <f aca="false">GG629/(BS629/24)*1000</f>
        <v>12.1679172581626</v>
      </c>
      <c r="GL629" s="465" t="n">
        <v>7.88</v>
      </c>
      <c r="GM629" s="530"/>
      <c r="GN629" s="407" t="n">
        <v>38</v>
      </c>
      <c r="GO629" s="514"/>
      <c r="GP629" s="451" t="n">
        <f aca="false">1-GN629/FU629</f>
        <v>0.224489795918367</v>
      </c>
      <c r="GQ629" s="578" t="n">
        <v>8</v>
      </c>
      <c r="GR629" s="456" t="n">
        <f aca="false">4300/BS629*24</f>
        <v>2.61610221050497</v>
      </c>
      <c r="GS629" s="532" t="n">
        <f aca="false">HC629</f>
        <v>0</v>
      </c>
      <c r="GT629" s="532" t="n">
        <f aca="false">HD629</f>
        <v>35</v>
      </c>
      <c r="GU629" s="514"/>
      <c r="GV629" s="514" t="n">
        <f aca="false">1-GT629/GN629</f>
        <v>0.0789473684210527</v>
      </c>
      <c r="GW629" s="514"/>
      <c r="GX629" s="514" t="n">
        <f aca="false">1-HD629/FU629</f>
        <v>0.285714285714286</v>
      </c>
      <c r="GY629" s="463" t="n">
        <f aca="false">GK629/(FU629-HD629)</f>
        <v>0.869136947011617</v>
      </c>
      <c r="GZ629" s="406" t="n">
        <v>40276</v>
      </c>
      <c r="HA629" s="582" t="n">
        <v>8.09</v>
      </c>
      <c r="HB629" s="452" t="n">
        <v>8.05</v>
      </c>
      <c r="HC629" s="578"/>
      <c r="HD629" s="464" t="n">
        <v>35</v>
      </c>
      <c r="HE629" s="464" t="n">
        <v>9.6</v>
      </c>
      <c r="HF629" s="464" t="n">
        <f aca="false">HE629*2.7</f>
        <v>25.92</v>
      </c>
      <c r="HG629" s="583"/>
      <c r="HH629" s="576" t="n">
        <v>2</v>
      </c>
      <c r="HI629" s="584" t="n">
        <v>6210</v>
      </c>
      <c r="HJ629" s="407" t="n">
        <f aca="false">HI629*0.67</f>
        <v>4160.7</v>
      </c>
      <c r="HK629" s="407"/>
      <c r="HL629" s="550"/>
      <c r="HM629" s="585"/>
      <c r="HN629" s="462" t="n">
        <v>5.55</v>
      </c>
      <c r="HO629" s="575"/>
      <c r="HP629" s="549" t="n">
        <v>0.28</v>
      </c>
      <c r="HQ629" s="586"/>
      <c r="HR629" s="587"/>
      <c r="HS629" s="521" t="n">
        <v>0.15</v>
      </c>
      <c r="HT629" s="588" t="n">
        <v>4</v>
      </c>
      <c r="HU629" s="523" t="n">
        <f aca="false">72500/BA629*24</f>
        <v>46.3653805158815</v>
      </c>
      <c r="HV629" s="514"/>
      <c r="HW629" s="514" t="n">
        <f aca="false">1-HD629/BF629</f>
        <v>0.825870646766169</v>
      </c>
      <c r="HX629" s="514" t="n">
        <f aca="false">1-HN629/BK629</f>
        <v>0.64873417721519</v>
      </c>
      <c r="HY629" s="600"/>
    </row>
    <row r="630" s="599" customFormat="true" ht="15" hidden="false" customHeight="true" outlineLevel="0" collapsed="false">
      <c r="A630" s="401" t="n">
        <v>44112</v>
      </c>
      <c r="B630" s="516" t="n">
        <v>38572</v>
      </c>
      <c r="C630" s="403" t="n">
        <f aca="false">B630/$B$6</f>
        <v>0.77144</v>
      </c>
      <c r="D630" s="572" t="n">
        <v>7.96</v>
      </c>
      <c r="E630" s="573" t="n">
        <v>37.2</v>
      </c>
      <c r="F630" s="407" t="n">
        <v>122</v>
      </c>
      <c r="G630" s="407" t="n">
        <f aca="false">F630*B630/1000</f>
        <v>4705.784</v>
      </c>
      <c r="H630" s="403" t="n">
        <f aca="false">G630/$G$6</f>
        <v>0.18823136</v>
      </c>
      <c r="I630" s="574"/>
      <c r="J630" s="407"/>
      <c r="K630" s="575"/>
      <c r="L630" s="575"/>
      <c r="M630" s="575"/>
      <c r="N630" s="576"/>
      <c r="O630" s="576"/>
      <c r="P630" s="410"/>
      <c r="Q630" s="410" t="n">
        <v>1440</v>
      </c>
      <c r="R630" s="410"/>
      <c r="S630" s="410"/>
      <c r="T630" s="411" t="n">
        <v>5.24</v>
      </c>
      <c r="U630" s="410" t="n">
        <f aca="false">V630/2.9</f>
        <v>2722.41379310345</v>
      </c>
      <c r="V630" s="410" t="n">
        <v>7895</v>
      </c>
      <c r="W630" s="410" t="n">
        <v>3331</v>
      </c>
      <c r="X630" s="517" t="n">
        <v>480</v>
      </c>
      <c r="Y630" s="474"/>
      <c r="Z630" s="430"/>
      <c r="AA630" s="410"/>
      <c r="AB630" s="410"/>
      <c r="AC630" s="410"/>
      <c r="AD630" s="475"/>
      <c r="AE630" s="478"/>
      <c r="AF630" s="479" t="n">
        <f aca="false">X630+Q630</f>
        <v>1920</v>
      </c>
      <c r="AG630" s="478" t="n">
        <f aca="false">AF630/$AF$6</f>
        <v>0.768</v>
      </c>
      <c r="AH630" s="479" t="n">
        <f aca="false">AI630/2.9</f>
        <v>2052.3275862069</v>
      </c>
      <c r="AI630" s="479" t="n">
        <f aca="false">(V630*Q630+F630*X630)/AF630</f>
        <v>5951.75</v>
      </c>
      <c r="AJ630" s="474" t="n">
        <f aca="false">(V630*Q630+X630*F630)/1000</f>
        <v>11427.36</v>
      </c>
      <c r="AK630" s="478" t="n">
        <f aca="false">AJ630/$AJ$6</f>
        <v>0.507882666666667</v>
      </c>
      <c r="AL630" s="448" t="n">
        <v>38</v>
      </c>
      <c r="AM630" s="480"/>
      <c r="AN630" s="474" t="n">
        <v>4943</v>
      </c>
      <c r="AO630" s="474" t="n">
        <v>4964</v>
      </c>
      <c r="AP630" s="480" t="n">
        <v>7.15</v>
      </c>
      <c r="AQ630" s="448" t="n">
        <v>790</v>
      </c>
      <c r="AR630" s="474" t="n">
        <f aca="false">AQ630*2.9</f>
        <v>2291</v>
      </c>
      <c r="AS630" s="658" t="n">
        <f aca="false">AR630/AQ630</f>
        <v>2.9</v>
      </c>
      <c r="AT630" s="474" t="n">
        <v>5360</v>
      </c>
      <c r="AU630" s="448"/>
      <c r="AV630" s="481" t="n">
        <v>1.1</v>
      </c>
      <c r="AW630" s="480" t="n">
        <v>7.36</v>
      </c>
      <c r="AX630" s="480" t="n">
        <v>34.54</v>
      </c>
      <c r="AY630" s="481" t="n">
        <v>12.1</v>
      </c>
      <c r="AZ630" s="481" t="n">
        <v>3.7</v>
      </c>
      <c r="BA630" s="421" t="n">
        <f aca="false">CC630+DF630</f>
        <v>35067</v>
      </c>
      <c r="BB630" s="422" t="n">
        <f aca="false">BA630/$BA$6</f>
        <v>0.70134</v>
      </c>
      <c r="BC630" s="423"/>
      <c r="BD630" s="424" t="n">
        <v>7.94</v>
      </c>
      <c r="BE630" s="425" t="n">
        <v>33.9</v>
      </c>
      <c r="BF630" s="421" t="n">
        <v>175</v>
      </c>
      <c r="BG630" s="427" t="n">
        <v>8630</v>
      </c>
      <c r="BH630" s="421" t="n">
        <f aca="false">BG630*0.67</f>
        <v>5782.1</v>
      </c>
      <c r="BI630" s="433"/>
      <c r="BJ630" s="422"/>
      <c r="BK630" s="428" t="n">
        <v>18.8</v>
      </c>
      <c r="BL630" s="428"/>
      <c r="BM630" s="429"/>
      <c r="BN630" s="423"/>
      <c r="BO630" s="426" t="n">
        <v>135</v>
      </c>
      <c r="BP630" s="426"/>
      <c r="BQ630" s="424" t="n">
        <v>4.38</v>
      </c>
      <c r="BR630" s="422" t="n">
        <f aca="false">BQ630/$BQ$6</f>
        <v>0.608333333333333</v>
      </c>
      <c r="BS630" s="410" t="n">
        <f aca="false">BA630+AF630</f>
        <v>36987</v>
      </c>
      <c r="BT630" s="430" t="n">
        <f aca="false">(BD630*BA630+AP630*AF630)/(AF630+BA630)</f>
        <v>7.89899099683673</v>
      </c>
      <c r="BU630" s="431" t="n">
        <f aca="false">(AQ630*Y630+BA630*BE630)/(BA630+Y630)</f>
        <v>33.9</v>
      </c>
      <c r="BV630" s="431" t="n">
        <f aca="false">(BA630*BF630+AR630*AF630)/(AF630+BA630)</f>
        <v>284.84183632087</v>
      </c>
      <c r="BW630" s="431" t="n">
        <f aca="false">(BA630*BG630+AS630*AF630)/(AF630+BA630)</f>
        <v>8182.16611241788</v>
      </c>
      <c r="BX630" s="431" t="n">
        <f aca="false">BW630*0.65</f>
        <v>5318.40797307162</v>
      </c>
      <c r="BY630" s="431" t="n">
        <f aca="false">(BK630*BA630+AY630*AF630)/BS630</f>
        <v>18.452202125071</v>
      </c>
      <c r="BZ630" s="431"/>
      <c r="CA630" s="432"/>
      <c r="CB630" s="431" t="n">
        <f aca="false">BO630</f>
        <v>135</v>
      </c>
      <c r="CC630" s="433" t="n">
        <v>17388</v>
      </c>
      <c r="CD630" s="412" t="n">
        <f aca="false">CC630+AF630/2</f>
        <v>18348</v>
      </c>
      <c r="CE630" s="422" t="n">
        <f aca="false">CD630/25000</f>
        <v>0.73392</v>
      </c>
      <c r="CF630" s="434" t="n">
        <f aca="false">6700/CD630*24</f>
        <v>8.76389797253107</v>
      </c>
      <c r="CG630" s="435"/>
      <c r="CH630" s="428"/>
      <c r="CI630" s="447" t="n">
        <f aca="false">9500/CD630*24</f>
        <v>12.4264224983649</v>
      </c>
      <c r="CJ630" s="437" t="n">
        <v>29.6</v>
      </c>
      <c r="CK630" s="437" t="n">
        <v>2.15</v>
      </c>
      <c r="CL630" s="424"/>
      <c r="CM630" s="424" t="n">
        <v>15.7</v>
      </c>
      <c r="CN630" s="424" t="n">
        <v>64</v>
      </c>
      <c r="CO630" s="433"/>
      <c r="CP630" s="433"/>
      <c r="CQ630" s="438"/>
      <c r="CR630" s="438" t="n">
        <v>0.97</v>
      </c>
      <c r="CS630" s="425"/>
      <c r="CT630" s="433" t="n">
        <f aca="false">3500/CD630*24</f>
        <v>4.57815565729235</v>
      </c>
      <c r="CU630" s="435" t="n">
        <v>6.87</v>
      </c>
      <c r="CV630" s="439"/>
      <c r="CW630" s="440"/>
      <c r="CX630" s="441"/>
      <c r="CY630" s="442"/>
      <c r="CZ630" s="443"/>
      <c r="DA630" s="443"/>
      <c r="DB630" s="443"/>
      <c r="DC630" s="443"/>
      <c r="DD630" s="444"/>
      <c r="DE630" s="441"/>
      <c r="DF630" s="445" t="n">
        <v>17679</v>
      </c>
      <c r="DG630" s="446" t="n">
        <f aca="false">DF630+AF630/2</f>
        <v>18639</v>
      </c>
      <c r="DH630" s="422" t="n">
        <f aca="false">DG630/25000</f>
        <v>0.74556</v>
      </c>
      <c r="DI630" s="447" t="n">
        <f aca="false">6700/DG630*24</f>
        <v>8.62707226782553</v>
      </c>
      <c r="DJ630" s="435" t="n">
        <v>7.61</v>
      </c>
      <c r="DK630" s="428" t="n">
        <v>3.8</v>
      </c>
      <c r="DL630" s="447" t="n">
        <f aca="false">9500/DG630*24</f>
        <v>12.2324159021407</v>
      </c>
      <c r="DM630" s="423" t="n">
        <v>29.7</v>
      </c>
      <c r="DN630" s="423" t="n">
        <v>2.63</v>
      </c>
      <c r="DO630" s="424" t="n">
        <v>7.72</v>
      </c>
      <c r="DP630" s="424" t="n">
        <v>15.9</v>
      </c>
      <c r="DQ630" s="424" t="n">
        <v>77</v>
      </c>
      <c r="DR630" s="433"/>
      <c r="DS630" s="433"/>
      <c r="DT630" s="438"/>
      <c r="DU630" s="438" t="n">
        <v>0.97</v>
      </c>
      <c r="DV630" s="425"/>
      <c r="DW630" s="447" t="n">
        <f aca="false">3500/DG630*24</f>
        <v>4.50667954289393</v>
      </c>
      <c r="DX630" s="435" t="n">
        <v>7.64</v>
      </c>
      <c r="DY630" s="439" t="n">
        <v>7.5</v>
      </c>
      <c r="DZ630" s="440" t="n">
        <v>13.2</v>
      </c>
      <c r="EA630" s="661" t="n">
        <f aca="false">DZ630*3.6</f>
        <v>47.52</v>
      </c>
      <c r="EB630" s="442" t="n">
        <v>6760</v>
      </c>
      <c r="EC630" s="443" t="n">
        <v>6.5</v>
      </c>
      <c r="ED630" s="443"/>
      <c r="EE630" s="443"/>
      <c r="EF630" s="443"/>
      <c r="EG630" s="444" t="n">
        <v>3</v>
      </c>
      <c r="EH630" s="441"/>
      <c r="EI630" s="430" t="n">
        <f aca="false">DY630</f>
        <v>7.5</v>
      </c>
      <c r="EJ630" s="448" t="n">
        <f aca="false">DZ630</f>
        <v>13.2</v>
      </c>
      <c r="EK630" s="449" t="n">
        <f aca="false">EA630</f>
        <v>47.52</v>
      </c>
      <c r="EL630" s="418" t="n">
        <f aca="false">EB630</f>
        <v>6760</v>
      </c>
      <c r="EM630" s="432" t="n">
        <f aca="false">EC630</f>
        <v>6.5</v>
      </c>
      <c r="EN630" s="432"/>
      <c r="EO630" s="432"/>
      <c r="EP630" s="432"/>
      <c r="EQ630" s="431" t="n">
        <f aca="false">EG630</f>
        <v>3</v>
      </c>
      <c r="ER630" s="449"/>
      <c r="ES630" s="450" t="n">
        <f aca="false">44000/(BA630+AF630)*24</f>
        <v>28.5505718225322</v>
      </c>
      <c r="ET630" s="451" t="n">
        <f aca="false">(BA630+AF630)/BA$6</f>
        <v>0.73974</v>
      </c>
      <c r="EU630" s="452" t="n">
        <f aca="false">BV630/1000/ES630*24</f>
        <v>0.239441931818182</v>
      </c>
      <c r="EV630" s="451" t="n">
        <f aca="false">EU630/$EU$6</f>
        <v>0.443410984848485</v>
      </c>
      <c r="EW630" s="514" t="n">
        <f aca="false">1-EM630/BY630</f>
        <v>0.647738521616969</v>
      </c>
      <c r="EX630" s="515" t="n">
        <f aca="false">BY630-EM630</f>
        <v>11.952202125071</v>
      </c>
      <c r="EY630" s="514" t="n">
        <f aca="false">1-EJ630/BU630</f>
        <v>0.610619469026549</v>
      </c>
      <c r="EZ630" s="515" t="n">
        <f aca="false">BU630-EJ630</f>
        <v>20.7</v>
      </c>
      <c r="FA630" s="451" t="n">
        <f aca="false">1-EK630/BV630</f>
        <v>0.833170574190269</v>
      </c>
      <c r="FB630" s="432" t="n">
        <f aca="false">BV630-EK630</f>
        <v>237.32183632087</v>
      </c>
      <c r="FC630" s="453"/>
      <c r="FD630" s="432"/>
      <c r="FE630" s="453" t="n">
        <f aca="false">1-EQ630/CB630</f>
        <v>0.977777777777778</v>
      </c>
      <c r="FF630" s="431" t="n">
        <f aca="false">CB630-EQ630</f>
        <v>132</v>
      </c>
      <c r="FG630" s="406" t="n">
        <v>50400</v>
      </c>
      <c r="FH630" s="590"/>
      <c r="FI630" s="591"/>
      <c r="FJ630" s="592"/>
      <c r="FK630" s="456" t="n">
        <f aca="false">3000/BS630*24</f>
        <v>1.94662989699083</v>
      </c>
      <c r="FL630" s="531" t="n">
        <v>2500</v>
      </c>
      <c r="FM630" s="456" t="n">
        <f aca="false">FL630/BS630*1000</f>
        <v>67.5913158677373</v>
      </c>
      <c r="FN630" s="531" t="n">
        <v>5421</v>
      </c>
      <c r="FO630" s="533" t="n">
        <f aca="false">FN630/11.15/1.2/1000</f>
        <v>0.405156950672646</v>
      </c>
      <c r="FP630" s="450" t="n">
        <f aca="false">FN630/BS630*1000</f>
        <v>146.565009327602</v>
      </c>
      <c r="FQ630" s="458" t="n">
        <v>43.2</v>
      </c>
      <c r="FR630" s="459" t="n">
        <f aca="false">FQ630/BS630*1000</f>
        <v>1.1679779381945</v>
      </c>
      <c r="FS630" s="577" t="n">
        <v>7.88</v>
      </c>
      <c r="FT630" s="578" t="n">
        <v>12.8</v>
      </c>
      <c r="FU630" s="661" t="n">
        <v>43</v>
      </c>
      <c r="FV630" s="580" t="n">
        <v>2</v>
      </c>
      <c r="FW630" s="581"/>
      <c r="FX630" s="580"/>
      <c r="FY630" s="453" t="n">
        <f aca="false">1-FV630/(EG630+DD630)</f>
        <v>0.333333333333333</v>
      </c>
      <c r="FZ630" s="453"/>
      <c r="GA630" s="430"/>
      <c r="GB630" s="514" t="n">
        <f aca="false">1-FT630/DZ630</f>
        <v>0.0303030303030302</v>
      </c>
      <c r="GC630" s="515" t="n">
        <f aca="false">(CW630+DZ630-FT630)</f>
        <v>0.399999999999999</v>
      </c>
      <c r="GD630" s="514" t="n">
        <f aca="false">1-FU630/EA630</f>
        <v>0.0951178451178451</v>
      </c>
      <c r="GE630" s="528" t="n">
        <f aca="false">CX630+EA630-FU630</f>
        <v>4.52</v>
      </c>
      <c r="GF630" s="462" t="n">
        <f aca="false">4100/BS630*24</f>
        <v>2.66039419255414</v>
      </c>
      <c r="GG630" s="607" t="n">
        <v>20</v>
      </c>
      <c r="GH630" s="451" t="n">
        <f aca="false">GG630/80</f>
        <v>0.25</v>
      </c>
      <c r="GI630" s="406" t="n">
        <v>140</v>
      </c>
      <c r="GJ630" s="463" t="n">
        <f aca="false">GI630/GG630</f>
        <v>7</v>
      </c>
      <c r="GK630" s="464" t="n">
        <f aca="false">GG630/(BS630/24)*1000</f>
        <v>12.9775326466056</v>
      </c>
      <c r="GL630" s="465" t="n">
        <v>8.07</v>
      </c>
      <c r="GM630" s="530" t="n">
        <v>10.9</v>
      </c>
      <c r="GN630" s="407" t="n">
        <v>37</v>
      </c>
      <c r="GO630" s="514" t="n">
        <f aca="false">1-GM630/FT630</f>
        <v>0.1484375</v>
      </c>
      <c r="GP630" s="451" t="n">
        <f aca="false">1-GN630/FU630</f>
        <v>0.13953488372093</v>
      </c>
      <c r="GQ630" s="578" t="n">
        <v>8</v>
      </c>
      <c r="GR630" s="456" t="n">
        <f aca="false">4300/BS630*24</f>
        <v>2.7901695190202</v>
      </c>
      <c r="GS630" s="532" t="n">
        <f aca="false">HC630</f>
        <v>9.7</v>
      </c>
      <c r="GT630" s="532" t="n">
        <f aca="false">HD630</f>
        <v>30.07</v>
      </c>
      <c r="GU630" s="514" t="n">
        <f aca="false">1-GS630/GM630</f>
        <v>0.110091743119266</v>
      </c>
      <c r="GV630" s="514" t="n">
        <f aca="false">1-GT630/GN630</f>
        <v>0.187297297297297</v>
      </c>
      <c r="GW630" s="514" t="n">
        <f aca="false">1-HC630/FT630</f>
        <v>0.2421875</v>
      </c>
      <c r="GX630" s="514" t="n">
        <f aca="false">1-HD630/FU630</f>
        <v>0.300697674418605</v>
      </c>
      <c r="GY630" s="463" t="n">
        <f aca="false">GK630/(FU630-HD630)</f>
        <v>1.00367615209633</v>
      </c>
      <c r="GZ630" s="406" t="n">
        <v>35299</v>
      </c>
      <c r="HA630" s="582" t="n">
        <v>8.18</v>
      </c>
      <c r="HB630" s="452" t="n">
        <v>8.06</v>
      </c>
      <c r="HC630" s="578" t="n">
        <v>9.7</v>
      </c>
      <c r="HD630" s="464" t="n">
        <f aca="false">HC630*3.1</f>
        <v>30.07</v>
      </c>
      <c r="HE630" s="464" t="n">
        <v>10.1</v>
      </c>
      <c r="HF630" s="464" t="n">
        <f aca="false">HE630*2.7</f>
        <v>27.27</v>
      </c>
      <c r="HG630" s="583"/>
      <c r="HH630" s="576" t="n">
        <v>4</v>
      </c>
      <c r="HI630" s="584" t="n">
        <v>6500</v>
      </c>
      <c r="HJ630" s="407" t="n">
        <f aca="false">HI630*0.67</f>
        <v>4355</v>
      </c>
      <c r="HK630" s="407"/>
      <c r="HL630" s="550"/>
      <c r="HM630" s="585"/>
      <c r="HN630" s="462" t="n">
        <v>5.61</v>
      </c>
      <c r="HO630" s="575"/>
      <c r="HP630" s="549" t="n">
        <v>0.31</v>
      </c>
      <c r="HQ630" s="586"/>
      <c r="HR630" s="587"/>
      <c r="HS630" s="521" t="n">
        <v>0.16</v>
      </c>
      <c r="HT630" s="588" t="n">
        <v>4</v>
      </c>
      <c r="HU630" s="523" t="n">
        <f aca="false">72500/BA630*24</f>
        <v>49.6193001967662</v>
      </c>
      <c r="HV630" s="514" t="n">
        <f aca="false">1-HC630/BE630</f>
        <v>0.713864306784661</v>
      </c>
      <c r="HW630" s="514" t="n">
        <f aca="false">1-HD630/BF630</f>
        <v>0.828171428571429</v>
      </c>
      <c r="HX630" s="514" t="n">
        <f aca="false">1-HN630/BK630</f>
        <v>0.701595744680851</v>
      </c>
      <c r="HY630" s="600" t="s">
        <v>284</v>
      </c>
    </row>
    <row r="631" s="599" customFormat="true" ht="15" hidden="false" customHeight="true" outlineLevel="0" collapsed="false">
      <c r="A631" s="401" t="n">
        <v>44113</v>
      </c>
      <c r="B631" s="516" t="n">
        <v>34873</v>
      </c>
      <c r="C631" s="403" t="n">
        <f aca="false">B631/$B$6</f>
        <v>0.69746</v>
      </c>
      <c r="D631" s="572" t="n">
        <v>7.76</v>
      </c>
      <c r="E631" s="573" t="n">
        <v>32.45</v>
      </c>
      <c r="F631" s="407" t="n">
        <v>185</v>
      </c>
      <c r="G631" s="407" t="n">
        <f aca="false">F631*B631/1000</f>
        <v>6451.505</v>
      </c>
      <c r="H631" s="403" t="n">
        <f aca="false">G631/$G$6</f>
        <v>0.2580602</v>
      </c>
      <c r="I631" s="574"/>
      <c r="J631" s="407"/>
      <c r="K631" s="575"/>
      <c r="L631" s="575"/>
      <c r="M631" s="575"/>
      <c r="N631" s="576"/>
      <c r="O631" s="576"/>
      <c r="P631" s="410"/>
      <c r="Q631" s="410" t="n">
        <v>1440</v>
      </c>
      <c r="R631" s="410"/>
      <c r="S631" s="410"/>
      <c r="T631" s="411" t="n">
        <v>5.23</v>
      </c>
      <c r="U631" s="410" t="n">
        <f aca="false">V631/2.9</f>
        <v>2771.72413793103</v>
      </c>
      <c r="V631" s="410" t="n">
        <v>8038</v>
      </c>
      <c r="W631" s="410" t="n">
        <v>2955</v>
      </c>
      <c r="X631" s="517" t="n">
        <v>480</v>
      </c>
      <c r="Y631" s="474"/>
      <c r="Z631" s="430"/>
      <c r="AA631" s="410"/>
      <c r="AB631" s="410"/>
      <c r="AC631" s="410"/>
      <c r="AD631" s="475"/>
      <c r="AE631" s="478"/>
      <c r="AF631" s="479" t="n">
        <f aca="false">X631+Q631</f>
        <v>1920</v>
      </c>
      <c r="AG631" s="478" t="n">
        <f aca="false">AF631/$AF$6</f>
        <v>0.768</v>
      </c>
      <c r="AH631" s="479" t="n">
        <f aca="false">AI631/2.9</f>
        <v>2094.74137931035</v>
      </c>
      <c r="AI631" s="479" t="n">
        <f aca="false">(V631*Q631+F631*X631)/AF631</f>
        <v>6074.75</v>
      </c>
      <c r="AJ631" s="474" t="n">
        <f aca="false">(V631*Q631+X631*F631)/1000</f>
        <v>11663.52</v>
      </c>
      <c r="AK631" s="478" t="n">
        <f aca="false">AJ631/$AJ$6</f>
        <v>0.518378666666667</v>
      </c>
      <c r="AL631" s="448" t="n">
        <v>38</v>
      </c>
      <c r="AM631" s="480"/>
      <c r="AN631" s="474" t="n">
        <v>4740</v>
      </c>
      <c r="AO631" s="474" t="n">
        <v>4768</v>
      </c>
      <c r="AP631" s="480" t="n">
        <v>7.23</v>
      </c>
      <c r="AQ631" s="448" t="n">
        <v>706</v>
      </c>
      <c r="AR631" s="474" t="n">
        <f aca="false">AQ631*2.9</f>
        <v>2047.4</v>
      </c>
      <c r="AS631" s="658" t="n">
        <f aca="false">AR631/AQ631</f>
        <v>2.9</v>
      </c>
      <c r="AT631" s="474" t="n">
        <v>5320</v>
      </c>
      <c r="AU631" s="448"/>
      <c r="AV631" s="481" t="n">
        <v>1</v>
      </c>
      <c r="AW631" s="480" t="n">
        <v>6.75</v>
      </c>
      <c r="AX631" s="480" t="n">
        <v>34.4</v>
      </c>
      <c r="AY631" s="481" t="n">
        <v>11.6</v>
      </c>
      <c r="AZ631" s="481" t="n">
        <v>3.3</v>
      </c>
      <c r="BA631" s="421" t="n">
        <f aca="false">CC631+DF631</f>
        <v>33633</v>
      </c>
      <c r="BB631" s="422" t="n">
        <f aca="false">BA631/$BA$6</f>
        <v>0.67266</v>
      </c>
      <c r="BC631" s="423"/>
      <c r="BD631" s="424" t="n">
        <v>7.79</v>
      </c>
      <c r="BE631" s="425" t="n">
        <v>32.9</v>
      </c>
      <c r="BF631" s="421" t="n">
        <v>188</v>
      </c>
      <c r="BG631" s="427" t="n">
        <v>7120</v>
      </c>
      <c r="BH631" s="421" t="n">
        <f aca="false">BG631*0.67</f>
        <v>4770.4</v>
      </c>
      <c r="BI631" s="433"/>
      <c r="BJ631" s="422"/>
      <c r="BK631" s="428" t="n">
        <v>19.2</v>
      </c>
      <c r="BL631" s="428" t="n">
        <v>15</v>
      </c>
      <c r="BM631" s="429" t="n">
        <v>2.4</v>
      </c>
      <c r="BN631" s="423" t="n">
        <v>1.7</v>
      </c>
      <c r="BO631" s="426" t="n">
        <v>94</v>
      </c>
      <c r="BP631" s="426" t="n">
        <v>32</v>
      </c>
      <c r="BQ631" s="424" t="n">
        <v>4.36</v>
      </c>
      <c r="BR631" s="422" t="n">
        <f aca="false">BQ631/$BQ$6</f>
        <v>0.605555555555556</v>
      </c>
      <c r="BS631" s="410" t="n">
        <f aca="false">BA631+AF631</f>
        <v>35553</v>
      </c>
      <c r="BT631" s="430" t="n">
        <f aca="false">(BD631*BA631+AP631*AF631)/(AF631+BA631)</f>
        <v>7.75975782634377</v>
      </c>
      <c r="BU631" s="431" t="n">
        <f aca="false">(AQ631*Y631+BA631*BE631)/(BA631+Y631)</f>
        <v>32.9</v>
      </c>
      <c r="BV631" s="431" t="n">
        <f aca="false">(BA631*BF631+AR631*AF631)/(AF631+BA631)</f>
        <v>288.414817314995</v>
      </c>
      <c r="BW631" s="431" t="n">
        <f aca="false">(BA631*BG631+AS631*AF631)/(AF631+BA631)</f>
        <v>6735.64897477006</v>
      </c>
      <c r="BX631" s="431" t="n">
        <f aca="false">BW631*0.65</f>
        <v>4378.17183360054</v>
      </c>
      <c r="BY631" s="431" t="n">
        <f aca="false">(BK631*BA631+AY631*AF631)/BS631</f>
        <v>18.7895705003797</v>
      </c>
      <c r="BZ631" s="431"/>
      <c r="CA631" s="432" t="n">
        <f aca="false">(BN631*BA631+AZ631*AF631)/BS631</f>
        <v>1.78640621044638</v>
      </c>
      <c r="CB631" s="431" t="n">
        <f aca="false">BO631</f>
        <v>94</v>
      </c>
      <c r="CC631" s="433" t="n">
        <v>16502</v>
      </c>
      <c r="CD631" s="412" t="n">
        <f aca="false">CC631+AF631/2</f>
        <v>17462</v>
      </c>
      <c r="CE631" s="422" t="n">
        <f aca="false">CD631/25000</f>
        <v>0.69848</v>
      </c>
      <c r="CF631" s="434" t="n">
        <f aca="false">6700/CD631*24</f>
        <v>9.20856717443592</v>
      </c>
      <c r="CG631" s="435"/>
      <c r="CH631" s="428"/>
      <c r="CI631" s="447" t="n">
        <f aca="false">9500/CD631*24</f>
        <v>13.0569236055435</v>
      </c>
      <c r="CJ631" s="437" t="n">
        <v>29.8</v>
      </c>
      <c r="CK631" s="437" t="n">
        <v>2.39</v>
      </c>
      <c r="CL631" s="424"/>
      <c r="CM631" s="424" t="n">
        <v>13.7</v>
      </c>
      <c r="CN631" s="424" t="n">
        <v>68</v>
      </c>
      <c r="CO631" s="433"/>
      <c r="CP631" s="433"/>
      <c r="CQ631" s="438"/>
      <c r="CR631" s="438" t="n">
        <v>0.99</v>
      </c>
      <c r="CS631" s="425"/>
      <c r="CT631" s="433" t="n">
        <f aca="false">3500/CD631*24</f>
        <v>4.81044553888443</v>
      </c>
      <c r="CU631" s="435" t="n">
        <v>6.89</v>
      </c>
      <c r="CV631" s="439"/>
      <c r="CW631" s="440"/>
      <c r="CX631" s="441"/>
      <c r="CY631" s="442"/>
      <c r="CZ631" s="443"/>
      <c r="DA631" s="443"/>
      <c r="DB631" s="443"/>
      <c r="DC631" s="443"/>
      <c r="DD631" s="444"/>
      <c r="DE631" s="441"/>
      <c r="DF631" s="445" t="n">
        <v>17131</v>
      </c>
      <c r="DG631" s="446" t="n">
        <f aca="false">DF631+AF631/2</f>
        <v>18091</v>
      </c>
      <c r="DH631" s="422" t="n">
        <f aca="false">DG631/25000</f>
        <v>0.72364</v>
      </c>
      <c r="DI631" s="447" t="n">
        <f aca="false">6700/DG631*24</f>
        <v>8.88839754574098</v>
      </c>
      <c r="DJ631" s="435" t="n">
        <v>7.55</v>
      </c>
      <c r="DK631" s="428" t="n">
        <v>3.2</v>
      </c>
      <c r="DL631" s="447" t="n">
        <f aca="false">9500/DG631*24</f>
        <v>12.6029517439611</v>
      </c>
      <c r="DM631" s="423" t="n">
        <v>29.8</v>
      </c>
      <c r="DN631" s="423" t="n">
        <v>2.57</v>
      </c>
      <c r="DO631" s="424" t="n">
        <v>7.64</v>
      </c>
      <c r="DP631" s="424" t="n">
        <v>15.4</v>
      </c>
      <c r="DQ631" s="424" t="n">
        <v>72</v>
      </c>
      <c r="DR631" s="433"/>
      <c r="DS631" s="433"/>
      <c r="DT631" s="438"/>
      <c r="DU631" s="438" t="n">
        <v>0.97</v>
      </c>
      <c r="DV631" s="425"/>
      <c r="DW631" s="447" t="n">
        <f aca="false">3500/DG631*24</f>
        <v>4.64319274777514</v>
      </c>
      <c r="DX631" s="435" t="n">
        <v>7.38</v>
      </c>
      <c r="DY631" s="439" t="n">
        <v>8</v>
      </c>
      <c r="DZ631" s="440" t="n">
        <v>13.1</v>
      </c>
      <c r="EA631" s="661" t="n">
        <f aca="false">DZ631*3.6</f>
        <v>47.16</v>
      </c>
      <c r="EB631" s="442" t="n">
        <v>6880</v>
      </c>
      <c r="EC631" s="443" t="n">
        <v>6.8</v>
      </c>
      <c r="ED631" s="443" t="n">
        <v>0.22</v>
      </c>
      <c r="EE631" s="443" t="n">
        <v>4.9</v>
      </c>
      <c r="EF631" s="443" t="n">
        <v>0.85</v>
      </c>
      <c r="EG631" s="444" t="n">
        <v>6</v>
      </c>
      <c r="EH631" s="441" t="n">
        <v>16</v>
      </c>
      <c r="EI631" s="430" t="n">
        <f aca="false">DY631</f>
        <v>8</v>
      </c>
      <c r="EJ631" s="448" t="n">
        <f aca="false">DZ631</f>
        <v>13.1</v>
      </c>
      <c r="EK631" s="449" t="n">
        <f aca="false">EA631</f>
        <v>47.16</v>
      </c>
      <c r="EL631" s="418" t="n">
        <f aca="false">EB631</f>
        <v>6880</v>
      </c>
      <c r="EM631" s="432" t="n">
        <f aca="false">EC631</f>
        <v>6.8</v>
      </c>
      <c r="EN631" s="432" t="n">
        <f aca="false">ED631</f>
        <v>0.22</v>
      </c>
      <c r="EO631" s="432" t="n">
        <f aca="false">EE631</f>
        <v>4.9</v>
      </c>
      <c r="EP631" s="432" t="n">
        <f aca="false">EF631</f>
        <v>0.85</v>
      </c>
      <c r="EQ631" s="431" t="n">
        <f aca="false">EG631</f>
        <v>6</v>
      </c>
      <c r="ER631" s="449" t="n">
        <f aca="false">EH631</f>
        <v>16</v>
      </c>
      <c r="ES631" s="450" t="n">
        <f aca="false">44000/(BA631+AF631)*24</f>
        <v>29.7021348409417</v>
      </c>
      <c r="ET631" s="451" t="n">
        <f aca="false">(BA631+AF631)/BA$6</f>
        <v>0.71106</v>
      </c>
      <c r="EU631" s="452" t="n">
        <f aca="false">BV631/1000/ES631*24</f>
        <v>0.233045727272727</v>
      </c>
      <c r="EV631" s="451" t="n">
        <f aca="false">EU631/$EU$6</f>
        <v>0.431566161616162</v>
      </c>
      <c r="EW631" s="514" t="n">
        <f aca="false">1-EM631/BY631</f>
        <v>0.638097102865519</v>
      </c>
      <c r="EX631" s="515" t="n">
        <f aca="false">BY631-EM631</f>
        <v>11.9895705003797</v>
      </c>
      <c r="EY631" s="514" t="n">
        <f aca="false">1-EJ631/BU631</f>
        <v>0.601823708206687</v>
      </c>
      <c r="EZ631" s="515" t="n">
        <f aca="false">BU631-EJ631</f>
        <v>19.8</v>
      </c>
      <c r="FA631" s="451" t="n">
        <f aca="false">1-EK631/BV631</f>
        <v>0.836485516108232</v>
      </c>
      <c r="FB631" s="432" t="n">
        <f aca="false">BV631-EK631</f>
        <v>241.254817314995</v>
      </c>
      <c r="FC631" s="453" t="n">
        <f aca="false">1-EP631/CA631</f>
        <v>0.524184368018063</v>
      </c>
      <c r="FD631" s="432" t="n">
        <f aca="false">CA631-EP631</f>
        <v>0.936406210446376</v>
      </c>
      <c r="FE631" s="453" t="n">
        <f aca="false">1-EQ631/CB631</f>
        <v>0.936170212765957</v>
      </c>
      <c r="FF631" s="431" t="n">
        <f aca="false">CB631-EQ631</f>
        <v>88</v>
      </c>
      <c r="FG631" s="406" t="n">
        <v>50400</v>
      </c>
      <c r="FH631" s="590"/>
      <c r="FI631" s="591"/>
      <c r="FJ631" s="592"/>
      <c r="FK631" s="456" t="n">
        <f aca="false">3000/BS631*24</f>
        <v>2.02514555733693</v>
      </c>
      <c r="FL631" s="531" t="n">
        <v>2500</v>
      </c>
      <c r="FM631" s="456" t="n">
        <f aca="false">FL631/BS631*1000</f>
        <v>70.3175540741991</v>
      </c>
      <c r="FN631" s="531" t="n">
        <v>5365</v>
      </c>
      <c r="FO631" s="533" t="n">
        <f aca="false">FN631/11.15/1.2/1000</f>
        <v>0.400971599402093</v>
      </c>
      <c r="FP631" s="450" t="n">
        <f aca="false">FN631/BS631*1000</f>
        <v>150.901471043231</v>
      </c>
      <c r="FQ631" s="458" t="n">
        <v>43.2</v>
      </c>
      <c r="FR631" s="459" t="n">
        <f aca="false">FQ631/BS631*1000</f>
        <v>1.21508733440216</v>
      </c>
      <c r="FS631" s="577" t="n">
        <v>7.92</v>
      </c>
      <c r="FT631" s="578" t="n">
        <v>11.9</v>
      </c>
      <c r="FU631" s="661" t="n">
        <v>46</v>
      </c>
      <c r="FV631" s="580" t="n">
        <v>2</v>
      </c>
      <c r="FW631" s="581" t="n">
        <v>0.2</v>
      </c>
      <c r="FX631" s="580" t="n">
        <v>8</v>
      </c>
      <c r="FY631" s="453" t="n">
        <f aca="false">1-FV631/(EG631+DD631)</f>
        <v>0.666666666666667</v>
      </c>
      <c r="FZ631" s="453" t="n">
        <f aca="false">1-FW631/(EF631+DC631)</f>
        <v>0.764705882352941</v>
      </c>
      <c r="GA631" s="430" t="n">
        <f aca="false">EF631+DC631-FW631</f>
        <v>0.65</v>
      </c>
      <c r="GB631" s="514" t="n">
        <f aca="false">1-FT631/DZ631</f>
        <v>0.0916030534351144</v>
      </c>
      <c r="GC631" s="515" t="n">
        <f aca="false">(CW631+DZ631-FT631)</f>
        <v>1.2</v>
      </c>
      <c r="GD631" s="514" t="n">
        <f aca="false">1-FU631/EA631</f>
        <v>0.0245971162001696</v>
      </c>
      <c r="GE631" s="528" t="n">
        <f aca="false">CX631+EA631-FU631</f>
        <v>1.16</v>
      </c>
      <c r="GF631" s="462" t="n">
        <f aca="false">4100/BS631*24</f>
        <v>2.76769892836048</v>
      </c>
      <c r="GG631" s="607" t="n">
        <v>20</v>
      </c>
      <c r="GH631" s="451" t="n">
        <f aca="false">GG631/80</f>
        <v>0.25</v>
      </c>
      <c r="GI631" s="406" t="n">
        <v>140</v>
      </c>
      <c r="GJ631" s="463" t="n">
        <f aca="false">GI631/GG631</f>
        <v>7</v>
      </c>
      <c r="GK631" s="464" t="n">
        <f aca="false">GG631/(BS631/24)*1000</f>
        <v>13.5009703822462</v>
      </c>
      <c r="GL631" s="465" t="n">
        <v>8.04</v>
      </c>
      <c r="GM631" s="530" t="n">
        <v>11.6</v>
      </c>
      <c r="GN631" s="407" t="n">
        <v>39</v>
      </c>
      <c r="GO631" s="514" t="n">
        <f aca="false">1-GM631/FT631</f>
        <v>0.0252100840336135</v>
      </c>
      <c r="GP631" s="451" t="n">
        <f aca="false">1-GN631/FU631</f>
        <v>0.152173913043478</v>
      </c>
      <c r="GQ631" s="578" t="n">
        <v>8</v>
      </c>
      <c r="GR631" s="456" t="n">
        <f aca="false">4300/BS631*24</f>
        <v>2.90270863218294</v>
      </c>
      <c r="GS631" s="532" t="n">
        <f aca="false">HC631</f>
        <v>10.5</v>
      </c>
      <c r="GT631" s="532" t="n">
        <f aca="false">HD631</f>
        <v>32.55</v>
      </c>
      <c r="GU631" s="514" t="n">
        <f aca="false">1-GS631/GM631</f>
        <v>0.0948275862068966</v>
      </c>
      <c r="GV631" s="514" t="n">
        <f aca="false">1-GT631/GN631</f>
        <v>0.165384615384615</v>
      </c>
      <c r="GW631" s="514" t="n">
        <f aca="false">1-HC631/FT631</f>
        <v>0.117647058823529</v>
      </c>
      <c r="GX631" s="514" t="n">
        <f aca="false">1-HD631/FU631</f>
        <v>0.292391304347826</v>
      </c>
      <c r="GY631" s="463" t="n">
        <f aca="false">GK631/(FU631-HD631)</f>
        <v>1.00378961949786</v>
      </c>
      <c r="GZ631" s="406" t="n">
        <v>36376</v>
      </c>
      <c r="HA631" s="582" t="n">
        <v>8.14</v>
      </c>
      <c r="HB631" s="452" t="n">
        <v>8.05</v>
      </c>
      <c r="HC631" s="578" t="n">
        <v>10.5</v>
      </c>
      <c r="HD631" s="464" t="n">
        <f aca="false">HC631*3.1</f>
        <v>32.55</v>
      </c>
      <c r="HE631" s="464" t="n">
        <v>10</v>
      </c>
      <c r="HF631" s="464" t="n">
        <f aca="false">HE631*2.7</f>
        <v>27</v>
      </c>
      <c r="HG631" s="583"/>
      <c r="HH631" s="576" t="n">
        <v>6</v>
      </c>
      <c r="HI631" s="584" t="n">
        <v>6850</v>
      </c>
      <c r="HJ631" s="407" t="n">
        <f aca="false">HI631*0.67</f>
        <v>4589.5</v>
      </c>
      <c r="HK631" s="407"/>
      <c r="HL631" s="550" t="n">
        <v>1282</v>
      </c>
      <c r="HM631" s="585" t="n">
        <v>6</v>
      </c>
      <c r="HN631" s="462" t="n">
        <v>5.72</v>
      </c>
      <c r="HO631" s="575" t="n">
        <v>0.14</v>
      </c>
      <c r="HP631" s="549" t="n">
        <v>0.33</v>
      </c>
      <c r="HQ631" s="586" t="n">
        <v>4.8</v>
      </c>
      <c r="HR631" s="587" t="n">
        <v>0.18</v>
      </c>
      <c r="HS631" s="521" t="n">
        <v>0.16</v>
      </c>
      <c r="HT631" s="588" t="n">
        <v>4</v>
      </c>
      <c r="HU631" s="523" t="n">
        <f aca="false">72500/BA631*24</f>
        <v>51.7349032200517</v>
      </c>
      <c r="HV631" s="514" t="n">
        <f aca="false">1-HC631/BE631</f>
        <v>0.680851063829787</v>
      </c>
      <c r="HW631" s="514" t="n">
        <f aca="false">1-HD631/BF631</f>
        <v>0.82686170212766</v>
      </c>
      <c r="HX631" s="514" t="n">
        <f aca="false">1-HN631/BK631</f>
        <v>0.702083333333333</v>
      </c>
      <c r="HY631" s="600"/>
    </row>
    <row r="632" s="599" customFormat="true" ht="15" hidden="false" customHeight="true" outlineLevel="0" collapsed="false">
      <c r="A632" s="401" t="n">
        <v>44114</v>
      </c>
      <c r="B632" s="516" t="n">
        <v>38896</v>
      </c>
      <c r="C632" s="403" t="n">
        <f aca="false">B632/$B$6</f>
        <v>0.77792</v>
      </c>
      <c r="D632" s="572" t="n">
        <v>7.88</v>
      </c>
      <c r="E632" s="573" t="n">
        <v>31.65</v>
      </c>
      <c r="F632" s="407" t="n">
        <v>144</v>
      </c>
      <c r="G632" s="407" t="n">
        <f aca="false">F632*B632/1000</f>
        <v>5601.024</v>
      </c>
      <c r="H632" s="403" t="n">
        <f aca="false">G632/$G$6</f>
        <v>0.22404096</v>
      </c>
      <c r="I632" s="574"/>
      <c r="J632" s="407"/>
      <c r="K632" s="575"/>
      <c r="L632" s="575"/>
      <c r="M632" s="575"/>
      <c r="N632" s="576"/>
      <c r="O632" s="576"/>
      <c r="P632" s="410"/>
      <c r="Q632" s="410" t="n">
        <v>1440</v>
      </c>
      <c r="R632" s="410"/>
      <c r="S632" s="410"/>
      <c r="T632" s="411" t="n">
        <v>5.25</v>
      </c>
      <c r="U632" s="410" t="n">
        <f aca="false">V632/2.9</f>
        <v>2658.96551724138</v>
      </c>
      <c r="V632" s="410" t="n">
        <v>7711</v>
      </c>
      <c r="W632" s="410" t="n">
        <v>2886</v>
      </c>
      <c r="X632" s="517" t="n">
        <v>480</v>
      </c>
      <c r="Y632" s="474"/>
      <c r="Z632" s="430"/>
      <c r="AA632" s="410"/>
      <c r="AB632" s="410"/>
      <c r="AC632" s="410"/>
      <c r="AD632" s="475"/>
      <c r="AE632" s="478"/>
      <c r="AF632" s="479" t="n">
        <f aca="false">X632+Q632</f>
        <v>1920</v>
      </c>
      <c r="AG632" s="478" t="n">
        <f aca="false">AF632/$AF$6</f>
        <v>0.768</v>
      </c>
      <c r="AH632" s="479" t="n">
        <f aca="false">AI632/2.9</f>
        <v>2006.63793103448</v>
      </c>
      <c r="AI632" s="479" t="n">
        <f aca="false">(V632*Q632+F632*X632)/AF632</f>
        <v>5819.25</v>
      </c>
      <c r="AJ632" s="474" t="n">
        <f aca="false">(V632*Q632+X632*F632)/1000</f>
        <v>11172.96</v>
      </c>
      <c r="AK632" s="478" t="n">
        <f aca="false">AJ632/$AJ$6</f>
        <v>0.496576</v>
      </c>
      <c r="AL632" s="448" t="n">
        <v>37</v>
      </c>
      <c r="AM632" s="480"/>
      <c r="AN632" s="474" t="n">
        <v>4821</v>
      </c>
      <c r="AO632" s="474" t="n">
        <v>4860</v>
      </c>
      <c r="AP632" s="480" t="n">
        <v>7.32</v>
      </c>
      <c r="AQ632" s="448" t="n">
        <v>703</v>
      </c>
      <c r="AR632" s="474" t="n">
        <f aca="false">AQ632*2.9</f>
        <v>2038.7</v>
      </c>
      <c r="AS632" s="658" t="n">
        <f aca="false">AR632/AQ632</f>
        <v>2.9</v>
      </c>
      <c r="AT632" s="474" t="n">
        <v>5180</v>
      </c>
      <c r="AU632" s="448"/>
      <c r="AV632" s="481" t="n">
        <v>0.6</v>
      </c>
      <c r="AW632" s="480" t="n">
        <v>6.62</v>
      </c>
      <c r="AX632" s="480" t="n">
        <v>33.9</v>
      </c>
      <c r="AY632" s="481" t="n">
        <v>9.1</v>
      </c>
      <c r="AZ632" s="481" t="n">
        <v>3.1</v>
      </c>
      <c r="BA632" s="421" t="n">
        <f aca="false">CC632+DF632</f>
        <v>38145</v>
      </c>
      <c r="BB632" s="422" t="n">
        <f aca="false">BA632/$BA$6</f>
        <v>0.7629</v>
      </c>
      <c r="BC632" s="423"/>
      <c r="BD632" s="424" t="n">
        <v>7.81</v>
      </c>
      <c r="BE632" s="425" t="n">
        <v>31</v>
      </c>
      <c r="BF632" s="421" t="n">
        <v>176</v>
      </c>
      <c r="BG632" s="427" t="n">
        <v>7980</v>
      </c>
      <c r="BH632" s="421" t="n">
        <f aca="false">BG632*0.67</f>
        <v>5346.6</v>
      </c>
      <c r="BI632" s="433"/>
      <c r="BJ632" s="422"/>
      <c r="BK632" s="428" t="n">
        <v>16.7</v>
      </c>
      <c r="BL632" s="428"/>
      <c r="BM632" s="429"/>
      <c r="BN632" s="423"/>
      <c r="BO632" s="426" t="n">
        <v>81</v>
      </c>
      <c r="BP632" s="426"/>
      <c r="BQ632" s="424" t="n">
        <v>4.06</v>
      </c>
      <c r="BR632" s="422" t="n">
        <f aca="false">BQ632/$BQ$6</f>
        <v>0.563888888888889</v>
      </c>
      <c r="BS632" s="410" t="n">
        <f aca="false">BA632+AF632</f>
        <v>40065</v>
      </c>
      <c r="BT632" s="430" t="n">
        <f aca="false">(BD632*BA632+AP632*AF632)/(AF632+BA632)</f>
        <v>7.78651815799326</v>
      </c>
      <c r="BU632" s="431" t="n">
        <f aca="false">(AQ632*Y632+BA632*BE632)/(BA632+Y632)</f>
        <v>31</v>
      </c>
      <c r="BV632" s="431" t="n">
        <f aca="false">(BA632*BF632+AR632*AF632)/(AF632+BA632)</f>
        <v>265.264545114189</v>
      </c>
      <c r="BW632" s="431" t="n">
        <f aca="false">(BA632*BG632+AS632*AF632)/(AF632+BA632)</f>
        <v>7597.72040434294</v>
      </c>
      <c r="BX632" s="431" t="n">
        <f aca="false">BW632*0.65</f>
        <v>4938.51826282291</v>
      </c>
      <c r="BY632" s="431" t="n">
        <f aca="false">(BK632*BA632+AY632*AF632)/BS632</f>
        <v>16.3357918382628</v>
      </c>
      <c r="BZ632" s="431"/>
      <c r="CA632" s="432"/>
      <c r="CB632" s="431" t="n">
        <f aca="false">BO632</f>
        <v>81</v>
      </c>
      <c r="CC632" s="433" t="n">
        <v>18998</v>
      </c>
      <c r="CD632" s="412" t="n">
        <f aca="false">CC632+AF632/2</f>
        <v>19958</v>
      </c>
      <c r="CE632" s="422" t="n">
        <f aca="false">CD632/25000</f>
        <v>0.79832</v>
      </c>
      <c r="CF632" s="434" t="n">
        <f aca="false">6700/CD632*24</f>
        <v>8.05691953101513</v>
      </c>
      <c r="CG632" s="435"/>
      <c r="CH632" s="428"/>
      <c r="CI632" s="447" t="n">
        <f aca="false">9500/CD632*24</f>
        <v>11.4239903797976</v>
      </c>
      <c r="CJ632" s="437" t="n">
        <v>29.6</v>
      </c>
      <c r="CK632" s="437" t="n">
        <v>2.92</v>
      </c>
      <c r="CL632" s="424"/>
      <c r="CM632" s="424" t="n">
        <v>14.7</v>
      </c>
      <c r="CN632" s="424" t="n">
        <v>58</v>
      </c>
      <c r="CO632" s="433"/>
      <c r="CP632" s="433"/>
      <c r="CQ632" s="438"/>
      <c r="CR632" s="438" t="n">
        <v>0.97</v>
      </c>
      <c r="CS632" s="425"/>
      <c r="CT632" s="433" t="n">
        <f aca="false">3500/CD632*24</f>
        <v>4.20883856097805</v>
      </c>
      <c r="CU632" s="435" t="n">
        <v>6.91</v>
      </c>
      <c r="CV632" s="439"/>
      <c r="CW632" s="440"/>
      <c r="CX632" s="441"/>
      <c r="CY632" s="442"/>
      <c r="CZ632" s="443"/>
      <c r="DA632" s="443"/>
      <c r="DB632" s="443"/>
      <c r="DC632" s="443"/>
      <c r="DD632" s="444"/>
      <c r="DE632" s="441"/>
      <c r="DF632" s="445" t="n">
        <v>19147</v>
      </c>
      <c r="DG632" s="446" t="n">
        <f aca="false">DF632+AF632/2</f>
        <v>20107</v>
      </c>
      <c r="DH632" s="422" t="n">
        <f aca="false">DG632/25000</f>
        <v>0.80428</v>
      </c>
      <c r="DI632" s="447" t="n">
        <f aca="false">6700/DG632*24</f>
        <v>7.99721490028348</v>
      </c>
      <c r="DJ632" s="435" t="n">
        <v>7.56</v>
      </c>
      <c r="DK632" s="428" t="n">
        <v>3.4</v>
      </c>
      <c r="DL632" s="447" t="n">
        <f aca="false">9500/DG632*24</f>
        <v>11.3393345601034</v>
      </c>
      <c r="DM632" s="423" t="n">
        <v>29.6</v>
      </c>
      <c r="DN632" s="423" t="n">
        <v>2.07</v>
      </c>
      <c r="DO632" s="424" t="n">
        <v>7.62</v>
      </c>
      <c r="DP632" s="424" t="n">
        <v>15.4</v>
      </c>
      <c r="DQ632" s="424" t="n">
        <v>77</v>
      </c>
      <c r="DR632" s="433"/>
      <c r="DS632" s="433"/>
      <c r="DT632" s="438"/>
      <c r="DU632" s="438" t="n">
        <v>0.97</v>
      </c>
      <c r="DV632" s="425"/>
      <c r="DW632" s="447" t="n">
        <f aca="false">3500/DG632*24</f>
        <v>4.17764957477495</v>
      </c>
      <c r="DX632" s="435" t="n">
        <v>7.54</v>
      </c>
      <c r="DY632" s="439" t="n">
        <v>7.9</v>
      </c>
      <c r="DZ632" s="440" t="n">
        <v>12.7</v>
      </c>
      <c r="EA632" s="661" t="n">
        <f aca="false">DZ632*3.6</f>
        <v>45.72</v>
      </c>
      <c r="EB632" s="442" t="n">
        <v>7020</v>
      </c>
      <c r="EC632" s="443" t="n">
        <v>7.3</v>
      </c>
      <c r="ED632" s="443"/>
      <c r="EE632" s="443"/>
      <c r="EF632" s="443"/>
      <c r="EG632" s="444" t="n">
        <v>5</v>
      </c>
      <c r="EH632" s="441"/>
      <c r="EI632" s="430" t="n">
        <f aca="false">DY632</f>
        <v>7.9</v>
      </c>
      <c r="EJ632" s="448" t="n">
        <f aca="false">DZ632</f>
        <v>12.7</v>
      </c>
      <c r="EK632" s="449" t="n">
        <f aca="false">EA632</f>
        <v>45.72</v>
      </c>
      <c r="EL632" s="418" t="n">
        <f aca="false">EB632</f>
        <v>7020</v>
      </c>
      <c r="EM632" s="432" t="n">
        <f aca="false">EC632</f>
        <v>7.3</v>
      </c>
      <c r="EN632" s="432"/>
      <c r="EO632" s="432"/>
      <c r="EP632" s="432"/>
      <c r="EQ632" s="431" t="n">
        <f aca="false">EG632</f>
        <v>5</v>
      </c>
      <c r="ER632" s="449"/>
      <c r="ES632" s="450" t="n">
        <f aca="false">44000/(BA632+AF632)*24</f>
        <v>26.357169599401</v>
      </c>
      <c r="ET632" s="451" t="n">
        <f aca="false">(BA632+AF632)/BA$6</f>
        <v>0.8013</v>
      </c>
      <c r="EU632" s="452" t="n">
        <f aca="false">BV632/1000/ES632*24</f>
        <v>0.241541454545454</v>
      </c>
      <c r="EV632" s="451" t="n">
        <f aca="false">EU632/$EU$6</f>
        <v>0.44729898989899</v>
      </c>
      <c r="EW632" s="514" t="n">
        <f aca="false">1-EM632/BY632</f>
        <v>0.553128487907061</v>
      </c>
      <c r="EX632" s="515" t="n">
        <f aca="false">BY632-EM632</f>
        <v>9.03579183826282</v>
      </c>
      <c r="EY632" s="514" t="n">
        <f aca="false">1-EJ632/BU632</f>
        <v>0.590322580645161</v>
      </c>
      <c r="EZ632" s="515" t="n">
        <f aca="false">BU632-EJ632</f>
        <v>18.3</v>
      </c>
      <c r="FA632" s="451" t="n">
        <f aca="false">1-EK632/BV632</f>
        <v>0.827643758496565</v>
      </c>
      <c r="FB632" s="432" t="n">
        <f aca="false">BV632-EK632</f>
        <v>219.544545114189</v>
      </c>
      <c r="FC632" s="453"/>
      <c r="FD632" s="432"/>
      <c r="FE632" s="453" t="n">
        <f aca="false">1-EQ632/CB632</f>
        <v>0.938271604938272</v>
      </c>
      <c r="FF632" s="431" t="n">
        <f aca="false">CB632-EQ632</f>
        <v>76</v>
      </c>
      <c r="FG632" s="406" t="n">
        <v>50400</v>
      </c>
      <c r="FH632" s="590"/>
      <c r="FI632" s="591"/>
      <c r="FJ632" s="592"/>
      <c r="FK632" s="456" t="n">
        <f aca="false">3000/BS632*24</f>
        <v>1.7970797454137</v>
      </c>
      <c r="FL632" s="531" t="n">
        <v>2200</v>
      </c>
      <c r="FM632" s="456" t="n">
        <f aca="false">FL632/BS632*1000</f>
        <v>54.910769998752</v>
      </c>
      <c r="FN632" s="531" t="n">
        <v>5385</v>
      </c>
      <c r="FO632" s="533" t="n">
        <f aca="false">FN632/11.15/1.2/1000</f>
        <v>0.402466367713005</v>
      </c>
      <c r="FP632" s="450" t="n">
        <f aca="false">FN632/BS632*1000</f>
        <v>134.4065892924</v>
      </c>
      <c r="FQ632" s="458" t="n">
        <v>43.2</v>
      </c>
      <c r="FR632" s="459" t="n">
        <f aca="false">FQ632/BS632*1000</f>
        <v>1.07824784724822</v>
      </c>
      <c r="FS632" s="577" t="n">
        <v>7.86</v>
      </c>
      <c r="FT632" s="578" t="n">
        <v>12</v>
      </c>
      <c r="FU632" s="661" t="n">
        <v>42</v>
      </c>
      <c r="FV632" s="580" t="n">
        <v>2</v>
      </c>
      <c r="FW632" s="581"/>
      <c r="FX632" s="580"/>
      <c r="FY632" s="453" t="n">
        <f aca="false">1-FV632/(EG632+DD632)</f>
        <v>0.6</v>
      </c>
      <c r="FZ632" s="453"/>
      <c r="GA632" s="430"/>
      <c r="GB632" s="514" t="n">
        <f aca="false">1-FT632/DZ632</f>
        <v>0.0551181102362204</v>
      </c>
      <c r="GC632" s="515" t="n">
        <f aca="false">(CW632+DZ632-FT632)</f>
        <v>0.699999999999999</v>
      </c>
      <c r="GD632" s="514" t="n">
        <f aca="false">1-FU632/EA632</f>
        <v>0.0813648293963254</v>
      </c>
      <c r="GE632" s="528" t="n">
        <f aca="false">CX632+EA632-FU632</f>
        <v>3.72</v>
      </c>
      <c r="GF632" s="462" t="n">
        <f aca="false">4100/BS632*24</f>
        <v>2.45600898539873</v>
      </c>
      <c r="GG632" s="607" t="n">
        <v>20</v>
      </c>
      <c r="GH632" s="451" t="n">
        <f aca="false">GG632/80</f>
        <v>0.25</v>
      </c>
      <c r="GI632" s="406" t="n">
        <v>140</v>
      </c>
      <c r="GJ632" s="463" t="n">
        <f aca="false">GI632/GG632</f>
        <v>7</v>
      </c>
      <c r="GK632" s="464" t="n">
        <f aca="false">GG632/(BS632/24)*1000</f>
        <v>11.9805316360914</v>
      </c>
      <c r="GL632" s="465" t="n">
        <v>8.02</v>
      </c>
      <c r="GM632" s="530" t="n">
        <v>11.5</v>
      </c>
      <c r="GN632" s="407" t="n">
        <f aca="false">GM632*3.6</f>
        <v>41.4</v>
      </c>
      <c r="GO632" s="514" t="n">
        <f aca="false">1-GM632/FT632</f>
        <v>0.0416666666666666</v>
      </c>
      <c r="GP632" s="451" t="n">
        <f aca="false">1-GN632/FU632</f>
        <v>0.0142857142857143</v>
      </c>
      <c r="GQ632" s="578" t="n">
        <v>8</v>
      </c>
      <c r="GR632" s="456" t="n">
        <f aca="false">4300/BS632*24</f>
        <v>2.57581430175964</v>
      </c>
      <c r="GS632" s="532" t="n">
        <f aca="false">HC632</f>
        <v>11.3</v>
      </c>
      <c r="GT632" s="532" t="n">
        <f aca="false">HD632</f>
        <v>35.03</v>
      </c>
      <c r="GU632" s="514" t="n">
        <f aca="false">1-GS632/GM632</f>
        <v>0.017391304347826</v>
      </c>
      <c r="GV632" s="514" t="n">
        <f aca="false">1-GT632/GN632</f>
        <v>0.153864734299517</v>
      </c>
      <c r="GW632" s="514" t="n">
        <f aca="false">1-HC632/FT632</f>
        <v>0.0583333333333332</v>
      </c>
      <c r="GX632" s="514" t="n">
        <f aca="false">1-HD632/FU632</f>
        <v>0.165952380952381</v>
      </c>
      <c r="GY632" s="463"/>
      <c r="GZ632" s="406" t="n">
        <v>39835</v>
      </c>
      <c r="HA632" s="582" t="n">
        <v>8.23</v>
      </c>
      <c r="HB632" s="452" t="n">
        <v>8.06</v>
      </c>
      <c r="HC632" s="578" t="n">
        <v>11.3</v>
      </c>
      <c r="HD632" s="464" t="n">
        <f aca="false">HC632*3.1</f>
        <v>35.03</v>
      </c>
      <c r="HE632" s="464" t="n">
        <v>10</v>
      </c>
      <c r="HF632" s="464" t="n">
        <f aca="false">HE632*2.7</f>
        <v>27</v>
      </c>
      <c r="HG632" s="583"/>
      <c r="HH632" s="576" t="n">
        <v>2</v>
      </c>
      <c r="HI632" s="584" t="n">
        <v>6880</v>
      </c>
      <c r="HJ632" s="407" t="n">
        <f aca="false">HI632*0.67</f>
        <v>4609.6</v>
      </c>
      <c r="HK632" s="407"/>
      <c r="HL632" s="550"/>
      <c r="HM632" s="585"/>
      <c r="HN632" s="462" t="n">
        <v>5.07</v>
      </c>
      <c r="HO632" s="575"/>
      <c r="HP632" s="549" t="n">
        <v>0.35</v>
      </c>
      <c r="HQ632" s="586"/>
      <c r="HR632" s="587"/>
      <c r="HS632" s="521" t="n">
        <v>0.2</v>
      </c>
      <c r="HT632" s="588" t="n">
        <v>4</v>
      </c>
      <c r="HU632" s="523" t="n">
        <f aca="false">72500/BA632*24</f>
        <v>45.6154148643335</v>
      </c>
      <c r="HV632" s="514" t="n">
        <f aca="false">1-HC632/BE632</f>
        <v>0.635483870967742</v>
      </c>
      <c r="HW632" s="514" t="n">
        <f aca="false">1-HD632/BF632</f>
        <v>0.800965909090909</v>
      </c>
      <c r="HX632" s="514" t="n">
        <f aca="false">1-HN632/BK632</f>
        <v>0.696407185628742</v>
      </c>
      <c r="HY632" s="600"/>
    </row>
    <row r="633" customFormat="false" ht="15" hidden="false" customHeight="true" outlineLevel="0" collapsed="false">
      <c r="A633" s="486" t="n">
        <v>44115</v>
      </c>
      <c r="B633" s="487" t="n">
        <v>36019</v>
      </c>
      <c r="C633" s="488" t="n">
        <f aca="false">B633/$B$6</f>
        <v>0.72038</v>
      </c>
      <c r="D633" s="489" t="n">
        <v>7.79</v>
      </c>
      <c r="E633" s="490" t="n">
        <v>31.8</v>
      </c>
      <c r="F633" s="491" t="n">
        <v>217</v>
      </c>
      <c r="G633" s="491" t="n">
        <f aca="false">F633*B633/1000</f>
        <v>7816.123</v>
      </c>
      <c r="H633" s="488" t="n">
        <f aca="false">G633/$G$6</f>
        <v>0.31264492</v>
      </c>
      <c r="I633" s="491"/>
      <c r="J633" s="491"/>
      <c r="K633" s="492"/>
      <c r="L633" s="492"/>
      <c r="M633" s="492"/>
      <c r="N633" s="493"/>
      <c r="O633" s="493"/>
      <c r="P633" s="410"/>
      <c r="Q633" s="410" t="n">
        <v>1440</v>
      </c>
      <c r="R633" s="410"/>
      <c r="S633" s="410"/>
      <c r="T633" s="411" t="n">
        <v>5.38</v>
      </c>
      <c r="U633" s="412" t="n">
        <f aca="false">V633/2.9</f>
        <v>3299.31034482759</v>
      </c>
      <c r="V633" s="410" t="n">
        <v>9568</v>
      </c>
      <c r="W633" s="410" t="n">
        <v>3915</v>
      </c>
      <c r="X633" s="413" t="n">
        <v>480</v>
      </c>
      <c r="Y633" s="474"/>
      <c r="Z633" s="430"/>
      <c r="AA633" s="448"/>
      <c r="AB633" s="410"/>
      <c r="AC633" s="410"/>
      <c r="AD633" s="475"/>
      <c r="AE633" s="478"/>
      <c r="AF633" s="479" t="n">
        <f aca="false">X633+Q633</f>
        <v>1920</v>
      </c>
      <c r="AG633" s="478" t="n">
        <f aca="false">AF633/$AF$6</f>
        <v>0.768</v>
      </c>
      <c r="AH633" s="479" t="n">
        <f aca="false">AI633/2.9</f>
        <v>2493.18965517241</v>
      </c>
      <c r="AI633" s="479" t="n">
        <f aca="false">(V633*Q633+F633*X633)/AF633</f>
        <v>7230.25</v>
      </c>
      <c r="AJ633" s="474" t="n">
        <f aca="false">(V633*Q633+X633*F633)/1000</f>
        <v>13882.08</v>
      </c>
      <c r="AK633" s="478" t="n">
        <f aca="false">AJ633/$AJ$6</f>
        <v>0.616981333333333</v>
      </c>
      <c r="AL633" s="448" t="n">
        <v>37</v>
      </c>
      <c r="AM633" s="480"/>
      <c r="AN633" s="474" t="n">
        <v>4639</v>
      </c>
      <c r="AO633" s="474" t="n">
        <v>4659</v>
      </c>
      <c r="AP633" s="480" t="n">
        <v>7.27</v>
      </c>
      <c r="AQ633" s="448" t="n">
        <v>696</v>
      </c>
      <c r="AR633" s="474" t="n">
        <f aca="false">AQ633*2.9</f>
        <v>2018.4</v>
      </c>
      <c r="AS633" s="658" t="n">
        <f aca="false">AR633/AQ633</f>
        <v>2.9</v>
      </c>
      <c r="AT633" s="474" t="n">
        <v>5440</v>
      </c>
      <c r="AU633" s="448"/>
      <c r="AV633" s="481" t="n">
        <v>0.8</v>
      </c>
      <c r="AW633" s="480" t="n">
        <v>6.49</v>
      </c>
      <c r="AX633" s="480" t="n">
        <v>36.43</v>
      </c>
      <c r="AY633" s="481" t="n">
        <v>7.7</v>
      </c>
      <c r="AZ633" s="481" t="n">
        <v>3.3</v>
      </c>
      <c r="BA633" s="421" t="n">
        <f aca="false">CC633+DF633</f>
        <v>36627</v>
      </c>
      <c r="BB633" s="422" t="n">
        <f aca="false">BA633/$BA$6</f>
        <v>0.73254</v>
      </c>
      <c r="BC633" s="423"/>
      <c r="BD633" s="424" t="n">
        <v>7.66</v>
      </c>
      <c r="BE633" s="425" t="n">
        <v>31.1</v>
      </c>
      <c r="BF633" s="426" t="n">
        <v>190</v>
      </c>
      <c r="BG633" s="427" t="n">
        <v>7170</v>
      </c>
      <c r="BH633" s="421" t="n">
        <f aca="false">BG633*0.67</f>
        <v>4803.9</v>
      </c>
      <c r="BI633" s="421"/>
      <c r="BJ633" s="422"/>
      <c r="BK633" s="428" t="n">
        <v>23.4</v>
      </c>
      <c r="BL633" s="428"/>
      <c r="BM633" s="429"/>
      <c r="BN633" s="423"/>
      <c r="BO633" s="426" t="n">
        <v>99</v>
      </c>
      <c r="BP633" s="426"/>
      <c r="BQ633" s="424" t="n">
        <v>5.68</v>
      </c>
      <c r="BR633" s="422" t="n">
        <f aca="false">BQ633/$BQ$6</f>
        <v>0.788888888888889</v>
      </c>
      <c r="BS633" s="410" t="n">
        <f aca="false">BA633+AF633</f>
        <v>38547</v>
      </c>
      <c r="BT633" s="430" t="n">
        <f aca="false">(BD633*BA633+AP633*AF633)/(AF633+BA633)</f>
        <v>7.64057436376372</v>
      </c>
      <c r="BU633" s="431" t="n">
        <f aca="false">(AQ633*Y633+BA633*BE633)/(BA633+Y633)</f>
        <v>31.1</v>
      </c>
      <c r="BV633" s="431" t="n">
        <f aca="false">(BA633*BF633+AR633*AF633)/(AF633+BA633)</f>
        <v>281.071367421589</v>
      </c>
      <c r="BW633" s="431" t="n">
        <f aca="false">(BA633*BG633+AS633*AF633)/(AF633+BA633)</f>
        <v>6813.01159623317</v>
      </c>
      <c r="BX633" s="431" t="n">
        <f aca="false">BW633*0.65</f>
        <v>4428.45753755156</v>
      </c>
      <c r="BY633" s="431" t="n">
        <f aca="false">(BK633*BA633+AY633*AF633)/BS633</f>
        <v>22.6179936181804</v>
      </c>
      <c r="BZ633" s="431"/>
      <c r="CA633" s="432"/>
      <c r="CB633" s="431" t="n">
        <f aca="false">BO633</f>
        <v>99</v>
      </c>
      <c r="CC633" s="433" t="n">
        <v>18059</v>
      </c>
      <c r="CD633" s="412" t="n">
        <f aca="false">CC633+AF633/2</f>
        <v>19019</v>
      </c>
      <c r="CE633" s="422" t="n">
        <f aca="false">CD633/25000</f>
        <v>0.76076</v>
      </c>
      <c r="CF633" s="434" t="n">
        <f aca="false">6700/CD633*24</f>
        <v>8.4547031915453</v>
      </c>
      <c r="CG633" s="435"/>
      <c r="CH633" s="428"/>
      <c r="CI633" s="447" t="n">
        <f aca="false">9500/CD633*24</f>
        <v>11.988011988012</v>
      </c>
      <c r="CJ633" s="437" t="n">
        <v>29.3</v>
      </c>
      <c r="CK633" s="437" t="n">
        <v>2.15</v>
      </c>
      <c r="CL633" s="424"/>
      <c r="CM633" s="424" t="n">
        <v>12.9</v>
      </c>
      <c r="CN633" s="424" t="n">
        <v>68</v>
      </c>
      <c r="CO633" s="433"/>
      <c r="CP633" s="433"/>
      <c r="CQ633" s="438"/>
      <c r="CR633" s="438" t="n">
        <v>0.97</v>
      </c>
      <c r="CS633" s="482"/>
      <c r="CT633" s="433" t="n">
        <f aca="false">3500/CD633*24</f>
        <v>4.41663599558336</v>
      </c>
      <c r="CU633" s="435" t="n">
        <v>6.56</v>
      </c>
      <c r="CV633" s="494"/>
      <c r="CW633" s="495"/>
      <c r="CX633" s="496"/>
      <c r="CY633" s="497"/>
      <c r="CZ633" s="498"/>
      <c r="DA633" s="498"/>
      <c r="DB633" s="498"/>
      <c r="DC633" s="498"/>
      <c r="DD633" s="499"/>
      <c r="DE633" s="499"/>
      <c r="DF633" s="433" t="n">
        <v>18568</v>
      </c>
      <c r="DG633" s="446" t="n">
        <f aca="false">DF633+AF633/2</f>
        <v>19528</v>
      </c>
      <c r="DH633" s="422" t="n">
        <f aca="false">DG633/25000</f>
        <v>0.78112</v>
      </c>
      <c r="DI633" s="447" t="n">
        <f aca="false">6700/DG633*24</f>
        <v>8.23433019254404</v>
      </c>
      <c r="DJ633" s="435" t="n">
        <v>7.64</v>
      </c>
      <c r="DK633" s="428" t="n">
        <v>4.1</v>
      </c>
      <c r="DL633" s="447" t="n">
        <f aca="false">9500/DG633*24</f>
        <v>11.6755428103236</v>
      </c>
      <c r="DM633" s="542" t="n">
        <v>29.4</v>
      </c>
      <c r="DN633" s="542" t="n">
        <v>2.53</v>
      </c>
      <c r="DO633" s="543" t="n">
        <v>7.73</v>
      </c>
      <c r="DP633" s="543" t="n">
        <v>14.4</v>
      </c>
      <c r="DQ633" s="543" t="n">
        <v>74</v>
      </c>
      <c r="DR633" s="433"/>
      <c r="DS633" s="433"/>
      <c r="DT633" s="438"/>
      <c r="DU633" s="438" t="n">
        <v>0.98</v>
      </c>
      <c r="DV633" s="482"/>
      <c r="DW633" s="447" t="n">
        <f aca="false">3500/DG633*24</f>
        <v>4.3015157722245</v>
      </c>
      <c r="DX633" s="435" t="n">
        <v>7.68</v>
      </c>
      <c r="DY633" s="494" t="n">
        <v>7.86</v>
      </c>
      <c r="DZ633" s="495" t="n">
        <v>13.4</v>
      </c>
      <c r="EA633" s="496" t="n">
        <f aca="false">DZ633*3.6</f>
        <v>48.24</v>
      </c>
      <c r="EB633" s="497" t="n">
        <v>7190</v>
      </c>
      <c r="EC633" s="498" t="n">
        <v>7.7</v>
      </c>
      <c r="ED633" s="498"/>
      <c r="EE633" s="498"/>
      <c r="EF633" s="498"/>
      <c r="EG633" s="499" t="n">
        <v>5</v>
      </c>
      <c r="EH633" s="496"/>
      <c r="EI633" s="430" t="n">
        <f aca="false">DY633</f>
        <v>7.86</v>
      </c>
      <c r="EJ633" s="448" t="n">
        <f aca="false">DZ633</f>
        <v>13.4</v>
      </c>
      <c r="EK633" s="449" t="n">
        <f aca="false">EA633</f>
        <v>48.24</v>
      </c>
      <c r="EL633" s="418" t="n">
        <f aca="false">EB633</f>
        <v>7190</v>
      </c>
      <c r="EM633" s="432" t="n">
        <f aca="false">EC633</f>
        <v>7.7</v>
      </c>
      <c r="EN633" s="432"/>
      <c r="EO633" s="432"/>
      <c r="EP633" s="432"/>
      <c r="EQ633" s="431" t="n">
        <f aca="false">EG633</f>
        <v>5</v>
      </c>
      <c r="ER633" s="449"/>
      <c r="ES633" s="450" t="n">
        <f aca="false">44000/(BA633+AF633)*24</f>
        <v>27.3951280255273</v>
      </c>
      <c r="ET633" s="451" t="n">
        <f aca="false">(BA633+AF633)/BA$6</f>
        <v>0.77094</v>
      </c>
      <c r="EU633" s="452" t="n">
        <f aca="false">BV633/1000/ES633*24</f>
        <v>0.246237681818182</v>
      </c>
      <c r="EV633" s="500" t="n">
        <f aca="false">EU633/$EU$6</f>
        <v>0.455995707070707</v>
      </c>
      <c r="EW633" s="514" t="n">
        <f aca="false">1-EM633/BY633</f>
        <v>0.659563083711779</v>
      </c>
      <c r="EX633" s="515" t="n">
        <f aca="false">BY633-EM633</f>
        <v>14.9179936181804</v>
      </c>
      <c r="EY633" s="514" t="n">
        <f aca="false">1-EJ633/BU633</f>
        <v>0.569131832797428</v>
      </c>
      <c r="EZ633" s="515" t="n">
        <f aca="false">BU633-EJ633</f>
        <v>17.7</v>
      </c>
      <c r="FA633" s="451" t="n">
        <f aca="false">1-EK633/BV633</f>
        <v>0.828370991885335</v>
      </c>
      <c r="FB633" s="432" t="n">
        <f aca="false">BV633-EK633</f>
        <v>232.831367421589</v>
      </c>
      <c r="FC633" s="453"/>
      <c r="FD633" s="432"/>
      <c r="FE633" s="453" t="n">
        <f aca="false">1-EQ633/CB633</f>
        <v>0.94949494949495</v>
      </c>
      <c r="FF633" s="431" t="n">
        <f aca="false">CB633-EQ633</f>
        <v>94</v>
      </c>
      <c r="FG633" s="491" t="n">
        <v>50400</v>
      </c>
      <c r="FH633" s="499"/>
      <c r="FI633" s="502"/>
      <c r="FJ633" s="488"/>
      <c r="FK633" s="456" t="n">
        <f aca="false">3000/BS633*24</f>
        <v>1.86784963810413</v>
      </c>
      <c r="FL633" s="491" t="n">
        <v>2200</v>
      </c>
      <c r="FM633" s="456" t="n">
        <f aca="false">FL633/BS633*1000</f>
        <v>57.0731833865152</v>
      </c>
      <c r="FN633" s="491" t="n">
        <v>5309</v>
      </c>
      <c r="FO633" s="533" t="n">
        <f aca="false">FN633/11.15/1.2/1000</f>
        <v>0.39678624813154</v>
      </c>
      <c r="FP633" s="450" t="n">
        <f aca="false">FN633/BS633*1000</f>
        <v>137.727968454095</v>
      </c>
      <c r="FQ633" s="504" t="n">
        <v>43.2</v>
      </c>
      <c r="FR633" s="459" t="n">
        <f aca="false">FQ633/BS633*1000</f>
        <v>1.12070978286248</v>
      </c>
      <c r="FS633" s="505" t="n">
        <v>7.87</v>
      </c>
      <c r="FT633" s="536" t="n">
        <v>11.8</v>
      </c>
      <c r="FU633" s="496" t="n">
        <v>49</v>
      </c>
      <c r="FV633" s="491" t="n">
        <v>2</v>
      </c>
      <c r="FW633" s="505"/>
      <c r="FX633" s="491"/>
      <c r="FY633" s="453" t="n">
        <f aca="false">1-FV633/(EG633+DD633)</f>
        <v>0.6</v>
      </c>
      <c r="FZ633" s="453"/>
      <c r="GA633" s="430"/>
      <c r="GB633" s="500" t="n">
        <f aca="false">1-FT633/DZ633</f>
        <v>0.119402985074627</v>
      </c>
      <c r="GC633" s="515" t="n">
        <f aca="false">(CW633+DZ633-FT633)</f>
        <v>1.6</v>
      </c>
      <c r="GD633" s="500" t="n">
        <f aca="false">1-FU633/EA633</f>
        <v>-0.0157545605306799</v>
      </c>
      <c r="GE633" s="528" t="n">
        <f aca="false">CX633+EA633-FU633</f>
        <v>-0.759999999999998</v>
      </c>
      <c r="GF633" s="462" t="n">
        <f aca="false">4100/BS633*24</f>
        <v>2.55272783874231</v>
      </c>
      <c r="GG633" s="491" t="n">
        <v>20</v>
      </c>
      <c r="GH633" s="527" t="n">
        <f aca="false">GG633/80</f>
        <v>0.25</v>
      </c>
      <c r="GI633" s="491" t="n">
        <v>140</v>
      </c>
      <c r="GJ633" s="545" t="n">
        <f aca="false">GI633/GG633</f>
        <v>7</v>
      </c>
      <c r="GK633" s="464" t="n">
        <f aca="false">GG633/(BS633/24)*1000</f>
        <v>12.4523309206942</v>
      </c>
      <c r="GL633" s="508" t="n">
        <v>7.99</v>
      </c>
      <c r="GM633" s="536" t="n">
        <v>11.2</v>
      </c>
      <c r="GN633" s="537" t="n">
        <v>484</v>
      </c>
      <c r="GO633" s="527" t="n">
        <f aca="false">1-GM633/FT633</f>
        <v>0.0508474576271187</v>
      </c>
      <c r="GP633" s="527" t="n">
        <f aca="false">1-GN633/FU633</f>
        <v>-8.87755102040816</v>
      </c>
      <c r="GQ633" s="536" t="n">
        <v>8</v>
      </c>
      <c r="GR633" s="456" t="n">
        <f aca="false">4300/BS633*24</f>
        <v>2.67725114794926</v>
      </c>
      <c r="GS633" s="537" t="n">
        <f aca="false">HC633</f>
        <v>10.3</v>
      </c>
      <c r="GT633" s="537" t="n">
        <f aca="false">HD633</f>
        <v>31.93</v>
      </c>
      <c r="GU633" s="527" t="n">
        <f aca="false">1-GS633/GM633</f>
        <v>0.0803571428571427</v>
      </c>
      <c r="GV633" s="527" t="n">
        <f aca="false">1-GT633/GN633</f>
        <v>0.934028925619835</v>
      </c>
      <c r="GW633" s="527" t="n">
        <f aca="false">1-HC633/FT633</f>
        <v>0.127118644067797</v>
      </c>
      <c r="GX633" s="527" t="n">
        <f aca="false">1-HD633/FU633</f>
        <v>0.348367346938775</v>
      </c>
      <c r="GY633" s="545" t="n">
        <f aca="false">GK633/(FU633-HD633)</f>
        <v>0.729486287093979</v>
      </c>
      <c r="GZ633" s="491" t="n">
        <v>38190</v>
      </c>
      <c r="HA633" s="494" t="n">
        <v>8.15</v>
      </c>
      <c r="HB633" s="494" t="n">
        <v>8.07</v>
      </c>
      <c r="HC633" s="495" t="n">
        <v>10.3</v>
      </c>
      <c r="HD633" s="499" t="n">
        <f aca="false">HC633*3.1</f>
        <v>31.93</v>
      </c>
      <c r="HE633" s="499" t="n">
        <v>9.8</v>
      </c>
      <c r="HF633" s="499" t="n">
        <f aca="false">HE633*2.7</f>
        <v>26.46</v>
      </c>
      <c r="HG633" s="499"/>
      <c r="HH633" s="493" t="n">
        <v>6</v>
      </c>
      <c r="HI633" s="509" t="n">
        <v>7040</v>
      </c>
      <c r="HJ633" s="491" t="n">
        <f aca="false">HI633*0.67</f>
        <v>4716.8</v>
      </c>
      <c r="HK633" s="491"/>
      <c r="HL633" s="491"/>
      <c r="HM633" s="544"/>
      <c r="HN633" s="507" t="n">
        <v>5.47</v>
      </c>
      <c r="HO633" s="492"/>
      <c r="HP633" s="546" t="n">
        <v>0.38</v>
      </c>
      <c r="HQ633" s="524"/>
      <c r="HR633" s="525"/>
      <c r="HS633" s="525" t="n">
        <v>0.23</v>
      </c>
      <c r="HT633" s="512" t="n">
        <v>4</v>
      </c>
      <c r="HU633" s="526" t="n">
        <f aca="false">72500/BA633*24</f>
        <v>47.5059382422803</v>
      </c>
      <c r="HV633" s="527" t="n">
        <f aca="false">1-HC633/BE633</f>
        <v>0.668810289389068</v>
      </c>
      <c r="HW633" s="527" t="n">
        <f aca="false">1-HD633/BF633</f>
        <v>0.831947368421053</v>
      </c>
      <c r="HX633" s="527" t="n">
        <f aca="false">1-HN633/BK633</f>
        <v>0.766239316239316</v>
      </c>
      <c r="HY633" s="513"/>
    </row>
    <row r="634" s="599" customFormat="true" ht="15" hidden="false" customHeight="true" outlineLevel="0" collapsed="false">
      <c r="A634" s="401" t="n">
        <v>44116</v>
      </c>
      <c r="B634" s="516" t="n">
        <v>37071</v>
      </c>
      <c r="C634" s="403" t="n">
        <f aca="false">B634/$B$6</f>
        <v>0.74142</v>
      </c>
      <c r="D634" s="572" t="n">
        <v>7.83</v>
      </c>
      <c r="E634" s="573" t="n">
        <v>33</v>
      </c>
      <c r="F634" s="407" t="n">
        <v>189</v>
      </c>
      <c r="G634" s="407" t="n">
        <f aca="false">F634*B634/1000</f>
        <v>7006.419</v>
      </c>
      <c r="H634" s="403" t="n">
        <f aca="false">G634/$G$6</f>
        <v>0.28025676</v>
      </c>
      <c r="I634" s="574"/>
      <c r="J634" s="407"/>
      <c r="K634" s="575"/>
      <c r="L634" s="575"/>
      <c r="M634" s="575"/>
      <c r="N634" s="576"/>
      <c r="O634" s="576"/>
      <c r="P634" s="410"/>
      <c r="Q634" s="410" t="n">
        <v>1440</v>
      </c>
      <c r="R634" s="410"/>
      <c r="S634" s="410"/>
      <c r="T634" s="411" t="n">
        <v>5.3</v>
      </c>
      <c r="U634" s="410" t="n">
        <f aca="false">V634/2.9</f>
        <v>2995.1724137931</v>
      </c>
      <c r="V634" s="410" t="n">
        <v>8686</v>
      </c>
      <c r="W634" s="410" t="n">
        <v>3598</v>
      </c>
      <c r="X634" s="517" t="n">
        <v>480</v>
      </c>
      <c r="Y634" s="474"/>
      <c r="Z634" s="430"/>
      <c r="AA634" s="410"/>
      <c r="AB634" s="410"/>
      <c r="AC634" s="410"/>
      <c r="AD634" s="475"/>
      <c r="AE634" s="478"/>
      <c r="AF634" s="479" t="n">
        <f aca="false">X634+Q634</f>
        <v>1920</v>
      </c>
      <c r="AG634" s="478" t="n">
        <f aca="false">AF634/$AF$6</f>
        <v>0.768</v>
      </c>
      <c r="AH634" s="479" t="n">
        <f aca="false">AI634/2.9</f>
        <v>2262.6724137931</v>
      </c>
      <c r="AI634" s="479" t="n">
        <f aca="false">(V634*Q634+F634*X634)/AF634</f>
        <v>6561.75</v>
      </c>
      <c r="AJ634" s="474" t="n">
        <f aca="false">(V634*Q634+X634*F634)/1000</f>
        <v>12598.56</v>
      </c>
      <c r="AK634" s="478" t="n">
        <f aca="false">AJ634/$AJ$6</f>
        <v>0.559936</v>
      </c>
      <c r="AL634" s="448" t="n">
        <v>37</v>
      </c>
      <c r="AM634" s="480"/>
      <c r="AN634" s="474" t="n">
        <v>4920</v>
      </c>
      <c r="AO634" s="474" t="n">
        <v>4914</v>
      </c>
      <c r="AP634" s="480" t="n">
        <v>7.39</v>
      </c>
      <c r="AQ634" s="448" t="n">
        <v>753</v>
      </c>
      <c r="AR634" s="474" t="n">
        <f aca="false">AQ634*2.9</f>
        <v>2183.7</v>
      </c>
      <c r="AS634" s="658" t="n">
        <f aca="false">AR634/AQ634</f>
        <v>2.9</v>
      </c>
      <c r="AT634" s="474" t="n">
        <v>5610</v>
      </c>
      <c r="AU634" s="448"/>
      <c r="AV634" s="481" t="n">
        <v>0.1</v>
      </c>
      <c r="AW634" s="480" t="n">
        <v>7.6</v>
      </c>
      <c r="AX634" s="480" t="n">
        <v>37.44</v>
      </c>
      <c r="AY634" s="481" t="n">
        <v>6.6</v>
      </c>
      <c r="AZ634" s="481" t="n">
        <v>3</v>
      </c>
      <c r="BA634" s="421" t="n">
        <f aca="false">CC634+DF634</f>
        <v>37246</v>
      </c>
      <c r="BB634" s="422" t="n">
        <f aca="false">BA634/$BA$6</f>
        <v>0.74492</v>
      </c>
      <c r="BC634" s="423"/>
      <c r="BD634" s="424" t="n">
        <v>8.01</v>
      </c>
      <c r="BE634" s="425" t="n">
        <v>31.8</v>
      </c>
      <c r="BF634" s="421" t="n">
        <v>182</v>
      </c>
      <c r="BG634" s="427" t="n">
        <v>7910</v>
      </c>
      <c r="BH634" s="421" t="n">
        <f aca="false">BG634*0.67</f>
        <v>5299.7</v>
      </c>
      <c r="BI634" s="433"/>
      <c r="BJ634" s="422"/>
      <c r="BK634" s="428" t="n">
        <v>19</v>
      </c>
      <c r="BL634" s="428"/>
      <c r="BM634" s="429"/>
      <c r="BN634" s="423"/>
      <c r="BO634" s="426" t="n">
        <v>164</v>
      </c>
      <c r="BP634" s="426"/>
      <c r="BQ634" s="424" t="n">
        <v>3.45</v>
      </c>
      <c r="BR634" s="422" t="n">
        <f aca="false">BQ634/$BQ$6</f>
        <v>0.479166666666667</v>
      </c>
      <c r="BS634" s="410" t="n">
        <f aca="false">BA634+AF634</f>
        <v>39166</v>
      </c>
      <c r="BT634" s="430" t="n">
        <f aca="false">(BD634*BA634+AP634*AF634)/(AF634+BA634)</f>
        <v>7.97960629117091</v>
      </c>
      <c r="BU634" s="431" t="n">
        <f aca="false">(AQ634*Y634+BA634*BE634)/(BA634+Y634)</f>
        <v>31.8</v>
      </c>
      <c r="BV634" s="431" t="n">
        <f aca="false">(BA634*BF634+AR634*AF634)/(AF634+BA634)</f>
        <v>280.127559618036</v>
      </c>
      <c r="BW634" s="431" t="n">
        <f aca="false">(BA634*BG634+AS634*AF634)/(AF634+BA634)</f>
        <v>7522.37726599602</v>
      </c>
      <c r="BX634" s="431" t="n">
        <f aca="false">BW634*0.65</f>
        <v>4889.54522289741</v>
      </c>
      <c r="BY634" s="431" t="n">
        <f aca="false">(BK634*BA634+AY634*AF634)/BS634</f>
        <v>18.3921258234183</v>
      </c>
      <c r="BZ634" s="431"/>
      <c r="CA634" s="432"/>
      <c r="CB634" s="431" t="n">
        <f aca="false">BO634</f>
        <v>164</v>
      </c>
      <c r="CC634" s="433" t="n">
        <v>18475</v>
      </c>
      <c r="CD634" s="412" t="n">
        <f aca="false">CC634+AF634/2</f>
        <v>19435</v>
      </c>
      <c r="CE634" s="422" t="n">
        <f aca="false">CD634/25000</f>
        <v>0.7774</v>
      </c>
      <c r="CF634" s="434" t="n">
        <f aca="false">6700/CD634*24</f>
        <v>8.27373295600721</v>
      </c>
      <c r="CG634" s="435"/>
      <c r="CH634" s="428"/>
      <c r="CI634" s="447" t="n">
        <f aca="false">9500/CD634*24</f>
        <v>11.7314124003087</v>
      </c>
      <c r="CJ634" s="437" t="n">
        <v>29.5</v>
      </c>
      <c r="CK634" s="437" t="n">
        <v>2.45</v>
      </c>
      <c r="CL634" s="424"/>
      <c r="CM634" s="424" t="n">
        <v>15.4</v>
      </c>
      <c r="CN634" s="424" t="n">
        <v>74</v>
      </c>
      <c r="CO634" s="433"/>
      <c r="CP634" s="433"/>
      <c r="CQ634" s="438"/>
      <c r="CR634" s="438" t="n">
        <v>0.98</v>
      </c>
      <c r="CS634" s="425"/>
      <c r="CT634" s="433" t="n">
        <f aca="false">3500/CD634*24</f>
        <v>4.3220993053769</v>
      </c>
      <c r="CU634" s="435" t="n">
        <v>7.13</v>
      </c>
      <c r="CV634" s="439"/>
      <c r="CW634" s="440"/>
      <c r="CX634" s="441"/>
      <c r="CY634" s="442"/>
      <c r="CZ634" s="443"/>
      <c r="DA634" s="443"/>
      <c r="DB634" s="443"/>
      <c r="DC634" s="443"/>
      <c r="DD634" s="444"/>
      <c r="DE634" s="441"/>
      <c r="DF634" s="445" t="n">
        <v>18771</v>
      </c>
      <c r="DG634" s="446" t="n">
        <f aca="false">DF634+AF634/2</f>
        <v>19731</v>
      </c>
      <c r="DH634" s="422" t="n">
        <f aca="false">DG634/25000</f>
        <v>0.78924</v>
      </c>
      <c r="DI634" s="447" t="n">
        <f aca="false">6700/DG634*24</f>
        <v>8.14961228523643</v>
      </c>
      <c r="DJ634" s="435" t="n">
        <v>7.64</v>
      </c>
      <c r="DK634" s="428" t="n">
        <v>3.3</v>
      </c>
      <c r="DL634" s="447" t="n">
        <f aca="false">9500/DG634*24</f>
        <v>11.5554204044397</v>
      </c>
      <c r="DM634" s="423" t="n">
        <v>29.7</v>
      </c>
      <c r="DN634" s="423" t="n">
        <v>2.73</v>
      </c>
      <c r="DO634" s="424" t="n">
        <v>7.68</v>
      </c>
      <c r="DP634" s="424" t="n">
        <v>16.9</v>
      </c>
      <c r="DQ634" s="424" t="n">
        <v>82</v>
      </c>
      <c r="DR634" s="433"/>
      <c r="DS634" s="433"/>
      <c r="DT634" s="438"/>
      <c r="DU634" s="438" t="n">
        <v>0.99</v>
      </c>
      <c r="DV634" s="425"/>
      <c r="DW634" s="447" t="n">
        <f aca="false">3500/DG634*24</f>
        <v>4.25726014900411</v>
      </c>
      <c r="DX634" s="435" t="n">
        <v>7.74</v>
      </c>
      <c r="DY634" s="439" t="n">
        <v>7.64</v>
      </c>
      <c r="DZ634" s="440" t="n">
        <v>13.2</v>
      </c>
      <c r="EA634" s="661" t="n">
        <f aca="false">DZ634*3.6</f>
        <v>47.52</v>
      </c>
      <c r="EB634" s="442" t="n">
        <v>7000</v>
      </c>
      <c r="EC634" s="443" t="n">
        <v>7.6</v>
      </c>
      <c r="ED634" s="443"/>
      <c r="EE634" s="443"/>
      <c r="EF634" s="443"/>
      <c r="EG634" s="444" t="n">
        <v>10</v>
      </c>
      <c r="EH634" s="441"/>
      <c r="EI634" s="430" t="n">
        <f aca="false">DY634</f>
        <v>7.64</v>
      </c>
      <c r="EJ634" s="448" t="n">
        <f aca="false">DZ634</f>
        <v>13.2</v>
      </c>
      <c r="EK634" s="449" t="n">
        <f aca="false">EA634</f>
        <v>47.52</v>
      </c>
      <c r="EL634" s="418" t="n">
        <f aca="false">EB634</f>
        <v>7000</v>
      </c>
      <c r="EM634" s="432" t="n">
        <f aca="false">EC634</f>
        <v>7.6</v>
      </c>
      <c r="EN634" s="432"/>
      <c r="EO634" s="432"/>
      <c r="EP634" s="432"/>
      <c r="EQ634" s="431" t="n">
        <f aca="false">EG634</f>
        <v>10</v>
      </c>
      <c r="ER634" s="449"/>
      <c r="ES634" s="450" t="n">
        <f aca="false">44000/(BA634+AF634)*24</f>
        <v>26.9621610580606</v>
      </c>
      <c r="ET634" s="451" t="n">
        <f aca="false">(BA634+AF634)/BA$6</f>
        <v>0.78332</v>
      </c>
      <c r="EU634" s="452" t="n">
        <f aca="false">BV634/1000/ES634*24</f>
        <v>0.249351727272727</v>
      </c>
      <c r="EV634" s="451" t="n">
        <f aca="false">EU634/$EU$6</f>
        <v>0.461762457912458</v>
      </c>
      <c r="EW634" s="514" t="n">
        <f aca="false">1-EM634/BY634</f>
        <v>0.586779686428466</v>
      </c>
      <c r="EX634" s="515" t="n">
        <f aca="false">BY634-EM634</f>
        <v>10.7921258234183</v>
      </c>
      <c r="EY634" s="514" t="n">
        <f aca="false">1-EJ634/BU634</f>
        <v>0.584905660377359</v>
      </c>
      <c r="EZ634" s="515" t="n">
        <f aca="false">BU634-EJ634</f>
        <v>18.6</v>
      </c>
      <c r="FA634" s="451" t="n">
        <f aca="false">1-EK634/BV634</f>
        <v>0.830362995826633</v>
      </c>
      <c r="FB634" s="432" t="n">
        <f aca="false">BV634-EK634</f>
        <v>232.607559618036</v>
      </c>
      <c r="FC634" s="453"/>
      <c r="FD634" s="432"/>
      <c r="FE634" s="453" t="n">
        <f aca="false">1-EQ634/CB634</f>
        <v>0.939024390243902</v>
      </c>
      <c r="FF634" s="431" t="n">
        <f aca="false">CB634-EQ634</f>
        <v>154</v>
      </c>
      <c r="FG634" s="406" t="n">
        <v>50400</v>
      </c>
      <c r="FH634" s="590"/>
      <c r="FI634" s="591"/>
      <c r="FJ634" s="592"/>
      <c r="FK634" s="456" t="n">
        <f aca="false">3000/BS634*24</f>
        <v>1.83832916304958</v>
      </c>
      <c r="FL634" s="531" t="n">
        <v>2200</v>
      </c>
      <c r="FM634" s="456" t="n">
        <f aca="false">FL634/BS634*1000</f>
        <v>56.1711688709595</v>
      </c>
      <c r="FN634" s="531" t="n">
        <v>8757</v>
      </c>
      <c r="FO634" s="533" t="n">
        <f aca="false">FN634/11.15/1.2/1000</f>
        <v>0.654484304932735</v>
      </c>
      <c r="FP634" s="450" t="n">
        <f aca="false">FN634/BS634*1000</f>
        <v>223.586784455906</v>
      </c>
      <c r="FQ634" s="458" t="n">
        <v>46.8</v>
      </c>
      <c r="FR634" s="459" t="n">
        <f aca="false">FQ634/BS634*1000</f>
        <v>1.19491395598223</v>
      </c>
      <c r="FS634" s="577" t="n">
        <v>7.89</v>
      </c>
      <c r="FT634" s="578" t="n">
        <v>11.9</v>
      </c>
      <c r="FU634" s="661" t="n">
        <v>49</v>
      </c>
      <c r="FV634" s="580" t="n">
        <v>2</v>
      </c>
      <c r="FW634" s="581"/>
      <c r="FX634" s="580"/>
      <c r="FY634" s="453" t="n">
        <f aca="false">1-FV634/(EG634+DD634)</f>
        <v>0.8</v>
      </c>
      <c r="FZ634" s="453"/>
      <c r="GA634" s="430"/>
      <c r="GB634" s="514" t="n">
        <f aca="false">1-FT634/DZ634</f>
        <v>0.0984848484848484</v>
      </c>
      <c r="GC634" s="515" t="n">
        <f aca="false">(CW634+DZ634-FT634)</f>
        <v>1.3</v>
      </c>
      <c r="GD634" s="514" t="n">
        <f aca="false">1-FU634/EA634</f>
        <v>-0.0311447811447811</v>
      </c>
      <c r="GE634" s="528" t="n">
        <f aca="false">CX634+EA634-FU634</f>
        <v>-1.48</v>
      </c>
      <c r="GF634" s="462" t="n">
        <f aca="false">4100/BS634*24</f>
        <v>2.5123831895011</v>
      </c>
      <c r="GG634" s="607" t="n">
        <v>20</v>
      </c>
      <c r="GH634" s="451" t="n">
        <f aca="false">GG634/80</f>
        <v>0.25</v>
      </c>
      <c r="GI634" s="406" t="n">
        <v>140</v>
      </c>
      <c r="GJ634" s="463" t="n">
        <f aca="false">GI634/GG634</f>
        <v>7</v>
      </c>
      <c r="GK634" s="464" t="n">
        <f aca="false">GG634/(BS634/24)*1000</f>
        <v>12.2555277536639</v>
      </c>
      <c r="GL634" s="465" t="n">
        <v>8.04</v>
      </c>
      <c r="GM634" s="530" t="n">
        <v>11.3</v>
      </c>
      <c r="GN634" s="407" t="n">
        <v>41</v>
      </c>
      <c r="GO634" s="514" t="n">
        <f aca="false">1-GM634/FT634</f>
        <v>0.0504201680672268</v>
      </c>
      <c r="GP634" s="451" t="n">
        <f aca="false">1-GN634/FU634</f>
        <v>0.163265306122449</v>
      </c>
      <c r="GQ634" s="578" t="n">
        <v>8</v>
      </c>
      <c r="GR634" s="456" t="n">
        <f aca="false">4300/BS634*24</f>
        <v>2.63493846703774</v>
      </c>
      <c r="GS634" s="532" t="n">
        <f aca="false">HC634</f>
        <v>10.6</v>
      </c>
      <c r="GT634" s="532" t="n">
        <f aca="false">HD634</f>
        <v>32.86</v>
      </c>
      <c r="GU634" s="514" t="n">
        <f aca="false">1-GS634/GM634</f>
        <v>0.0619469026548674</v>
      </c>
      <c r="GV634" s="514" t="n">
        <f aca="false">1-GT634/GN634</f>
        <v>0.198536585365854</v>
      </c>
      <c r="GW634" s="514" t="n">
        <f aca="false">1-HC634/FT634</f>
        <v>0.109243697478992</v>
      </c>
      <c r="GX634" s="514" t="n">
        <f aca="false">1-HD634/FU634</f>
        <v>0.329387755102041</v>
      </c>
      <c r="GY634" s="463" t="n">
        <f aca="false">GK634/(FU634-HD634)</f>
        <v>0.759326378789584</v>
      </c>
      <c r="GZ634" s="406" t="n">
        <v>39522</v>
      </c>
      <c r="HA634" s="582" t="n">
        <v>8.22</v>
      </c>
      <c r="HB634" s="452" t="n">
        <v>8.08</v>
      </c>
      <c r="HC634" s="578" t="n">
        <v>10.6</v>
      </c>
      <c r="HD634" s="464" t="n">
        <f aca="false">HC634*3.1</f>
        <v>32.86</v>
      </c>
      <c r="HE634" s="464" t="n">
        <v>9.6</v>
      </c>
      <c r="HF634" s="464" t="n">
        <f aca="false">HE634*2.7</f>
        <v>25.92</v>
      </c>
      <c r="HG634" s="583"/>
      <c r="HH634" s="576" t="n">
        <v>6</v>
      </c>
      <c r="HI634" s="584" t="n">
        <v>7090</v>
      </c>
      <c r="HJ634" s="407" t="n">
        <f aca="false">HI634*0.67</f>
        <v>4750.3</v>
      </c>
      <c r="HK634" s="407"/>
      <c r="HL634" s="550"/>
      <c r="HM634" s="585"/>
      <c r="HN634" s="462" t="n">
        <v>6.46</v>
      </c>
      <c r="HO634" s="575"/>
      <c r="HP634" s="549" t="n">
        <v>0.41</v>
      </c>
      <c r="HQ634" s="586"/>
      <c r="HR634" s="587"/>
      <c r="HS634" s="521" t="n">
        <v>0.23</v>
      </c>
      <c r="HT634" s="588" t="n">
        <v>4</v>
      </c>
      <c r="HU634" s="523" t="n">
        <f aca="false">72500/BA634*24</f>
        <v>46.7164259249315</v>
      </c>
      <c r="HV634" s="514" t="n">
        <f aca="false">1-HC634/BE634</f>
        <v>0.666666666666667</v>
      </c>
      <c r="HW634" s="514" t="n">
        <f aca="false">1-HD634/BF634</f>
        <v>0.819450549450549</v>
      </c>
      <c r="HX634" s="514" t="n">
        <f aca="false">1-HN634/BK634</f>
        <v>0.66</v>
      </c>
      <c r="HY634" s="600"/>
    </row>
    <row r="635" s="599" customFormat="true" ht="15" hidden="false" customHeight="true" outlineLevel="0" collapsed="false">
      <c r="A635" s="401" t="n">
        <v>44117</v>
      </c>
      <c r="B635" s="516" t="n">
        <v>35612</v>
      </c>
      <c r="C635" s="403" t="n">
        <f aca="false">B635/$B$6</f>
        <v>0.71224</v>
      </c>
      <c r="D635" s="572" t="n">
        <v>8.14</v>
      </c>
      <c r="E635" s="573" t="n">
        <v>33</v>
      </c>
      <c r="F635" s="407" t="n">
        <v>168</v>
      </c>
      <c r="G635" s="407" t="n">
        <f aca="false">F635*B635/1000</f>
        <v>5982.816</v>
      </c>
      <c r="H635" s="403" t="n">
        <f aca="false">G635/$G$6</f>
        <v>0.23931264</v>
      </c>
      <c r="I635" s="574"/>
      <c r="J635" s="407"/>
      <c r="K635" s="575"/>
      <c r="L635" s="575"/>
      <c r="M635" s="575"/>
      <c r="N635" s="576"/>
      <c r="O635" s="576"/>
      <c r="P635" s="410"/>
      <c r="Q635" s="410" t="n">
        <v>1440</v>
      </c>
      <c r="R635" s="410"/>
      <c r="S635" s="410"/>
      <c r="T635" s="411" t="n">
        <v>5.5</v>
      </c>
      <c r="U635" s="410" t="n">
        <f aca="false">V635/2.9</f>
        <v>3191.03448275862</v>
      </c>
      <c r="V635" s="410" t="n">
        <v>9254</v>
      </c>
      <c r="W635" s="410" t="n">
        <v>3599</v>
      </c>
      <c r="X635" s="517" t="n">
        <v>480</v>
      </c>
      <c r="Y635" s="474"/>
      <c r="Z635" s="430"/>
      <c r="AA635" s="410"/>
      <c r="AB635" s="410"/>
      <c r="AC635" s="410"/>
      <c r="AD635" s="475"/>
      <c r="AE635" s="478"/>
      <c r="AF635" s="479" t="n">
        <f aca="false">X635+Q635</f>
        <v>1920</v>
      </c>
      <c r="AG635" s="478" t="n">
        <f aca="false">AF635/$AF$6</f>
        <v>0.768</v>
      </c>
      <c r="AH635" s="479" t="n">
        <f aca="false">AI635/2.9</f>
        <v>2407.75862068966</v>
      </c>
      <c r="AI635" s="479" t="n">
        <f aca="false">(V635*Q635+F635*X635)/AF635</f>
        <v>6982.5</v>
      </c>
      <c r="AJ635" s="474" t="n">
        <f aca="false">(V635*Q635+X635*F635)/1000</f>
        <v>13406.4</v>
      </c>
      <c r="AK635" s="478" t="n">
        <f aca="false">AJ635/$AJ$6</f>
        <v>0.59584</v>
      </c>
      <c r="AL635" s="448" t="n">
        <v>37</v>
      </c>
      <c r="AM635" s="480"/>
      <c r="AN635" s="474" t="n">
        <v>4711</v>
      </c>
      <c r="AO635" s="474" t="n">
        <v>4713</v>
      </c>
      <c r="AP635" s="480" t="n">
        <v>7.31</v>
      </c>
      <c r="AQ635" s="448" t="n">
        <v>795</v>
      </c>
      <c r="AR635" s="474" t="n">
        <f aca="false">AQ635*2.9</f>
        <v>2305.5</v>
      </c>
      <c r="AS635" s="658" t="n">
        <f aca="false">AR635/AQ635</f>
        <v>2.9</v>
      </c>
      <c r="AT635" s="474" t="n">
        <v>5630</v>
      </c>
      <c r="AU635" s="448"/>
      <c r="AV635" s="481" t="n">
        <v>0.6</v>
      </c>
      <c r="AW635" s="480" t="n">
        <v>8.02</v>
      </c>
      <c r="AX635" s="480" t="n">
        <v>36.84</v>
      </c>
      <c r="AY635" s="481" t="n">
        <v>7.5</v>
      </c>
      <c r="AZ635" s="481" t="n">
        <v>3</v>
      </c>
      <c r="BA635" s="421" t="n">
        <f aca="false">CC635+DF635</f>
        <v>32135</v>
      </c>
      <c r="BB635" s="422" t="n">
        <f aca="false">BA635/$BA$6</f>
        <v>0.6427</v>
      </c>
      <c r="BC635" s="423"/>
      <c r="BD635" s="424" t="n">
        <v>7.96</v>
      </c>
      <c r="BE635" s="425" t="n">
        <v>30.3</v>
      </c>
      <c r="BF635" s="421" t="n">
        <v>173</v>
      </c>
      <c r="BG635" s="427" t="n">
        <v>7240</v>
      </c>
      <c r="BH635" s="421" t="n">
        <f aca="false">BG635*0.67</f>
        <v>4850.8</v>
      </c>
      <c r="BI635" s="433" t="n">
        <v>1352</v>
      </c>
      <c r="BJ635" s="422" t="n">
        <f aca="false">BI635/35.5*(23+35.5)/BH635</f>
        <v>0.459294067364524</v>
      </c>
      <c r="BK635" s="428" t="n">
        <v>20.2</v>
      </c>
      <c r="BL635" s="428" t="n">
        <v>12.8</v>
      </c>
      <c r="BM635" s="429" t="n">
        <v>3.2</v>
      </c>
      <c r="BN635" s="423" t="n">
        <v>1.5</v>
      </c>
      <c r="BO635" s="426" t="n">
        <v>70</v>
      </c>
      <c r="BP635" s="426" t="n">
        <v>32</v>
      </c>
      <c r="BQ635" s="424" t="n">
        <v>4.39</v>
      </c>
      <c r="BR635" s="422" t="n">
        <f aca="false">BQ635/$BQ$6</f>
        <v>0.609722222222222</v>
      </c>
      <c r="BS635" s="410" t="n">
        <f aca="false">BA635+AF635</f>
        <v>34055</v>
      </c>
      <c r="BT635" s="430" t="n">
        <f aca="false">(BD635*BA635+AP635*AF635)/(AF635+BA635)</f>
        <v>7.92335339891352</v>
      </c>
      <c r="BU635" s="431" t="n">
        <f aca="false">(AQ635*Y635+BA635*BE635)/(BA635+Y635)</f>
        <v>30.3</v>
      </c>
      <c r="BV635" s="431" t="n">
        <f aca="false">(BA635*BF635+AR635*AF635)/(AF635+BA635)</f>
        <v>293.22904125679</v>
      </c>
      <c r="BW635" s="431" t="n">
        <f aca="false">(BA635*BG635+AS635*AF635)/(AF635+BA635)</f>
        <v>6831.97674350316</v>
      </c>
      <c r="BX635" s="431" t="n">
        <f aca="false">BW635*0.65</f>
        <v>4440.78488327705</v>
      </c>
      <c r="BY635" s="431" t="n">
        <f aca="false">(BK635*BA635+AY635*AF635)/BS635</f>
        <v>19.4839817941565</v>
      </c>
      <c r="BZ635" s="431" t="n">
        <f aca="false">(BL635*BA635+AY635*AF635)/BS635</f>
        <v>12.5011892526795</v>
      </c>
      <c r="CA635" s="432" t="n">
        <f aca="false">(BN635*BA635+AZ635*AF635)/BS635</f>
        <v>1.58456907943033</v>
      </c>
      <c r="CB635" s="431" t="n">
        <f aca="false">BO635</f>
        <v>70</v>
      </c>
      <c r="CC635" s="433" t="n">
        <v>16355</v>
      </c>
      <c r="CD635" s="412" t="n">
        <f aca="false">CC635+AF635/2</f>
        <v>17315</v>
      </c>
      <c r="CE635" s="422" t="n">
        <f aca="false">CD635/25000</f>
        <v>0.6926</v>
      </c>
      <c r="CF635" s="434" t="n">
        <f aca="false">6700/CD635*24</f>
        <v>9.28674559630378</v>
      </c>
      <c r="CG635" s="435"/>
      <c r="CH635" s="428"/>
      <c r="CI635" s="447" t="n">
        <f aca="false">9500/CD635*24</f>
        <v>13.1677736066994</v>
      </c>
      <c r="CJ635" s="437" t="n">
        <v>29.7</v>
      </c>
      <c r="CK635" s="437" t="n">
        <v>2.31</v>
      </c>
      <c r="CL635" s="424"/>
      <c r="CM635" s="424" t="n">
        <v>14.5</v>
      </c>
      <c r="CN635" s="424" t="n">
        <v>67</v>
      </c>
      <c r="CO635" s="433"/>
      <c r="CP635" s="433"/>
      <c r="CQ635" s="438"/>
      <c r="CR635" s="438" t="n">
        <v>0.97</v>
      </c>
      <c r="CS635" s="425"/>
      <c r="CT635" s="433" t="n">
        <f aca="false">3500/CD635*24</f>
        <v>4.85128501299451</v>
      </c>
      <c r="CU635" s="435" t="n">
        <v>7.24</v>
      </c>
      <c r="CV635" s="439"/>
      <c r="CW635" s="440"/>
      <c r="CX635" s="441"/>
      <c r="CY635" s="442"/>
      <c r="CZ635" s="443"/>
      <c r="DA635" s="443"/>
      <c r="DB635" s="443"/>
      <c r="DC635" s="443"/>
      <c r="DD635" s="444"/>
      <c r="DE635" s="441"/>
      <c r="DF635" s="445" t="n">
        <v>15780</v>
      </c>
      <c r="DG635" s="446" t="n">
        <f aca="false">DF635+AF635/2</f>
        <v>16740</v>
      </c>
      <c r="DH635" s="422" t="n">
        <f aca="false">DG635/25000</f>
        <v>0.6696</v>
      </c>
      <c r="DI635" s="447" t="n">
        <f aca="false">6700/DG635*24</f>
        <v>9.60573476702509</v>
      </c>
      <c r="DJ635" s="435" t="n">
        <v>7.95</v>
      </c>
      <c r="DK635" s="428" t="n">
        <v>3.8</v>
      </c>
      <c r="DL635" s="447" t="n">
        <f aca="false">9500/DG635*24</f>
        <v>13.6200716845878</v>
      </c>
      <c r="DM635" s="423" t="n">
        <v>29.7</v>
      </c>
      <c r="DN635" s="423" t="n">
        <v>2.89</v>
      </c>
      <c r="DO635" s="424" t="n">
        <v>7.96</v>
      </c>
      <c r="DP635" s="424" t="n">
        <v>14.9</v>
      </c>
      <c r="DQ635" s="424" t="n">
        <v>73</v>
      </c>
      <c r="DR635" s="433" t="n">
        <v>5497</v>
      </c>
      <c r="DS635" s="433" t="n">
        <v>2647</v>
      </c>
      <c r="DT635" s="438" t="n">
        <f aca="false">DS635/DR635</f>
        <v>0.481535382936147</v>
      </c>
      <c r="DU635" s="438" t="n">
        <v>0.99</v>
      </c>
      <c r="DV635" s="425"/>
      <c r="DW635" s="447" t="n">
        <f aca="false">3500/DG635*24</f>
        <v>5.01792114695341</v>
      </c>
      <c r="DX635" s="435" t="n">
        <v>7.53</v>
      </c>
      <c r="DY635" s="439" t="n">
        <v>7.91</v>
      </c>
      <c r="DZ635" s="440" t="n">
        <v>13</v>
      </c>
      <c r="EA635" s="661" t="n">
        <f aca="false">DZ635*3.6</f>
        <v>46.8</v>
      </c>
      <c r="EB635" s="442" t="n">
        <v>6950</v>
      </c>
      <c r="EC635" s="443" t="n">
        <v>7.5</v>
      </c>
      <c r="ED635" s="443" t="n">
        <v>0.22</v>
      </c>
      <c r="EE635" s="443" t="n">
        <v>5.4</v>
      </c>
      <c r="EF635" s="443" t="n">
        <v>1.15</v>
      </c>
      <c r="EG635" s="444" t="n">
        <v>5</v>
      </c>
      <c r="EH635" s="441" t="n">
        <v>16</v>
      </c>
      <c r="EI635" s="430" t="n">
        <f aca="false">DY635</f>
        <v>7.91</v>
      </c>
      <c r="EJ635" s="448" t="n">
        <f aca="false">DZ635</f>
        <v>13</v>
      </c>
      <c r="EK635" s="449" t="n">
        <f aca="false">EA635</f>
        <v>46.8</v>
      </c>
      <c r="EL635" s="418" t="n">
        <f aca="false">EB635</f>
        <v>6950</v>
      </c>
      <c r="EM635" s="432" t="n">
        <f aca="false">EC635</f>
        <v>7.5</v>
      </c>
      <c r="EN635" s="432" t="n">
        <f aca="false">ED635</f>
        <v>0.22</v>
      </c>
      <c r="EO635" s="432" t="n">
        <f aca="false">EE635</f>
        <v>5.4</v>
      </c>
      <c r="EP635" s="432" t="n">
        <f aca="false">EF635</f>
        <v>1.15</v>
      </c>
      <c r="EQ635" s="431" t="n">
        <f aca="false">EG635</f>
        <v>5</v>
      </c>
      <c r="ER635" s="449" t="n">
        <f aca="false">EH635</f>
        <v>16</v>
      </c>
      <c r="ES635" s="450" t="n">
        <f aca="false">44000/(BA635+AF635)*24</f>
        <v>31.0086624577889</v>
      </c>
      <c r="ET635" s="451" t="n">
        <f aca="false">(BA635+AF635)/BA$6</f>
        <v>0.6811</v>
      </c>
      <c r="EU635" s="452" t="n">
        <f aca="false">BV635/1000/ES635*24</f>
        <v>0.226952613636364</v>
      </c>
      <c r="EV635" s="451" t="n">
        <f aca="false">EU635/$EU$6</f>
        <v>0.420282617845118</v>
      </c>
      <c r="EW635" s="514" t="n">
        <f aca="false">1-EM635/BY635</f>
        <v>0.615068414699025</v>
      </c>
      <c r="EX635" s="515" t="n">
        <f aca="false">BY635-EM635</f>
        <v>11.9839817941565</v>
      </c>
      <c r="EY635" s="514" t="n">
        <f aca="false">1-EJ635/BU635</f>
        <v>0.570957095709571</v>
      </c>
      <c r="EZ635" s="515" t="n">
        <f aca="false">BU635-EJ635</f>
        <v>17.3</v>
      </c>
      <c r="FA635" s="451" t="n">
        <f aca="false">1-EK635/BV635</f>
        <v>0.840397800301725</v>
      </c>
      <c r="FB635" s="432" t="n">
        <f aca="false">BV635-EK635</f>
        <v>246.42904125679</v>
      </c>
      <c r="FC635" s="453" t="n">
        <f aca="false">1-EP635/CA635</f>
        <v>0.274250637016447</v>
      </c>
      <c r="FD635" s="432" t="n">
        <f aca="false">CA635-EP635</f>
        <v>0.434569079430333</v>
      </c>
      <c r="FE635" s="453" t="n">
        <f aca="false">1-EQ635/CB635</f>
        <v>0.928571428571429</v>
      </c>
      <c r="FF635" s="431" t="n">
        <f aca="false">CB635-EQ635</f>
        <v>65</v>
      </c>
      <c r="FG635" s="406" t="n">
        <v>50400</v>
      </c>
      <c r="FH635" s="590"/>
      <c r="FI635" s="591"/>
      <c r="FJ635" s="592"/>
      <c r="FK635" s="456" t="n">
        <f aca="false">3000/BS635*24</f>
        <v>2.11422698575833</v>
      </c>
      <c r="FL635" s="531" t="n">
        <v>2200</v>
      </c>
      <c r="FM635" s="456" t="n">
        <f aca="false">FL635/BS635*1000</f>
        <v>64.6013801203935</v>
      </c>
      <c r="FN635" s="531" t="n">
        <v>7976</v>
      </c>
      <c r="FO635" s="533" t="n">
        <f aca="false">FN635/11.15/1.2/1000</f>
        <v>0.596113602391629</v>
      </c>
      <c r="FP635" s="450" t="n">
        <f aca="false">FN635/BS635*1000</f>
        <v>234.209367200117</v>
      </c>
      <c r="FQ635" s="458" t="n">
        <v>46.8</v>
      </c>
      <c r="FR635" s="459" t="n">
        <f aca="false">FQ635/BS635*1000</f>
        <v>1.37424754074292</v>
      </c>
      <c r="FS635" s="577" t="n">
        <v>7.89</v>
      </c>
      <c r="FT635" s="578" t="n">
        <v>12</v>
      </c>
      <c r="FU635" s="661" t="n">
        <v>40</v>
      </c>
      <c r="FV635" s="580" t="n">
        <v>2</v>
      </c>
      <c r="FW635" s="581" t="n">
        <v>0.2</v>
      </c>
      <c r="FX635" s="580" t="n">
        <v>8</v>
      </c>
      <c r="FY635" s="453" t="n">
        <f aca="false">1-FV635/(EG635+DD635)</f>
        <v>0.6</v>
      </c>
      <c r="FZ635" s="453" t="n">
        <f aca="false">1-FW635/(EF635+DC635)</f>
        <v>0.826086956521739</v>
      </c>
      <c r="GA635" s="430" t="n">
        <f aca="false">EF635+DC635-FW635</f>
        <v>0.95</v>
      </c>
      <c r="GB635" s="514" t="n">
        <f aca="false">1-FT635/DZ635</f>
        <v>0.0769230769230769</v>
      </c>
      <c r="GC635" s="515" t="n">
        <f aca="false">(CW635+DZ635-FT635)</f>
        <v>1</v>
      </c>
      <c r="GD635" s="514" t="n">
        <f aca="false">1-FU635/EA635</f>
        <v>0.145299145299145</v>
      </c>
      <c r="GE635" s="528" t="n">
        <f aca="false">CX635+EA635-FU635</f>
        <v>6.8</v>
      </c>
      <c r="GF635" s="462" t="n">
        <f aca="false">4100/BS635*24</f>
        <v>2.88944354720305</v>
      </c>
      <c r="GG635" s="607" t="n">
        <v>20</v>
      </c>
      <c r="GH635" s="451" t="n">
        <f aca="false">GG635/80</f>
        <v>0.25</v>
      </c>
      <c r="GI635" s="406" t="n">
        <v>140</v>
      </c>
      <c r="GJ635" s="463" t="n">
        <f aca="false">GI635/GG635</f>
        <v>7</v>
      </c>
      <c r="GK635" s="464" t="n">
        <f aca="false">GG635/(BS635/24)*1000</f>
        <v>14.0948465717222</v>
      </c>
      <c r="GL635" s="465" t="n">
        <v>7.96</v>
      </c>
      <c r="GM635" s="530" t="n">
        <v>11</v>
      </c>
      <c r="GN635" s="407" t="n">
        <v>36</v>
      </c>
      <c r="GO635" s="514" t="n">
        <f aca="false">1-GM635/FT635</f>
        <v>0.0833333333333334</v>
      </c>
      <c r="GP635" s="451" t="n">
        <f aca="false">1-GN635/FU635</f>
        <v>0.1</v>
      </c>
      <c r="GQ635" s="578" t="n">
        <v>8</v>
      </c>
      <c r="GR635" s="456" t="n">
        <f aca="false">4300/BS635*24</f>
        <v>3.03039201292028</v>
      </c>
      <c r="GS635" s="532" t="n">
        <f aca="false">HC635</f>
        <v>10.7</v>
      </c>
      <c r="GT635" s="532" t="n">
        <f aca="false">HD635</f>
        <v>33.17</v>
      </c>
      <c r="GU635" s="514" t="n">
        <f aca="false">1-GS635/GM635</f>
        <v>0.0272727272727273</v>
      </c>
      <c r="GV635" s="514" t="n">
        <f aca="false">1-GT635/GN635</f>
        <v>0.0786111111111111</v>
      </c>
      <c r="GW635" s="514" t="n">
        <f aca="false">1-HC635/FT635</f>
        <v>0.108333333333333</v>
      </c>
      <c r="GX635" s="514" t="n">
        <f aca="false">1-HD635/FU635</f>
        <v>0.17075</v>
      </c>
      <c r="GY635" s="463" t="n">
        <f aca="false">GK635/(FU635-HD635)</f>
        <v>2.06366714080852</v>
      </c>
      <c r="GZ635" s="406" t="n">
        <v>34242</v>
      </c>
      <c r="HA635" s="582" t="n">
        <v>8.1</v>
      </c>
      <c r="HB635" s="452" t="n">
        <v>8.01</v>
      </c>
      <c r="HC635" s="578" t="n">
        <v>10.7</v>
      </c>
      <c r="HD635" s="464" t="n">
        <f aca="false">HC635*3.1</f>
        <v>33.17</v>
      </c>
      <c r="HE635" s="464" t="n">
        <v>9.9</v>
      </c>
      <c r="HF635" s="464" t="n">
        <f aca="false">HE635*2.7</f>
        <v>26.73</v>
      </c>
      <c r="HG635" s="583"/>
      <c r="HH635" s="576" t="n">
        <v>2</v>
      </c>
      <c r="HI635" s="584" t="n">
        <v>6990</v>
      </c>
      <c r="HJ635" s="407" t="n">
        <f aca="false">HI635*0.67</f>
        <v>4683.3</v>
      </c>
      <c r="HK635" s="407" t="n">
        <v>202</v>
      </c>
      <c r="HL635" s="550" t="n">
        <v>1279</v>
      </c>
      <c r="HM635" s="585" t="n">
        <v>7.9</v>
      </c>
      <c r="HN635" s="462" t="n">
        <v>5.79</v>
      </c>
      <c r="HO635" s="575" t="n">
        <v>0.14</v>
      </c>
      <c r="HP635" s="549" t="n">
        <v>0.44</v>
      </c>
      <c r="HQ635" s="586" t="n">
        <v>5.8</v>
      </c>
      <c r="HR635" s="587" t="n">
        <v>0.2</v>
      </c>
      <c r="HS635" s="521" t="n">
        <v>0.16</v>
      </c>
      <c r="HT635" s="588" t="n">
        <v>4</v>
      </c>
      <c r="HU635" s="523" t="n">
        <f aca="false">72500/BA635*24</f>
        <v>54.1465691613506</v>
      </c>
      <c r="HV635" s="514" t="n">
        <f aca="false">1-HC635/BE635</f>
        <v>0.646864686468647</v>
      </c>
      <c r="HW635" s="514" t="n">
        <f aca="false">1-HD635/BF635</f>
        <v>0.808265895953757</v>
      </c>
      <c r="HX635" s="514" t="n">
        <f aca="false">1-HN635/BK635</f>
        <v>0.713366336633663</v>
      </c>
      <c r="HY635" s="600"/>
    </row>
    <row r="636" s="599" customFormat="true" ht="15" hidden="false" customHeight="true" outlineLevel="0" collapsed="false">
      <c r="A636" s="401" t="n">
        <v>44118</v>
      </c>
      <c r="B636" s="516" t="n">
        <v>36480</v>
      </c>
      <c r="C636" s="403" t="n">
        <f aca="false">B636/$B$6</f>
        <v>0.7296</v>
      </c>
      <c r="D636" s="572" t="n">
        <v>7.88</v>
      </c>
      <c r="E636" s="573" t="n">
        <v>30.9</v>
      </c>
      <c r="F636" s="407" t="n">
        <v>169</v>
      </c>
      <c r="G636" s="407" t="n">
        <f aca="false">F636*B636/1000</f>
        <v>6165.12</v>
      </c>
      <c r="H636" s="403" t="n">
        <f aca="false">G636/$G$6</f>
        <v>0.2466048</v>
      </c>
      <c r="I636" s="574"/>
      <c r="J636" s="407"/>
      <c r="K636" s="575"/>
      <c r="L636" s="575"/>
      <c r="M636" s="575"/>
      <c r="N636" s="576"/>
      <c r="O636" s="576"/>
      <c r="P636" s="410"/>
      <c r="Q636" s="410" t="n">
        <v>1440</v>
      </c>
      <c r="R636" s="410"/>
      <c r="S636" s="410"/>
      <c r="T636" s="411" t="n">
        <v>5.18</v>
      </c>
      <c r="U636" s="410" t="n">
        <f aca="false">V636/2.9</f>
        <v>3049.65517241379</v>
      </c>
      <c r="V636" s="410" t="n">
        <v>8844</v>
      </c>
      <c r="W636" s="410" t="n">
        <v>3100</v>
      </c>
      <c r="X636" s="517" t="n">
        <v>480</v>
      </c>
      <c r="Y636" s="474"/>
      <c r="Z636" s="430"/>
      <c r="AA636" s="410"/>
      <c r="AB636" s="410"/>
      <c r="AC636" s="410"/>
      <c r="AD636" s="475"/>
      <c r="AE636" s="478"/>
      <c r="AF636" s="479" t="n">
        <f aca="false">X636+Q636</f>
        <v>1920</v>
      </c>
      <c r="AG636" s="478" t="n">
        <f aca="false">AF636/$AF$6</f>
        <v>0.768</v>
      </c>
      <c r="AH636" s="479" t="n">
        <f aca="false">AI636/2.9</f>
        <v>2301.81034482759</v>
      </c>
      <c r="AI636" s="479" t="n">
        <f aca="false">(V636*Q636+F636*X636)/AF636</f>
        <v>6675.25</v>
      </c>
      <c r="AJ636" s="474" t="n">
        <f aca="false">(V636*Q636+X636*F636)/1000</f>
        <v>12816.48</v>
      </c>
      <c r="AK636" s="478" t="n">
        <f aca="false">AJ636/$AJ$6</f>
        <v>0.569621333333333</v>
      </c>
      <c r="AL636" s="448" t="n">
        <v>37</v>
      </c>
      <c r="AM636" s="480"/>
      <c r="AN636" s="474" t="n">
        <v>4821</v>
      </c>
      <c r="AO636" s="474" t="n">
        <v>4829</v>
      </c>
      <c r="AP636" s="480" t="n">
        <v>7.43</v>
      </c>
      <c r="AQ636" s="448" t="n">
        <v>821</v>
      </c>
      <c r="AR636" s="474" t="n">
        <f aca="false">AQ636*2.9</f>
        <v>2380.9</v>
      </c>
      <c r="AS636" s="658" t="n">
        <f aca="false">AR636/AQ636</f>
        <v>2.9</v>
      </c>
      <c r="AT636" s="474" t="n">
        <v>5830</v>
      </c>
      <c r="AU636" s="448"/>
      <c r="AV636" s="481" t="n">
        <v>0.6</v>
      </c>
      <c r="AW636" s="480" t="n">
        <v>9.15</v>
      </c>
      <c r="AX636" s="480" t="n">
        <v>37.81</v>
      </c>
      <c r="AY636" s="481" t="n">
        <v>5.6</v>
      </c>
      <c r="AZ636" s="481" t="n">
        <v>3.2</v>
      </c>
      <c r="BA636" s="421" t="n">
        <f aca="false">CC636+DF636</f>
        <v>38545</v>
      </c>
      <c r="BB636" s="422" t="n">
        <f aca="false">BA636/$BA$6</f>
        <v>0.7709</v>
      </c>
      <c r="BC636" s="423"/>
      <c r="BD636" s="424" t="n">
        <v>7.93</v>
      </c>
      <c r="BE636" s="425" t="n">
        <v>33.5</v>
      </c>
      <c r="BF636" s="421" t="n">
        <v>170</v>
      </c>
      <c r="BG636" s="427" t="n">
        <v>8190</v>
      </c>
      <c r="BH636" s="421" t="n">
        <f aca="false">BG636*0.67</f>
        <v>5487.3</v>
      </c>
      <c r="BI636" s="433"/>
      <c r="BJ636" s="422"/>
      <c r="BK636" s="428" t="n">
        <v>21.2</v>
      </c>
      <c r="BL636" s="428"/>
      <c r="BM636" s="429"/>
      <c r="BN636" s="423"/>
      <c r="BO636" s="426" t="n">
        <v>65</v>
      </c>
      <c r="BP636" s="426"/>
      <c r="BQ636" s="424" t="n">
        <v>5.39</v>
      </c>
      <c r="BR636" s="422" t="n">
        <f aca="false">BQ636/$BQ$6</f>
        <v>0.748611111111111</v>
      </c>
      <c r="BS636" s="410" t="n">
        <f aca="false">BA636+AF636</f>
        <v>40465</v>
      </c>
      <c r="BT636" s="430" t="n">
        <f aca="false">(BD636*BA636+AP636*AF636)/(AF636+BA636)</f>
        <v>7.90627579389596</v>
      </c>
      <c r="BU636" s="431" t="n">
        <f aca="false">(AQ636*Y636+BA636*BE636)/(BA636+Y636)</f>
        <v>33.5</v>
      </c>
      <c r="BV636" s="431" t="n">
        <f aca="false">(BA636*BF636+AR636*AF636)/(AF636+BA636)</f>
        <v>274.903694550846</v>
      </c>
      <c r="BW636" s="431" t="n">
        <f aca="false">(BA636*BG636+AS636*AF636)/(AF636+BA636)</f>
        <v>7801.53510441122</v>
      </c>
      <c r="BX636" s="431" t="n">
        <f aca="false">BW636*0.65</f>
        <v>5070.99781786729</v>
      </c>
      <c r="BY636" s="431" t="n">
        <f aca="false">(BK636*BA636+AY636*AF636)/BS636</f>
        <v>20.4598047695539</v>
      </c>
      <c r="BZ636" s="431"/>
      <c r="CA636" s="432"/>
      <c r="CB636" s="431" t="n">
        <f aca="false">BO636</f>
        <v>65</v>
      </c>
      <c r="CC636" s="433" t="n">
        <v>19354</v>
      </c>
      <c r="CD636" s="412" t="n">
        <f aca="false">CC636+AF636/2</f>
        <v>20314</v>
      </c>
      <c r="CE636" s="422" t="n">
        <f aca="false">CD636/25000</f>
        <v>0.81256</v>
      </c>
      <c r="CF636" s="434" t="n">
        <f aca="false">6700/CD636*24</f>
        <v>7.9157231465984</v>
      </c>
      <c r="CG636" s="435"/>
      <c r="CH636" s="428"/>
      <c r="CI636" s="447" t="n">
        <f aca="false">9500/CD636*24</f>
        <v>11.223786551147</v>
      </c>
      <c r="CJ636" s="437" t="n">
        <v>29.6</v>
      </c>
      <c r="CK636" s="437" t="n">
        <v>3.05</v>
      </c>
      <c r="CL636" s="424"/>
      <c r="CM636" s="424" t="n">
        <v>13.7</v>
      </c>
      <c r="CN636" s="424" t="n">
        <v>69</v>
      </c>
      <c r="CO636" s="433"/>
      <c r="CP636" s="433"/>
      <c r="CQ636" s="438"/>
      <c r="CR636" s="438" t="n">
        <v>0.97</v>
      </c>
      <c r="CS636" s="425"/>
      <c r="CT636" s="433" t="n">
        <f aca="false">3500/CD636*24</f>
        <v>4.13507925568573</v>
      </c>
      <c r="CU636" s="435" t="n">
        <v>6.65</v>
      </c>
      <c r="CV636" s="439"/>
      <c r="CW636" s="440"/>
      <c r="CX636" s="441"/>
      <c r="CY636" s="442"/>
      <c r="CZ636" s="443"/>
      <c r="DA636" s="443"/>
      <c r="DB636" s="443"/>
      <c r="DC636" s="443"/>
      <c r="DD636" s="444"/>
      <c r="DE636" s="441"/>
      <c r="DF636" s="445" t="n">
        <v>19191</v>
      </c>
      <c r="DG636" s="446" t="n">
        <f aca="false">DF636+AF636/2</f>
        <v>20151</v>
      </c>
      <c r="DH636" s="422" t="n">
        <f aca="false">DG636/25000</f>
        <v>0.80604</v>
      </c>
      <c r="DI636" s="447" t="n">
        <f aca="false">6700/DG636*24</f>
        <v>7.97975286586274</v>
      </c>
      <c r="DJ636" s="435" t="n">
        <v>7.76</v>
      </c>
      <c r="DK636" s="428" t="n">
        <v>3</v>
      </c>
      <c r="DL636" s="447" t="n">
        <f aca="false">9500/DG636*24</f>
        <v>11.3145749590591</v>
      </c>
      <c r="DM636" s="423" t="n">
        <v>29.6</v>
      </c>
      <c r="DN636" s="423" t="n">
        <v>2.95</v>
      </c>
      <c r="DO636" s="424" t="n">
        <v>7.73</v>
      </c>
      <c r="DP636" s="424" t="n">
        <v>15.5</v>
      </c>
      <c r="DQ636" s="424" t="n">
        <v>82</v>
      </c>
      <c r="DR636" s="433"/>
      <c r="DS636" s="433"/>
      <c r="DT636" s="438"/>
      <c r="DU636" s="438" t="n">
        <v>0.95</v>
      </c>
      <c r="DV636" s="425"/>
      <c r="DW636" s="447" t="n">
        <f aca="false">3500/DG636*24</f>
        <v>4.16852761649546</v>
      </c>
      <c r="DX636" s="435" t="n">
        <v>7.54</v>
      </c>
      <c r="DY636" s="439" t="n">
        <v>8.04</v>
      </c>
      <c r="DZ636" s="440" t="n">
        <v>12.7</v>
      </c>
      <c r="EA636" s="661" t="n">
        <f aca="false">DZ636*3.6</f>
        <v>45.72</v>
      </c>
      <c r="EB636" s="442" t="n">
        <v>7170</v>
      </c>
      <c r="EC636" s="443" t="n">
        <v>6.5</v>
      </c>
      <c r="ED636" s="443"/>
      <c r="EE636" s="443"/>
      <c r="EF636" s="443"/>
      <c r="EG636" s="444" t="n">
        <v>12</v>
      </c>
      <c r="EH636" s="441"/>
      <c r="EI636" s="430" t="n">
        <f aca="false">DY636</f>
        <v>8.04</v>
      </c>
      <c r="EJ636" s="448" t="n">
        <f aca="false">DZ636</f>
        <v>12.7</v>
      </c>
      <c r="EK636" s="449" t="n">
        <f aca="false">EA636</f>
        <v>45.72</v>
      </c>
      <c r="EL636" s="418" t="n">
        <f aca="false">EB636</f>
        <v>7170</v>
      </c>
      <c r="EM636" s="432" t="n">
        <f aca="false">EC636</f>
        <v>6.5</v>
      </c>
      <c r="EN636" s="432"/>
      <c r="EO636" s="432"/>
      <c r="EP636" s="432"/>
      <c r="EQ636" s="431" t="n">
        <f aca="false">EG636</f>
        <v>12</v>
      </c>
      <c r="ER636" s="449"/>
      <c r="ES636" s="450" t="n">
        <f aca="false">44000/(BA636+AF636)*24</f>
        <v>26.0966267144446</v>
      </c>
      <c r="ET636" s="451" t="n">
        <f aca="false">(BA636+AF636)/BA$6</f>
        <v>0.8093</v>
      </c>
      <c r="EU636" s="452" t="n">
        <f aca="false">BV636/1000/ES636*24</f>
        <v>0.252817681818182</v>
      </c>
      <c r="EV636" s="451" t="n">
        <f aca="false">EU636/$EU$6</f>
        <v>0.468180892255892</v>
      </c>
      <c r="EW636" s="514" t="n">
        <f aca="false">1-EM636/BY636</f>
        <v>0.68230390889787</v>
      </c>
      <c r="EX636" s="515" t="n">
        <f aca="false">BY636-EM636</f>
        <v>13.9598047695539</v>
      </c>
      <c r="EY636" s="514" t="n">
        <f aca="false">1-EJ636/BU636</f>
        <v>0.62089552238806</v>
      </c>
      <c r="EZ636" s="515" t="n">
        <f aca="false">BU636-EJ636</f>
        <v>20.8</v>
      </c>
      <c r="FA636" s="451" t="n">
        <f aca="false">1-EK636/BV636</f>
        <v>0.833687211535298</v>
      </c>
      <c r="FB636" s="432" t="n">
        <f aca="false">BV636-EK636</f>
        <v>229.183694550846</v>
      </c>
      <c r="FC636" s="453"/>
      <c r="FD636" s="432"/>
      <c r="FE636" s="453" t="n">
        <f aca="false">1-EQ636/CB636</f>
        <v>0.815384615384615</v>
      </c>
      <c r="FF636" s="431" t="n">
        <f aca="false">CB636-EQ636</f>
        <v>53</v>
      </c>
      <c r="FG636" s="406" t="n">
        <v>50400</v>
      </c>
      <c r="FH636" s="590"/>
      <c r="FI636" s="591"/>
      <c r="FJ636" s="592"/>
      <c r="FK636" s="456" t="n">
        <f aca="false">3000/BS636*24</f>
        <v>1.77931545780304</v>
      </c>
      <c r="FL636" s="531" t="n">
        <v>2200</v>
      </c>
      <c r="FM636" s="456" t="n">
        <f aca="false">FL636/BS636*1000</f>
        <v>54.3679723217595</v>
      </c>
      <c r="FN636" s="531" t="n">
        <v>6116</v>
      </c>
      <c r="FO636" s="533" t="n">
        <f aca="false">FN636/11.15/1.2/1000</f>
        <v>0.457100149476831</v>
      </c>
      <c r="FP636" s="450" t="n">
        <f aca="false">FN636/BS636*1000</f>
        <v>151.142963054492</v>
      </c>
      <c r="FQ636" s="458" t="n">
        <v>46.8</v>
      </c>
      <c r="FR636" s="459" t="n">
        <f aca="false">FQ636/BS636*1000</f>
        <v>1.15655504757198</v>
      </c>
      <c r="FS636" s="577" t="n">
        <v>7.97</v>
      </c>
      <c r="FT636" s="578" t="n">
        <v>12.1</v>
      </c>
      <c r="FU636" s="661" t="n">
        <v>50</v>
      </c>
      <c r="FV636" s="580" t="n">
        <v>4</v>
      </c>
      <c r="FW636" s="581"/>
      <c r="FX636" s="580"/>
      <c r="FY636" s="453" t="n">
        <f aca="false">1-FV636/(EG636+DD636)</f>
        <v>0.666666666666667</v>
      </c>
      <c r="FZ636" s="453"/>
      <c r="GA636" s="430"/>
      <c r="GB636" s="514" t="n">
        <f aca="false">1-FT636/DZ636</f>
        <v>0.047244094488189</v>
      </c>
      <c r="GC636" s="515" t="n">
        <f aca="false">(CW636+DZ636-FT636)</f>
        <v>0.6</v>
      </c>
      <c r="GD636" s="514" t="n">
        <f aca="false">1-FU636/EA636</f>
        <v>-0.0936132983377078</v>
      </c>
      <c r="GE636" s="528" t="n">
        <f aca="false">CX636+EA636-FU636</f>
        <v>-4.28</v>
      </c>
      <c r="GF636" s="462" t="n">
        <f aca="false">4100/BS636*24</f>
        <v>2.43173112566415</v>
      </c>
      <c r="GG636" s="607" t="n">
        <v>20</v>
      </c>
      <c r="GH636" s="451" t="n">
        <f aca="false">GG636/80</f>
        <v>0.25</v>
      </c>
      <c r="GI636" s="406" t="n">
        <v>140</v>
      </c>
      <c r="GJ636" s="463" t="n">
        <f aca="false">GI636/GG636</f>
        <v>7</v>
      </c>
      <c r="GK636" s="464" t="n">
        <f aca="false">GG636/(BS636/24)*1000</f>
        <v>11.8621030520203</v>
      </c>
      <c r="GL636" s="465" t="n">
        <v>8.1</v>
      </c>
      <c r="GM636" s="530" t="n">
        <v>12</v>
      </c>
      <c r="GN636" s="407" t="n">
        <v>49</v>
      </c>
      <c r="GO636" s="514" t="n">
        <f aca="false">1-GM636/FT636</f>
        <v>0.00826446280991733</v>
      </c>
      <c r="GP636" s="451" t="n">
        <f aca="false">1-GN636/FU636</f>
        <v>0.02</v>
      </c>
      <c r="GQ636" s="578" t="n">
        <v>8</v>
      </c>
      <c r="GR636" s="456" t="n">
        <f aca="false">4300/BS636*24</f>
        <v>2.55035215618436</v>
      </c>
      <c r="GS636" s="532" t="n">
        <f aca="false">HC636</f>
        <v>11.1</v>
      </c>
      <c r="GT636" s="532" t="n">
        <f aca="false">HD636</f>
        <v>34.41</v>
      </c>
      <c r="GU636" s="514" t="n">
        <f aca="false">1-GS636/GM636</f>
        <v>0.0750000000000001</v>
      </c>
      <c r="GV636" s="514" t="n">
        <f aca="false">1-GT636/GN636</f>
        <v>0.297755102040816</v>
      </c>
      <c r="GW636" s="514" t="n">
        <f aca="false">1-HC636/FT636</f>
        <v>0.0826446280991736</v>
      </c>
      <c r="GX636" s="514" t="n">
        <f aca="false">1-HD636/FU636</f>
        <v>0.3118</v>
      </c>
      <c r="GY636" s="463" t="n">
        <f aca="false">GK636/(FU636-HD636)</f>
        <v>0.760878964209125</v>
      </c>
      <c r="GZ636" s="406" t="n">
        <v>40035</v>
      </c>
      <c r="HA636" s="582" t="n">
        <v>8.22</v>
      </c>
      <c r="HB636" s="452" t="n">
        <v>8.07</v>
      </c>
      <c r="HC636" s="578" t="n">
        <v>11.1</v>
      </c>
      <c r="HD636" s="464" t="n">
        <f aca="false">HC636*3.1</f>
        <v>34.41</v>
      </c>
      <c r="HE636" s="464" t="n">
        <v>10.1</v>
      </c>
      <c r="HF636" s="464" t="n">
        <f aca="false">HE636*2.7</f>
        <v>27.27</v>
      </c>
      <c r="HG636" s="583"/>
      <c r="HH636" s="576" t="n">
        <v>4</v>
      </c>
      <c r="HI636" s="584" t="n">
        <v>7150</v>
      </c>
      <c r="HJ636" s="407" t="n">
        <f aca="false">HI636*0.67</f>
        <v>4790.5</v>
      </c>
      <c r="HK636" s="407"/>
      <c r="HL636" s="550"/>
      <c r="HM636" s="585"/>
      <c r="HN636" s="462" t="n">
        <v>5.43</v>
      </c>
      <c r="HO636" s="575"/>
      <c r="HP636" s="549" t="n">
        <v>0.49</v>
      </c>
      <c r="HQ636" s="586"/>
      <c r="HR636" s="587"/>
      <c r="HS636" s="521" t="n">
        <v>0.17</v>
      </c>
      <c r="HT636" s="588" t="n">
        <v>4</v>
      </c>
      <c r="HU636" s="523" t="n">
        <f aca="false">72500/BA636*24</f>
        <v>45.1420417693605</v>
      </c>
      <c r="HV636" s="514" t="n">
        <f aca="false">1-HC636/BE636</f>
        <v>0.66865671641791</v>
      </c>
      <c r="HW636" s="514" t="n">
        <f aca="false">1-HD636/BF636</f>
        <v>0.797588235294118</v>
      </c>
      <c r="HX636" s="514" t="n">
        <f aca="false">1-HN636/BK636</f>
        <v>0.743867924528302</v>
      </c>
      <c r="HY636" s="600"/>
    </row>
    <row r="637" s="599" customFormat="true" ht="15" hidden="false" customHeight="true" outlineLevel="0" collapsed="false">
      <c r="A637" s="401" t="n">
        <v>44119</v>
      </c>
      <c r="B637" s="516" t="n">
        <v>36566</v>
      </c>
      <c r="C637" s="403" t="n">
        <f aca="false">B637/$B$6</f>
        <v>0.73132</v>
      </c>
      <c r="D637" s="572" t="n">
        <v>7.91</v>
      </c>
      <c r="E637" s="573" t="n">
        <v>30</v>
      </c>
      <c r="F637" s="407" t="n">
        <v>210</v>
      </c>
      <c r="G637" s="407" t="n">
        <f aca="false">F637*B637/1000</f>
        <v>7678.86</v>
      </c>
      <c r="H637" s="403" t="n">
        <f aca="false">G637/$G$6</f>
        <v>0.3071544</v>
      </c>
      <c r="I637" s="574"/>
      <c r="J637" s="407"/>
      <c r="K637" s="575"/>
      <c r="L637" s="575"/>
      <c r="M637" s="575"/>
      <c r="N637" s="576"/>
      <c r="O637" s="576"/>
      <c r="P637" s="410"/>
      <c r="Q637" s="410" t="n">
        <v>1440</v>
      </c>
      <c r="R637" s="410"/>
      <c r="S637" s="410"/>
      <c r="T637" s="411" t="n">
        <v>5.32</v>
      </c>
      <c r="U637" s="410" t="n">
        <f aca="false">V637/2.9</f>
        <v>3410</v>
      </c>
      <c r="V637" s="410" t="n">
        <v>9889</v>
      </c>
      <c r="W637" s="410" t="n">
        <v>3708</v>
      </c>
      <c r="X637" s="517" t="n">
        <v>480</v>
      </c>
      <c r="Y637" s="474"/>
      <c r="Z637" s="430"/>
      <c r="AA637" s="410"/>
      <c r="AB637" s="410"/>
      <c r="AC637" s="410"/>
      <c r="AD637" s="475"/>
      <c r="AE637" s="478"/>
      <c r="AF637" s="479" t="n">
        <f aca="false">X637+Q637</f>
        <v>1920</v>
      </c>
      <c r="AG637" s="478" t="n">
        <f aca="false">AF637/$AF$6</f>
        <v>0.768</v>
      </c>
      <c r="AH637" s="479" t="n">
        <f aca="false">AI637/2.9</f>
        <v>2575.60344827586</v>
      </c>
      <c r="AI637" s="479" t="n">
        <f aca="false">(V637*Q637+F637*X637)/AF637</f>
        <v>7469.25</v>
      </c>
      <c r="AJ637" s="474" t="n">
        <f aca="false">(V637*Q637+X637*F637)/1000</f>
        <v>14340.96</v>
      </c>
      <c r="AK637" s="478" t="n">
        <f aca="false">AJ637/$AJ$6</f>
        <v>0.637376</v>
      </c>
      <c r="AL637" s="448" t="n">
        <v>37</v>
      </c>
      <c r="AM637" s="480"/>
      <c r="AN637" s="474" t="n">
        <v>4607</v>
      </c>
      <c r="AO637" s="474" t="n">
        <v>4604</v>
      </c>
      <c r="AP637" s="480" t="n">
        <v>7.4</v>
      </c>
      <c r="AQ637" s="448" t="n">
        <v>833</v>
      </c>
      <c r="AR637" s="474" t="n">
        <f aca="false">AQ637*2.9</f>
        <v>2415.7</v>
      </c>
      <c r="AS637" s="658" t="n">
        <f aca="false">AR637/AQ637</f>
        <v>2.9</v>
      </c>
      <c r="AT637" s="474" t="n">
        <v>5860</v>
      </c>
      <c r="AU637" s="448"/>
      <c r="AV637" s="481" t="n">
        <v>0.3</v>
      </c>
      <c r="AW637" s="480" t="n">
        <v>10.07</v>
      </c>
      <c r="AX637" s="480" t="n">
        <v>35.82</v>
      </c>
      <c r="AY637" s="481" t="n">
        <v>7.9</v>
      </c>
      <c r="AZ637" s="481" t="n">
        <v>3.2</v>
      </c>
      <c r="BA637" s="421" t="n">
        <f aca="false">CC637+DF637</f>
        <v>36244</v>
      </c>
      <c r="BB637" s="422" t="n">
        <f aca="false">BA637/$BA$6</f>
        <v>0.72488</v>
      </c>
      <c r="BC637" s="423"/>
      <c r="BD637" s="424" t="n">
        <v>7.88</v>
      </c>
      <c r="BE637" s="425" t="n">
        <v>31.6</v>
      </c>
      <c r="BF637" s="421" t="n">
        <v>179</v>
      </c>
      <c r="BG637" s="427" t="n">
        <v>8730</v>
      </c>
      <c r="BH637" s="421" t="n">
        <f aca="false">BG637*0.67</f>
        <v>5849.1</v>
      </c>
      <c r="BI637" s="433"/>
      <c r="BJ637" s="422"/>
      <c r="BK637" s="428" t="n">
        <v>18.7</v>
      </c>
      <c r="BL637" s="428"/>
      <c r="BM637" s="429"/>
      <c r="BN637" s="423"/>
      <c r="BO637" s="426" t="n">
        <v>109</v>
      </c>
      <c r="BP637" s="426"/>
      <c r="BQ637" s="424" t="n">
        <v>3.51</v>
      </c>
      <c r="BR637" s="422" t="n">
        <f aca="false">BQ637/$BQ$6</f>
        <v>0.4875</v>
      </c>
      <c r="BS637" s="410" t="n">
        <f aca="false">BA637+AF637</f>
        <v>38164</v>
      </c>
      <c r="BT637" s="430" t="n">
        <f aca="false">(BD637*BA637+AP637*AF637)/(AF637+BA637)</f>
        <v>7.85585158788387</v>
      </c>
      <c r="BU637" s="431" t="n">
        <f aca="false">(AQ637*Y637+BA637*BE637)/(BA637+Y637)</f>
        <v>31.6</v>
      </c>
      <c r="BV637" s="431" t="n">
        <f aca="false">(BA637*BF637+AR637*AF637)/(AF637+BA637)</f>
        <v>291.526569541977</v>
      </c>
      <c r="BW637" s="431" t="n">
        <f aca="false">(BA637*BG637+AS637*AF637)/(AF637+BA637)</f>
        <v>8290.94665129441</v>
      </c>
      <c r="BX637" s="431" t="n">
        <f aca="false">BW637*0.65</f>
        <v>5389.11532334137</v>
      </c>
      <c r="BY637" s="431" t="n">
        <f aca="false">(BK637*BA637+AY637*AF637)/BS637</f>
        <v>18.1566607273871</v>
      </c>
      <c r="BZ637" s="431"/>
      <c r="CA637" s="432"/>
      <c r="CB637" s="431" t="n">
        <f aca="false">BO637</f>
        <v>109</v>
      </c>
      <c r="CC637" s="433" t="n">
        <v>18032</v>
      </c>
      <c r="CD637" s="412" t="n">
        <f aca="false">CC637+AF637/2</f>
        <v>18992</v>
      </c>
      <c r="CE637" s="422" t="n">
        <f aca="false">CD637/25000</f>
        <v>0.75968</v>
      </c>
      <c r="CF637" s="434" t="n">
        <f aca="false">6700/CD637*24</f>
        <v>8.46672283066554</v>
      </c>
      <c r="CG637" s="435"/>
      <c r="CH637" s="428"/>
      <c r="CI637" s="447" t="n">
        <f aca="false">9500/CD637*24</f>
        <v>12.0050547598989</v>
      </c>
      <c r="CJ637" s="437" t="n">
        <v>29.3</v>
      </c>
      <c r="CK637" s="437" t="n">
        <v>2.76</v>
      </c>
      <c r="CL637" s="424"/>
      <c r="CM637" s="424" t="n">
        <v>15.7</v>
      </c>
      <c r="CN637" s="424" t="n">
        <v>77</v>
      </c>
      <c r="CO637" s="433"/>
      <c r="CP637" s="433"/>
      <c r="CQ637" s="438"/>
      <c r="CR637" s="438" t="n">
        <v>0.97</v>
      </c>
      <c r="CS637" s="425"/>
      <c r="CT637" s="433" t="n">
        <f aca="false">3500/CD637*24</f>
        <v>4.4229149115417</v>
      </c>
      <c r="CU637" s="435" t="n">
        <v>6.57</v>
      </c>
      <c r="CV637" s="439"/>
      <c r="CW637" s="440"/>
      <c r="CX637" s="441"/>
      <c r="CY637" s="442"/>
      <c r="CZ637" s="443"/>
      <c r="DA637" s="443"/>
      <c r="DB637" s="443"/>
      <c r="DC637" s="443"/>
      <c r="DD637" s="444"/>
      <c r="DE637" s="441"/>
      <c r="DF637" s="445" t="n">
        <v>18212</v>
      </c>
      <c r="DG637" s="446" t="n">
        <f aca="false">DF637+AF637/2</f>
        <v>19172</v>
      </c>
      <c r="DH637" s="422" t="n">
        <f aca="false">DG637/25000</f>
        <v>0.76688</v>
      </c>
      <c r="DI637" s="447" t="n">
        <f aca="false">6700/DG637*24</f>
        <v>8.38723137909451</v>
      </c>
      <c r="DJ637" s="435" t="n">
        <v>7.77</v>
      </c>
      <c r="DK637" s="428" t="n">
        <v>3</v>
      </c>
      <c r="DL637" s="447" t="n">
        <f aca="false">9500/DG637*24</f>
        <v>11.8923430002086</v>
      </c>
      <c r="DM637" s="423" t="n">
        <v>29.2</v>
      </c>
      <c r="DN637" s="423" t="n">
        <v>2.19</v>
      </c>
      <c r="DO637" s="424" t="n">
        <v>7.75</v>
      </c>
      <c r="DP637" s="424" t="n">
        <v>17.1</v>
      </c>
      <c r="DQ637" s="424" t="n">
        <v>83</v>
      </c>
      <c r="DR637" s="433"/>
      <c r="DS637" s="433"/>
      <c r="DT637" s="438"/>
      <c r="DU637" s="438" t="n">
        <v>0.97</v>
      </c>
      <c r="DV637" s="425"/>
      <c r="DW637" s="447" t="n">
        <f aca="false">3500/DG637*24</f>
        <v>4.38138952639266</v>
      </c>
      <c r="DX637" s="435" t="n">
        <v>7.36</v>
      </c>
      <c r="DY637" s="439" t="n">
        <v>8.04</v>
      </c>
      <c r="DZ637" s="440" t="n">
        <v>13.6</v>
      </c>
      <c r="EA637" s="661" t="n">
        <f aca="false">DZ637*3.6</f>
        <v>48.96</v>
      </c>
      <c r="EB637" s="442" t="n">
        <v>7470</v>
      </c>
      <c r="EC637" s="443" t="n">
        <v>6</v>
      </c>
      <c r="ED637" s="443"/>
      <c r="EE637" s="443"/>
      <c r="EF637" s="443"/>
      <c r="EG637" s="444" t="n">
        <v>6</v>
      </c>
      <c r="EH637" s="441"/>
      <c r="EI637" s="430" t="n">
        <f aca="false">DY637</f>
        <v>8.04</v>
      </c>
      <c r="EJ637" s="448" t="n">
        <f aca="false">DZ637</f>
        <v>13.6</v>
      </c>
      <c r="EK637" s="449" t="n">
        <f aca="false">EA637</f>
        <v>48.96</v>
      </c>
      <c r="EL637" s="418" t="n">
        <f aca="false">EB637</f>
        <v>7470</v>
      </c>
      <c r="EM637" s="432" t="n">
        <f aca="false">EC637</f>
        <v>6</v>
      </c>
      <c r="EN637" s="432"/>
      <c r="EO637" s="432"/>
      <c r="EP637" s="432"/>
      <c r="EQ637" s="431" t="n">
        <f aca="false">EG637</f>
        <v>6</v>
      </c>
      <c r="ER637" s="449"/>
      <c r="ES637" s="450" t="n">
        <f aca="false">44000/(BA637+AF637)*24</f>
        <v>27.6700555497327</v>
      </c>
      <c r="ET637" s="451" t="n">
        <f aca="false">(BA637+AF637)/BA$6</f>
        <v>0.76328</v>
      </c>
      <c r="EU637" s="452" t="n">
        <f aca="false">BV637/1000/ES637*24</f>
        <v>0.252859545454545</v>
      </c>
      <c r="EV637" s="451" t="n">
        <f aca="false">EU637/$EU$6</f>
        <v>0.468258417508418</v>
      </c>
      <c r="EW637" s="514" t="n">
        <f aca="false">1-EM637/BY637</f>
        <v>0.669542759536739</v>
      </c>
      <c r="EX637" s="515" t="n">
        <f aca="false">BY637-EM637</f>
        <v>12.1566607273871</v>
      </c>
      <c r="EY637" s="514" t="n">
        <f aca="false">1-EJ637/BU637</f>
        <v>0.569620253164557</v>
      </c>
      <c r="EZ637" s="515" t="n">
        <f aca="false">BU637-EJ637</f>
        <v>18</v>
      </c>
      <c r="FA637" s="451" t="n">
        <f aca="false">1-EK637/BV637</f>
        <v>0.832056474039666</v>
      </c>
      <c r="FB637" s="432" t="n">
        <f aca="false">BV637-EK637</f>
        <v>242.566569541977</v>
      </c>
      <c r="FC637" s="453"/>
      <c r="FD637" s="432"/>
      <c r="FE637" s="453" t="n">
        <f aca="false">1-EQ637/CB637</f>
        <v>0.944954128440367</v>
      </c>
      <c r="FF637" s="431" t="n">
        <f aca="false">CB637-EQ637</f>
        <v>103</v>
      </c>
      <c r="FG637" s="406" t="n">
        <v>50400</v>
      </c>
      <c r="FH637" s="590"/>
      <c r="FI637" s="591"/>
      <c r="FJ637" s="592"/>
      <c r="FK637" s="456" t="n">
        <f aca="false">3000/BS637*24</f>
        <v>1.88659469657269</v>
      </c>
      <c r="FL637" s="531" t="n">
        <v>2200</v>
      </c>
      <c r="FM637" s="456" t="n">
        <f aca="false">FL637/BS637*1000</f>
        <v>57.6459490619432</v>
      </c>
      <c r="FN637" s="531" t="n">
        <v>6255</v>
      </c>
      <c r="FO637" s="533" t="n">
        <f aca="false">FN637/11.15/1.2/1000</f>
        <v>0.467488789237668</v>
      </c>
      <c r="FP637" s="450" t="n">
        <f aca="false">FN637/BS637*1000</f>
        <v>163.897914264752</v>
      </c>
      <c r="FQ637" s="458" t="n">
        <v>46.8</v>
      </c>
      <c r="FR637" s="459" t="n">
        <f aca="false">FQ637/BS637*1000</f>
        <v>1.22628655277225</v>
      </c>
      <c r="FS637" s="577" t="n">
        <v>7.91</v>
      </c>
      <c r="FT637" s="578" t="n">
        <v>12.7</v>
      </c>
      <c r="FU637" s="661" t="n">
        <v>47</v>
      </c>
      <c r="FV637" s="580" t="n">
        <v>2</v>
      </c>
      <c r="FW637" s="581"/>
      <c r="FX637" s="580"/>
      <c r="FY637" s="453" t="n">
        <f aca="false">1-FV637/(EG637+DD637)</f>
        <v>0.666666666666667</v>
      </c>
      <c r="FZ637" s="453"/>
      <c r="GA637" s="430"/>
      <c r="GB637" s="514" t="n">
        <f aca="false">1-FT637/DZ637</f>
        <v>0.0661764705882353</v>
      </c>
      <c r="GC637" s="515" t="n">
        <f aca="false">(CW637+DZ637-FT637)</f>
        <v>0.9</v>
      </c>
      <c r="GD637" s="514" t="n">
        <f aca="false">1-FU637/EA637</f>
        <v>0.0400326797385621</v>
      </c>
      <c r="GE637" s="528" t="n">
        <f aca="false">CX637+EA637-FU637</f>
        <v>1.96</v>
      </c>
      <c r="GF637" s="462" t="n">
        <f aca="false">4100/BS637*24</f>
        <v>2.578346085316</v>
      </c>
      <c r="GG637" s="607" t="n">
        <v>20</v>
      </c>
      <c r="GH637" s="451" t="n">
        <f aca="false">GG637/80</f>
        <v>0.25</v>
      </c>
      <c r="GI637" s="406" t="n">
        <v>140</v>
      </c>
      <c r="GJ637" s="463" t="n">
        <f aca="false">GI637/GG637</f>
        <v>7</v>
      </c>
      <c r="GK637" s="464" t="n">
        <f aca="false">GG637/(BS637/24)*1000</f>
        <v>12.5772979771512</v>
      </c>
      <c r="GL637" s="465" t="n">
        <v>8.07</v>
      </c>
      <c r="GM637" s="530" t="n">
        <v>11.8</v>
      </c>
      <c r="GN637" s="407" t="n">
        <v>42</v>
      </c>
      <c r="GO637" s="514" t="n">
        <f aca="false">1-GM637/FT637</f>
        <v>0.0708661417322833</v>
      </c>
      <c r="GP637" s="451" t="n">
        <f aca="false">1-GN637/FU637</f>
        <v>0.106382978723404</v>
      </c>
      <c r="GQ637" s="578" t="n">
        <v>8</v>
      </c>
      <c r="GR637" s="456" t="n">
        <f aca="false">4300/BS637*24</f>
        <v>2.70411906508752</v>
      </c>
      <c r="GS637" s="532" t="n">
        <f aca="false">HC637</f>
        <v>11.4</v>
      </c>
      <c r="GT637" s="532" t="n">
        <f aca="false">HD637</f>
        <v>35.34</v>
      </c>
      <c r="GU637" s="514" t="n">
        <f aca="false">1-GS637/GM637</f>
        <v>0.0338983050847458</v>
      </c>
      <c r="GV637" s="514" t="n">
        <f aca="false">1-GT637/GN637</f>
        <v>0.158571428571428</v>
      </c>
      <c r="GW637" s="514" t="n">
        <f aca="false">1-HC637/FT637</f>
        <v>0.102362204724409</v>
      </c>
      <c r="GX637" s="514" t="n">
        <f aca="false">1-HD637/FU637</f>
        <v>0.248085106382979</v>
      </c>
      <c r="GY637" s="463" t="n">
        <f aca="false">GK637/(FU637-HD637)</f>
        <v>1.07867049546752</v>
      </c>
      <c r="GZ637" s="406" t="n">
        <v>37151</v>
      </c>
      <c r="HA637" s="582" t="n">
        <v>8.24</v>
      </c>
      <c r="HB637" s="452" t="n">
        <v>8.06</v>
      </c>
      <c r="HC637" s="578" t="n">
        <v>11.4</v>
      </c>
      <c r="HD637" s="464" t="n">
        <f aca="false">HC637*3.1</f>
        <v>35.34</v>
      </c>
      <c r="HE637" s="464" t="n">
        <v>10.5</v>
      </c>
      <c r="HF637" s="464" t="n">
        <f aca="false">HE637*2.7</f>
        <v>28.35</v>
      </c>
      <c r="HG637" s="583"/>
      <c r="HH637" s="576" t="n">
        <v>4</v>
      </c>
      <c r="HI637" s="584" t="n">
        <v>7240</v>
      </c>
      <c r="HJ637" s="407" t="n">
        <f aca="false">HI637*0.67</f>
        <v>4850.8</v>
      </c>
      <c r="HK637" s="407"/>
      <c r="HL637" s="550"/>
      <c r="HM637" s="585"/>
      <c r="HN637" s="462" t="n">
        <v>4.69</v>
      </c>
      <c r="HO637" s="575"/>
      <c r="HP637" s="549" t="n">
        <v>0.54</v>
      </c>
      <c r="HQ637" s="586"/>
      <c r="HR637" s="587"/>
      <c r="HS637" s="521" t="n">
        <v>0.22</v>
      </c>
      <c r="HT637" s="588" t="n">
        <v>4</v>
      </c>
      <c r="HU637" s="523" t="n">
        <f aca="false">72500/BA637*24</f>
        <v>48.0079461428098</v>
      </c>
      <c r="HV637" s="514" t="n">
        <f aca="false">1-HC637/BE637</f>
        <v>0.639240506329114</v>
      </c>
      <c r="HW637" s="514" t="n">
        <f aca="false">1-HD637/BF637</f>
        <v>0.802569832402235</v>
      </c>
      <c r="HX637" s="514" t="n">
        <f aca="false">1-HN637/BK637</f>
        <v>0.749197860962567</v>
      </c>
      <c r="HY637" s="600"/>
    </row>
    <row r="638" s="599" customFormat="true" ht="15" hidden="false" customHeight="true" outlineLevel="0" collapsed="false">
      <c r="A638" s="401" t="n">
        <v>44120</v>
      </c>
      <c r="B638" s="516" t="n">
        <v>43350</v>
      </c>
      <c r="C638" s="403" t="n">
        <f aca="false">B638/$B$6</f>
        <v>0.867</v>
      </c>
      <c r="D638" s="572" t="n">
        <v>7.83</v>
      </c>
      <c r="E638" s="573" t="n">
        <v>30</v>
      </c>
      <c r="F638" s="407" t="n">
        <v>173</v>
      </c>
      <c r="G638" s="407" t="n">
        <f aca="false">F638*B638/1000</f>
        <v>7499.55</v>
      </c>
      <c r="H638" s="403" t="n">
        <f aca="false">G638/$G$6</f>
        <v>0.299982</v>
      </c>
      <c r="I638" s="574"/>
      <c r="J638" s="407"/>
      <c r="K638" s="575"/>
      <c r="L638" s="575"/>
      <c r="M638" s="575"/>
      <c r="N638" s="576"/>
      <c r="O638" s="576"/>
      <c r="P638" s="410"/>
      <c r="Q638" s="410" t="n">
        <v>1440</v>
      </c>
      <c r="R638" s="410"/>
      <c r="S638" s="410"/>
      <c r="T638" s="411" t="n">
        <v>5.48</v>
      </c>
      <c r="U638" s="410" t="n">
        <f aca="false">V638/2.9</f>
        <v>3195.1724137931</v>
      </c>
      <c r="V638" s="410" t="n">
        <v>9266</v>
      </c>
      <c r="W638" s="410" t="n">
        <v>3948</v>
      </c>
      <c r="X638" s="517" t="n">
        <v>480</v>
      </c>
      <c r="Y638" s="474"/>
      <c r="Z638" s="430"/>
      <c r="AA638" s="410"/>
      <c r="AB638" s="410"/>
      <c r="AC638" s="410"/>
      <c r="AD638" s="475"/>
      <c r="AE638" s="478"/>
      <c r="AF638" s="479" t="n">
        <f aca="false">X638+Q638</f>
        <v>1920</v>
      </c>
      <c r="AG638" s="478" t="n">
        <f aca="false">AF638/$AF$6</f>
        <v>0.768</v>
      </c>
      <c r="AH638" s="479" t="n">
        <f aca="false">AI638/2.9</f>
        <v>2411.29310344828</v>
      </c>
      <c r="AI638" s="479" t="n">
        <f aca="false">(V638*Q638+F638*X638)/AF638</f>
        <v>6992.75</v>
      </c>
      <c r="AJ638" s="474" t="n">
        <f aca="false">(V638*Q638+X638*F638)/1000</f>
        <v>13426.08</v>
      </c>
      <c r="AK638" s="478" t="n">
        <f aca="false">AJ638/$AJ$6</f>
        <v>0.596714666666667</v>
      </c>
      <c r="AL638" s="448" t="n">
        <v>38</v>
      </c>
      <c r="AM638" s="480"/>
      <c r="AN638" s="474" t="n">
        <v>4934</v>
      </c>
      <c r="AO638" s="474" t="n">
        <v>4908</v>
      </c>
      <c r="AP638" s="480" t="n">
        <v>7.24</v>
      </c>
      <c r="AQ638" s="448" t="n">
        <v>807</v>
      </c>
      <c r="AR638" s="474" t="n">
        <f aca="false">AQ638*2.9</f>
        <v>2340.3</v>
      </c>
      <c r="AS638" s="658" t="n">
        <f aca="false">AR638/AQ638</f>
        <v>2.9</v>
      </c>
      <c r="AT638" s="474" t="n">
        <v>6080</v>
      </c>
      <c r="AU638" s="448"/>
      <c r="AV638" s="481" t="n">
        <v>1.1</v>
      </c>
      <c r="AW638" s="480" t="n">
        <v>9.27</v>
      </c>
      <c r="AX638" s="480" t="n">
        <v>37.31</v>
      </c>
      <c r="AY638" s="481" t="n">
        <v>7.4</v>
      </c>
      <c r="AZ638" s="481" t="n">
        <v>3.1</v>
      </c>
      <c r="BA638" s="421" t="n">
        <f aca="false">CC638+DF638</f>
        <v>38176</v>
      </c>
      <c r="BB638" s="422" t="n">
        <f aca="false">BA638/$BA$6</f>
        <v>0.76352</v>
      </c>
      <c r="BC638" s="423"/>
      <c r="BD638" s="424" t="n">
        <v>7.76</v>
      </c>
      <c r="BE638" s="425" t="n">
        <v>31.6</v>
      </c>
      <c r="BF638" s="421" t="n">
        <v>214</v>
      </c>
      <c r="BG638" s="427" t="n">
        <v>8190</v>
      </c>
      <c r="BH638" s="421" t="n">
        <f aca="false">BG638*0.67</f>
        <v>5487.3</v>
      </c>
      <c r="BI638" s="433"/>
      <c r="BJ638" s="422"/>
      <c r="BK638" s="428" t="n">
        <v>19.2</v>
      </c>
      <c r="BL638" s="428" t="n">
        <v>10.4</v>
      </c>
      <c r="BM638" s="429" t="n">
        <v>3.3</v>
      </c>
      <c r="BN638" s="423" t="n">
        <v>1.8</v>
      </c>
      <c r="BO638" s="426" t="n">
        <v>242</v>
      </c>
      <c r="BP638" s="426" t="n">
        <v>32</v>
      </c>
      <c r="BQ638" s="424" t="n">
        <v>4.33</v>
      </c>
      <c r="BR638" s="422" t="n">
        <f aca="false">BQ638/$BQ$6</f>
        <v>0.601388888888889</v>
      </c>
      <c r="BS638" s="410" t="n">
        <f aca="false">BA638+AF638</f>
        <v>40096</v>
      </c>
      <c r="BT638" s="430" t="n">
        <f aca="false">(BD638*BA638+AP638*AF638)/(AF638+BA638)</f>
        <v>7.73509976057462</v>
      </c>
      <c r="BU638" s="431" t="n">
        <f aca="false">(AQ638*Y638+BA638*BE638)/(BA638+Y638)</f>
        <v>31.6</v>
      </c>
      <c r="BV638" s="431" t="n">
        <f aca="false">(BA638*BF638+AR638*AF638)/(AF638+BA638)</f>
        <v>315.818036711891</v>
      </c>
      <c r="BW638" s="431" t="n">
        <f aca="false">(BA638*BG638+AS638*AF638)/(AF638+BA638)</f>
        <v>7797.96009577015</v>
      </c>
      <c r="BX638" s="431" t="n">
        <f aca="false">BW638*0.65</f>
        <v>5068.6740622506</v>
      </c>
      <c r="BY638" s="431" t="n">
        <f aca="false">(BK638*BA638+AY638*AF638)/BS638</f>
        <v>18.6349561053472</v>
      </c>
      <c r="BZ638" s="431" t="n">
        <f aca="false">(BL638*BA638+AY638*AF638)/BS638</f>
        <v>10.2563447725459</v>
      </c>
      <c r="CA638" s="432" t="n">
        <f aca="false">(BN638*BA638+AZ638*AF638)/BS638</f>
        <v>1.86225059856345</v>
      </c>
      <c r="CB638" s="431" t="n">
        <f aca="false">BO638</f>
        <v>242</v>
      </c>
      <c r="CC638" s="433" t="n">
        <v>18857</v>
      </c>
      <c r="CD638" s="412" t="n">
        <f aca="false">CC638+AF638/2</f>
        <v>19817</v>
      </c>
      <c r="CE638" s="422" t="n">
        <f aca="false">CD638/25000</f>
        <v>0.79268</v>
      </c>
      <c r="CF638" s="434" t="n">
        <f aca="false">6700/CD638*24</f>
        <v>8.11424534490589</v>
      </c>
      <c r="CG638" s="435"/>
      <c r="CH638" s="428"/>
      <c r="CI638" s="447" t="n">
        <f aca="false">9500/CD638*24</f>
        <v>11.5052732502397</v>
      </c>
      <c r="CJ638" s="437" t="n">
        <v>28.9</v>
      </c>
      <c r="CK638" s="437" t="n">
        <v>4.32</v>
      </c>
      <c r="CL638" s="424"/>
      <c r="CM638" s="424" t="n">
        <v>15.1</v>
      </c>
      <c r="CN638" s="424" t="n">
        <v>75</v>
      </c>
      <c r="CO638" s="433"/>
      <c r="CP638" s="433"/>
      <c r="CQ638" s="438"/>
      <c r="CR638" s="438" t="n">
        <v>0.98</v>
      </c>
      <c r="CS638" s="425"/>
      <c r="CT638" s="433" t="n">
        <f aca="false">3500/CD638*24</f>
        <v>4.23878488166726</v>
      </c>
      <c r="CU638" s="435" t="n">
        <v>7.77</v>
      </c>
      <c r="CV638" s="439"/>
      <c r="CW638" s="440"/>
      <c r="CX638" s="441"/>
      <c r="CY638" s="442"/>
      <c r="CZ638" s="443"/>
      <c r="DA638" s="443"/>
      <c r="DB638" s="443"/>
      <c r="DC638" s="443"/>
      <c r="DD638" s="444"/>
      <c r="DE638" s="441"/>
      <c r="DF638" s="445" t="n">
        <v>19319</v>
      </c>
      <c r="DG638" s="446" t="n">
        <f aca="false">DF638+AF638/2</f>
        <v>20279</v>
      </c>
      <c r="DH638" s="422" t="n">
        <f aca="false">DG638/25000</f>
        <v>0.81116</v>
      </c>
      <c r="DI638" s="447" t="n">
        <f aca="false">6700/DG638*24</f>
        <v>7.92938507815967</v>
      </c>
      <c r="DJ638" s="435" t="n">
        <v>7.66</v>
      </c>
      <c r="DK638" s="428" t="n">
        <v>3.5</v>
      </c>
      <c r="DL638" s="447" t="n">
        <f aca="false">9500/DG638*24</f>
        <v>11.2431579466443</v>
      </c>
      <c r="DM638" s="423" t="n">
        <v>28.8</v>
      </c>
      <c r="DN638" s="423" t="n">
        <v>3.49</v>
      </c>
      <c r="DO638" s="424" t="n">
        <v>7.76</v>
      </c>
      <c r="DP638" s="424" t="n">
        <v>16.2</v>
      </c>
      <c r="DQ638" s="424" t="n">
        <v>69</v>
      </c>
      <c r="DR638" s="433"/>
      <c r="DS638" s="433"/>
      <c r="DT638" s="438"/>
      <c r="DU638" s="438" t="n">
        <v>0.98</v>
      </c>
      <c r="DV638" s="425"/>
      <c r="DW638" s="447" t="n">
        <f aca="false">3500/DG638*24</f>
        <v>4.1422160856058</v>
      </c>
      <c r="DX638" s="435" t="n">
        <v>7.25</v>
      </c>
      <c r="DY638" s="439" t="n">
        <v>8</v>
      </c>
      <c r="DZ638" s="440" t="n">
        <v>13.6</v>
      </c>
      <c r="EA638" s="661" t="n">
        <f aca="false">DZ638*3.6</f>
        <v>48.96</v>
      </c>
      <c r="EB638" s="442" t="n">
        <v>7730</v>
      </c>
      <c r="EC638" s="443" t="n">
        <v>6</v>
      </c>
      <c r="ED638" s="443" t="n">
        <v>0.17</v>
      </c>
      <c r="EE638" s="443" t="n">
        <v>4.5</v>
      </c>
      <c r="EF638" s="443" t="n">
        <v>0.75</v>
      </c>
      <c r="EG638" s="444" t="n">
        <v>5</v>
      </c>
      <c r="EH638" s="441" t="n">
        <v>16</v>
      </c>
      <c r="EI638" s="430" t="n">
        <f aca="false">DY638</f>
        <v>8</v>
      </c>
      <c r="EJ638" s="448" t="n">
        <f aca="false">DZ638</f>
        <v>13.6</v>
      </c>
      <c r="EK638" s="449" t="n">
        <f aca="false">EA638</f>
        <v>48.96</v>
      </c>
      <c r="EL638" s="418" t="n">
        <f aca="false">EB638</f>
        <v>7730</v>
      </c>
      <c r="EM638" s="432" t="n">
        <f aca="false">EC638</f>
        <v>6</v>
      </c>
      <c r="EN638" s="432" t="n">
        <f aca="false">ED638</f>
        <v>0.17</v>
      </c>
      <c r="EO638" s="432" t="n">
        <f aca="false">EE638</f>
        <v>4.5</v>
      </c>
      <c r="EP638" s="432" t="n">
        <f aca="false">EF638</f>
        <v>0.75</v>
      </c>
      <c r="EQ638" s="431" t="n">
        <f aca="false">EG638</f>
        <v>5</v>
      </c>
      <c r="ER638" s="449" t="n">
        <f aca="false">EH638</f>
        <v>16</v>
      </c>
      <c r="ES638" s="450" t="n">
        <f aca="false">44000/(BA638+AF638)*24</f>
        <v>26.3367916999202</v>
      </c>
      <c r="ET638" s="451" t="n">
        <f aca="false">(BA638+AF638)/BA$6</f>
        <v>0.80192</v>
      </c>
      <c r="EU638" s="452" t="n">
        <f aca="false">BV638/1000/ES638*24</f>
        <v>0.287796363636364</v>
      </c>
      <c r="EV638" s="451" t="n">
        <f aca="false">EU638/$EU$6</f>
        <v>0.532956228956229</v>
      </c>
      <c r="EW638" s="514" t="n">
        <f aca="false">1-EM638/BY638</f>
        <v>0.678024462945832</v>
      </c>
      <c r="EX638" s="515" t="n">
        <f aca="false">BY638-EM638</f>
        <v>12.6349561053472</v>
      </c>
      <c r="EY638" s="514" t="n">
        <f aca="false">1-EJ638/BU638</f>
        <v>0.569620253164557</v>
      </c>
      <c r="EZ638" s="515" t="n">
        <f aca="false">BU638-EJ638</f>
        <v>18</v>
      </c>
      <c r="FA638" s="451" t="n">
        <f aca="false">1-EK638/BV638</f>
        <v>0.844974022035783</v>
      </c>
      <c r="FB638" s="432" t="n">
        <f aca="false">BV638-EK638</f>
        <v>266.858036711891</v>
      </c>
      <c r="FC638" s="453" t="n">
        <f aca="false">1-EP638/CA638</f>
        <v>0.597261506814091</v>
      </c>
      <c r="FD638" s="432" t="n">
        <f aca="false">CA638-EP638</f>
        <v>1.11225059856345</v>
      </c>
      <c r="FE638" s="453" t="n">
        <f aca="false">1-EQ638/CB638</f>
        <v>0.979338842975207</v>
      </c>
      <c r="FF638" s="431" t="n">
        <f aca="false">CB638-EQ638</f>
        <v>237</v>
      </c>
      <c r="FG638" s="406" t="n">
        <v>50400</v>
      </c>
      <c r="FH638" s="590"/>
      <c r="FI638" s="591"/>
      <c r="FJ638" s="592"/>
      <c r="FK638" s="456" t="n">
        <f aca="false">3000/BS638*24</f>
        <v>1.79569034317638</v>
      </c>
      <c r="FL638" s="531" t="n">
        <v>2000</v>
      </c>
      <c r="FM638" s="456" t="n">
        <f aca="false">FL638/BS638*1000</f>
        <v>49.8802873104549</v>
      </c>
      <c r="FN638" s="531" t="n">
        <v>6533</v>
      </c>
      <c r="FO638" s="533" t="n">
        <f aca="false">FN638/11.15/1.2/1000</f>
        <v>0.488266068759342</v>
      </c>
      <c r="FP638" s="450" t="n">
        <f aca="false">FN638/BS638*1000</f>
        <v>162.933958499601</v>
      </c>
      <c r="FQ638" s="458" t="n">
        <v>46.8</v>
      </c>
      <c r="FR638" s="459" t="n">
        <f aca="false">FQ638/BS638*1000</f>
        <v>1.16719872306464</v>
      </c>
      <c r="FS638" s="577" t="n">
        <v>7.84</v>
      </c>
      <c r="FT638" s="578" t="n">
        <v>12.6</v>
      </c>
      <c r="FU638" s="661" t="n">
        <v>41</v>
      </c>
      <c r="FV638" s="580" t="n">
        <v>6</v>
      </c>
      <c r="FW638" s="581" t="n">
        <v>0.22</v>
      </c>
      <c r="FX638" s="580" t="n">
        <v>8</v>
      </c>
      <c r="FY638" s="453" t="n">
        <f aca="false">1-FV638/(EG638+DD638)</f>
        <v>-0.2</v>
      </c>
      <c r="FZ638" s="453" t="n">
        <f aca="false">1-FW638/(EF638+DC638)</f>
        <v>0.706666666666667</v>
      </c>
      <c r="GA638" s="430" t="n">
        <f aca="false">EF638+DC638-FW638</f>
        <v>0.53</v>
      </c>
      <c r="GB638" s="514" t="n">
        <f aca="false">1-FT638/DZ638</f>
        <v>0.0735294117647058</v>
      </c>
      <c r="GC638" s="515" t="n">
        <f aca="false">(CW638+DZ638-FT638)</f>
        <v>1</v>
      </c>
      <c r="GD638" s="514" t="n">
        <f aca="false">1-FU638/EA638</f>
        <v>0.162581699346405</v>
      </c>
      <c r="GE638" s="528" t="n">
        <f aca="false">CX638+EA638-FU638</f>
        <v>7.96</v>
      </c>
      <c r="GF638" s="462" t="n">
        <f aca="false">4100/BS638*24</f>
        <v>2.45411013567438</v>
      </c>
      <c r="GG638" s="607" t="n">
        <v>20</v>
      </c>
      <c r="GH638" s="451" t="n">
        <f aca="false">GG638/80</f>
        <v>0.25</v>
      </c>
      <c r="GI638" s="406" t="n">
        <v>140</v>
      </c>
      <c r="GJ638" s="463" t="n">
        <f aca="false">GI638/GG638</f>
        <v>7</v>
      </c>
      <c r="GK638" s="464" t="n">
        <f aca="false">GG638/(BS638/24)*1000</f>
        <v>11.9712689545092</v>
      </c>
      <c r="GL638" s="465" t="n">
        <v>8.08</v>
      </c>
      <c r="GM638" s="530" t="n">
        <v>11.8</v>
      </c>
      <c r="GN638" s="407" t="n">
        <v>40</v>
      </c>
      <c r="GO638" s="514" t="n">
        <f aca="false">1-GM638/FT638</f>
        <v>0.0634920634920634</v>
      </c>
      <c r="GP638" s="451" t="n">
        <f aca="false">1-GN638/FU638</f>
        <v>0.024390243902439</v>
      </c>
      <c r="GQ638" s="578" t="n">
        <v>8</v>
      </c>
      <c r="GR638" s="456" t="n">
        <f aca="false">4300/BS638*24</f>
        <v>2.57382282521947</v>
      </c>
      <c r="GS638" s="532" t="n">
        <f aca="false">HC638</f>
        <v>11.5</v>
      </c>
      <c r="GT638" s="532" t="n">
        <f aca="false">HD638</f>
        <v>35.65</v>
      </c>
      <c r="GU638" s="514" t="n">
        <f aca="false">1-GS638/GM638</f>
        <v>0.0254237288135594</v>
      </c>
      <c r="GV638" s="514" t="n">
        <f aca="false">1-GT638/GN638</f>
        <v>0.10875</v>
      </c>
      <c r="GW638" s="514" t="n">
        <f aca="false">1-HC638/FT638</f>
        <v>0.0873015873015873</v>
      </c>
      <c r="GX638" s="514" t="n">
        <f aca="false">1-HD638/FU638</f>
        <v>0.130487804878049</v>
      </c>
      <c r="GY638" s="463" t="n">
        <f aca="false">GK638/(FU638-HD638)</f>
        <v>2.23762036532882</v>
      </c>
      <c r="GZ638" s="406" t="n">
        <v>39034</v>
      </c>
      <c r="HA638" s="582" t="n">
        <v>8.28</v>
      </c>
      <c r="HB638" s="452" t="n">
        <v>8.07</v>
      </c>
      <c r="HC638" s="578" t="n">
        <v>11.5</v>
      </c>
      <c r="HD638" s="464" t="n">
        <f aca="false">HC638*3.1</f>
        <v>35.65</v>
      </c>
      <c r="HE638" s="464" t="n">
        <v>10.5</v>
      </c>
      <c r="HF638" s="464" t="n">
        <f aca="false">HE638*2.7</f>
        <v>28.35</v>
      </c>
      <c r="HG638" s="583"/>
      <c r="HH638" s="576" t="n">
        <v>2</v>
      </c>
      <c r="HI638" s="584" t="n">
        <v>7660</v>
      </c>
      <c r="HJ638" s="407" t="n">
        <f aca="false">HI638*0.67</f>
        <v>5132.2</v>
      </c>
      <c r="HK638" s="407"/>
      <c r="HL638" s="550" t="n">
        <v>1358</v>
      </c>
      <c r="HM638" s="585" t="n">
        <v>5.6</v>
      </c>
      <c r="HN638" s="462" t="n">
        <v>4.91</v>
      </c>
      <c r="HO638" s="575" t="n">
        <v>0.19</v>
      </c>
      <c r="HP638" s="549" t="n">
        <v>0.69</v>
      </c>
      <c r="HQ638" s="586" t="n">
        <v>4.1</v>
      </c>
      <c r="HR638" s="587" t="n">
        <v>0.24</v>
      </c>
      <c r="HS638" s="521" t="n">
        <v>0.18</v>
      </c>
      <c r="HT638" s="588" t="n">
        <v>4</v>
      </c>
      <c r="HU638" s="523" t="n">
        <f aca="false">72500/BA638*24</f>
        <v>45.5783738474434</v>
      </c>
      <c r="HV638" s="514" t="n">
        <f aca="false">1-HC638/BE638</f>
        <v>0.636075949367089</v>
      </c>
      <c r="HW638" s="514" t="n">
        <f aca="false">1-HD638/BF638</f>
        <v>0.833411214953271</v>
      </c>
      <c r="HX638" s="514" t="n">
        <f aca="false">1-HN638/BK638</f>
        <v>0.744270833333333</v>
      </c>
      <c r="HY638" s="600"/>
    </row>
    <row r="639" s="599" customFormat="true" ht="15" hidden="false" customHeight="true" outlineLevel="0" collapsed="false">
      <c r="A639" s="401" t="n">
        <v>44121</v>
      </c>
      <c r="B639" s="516" t="n">
        <v>40286</v>
      </c>
      <c r="C639" s="403" t="n">
        <f aca="false">B639/$B$6</f>
        <v>0.80572</v>
      </c>
      <c r="D639" s="572" t="n">
        <v>7.93</v>
      </c>
      <c r="E639" s="573" t="n">
        <v>31</v>
      </c>
      <c r="F639" s="407" t="n">
        <v>161</v>
      </c>
      <c r="G639" s="407" t="n">
        <f aca="false">F639*B639/1000</f>
        <v>6486.046</v>
      </c>
      <c r="H639" s="403" t="n">
        <f aca="false">G639/$G$6</f>
        <v>0.25944184</v>
      </c>
      <c r="I639" s="574"/>
      <c r="J639" s="407"/>
      <c r="K639" s="575"/>
      <c r="L639" s="575"/>
      <c r="M639" s="575"/>
      <c r="N639" s="576"/>
      <c r="O639" s="576"/>
      <c r="P639" s="410"/>
      <c r="Q639" s="410" t="n">
        <v>1440</v>
      </c>
      <c r="R639" s="410"/>
      <c r="S639" s="410"/>
      <c r="T639" s="411" t="n">
        <v>5.47</v>
      </c>
      <c r="U639" s="410" t="n">
        <f aca="false">V639/2.9</f>
        <v>3330</v>
      </c>
      <c r="V639" s="410" t="n">
        <v>9657</v>
      </c>
      <c r="W639" s="410" t="n">
        <v>3681</v>
      </c>
      <c r="X639" s="517" t="n">
        <v>480</v>
      </c>
      <c r="Y639" s="474"/>
      <c r="Z639" s="430"/>
      <c r="AA639" s="410"/>
      <c r="AB639" s="410"/>
      <c r="AC639" s="410"/>
      <c r="AD639" s="475"/>
      <c r="AE639" s="478"/>
      <c r="AF639" s="479" t="n">
        <f aca="false">X639+Q639</f>
        <v>1920</v>
      </c>
      <c r="AG639" s="478" t="n">
        <f aca="false">AF639/$AF$6</f>
        <v>0.768</v>
      </c>
      <c r="AH639" s="479" t="n">
        <f aca="false">AI639/2.9</f>
        <v>2511.37931034483</v>
      </c>
      <c r="AI639" s="479" t="n">
        <f aca="false">(V639*Q639+F639*X639)/AF639</f>
        <v>7283</v>
      </c>
      <c r="AJ639" s="474" t="n">
        <f aca="false">(V639*Q639+X639*F639)/1000</f>
        <v>13983.36</v>
      </c>
      <c r="AK639" s="478" t="n">
        <f aca="false">AJ639/$AJ$6</f>
        <v>0.621482666666667</v>
      </c>
      <c r="AL639" s="448" t="n">
        <v>37</v>
      </c>
      <c r="AM639" s="480"/>
      <c r="AN639" s="474" t="n">
        <v>4784</v>
      </c>
      <c r="AO639" s="474" t="n">
        <v>4781</v>
      </c>
      <c r="AP639" s="480" t="n">
        <v>7.41</v>
      </c>
      <c r="AQ639" s="448" t="n">
        <v>807</v>
      </c>
      <c r="AR639" s="474" t="n">
        <f aca="false">AQ639*2.9</f>
        <v>2340.3</v>
      </c>
      <c r="AS639" s="658" t="n">
        <f aca="false">AR639/AQ639</f>
        <v>2.9</v>
      </c>
      <c r="AT639" s="474" t="n">
        <v>5910</v>
      </c>
      <c r="AU639" s="448"/>
      <c r="AV639" s="481" t="n">
        <v>1</v>
      </c>
      <c r="AW639" s="480" t="n">
        <v>8.21</v>
      </c>
      <c r="AX639" s="480" t="n">
        <v>40.12</v>
      </c>
      <c r="AY639" s="481" t="n">
        <v>10.7</v>
      </c>
      <c r="AZ639" s="481" t="n">
        <v>3.3</v>
      </c>
      <c r="BA639" s="421" t="n">
        <f aca="false">CC639+DF639</f>
        <v>37701</v>
      </c>
      <c r="BB639" s="422" t="n">
        <f aca="false">BA639/$BA$6</f>
        <v>0.75402</v>
      </c>
      <c r="BC639" s="423"/>
      <c r="BD639" s="424" t="n">
        <v>7.74</v>
      </c>
      <c r="BE639" s="425" t="n">
        <v>31</v>
      </c>
      <c r="BF639" s="421" t="n">
        <v>159</v>
      </c>
      <c r="BG639" s="427" t="n">
        <v>7000</v>
      </c>
      <c r="BH639" s="421" t="n">
        <f aca="false">BG639*0.67</f>
        <v>4690</v>
      </c>
      <c r="BI639" s="433"/>
      <c r="BJ639" s="422"/>
      <c r="BK639" s="428" t="n">
        <v>19.9</v>
      </c>
      <c r="BL639" s="428"/>
      <c r="BM639" s="429"/>
      <c r="BN639" s="423"/>
      <c r="BO639" s="426" t="n">
        <v>75</v>
      </c>
      <c r="BP639" s="426"/>
      <c r="BQ639" s="424" t="n">
        <v>6.47</v>
      </c>
      <c r="BR639" s="422" t="n">
        <f aca="false">BQ639/$BQ$6</f>
        <v>0.898611111111111</v>
      </c>
      <c r="BS639" s="410" t="n">
        <f aca="false">BA639+AF639</f>
        <v>39621</v>
      </c>
      <c r="BT639" s="430" t="n">
        <f aca="false">(BD639*BA639+AP639*AF639)/(AF639+BA639)</f>
        <v>7.72400848035133</v>
      </c>
      <c r="BU639" s="431" t="n">
        <f aca="false">(AQ639*Y639+BA639*BE639)/(BA639+Y639)</f>
        <v>31</v>
      </c>
      <c r="BV639" s="431" t="n">
        <f aca="false">(BA639*BF639+AR639*AF639)/(AF639+BA639)</f>
        <v>264.703944877716</v>
      </c>
      <c r="BW639" s="431" t="n">
        <f aca="false">(BA639*BG639+AS639*AF639)/(AF639+BA639)</f>
        <v>6660.92647838268</v>
      </c>
      <c r="BX639" s="431" t="n">
        <f aca="false">BW639*0.65</f>
        <v>4329.60221094874</v>
      </c>
      <c r="BY639" s="431" t="n">
        <f aca="false">(BK639*BA639+AY639*AF639)/BS639</f>
        <v>19.4541758158552</v>
      </c>
      <c r="BZ639" s="431"/>
      <c r="CA639" s="432"/>
      <c r="CB639" s="431" t="n">
        <f aca="false">BO639</f>
        <v>75</v>
      </c>
      <c r="CC639" s="433" t="n">
        <v>18649</v>
      </c>
      <c r="CD639" s="412" t="n">
        <f aca="false">CC639+AF639/2</f>
        <v>19609</v>
      </c>
      <c r="CE639" s="422" t="n">
        <f aca="false">CD639/25000</f>
        <v>0.78436</v>
      </c>
      <c r="CF639" s="434" t="n">
        <f aca="false">6700/CD639*24</f>
        <v>8.2003161813453</v>
      </c>
      <c r="CG639" s="435"/>
      <c r="CH639" s="428"/>
      <c r="CI639" s="447" t="n">
        <f aca="false">9500/CD639*24</f>
        <v>11.6273139884747</v>
      </c>
      <c r="CJ639" s="437" t="n">
        <v>29.1</v>
      </c>
      <c r="CK639" s="437" t="n">
        <v>3.11</v>
      </c>
      <c r="CL639" s="424"/>
      <c r="CM639" s="424" t="n">
        <v>15.3</v>
      </c>
      <c r="CN639" s="424" t="n">
        <v>76</v>
      </c>
      <c r="CO639" s="433"/>
      <c r="CP639" s="433"/>
      <c r="CQ639" s="438"/>
      <c r="CR639" s="438" t="n">
        <v>0.97</v>
      </c>
      <c r="CS639" s="425"/>
      <c r="CT639" s="433" t="n">
        <f aca="false">3500/CD639*24</f>
        <v>4.28374725891172</v>
      </c>
      <c r="CU639" s="435" t="n">
        <v>6.85</v>
      </c>
      <c r="CV639" s="439"/>
      <c r="CW639" s="440"/>
      <c r="CX639" s="441"/>
      <c r="CY639" s="442"/>
      <c r="CZ639" s="443"/>
      <c r="DA639" s="443"/>
      <c r="DB639" s="443"/>
      <c r="DC639" s="443"/>
      <c r="DD639" s="444"/>
      <c r="DE639" s="441"/>
      <c r="DF639" s="445" t="n">
        <v>19052</v>
      </c>
      <c r="DG639" s="446" t="n">
        <f aca="false">DF639+AF639/2</f>
        <v>20012</v>
      </c>
      <c r="DH639" s="422" t="n">
        <f aca="false">DG639/25000</f>
        <v>0.80048</v>
      </c>
      <c r="DI639" s="447" t="n">
        <f aca="false">6700/DG639*24</f>
        <v>8.0351788926644</v>
      </c>
      <c r="DJ639" s="435" t="n">
        <v>7.68</v>
      </c>
      <c r="DK639" s="428" t="n">
        <v>2.8</v>
      </c>
      <c r="DL639" s="447" t="n">
        <f aca="false">9500/DG639*24</f>
        <v>11.3931641015391</v>
      </c>
      <c r="DM639" s="423" t="n">
        <v>29.2</v>
      </c>
      <c r="DN639" s="423" t="n">
        <v>2.94</v>
      </c>
      <c r="DO639" s="424" t="n">
        <v>7.74</v>
      </c>
      <c r="DP639" s="424" t="n">
        <v>17.1</v>
      </c>
      <c r="DQ639" s="424" t="n">
        <v>81</v>
      </c>
      <c r="DR639" s="433"/>
      <c r="DS639" s="433"/>
      <c r="DT639" s="438"/>
      <c r="DU639" s="438" t="n">
        <v>0.96</v>
      </c>
      <c r="DV639" s="425"/>
      <c r="DW639" s="447" t="n">
        <f aca="false">3500/DG639*24</f>
        <v>4.19748151109334</v>
      </c>
      <c r="DX639" s="435" t="n">
        <v>7.35</v>
      </c>
      <c r="DY639" s="439" t="n">
        <v>8.09</v>
      </c>
      <c r="DZ639" s="440" t="n">
        <v>14.6</v>
      </c>
      <c r="EA639" s="661" t="n">
        <f aca="false">DZ639*3.6</f>
        <v>52.56</v>
      </c>
      <c r="EB639" s="442" t="n">
        <v>7370</v>
      </c>
      <c r="EC639" s="443" t="n">
        <v>5</v>
      </c>
      <c r="ED639" s="443"/>
      <c r="EE639" s="443"/>
      <c r="EF639" s="443"/>
      <c r="EG639" s="444" t="n">
        <v>8</v>
      </c>
      <c r="EH639" s="441"/>
      <c r="EI639" s="430" t="n">
        <f aca="false">DY639</f>
        <v>8.09</v>
      </c>
      <c r="EJ639" s="448" t="n">
        <f aca="false">DZ639</f>
        <v>14.6</v>
      </c>
      <c r="EK639" s="449" t="n">
        <f aca="false">EA639</f>
        <v>52.56</v>
      </c>
      <c r="EL639" s="418" t="n">
        <f aca="false">EB639</f>
        <v>7370</v>
      </c>
      <c r="EM639" s="432" t="n">
        <f aca="false">EC639</f>
        <v>5</v>
      </c>
      <c r="EN639" s="432"/>
      <c r="EO639" s="432"/>
      <c r="EP639" s="432"/>
      <c r="EQ639" s="431" t="n">
        <f aca="false">EG639</f>
        <v>8</v>
      </c>
      <c r="ER639" s="449"/>
      <c r="ES639" s="450" t="n">
        <f aca="false">44000/(BA639+AF639)*24</f>
        <v>26.6525327477853</v>
      </c>
      <c r="ET639" s="451" t="n">
        <f aca="false">(BA639+AF639)/BA$6</f>
        <v>0.79242</v>
      </c>
      <c r="EU639" s="452" t="n">
        <f aca="false">BV639/1000/ES639*24</f>
        <v>0.238359886363636</v>
      </c>
      <c r="EV639" s="451" t="n">
        <f aca="false">EU639/$EU$6</f>
        <v>0.441407196969697</v>
      </c>
      <c r="EW639" s="514" t="n">
        <f aca="false">1-EM639/BY639</f>
        <v>0.742985770904518</v>
      </c>
      <c r="EX639" s="515" t="n">
        <f aca="false">BY639-EM639</f>
        <v>14.4541758158552</v>
      </c>
      <c r="EY639" s="514" t="n">
        <f aca="false">1-EJ639/BU639</f>
        <v>0.529032258064516</v>
      </c>
      <c r="EZ639" s="515" t="n">
        <f aca="false">BU639-EJ639</f>
        <v>16.4</v>
      </c>
      <c r="FA639" s="451" t="n">
        <f aca="false">1-EK639/BV639</f>
        <v>0.801438546659058</v>
      </c>
      <c r="FB639" s="432" t="n">
        <f aca="false">BV639-EK639</f>
        <v>212.143944877716</v>
      </c>
      <c r="FC639" s="453"/>
      <c r="FD639" s="432"/>
      <c r="FE639" s="453" t="n">
        <f aca="false">1-EQ639/CB639</f>
        <v>0.893333333333333</v>
      </c>
      <c r="FF639" s="431" t="n">
        <f aca="false">CB639-EQ639</f>
        <v>67</v>
      </c>
      <c r="FG639" s="406" t="n">
        <v>50400</v>
      </c>
      <c r="FH639" s="590"/>
      <c r="FI639" s="591"/>
      <c r="FJ639" s="592"/>
      <c r="FK639" s="456" t="n">
        <f aca="false">3000/BS639*24</f>
        <v>1.81721814189445</v>
      </c>
      <c r="FL639" s="531" t="n">
        <v>2000</v>
      </c>
      <c r="FM639" s="456" t="n">
        <f aca="false">FL639/BS639*1000</f>
        <v>50.4782817192903</v>
      </c>
      <c r="FN639" s="531" t="n">
        <v>5838</v>
      </c>
      <c r="FO639" s="533" t="n">
        <f aca="false">FN639/11.15/1.2/1000</f>
        <v>0.436322869955157</v>
      </c>
      <c r="FP639" s="450" t="n">
        <f aca="false">FN639/BS639*1000</f>
        <v>147.346104338608</v>
      </c>
      <c r="FQ639" s="458" t="n">
        <v>46.8</v>
      </c>
      <c r="FR639" s="459" t="n">
        <f aca="false">FQ639/BS639*1000</f>
        <v>1.18119179223139</v>
      </c>
      <c r="FS639" s="577" t="n">
        <v>7.9</v>
      </c>
      <c r="FT639" s="578" t="n">
        <v>13.5</v>
      </c>
      <c r="FU639" s="661" t="n">
        <v>39</v>
      </c>
      <c r="FV639" s="580" t="n">
        <v>2</v>
      </c>
      <c r="FW639" s="581"/>
      <c r="FX639" s="580"/>
      <c r="FY639" s="453" t="n">
        <f aca="false">1-FV639/(EG639+DD639)</f>
        <v>0.75</v>
      </c>
      <c r="FZ639" s="453"/>
      <c r="GA639" s="430"/>
      <c r="GB639" s="514" t="n">
        <f aca="false">1-FT639/DZ639</f>
        <v>0.0753424657534246</v>
      </c>
      <c r="GC639" s="515" t="n">
        <f aca="false">(CW639+DZ639-FT639)</f>
        <v>1.1</v>
      </c>
      <c r="GD639" s="514" t="n">
        <f aca="false">1-FU639/EA639</f>
        <v>0.257990867579909</v>
      </c>
      <c r="GE639" s="528" t="n">
        <f aca="false">CX639+EA639-FU639</f>
        <v>13.56</v>
      </c>
      <c r="GF639" s="462" t="n">
        <f aca="false">4100/BS639*24</f>
        <v>2.48353146058908</v>
      </c>
      <c r="GG639" s="607" t="n">
        <v>20</v>
      </c>
      <c r="GH639" s="451" t="n">
        <f aca="false">GG639/80</f>
        <v>0.25</v>
      </c>
      <c r="GI639" s="406" t="n">
        <v>140</v>
      </c>
      <c r="GJ639" s="463" t="n">
        <f aca="false">GI639/GG639</f>
        <v>7</v>
      </c>
      <c r="GK639" s="464" t="n">
        <f aca="false">GG639/(BS639/24)*1000</f>
        <v>12.1147876126297</v>
      </c>
      <c r="GL639" s="465" t="n">
        <v>8.11</v>
      </c>
      <c r="GM639" s="530" t="n">
        <v>12.9</v>
      </c>
      <c r="GN639" s="407" t="n">
        <v>40</v>
      </c>
      <c r="GO639" s="514" t="n">
        <f aca="false">1-GM639/FT639</f>
        <v>0.0444444444444444</v>
      </c>
      <c r="GP639" s="451" t="n">
        <f aca="false">1-GN639/FU639</f>
        <v>-0.0256410256410255</v>
      </c>
      <c r="GQ639" s="578" t="n">
        <v>8</v>
      </c>
      <c r="GR639" s="456" t="n">
        <f aca="false">4300/BS639*24</f>
        <v>2.60467933671538</v>
      </c>
      <c r="GS639" s="532" t="n">
        <f aca="false">HC639</f>
        <v>11.6</v>
      </c>
      <c r="GT639" s="532" t="n">
        <f aca="false">HD639</f>
        <v>35.96</v>
      </c>
      <c r="GU639" s="514" t="n">
        <f aca="false">1-GS639/GM639</f>
        <v>0.10077519379845</v>
      </c>
      <c r="GV639" s="514" t="n">
        <f aca="false">1-GT639/GN639</f>
        <v>0.101</v>
      </c>
      <c r="GW639" s="514" t="n">
        <f aca="false">1-HC639/FT639</f>
        <v>0.140740740740741</v>
      </c>
      <c r="GX639" s="514" t="n">
        <f aca="false">1-HD639/FU639</f>
        <v>0.0779487179487179</v>
      </c>
      <c r="GY639" s="463" t="n">
        <f aca="false">GK639/(FU639-HD639)</f>
        <v>3.9851275041545</v>
      </c>
      <c r="GZ639" s="406" t="n">
        <v>38864</v>
      </c>
      <c r="HA639" s="582" t="n">
        <v>8.23</v>
      </c>
      <c r="HB639" s="452" t="n">
        <v>8.07</v>
      </c>
      <c r="HC639" s="578" t="n">
        <v>11.6</v>
      </c>
      <c r="HD639" s="464" t="n">
        <f aca="false">HC639*3.1</f>
        <v>35.96</v>
      </c>
      <c r="HE639" s="464" t="n">
        <v>10.1</v>
      </c>
      <c r="HF639" s="464" t="n">
        <f aca="false">HE639*2.7</f>
        <v>27.27</v>
      </c>
      <c r="HG639" s="583"/>
      <c r="HH639" s="576" t="n">
        <v>6</v>
      </c>
      <c r="HI639" s="584" t="n">
        <v>7610</v>
      </c>
      <c r="HJ639" s="407" t="n">
        <f aca="false">HI639*0.67</f>
        <v>5098.7</v>
      </c>
      <c r="HK639" s="407"/>
      <c r="HL639" s="550"/>
      <c r="HM639" s="585"/>
      <c r="HN639" s="462" t="n">
        <v>5.61</v>
      </c>
      <c r="HO639" s="575"/>
      <c r="HP639" s="549" t="n">
        <v>0.91</v>
      </c>
      <c r="HQ639" s="586"/>
      <c r="HR639" s="587"/>
      <c r="HS639" s="521" t="n">
        <v>0.2</v>
      </c>
      <c r="HT639" s="588" t="n">
        <v>4</v>
      </c>
      <c r="HU639" s="523" t="n">
        <f aca="false">72500/BA639*24</f>
        <v>46.1526219463675</v>
      </c>
      <c r="HV639" s="514" t="n">
        <f aca="false">1-HC639/BE639</f>
        <v>0.625806451612903</v>
      </c>
      <c r="HW639" s="514" t="n">
        <f aca="false">1-HD639/BF639</f>
        <v>0.773836477987421</v>
      </c>
      <c r="HX639" s="514" t="n">
        <f aca="false">1-HN639/BK639</f>
        <v>0.718090452261307</v>
      </c>
      <c r="HY639" s="600"/>
    </row>
    <row r="640" customFormat="false" ht="15" hidden="false" customHeight="true" outlineLevel="0" collapsed="false">
      <c r="A640" s="486" t="n">
        <v>44122</v>
      </c>
      <c r="B640" s="487" t="n">
        <v>42849</v>
      </c>
      <c r="C640" s="488" t="n">
        <f aca="false">B640/$B$6</f>
        <v>0.85698</v>
      </c>
      <c r="D640" s="489" t="n">
        <v>8.05</v>
      </c>
      <c r="E640" s="490" t="n">
        <v>38</v>
      </c>
      <c r="F640" s="491" t="n">
        <v>181</v>
      </c>
      <c r="G640" s="491" t="n">
        <f aca="false">F640*B640/1000</f>
        <v>7755.669</v>
      </c>
      <c r="H640" s="488" t="n">
        <f aca="false">G640/$G$6</f>
        <v>0.31022676</v>
      </c>
      <c r="I640" s="491"/>
      <c r="J640" s="491"/>
      <c r="K640" s="492"/>
      <c r="L640" s="492"/>
      <c r="M640" s="492"/>
      <c r="N640" s="493"/>
      <c r="O640" s="493"/>
      <c r="P640" s="410"/>
      <c r="Q640" s="410" t="n">
        <v>1440</v>
      </c>
      <c r="R640" s="410"/>
      <c r="S640" s="410"/>
      <c r="T640" s="411" t="n">
        <v>5.18</v>
      </c>
      <c r="U640" s="412" t="n">
        <f aca="false">V640/2.9</f>
        <v>2779.65517241379</v>
      </c>
      <c r="V640" s="410" t="n">
        <v>8061</v>
      </c>
      <c r="W640" s="410" t="n">
        <v>2922</v>
      </c>
      <c r="X640" s="413" t="n">
        <v>480</v>
      </c>
      <c r="Y640" s="474"/>
      <c r="Z640" s="430"/>
      <c r="AA640" s="448"/>
      <c r="AB640" s="410"/>
      <c r="AC640" s="410"/>
      <c r="AD640" s="475"/>
      <c r="AE640" s="478"/>
      <c r="AF640" s="479" t="n">
        <f aca="false">X640+Q640</f>
        <v>1920</v>
      </c>
      <c r="AG640" s="478" t="n">
        <f aca="false">AF640/$AF$6</f>
        <v>0.768</v>
      </c>
      <c r="AH640" s="479" t="n">
        <f aca="false">AI640/2.9</f>
        <v>2100.34482758621</v>
      </c>
      <c r="AI640" s="479" t="n">
        <f aca="false">(V640*Q640+F640*X640)/AF640</f>
        <v>6091</v>
      </c>
      <c r="AJ640" s="474" t="n">
        <f aca="false">(V640*Q640+X640*F640)/1000</f>
        <v>11694.72</v>
      </c>
      <c r="AK640" s="478" t="n">
        <f aca="false">AJ640/$AJ$6</f>
        <v>0.519765333333333</v>
      </c>
      <c r="AL640" s="448" t="n">
        <v>37</v>
      </c>
      <c r="AM640" s="480"/>
      <c r="AN640" s="474" t="n">
        <v>4805</v>
      </c>
      <c r="AO640" s="474" t="n">
        <v>4815</v>
      </c>
      <c r="AP640" s="480" t="n">
        <v>7.37</v>
      </c>
      <c r="AQ640" s="448" t="n">
        <v>739</v>
      </c>
      <c r="AR640" s="474" t="n">
        <f aca="false">AQ640*2.9</f>
        <v>2143.1</v>
      </c>
      <c r="AS640" s="658" t="n">
        <f aca="false">AR640/AQ640</f>
        <v>2.9</v>
      </c>
      <c r="AT640" s="474" t="n">
        <v>5680</v>
      </c>
      <c r="AU640" s="448"/>
      <c r="AV640" s="481" t="n">
        <v>0.3</v>
      </c>
      <c r="AW640" s="480" t="n">
        <v>8.02</v>
      </c>
      <c r="AX640" s="480" t="n">
        <v>39.94</v>
      </c>
      <c r="AY640" s="481" t="n">
        <v>10.3</v>
      </c>
      <c r="AZ640" s="481" t="n">
        <v>3.3</v>
      </c>
      <c r="BA640" s="421" t="n">
        <f aca="false">CC640+DF640</f>
        <v>41871</v>
      </c>
      <c r="BB640" s="422" t="n">
        <f aca="false">BA640/$BA$6</f>
        <v>0.83742</v>
      </c>
      <c r="BC640" s="423"/>
      <c r="BD640" s="424" t="n">
        <v>7.68</v>
      </c>
      <c r="BE640" s="425" t="n">
        <v>37</v>
      </c>
      <c r="BF640" s="426" t="n">
        <v>172</v>
      </c>
      <c r="BG640" s="427" t="n">
        <v>7830</v>
      </c>
      <c r="BH640" s="421" t="n">
        <f aca="false">BG640*0.67</f>
        <v>5246.1</v>
      </c>
      <c r="BI640" s="421"/>
      <c r="BJ640" s="422"/>
      <c r="BK640" s="428" t="n">
        <v>21.8</v>
      </c>
      <c r="BL640" s="428"/>
      <c r="BM640" s="429"/>
      <c r="BN640" s="423"/>
      <c r="BO640" s="426" t="n">
        <v>82</v>
      </c>
      <c r="BP640" s="426"/>
      <c r="BQ640" s="424" t="n">
        <v>6.03</v>
      </c>
      <c r="BR640" s="422" t="n">
        <f aca="false">BQ640/$BQ$6</f>
        <v>0.8375</v>
      </c>
      <c r="BS640" s="410" t="n">
        <f aca="false">BA640+AF640</f>
        <v>43791</v>
      </c>
      <c r="BT640" s="430" t="n">
        <f aca="false">(BD640*BA640+AP640*AF640)/(AF640+BA640)</f>
        <v>7.66640816606152</v>
      </c>
      <c r="BU640" s="431" t="n">
        <f aca="false">(AQ640*Y640+BA640*BE640)/(BA640+Y640)</f>
        <v>37</v>
      </c>
      <c r="BV640" s="431" t="n">
        <f aca="false">(BA640*BF640+AR640*AF640)/(AF640+BA640)</f>
        <v>258.422141535932</v>
      </c>
      <c r="BW640" s="431" t="n">
        <f aca="false">(BA640*BG640+AS640*AF640)/(AF640+BA640)</f>
        <v>7486.82373090361</v>
      </c>
      <c r="BX640" s="431" t="n">
        <f aca="false">BW640*0.65</f>
        <v>4866.43542508735</v>
      </c>
      <c r="BY640" s="431" t="n">
        <f aca="false">(BK640*BA640+AY640*AF640)/BS640</f>
        <v>21.295786805508</v>
      </c>
      <c r="BZ640" s="431"/>
      <c r="CA640" s="432"/>
      <c r="CB640" s="431" t="n">
        <f aca="false">BO640</f>
        <v>82</v>
      </c>
      <c r="CC640" s="433" t="n">
        <v>20908</v>
      </c>
      <c r="CD640" s="412" t="n">
        <f aca="false">CC640+AF640/2</f>
        <v>21868</v>
      </c>
      <c r="CE640" s="422" t="n">
        <f aca="false">CD640/25000</f>
        <v>0.87472</v>
      </c>
      <c r="CF640" s="434" t="n">
        <f aca="false">6700/CD640*24</f>
        <v>7.35321017011158</v>
      </c>
      <c r="CG640" s="435"/>
      <c r="CH640" s="428"/>
      <c r="CI640" s="447" t="n">
        <f aca="false">9500/CD640*24</f>
        <v>10.4261935247851</v>
      </c>
      <c r="CJ640" s="437" t="n">
        <v>27.8</v>
      </c>
      <c r="CK640" s="437" t="n">
        <v>1.68</v>
      </c>
      <c r="CL640" s="424"/>
      <c r="CM640" s="424" t="n">
        <v>16.4</v>
      </c>
      <c r="CN640" s="424" t="n">
        <v>78</v>
      </c>
      <c r="CO640" s="433"/>
      <c r="CP640" s="433"/>
      <c r="CQ640" s="438"/>
      <c r="CR640" s="438" t="n">
        <v>0.97</v>
      </c>
      <c r="CS640" s="482"/>
      <c r="CT640" s="433" t="n">
        <f aca="false">3500/CD640*24</f>
        <v>3.84122919334187</v>
      </c>
      <c r="CU640" s="435" t="n">
        <v>6.89</v>
      </c>
      <c r="CV640" s="494"/>
      <c r="CW640" s="495"/>
      <c r="CX640" s="496"/>
      <c r="CY640" s="497"/>
      <c r="CZ640" s="498"/>
      <c r="DA640" s="498"/>
      <c r="DB640" s="498"/>
      <c r="DC640" s="498"/>
      <c r="DD640" s="499"/>
      <c r="DE640" s="499"/>
      <c r="DF640" s="433" t="n">
        <v>20963</v>
      </c>
      <c r="DG640" s="446" t="n">
        <f aca="false">DF640+AF640/2</f>
        <v>21923</v>
      </c>
      <c r="DH640" s="422" t="n">
        <f aca="false">DG640/25000</f>
        <v>0.87692</v>
      </c>
      <c r="DI640" s="447" t="n">
        <f aca="false">6700/DG640*24</f>
        <v>7.33476257811431</v>
      </c>
      <c r="DJ640" s="435" t="n">
        <v>7.72</v>
      </c>
      <c r="DK640" s="428" t="n">
        <v>2.97</v>
      </c>
      <c r="DL640" s="447" t="n">
        <f aca="false">9500/DG640*24</f>
        <v>10.4000364913561</v>
      </c>
      <c r="DM640" s="542" t="n">
        <v>27.9</v>
      </c>
      <c r="DN640" s="542" t="n">
        <v>2.12</v>
      </c>
      <c r="DO640" s="543" t="n">
        <v>7.73</v>
      </c>
      <c r="DP640" s="543" t="n">
        <v>18.8</v>
      </c>
      <c r="DQ640" s="543" t="n">
        <v>88</v>
      </c>
      <c r="DR640" s="433"/>
      <c r="DS640" s="433"/>
      <c r="DT640" s="438"/>
      <c r="DU640" s="438" t="n">
        <v>0.98</v>
      </c>
      <c r="DV640" s="482"/>
      <c r="DW640" s="447" t="n">
        <f aca="false">3500/DG640*24</f>
        <v>3.83159239155225</v>
      </c>
      <c r="DX640" s="435" t="n">
        <v>7.83</v>
      </c>
      <c r="DY640" s="494" t="n">
        <v>7.89</v>
      </c>
      <c r="DZ640" s="495" t="n">
        <v>15.9</v>
      </c>
      <c r="EA640" s="496" t="n">
        <f aca="false">DZ640*3.6</f>
        <v>57.24</v>
      </c>
      <c r="EB640" s="497" t="n">
        <v>7090</v>
      </c>
      <c r="EC640" s="498" t="n">
        <v>6.7</v>
      </c>
      <c r="ED640" s="498"/>
      <c r="EE640" s="498"/>
      <c r="EF640" s="498"/>
      <c r="EG640" s="499" t="n">
        <v>4</v>
      </c>
      <c r="EH640" s="496"/>
      <c r="EI640" s="430" t="n">
        <f aca="false">DY640</f>
        <v>7.89</v>
      </c>
      <c r="EJ640" s="448" t="n">
        <f aca="false">DZ640</f>
        <v>15.9</v>
      </c>
      <c r="EK640" s="449" t="n">
        <f aca="false">EA640</f>
        <v>57.24</v>
      </c>
      <c r="EL640" s="418" t="n">
        <f aca="false">EB640</f>
        <v>7090</v>
      </c>
      <c r="EM640" s="432" t="n">
        <f aca="false">EC640</f>
        <v>6.7</v>
      </c>
      <c r="EN640" s="432"/>
      <c r="EO640" s="432"/>
      <c r="EP640" s="432"/>
      <c r="EQ640" s="431" t="n">
        <f aca="false">EG640</f>
        <v>4</v>
      </c>
      <c r="ER640" s="449"/>
      <c r="ES640" s="450" t="n">
        <f aca="false">44000/(BA640+AF640)*24</f>
        <v>24.1145440844009</v>
      </c>
      <c r="ET640" s="451" t="n">
        <f aca="false">(BA640+AF640)/BA$6</f>
        <v>0.87582</v>
      </c>
      <c r="EU640" s="452" t="n">
        <f aca="false">BV640/1000/ES640*24</f>
        <v>0.257194636363636</v>
      </c>
      <c r="EV640" s="500" t="n">
        <f aca="false">EU640/$EU$6</f>
        <v>0.476286363636364</v>
      </c>
      <c r="EW640" s="514" t="n">
        <f aca="false">1-EM640/BY640</f>
        <v>0.685383777495974</v>
      </c>
      <c r="EX640" s="515" t="n">
        <f aca="false">BY640-EM640</f>
        <v>14.595786805508</v>
      </c>
      <c r="EY640" s="514" t="n">
        <f aca="false">1-EJ640/BU640</f>
        <v>0.57027027027027</v>
      </c>
      <c r="EZ640" s="515" t="n">
        <f aca="false">BU640-EJ640</f>
        <v>21.1</v>
      </c>
      <c r="FA640" s="451" t="n">
        <f aca="false">1-EK640/BV640</f>
        <v>0.778501951652463</v>
      </c>
      <c r="FB640" s="432" t="n">
        <f aca="false">BV640-EK640</f>
        <v>201.182141535932</v>
      </c>
      <c r="FC640" s="453"/>
      <c r="FD640" s="432"/>
      <c r="FE640" s="453" t="n">
        <f aca="false">1-EQ640/CB640</f>
        <v>0.951219512195122</v>
      </c>
      <c r="FF640" s="431" t="n">
        <f aca="false">CB640-EQ640</f>
        <v>78</v>
      </c>
      <c r="FG640" s="491" t="n">
        <v>50400</v>
      </c>
      <c r="FH640" s="499"/>
      <c r="FI640" s="502"/>
      <c r="FJ640" s="488"/>
      <c r="FK640" s="456" t="n">
        <f aca="false">3000/BS640*24</f>
        <v>1.64417346030006</v>
      </c>
      <c r="FL640" s="491" t="n">
        <v>2400</v>
      </c>
      <c r="FM640" s="456" t="n">
        <f aca="false">FL640/BS640*1000</f>
        <v>54.8057820100021</v>
      </c>
      <c r="FN640" s="491" t="n">
        <v>7923</v>
      </c>
      <c r="FO640" s="533" t="n">
        <f aca="false">FN640/11.15/1.2/1000</f>
        <v>0.592152466367713</v>
      </c>
      <c r="FP640" s="450" t="n">
        <f aca="false">FN640/BS640*1000</f>
        <v>180.927587860519</v>
      </c>
      <c r="FQ640" s="504" t="n">
        <v>46.8</v>
      </c>
      <c r="FR640" s="459" t="n">
        <f aca="false">FQ640/BS640*1000</f>
        <v>1.06871274919504</v>
      </c>
      <c r="FS640" s="505" t="n">
        <v>7.91</v>
      </c>
      <c r="FT640" s="536" t="n">
        <v>13.4</v>
      </c>
      <c r="FU640" s="496" t="n">
        <v>40</v>
      </c>
      <c r="FV640" s="491" t="n">
        <v>4</v>
      </c>
      <c r="FW640" s="505"/>
      <c r="FX640" s="491"/>
      <c r="FY640" s="453" t="n">
        <f aca="false">1-FV640/(EG640+DD640)</f>
        <v>0</v>
      </c>
      <c r="FZ640" s="453"/>
      <c r="GA640" s="430"/>
      <c r="GB640" s="500" t="n">
        <f aca="false">1-FT640/DZ640</f>
        <v>0.157232704402516</v>
      </c>
      <c r="GC640" s="515" t="n">
        <f aca="false">(CW640+DZ640-FT640)</f>
        <v>2.5</v>
      </c>
      <c r="GD640" s="500" t="n">
        <f aca="false">1-FU640/EA640</f>
        <v>0.301187980433263</v>
      </c>
      <c r="GE640" s="528" t="n">
        <f aca="false">CX640+EA640-FU640</f>
        <v>17.24</v>
      </c>
      <c r="GF640" s="462" t="n">
        <f aca="false">4100/BS640*24</f>
        <v>2.24703706241008</v>
      </c>
      <c r="GG640" s="491" t="n">
        <v>20</v>
      </c>
      <c r="GH640" s="527" t="n">
        <f aca="false">GG640/80</f>
        <v>0.25</v>
      </c>
      <c r="GI640" s="491" t="n">
        <v>140</v>
      </c>
      <c r="GJ640" s="545" t="n">
        <f aca="false">GI640/GG640</f>
        <v>7</v>
      </c>
      <c r="GK640" s="464" t="n">
        <f aca="false">GG640/(BS640/24)*1000</f>
        <v>10.9611564020004</v>
      </c>
      <c r="GL640" s="508" t="n">
        <v>8.23</v>
      </c>
      <c r="GM640" s="536" t="n">
        <v>12.5</v>
      </c>
      <c r="GN640" s="537" t="n">
        <v>39</v>
      </c>
      <c r="GO640" s="527" t="n">
        <f aca="false">1-GM640/FT640</f>
        <v>0.0671641791044776</v>
      </c>
      <c r="GP640" s="527" t="n">
        <f aca="false">1-GN640/FU640</f>
        <v>0.025</v>
      </c>
      <c r="GQ640" s="536" t="n">
        <v>8</v>
      </c>
      <c r="GR640" s="456" t="n">
        <f aca="false">4300/BS640*24</f>
        <v>2.35664862643009</v>
      </c>
      <c r="GS640" s="537" t="n">
        <f aca="false">HC640</f>
        <v>11.5</v>
      </c>
      <c r="GT640" s="537" t="n">
        <f aca="false">HD640</f>
        <v>35.65</v>
      </c>
      <c r="GU640" s="527" t="n">
        <f aca="false">1-GS640/GM640</f>
        <v>0.08</v>
      </c>
      <c r="GV640" s="527" t="n">
        <f aca="false">1-GT640/GN640</f>
        <v>0.0858974358974359</v>
      </c>
      <c r="GW640" s="527" t="n">
        <f aca="false">1-HC640/FT640</f>
        <v>0.141791044776119</v>
      </c>
      <c r="GX640" s="527" t="n">
        <f aca="false">1-HD640/FU640</f>
        <v>0.10875</v>
      </c>
      <c r="GY640" s="545" t="n">
        <f aca="false">GK640/(FU640-HD640)</f>
        <v>2.51980606942538</v>
      </c>
      <c r="GZ640" s="491" t="n">
        <v>42073</v>
      </c>
      <c r="HA640" s="494" t="n">
        <v>8.23</v>
      </c>
      <c r="HB640" s="494" t="n">
        <v>8.04</v>
      </c>
      <c r="HC640" s="495" t="n">
        <v>11.5</v>
      </c>
      <c r="HD640" s="499" t="n">
        <f aca="false">HC640*3.1</f>
        <v>35.65</v>
      </c>
      <c r="HE640" s="499" t="n">
        <v>11.3</v>
      </c>
      <c r="HF640" s="499" t="n">
        <f aca="false">HE640*2.7</f>
        <v>30.51</v>
      </c>
      <c r="HG640" s="499"/>
      <c r="HH640" s="493" t="n">
        <v>4</v>
      </c>
      <c r="HI640" s="509" t="n">
        <v>7100</v>
      </c>
      <c r="HJ640" s="491" t="n">
        <f aca="false">HI640*0.67</f>
        <v>4757</v>
      </c>
      <c r="HK640" s="491"/>
      <c r="HL640" s="491"/>
      <c r="HM640" s="544"/>
      <c r="HN640" s="507" t="n">
        <v>5.27</v>
      </c>
      <c r="HO640" s="492"/>
      <c r="HP640" s="546" t="n">
        <v>0.01</v>
      </c>
      <c r="HQ640" s="524"/>
      <c r="HR640" s="525"/>
      <c r="HS640" s="525" t="n">
        <v>0.17</v>
      </c>
      <c r="HT640" s="512" t="n">
        <v>4</v>
      </c>
      <c r="HU640" s="526" t="n">
        <f aca="false">72500/BA640*24</f>
        <v>41.5562083542308</v>
      </c>
      <c r="HV640" s="527" t="n">
        <f aca="false">1-HC640/BE640</f>
        <v>0.689189189189189</v>
      </c>
      <c r="HW640" s="527" t="n">
        <f aca="false">1-HD640/BF640</f>
        <v>0.792732558139535</v>
      </c>
      <c r="HX640" s="527" t="n">
        <f aca="false">1-HN640/BK640</f>
        <v>0.758256880733945</v>
      </c>
      <c r="HY640" s="513"/>
    </row>
    <row r="641" s="599" customFormat="true" ht="15" hidden="false" customHeight="true" outlineLevel="0" collapsed="false">
      <c r="A641" s="401" t="n">
        <v>44123</v>
      </c>
      <c r="B641" s="516" t="n">
        <v>34792</v>
      </c>
      <c r="C641" s="403" t="n">
        <f aca="false">B641/$B$6</f>
        <v>0.69584</v>
      </c>
      <c r="D641" s="572" t="n">
        <v>7.98</v>
      </c>
      <c r="E641" s="573" t="n">
        <v>39.8</v>
      </c>
      <c r="F641" s="407" t="n">
        <v>198</v>
      </c>
      <c r="G641" s="407" t="n">
        <f aca="false">F641*B641/1000</f>
        <v>6888.816</v>
      </c>
      <c r="H641" s="403" t="n">
        <f aca="false">G641/$G$6</f>
        <v>0.27555264</v>
      </c>
      <c r="I641" s="574"/>
      <c r="J641" s="407"/>
      <c r="K641" s="575"/>
      <c r="L641" s="575"/>
      <c r="M641" s="575"/>
      <c r="N641" s="576"/>
      <c r="O641" s="576"/>
      <c r="P641" s="410"/>
      <c r="Q641" s="410" t="n">
        <v>1440</v>
      </c>
      <c r="R641" s="410"/>
      <c r="S641" s="410"/>
      <c r="T641" s="411" t="n">
        <v>5.43</v>
      </c>
      <c r="U641" s="410" t="n">
        <f aca="false">V641/2.9</f>
        <v>2882.75862068966</v>
      </c>
      <c r="V641" s="410" t="n">
        <v>8360</v>
      </c>
      <c r="W641" s="410" t="n">
        <v>3065</v>
      </c>
      <c r="X641" s="517" t="n">
        <v>480</v>
      </c>
      <c r="Y641" s="474"/>
      <c r="Z641" s="430"/>
      <c r="AA641" s="410"/>
      <c r="AB641" s="410"/>
      <c r="AC641" s="410"/>
      <c r="AD641" s="475"/>
      <c r="AE641" s="478"/>
      <c r="AF641" s="479" t="n">
        <f aca="false">X641+Q641</f>
        <v>1920</v>
      </c>
      <c r="AG641" s="478" t="n">
        <f aca="false">AF641/$AF$6</f>
        <v>0.768</v>
      </c>
      <c r="AH641" s="479" t="n">
        <f aca="false">AI641/2.9</f>
        <v>2179.13793103448</v>
      </c>
      <c r="AI641" s="479" t="n">
        <f aca="false">(V641*Q641+F641*X641)/AF641</f>
        <v>6319.5</v>
      </c>
      <c r="AJ641" s="474" t="n">
        <f aca="false">(V641*Q641+X641*F641)/1000</f>
        <v>12133.44</v>
      </c>
      <c r="AK641" s="478" t="n">
        <f aca="false">AJ641/$AJ$6</f>
        <v>0.539264</v>
      </c>
      <c r="AL641" s="448" t="n">
        <v>37</v>
      </c>
      <c r="AM641" s="480"/>
      <c r="AN641" s="474" t="n">
        <v>4645</v>
      </c>
      <c r="AO641" s="474" t="n">
        <v>4638</v>
      </c>
      <c r="AP641" s="480" t="n">
        <v>7.36</v>
      </c>
      <c r="AQ641" s="448" t="n">
        <v>682</v>
      </c>
      <c r="AR641" s="474" t="n">
        <f aca="false">AQ641*3</f>
        <v>2046</v>
      </c>
      <c r="AS641" s="658" t="n">
        <f aca="false">AR641/AQ641</f>
        <v>3</v>
      </c>
      <c r="AT641" s="474" t="n">
        <v>5680</v>
      </c>
      <c r="AU641" s="448"/>
      <c r="AV641" s="481" t="n">
        <v>0.6</v>
      </c>
      <c r="AW641" s="480" t="n">
        <v>6.63</v>
      </c>
      <c r="AX641" s="480" t="n">
        <v>38.86</v>
      </c>
      <c r="AY641" s="481" t="n">
        <v>11</v>
      </c>
      <c r="AZ641" s="481" t="n">
        <v>2.8</v>
      </c>
      <c r="BA641" s="421" t="n">
        <f aca="false">CC641+DF641</f>
        <v>38683</v>
      </c>
      <c r="BB641" s="422" t="n">
        <f aca="false">BA641/$BA$6</f>
        <v>0.77366</v>
      </c>
      <c r="BC641" s="423"/>
      <c r="BD641" s="424" t="n">
        <v>8.06</v>
      </c>
      <c r="BE641" s="425" t="n">
        <v>36.3</v>
      </c>
      <c r="BF641" s="421" t="n">
        <v>160</v>
      </c>
      <c r="BG641" s="427" t="n">
        <v>8250</v>
      </c>
      <c r="BH641" s="421" t="n">
        <f aca="false">BG641*0.67</f>
        <v>5527.5</v>
      </c>
      <c r="BI641" s="433"/>
      <c r="BJ641" s="422"/>
      <c r="BK641" s="428" t="n">
        <v>19.1</v>
      </c>
      <c r="BL641" s="428"/>
      <c r="BM641" s="429"/>
      <c r="BN641" s="423"/>
      <c r="BO641" s="426" t="n">
        <v>114</v>
      </c>
      <c r="BP641" s="426"/>
      <c r="BQ641" s="424" t="n">
        <v>5.02</v>
      </c>
      <c r="BR641" s="422" t="n">
        <f aca="false">BQ641/$BQ$6</f>
        <v>0.697222222222222</v>
      </c>
      <c r="BS641" s="410" t="n">
        <f aca="false">BA641+AF641</f>
        <v>40603</v>
      </c>
      <c r="BT641" s="430" t="n">
        <f aca="false">(BD641*BA641+AP641*AF641)/(AF641+BA641)</f>
        <v>8.02689899761102</v>
      </c>
      <c r="BU641" s="431" t="n">
        <f aca="false">(AQ641*Y641+BA641*BE641)/(BA641+Y641)</f>
        <v>36.3</v>
      </c>
      <c r="BV641" s="431" t="n">
        <f aca="false">(BA641*BF641+AR641*AF641)/(AF641+BA641)</f>
        <v>249.183557865182</v>
      </c>
      <c r="BW641" s="431" t="n">
        <f aca="false">(BA641*BG641+AS641*AF641)/(AF641+BA641)</f>
        <v>7860.02290471147</v>
      </c>
      <c r="BX641" s="431" t="n">
        <f aca="false">BW641*0.65</f>
        <v>5109.01488806246</v>
      </c>
      <c r="BY641" s="431" t="n">
        <f aca="false">(BK641*BA641+AY641*AF641)/BS641</f>
        <v>18.7169741152132</v>
      </c>
      <c r="BZ641" s="431"/>
      <c r="CA641" s="432"/>
      <c r="CB641" s="431" t="n">
        <f aca="false">BO641</f>
        <v>114</v>
      </c>
      <c r="CC641" s="433" t="n">
        <v>19418</v>
      </c>
      <c r="CD641" s="412" t="n">
        <f aca="false">CC641+AF641/2</f>
        <v>20378</v>
      </c>
      <c r="CE641" s="422" t="n">
        <f aca="false">CD641/25000</f>
        <v>0.81512</v>
      </c>
      <c r="CF641" s="434" t="n">
        <f aca="false">6700/CD641*24</f>
        <v>7.8908626950633</v>
      </c>
      <c r="CG641" s="435"/>
      <c r="CH641" s="428"/>
      <c r="CI641" s="447" t="n">
        <f aca="false">9500/CD641*24</f>
        <v>11.1885366571793</v>
      </c>
      <c r="CJ641" s="437" t="n">
        <v>28.2</v>
      </c>
      <c r="CK641" s="437" t="n">
        <v>2.53</v>
      </c>
      <c r="CL641" s="424"/>
      <c r="CM641" s="424" t="n">
        <v>17.41</v>
      </c>
      <c r="CN641" s="424" t="n">
        <v>75</v>
      </c>
      <c r="CO641" s="433"/>
      <c r="CP641" s="433"/>
      <c r="CQ641" s="438"/>
      <c r="CR641" s="438" t="n">
        <v>0.98</v>
      </c>
      <c r="CS641" s="425"/>
      <c r="CT641" s="433" t="n">
        <f aca="false">3500/CD641*24</f>
        <v>4.12209245264501</v>
      </c>
      <c r="CU641" s="435" t="n">
        <v>7.54</v>
      </c>
      <c r="CV641" s="439"/>
      <c r="CW641" s="440"/>
      <c r="CX641" s="441"/>
      <c r="CY641" s="442"/>
      <c r="CZ641" s="443"/>
      <c r="DA641" s="443"/>
      <c r="DB641" s="443"/>
      <c r="DC641" s="443"/>
      <c r="DD641" s="444"/>
      <c r="DE641" s="441"/>
      <c r="DF641" s="445" t="n">
        <v>19265</v>
      </c>
      <c r="DG641" s="446" t="n">
        <f aca="false">DF641+AF641/2</f>
        <v>20225</v>
      </c>
      <c r="DH641" s="422" t="n">
        <f aca="false">DG641/25000</f>
        <v>0.809</v>
      </c>
      <c r="DI641" s="447" t="n">
        <f aca="false">6700/DG641*24</f>
        <v>7.95055624227441</v>
      </c>
      <c r="DJ641" s="435" t="n">
        <v>7.78</v>
      </c>
      <c r="DK641" s="428" t="n">
        <v>1.7</v>
      </c>
      <c r="DL641" s="447" t="n">
        <f aca="false">9500/DG641*24</f>
        <v>11.2731767614339</v>
      </c>
      <c r="DM641" s="423" t="n">
        <v>28.2</v>
      </c>
      <c r="DN641" s="423" t="n">
        <v>1.95</v>
      </c>
      <c r="DO641" s="424" t="n">
        <v>7.67</v>
      </c>
      <c r="DP641" s="424" t="n">
        <v>17.5</v>
      </c>
      <c r="DQ641" s="424" t="n">
        <v>80</v>
      </c>
      <c r="DR641" s="433"/>
      <c r="DS641" s="433"/>
      <c r="DT641" s="438"/>
      <c r="DU641" s="438" t="n">
        <v>0.96</v>
      </c>
      <c r="DV641" s="425"/>
      <c r="DW641" s="447" t="n">
        <f aca="false">3500/DG641*24</f>
        <v>4.15327564894932</v>
      </c>
      <c r="DX641" s="435" t="n">
        <v>7.87</v>
      </c>
      <c r="DY641" s="439" t="n">
        <v>7.98</v>
      </c>
      <c r="DZ641" s="440" t="n">
        <v>15.6</v>
      </c>
      <c r="EA641" s="661" t="n">
        <f aca="false">DZ641*3.6</f>
        <v>56.16</v>
      </c>
      <c r="EB641" s="442" t="n">
        <v>7450</v>
      </c>
      <c r="EC641" s="443" t="n">
        <v>7.2</v>
      </c>
      <c r="ED641" s="443"/>
      <c r="EE641" s="443"/>
      <c r="EF641" s="443"/>
      <c r="EG641" s="444" t="n">
        <v>4</v>
      </c>
      <c r="EH641" s="441"/>
      <c r="EI641" s="430" t="n">
        <f aca="false">DY641</f>
        <v>7.98</v>
      </c>
      <c r="EJ641" s="448" t="n">
        <f aca="false">DZ641</f>
        <v>15.6</v>
      </c>
      <c r="EK641" s="449" t="n">
        <f aca="false">EA641</f>
        <v>56.16</v>
      </c>
      <c r="EL641" s="418" t="n">
        <f aca="false">EB641</f>
        <v>7450</v>
      </c>
      <c r="EM641" s="432" t="n">
        <f aca="false">EC641</f>
        <v>7.2</v>
      </c>
      <c r="EN641" s="432"/>
      <c r="EO641" s="432"/>
      <c r="EP641" s="432"/>
      <c r="EQ641" s="431" t="n">
        <f aca="false">EG641</f>
        <v>4</v>
      </c>
      <c r="ER641" s="449"/>
      <c r="ES641" s="450" t="n">
        <f aca="false">44000/(BA641+AF641)*24</f>
        <v>26.007930448489</v>
      </c>
      <c r="ET641" s="451" t="n">
        <f aca="false">(BA641+AF641)/BA$6</f>
        <v>0.81206</v>
      </c>
      <c r="EU641" s="452" t="n">
        <f aca="false">BV641/1000/ES641*24</f>
        <v>0.229945454545455</v>
      </c>
      <c r="EV641" s="451" t="n">
        <f aca="false">EU641/$EU$6</f>
        <v>0.425824915824916</v>
      </c>
      <c r="EW641" s="514" t="n">
        <f aca="false">1-EM641/BY641</f>
        <v>0.615322436432295</v>
      </c>
      <c r="EX641" s="515" t="n">
        <f aca="false">BY641-EM641</f>
        <v>11.5169741152132</v>
      </c>
      <c r="EY641" s="514" t="n">
        <f aca="false">1-EJ641/BU641</f>
        <v>0.570247933884297</v>
      </c>
      <c r="EZ641" s="515" t="n">
        <f aca="false">BU641-EJ641</f>
        <v>20.7</v>
      </c>
      <c r="FA641" s="451" t="n">
        <f aca="false">1-EK641/BV641</f>
        <v>0.774623974064996</v>
      </c>
      <c r="FB641" s="432" t="n">
        <f aca="false">BV641-EK641</f>
        <v>193.023557865182</v>
      </c>
      <c r="FC641" s="453"/>
      <c r="FD641" s="432"/>
      <c r="FE641" s="453" t="n">
        <f aca="false">1-EQ641/CB641</f>
        <v>0.964912280701754</v>
      </c>
      <c r="FF641" s="431" t="n">
        <f aca="false">CB641-EQ641</f>
        <v>110</v>
      </c>
      <c r="FG641" s="406" t="n">
        <v>50400</v>
      </c>
      <c r="FH641" s="590"/>
      <c r="FI641" s="591"/>
      <c r="FJ641" s="592"/>
      <c r="FK641" s="456" t="n">
        <f aca="false">3000/BS641*24</f>
        <v>1.77326798512425</v>
      </c>
      <c r="FL641" s="531" t="n">
        <v>2400</v>
      </c>
      <c r="FM641" s="456" t="n">
        <f aca="false">FL641/BS641*1000</f>
        <v>59.1089328374751</v>
      </c>
      <c r="FN641" s="531" t="n">
        <v>8426</v>
      </c>
      <c r="FO641" s="533" t="n">
        <f aca="false">FN641/11.15/1.2/1000</f>
        <v>0.629745889387145</v>
      </c>
      <c r="FP641" s="450" t="n">
        <f aca="false">FN641/BS641*1000</f>
        <v>207.521611703569</v>
      </c>
      <c r="FQ641" s="458" t="n">
        <v>46.8</v>
      </c>
      <c r="FR641" s="459" t="n">
        <f aca="false">FQ641/BS641*1000</f>
        <v>1.15262419033076</v>
      </c>
      <c r="FS641" s="577" t="n">
        <v>8.15</v>
      </c>
      <c r="FT641" s="578" t="n">
        <v>14.1</v>
      </c>
      <c r="FU641" s="661" t="n">
        <v>50</v>
      </c>
      <c r="FV641" s="580" t="n">
        <v>2</v>
      </c>
      <c r="FW641" s="581"/>
      <c r="FX641" s="580"/>
      <c r="FY641" s="453" t="n">
        <f aca="false">1-FV641/(EG641+DD641)</f>
        <v>0.5</v>
      </c>
      <c r="FZ641" s="453"/>
      <c r="GA641" s="430"/>
      <c r="GB641" s="514" t="n">
        <f aca="false">1-FT641/DZ641</f>
        <v>0.0961538461538462</v>
      </c>
      <c r="GC641" s="515" t="n">
        <f aca="false">(CW641+DZ641-FT641)</f>
        <v>1.5</v>
      </c>
      <c r="GD641" s="514" t="n">
        <f aca="false">1-FU641/EA641</f>
        <v>0.10968660968661</v>
      </c>
      <c r="GE641" s="528" t="n">
        <f aca="false">CX641+EA641-FU641</f>
        <v>6.16</v>
      </c>
      <c r="GF641" s="462" t="n">
        <f aca="false">4100/BS641*24</f>
        <v>2.42346624633648</v>
      </c>
      <c r="GG641" s="607" t="n">
        <v>20</v>
      </c>
      <c r="GH641" s="451" t="n">
        <f aca="false">GG641/80</f>
        <v>0.25</v>
      </c>
      <c r="GI641" s="406" t="n">
        <v>140</v>
      </c>
      <c r="GJ641" s="463" t="n">
        <f aca="false">GI641/GG641</f>
        <v>7</v>
      </c>
      <c r="GK641" s="464" t="n">
        <f aca="false">GG641/(BS641/24)*1000</f>
        <v>11.821786567495</v>
      </c>
      <c r="GL641" s="465" t="n">
        <v>8.02</v>
      </c>
      <c r="GM641" s="530" t="n">
        <v>13.4</v>
      </c>
      <c r="GN641" s="407" t="n">
        <v>49</v>
      </c>
      <c r="GO641" s="514" t="n">
        <f aca="false">1-GM641/FT641</f>
        <v>0.0496453900709219</v>
      </c>
      <c r="GP641" s="451" t="n">
        <f aca="false">1-GN641/FU641</f>
        <v>0.02</v>
      </c>
      <c r="GQ641" s="578" t="n">
        <v>8</v>
      </c>
      <c r="GR641" s="456" t="n">
        <f aca="false">4300/BS641*24</f>
        <v>2.54168411201143</v>
      </c>
      <c r="GS641" s="532" t="n">
        <f aca="false">HC641</f>
        <v>13.3</v>
      </c>
      <c r="GT641" s="532" t="n">
        <f aca="false">HD641</f>
        <v>41.23</v>
      </c>
      <c r="GU641" s="514" t="n">
        <f aca="false">1-GS641/GM641</f>
        <v>0.0074626865671642</v>
      </c>
      <c r="GV641" s="514" t="n">
        <f aca="false">1-GT641/GN641</f>
        <v>0.158571428571428</v>
      </c>
      <c r="GW641" s="514" t="n">
        <f aca="false">1-HC641/FT641</f>
        <v>0.0567375886524822</v>
      </c>
      <c r="GX641" s="514" t="n">
        <f aca="false">1-HD641/FU641</f>
        <v>0.1754</v>
      </c>
      <c r="GY641" s="463" t="n">
        <f aca="false">GK641/(FU641-HD641)</f>
        <v>1.34798022434379</v>
      </c>
      <c r="GZ641" s="406" t="n">
        <v>40969</v>
      </c>
      <c r="HA641" s="582" t="n">
        <v>8.19</v>
      </c>
      <c r="HB641" s="452" t="n">
        <v>8.04</v>
      </c>
      <c r="HC641" s="578" t="n">
        <v>13.3</v>
      </c>
      <c r="HD641" s="464" t="n">
        <f aca="false">HC641*3.1</f>
        <v>41.23</v>
      </c>
      <c r="HE641" s="464" t="n">
        <v>10.5</v>
      </c>
      <c r="HF641" s="464" t="n">
        <f aca="false">HE641*2.7</f>
        <v>28.35</v>
      </c>
      <c r="HG641" s="583"/>
      <c r="HH641" s="576" t="n">
        <v>6</v>
      </c>
      <c r="HI641" s="584" t="n">
        <v>7340</v>
      </c>
      <c r="HJ641" s="407" t="n">
        <f aca="false">HI641*0.67</f>
        <v>4917.8</v>
      </c>
      <c r="HK641" s="407"/>
      <c r="HL641" s="550"/>
      <c r="HM641" s="585"/>
      <c r="HN641" s="462" t="n">
        <v>5.14</v>
      </c>
      <c r="HO641" s="575"/>
      <c r="HP641" s="549" t="n">
        <v>0.01</v>
      </c>
      <c r="HQ641" s="586"/>
      <c r="HR641" s="587"/>
      <c r="HS641" s="521" t="n">
        <v>0.19</v>
      </c>
      <c r="HT641" s="588" t="n">
        <v>4</v>
      </c>
      <c r="HU641" s="523" t="n">
        <f aca="false">72500/BA641*24</f>
        <v>44.9809994054236</v>
      </c>
      <c r="HV641" s="514" t="n">
        <f aca="false">1-HC641/BE641</f>
        <v>0.633608815426997</v>
      </c>
      <c r="HW641" s="514" t="n">
        <f aca="false">1-HD641/BF641</f>
        <v>0.7423125</v>
      </c>
      <c r="HX641" s="514" t="n">
        <f aca="false">1-HN641/BK641</f>
        <v>0.730890052356021</v>
      </c>
      <c r="HY641" s="600"/>
    </row>
    <row r="642" s="599" customFormat="true" ht="15" hidden="false" customHeight="true" outlineLevel="0" collapsed="false">
      <c r="A642" s="401" t="n">
        <v>44124</v>
      </c>
      <c r="B642" s="516" t="n">
        <v>39995</v>
      </c>
      <c r="C642" s="403" t="n">
        <f aca="false">B642/$B$6</f>
        <v>0.7999</v>
      </c>
      <c r="D642" s="572" t="n">
        <v>7.88</v>
      </c>
      <c r="E642" s="573" t="n">
        <v>37.3</v>
      </c>
      <c r="F642" s="407" t="n">
        <v>180</v>
      </c>
      <c r="G642" s="407" t="n">
        <f aca="false">F642*B642/1000</f>
        <v>7199.1</v>
      </c>
      <c r="H642" s="403" t="n">
        <f aca="false">G642/$G$6</f>
        <v>0.287964</v>
      </c>
      <c r="I642" s="574"/>
      <c r="J642" s="407"/>
      <c r="K642" s="575"/>
      <c r="L642" s="575"/>
      <c r="M642" s="575"/>
      <c r="N642" s="576"/>
      <c r="O642" s="576"/>
      <c r="P642" s="410"/>
      <c r="Q642" s="410" t="n">
        <v>1440</v>
      </c>
      <c r="R642" s="410"/>
      <c r="S642" s="410"/>
      <c r="T642" s="411" t="n">
        <v>5.75</v>
      </c>
      <c r="U642" s="410" t="n">
        <f aca="false">V642/2.9</f>
        <v>3013.79310344828</v>
      </c>
      <c r="V642" s="410" t="n">
        <v>8740</v>
      </c>
      <c r="W642" s="410" t="n">
        <v>3775</v>
      </c>
      <c r="X642" s="517" t="n">
        <v>480</v>
      </c>
      <c r="Y642" s="474"/>
      <c r="Z642" s="430"/>
      <c r="AA642" s="410"/>
      <c r="AB642" s="410"/>
      <c r="AC642" s="410"/>
      <c r="AD642" s="475"/>
      <c r="AE642" s="478"/>
      <c r="AF642" s="479" t="n">
        <f aca="false">X642+Q642</f>
        <v>1920</v>
      </c>
      <c r="AG642" s="478" t="n">
        <f aca="false">AF642/$AF$6</f>
        <v>0.768</v>
      </c>
      <c r="AH642" s="479" t="n">
        <f aca="false">AI642/2.9</f>
        <v>2275.86206896552</v>
      </c>
      <c r="AI642" s="479" t="n">
        <f aca="false">(V642*Q642+F642*X642)/AF642</f>
        <v>6600</v>
      </c>
      <c r="AJ642" s="474" t="n">
        <f aca="false">(V642*Q642+X642*F642)/1000</f>
        <v>12672</v>
      </c>
      <c r="AK642" s="478" t="n">
        <f aca="false">AJ642/$AJ$6</f>
        <v>0.5632</v>
      </c>
      <c r="AL642" s="448" t="n">
        <v>38</v>
      </c>
      <c r="AM642" s="480"/>
      <c r="AN642" s="474" t="n">
        <v>4931</v>
      </c>
      <c r="AO642" s="474" t="n">
        <v>4943</v>
      </c>
      <c r="AP642" s="480" t="n">
        <v>7.36</v>
      </c>
      <c r="AQ642" s="448" t="n">
        <v>661</v>
      </c>
      <c r="AR642" s="474" t="n">
        <f aca="false">AQ642*3</f>
        <v>1983</v>
      </c>
      <c r="AS642" s="658" t="n">
        <f aca="false">AR642/AQ642</f>
        <v>3</v>
      </c>
      <c r="AT642" s="474" t="n">
        <v>5750</v>
      </c>
      <c r="AU642" s="448"/>
      <c r="AV642" s="481" t="n">
        <v>1</v>
      </c>
      <c r="AW642" s="480" t="n">
        <v>5.85</v>
      </c>
      <c r="AX642" s="480" t="n">
        <v>38.58</v>
      </c>
      <c r="AY642" s="481" t="n">
        <v>8</v>
      </c>
      <c r="AZ642" s="481" t="n">
        <v>2.5</v>
      </c>
      <c r="BA642" s="421" t="n">
        <f aca="false">CC642+DF642</f>
        <v>39498</v>
      </c>
      <c r="BB642" s="422" t="n">
        <f aca="false">BA642/$BA$6</f>
        <v>0.78996</v>
      </c>
      <c r="BC642" s="423"/>
      <c r="BD642" s="424" t="n">
        <v>7.87</v>
      </c>
      <c r="BE642" s="425" t="n">
        <v>35.9</v>
      </c>
      <c r="BF642" s="421" t="n">
        <v>155</v>
      </c>
      <c r="BG642" s="427" t="n">
        <v>8240</v>
      </c>
      <c r="BH642" s="421" t="n">
        <f aca="false">BG642*0.67</f>
        <v>5520.8</v>
      </c>
      <c r="BI642" s="433" t="n">
        <v>1347</v>
      </c>
      <c r="BJ642" s="422" t="n">
        <f aca="false">BI642/35.5*(23+35.5)/BH642</f>
        <v>0.402062060815844</v>
      </c>
      <c r="BK642" s="428" t="n">
        <v>20.7</v>
      </c>
      <c r="BL642" s="428" t="n">
        <v>13.9</v>
      </c>
      <c r="BM642" s="429" t="n">
        <v>5.8</v>
      </c>
      <c r="BN642" s="423" t="n">
        <v>2.1</v>
      </c>
      <c r="BO642" s="426" t="n">
        <v>160</v>
      </c>
      <c r="BP642" s="426" t="n">
        <v>32</v>
      </c>
      <c r="BQ642" s="424" t="n">
        <v>4.03</v>
      </c>
      <c r="BR642" s="422" t="n">
        <f aca="false">BQ642/$BQ$6</f>
        <v>0.559722222222222</v>
      </c>
      <c r="BS642" s="410" t="n">
        <f aca="false">BA642+AF642</f>
        <v>41418</v>
      </c>
      <c r="BT642" s="430" t="n">
        <f aca="false">(BD642*BA642+AP642*AF642)/(AF642+BA642)</f>
        <v>7.84635810517166</v>
      </c>
      <c r="BU642" s="431" t="n">
        <f aca="false">(AQ642*Y642+BA642*BE642)/(BA642+Y642)</f>
        <v>35.9</v>
      </c>
      <c r="BV642" s="431" t="n">
        <f aca="false">(BA642*BF642+AR642*AF642)/(AF642+BA642)</f>
        <v>239.739968129799</v>
      </c>
      <c r="BW642" s="431" t="n">
        <f aca="false">(BA642*BG642+AS642*AF642)/(AF642+BA642)</f>
        <v>7858.16022019412</v>
      </c>
      <c r="BX642" s="431" t="n">
        <f aca="false">BW642*0.65</f>
        <v>5107.80414312618</v>
      </c>
      <c r="BY642" s="431" t="n">
        <f aca="false">(BK642*BA642+AY642*AF642)/BS642</f>
        <v>20.1112704621179</v>
      </c>
      <c r="BZ642" s="431" t="n">
        <f aca="false">(BL642*BA642+AY642*AF642)/BS642</f>
        <v>13.6264957264957</v>
      </c>
      <c r="CA642" s="432" t="n">
        <f aca="false">(BN642*BA642+AZ642*AF642)/BS642</f>
        <v>2.11854266261046</v>
      </c>
      <c r="CB642" s="431" t="n">
        <f aca="false">BO642</f>
        <v>160</v>
      </c>
      <c r="CC642" s="433" t="n">
        <v>19705</v>
      </c>
      <c r="CD642" s="412" t="n">
        <f aca="false">CC642+AF642/2</f>
        <v>20665</v>
      </c>
      <c r="CE642" s="422" t="n">
        <f aca="false">CD642/25000</f>
        <v>0.8266</v>
      </c>
      <c r="CF642" s="434" t="n">
        <f aca="false">6700/CD642*24</f>
        <v>7.78127268328091</v>
      </c>
      <c r="CG642" s="435"/>
      <c r="CH642" s="428"/>
      <c r="CI642" s="447" t="n">
        <f aca="false">9500/CD642*24</f>
        <v>11.0331478345028</v>
      </c>
      <c r="CJ642" s="437" t="n">
        <v>28.4</v>
      </c>
      <c r="CK642" s="437" t="n">
        <v>2.66</v>
      </c>
      <c r="CL642" s="424"/>
      <c r="CM642" s="424" t="n">
        <v>18.3</v>
      </c>
      <c r="CN642" s="424" t="n">
        <v>95</v>
      </c>
      <c r="CO642" s="433"/>
      <c r="CP642" s="433"/>
      <c r="CQ642" s="438"/>
      <c r="CR642" s="438" t="n">
        <v>0.95</v>
      </c>
      <c r="CS642" s="425"/>
      <c r="CT642" s="433" t="n">
        <f aca="false">3500/CD642*24</f>
        <v>4.06484393902734</v>
      </c>
      <c r="CU642" s="435" t="n">
        <v>7.64</v>
      </c>
      <c r="CV642" s="439"/>
      <c r="CW642" s="440"/>
      <c r="CX642" s="441"/>
      <c r="CY642" s="442"/>
      <c r="CZ642" s="443"/>
      <c r="DA642" s="443"/>
      <c r="DB642" s="443"/>
      <c r="DC642" s="443"/>
      <c r="DD642" s="444"/>
      <c r="DE642" s="441"/>
      <c r="DF642" s="445" t="n">
        <v>19793</v>
      </c>
      <c r="DG642" s="446" t="n">
        <f aca="false">DF642+AF642/2</f>
        <v>20753</v>
      </c>
      <c r="DH642" s="422" t="n">
        <f aca="false">DG642/25000</f>
        <v>0.83012</v>
      </c>
      <c r="DI642" s="447" t="n">
        <f aca="false">6700/DG642*24</f>
        <v>7.74827735749048</v>
      </c>
      <c r="DJ642" s="435" t="n">
        <v>7.77</v>
      </c>
      <c r="DK642" s="428" t="n">
        <v>2.9</v>
      </c>
      <c r="DL642" s="447" t="n">
        <f aca="false">9500/DG642*24</f>
        <v>10.9863634173373</v>
      </c>
      <c r="DM642" s="423" t="n">
        <v>28.3</v>
      </c>
      <c r="DN642" s="423" t="n">
        <v>1.88</v>
      </c>
      <c r="DO642" s="424" t="n">
        <v>7.75</v>
      </c>
      <c r="DP642" s="424" t="n">
        <v>18.8</v>
      </c>
      <c r="DQ642" s="424" t="n">
        <v>84</v>
      </c>
      <c r="DR642" s="433" t="n">
        <v>5013</v>
      </c>
      <c r="DS642" s="433" t="n">
        <v>2458</v>
      </c>
      <c r="DT642" s="438" t="n">
        <f aca="false">DS642/DR642</f>
        <v>0.490325154598045</v>
      </c>
      <c r="DU642" s="438" t="n">
        <v>0.95</v>
      </c>
      <c r="DV642" s="425"/>
      <c r="DW642" s="447" t="n">
        <f aca="false">3500/DG642*24</f>
        <v>4.04760757480846</v>
      </c>
      <c r="DX642" s="435" t="n">
        <v>7.8</v>
      </c>
      <c r="DY642" s="439" t="n">
        <v>8.13</v>
      </c>
      <c r="DZ642" s="440" t="n">
        <v>17.5</v>
      </c>
      <c r="EA642" s="661" t="n">
        <f aca="false">DZ642*3.6</f>
        <v>63</v>
      </c>
      <c r="EB642" s="442" t="n">
        <v>7870</v>
      </c>
      <c r="EC642" s="443" t="n">
        <v>6.6</v>
      </c>
      <c r="ED642" s="443" t="n">
        <v>0.2</v>
      </c>
      <c r="EE642" s="443" t="n">
        <v>4.7</v>
      </c>
      <c r="EF642" s="443" t="n">
        <v>0.95</v>
      </c>
      <c r="EG642" s="444" t="n">
        <v>5</v>
      </c>
      <c r="EH642" s="441" t="n">
        <v>16</v>
      </c>
      <c r="EI642" s="430" t="n">
        <f aca="false">DY642</f>
        <v>8.13</v>
      </c>
      <c r="EJ642" s="448" t="n">
        <f aca="false">DZ642</f>
        <v>17.5</v>
      </c>
      <c r="EK642" s="449" t="n">
        <f aca="false">EA642</f>
        <v>63</v>
      </c>
      <c r="EL642" s="418" t="n">
        <f aca="false">EB642</f>
        <v>7870</v>
      </c>
      <c r="EM642" s="432" t="n">
        <f aca="false">EC642</f>
        <v>6.6</v>
      </c>
      <c r="EN642" s="432" t="n">
        <f aca="false">ED642</f>
        <v>0.2</v>
      </c>
      <c r="EO642" s="432" t="n">
        <f aca="false">EE642</f>
        <v>4.7</v>
      </c>
      <c r="EP642" s="432" t="n">
        <f aca="false">EF642</f>
        <v>0.95</v>
      </c>
      <c r="EQ642" s="431" t="n">
        <f aca="false">EG642</f>
        <v>5</v>
      </c>
      <c r="ER642" s="449" t="n">
        <f aca="false">EH642</f>
        <v>16</v>
      </c>
      <c r="ES642" s="450" t="n">
        <f aca="false">44000/(BA642+AF642)*24</f>
        <v>25.4961610893814</v>
      </c>
      <c r="ET642" s="451" t="n">
        <f aca="false">(BA642+AF642)/BA$6</f>
        <v>0.82836</v>
      </c>
      <c r="EU642" s="452" t="n">
        <f aca="false">BV642/1000/ES642*24</f>
        <v>0.225671590909091</v>
      </c>
      <c r="EV642" s="451" t="n">
        <f aca="false">EU642/$EU$6</f>
        <v>0.417910353535353</v>
      </c>
      <c r="EW642" s="514" t="n">
        <f aca="false">1-EM642/BY642</f>
        <v>0.671825804718209</v>
      </c>
      <c r="EX642" s="515" t="n">
        <f aca="false">BY642-EM642</f>
        <v>13.5112704621179</v>
      </c>
      <c r="EY642" s="514" t="n">
        <f aca="false">1-EJ642/BU642</f>
        <v>0.512534818941504</v>
      </c>
      <c r="EZ642" s="515" t="n">
        <f aca="false">BU642-EJ642</f>
        <v>18.4</v>
      </c>
      <c r="FA642" s="451" t="n">
        <f aca="false">1-EK642/BV642</f>
        <v>0.73721528165929</v>
      </c>
      <c r="FB642" s="432" t="n">
        <f aca="false">BV642-EK642</f>
        <v>176.739968129799</v>
      </c>
      <c r="FC642" s="453" t="n">
        <f aca="false">1-EP642/CA642</f>
        <v>0.551578537092374</v>
      </c>
      <c r="FD642" s="432" t="n">
        <f aca="false">CA642-EP642</f>
        <v>1.16854266261046</v>
      </c>
      <c r="FE642" s="453" t="n">
        <f aca="false">1-EQ642/CB642</f>
        <v>0.96875</v>
      </c>
      <c r="FF642" s="431" t="n">
        <f aca="false">CB642-EQ642</f>
        <v>155</v>
      </c>
      <c r="FG642" s="406" t="n">
        <v>50400</v>
      </c>
      <c r="FH642" s="590"/>
      <c r="FI642" s="591"/>
      <c r="FJ642" s="592"/>
      <c r="FK642" s="456" t="n">
        <f aca="false">3000/BS642*24</f>
        <v>1.73837461973055</v>
      </c>
      <c r="FL642" s="531" t="n">
        <v>2400</v>
      </c>
      <c r="FM642" s="456" t="n">
        <f aca="false">FL642/BS642*1000</f>
        <v>57.9458206576851</v>
      </c>
      <c r="FN642" s="531" t="n">
        <v>8444</v>
      </c>
      <c r="FO642" s="533" t="n">
        <f aca="false">FN642/11.15/1.2/1000</f>
        <v>0.631091180866966</v>
      </c>
      <c r="FP642" s="450" t="n">
        <f aca="false">FN642/BS642*1000</f>
        <v>203.872712347289</v>
      </c>
      <c r="FQ642" s="458" t="n">
        <v>46.8</v>
      </c>
      <c r="FR642" s="459" t="n">
        <f aca="false">FQ642/BS642*1000</f>
        <v>1.12994350282486</v>
      </c>
      <c r="FS642" s="577" t="n">
        <v>7.79</v>
      </c>
      <c r="FT642" s="578" t="n">
        <v>13</v>
      </c>
      <c r="FU642" s="661" t="n">
        <v>46</v>
      </c>
      <c r="FV642" s="580" t="n">
        <v>2</v>
      </c>
      <c r="FW642" s="581" t="n">
        <v>0.2</v>
      </c>
      <c r="FX642" s="580" t="n">
        <v>8</v>
      </c>
      <c r="FY642" s="453" t="n">
        <f aca="false">1-FV642/(EG642+DD642)</f>
        <v>0.6</v>
      </c>
      <c r="FZ642" s="453" t="n">
        <f aca="false">1-FW642/(EF642+DC642)</f>
        <v>0.789473684210526</v>
      </c>
      <c r="GA642" s="430" t="n">
        <f aca="false">EF642+DC642-FW642</f>
        <v>0.75</v>
      </c>
      <c r="GB642" s="514" t="n">
        <f aca="false">1-FT642/DZ642</f>
        <v>0.257142857142857</v>
      </c>
      <c r="GC642" s="515" t="n">
        <f aca="false">(CW642+DZ642-FT642)</f>
        <v>4.5</v>
      </c>
      <c r="GD642" s="514" t="n">
        <f aca="false">1-FU642/EA642</f>
        <v>0.26984126984127</v>
      </c>
      <c r="GE642" s="528" t="n">
        <f aca="false">CX642+EA642-FU642</f>
        <v>17</v>
      </c>
      <c r="GF642" s="462" t="n">
        <f aca="false">4100/BS642*24</f>
        <v>2.37577864696509</v>
      </c>
      <c r="GG642" s="607" t="n">
        <v>20</v>
      </c>
      <c r="GH642" s="451" t="n">
        <f aca="false">GG642/80</f>
        <v>0.25</v>
      </c>
      <c r="GI642" s="406" t="n">
        <v>140</v>
      </c>
      <c r="GJ642" s="463" t="n">
        <f aca="false">GI642/GG642</f>
        <v>7</v>
      </c>
      <c r="GK642" s="464" t="n">
        <f aca="false">GG642/(BS642/24)*1000</f>
        <v>11.589164131537</v>
      </c>
      <c r="GL642" s="465" t="n">
        <v>7.97</v>
      </c>
      <c r="GM642" s="530" t="n">
        <v>12.3</v>
      </c>
      <c r="GN642" s="407" t="n">
        <v>46</v>
      </c>
      <c r="GO642" s="514" t="n">
        <f aca="false">1-GM642/FT642</f>
        <v>0.0538461538461538</v>
      </c>
      <c r="GP642" s="451" t="n">
        <f aca="false">1-GN642/FU642</f>
        <v>0</v>
      </c>
      <c r="GQ642" s="578" t="n">
        <v>8</v>
      </c>
      <c r="GR642" s="456" t="n">
        <f aca="false">4300/BS642*24</f>
        <v>2.49167028828046</v>
      </c>
      <c r="GS642" s="532" t="n">
        <f aca="false">HC642</f>
        <v>11.2</v>
      </c>
      <c r="GT642" s="532" t="n">
        <f aca="false">HD642</f>
        <v>34.72</v>
      </c>
      <c r="GU642" s="514" t="n">
        <f aca="false">1-GS642/GM642</f>
        <v>0.0894308943089432</v>
      </c>
      <c r="GV642" s="514" t="n">
        <f aca="false">1-GT642/GN642</f>
        <v>0.245217391304348</v>
      </c>
      <c r="GW642" s="514" t="n">
        <f aca="false">1-HC642/FT642</f>
        <v>0.138461538461539</v>
      </c>
      <c r="GX642" s="514" t="n">
        <f aca="false">1-HD642/FU642</f>
        <v>0.245217391304348</v>
      </c>
      <c r="GY642" s="463" t="n">
        <f aca="false">GK642/(FU642-HD642)</f>
        <v>1.02740816768945</v>
      </c>
      <c r="GZ642" s="406" t="n">
        <v>40837</v>
      </c>
      <c r="HA642" s="582" t="n">
        <v>8.26</v>
      </c>
      <c r="HB642" s="452" t="n">
        <v>8.06</v>
      </c>
      <c r="HC642" s="578" t="n">
        <v>11.2</v>
      </c>
      <c r="HD642" s="464" t="n">
        <f aca="false">HC642*3.1</f>
        <v>34.72</v>
      </c>
      <c r="HE642" s="464" t="n">
        <v>10.8</v>
      </c>
      <c r="HF642" s="464" t="n">
        <f aca="false">HE642*2.7</f>
        <v>29.16</v>
      </c>
      <c r="HG642" s="583"/>
      <c r="HH642" s="576" t="n">
        <v>2</v>
      </c>
      <c r="HI642" s="584" t="n">
        <v>7610</v>
      </c>
      <c r="HJ642" s="407" t="n">
        <f aca="false">HI642*0.67</f>
        <v>5098.7</v>
      </c>
      <c r="HK642" s="407" t="n">
        <v>236</v>
      </c>
      <c r="HL642" s="550" t="n">
        <v>1321</v>
      </c>
      <c r="HM642" s="585" t="n">
        <v>6.5</v>
      </c>
      <c r="HN642" s="462" t="n">
        <v>4.43</v>
      </c>
      <c r="HO642" s="575" t="n">
        <v>0.15</v>
      </c>
      <c r="HP642" s="549" t="n">
        <v>0.01</v>
      </c>
      <c r="HQ642" s="586" t="n">
        <v>4.3</v>
      </c>
      <c r="HR642" s="587" t="n">
        <v>0.24</v>
      </c>
      <c r="HS642" s="521" t="n">
        <v>0.16</v>
      </c>
      <c r="HT642" s="588" t="n">
        <v>4</v>
      </c>
      <c r="HU642" s="523" t="n">
        <f aca="false">72500/BA642*24</f>
        <v>44.0528634361233</v>
      </c>
      <c r="HV642" s="514" t="n">
        <f aca="false">1-HC642/BE642</f>
        <v>0.688022284122563</v>
      </c>
      <c r="HW642" s="514" t="n">
        <f aca="false">1-HD642/BF642</f>
        <v>0.776</v>
      </c>
      <c r="HX642" s="514" t="n">
        <f aca="false">1-HN642/BK642</f>
        <v>0.785990338164251</v>
      </c>
      <c r="HY642" s="600"/>
    </row>
    <row r="643" s="599" customFormat="true" ht="15" hidden="false" customHeight="true" outlineLevel="0" collapsed="false">
      <c r="A643" s="401" t="n">
        <v>44125</v>
      </c>
      <c r="B643" s="516" t="n">
        <v>36465</v>
      </c>
      <c r="C643" s="403" t="n">
        <f aca="false">B643/$B$6</f>
        <v>0.7293</v>
      </c>
      <c r="D643" s="572" t="n">
        <v>8.01</v>
      </c>
      <c r="E643" s="573" t="n">
        <v>32.2</v>
      </c>
      <c r="F643" s="407" t="n">
        <v>141</v>
      </c>
      <c r="G643" s="407" t="n">
        <f aca="false">F643*B643/1000</f>
        <v>5141.565</v>
      </c>
      <c r="H643" s="403" t="n">
        <f aca="false">G643/$G$6</f>
        <v>0.2056626</v>
      </c>
      <c r="I643" s="574"/>
      <c r="J643" s="407"/>
      <c r="K643" s="575"/>
      <c r="L643" s="575"/>
      <c r="M643" s="575"/>
      <c r="N643" s="576"/>
      <c r="O643" s="576"/>
      <c r="P643" s="410"/>
      <c r="Q643" s="410" t="n">
        <v>1440</v>
      </c>
      <c r="R643" s="410"/>
      <c r="S643" s="410"/>
      <c r="T643" s="411" t="n">
        <v>5.51</v>
      </c>
      <c r="U643" s="410" t="n">
        <f aca="false">V643/2.9</f>
        <v>3350.34482758621</v>
      </c>
      <c r="V643" s="410" t="n">
        <v>9716</v>
      </c>
      <c r="W643" s="410" t="n">
        <v>3699</v>
      </c>
      <c r="X643" s="517" t="n">
        <v>480</v>
      </c>
      <c r="Y643" s="474"/>
      <c r="Z643" s="430"/>
      <c r="AA643" s="410"/>
      <c r="AB643" s="410"/>
      <c r="AC643" s="410"/>
      <c r="AD643" s="475"/>
      <c r="AE643" s="478"/>
      <c r="AF643" s="479" t="n">
        <f aca="false">X643+Q643</f>
        <v>1920</v>
      </c>
      <c r="AG643" s="478" t="n">
        <f aca="false">AF643/$AF$6</f>
        <v>0.768</v>
      </c>
      <c r="AH643" s="479" t="n">
        <f aca="false">AI643/2.9</f>
        <v>2524.91379310345</v>
      </c>
      <c r="AI643" s="479" t="n">
        <f aca="false">(V643*Q643+F643*X643)/AF643</f>
        <v>7322.25</v>
      </c>
      <c r="AJ643" s="474" t="n">
        <f aca="false">(V643*Q643+X643*F643)/1000</f>
        <v>14058.72</v>
      </c>
      <c r="AK643" s="478" t="n">
        <f aca="false">AJ643/$AJ$6</f>
        <v>0.624832</v>
      </c>
      <c r="AL643" s="448" t="n">
        <v>37</v>
      </c>
      <c r="AM643" s="480"/>
      <c r="AN643" s="474" t="n">
        <v>4666</v>
      </c>
      <c r="AO643" s="474" t="n">
        <v>4661</v>
      </c>
      <c r="AP643" s="480" t="n">
        <v>7.44</v>
      </c>
      <c r="AQ643" s="448" t="n">
        <v>663</v>
      </c>
      <c r="AR643" s="474" t="n">
        <f aca="false">AQ643*3</f>
        <v>1989</v>
      </c>
      <c r="AS643" s="658" t="n">
        <f aca="false">AR643/AQ643</f>
        <v>3</v>
      </c>
      <c r="AT643" s="474" t="n">
        <v>5850</v>
      </c>
      <c r="AU643" s="448"/>
      <c r="AV643" s="481" t="n">
        <v>0.5</v>
      </c>
      <c r="AW643" s="480" t="n">
        <v>5.24</v>
      </c>
      <c r="AX643" s="480" t="n">
        <v>40.31</v>
      </c>
      <c r="AY643" s="481" t="n">
        <v>12</v>
      </c>
      <c r="AZ643" s="481" t="n">
        <v>3.6</v>
      </c>
      <c r="BA643" s="421" t="n">
        <f aca="false">CC643+DF643</f>
        <v>37213</v>
      </c>
      <c r="BB643" s="422" t="n">
        <f aca="false">BA643/$BA$6</f>
        <v>0.74426</v>
      </c>
      <c r="BC643" s="423"/>
      <c r="BD643" s="424" t="n">
        <v>7.94</v>
      </c>
      <c r="BE643" s="425" t="n">
        <v>35.1</v>
      </c>
      <c r="BF643" s="421" t="n">
        <v>141</v>
      </c>
      <c r="BG643" s="427" t="n">
        <v>7710</v>
      </c>
      <c r="BH643" s="421" t="n">
        <f aca="false">BG643*0.67</f>
        <v>5165.7</v>
      </c>
      <c r="BI643" s="433"/>
      <c r="BJ643" s="422"/>
      <c r="BK643" s="428" t="n">
        <v>19.7</v>
      </c>
      <c r="BL643" s="428"/>
      <c r="BM643" s="429"/>
      <c r="BN643" s="423"/>
      <c r="BO643" s="426" t="n">
        <v>77</v>
      </c>
      <c r="BP643" s="426"/>
      <c r="BQ643" s="424" t="n">
        <v>4.17</v>
      </c>
      <c r="BR643" s="422" t="n">
        <f aca="false">BQ643/$BQ$6</f>
        <v>0.579166666666667</v>
      </c>
      <c r="BS643" s="410" t="n">
        <f aca="false">BA643+AF643</f>
        <v>39133</v>
      </c>
      <c r="BT643" s="430" t="n">
        <f aca="false">(BD643*BA643+AP643*AF643)/(AF643+BA643)</f>
        <v>7.91546827485754</v>
      </c>
      <c r="BU643" s="431" t="n">
        <f aca="false">(AQ643*Y643+BA643*BE643)/(BA643+Y643)</f>
        <v>35.1</v>
      </c>
      <c r="BV643" s="431" t="n">
        <f aca="false">(BA643*BF643+AR643*AF643)/(AF643+BA643)</f>
        <v>231.669256126543</v>
      </c>
      <c r="BW643" s="431" t="n">
        <f aca="false">(BA643*BG643+AS643*AF643)/(AF643+BA643)</f>
        <v>7331.86798865408</v>
      </c>
      <c r="BX643" s="431" t="n">
        <f aca="false">BW643*0.65</f>
        <v>4765.71419262515</v>
      </c>
      <c r="BY643" s="431" t="n">
        <f aca="false">(BK643*BA643+AY643*AF643)/BS643</f>
        <v>19.3222114328061</v>
      </c>
      <c r="BZ643" s="431"/>
      <c r="CA643" s="432"/>
      <c r="CB643" s="431" t="n">
        <f aca="false">BO643</f>
        <v>77</v>
      </c>
      <c r="CC643" s="433" t="n">
        <v>18627</v>
      </c>
      <c r="CD643" s="412" t="n">
        <f aca="false">CC643+AF643/2</f>
        <v>19587</v>
      </c>
      <c r="CE643" s="422" t="n">
        <f aca="false">CD643/25000</f>
        <v>0.78348</v>
      </c>
      <c r="CF643" s="434" t="n">
        <f aca="false">6700/CD643*24</f>
        <v>8.20952672691071</v>
      </c>
      <c r="CG643" s="435"/>
      <c r="CH643" s="428"/>
      <c r="CI643" s="447" t="n">
        <f aca="false">9500/CD643*24</f>
        <v>11.6403737172615</v>
      </c>
      <c r="CJ643" s="437" t="n">
        <v>28.3</v>
      </c>
      <c r="CK643" s="437" t="n">
        <v>2.72</v>
      </c>
      <c r="CL643" s="424"/>
      <c r="CM643" s="424" t="n">
        <v>18.74</v>
      </c>
      <c r="CN643" s="424" t="n">
        <v>71</v>
      </c>
      <c r="CO643" s="433"/>
      <c r="CP643" s="433"/>
      <c r="CQ643" s="438"/>
      <c r="CR643" s="438" t="n">
        <v>0.97</v>
      </c>
      <c r="CS643" s="425"/>
      <c r="CT643" s="433" t="n">
        <f aca="false">3500/CD643*24</f>
        <v>4.28855873793843</v>
      </c>
      <c r="CU643" s="435" t="n">
        <v>7.58</v>
      </c>
      <c r="CV643" s="439"/>
      <c r="CW643" s="440"/>
      <c r="CX643" s="441"/>
      <c r="CY643" s="442"/>
      <c r="CZ643" s="443"/>
      <c r="DA643" s="443"/>
      <c r="DB643" s="443"/>
      <c r="DC643" s="443"/>
      <c r="DD643" s="444"/>
      <c r="DE643" s="441"/>
      <c r="DF643" s="445" t="n">
        <v>18586</v>
      </c>
      <c r="DG643" s="446" t="n">
        <f aca="false">DF643+AF643/2</f>
        <v>19546</v>
      </c>
      <c r="DH643" s="422" t="n">
        <f aca="false">DG643/25000</f>
        <v>0.78184</v>
      </c>
      <c r="DI643" s="447" t="n">
        <f aca="false">6700/DG643*24</f>
        <v>8.22674716054436</v>
      </c>
      <c r="DJ643" s="435" t="n">
        <v>7.76</v>
      </c>
      <c r="DK643" s="428" t="n">
        <v>4.5</v>
      </c>
      <c r="DL643" s="447" t="n">
        <f aca="false">9500/DG643*24</f>
        <v>11.6647907500256</v>
      </c>
      <c r="DM643" s="423" t="n">
        <v>28.2</v>
      </c>
      <c r="DN643" s="423" t="n">
        <v>2.21</v>
      </c>
      <c r="DO643" s="424" t="n">
        <v>7.82</v>
      </c>
      <c r="DP643" s="424" t="n">
        <v>18.6</v>
      </c>
      <c r="DQ643" s="424" t="n">
        <v>71</v>
      </c>
      <c r="DR643" s="433"/>
      <c r="DS643" s="433"/>
      <c r="DT643" s="438"/>
      <c r="DU643" s="438" t="n">
        <v>0.97</v>
      </c>
      <c r="DV643" s="425"/>
      <c r="DW643" s="447" t="n">
        <f aca="false">3500/DG643*24</f>
        <v>4.29755448685153</v>
      </c>
      <c r="DX643" s="435" t="n">
        <v>7.64</v>
      </c>
      <c r="DY643" s="439" t="n">
        <v>8.02</v>
      </c>
      <c r="DZ643" s="440" t="n">
        <v>16.7</v>
      </c>
      <c r="EA643" s="661" t="n">
        <f aca="false">DZ643*3.6</f>
        <v>60.12</v>
      </c>
      <c r="EB643" s="442" t="n">
        <v>7740</v>
      </c>
      <c r="EC643" s="443" t="n">
        <v>6.2</v>
      </c>
      <c r="ED643" s="443"/>
      <c r="EE643" s="443"/>
      <c r="EF643" s="443"/>
      <c r="EG643" s="444" t="n">
        <v>6</v>
      </c>
      <c r="EH643" s="441"/>
      <c r="EI643" s="430" t="n">
        <f aca="false">DY643</f>
        <v>8.02</v>
      </c>
      <c r="EJ643" s="448" t="n">
        <f aca="false">DZ643</f>
        <v>16.7</v>
      </c>
      <c r="EK643" s="449" t="n">
        <f aca="false">EA643</f>
        <v>60.12</v>
      </c>
      <c r="EL643" s="418" t="n">
        <f aca="false">EB643</f>
        <v>7740</v>
      </c>
      <c r="EM643" s="432" t="n">
        <f aca="false">EC643</f>
        <v>6.2</v>
      </c>
      <c r="EN643" s="432"/>
      <c r="EO643" s="432"/>
      <c r="EP643" s="432"/>
      <c r="EQ643" s="431" t="n">
        <f aca="false">EG643</f>
        <v>6</v>
      </c>
      <c r="ER643" s="449"/>
      <c r="ES643" s="450" t="n">
        <f aca="false">44000/(BA643+AF643)*24</f>
        <v>26.9848976567092</v>
      </c>
      <c r="ET643" s="451" t="n">
        <f aca="false">(BA643+AF643)/BA$6</f>
        <v>0.78266</v>
      </c>
      <c r="EU643" s="452" t="n">
        <f aca="false">BV643/1000/ES643*24</f>
        <v>0.206043477272727</v>
      </c>
      <c r="EV643" s="451" t="n">
        <f aca="false">EU643/$EU$6</f>
        <v>0.381561994949495</v>
      </c>
      <c r="EW643" s="514" t="n">
        <f aca="false">1-EM643/BY643</f>
        <v>0.679125755270777</v>
      </c>
      <c r="EX643" s="515" t="n">
        <f aca="false">BY643-EM643</f>
        <v>13.1222114328061</v>
      </c>
      <c r="EY643" s="514" t="n">
        <f aca="false">1-EJ643/BU643</f>
        <v>0.524216524216524</v>
      </c>
      <c r="EZ643" s="515" t="n">
        <f aca="false">BU643-EJ643</f>
        <v>18.4</v>
      </c>
      <c r="FA643" s="451" t="n">
        <f aca="false">1-EK643/BV643</f>
        <v>0.740492109288938</v>
      </c>
      <c r="FB643" s="432" t="n">
        <f aca="false">BV643-EK643</f>
        <v>171.549256126543</v>
      </c>
      <c r="FC643" s="453"/>
      <c r="FD643" s="432"/>
      <c r="FE643" s="453" t="n">
        <f aca="false">1-EQ643/CB643</f>
        <v>0.922077922077922</v>
      </c>
      <c r="FF643" s="431" t="n">
        <f aca="false">CB643-EQ643</f>
        <v>71</v>
      </c>
      <c r="FG643" s="406" t="n">
        <v>50400</v>
      </c>
      <c r="FH643" s="590"/>
      <c r="FI643" s="591"/>
      <c r="FJ643" s="592"/>
      <c r="FK643" s="456" t="n">
        <f aca="false">3000/BS643*24</f>
        <v>1.83987938568472</v>
      </c>
      <c r="FL643" s="531" t="n">
        <v>2400</v>
      </c>
      <c r="FM643" s="456" t="n">
        <f aca="false">FL643/BS643*1000</f>
        <v>61.3293128561572</v>
      </c>
      <c r="FN643" s="531" t="n">
        <v>6950</v>
      </c>
      <c r="FO643" s="533" t="n">
        <f aca="false">FN643/11.15/1.2/1000</f>
        <v>0.519431988041853</v>
      </c>
      <c r="FP643" s="450" t="n">
        <f aca="false">FN643/BS643*1000</f>
        <v>177.599468479289</v>
      </c>
      <c r="FQ643" s="458" t="n">
        <v>46.8</v>
      </c>
      <c r="FR643" s="459" t="n">
        <f aca="false">FQ643/BS643*1000</f>
        <v>1.19592160069507</v>
      </c>
      <c r="FS643" s="577" t="n">
        <v>7.99</v>
      </c>
      <c r="FT643" s="578" t="n">
        <v>12.8</v>
      </c>
      <c r="FU643" s="661" t="n">
        <v>49</v>
      </c>
      <c r="FV643" s="580" t="n">
        <v>2</v>
      </c>
      <c r="FW643" s="581"/>
      <c r="FX643" s="580"/>
      <c r="FY643" s="453" t="n">
        <f aca="false">1-FV643/(EG643+DD643)</f>
        <v>0.666666666666667</v>
      </c>
      <c r="FZ643" s="453"/>
      <c r="GA643" s="430"/>
      <c r="GB643" s="514" t="n">
        <f aca="false">1-FT643/DZ643</f>
        <v>0.233532934131736</v>
      </c>
      <c r="GC643" s="515" t="n">
        <f aca="false">(CW643+DZ643-FT643)</f>
        <v>3.9</v>
      </c>
      <c r="GD643" s="514" t="n">
        <f aca="false">1-FU643/EA643</f>
        <v>0.184963406520293</v>
      </c>
      <c r="GE643" s="528" t="n">
        <f aca="false">CX643+EA643-FU643</f>
        <v>11.12</v>
      </c>
      <c r="GF643" s="462" t="n">
        <f aca="false">4100/BS643*24</f>
        <v>2.51450182710245</v>
      </c>
      <c r="GG643" s="607" t="n">
        <v>20</v>
      </c>
      <c r="GH643" s="451" t="n">
        <f aca="false">GG643/80</f>
        <v>0.25</v>
      </c>
      <c r="GI643" s="406" t="n">
        <v>140</v>
      </c>
      <c r="GJ643" s="463" t="n">
        <f aca="false">GI643/GG643</f>
        <v>7</v>
      </c>
      <c r="GK643" s="464" t="n">
        <f aca="false">GG643/(BS643/24)*1000</f>
        <v>12.2658625712314</v>
      </c>
      <c r="GL643" s="465" t="n">
        <v>8.15</v>
      </c>
      <c r="GM643" s="530" t="n">
        <v>12.2</v>
      </c>
      <c r="GN643" s="407" t="n">
        <v>39</v>
      </c>
      <c r="GO643" s="514" t="n">
        <f aca="false">1-GM643/FT643</f>
        <v>0.0468750000000001</v>
      </c>
      <c r="GP643" s="451" t="n">
        <f aca="false">1-GN643/FU643</f>
        <v>0.204081632653061</v>
      </c>
      <c r="GQ643" s="578" t="n">
        <v>8</v>
      </c>
      <c r="GR643" s="456" t="n">
        <f aca="false">4300/BS643*24</f>
        <v>2.63716045281476</v>
      </c>
      <c r="GS643" s="532" t="n">
        <f aca="false">HC643</f>
        <v>11.3</v>
      </c>
      <c r="GT643" s="532" t="n">
        <f aca="false">HD643</f>
        <v>35.03</v>
      </c>
      <c r="GU643" s="514" t="n">
        <f aca="false">1-GS643/GM643</f>
        <v>0.0737704918032785</v>
      </c>
      <c r="GV643" s="514" t="n">
        <f aca="false">1-GT643/GN643</f>
        <v>0.101794871794872</v>
      </c>
      <c r="GW643" s="514" t="n">
        <f aca="false">1-HC643/FT643</f>
        <v>0.1171875</v>
      </c>
      <c r="GX643" s="514" t="n">
        <f aca="false">1-HD643/FU643</f>
        <v>0.285102040816327</v>
      </c>
      <c r="GY643" s="463" t="n">
        <f aca="false">GK643/(FU643-HD643)</f>
        <v>0.878014500446059</v>
      </c>
      <c r="GZ643" s="406" t="n">
        <v>38832</v>
      </c>
      <c r="HA643" s="582" t="n">
        <v>8.27</v>
      </c>
      <c r="HB643" s="452" t="n">
        <v>8.05</v>
      </c>
      <c r="HC643" s="578" t="n">
        <v>11.3</v>
      </c>
      <c r="HD643" s="464" t="n">
        <f aca="false">HC643*3.1</f>
        <v>35.03</v>
      </c>
      <c r="HE643" s="464" t="n">
        <v>11.1</v>
      </c>
      <c r="HF643" s="464" t="n">
        <f aca="false">HE643*2.7</f>
        <v>29.97</v>
      </c>
      <c r="HG643" s="583"/>
      <c r="HH643" s="576" t="n">
        <v>4</v>
      </c>
      <c r="HI643" s="584" t="n">
        <v>7670</v>
      </c>
      <c r="HJ643" s="407" t="n">
        <f aca="false">HI643*0.67</f>
        <v>5138.9</v>
      </c>
      <c r="HK643" s="407"/>
      <c r="HL643" s="550"/>
      <c r="HM643" s="585"/>
      <c r="HN643" s="462" t="n">
        <v>6.35</v>
      </c>
      <c r="HO643" s="575"/>
      <c r="HP643" s="549" t="n">
        <v>0.01</v>
      </c>
      <c r="HQ643" s="586"/>
      <c r="HR643" s="587"/>
      <c r="HS643" s="521" t="n">
        <v>0.16</v>
      </c>
      <c r="HT643" s="588" t="n">
        <v>4</v>
      </c>
      <c r="HU643" s="523" t="n">
        <f aca="false">72500/BA643*24</f>
        <v>46.7578534383146</v>
      </c>
      <c r="HV643" s="514" t="n">
        <f aca="false">1-HC643/BE643</f>
        <v>0.678062678062678</v>
      </c>
      <c r="HW643" s="514" t="n">
        <f aca="false">1-HD643/BF643</f>
        <v>0.751560283687943</v>
      </c>
      <c r="HX643" s="514" t="n">
        <f aca="false">1-HN643/BK643</f>
        <v>0.677664974619289</v>
      </c>
      <c r="HY643" s="600"/>
    </row>
    <row r="644" s="599" customFormat="true" ht="15" hidden="false" customHeight="true" outlineLevel="0" collapsed="false">
      <c r="A644" s="401" t="n">
        <v>44126</v>
      </c>
      <c r="B644" s="516" t="n">
        <v>41938</v>
      </c>
      <c r="C644" s="403" t="n">
        <f aca="false">B644/$B$6</f>
        <v>0.83876</v>
      </c>
      <c r="D644" s="572" t="n">
        <v>8.03</v>
      </c>
      <c r="E644" s="573" t="n">
        <v>32.75</v>
      </c>
      <c r="F644" s="407" t="n">
        <v>169</v>
      </c>
      <c r="G644" s="407" t="n">
        <f aca="false">F644*B644/1000</f>
        <v>7087.522</v>
      </c>
      <c r="H644" s="403" t="n">
        <f aca="false">G644/$G$6</f>
        <v>0.28350088</v>
      </c>
      <c r="I644" s="574"/>
      <c r="J644" s="407"/>
      <c r="K644" s="575"/>
      <c r="L644" s="575"/>
      <c r="M644" s="575"/>
      <c r="N644" s="576"/>
      <c r="O644" s="576"/>
      <c r="P644" s="410"/>
      <c r="Q644" s="410" t="n">
        <v>1680</v>
      </c>
      <c r="R644" s="410"/>
      <c r="S644" s="410"/>
      <c r="T644" s="411" t="n">
        <v>5.13</v>
      </c>
      <c r="U644" s="410" t="n">
        <f aca="false">V644/2.9</f>
        <v>2920</v>
      </c>
      <c r="V644" s="410" t="n">
        <v>8468</v>
      </c>
      <c r="W644" s="410" t="n">
        <v>3032</v>
      </c>
      <c r="X644" s="517" t="n">
        <v>480</v>
      </c>
      <c r="Y644" s="474"/>
      <c r="Z644" s="430"/>
      <c r="AA644" s="410"/>
      <c r="AB644" s="410"/>
      <c r="AC644" s="410"/>
      <c r="AD644" s="475"/>
      <c r="AE644" s="478"/>
      <c r="AF644" s="479" t="n">
        <f aca="false">X644+Q644</f>
        <v>2160</v>
      </c>
      <c r="AG644" s="478" t="n">
        <f aca="false">AF644/$AF$6</f>
        <v>0.864</v>
      </c>
      <c r="AH644" s="479" t="n">
        <f aca="false">AI644/2.9</f>
        <v>2284.06130268199</v>
      </c>
      <c r="AI644" s="479" t="n">
        <f aca="false">(V644*Q644+F644*X644)/AF644</f>
        <v>6623.77777777778</v>
      </c>
      <c r="AJ644" s="474" t="n">
        <f aca="false">(V644*Q644+X644*F644)/1000</f>
        <v>14307.36</v>
      </c>
      <c r="AK644" s="478" t="n">
        <f aca="false">AJ644/$AJ$6</f>
        <v>0.635882666666667</v>
      </c>
      <c r="AL644" s="448" t="n">
        <v>37</v>
      </c>
      <c r="AM644" s="480"/>
      <c r="AN644" s="474" t="n">
        <v>4846</v>
      </c>
      <c r="AO644" s="474" t="n">
        <v>4830</v>
      </c>
      <c r="AP644" s="480" t="n">
        <v>7.49</v>
      </c>
      <c r="AQ644" s="448" t="n">
        <v>651</v>
      </c>
      <c r="AR644" s="474" t="n">
        <f aca="false">AQ644*3</f>
        <v>1953</v>
      </c>
      <c r="AS644" s="658" t="n">
        <f aca="false">AR644/AQ644</f>
        <v>3</v>
      </c>
      <c r="AT644" s="474" t="n">
        <v>5780</v>
      </c>
      <c r="AU644" s="448"/>
      <c r="AV644" s="481" t="n">
        <v>0.8</v>
      </c>
      <c r="AW644" s="480" t="n">
        <v>5</v>
      </c>
      <c r="AX644" s="480" t="n">
        <v>40.92</v>
      </c>
      <c r="AY644" s="481" t="n">
        <v>9.1</v>
      </c>
      <c r="AZ644" s="481" t="n">
        <v>3</v>
      </c>
      <c r="BA644" s="421" t="n">
        <f aca="false">CC644+DF644</f>
        <v>38824</v>
      </c>
      <c r="BB644" s="422" t="n">
        <f aca="false">BA644/$BA$6</f>
        <v>0.77648</v>
      </c>
      <c r="BC644" s="423"/>
      <c r="BD644" s="424" t="n">
        <v>7.96</v>
      </c>
      <c r="BE644" s="425" t="n">
        <v>34.9</v>
      </c>
      <c r="BF644" s="421" t="n">
        <v>159</v>
      </c>
      <c r="BG644" s="427" t="n">
        <v>6810</v>
      </c>
      <c r="BH644" s="421" t="n">
        <f aca="false">BG644*0.67</f>
        <v>4562.7</v>
      </c>
      <c r="BI644" s="433"/>
      <c r="BJ644" s="422"/>
      <c r="BK644" s="428" t="n">
        <v>17.4</v>
      </c>
      <c r="BL644" s="428"/>
      <c r="BM644" s="429"/>
      <c r="BN644" s="423"/>
      <c r="BO644" s="426" t="n">
        <v>101</v>
      </c>
      <c r="BP644" s="426"/>
      <c r="BQ644" s="424" t="n">
        <v>3.86</v>
      </c>
      <c r="BR644" s="422" t="n">
        <f aca="false">BQ644/$BQ$6</f>
        <v>0.536111111111111</v>
      </c>
      <c r="BS644" s="410" t="n">
        <f aca="false">BA644+AF644</f>
        <v>40984</v>
      </c>
      <c r="BT644" s="430" t="n">
        <f aca="false">(BD644*BA644+AP644*AF644)/(AF644+BA644)</f>
        <v>7.93522935779817</v>
      </c>
      <c r="BU644" s="431" t="n">
        <f aca="false">(AQ644*Y644+BA644*BE644)/(BA644+Y644)</f>
        <v>34.9</v>
      </c>
      <c r="BV644" s="431" t="n">
        <f aca="false">(BA644*BF644+AR644*AF644)/(AF644+BA644)</f>
        <v>253.550068319344</v>
      </c>
      <c r="BW644" s="431" t="n">
        <f aca="false">(BA644*BG644+AS644*AF644)/(AF644+BA644)</f>
        <v>6451.24731602577</v>
      </c>
      <c r="BX644" s="431" t="n">
        <f aca="false">BW644*0.65</f>
        <v>4193.31075541675</v>
      </c>
      <c r="BY644" s="431" t="n">
        <f aca="false">(BK644*BA644+AY644*AF644)/BS644</f>
        <v>16.9625609994144</v>
      </c>
      <c r="BZ644" s="431"/>
      <c r="CA644" s="432"/>
      <c r="CB644" s="431" t="n">
        <f aca="false">BO644</f>
        <v>101</v>
      </c>
      <c r="CC644" s="433" t="n">
        <v>19439</v>
      </c>
      <c r="CD644" s="412" t="n">
        <f aca="false">CC644+AF644/2</f>
        <v>20519</v>
      </c>
      <c r="CE644" s="422" t="n">
        <f aca="false">CD644/25000</f>
        <v>0.82076</v>
      </c>
      <c r="CF644" s="434" t="n">
        <f aca="false">6700/CD644*24</f>
        <v>7.83663921243725</v>
      </c>
      <c r="CG644" s="435"/>
      <c r="CH644" s="428"/>
      <c r="CI644" s="447" t="n">
        <f aca="false">9500/CD644*24</f>
        <v>11.1116526146498</v>
      </c>
      <c r="CJ644" s="437" t="n">
        <v>27.4</v>
      </c>
      <c r="CK644" s="437" t="n">
        <v>2.36</v>
      </c>
      <c r="CL644" s="424"/>
      <c r="CM644" s="424" t="n">
        <v>17.2</v>
      </c>
      <c r="CN644" s="424" t="n">
        <v>63</v>
      </c>
      <c r="CO644" s="433"/>
      <c r="CP644" s="433"/>
      <c r="CQ644" s="438"/>
      <c r="CR644" s="438" t="n">
        <v>0.99</v>
      </c>
      <c r="CS644" s="425"/>
      <c r="CT644" s="433" t="n">
        <f aca="false">3500/CD644*24</f>
        <v>4.09376675276573</v>
      </c>
      <c r="CU644" s="435" t="n">
        <v>7.16</v>
      </c>
      <c r="CV644" s="439"/>
      <c r="CW644" s="440"/>
      <c r="CX644" s="441"/>
      <c r="CY644" s="442"/>
      <c r="CZ644" s="443"/>
      <c r="DA644" s="443"/>
      <c r="DB644" s="443"/>
      <c r="DC644" s="443"/>
      <c r="DD644" s="444"/>
      <c r="DE644" s="441"/>
      <c r="DF644" s="445" t="n">
        <v>19385</v>
      </c>
      <c r="DG644" s="446" t="n">
        <f aca="false">DF644+AF644/2</f>
        <v>20465</v>
      </c>
      <c r="DH644" s="422" t="n">
        <f aca="false">DG644/25000</f>
        <v>0.8186</v>
      </c>
      <c r="DI644" s="447" t="n">
        <f aca="false">6700/DG644*24</f>
        <v>7.85731737112143</v>
      </c>
      <c r="DJ644" s="435" t="n">
        <v>7.79</v>
      </c>
      <c r="DK644" s="428" t="n">
        <v>4.2</v>
      </c>
      <c r="DL644" s="447" t="n">
        <f aca="false">9500/DG644*24</f>
        <v>11.1409723918886</v>
      </c>
      <c r="DM644" s="423" t="n">
        <v>27.5</v>
      </c>
      <c r="DN644" s="423" t="n">
        <v>2.78</v>
      </c>
      <c r="DO644" s="424" t="n">
        <v>7.84</v>
      </c>
      <c r="DP644" s="424" t="n">
        <v>17.9</v>
      </c>
      <c r="DQ644" s="424" t="n">
        <v>66</v>
      </c>
      <c r="DR644" s="433"/>
      <c r="DS644" s="433"/>
      <c r="DT644" s="438"/>
      <c r="DU644" s="438" t="n">
        <v>0.97</v>
      </c>
      <c r="DV644" s="425"/>
      <c r="DW644" s="447" t="n">
        <f aca="false">3500/DG644*24</f>
        <v>4.10456877595895</v>
      </c>
      <c r="DX644" s="435" t="n">
        <v>7.46</v>
      </c>
      <c r="DY644" s="439" t="n">
        <v>8.09</v>
      </c>
      <c r="DZ644" s="440" t="n">
        <v>16.2</v>
      </c>
      <c r="EA644" s="661" t="n">
        <f aca="false">DZ644*3.6</f>
        <v>58.32</v>
      </c>
      <c r="EB644" s="442" t="n">
        <v>7490</v>
      </c>
      <c r="EC644" s="443" t="n">
        <v>5.4</v>
      </c>
      <c r="ED644" s="443"/>
      <c r="EE644" s="443"/>
      <c r="EF644" s="443"/>
      <c r="EG644" s="444" t="n">
        <v>6</v>
      </c>
      <c r="EH644" s="441"/>
      <c r="EI644" s="430" t="n">
        <f aca="false">DY644</f>
        <v>8.09</v>
      </c>
      <c r="EJ644" s="448" t="n">
        <f aca="false">DZ644</f>
        <v>16.2</v>
      </c>
      <c r="EK644" s="449" t="n">
        <f aca="false">EA644</f>
        <v>58.32</v>
      </c>
      <c r="EL644" s="418" t="n">
        <f aca="false">EB644</f>
        <v>7490</v>
      </c>
      <c r="EM644" s="432" t="n">
        <f aca="false">EC644</f>
        <v>5.4</v>
      </c>
      <c r="EN644" s="432"/>
      <c r="EO644" s="432"/>
      <c r="EP644" s="432"/>
      <c r="EQ644" s="431" t="n">
        <f aca="false">EG644</f>
        <v>6</v>
      </c>
      <c r="ER644" s="449"/>
      <c r="ES644" s="450" t="n">
        <f aca="false">44000/(BA644+AF644)*24</f>
        <v>25.7661526449346</v>
      </c>
      <c r="ET644" s="451" t="n">
        <f aca="false">(BA644+AF644)/BA$6</f>
        <v>0.81968</v>
      </c>
      <c r="EU644" s="452" t="n">
        <f aca="false">BV644/1000/ES644*24</f>
        <v>0.236170363636364</v>
      </c>
      <c r="EV644" s="451" t="n">
        <f aca="false">EU644/$EU$6</f>
        <v>0.437352525252525</v>
      </c>
      <c r="EW644" s="514" t="n">
        <f aca="false">1-EM644/BY644</f>
        <v>0.681651844896155</v>
      </c>
      <c r="EX644" s="515" t="n">
        <f aca="false">BY644-EM644</f>
        <v>11.5625609994144</v>
      </c>
      <c r="EY644" s="514" t="n">
        <f aca="false">1-EJ644/BU644</f>
        <v>0.535816618911175</v>
      </c>
      <c r="EZ644" s="515" t="n">
        <f aca="false">BU644-EJ644</f>
        <v>18.7</v>
      </c>
      <c r="FA644" s="451" t="n">
        <f aca="false">1-EK644/BV644</f>
        <v>0.769986257994037</v>
      </c>
      <c r="FB644" s="432" t="n">
        <f aca="false">BV644-EK644</f>
        <v>195.230068319344</v>
      </c>
      <c r="FC644" s="453"/>
      <c r="FD644" s="432"/>
      <c r="FE644" s="453" t="n">
        <f aca="false">1-EQ644/CB644</f>
        <v>0.940594059405941</v>
      </c>
      <c r="FF644" s="431" t="n">
        <f aca="false">CB644-EQ644</f>
        <v>95</v>
      </c>
      <c r="FG644" s="406" t="n">
        <v>50400</v>
      </c>
      <c r="FH644" s="590"/>
      <c r="FI644" s="591"/>
      <c r="FJ644" s="592"/>
      <c r="FK644" s="456" t="n">
        <f aca="false">3000/BS644*24</f>
        <v>1.75678313488191</v>
      </c>
      <c r="FL644" s="531" t="n">
        <v>2400</v>
      </c>
      <c r="FM644" s="456" t="n">
        <f aca="false">FL644/BS644*1000</f>
        <v>58.5594378293968</v>
      </c>
      <c r="FN644" s="531" t="n">
        <v>5977</v>
      </c>
      <c r="FO644" s="533" t="n">
        <f aca="false">FN644/11.15/1.2/1000</f>
        <v>0.446711509715994</v>
      </c>
      <c r="FP644" s="450" t="n">
        <f aca="false">FN644/BS644*1000</f>
        <v>145.83739996096</v>
      </c>
      <c r="FQ644" s="458" t="n">
        <v>46.8</v>
      </c>
      <c r="FR644" s="459" t="n">
        <f aca="false">FQ644/BS644*1000</f>
        <v>1.14190903767324</v>
      </c>
      <c r="FS644" s="577" t="n">
        <v>7.95</v>
      </c>
      <c r="FT644" s="578" t="n">
        <v>13.2</v>
      </c>
      <c r="FU644" s="661" t="n">
        <v>44</v>
      </c>
      <c r="FV644" s="580" t="n">
        <v>8</v>
      </c>
      <c r="FW644" s="581"/>
      <c r="FX644" s="580"/>
      <c r="FY644" s="453" t="n">
        <f aca="false">1-FV644/(EG644+DD644)</f>
        <v>-0.333333333333333</v>
      </c>
      <c r="FZ644" s="453"/>
      <c r="GA644" s="430"/>
      <c r="GB644" s="514" t="n">
        <f aca="false">1-FT644/DZ644</f>
        <v>0.185185185185185</v>
      </c>
      <c r="GC644" s="515" t="n">
        <f aca="false">(CW644+DZ644-FT644)</f>
        <v>3</v>
      </c>
      <c r="GD644" s="514" t="n">
        <f aca="false">1-FU644/EA644</f>
        <v>0.245541838134431</v>
      </c>
      <c r="GE644" s="528" t="n">
        <f aca="false">CX644+EA644-FU644</f>
        <v>14.32</v>
      </c>
      <c r="GF644" s="462" t="n">
        <f aca="false">4100/BS644*24</f>
        <v>2.40093695100527</v>
      </c>
      <c r="GG644" s="607" t="n">
        <v>20</v>
      </c>
      <c r="GH644" s="451" t="n">
        <f aca="false">GG644/80</f>
        <v>0.25</v>
      </c>
      <c r="GI644" s="406" t="n">
        <v>140</v>
      </c>
      <c r="GJ644" s="463" t="n">
        <f aca="false">GI644/GG644</f>
        <v>7</v>
      </c>
      <c r="GK644" s="464" t="n">
        <f aca="false">GG644/(BS644/24)*1000</f>
        <v>11.7118875658794</v>
      </c>
      <c r="GL644" s="465" t="n">
        <v>8.15</v>
      </c>
      <c r="GM644" s="530" t="n">
        <v>12.4</v>
      </c>
      <c r="GN644" s="407" t="n">
        <v>44</v>
      </c>
      <c r="GO644" s="514" t="n">
        <f aca="false">1-GM644/FT644</f>
        <v>0.0606060606060606</v>
      </c>
      <c r="GP644" s="451" t="n">
        <f aca="false">1-GN644/FU644</f>
        <v>0</v>
      </c>
      <c r="GQ644" s="578" t="n">
        <v>8</v>
      </c>
      <c r="GR644" s="456" t="n">
        <f aca="false">4300/BS644*24</f>
        <v>2.51805582666406</v>
      </c>
      <c r="GS644" s="532" t="n">
        <f aca="false">HC644</f>
        <v>11.5</v>
      </c>
      <c r="GT644" s="532" t="n">
        <f aca="false">HD644</f>
        <v>35.65</v>
      </c>
      <c r="GU644" s="514" t="n">
        <f aca="false">1-GS644/GM644</f>
        <v>0.0725806451612904</v>
      </c>
      <c r="GV644" s="514" t="n">
        <f aca="false">1-GT644/GN644</f>
        <v>0.189772727272727</v>
      </c>
      <c r="GW644" s="514" t="n">
        <f aca="false">1-HC644/FT644</f>
        <v>0.128787878787879</v>
      </c>
      <c r="GX644" s="514" t="n">
        <f aca="false">1-HD644/FU644</f>
        <v>0.189772727272727</v>
      </c>
      <c r="GY644" s="463" t="n">
        <f aca="false">GK644/(FU644-HD644)</f>
        <v>1.40262126537477</v>
      </c>
      <c r="GZ644" s="406" t="n">
        <v>40271</v>
      </c>
      <c r="HA644" s="582" t="n">
        <v>8.35</v>
      </c>
      <c r="HB644" s="452" t="n">
        <v>8.04</v>
      </c>
      <c r="HC644" s="578" t="n">
        <v>11.5</v>
      </c>
      <c r="HD644" s="464" t="n">
        <f aca="false">HC644*3.1</f>
        <v>35.65</v>
      </c>
      <c r="HE644" s="464" t="n">
        <v>11.3</v>
      </c>
      <c r="HF644" s="464" t="n">
        <f aca="false">HE644*2.7</f>
        <v>30.51</v>
      </c>
      <c r="HG644" s="583"/>
      <c r="HH644" s="576" t="n">
        <v>8</v>
      </c>
      <c r="HI644" s="584" t="n">
        <v>7500</v>
      </c>
      <c r="HJ644" s="407" t="n">
        <f aca="false">HI644*0.67</f>
        <v>5025</v>
      </c>
      <c r="HK644" s="407"/>
      <c r="HL644" s="550"/>
      <c r="HM644" s="585"/>
      <c r="HN644" s="462" t="n">
        <v>5.99</v>
      </c>
      <c r="HO644" s="575"/>
      <c r="HP644" s="549" t="n">
        <v>0.01</v>
      </c>
      <c r="HQ644" s="586"/>
      <c r="HR644" s="587"/>
      <c r="HS644" s="521" t="n">
        <v>0.16</v>
      </c>
      <c r="HT644" s="588" t="n">
        <v>4</v>
      </c>
      <c r="HU644" s="523" t="n">
        <f aca="false">72500/BA644*24</f>
        <v>44.8176385740779</v>
      </c>
      <c r="HV644" s="514" t="n">
        <f aca="false">1-HC644/BE644</f>
        <v>0.670487106017192</v>
      </c>
      <c r="HW644" s="514" t="n">
        <f aca="false">1-HD644/BF644</f>
        <v>0.775786163522013</v>
      </c>
      <c r="HX644" s="514" t="n">
        <f aca="false">1-HN644/BK644</f>
        <v>0.655747126436782</v>
      </c>
      <c r="HY644" s="600"/>
    </row>
    <row r="645" s="599" customFormat="true" ht="15" hidden="false" customHeight="true" outlineLevel="0" collapsed="false">
      <c r="A645" s="401" t="n">
        <v>44127</v>
      </c>
      <c r="B645" s="516" t="n">
        <v>38075</v>
      </c>
      <c r="C645" s="403" t="n">
        <f aca="false">B645/$B$6</f>
        <v>0.7615</v>
      </c>
      <c r="D645" s="572" t="n">
        <v>8.24</v>
      </c>
      <c r="E645" s="573" t="n">
        <v>32.9</v>
      </c>
      <c r="F645" s="407" t="n">
        <v>161</v>
      </c>
      <c r="G645" s="407" t="n">
        <f aca="false">F645*B645/1000</f>
        <v>6130.075</v>
      </c>
      <c r="H645" s="403" t="n">
        <f aca="false">G645/$G$6</f>
        <v>0.245203</v>
      </c>
      <c r="I645" s="574"/>
      <c r="J645" s="407"/>
      <c r="K645" s="575"/>
      <c r="L645" s="575"/>
      <c r="M645" s="575"/>
      <c r="N645" s="576"/>
      <c r="O645" s="576"/>
      <c r="P645" s="410"/>
      <c r="Q645" s="410" t="n">
        <v>1680</v>
      </c>
      <c r="R645" s="410"/>
      <c r="S645" s="410"/>
      <c r="T645" s="411" t="n">
        <v>5.06</v>
      </c>
      <c r="U645" s="410" t="n">
        <f aca="false">V645/2.9</f>
        <v>2806.20689655172</v>
      </c>
      <c r="V645" s="410" t="n">
        <v>8138</v>
      </c>
      <c r="W645" s="410" t="n">
        <v>3218</v>
      </c>
      <c r="X645" s="517" t="n">
        <v>480</v>
      </c>
      <c r="Y645" s="474"/>
      <c r="Z645" s="430"/>
      <c r="AA645" s="410"/>
      <c r="AB645" s="410"/>
      <c r="AC645" s="410"/>
      <c r="AD645" s="475"/>
      <c r="AE645" s="478"/>
      <c r="AF645" s="479" t="n">
        <f aca="false">X645+Q645</f>
        <v>2160</v>
      </c>
      <c r="AG645" s="478" t="n">
        <f aca="false">AF645/$AF$6</f>
        <v>0.864</v>
      </c>
      <c r="AH645" s="479" t="n">
        <f aca="false">AI645/2.9</f>
        <v>2194.94252873563</v>
      </c>
      <c r="AI645" s="479" t="n">
        <f aca="false">(V645*Q645+F645*X645)/AF645</f>
        <v>6365.33333333333</v>
      </c>
      <c r="AJ645" s="474" t="n">
        <f aca="false">(V645*Q645+X645*F645)/1000</f>
        <v>13749.12</v>
      </c>
      <c r="AK645" s="478" t="n">
        <f aca="false">AJ645/$AJ$6</f>
        <v>0.611072</v>
      </c>
      <c r="AL645" s="448" t="n">
        <v>37</v>
      </c>
      <c r="AM645" s="480"/>
      <c r="AN645" s="474" t="n">
        <v>4666</v>
      </c>
      <c r="AO645" s="474" t="n">
        <v>4698</v>
      </c>
      <c r="AP645" s="480" t="n">
        <v>7</v>
      </c>
      <c r="AQ645" s="448" t="n">
        <v>604</v>
      </c>
      <c r="AR645" s="474" t="n">
        <f aca="false">AQ645*3</f>
        <v>1812</v>
      </c>
      <c r="AS645" s="658" t="n">
        <f aca="false">AR645/AQ645</f>
        <v>3</v>
      </c>
      <c r="AT645" s="474" t="n">
        <v>5330</v>
      </c>
      <c r="AU645" s="448"/>
      <c r="AV645" s="481" t="n">
        <v>0.5</v>
      </c>
      <c r="AW645" s="480" t="n">
        <v>4.46</v>
      </c>
      <c r="AX645" s="480" t="n">
        <v>37.46</v>
      </c>
      <c r="AY645" s="481" t="n">
        <v>9.1</v>
      </c>
      <c r="AZ645" s="481" t="n">
        <v>2.7</v>
      </c>
      <c r="BA645" s="421" t="n">
        <f aca="false">CC645+DF645</f>
        <v>38416</v>
      </c>
      <c r="BB645" s="422" t="n">
        <f aca="false">BA645/$BA$6</f>
        <v>0.76832</v>
      </c>
      <c r="BC645" s="423"/>
      <c r="BD645" s="424" t="n">
        <v>8.14</v>
      </c>
      <c r="BE645" s="425" t="n">
        <v>33.7</v>
      </c>
      <c r="BF645" s="421" t="n">
        <v>189</v>
      </c>
      <c r="BG645" s="427" t="n">
        <v>7670</v>
      </c>
      <c r="BH645" s="421" t="n">
        <f aca="false">BG645*0.67</f>
        <v>5138.9</v>
      </c>
      <c r="BI645" s="433"/>
      <c r="BJ645" s="422"/>
      <c r="BK645" s="428" t="n">
        <v>15.5</v>
      </c>
      <c r="BL645" s="428" t="n">
        <v>12.8</v>
      </c>
      <c r="BM645" s="429" t="n">
        <v>3</v>
      </c>
      <c r="BN645" s="423" t="n">
        <v>2.6</v>
      </c>
      <c r="BO645" s="426" t="n">
        <v>153</v>
      </c>
      <c r="BP645" s="426" t="n">
        <v>32</v>
      </c>
      <c r="BQ645" s="424" t="n">
        <v>4.91</v>
      </c>
      <c r="BR645" s="422" t="n">
        <f aca="false">BQ645/$BQ$6</f>
        <v>0.681944444444444</v>
      </c>
      <c r="BS645" s="410" t="n">
        <f aca="false">BA645+AF645</f>
        <v>40576</v>
      </c>
      <c r="BT645" s="430" t="n">
        <f aca="false">(BD645*BA645+AP645*AF645)/(AF645+BA645)</f>
        <v>8.07931388012618</v>
      </c>
      <c r="BU645" s="431" t="n">
        <f aca="false">(AQ645*Y645+BA645*BE645)/(BA645+Y645)</f>
        <v>33.7</v>
      </c>
      <c r="BV645" s="431" t="n">
        <f aca="false">(BA645*BF645+AR645*AF645)/(AF645+BA645)</f>
        <v>275.397870662461</v>
      </c>
      <c r="BW645" s="431" t="n">
        <f aca="false">(BA645*BG645+AS645*AF645)/(AF645+BA645)</f>
        <v>7261.85922712934</v>
      </c>
      <c r="BX645" s="431" t="n">
        <f aca="false">BW645*0.65</f>
        <v>4720.20849763407</v>
      </c>
      <c r="BY645" s="431" t="n">
        <f aca="false">(BK645*BA645+AY645*AF645)/BS645</f>
        <v>15.1593059936909</v>
      </c>
      <c r="BZ645" s="431" t="n">
        <f aca="false">(BL645*BA645+AY645*AF645)/BS645</f>
        <v>12.6030362776025</v>
      </c>
      <c r="CA645" s="432" t="n">
        <f aca="false">(BN645*BA645+AZ645*AF645)/BS645</f>
        <v>2.60532334384858</v>
      </c>
      <c r="CB645" s="431" t="n">
        <f aca="false">BO645</f>
        <v>153</v>
      </c>
      <c r="CC645" s="433" t="n">
        <v>19182</v>
      </c>
      <c r="CD645" s="412" t="n">
        <f aca="false">CC645+AF645/2</f>
        <v>20262</v>
      </c>
      <c r="CE645" s="422" t="n">
        <f aca="false">CD645/25000</f>
        <v>0.81048</v>
      </c>
      <c r="CF645" s="434" t="n">
        <f aca="false">6700/CD645*24</f>
        <v>7.93603790346461</v>
      </c>
      <c r="CG645" s="435"/>
      <c r="CH645" s="428"/>
      <c r="CI645" s="447" t="n">
        <f aca="false">9500/CD645*24</f>
        <v>11.2525910571513</v>
      </c>
      <c r="CJ645" s="437" t="n">
        <v>28.5</v>
      </c>
      <c r="CK645" s="437" t="n">
        <v>1.1</v>
      </c>
      <c r="CL645" s="424"/>
      <c r="CM645" s="424" t="n">
        <v>17.1</v>
      </c>
      <c r="CN645" s="424" t="n">
        <v>63</v>
      </c>
      <c r="CO645" s="433"/>
      <c r="CP645" s="433"/>
      <c r="CQ645" s="438"/>
      <c r="CR645" s="438" t="n">
        <v>0.97</v>
      </c>
      <c r="CS645" s="425"/>
      <c r="CT645" s="433" t="n">
        <f aca="false">3500/CD645*24</f>
        <v>4.14569144210838</v>
      </c>
      <c r="CU645" s="435" t="n">
        <v>7.47</v>
      </c>
      <c r="CV645" s="439"/>
      <c r="CW645" s="440"/>
      <c r="CX645" s="441"/>
      <c r="CY645" s="442"/>
      <c r="CZ645" s="443"/>
      <c r="DA645" s="443"/>
      <c r="DB645" s="443"/>
      <c r="DC645" s="443"/>
      <c r="DD645" s="444"/>
      <c r="DE645" s="441"/>
      <c r="DF645" s="445" t="n">
        <v>19234</v>
      </c>
      <c r="DG645" s="446" t="n">
        <f aca="false">DF645+AF645/2</f>
        <v>20314</v>
      </c>
      <c r="DH645" s="422" t="n">
        <f aca="false">DG645/25000</f>
        <v>0.81256</v>
      </c>
      <c r="DI645" s="447" t="n">
        <f aca="false">6700/DG645*24</f>
        <v>7.9157231465984</v>
      </c>
      <c r="DJ645" s="435" t="n">
        <v>7.85</v>
      </c>
      <c r="DK645" s="428" t="n">
        <v>4</v>
      </c>
      <c r="DL645" s="447" t="n">
        <f aca="false">9500/DG645*24</f>
        <v>11.223786551147</v>
      </c>
      <c r="DM645" s="423" t="n">
        <v>28.1</v>
      </c>
      <c r="DN645" s="423" t="n">
        <v>4.9</v>
      </c>
      <c r="DO645" s="424" t="n">
        <v>7.94</v>
      </c>
      <c r="DP645" s="424" t="n">
        <v>17.4</v>
      </c>
      <c r="DQ645" s="424" t="n">
        <v>65</v>
      </c>
      <c r="DR645" s="433"/>
      <c r="DS645" s="433"/>
      <c r="DT645" s="438"/>
      <c r="DU645" s="438" t="n">
        <v>0.97</v>
      </c>
      <c r="DV645" s="425"/>
      <c r="DW645" s="447" t="n">
        <f aca="false">3500/DG645*24</f>
        <v>4.13507925568573</v>
      </c>
      <c r="DX645" s="435" t="n">
        <v>7.6</v>
      </c>
      <c r="DY645" s="439" t="n">
        <v>8.15</v>
      </c>
      <c r="DZ645" s="440" t="n">
        <v>15.6</v>
      </c>
      <c r="EA645" s="661" t="n">
        <f aca="false">DZ645*3.6</f>
        <v>56.16</v>
      </c>
      <c r="EB645" s="442" t="n">
        <v>7270</v>
      </c>
      <c r="EC645" s="443" t="n">
        <v>4.2</v>
      </c>
      <c r="ED645" s="443" t="n">
        <v>0.21</v>
      </c>
      <c r="EE645" s="443" t="n">
        <v>5.2</v>
      </c>
      <c r="EF645" s="443" t="n">
        <v>0.9</v>
      </c>
      <c r="EG645" s="444" t="n">
        <v>3</v>
      </c>
      <c r="EH645" s="441" t="n">
        <v>16</v>
      </c>
      <c r="EI645" s="430" t="n">
        <f aca="false">DY645</f>
        <v>8.15</v>
      </c>
      <c r="EJ645" s="448" t="n">
        <f aca="false">DZ645</f>
        <v>15.6</v>
      </c>
      <c r="EK645" s="449" t="n">
        <f aca="false">EA645</f>
        <v>56.16</v>
      </c>
      <c r="EL645" s="418" t="n">
        <f aca="false">EB645</f>
        <v>7270</v>
      </c>
      <c r="EM645" s="432" t="n">
        <f aca="false">EC645</f>
        <v>4.2</v>
      </c>
      <c r="EN645" s="432" t="n">
        <f aca="false">ED645</f>
        <v>0.21</v>
      </c>
      <c r="EO645" s="432" t="n">
        <f aca="false">EE645</f>
        <v>5.2</v>
      </c>
      <c r="EP645" s="432" t="n">
        <f aca="false">EF645</f>
        <v>0.9</v>
      </c>
      <c r="EQ645" s="431" t="n">
        <f aca="false">EG645</f>
        <v>3</v>
      </c>
      <c r="ER645" s="449" t="n">
        <f aca="false">EH645</f>
        <v>16</v>
      </c>
      <c r="ES645" s="450" t="n">
        <f aca="false">44000/(BA645+AF645)*24</f>
        <v>26.0252365930599</v>
      </c>
      <c r="ET645" s="451" t="n">
        <f aca="false">(BA645+AF645)/BA$6</f>
        <v>0.81152</v>
      </c>
      <c r="EU645" s="452" t="n">
        <f aca="false">BV645/1000/ES645*24</f>
        <v>0.253966909090909</v>
      </c>
      <c r="EV645" s="451" t="n">
        <f aca="false">EU645/$EU$6</f>
        <v>0.470309090909091</v>
      </c>
      <c r="EW645" s="514" t="n">
        <f aca="false">1-EM645/BY645</f>
        <v>0.722942461762564</v>
      </c>
      <c r="EX645" s="515" t="n">
        <f aca="false">BY645-EM645</f>
        <v>10.9593059936909</v>
      </c>
      <c r="EY645" s="514" t="n">
        <f aca="false">1-EJ645/BU645</f>
        <v>0.537091988130564</v>
      </c>
      <c r="EZ645" s="515" t="n">
        <f aca="false">BU645-EJ645</f>
        <v>18.1</v>
      </c>
      <c r="FA645" s="451" t="n">
        <f aca="false">1-EK645/BV645</f>
        <v>0.796076854679708</v>
      </c>
      <c r="FB645" s="432" t="n">
        <f aca="false">BV645-EK645</f>
        <v>219.237870662461</v>
      </c>
      <c r="FC645" s="453" t="n">
        <f aca="false">1-EP645/CA645</f>
        <v>0.6545534349412</v>
      </c>
      <c r="FD645" s="432" t="n">
        <f aca="false">CA645-EP645</f>
        <v>1.70532334384858</v>
      </c>
      <c r="FE645" s="453" t="n">
        <f aca="false">1-EQ645/CB645</f>
        <v>0.980392156862745</v>
      </c>
      <c r="FF645" s="431" t="n">
        <f aca="false">CB645-EQ645</f>
        <v>150</v>
      </c>
      <c r="FG645" s="406" t="n">
        <v>50400</v>
      </c>
      <c r="FH645" s="590"/>
      <c r="FI645" s="591"/>
      <c r="FJ645" s="592"/>
      <c r="FK645" s="456" t="n">
        <f aca="false">3000/BS645*24</f>
        <v>1.77444794952681</v>
      </c>
      <c r="FL645" s="531" t="n">
        <v>2200</v>
      </c>
      <c r="FM645" s="456" t="n">
        <f aca="false">FL645/BS645*1000</f>
        <v>54.2192429022082</v>
      </c>
      <c r="FN645" s="531" t="n">
        <v>6672</v>
      </c>
      <c r="FO645" s="533" t="n">
        <f aca="false">FN645/11.15/1.2/1000</f>
        <v>0.498654708520179</v>
      </c>
      <c r="FP645" s="450" t="n">
        <f aca="false">FN645/BS645*1000</f>
        <v>164.432176656151</v>
      </c>
      <c r="FQ645" s="458" t="n">
        <v>46.8</v>
      </c>
      <c r="FR645" s="459" t="n">
        <f aca="false">FQ645/BS645*1000</f>
        <v>1.15339116719243</v>
      </c>
      <c r="FS645" s="577" t="n">
        <v>8</v>
      </c>
      <c r="FT645" s="578" t="n">
        <v>13</v>
      </c>
      <c r="FU645" s="661" t="n">
        <v>39</v>
      </c>
      <c r="FV645" s="580" t="n">
        <v>2</v>
      </c>
      <c r="FW645" s="581" t="n">
        <v>0.22</v>
      </c>
      <c r="FX645" s="580" t="n">
        <v>8</v>
      </c>
      <c r="FY645" s="453" t="n">
        <f aca="false">1-FV645/(EG645+DD645)</f>
        <v>0.333333333333333</v>
      </c>
      <c r="FZ645" s="453" t="n">
        <f aca="false">1-FW645/(EF645+DC645)</f>
        <v>0.755555555555556</v>
      </c>
      <c r="GA645" s="430" t="n">
        <f aca="false">EF645+DC645-FW645</f>
        <v>0.68</v>
      </c>
      <c r="GB645" s="514" t="n">
        <f aca="false">1-FT645/DZ645</f>
        <v>0.166666666666667</v>
      </c>
      <c r="GC645" s="515" t="n">
        <f aca="false">(CW645+DZ645-FT645)</f>
        <v>2.6</v>
      </c>
      <c r="GD645" s="514" t="n">
        <f aca="false">1-FU645/EA645</f>
        <v>0.305555555555555</v>
      </c>
      <c r="GE645" s="528" t="n">
        <f aca="false">CX645+EA645-FU645</f>
        <v>17.16</v>
      </c>
      <c r="GF645" s="462" t="n">
        <f aca="false">4100/BS645*24</f>
        <v>2.42507886435331</v>
      </c>
      <c r="GG645" s="607" t="n">
        <v>20</v>
      </c>
      <c r="GH645" s="451" t="n">
        <f aca="false">GG645/80</f>
        <v>0.25</v>
      </c>
      <c r="GI645" s="406" t="n">
        <v>140</v>
      </c>
      <c r="GJ645" s="463" t="n">
        <f aca="false">GI645/GG645</f>
        <v>7</v>
      </c>
      <c r="GK645" s="464" t="n">
        <f aca="false">GG645/(BS645/24)*1000</f>
        <v>11.8296529968454</v>
      </c>
      <c r="GL645" s="465" t="n">
        <v>8.27</v>
      </c>
      <c r="GM645" s="530" t="n">
        <v>12</v>
      </c>
      <c r="GN645" s="407" t="n">
        <v>38</v>
      </c>
      <c r="GO645" s="514" t="n">
        <f aca="false">1-GM645/FT645</f>
        <v>0.0769230769230769</v>
      </c>
      <c r="GP645" s="451" t="n">
        <f aca="false">1-GN645/FU645</f>
        <v>0.0256410256410257</v>
      </c>
      <c r="GQ645" s="578" t="n">
        <v>8</v>
      </c>
      <c r="GR645" s="456" t="n">
        <f aca="false">4300/BS645*24</f>
        <v>2.54337539432177</v>
      </c>
      <c r="GS645" s="532" t="n">
        <f aca="false">HC645</f>
        <v>11.2</v>
      </c>
      <c r="GT645" s="532" t="n">
        <f aca="false">HD645</f>
        <v>34.72</v>
      </c>
      <c r="GU645" s="514" t="n">
        <f aca="false">1-GS645/GM645</f>
        <v>0.0666666666666668</v>
      </c>
      <c r="GV645" s="514" t="n">
        <f aca="false">1-GT645/GN645</f>
        <v>0.0863157894736842</v>
      </c>
      <c r="GW645" s="514" t="n">
        <f aca="false">1-HC645/FT645</f>
        <v>0.138461538461539</v>
      </c>
      <c r="GX645" s="514" t="n">
        <f aca="false">1-HD645/FU645</f>
        <v>0.10974358974359</v>
      </c>
      <c r="GY645" s="463" t="n">
        <f aca="false">GK645/(FU645-HD645)</f>
        <v>2.76393761608538</v>
      </c>
      <c r="GZ645" s="406" t="n">
        <v>40453</v>
      </c>
      <c r="HA645" s="582" t="n">
        <v>8.28</v>
      </c>
      <c r="HB645" s="452" t="n">
        <v>8.06</v>
      </c>
      <c r="HC645" s="578" t="n">
        <v>11.2</v>
      </c>
      <c r="HD645" s="464" t="n">
        <f aca="false">HC645*3.1</f>
        <v>34.72</v>
      </c>
      <c r="HE645" s="464" t="n">
        <v>11</v>
      </c>
      <c r="HF645" s="464" t="n">
        <f aca="false">HE645*2.7</f>
        <v>29.7</v>
      </c>
      <c r="HG645" s="583"/>
      <c r="HH645" s="576" t="n">
        <v>10</v>
      </c>
      <c r="HI645" s="584" t="n">
        <v>7070</v>
      </c>
      <c r="HJ645" s="407" t="n">
        <f aca="false">HI645*0.67</f>
        <v>4736.9</v>
      </c>
      <c r="HK645" s="407"/>
      <c r="HL645" s="550" t="n">
        <v>1274</v>
      </c>
      <c r="HM645" s="585" t="n">
        <v>5.4</v>
      </c>
      <c r="HN645" s="462" t="n">
        <v>3.17</v>
      </c>
      <c r="HO645" s="575" t="n">
        <v>0.16</v>
      </c>
      <c r="HP645" s="549" t="n">
        <v>0.01</v>
      </c>
      <c r="HQ645" s="586" t="n">
        <v>4.9</v>
      </c>
      <c r="HR645" s="587" t="n">
        <v>0.28</v>
      </c>
      <c r="HS645" s="521" t="n">
        <v>0.2</v>
      </c>
      <c r="HT645" s="588" t="n">
        <v>4</v>
      </c>
      <c r="HU645" s="523" t="n">
        <f aca="false">72500/BA645*24</f>
        <v>45.2936276551437</v>
      </c>
      <c r="HV645" s="514" t="n">
        <f aca="false">1-HC645/BE645</f>
        <v>0.667655786350148</v>
      </c>
      <c r="HW645" s="514" t="n">
        <f aca="false">1-HD645/BF645</f>
        <v>0.816296296296296</v>
      </c>
      <c r="HX645" s="514" t="n">
        <f aca="false">1-HN645/BK645</f>
        <v>0.795483870967742</v>
      </c>
      <c r="HY645" s="600"/>
    </row>
    <row r="646" s="599" customFormat="true" ht="15" hidden="false" customHeight="true" outlineLevel="0" collapsed="false">
      <c r="A646" s="401" t="n">
        <v>44128</v>
      </c>
      <c r="B646" s="516" t="n">
        <v>37046</v>
      </c>
      <c r="C646" s="403" t="n">
        <f aca="false">B646/$B$6</f>
        <v>0.74092</v>
      </c>
      <c r="D646" s="572" t="n">
        <v>7.66</v>
      </c>
      <c r="E646" s="573" t="n">
        <v>33.8</v>
      </c>
      <c r="F646" s="407" t="n">
        <v>263</v>
      </c>
      <c r="G646" s="407" t="n">
        <f aca="false">F646*B646/1000</f>
        <v>9743.098</v>
      </c>
      <c r="H646" s="403" t="n">
        <f aca="false">G646/$G$6</f>
        <v>0.38972392</v>
      </c>
      <c r="I646" s="574"/>
      <c r="J646" s="407"/>
      <c r="K646" s="575"/>
      <c r="L646" s="575"/>
      <c r="M646" s="575"/>
      <c r="N646" s="576"/>
      <c r="O646" s="576"/>
      <c r="P646" s="410"/>
      <c r="Q646" s="410" t="n">
        <v>1680</v>
      </c>
      <c r="R646" s="410"/>
      <c r="S646" s="410"/>
      <c r="T646" s="411" t="n">
        <v>5</v>
      </c>
      <c r="U646" s="410" t="n">
        <f aca="false">V646/2.9</f>
        <v>2862.75862068966</v>
      </c>
      <c r="V646" s="410" t="n">
        <v>8302</v>
      </c>
      <c r="W646" s="410" t="n">
        <v>2152</v>
      </c>
      <c r="X646" s="517" t="n">
        <v>480</v>
      </c>
      <c r="Y646" s="474"/>
      <c r="Z646" s="430"/>
      <c r="AA646" s="410"/>
      <c r="AB646" s="410"/>
      <c r="AC646" s="410"/>
      <c r="AD646" s="475"/>
      <c r="AE646" s="478"/>
      <c r="AF646" s="479" t="n">
        <f aca="false">X646+Q646</f>
        <v>2160</v>
      </c>
      <c r="AG646" s="478" t="n">
        <f aca="false">AF646/$AF$6</f>
        <v>0.864</v>
      </c>
      <c r="AH646" s="479" t="n">
        <f aca="false">AI646/2.9</f>
        <v>2246.74329501916</v>
      </c>
      <c r="AI646" s="479" t="n">
        <f aca="false">(V646*Q646+F646*X646)/AF646</f>
        <v>6515.55555555556</v>
      </c>
      <c r="AJ646" s="474" t="n">
        <f aca="false">(V646*Q646+X646*F646)/1000</f>
        <v>14073.6</v>
      </c>
      <c r="AK646" s="478" t="n">
        <f aca="false">AJ646/$AJ$6</f>
        <v>0.625493333333333</v>
      </c>
      <c r="AL646" s="448" t="n">
        <v>37</v>
      </c>
      <c r="AM646" s="480"/>
      <c r="AN646" s="474" t="n">
        <v>4904</v>
      </c>
      <c r="AO646" s="474" t="n">
        <v>4898</v>
      </c>
      <c r="AP646" s="480" t="n">
        <v>7.38</v>
      </c>
      <c r="AQ646" s="448" t="n">
        <v>594</v>
      </c>
      <c r="AR646" s="474" t="n">
        <f aca="false">AQ646*3</f>
        <v>1782</v>
      </c>
      <c r="AS646" s="658" t="n">
        <f aca="false">AR646/AQ646</f>
        <v>3</v>
      </c>
      <c r="AT646" s="474" t="n">
        <v>5290</v>
      </c>
      <c r="AU646" s="448"/>
      <c r="AV646" s="481" t="n">
        <v>0.75</v>
      </c>
      <c r="AW646" s="480" t="n">
        <v>3.97</v>
      </c>
      <c r="AX646" s="480" t="n">
        <v>36.65</v>
      </c>
      <c r="AY646" s="481" t="n">
        <v>8.2</v>
      </c>
      <c r="AZ646" s="481" t="n">
        <v>2.3</v>
      </c>
      <c r="BA646" s="421" t="n">
        <f aca="false">CC646+DF646</f>
        <v>38070</v>
      </c>
      <c r="BB646" s="422" t="n">
        <f aca="false">BA646/$BA$6</f>
        <v>0.7614</v>
      </c>
      <c r="BC646" s="423"/>
      <c r="BD646" s="424" t="n">
        <v>8.09</v>
      </c>
      <c r="BE646" s="425" t="n">
        <v>31.2</v>
      </c>
      <c r="BF646" s="421" t="n">
        <v>249</v>
      </c>
      <c r="BG646" s="427" t="n">
        <v>7170</v>
      </c>
      <c r="BH646" s="421" t="n">
        <f aca="false">BG646*0.67</f>
        <v>4803.9</v>
      </c>
      <c r="BI646" s="433"/>
      <c r="BJ646" s="422"/>
      <c r="BK646" s="428" t="n">
        <v>14.9</v>
      </c>
      <c r="BL646" s="428"/>
      <c r="BM646" s="429"/>
      <c r="BN646" s="423"/>
      <c r="BO646" s="426" t="n">
        <v>201</v>
      </c>
      <c r="BP646" s="426"/>
      <c r="BQ646" s="424" t="n">
        <v>4.09</v>
      </c>
      <c r="BR646" s="422" t="n">
        <f aca="false">BQ646/$BQ$6</f>
        <v>0.568055555555556</v>
      </c>
      <c r="BS646" s="410" t="n">
        <f aca="false">BA646+AF646</f>
        <v>40230</v>
      </c>
      <c r="BT646" s="430" t="n">
        <f aca="false">(BD646*BA646+AP646*AF646)/(AF646+BA646)</f>
        <v>8.05187919463087</v>
      </c>
      <c r="BU646" s="431" t="n">
        <f aca="false">(AQ646*Y646+BA646*BE646)/(BA646+Y646)</f>
        <v>31.2</v>
      </c>
      <c r="BV646" s="431" t="n">
        <f aca="false">(BA646*BF646+AR646*AF646)/(AF646+BA646)</f>
        <v>331.308724832215</v>
      </c>
      <c r="BW646" s="431" t="n">
        <f aca="false">(BA646*BG646+AS646*AF646)/(AF646+BA646)</f>
        <v>6785.19463087248</v>
      </c>
      <c r="BX646" s="431" t="n">
        <f aca="false">BW646*0.65</f>
        <v>4410.37651006711</v>
      </c>
      <c r="BY646" s="431" t="n">
        <f aca="false">(BK646*BA646+AY646*AF646)/BS646</f>
        <v>14.5402684563758</v>
      </c>
      <c r="BZ646" s="431"/>
      <c r="CA646" s="432"/>
      <c r="CB646" s="431" t="n">
        <f aca="false">BO646</f>
        <v>201</v>
      </c>
      <c r="CC646" s="433" t="n">
        <v>19051</v>
      </c>
      <c r="CD646" s="412" t="n">
        <f aca="false">CC646+AF646/2</f>
        <v>20131</v>
      </c>
      <c r="CE646" s="422" t="n">
        <f aca="false">CD646/25000</f>
        <v>0.80524</v>
      </c>
      <c r="CF646" s="434" t="n">
        <f aca="false">6700/CD646*24</f>
        <v>7.98768069147087</v>
      </c>
      <c r="CG646" s="435"/>
      <c r="CH646" s="428"/>
      <c r="CI646" s="447" t="n">
        <f aca="false">9500/CD646*24</f>
        <v>11.3258159058169</v>
      </c>
      <c r="CJ646" s="437" t="n">
        <v>28.4</v>
      </c>
      <c r="CK646" s="437" t="n">
        <v>2.36</v>
      </c>
      <c r="CL646" s="424"/>
      <c r="CM646" s="424" t="n">
        <v>16.9</v>
      </c>
      <c r="CN646" s="424" t="n">
        <v>61</v>
      </c>
      <c r="CO646" s="433"/>
      <c r="CP646" s="433"/>
      <c r="CQ646" s="438"/>
      <c r="CR646" s="438" t="n">
        <v>0.97</v>
      </c>
      <c r="CS646" s="425"/>
      <c r="CT646" s="433" t="n">
        <f aca="false">3500/CD646*24</f>
        <v>4.17266901793254</v>
      </c>
      <c r="CU646" s="435" t="n">
        <v>7.5</v>
      </c>
      <c r="CV646" s="439"/>
      <c r="CW646" s="440"/>
      <c r="CX646" s="441"/>
      <c r="CY646" s="442"/>
      <c r="CZ646" s="443"/>
      <c r="DA646" s="443"/>
      <c r="DB646" s="443"/>
      <c r="DC646" s="443"/>
      <c r="DD646" s="444"/>
      <c r="DE646" s="441"/>
      <c r="DF646" s="445" t="n">
        <v>19019</v>
      </c>
      <c r="DG646" s="446" t="n">
        <f aca="false">DF646+AF646/2</f>
        <v>20099</v>
      </c>
      <c r="DH646" s="422" t="n">
        <f aca="false">DG646/25000</f>
        <v>0.80396</v>
      </c>
      <c r="DI646" s="447" t="n">
        <f aca="false">6700/DG646*24</f>
        <v>8.00039802975272</v>
      </c>
      <c r="DJ646" s="435" t="n">
        <v>7.83</v>
      </c>
      <c r="DK646" s="428" t="n">
        <v>4.1</v>
      </c>
      <c r="DL646" s="447" t="n">
        <f aca="false">9500/DG646*24</f>
        <v>11.3438479526345</v>
      </c>
      <c r="DM646" s="423" t="n">
        <v>28.2</v>
      </c>
      <c r="DN646" s="423" t="n">
        <v>4.7</v>
      </c>
      <c r="DO646" s="424" t="n">
        <v>7.87</v>
      </c>
      <c r="DP646" s="424" t="n">
        <v>16.6</v>
      </c>
      <c r="DQ646" s="424" t="n">
        <v>69</v>
      </c>
      <c r="DR646" s="433"/>
      <c r="DS646" s="433"/>
      <c r="DT646" s="438"/>
      <c r="DU646" s="438" t="n">
        <v>0.97</v>
      </c>
      <c r="DV646" s="425"/>
      <c r="DW646" s="447" t="n">
        <f aca="false">3500/DG646*24</f>
        <v>4.17931240360217</v>
      </c>
      <c r="DX646" s="435" t="n">
        <v>7.62</v>
      </c>
      <c r="DY646" s="439" t="n">
        <v>8.22</v>
      </c>
      <c r="DZ646" s="440" t="n">
        <v>15.7</v>
      </c>
      <c r="EA646" s="661" t="n">
        <f aca="false">DZ646*3.6</f>
        <v>56.52</v>
      </c>
      <c r="EB646" s="442" t="n">
        <v>7350</v>
      </c>
      <c r="EC646" s="443" t="n">
        <v>5.9</v>
      </c>
      <c r="ED646" s="443"/>
      <c r="EE646" s="443"/>
      <c r="EF646" s="443"/>
      <c r="EG646" s="444" t="n">
        <v>8</v>
      </c>
      <c r="EH646" s="441"/>
      <c r="EI646" s="430" t="n">
        <f aca="false">DY646</f>
        <v>8.22</v>
      </c>
      <c r="EJ646" s="448" t="n">
        <f aca="false">DZ646</f>
        <v>15.7</v>
      </c>
      <c r="EK646" s="449" t="n">
        <f aca="false">EA646</f>
        <v>56.52</v>
      </c>
      <c r="EL646" s="418" t="n">
        <f aca="false">EB646</f>
        <v>7350</v>
      </c>
      <c r="EM646" s="432" t="n">
        <f aca="false">EC646</f>
        <v>5.9</v>
      </c>
      <c r="EN646" s="432"/>
      <c r="EO646" s="432"/>
      <c r="EP646" s="432"/>
      <c r="EQ646" s="431" t="n">
        <f aca="false">EG646</f>
        <v>8</v>
      </c>
      <c r="ER646" s="449"/>
      <c r="ES646" s="450" t="n">
        <f aca="false">44000/(BA646+AF646)*24</f>
        <v>26.2490678598061</v>
      </c>
      <c r="ET646" s="451" t="n">
        <f aca="false">(BA646+AF646)/BA$6</f>
        <v>0.8046</v>
      </c>
      <c r="EU646" s="452" t="n">
        <f aca="false">BV646/1000/ES646*24</f>
        <v>0.302921590909091</v>
      </c>
      <c r="EV646" s="451" t="n">
        <f aca="false">EU646/$EU$6</f>
        <v>0.560965909090909</v>
      </c>
      <c r="EW646" s="514" t="n">
        <f aca="false">1-EM646/BY646</f>
        <v>0.594230325409647</v>
      </c>
      <c r="EX646" s="515" t="n">
        <f aca="false">BY646-EM646</f>
        <v>8.64026845637584</v>
      </c>
      <c r="EY646" s="514" t="n">
        <f aca="false">1-EJ646/BU646</f>
        <v>0.496794871794872</v>
      </c>
      <c r="EZ646" s="515" t="n">
        <f aca="false">BU646-EJ646</f>
        <v>15.5</v>
      </c>
      <c r="FA646" s="451" t="n">
        <f aca="false">1-EK646/BV646</f>
        <v>0.829403828623519</v>
      </c>
      <c r="FB646" s="432" t="n">
        <f aca="false">BV646-EK646</f>
        <v>274.788724832215</v>
      </c>
      <c r="FC646" s="453"/>
      <c r="FD646" s="432"/>
      <c r="FE646" s="453" t="n">
        <f aca="false">1-EQ646/CB646</f>
        <v>0.960199004975124</v>
      </c>
      <c r="FF646" s="431" t="n">
        <f aca="false">CB646-EQ646</f>
        <v>193</v>
      </c>
      <c r="FG646" s="406" t="n">
        <v>50400</v>
      </c>
      <c r="FH646" s="590"/>
      <c r="FI646" s="591"/>
      <c r="FJ646" s="592"/>
      <c r="FK646" s="456" t="n">
        <f aca="false">3000/BS646*24</f>
        <v>1.78970917225951</v>
      </c>
      <c r="FL646" s="531" t="n">
        <v>2200</v>
      </c>
      <c r="FM646" s="456" t="n">
        <f aca="false">FL646/BS646*1000</f>
        <v>54.6855580412627</v>
      </c>
      <c r="FN646" s="531" t="n">
        <v>8347</v>
      </c>
      <c r="FO646" s="533" t="n">
        <f aca="false">FN646/11.15/1.2/1000</f>
        <v>0.623841554559043</v>
      </c>
      <c r="FP646" s="450" t="n">
        <f aca="false">FN646/BS646*1000</f>
        <v>207.481978622918</v>
      </c>
      <c r="FQ646" s="458" t="n">
        <v>46.8</v>
      </c>
      <c r="FR646" s="459" t="n">
        <f aca="false">FQ646/BS646*1000</f>
        <v>1.16331096196868</v>
      </c>
      <c r="FS646" s="577" t="n">
        <v>7.98</v>
      </c>
      <c r="FT646" s="578" t="n">
        <v>12.5</v>
      </c>
      <c r="FU646" s="661" t="n">
        <v>42</v>
      </c>
      <c r="FV646" s="580" t="n">
        <v>2</v>
      </c>
      <c r="FW646" s="581"/>
      <c r="FX646" s="580"/>
      <c r="FY646" s="453" t="n">
        <f aca="false">1-FV646/(EG646+DD646)</f>
        <v>0.75</v>
      </c>
      <c r="FZ646" s="453"/>
      <c r="GA646" s="430"/>
      <c r="GB646" s="514" t="n">
        <f aca="false">1-FT646/DZ646</f>
        <v>0.203821656050955</v>
      </c>
      <c r="GC646" s="515" t="n">
        <f aca="false">(CW646+DZ646-FT646)</f>
        <v>3.2</v>
      </c>
      <c r="GD646" s="514" t="n">
        <f aca="false">1-FU646/EA646</f>
        <v>0.256900212314225</v>
      </c>
      <c r="GE646" s="528" t="n">
        <f aca="false">CX646+EA646-FU646</f>
        <v>14.52</v>
      </c>
      <c r="GF646" s="462" t="n">
        <f aca="false">4100/BS646*24</f>
        <v>2.44593586875466</v>
      </c>
      <c r="GG646" s="607" t="n">
        <v>20</v>
      </c>
      <c r="GH646" s="451" t="n">
        <f aca="false">GG646/80</f>
        <v>0.25</v>
      </c>
      <c r="GI646" s="406" t="n">
        <v>140</v>
      </c>
      <c r="GJ646" s="463" t="n">
        <f aca="false">GI646/GG646</f>
        <v>7</v>
      </c>
      <c r="GK646" s="464" t="n">
        <f aca="false">GG646/(BS646/24)*1000</f>
        <v>11.9313944817301</v>
      </c>
      <c r="GL646" s="465" t="n">
        <v>8.25</v>
      </c>
      <c r="GM646" s="530" t="n">
        <v>12</v>
      </c>
      <c r="GN646" s="407" t="n">
        <v>41</v>
      </c>
      <c r="GO646" s="514" t="n">
        <f aca="false">1-GM646/FT646</f>
        <v>0.04</v>
      </c>
      <c r="GP646" s="451" t="n">
        <f aca="false">1-GN646/FU646</f>
        <v>0.0238095238095238</v>
      </c>
      <c r="GQ646" s="578" t="n">
        <v>8</v>
      </c>
      <c r="GR646" s="456" t="n">
        <f aca="false">4300/BS646*24</f>
        <v>2.56524981357196</v>
      </c>
      <c r="GS646" s="532" t="n">
        <f aca="false">HC646</f>
        <v>11</v>
      </c>
      <c r="GT646" s="532" t="n">
        <f aca="false">HD646</f>
        <v>34.1</v>
      </c>
      <c r="GU646" s="514" t="n">
        <f aca="false">1-GS646/GM646</f>
        <v>0.0833333333333334</v>
      </c>
      <c r="GV646" s="514" t="n">
        <f aca="false">1-GT646/GN646</f>
        <v>0.168292682926829</v>
      </c>
      <c r="GW646" s="514" t="n">
        <f aca="false">1-HC646/FT646</f>
        <v>0.12</v>
      </c>
      <c r="GX646" s="514" t="n">
        <f aca="false">1-HD646/FU646</f>
        <v>0.188095238095238</v>
      </c>
      <c r="GY646" s="463" t="n">
        <f aca="false">GK646/(FU646-HD646)</f>
        <v>1.51030309895317</v>
      </c>
      <c r="GZ646" s="406" t="n">
        <v>40076</v>
      </c>
      <c r="HA646" s="582" t="n">
        <v>8.34</v>
      </c>
      <c r="HB646" s="452" t="n">
        <v>8.04</v>
      </c>
      <c r="HC646" s="578" t="n">
        <v>11</v>
      </c>
      <c r="HD646" s="464" t="n">
        <f aca="false">HC646*3.1</f>
        <v>34.1</v>
      </c>
      <c r="HE646" s="464" t="n">
        <v>10.2</v>
      </c>
      <c r="HF646" s="464" t="n">
        <f aca="false">HE646*2.7</f>
        <v>27.54</v>
      </c>
      <c r="HG646" s="583"/>
      <c r="HH646" s="576" t="n">
        <v>2</v>
      </c>
      <c r="HI646" s="584" t="n">
        <v>7270</v>
      </c>
      <c r="HJ646" s="407" t="n">
        <f aca="false">HI646*0.67</f>
        <v>4870.9</v>
      </c>
      <c r="HK646" s="407"/>
      <c r="HL646" s="550"/>
      <c r="HM646" s="585"/>
      <c r="HN646" s="462" t="n">
        <v>3.53</v>
      </c>
      <c r="HO646" s="575"/>
      <c r="HP646" s="549" t="n">
        <v>0.01</v>
      </c>
      <c r="HQ646" s="586"/>
      <c r="HR646" s="587"/>
      <c r="HS646" s="521" t="n">
        <v>0.16</v>
      </c>
      <c r="HT646" s="588" t="n">
        <v>2</v>
      </c>
      <c r="HU646" s="523" t="n">
        <f aca="false">72500/BA646*24</f>
        <v>45.7052797478329</v>
      </c>
      <c r="HV646" s="514" t="n">
        <f aca="false">1-HC646/BE646</f>
        <v>0.647435897435897</v>
      </c>
      <c r="HW646" s="514" t="n">
        <f aca="false">1-HD646/BF646</f>
        <v>0.863052208835341</v>
      </c>
      <c r="HX646" s="514" t="n">
        <f aca="false">1-HN646/BK646</f>
        <v>0.763087248322148</v>
      </c>
      <c r="HY646" s="600" t="s">
        <v>285</v>
      </c>
    </row>
    <row r="647" customFormat="false" ht="15" hidden="false" customHeight="true" outlineLevel="0" collapsed="false">
      <c r="A647" s="486" t="n">
        <v>44129</v>
      </c>
      <c r="B647" s="487" t="n">
        <v>34168</v>
      </c>
      <c r="C647" s="488" t="n">
        <f aca="false">B647/$B$6</f>
        <v>0.68336</v>
      </c>
      <c r="D647" s="489" t="n">
        <v>8.14</v>
      </c>
      <c r="E647" s="490" t="n">
        <v>36.45</v>
      </c>
      <c r="F647" s="491" t="n">
        <v>211</v>
      </c>
      <c r="G647" s="491" t="n">
        <f aca="false">F647*B647/1000</f>
        <v>7209.448</v>
      </c>
      <c r="H647" s="488" t="n">
        <f aca="false">G647/$G$6</f>
        <v>0.28837792</v>
      </c>
      <c r="I647" s="491"/>
      <c r="J647" s="491"/>
      <c r="K647" s="492"/>
      <c r="L647" s="492"/>
      <c r="M647" s="492"/>
      <c r="N647" s="493"/>
      <c r="O647" s="493"/>
      <c r="P647" s="410"/>
      <c r="Q647" s="410" t="n">
        <v>1680</v>
      </c>
      <c r="R647" s="410"/>
      <c r="S647" s="410"/>
      <c r="T647" s="411" t="n">
        <v>5.24</v>
      </c>
      <c r="U647" s="412" t="n">
        <f aca="false">V647/2.9</f>
        <v>2876.89655172414</v>
      </c>
      <c r="V647" s="410" t="n">
        <v>8343</v>
      </c>
      <c r="W647" s="410" t="n">
        <v>2620</v>
      </c>
      <c r="X647" s="413" t="n">
        <v>480</v>
      </c>
      <c r="Y647" s="474"/>
      <c r="Z647" s="430"/>
      <c r="AA647" s="448"/>
      <c r="AB647" s="410"/>
      <c r="AC647" s="410"/>
      <c r="AD647" s="475"/>
      <c r="AE647" s="478"/>
      <c r="AF647" s="479" t="n">
        <f aca="false">X647+Q647</f>
        <v>2160</v>
      </c>
      <c r="AG647" s="478" t="n">
        <f aca="false">AF647/$AF$6</f>
        <v>0.864</v>
      </c>
      <c r="AH647" s="479" t="n">
        <f aca="false">AI647/2.9</f>
        <v>2253.75478927203</v>
      </c>
      <c r="AI647" s="479" t="n">
        <f aca="false">(V647*Q647+F647*X647)/AF647</f>
        <v>6535.88888888889</v>
      </c>
      <c r="AJ647" s="474" t="n">
        <f aca="false">(V647*Q647+X647*F647)/1000</f>
        <v>14117.52</v>
      </c>
      <c r="AK647" s="478" t="n">
        <f aca="false">AJ647/$AJ$6</f>
        <v>0.627445333333333</v>
      </c>
      <c r="AL647" s="448" t="n">
        <v>37</v>
      </c>
      <c r="AM647" s="480"/>
      <c r="AN647" s="474" t="n">
        <v>4730</v>
      </c>
      <c r="AO647" s="474" t="n">
        <v>4765</v>
      </c>
      <c r="AP647" s="480" t="n">
        <v>7.11</v>
      </c>
      <c r="AQ647" s="448" t="n">
        <v>592</v>
      </c>
      <c r="AR647" s="474" t="n">
        <f aca="false">AQ647*3</f>
        <v>1776</v>
      </c>
      <c r="AS647" s="658" t="n">
        <f aca="false">AR647/AQ647</f>
        <v>3</v>
      </c>
      <c r="AT647" s="474" t="n">
        <v>5200</v>
      </c>
      <c r="AU647" s="448"/>
      <c r="AV647" s="481" t="n">
        <v>1.3</v>
      </c>
      <c r="AW647" s="480" t="n">
        <v>4.04</v>
      </c>
      <c r="AX647" s="480" t="n">
        <v>33.75</v>
      </c>
      <c r="AY647" s="481" t="n">
        <v>9.9</v>
      </c>
      <c r="AZ647" s="481" t="n">
        <v>2.3</v>
      </c>
      <c r="BA647" s="421" t="n">
        <f aca="false">CC647+DF647</f>
        <v>33168</v>
      </c>
      <c r="BB647" s="422" t="n">
        <f aca="false">BA647/$BA$6</f>
        <v>0.66336</v>
      </c>
      <c r="BC647" s="423"/>
      <c r="BD647" s="424" t="n">
        <v>8.05</v>
      </c>
      <c r="BE647" s="425" t="n">
        <v>33.3</v>
      </c>
      <c r="BF647" s="426" t="n">
        <v>184</v>
      </c>
      <c r="BG647" s="427" t="n">
        <v>6660</v>
      </c>
      <c r="BH647" s="421" t="n">
        <f aca="false">BG647*0.67</f>
        <v>4462.2</v>
      </c>
      <c r="BI647" s="421"/>
      <c r="BJ647" s="422"/>
      <c r="BK647" s="428" t="n">
        <v>14.4</v>
      </c>
      <c r="BL647" s="428"/>
      <c r="BM647" s="429"/>
      <c r="BN647" s="423"/>
      <c r="BO647" s="426" t="n">
        <v>341</v>
      </c>
      <c r="BP647" s="426"/>
      <c r="BQ647" s="424" t="n">
        <v>2.81</v>
      </c>
      <c r="BR647" s="422" t="n">
        <f aca="false">BQ647/$BQ$6</f>
        <v>0.390277777777778</v>
      </c>
      <c r="BS647" s="410" t="n">
        <f aca="false">BA647+AF647</f>
        <v>35328</v>
      </c>
      <c r="BT647" s="430" t="n">
        <f aca="false">(BD647*BA647+AP647*AF647)/(AF647+BA647)</f>
        <v>7.99252717391304</v>
      </c>
      <c r="BU647" s="431" t="n">
        <f aca="false">(AQ647*Y647+BA647*BE647)/(BA647+Y647)</f>
        <v>33.3</v>
      </c>
      <c r="BV647" s="431" t="n">
        <f aca="false">(BA647*BF647+AR647*AF647)/(AF647+BA647)</f>
        <v>281.336956521739</v>
      </c>
      <c r="BW647" s="431" t="n">
        <f aca="false">(BA647*BG647+AS647*AF647)/(AF647+BA647)</f>
        <v>6252.98233695652</v>
      </c>
      <c r="BX647" s="431" t="n">
        <f aca="false">BW647*0.65</f>
        <v>4064.43851902174</v>
      </c>
      <c r="BY647" s="431" t="n">
        <f aca="false">(BK647*BA647+AY647*AF647)/BS647</f>
        <v>14.1248641304348</v>
      </c>
      <c r="BZ647" s="431"/>
      <c r="CA647" s="432"/>
      <c r="CB647" s="431" t="n">
        <f aca="false">BO647</f>
        <v>341</v>
      </c>
      <c r="CC647" s="433" t="n">
        <v>16554</v>
      </c>
      <c r="CD647" s="412" t="n">
        <f aca="false">CC647+AF647/2</f>
        <v>17634</v>
      </c>
      <c r="CE647" s="422" t="n">
        <f aca="false">CD647/25000</f>
        <v>0.70536</v>
      </c>
      <c r="CF647" s="434" t="n">
        <f aca="false">6700/CD647*24</f>
        <v>9.11874787342634</v>
      </c>
      <c r="CG647" s="435"/>
      <c r="CH647" s="428"/>
      <c r="CI647" s="447" t="n">
        <f aca="false">9500/CD647*24</f>
        <v>12.9295678802314</v>
      </c>
      <c r="CJ647" s="437" t="n">
        <v>28.4</v>
      </c>
      <c r="CK647" s="437" t="n">
        <v>2.77</v>
      </c>
      <c r="CL647" s="424"/>
      <c r="CM647" s="424" t="n">
        <v>16.3</v>
      </c>
      <c r="CN647" s="424" t="n">
        <v>69</v>
      </c>
      <c r="CO647" s="433"/>
      <c r="CP647" s="433"/>
      <c r="CQ647" s="438"/>
      <c r="CR647" s="438" t="n">
        <v>0.96</v>
      </c>
      <c r="CS647" s="482"/>
      <c r="CT647" s="433" t="n">
        <f aca="false">3500/CD647*24</f>
        <v>4.7635250085063</v>
      </c>
      <c r="CU647" s="435" t="n">
        <v>7.15</v>
      </c>
      <c r="CV647" s="494"/>
      <c r="CW647" s="495"/>
      <c r="CX647" s="496"/>
      <c r="CY647" s="497"/>
      <c r="CZ647" s="498"/>
      <c r="DA647" s="498"/>
      <c r="DB647" s="498"/>
      <c r="DC647" s="498"/>
      <c r="DD647" s="499"/>
      <c r="DE647" s="499"/>
      <c r="DF647" s="433" t="n">
        <v>16614</v>
      </c>
      <c r="DG647" s="446" t="n">
        <f aca="false">DF647+AF647/2</f>
        <v>17694</v>
      </c>
      <c r="DH647" s="422" t="n">
        <f aca="false">DG647/25000</f>
        <v>0.70776</v>
      </c>
      <c r="DI647" s="447" t="n">
        <f aca="false">6700/DG647*24</f>
        <v>9.08782638182435</v>
      </c>
      <c r="DJ647" s="435" t="n">
        <v>7.77</v>
      </c>
      <c r="DK647" s="428" t="n">
        <v>4</v>
      </c>
      <c r="DL647" s="447" t="n">
        <f aca="false">9500/DG647*24</f>
        <v>12.8857239742286</v>
      </c>
      <c r="DM647" s="542" t="n">
        <v>28.6</v>
      </c>
      <c r="DN647" s="542" t="n">
        <v>2.9</v>
      </c>
      <c r="DO647" s="543" t="n">
        <v>7.84</v>
      </c>
      <c r="DP647" s="543" t="n">
        <v>18.2</v>
      </c>
      <c r="DQ647" s="543" t="n">
        <v>78</v>
      </c>
      <c r="DR647" s="433"/>
      <c r="DS647" s="433"/>
      <c r="DT647" s="438"/>
      <c r="DU647" s="438" t="n">
        <v>0.97</v>
      </c>
      <c r="DV647" s="482"/>
      <c r="DW647" s="447" t="n">
        <f aca="false">3500/DG647*24</f>
        <v>4.74737199050526</v>
      </c>
      <c r="DX647" s="435" t="n">
        <v>6.86</v>
      </c>
      <c r="DY647" s="494" t="n">
        <v>8.06</v>
      </c>
      <c r="DZ647" s="495" t="n">
        <v>16</v>
      </c>
      <c r="EA647" s="496" t="n">
        <f aca="false">DZ647*3.6</f>
        <v>57.6</v>
      </c>
      <c r="EB647" s="497" t="n">
        <v>7120</v>
      </c>
      <c r="EC647" s="498" t="n">
        <v>4.8</v>
      </c>
      <c r="ED647" s="498"/>
      <c r="EE647" s="498"/>
      <c r="EF647" s="498"/>
      <c r="EG647" s="499" t="n">
        <v>8</v>
      </c>
      <c r="EH647" s="496"/>
      <c r="EI647" s="430" t="n">
        <f aca="false">DY647</f>
        <v>8.06</v>
      </c>
      <c r="EJ647" s="448" t="n">
        <f aca="false">DZ647</f>
        <v>16</v>
      </c>
      <c r="EK647" s="449" t="n">
        <f aca="false">EA647</f>
        <v>57.6</v>
      </c>
      <c r="EL647" s="418" t="n">
        <f aca="false">EB647</f>
        <v>7120</v>
      </c>
      <c r="EM647" s="432" t="n">
        <f aca="false">EC647</f>
        <v>4.8</v>
      </c>
      <c r="EN647" s="432"/>
      <c r="EO647" s="432"/>
      <c r="EP647" s="432"/>
      <c r="EQ647" s="431" t="n">
        <f aca="false">EG647</f>
        <v>8</v>
      </c>
      <c r="ER647" s="449"/>
      <c r="ES647" s="450" t="n">
        <f aca="false">44000/(BA647+AF647)*24</f>
        <v>29.8913043478261</v>
      </c>
      <c r="ET647" s="451" t="n">
        <f aca="false">(BA647+AF647)/BA$6</f>
        <v>0.70656</v>
      </c>
      <c r="EU647" s="452" t="n">
        <f aca="false">BV647/1000/ES647*24</f>
        <v>0.225888</v>
      </c>
      <c r="EV647" s="500" t="n">
        <f aca="false">EU647/$EU$6</f>
        <v>0.418311111111111</v>
      </c>
      <c r="EW647" s="514" t="n">
        <f aca="false">1-EM647/BY647</f>
        <v>0.660173722332843</v>
      </c>
      <c r="EX647" s="515" t="n">
        <f aca="false">BY647-EM647</f>
        <v>9.32486413043478</v>
      </c>
      <c r="EY647" s="514" t="n">
        <f aca="false">1-EJ647/BU647</f>
        <v>0.519519519519519</v>
      </c>
      <c r="EZ647" s="515" t="n">
        <f aca="false">BU647-EJ647</f>
        <v>17.3</v>
      </c>
      <c r="FA647" s="451" t="n">
        <f aca="false">1-EK647/BV647</f>
        <v>0.795263300235676</v>
      </c>
      <c r="FB647" s="432" t="n">
        <f aca="false">BV647-EK647</f>
        <v>223.736956521739</v>
      </c>
      <c r="FC647" s="453"/>
      <c r="FD647" s="432"/>
      <c r="FE647" s="453" t="n">
        <f aca="false">1-EQ647/CB647</f>
        <v>0.976539589442815</v>
      </c>
      <c r="FF647" s="431" t="n">
        <f aca="false">CB647-EQ647</f>
        <v>333</v>
      </c>
      <c r="FG647" s="491" t="n">
        <v>50400</v>
      </c>
      <c r="FH647" s="499"/>
      <c r="FI647" s="502"/>
      <c r="FJ647" s="488"/>
      <c r="FK647" s="456" t="n">
        <f aca="false">3000/BS647*24</f>
        <v>2.03804347826087</v>
      </c>
      <c r="FL647" s="491" t="n">
        <v>2200</v>
      </c>
      <c r="FM647" s="456" t="n">
        <f aca="false">FL647/BS647*1000</f>
        <v>62.2735507246377</v>
      </c>
      <c r="FN647" s="491" t="n">
        <v>9064</v>
      </c>
      <c r="FO647" s="533" t="n">
        <f aca="false">FN647/11.15/1.2/1000</f>
        <v>0.677428998505232</v>
      </c>
      <c r="FP647" s="450" t="n">
        <f aca="false">FN647/BS647*1000</f>
        <v>256.567028985507</v>
      </c>
      <c r="FQ647" s="504" t="n">
        <v>46.8</v>
      </c>
      <c r="FR647" s="459" t="n">
        <f aca="false">FQ647/BS647*1000</f>
        <v>1.32472826086957</v>
      </c>
      <c r="FS647" s="505" t="n">
        <v>8.02</v>
      </c>
      <c r="FT647" s="536" t="n">
        <v>12.2</v>
      </c>
      <c r="FU647" s="496" t="n">
        <v>39</v>
      </c>
      <c r="FV647" s="491" t="n">
        <v>2</v>
      </c>
      <c r="FW647" s="505"/>
      <c r="FX647" s="491"/>
      <c r="FY647" s="453" t="n">
        <f aca="false">1-FV647/(EG647+DD647)</f>
        <v>0.75</v>
      </c>
      <c r="FZ647" s="453"/>
      <c r="GA647" s="430"/>
      <c r="GB647" s="500" t="n">
        <f aca="false">1-FT647/DZ647</f>
        <v>0.2375</v>
      </c>
      <c r="GC647" s="515" t="n">
        <f aca="false">(CW647+DZ647-FT647)</f>
        <v>3.8</v>
      </c>
      <c r="GD647" s="500" t="n">
        <f aca="false">1-FU647/EA647</f>
        <v>0.322916666666667</v>
      </c>
      <c r="GE647" s="528" t="n">
        <f aca="false">CX647+EA647-FU647</f>
        <v>18.6</v>
      </c>
      <c r="GF647" s="462" t="n">
        <f aca="false">4100/BS647*24</f>
        <v>2.78532608695652</v>
      </c>
      <c r="GG647" s="491" t="n">
        <v>20</v>
      </c>
      <c r="GH647" s="527" t="n">
        <f aca="false">GG647/80</f>
        <v>0.25</v>
      </c>
      <c r="GI647" s="491" t="n">
        <v>140</v>
      </c>
      <c r="GJ647" s="545" t="n">
        <f aca="false">GI647/GG647</f>
        <v>7</v>
      </c>
      <c r="GK647" s="464" t="n">
        <f aca="false">GG647/(BS647/24)*1000</f>
        <v>13.5869565217391</v>
      </c>
      <c r="GL647" s="508" t="n">
        <v>8.14</v>
      </c>
      <c r="GM647" s="536" t="n">
        <v>11.2</v>
      </c>
      <c r="GN647" s="537" t="n">
        <v>38</v>
      </c>
      <c r="GO647" s="527" t="n">
        <f aca="false">1-GM647/FT647</f>
        <v>0.0819672131147541</v>
      </c>
      <c r="GP647" s="527" t="n">
        <f aca="false">1-GN647/FU647</f>
        <v>0.0256410256410257</v>
      </c>
      <c r="GQ647" s="536" t="n">
        <v>8</v>
      </c>
      <c r="GR647" s="456" t="n">
        <f aca="false">4300/BS647*24</f>
        <v>2.92119565217391</v>
      </c>
      <c r="GS647" s="537" t="n">
        <f aca="false">HC647</f>
        <v>10.8</v>
      </c>
      <c r="GT647" s="537" t="n">
        <f aca="false">HD647</f>
        <v>33.48</v>
      </c>
      <c r="GU647" s="527" t="n">
        <f aca="false">1-GS647/GM647</f>
        <v>0.0357142857142856</v>
      </c>
      <c r="GV647" s="527" t="n">
        <f aca="false">1-GT647/GN647</f>
        <v>0.118947368421053</v>
      </c>
      <c r="GW647" s="527" t="n">
        <f aca="false">1-HC647/FT647</f>
        <v>0.114754098360656</v>
      </c>
      <c r="GX647" s="527" t="n">
        <f aca="false">1-HD647/FU647</f>
        <v>0.141538461538461</v>
      </c>
      <c r="GY647" s="545" t="n">
        <f aca="false">GK647/(FU647-HD647)</f>
        <v>2.46140516698173</v>
      </c>
      <c r="GZ647" s="491" t="n">
        <v>35969</v>
      </c>
      <c r="HA647" s="494" t="n">
        <v>8.36</v>
      </c>
      <c r="HB647" s="494" t="n">
        <v>8.03</v>
      </c>
      <c r="HC647" s="495" t="n">
        <v>10.8</v>
      </c>
      <c r="HD647" s="499" t="n">
        <f aca="false">HC647*3.1</f>
        <v>33.48</v>
      </c>
      <c r="HE647" s="499" t="n">
        <v>11</v>
      </c>
      <c r="HF647" s="499" t="n">
        <f aca="false">HE647*2.7</f>
        <v>29.7</v>
      </c>
      <c r="HG647" s="499"/>
      <c r="HH647" s="493" t="n">
        <v>4</v>
      </c>
      <c r="HI647" s="509" t="n">
        <v>7040</v>
      </c>
      <c r="HJ647" s="491" t="n">
        <f aca="false">HI647*0.67</f>
        <v>4716.8</v>
      </c>
      <c r="HK647" s="491"/>
      <c r="HL647" s="491"/>
      <c r="HM647" s="544"/>
      <c r="HN647" s="507" t="n">
        <v>2.53</v>
      </c>
      <c r="HO647" s="492"/>
      <c r="HP647" s="546" t="n">
        <v>0.01</v>
      </c>
      <c r="HQ647" s="524"/>
      <c r="HR647" s="525"/>
      <c r="HS647" s="525" t="n">
        <v>0.1</v>
      </c>
      <c r="HT647" s="512" t="n">
        <v>4</v>
      </c>
      <c r="HU647" s="526" t="n">
        <f aca="false">72500/BA647*24</f>
        <v>52.4602026049204</v>
      </c>
      <c r="HV647" s="527" t="n">
        <f aca="false">1-HC647/BE647</f>
        <v>0.675675675675676</v>
      </c>
      <c r="HW647" s="527" t="n">
        <f aca="false">1-HD647/BF647</f>
        <v>0.818043478260869</v>
      </c>
      <c r="HX647" s="527" t="n">
        <f aca="false">1-HN647/BK647</f>
        <v>0.824305555555556</v>
      </c>
      <c r="HY647" s="513"/>
    </row>
    <row r="648" s="599" customFormat="true" ht="15" hidden="false" customHeight="true" outlineLevel="0" collapsed="false">
      <c r="A648" s="401" t="n">
        <v>44130</v>
      </c>
      <c r="B648" s="516" t="n">
        <v>39558</v>
      </c>
      <c r="C648" s="403" t="n">
        <f aca="false">B648/$B$6</f>
        <v>0.79116</v>
      </c>
      <c r="D648" s="572" t="n">
        <v>8.13</v>
      </c>
      <c r="E648" s="573" t="n">
        <v>37.5</v>
      </c>
      <c r="F648" s="407" t="n">
        <v>263</v>
      </c>
      <c r="G648" s="407" t="n">
        <f aca="false">F648*B648/1000</f>
        <v>10403.754</v>
      </c>
      <c r="H648" s="403" t="n">
        <f aca="false">G648/$G$6</f>
        <v>0.41615016</v>
      </c>
      <c r="I648" s="574"/>
      <c r="J648" s="407"/>
      <c r="K648" s="575"/>
      <c r="L648" s="575"/>
      <c r="M648" s="575"/>
      <c r="N648" s="576"/>
      <c r="O648" s="576"/>
      <c r="P648" s="410"/>
      <c r="Q648" s="410" t="n">
        <v>1680</v>
      </c>
      <c r="R648" s="410"/>
      <c r="S648" s="410"/>
      <c r="T648" s="411" t="n">
        <v>4.98</v>
      </c>
      <c r="U648" s="410" t="n">
        <f aca="false">V648/2.9</f>
        <v>2658.27586206897</v>
      </c>
      <c r="V648" s="410" t="n">
        <v>7709</v>
      </c>
      <c r="W648" s="410" t="n">
        <v>2419</v>
      </c>
      <c r="X648" s="517" t="n">
        <v>480</v>
      </c>
      <c r="Y648" s="474"/>
      <c r="Z648" s="430"/>
      <c r="AA648" s="410"/>
      <c r="AB648" s="410"/>
      <c r="AC648" s="410"/>
      <c r="AD648" s="475"/>
      <c r="AE648" s="478"/>
      <c r="AF648" s="479" t="n">
        <f aca="false">X648+Q648</f>
        <v>2160</v>
      </c>
      <c r="AG648" s="478" t="n">
        <f aca="false">AF648/$AF$6</f>
        <v>0.864</v>
      </c>
      <c r="AH648" s="479" t="n">
        <f aca="false">AI648/2.9</f>
        <v>2087.70114942529</v>
      </c>
      <c r="AI648" s="479" t="n">
        <f aca="false">(V648*Q648+F648*X648)/AF648</f>
        <v>6054.33333333333</v>
      </c>
      <c r="AJ648" s="474" t="n">
        <f aca="false">(V648*Q648+X648*F648)/1000</f>
        <v>13077.36</v>
      </c>
      <c r="AK648" s="478" t="n">
        <f aca="false">AJ648/$AJ$6</f>
        <v>0.581216</v>
      </c>
      <c r="AL648" s="448" t="n">
        <v>37</v>
      </c>
      <c r="AM648" s="480"/>
      <c r="AN648" s="474" t="n">
        <v>4796</v>
      </c>
      <c r="AO648" s="474" t="n">
        <v>4809</v>
      </c>
      <c r="AP648" s="480" t="n">
        <v>7.33</v>
      </c>
      <c r="AQ648" s="448" t="n">
        <v>617</v>
      </c>
      <c r="AR648" s="474" t="n">
        <f aca="false">AQ648*3</f>
        <v>1851</v>
      </c>
      <c r="AS648" s="658" t="n">
        <f aca="false">AR648/AQ648</f>
        <v>3</v>
      </c>
      <c r="AT648" s="474" t="n">
        <v>4970</v>
      </c>
      <c r="AU648" s="448"/>
      <c r="AV648" s="481" t="n">
        <v>0.6</v>
      </c>
      <c r="AW648" s="480" t="n">
        <v>3.81</v>
      </c>
      <c r="AX648" s="480" t="n">
        <v>35.73</v>
      </c>
      <c r="AY648" s="481" t="n">
        <v>8</v>
      </c>
      <c r="AZ648" s="481" t="n">
        <v>2.2</v>
      </c>
      <c r="BA648" s="421" t="n">
        <f aca="false">CC648+DF648</f>
        <v>38820</v>
      </c>
      <c r="BB648" s="422" t="n">
        <f aca="false">BA648/$BA$6</f>
        <v>0.7764</v>
      </c>
      <c r="BC648" s="423"/>
      <c r="BD648" s="424" t="n">
        <v>8.02</v>
      </c>
      <c r="BE648" s="425" t="n">
        <v>37.8</v>
      </c>
      <c r="BF648" s="421" t="n">
        <v>220</v>
      </c>
      <c r="BG648" s="427" t="n">
        <v>7240</v>
      </c>
      <c r="BH648" s="421" t="n">
        <f aca="false">BG648*0.67</f>
        <v>4850.8</v>
      </c>
      <c r="BI648" s="433"/>
      <c r="BJ648" s="422"/>
      <c r="BK648" s="428" t="n">
        <v>11.7</v>
      </c>
      <c r="BL648" s="428"/>
      <c r="BM648" s="429"/>
      <c r="BN648" s="423"/>
      <c r="BO648" s="426" t="n">
        <v>125</v>
      </c>
      <c r="BP648" s="426"/>
      <c r="BQ648" s="424" t="n">
        <v>3.7</v>
      </c>
      <c r="BR648" s="422" t="n">
        <f aca="false">BQ648/$BQ$6</f>
        <v>0.513888888888889</v>
      </c>
      <c r="BS648" s="410" t="n">
        <f aca="false">BA648+AF648</f>
        <v>40980</v>
      </c>
      <c r="BT648" s="430" t="n">
        <f aca="false">(BD648*BA648+AP648*AF648)/(AF648+BA648)</f>
        <v>7.98363103953148</v>
      </c>
      <c r="BU648" s="431" t="n">
        <f aca="false">(AQ648*Y648+BA648*BE648)/(BA648+Y648)</f>
        <v>37.8</v>
      </c>
      <c r="BV648" s="431" t="n">
        <f aca="false">(BA648*BF648+AR648*AF648)/(AF648+BA648)</f>
        <v>305.967789165447</v>
      </c>
      <c r="BW648" s="431" t="n">
        <f aca="false">(BA648*BG648+AS648*AF648)/(AF648+BA648)</f>
        <v>6858.54758418741</v>
      </c>
      <c r="BX648" s="431" t="n">
        <f aca="false">BW648*0.65</f>
        <v>4458.05592972182</v>
      </c>
      <c r="BY648" s="431" t="n">
        <f aca="false">(BK648*BA648+AY648*AF648)/BS648</f>
        <v>11.5049780380674</v>
      </c>
      <c r="BZ648" s="431"/>
      <c r="CA648" s="432"/>
      <c r="CB648" s="431" t="n">
        <f aca="false">BO648</f>
        <v>125</v>
      </c>
      <c r="CC648" s="433" t="n">
        <v>19558</v>
      </c>
      <c r="CD648" s="412" t="n">
        <f aca="false">CC648+AF648/2</f>
        <v>20638</v>
      </c>
      <c r="CE648" s="422" t="n">
        <f aca="false">CD648/25000</f>
        <v>0.82552</v>
      </c>
      <c r="CF648" s="434" t="n">
        <f aca="false">6700/CD648*24</f>
        <v>7.79145266014149</v>
      </c>
      <c r="CG648" s="435"/>
      <c r="CH648" s="428"/>
      <c r="CI648" s="447" t="n">
        <f aca="false">9500/CD648*24</f>
        <v>11.0475821300514</v>
      </c>
      <c r="CJ648" s="437" t="n">
        <v>27.7</v>
      </c>
      <c r="CK648" s="437" t="n">
        <v>1.49</v>
      </c>
      <c r="CL648" s="424"/>
      <c r="CM648" s="424" t="n">
        <v>16.1</v>
      </c>
      <c r="CN648" s="424" t="n">
        <v>75</v>
      </c>
      <c r="CO648" s="433"/>
      <c r="CP648" s="433"/>
      <c r="CQ648" s="438"/>
      <c r="CR648" s="438" t="n">
        <v>0.97</v>
      </c>
      <c r="CS648" s="425"/>
      <c r="CT648" s="433" t="n">
        <f aca="false">3500/CD648*24</f>
        <v>4.07016183738734</v>
      </c>
      <c r="CU648" s="435" t="n">
        <v>6.9</v>
      </c>
      <c r="CV648" s="439"/>
      <c r="CW648" s="440"/>
      <c r="CX648" s="441"/>
      <c r="CY648" s="442"/>
      <c r="CZ648" s="443"/>
      <c r="DA648" s="443"/>
      <c r="DB648" s="443"/>
      <c r="DC648" s="443"/>
      <c r="DD648" s="444"/>
      <c r="DE648" s="441"/>
      <c r="DF648" s="445" t="n">
        <v>19262</v>
      </c>
      <c r="DG648" s="446" t="n">
        <f aca="false">DF648+AF648/2</f>
        <v>20342</v>
      </c>
      <c r="DH648" s="422" t="n">
        <f aca="false">DG648/25000</f>
        <v>0.81368</v>
      </c>
      <c r="DI648" s="447" t="n">
        <f aca="false">6700/DG648*24</f>
        <v>7.90482745059483</v>
      </c>
      <c r="DJ648" s="435" t="n">
        <v>7.74</v>
      </c>
      <c r="DK648" s="428" t="n">
        <v>2.5</v>
      </c>
      <c r="DL648" s="447" t="n">
        <f aca="false">9500/DG648*24</f>
        <v>11.2083374299479</v>
      </c>
      <c r="DM648" s="423" t="n">
        <v>27.8</v>
      </c>
      <c r="DN648" s="423" t="n">
        <v>2.65</v>
      </c>
      <c r="DO648" s="424" t="n">
        <v>7.75</v>
      </c>
      <c r="DP648" s="424" t="n">
        <v>18</v>
      </c>
      <c r="DQ648" s="424" t="n">
        <v>79</v>
      </c>
      <c r="DR648" s="433"/>
      <c r="DS648" s="433"/>
      <c r="DT648" s="438"/>
      <c r="DU648" s="438" t="n">
        <v>0.97</v>
      </c>
      <c r="DV648" s="425"/>
      <c r="DW648" s="447" t="n">
        <f aca="false">3500/DG648*24</f>
        <v>4.12938747419133</v>
      </c>
      <c r="DX648" s="435" t="n">
        <v>6.98</v>
      </c>
      <c r="DY648" s="439" t="n">
        <v>7.95</v>
      </c>
      <c r="DZ648" s="440" t="n">
        <v>16.2</v>
      </c>
      <c r="EA648" s="661" t="n">
        <f aca="false">DZ648*3.6</f>
        <v>58.32</v>
      </c>
      <c r="EB648" s="442" t="n">
        <v>6990</v>
      </c>
      <c r="EC648" s="443" t="n">
        <v>3.8</v>
      </c>
      <c r="ED648" s="443"/>
      <c r="EE648" s="443"/>
      <c r="EF648" s="443"/>
      <c r="EG648" s="444" t="n">
        <v>10</v>
      </c>
      <c r="EH648" s="441"/>
      <c r="EI648" s="430" t="n">
        <f aca="false">DY648</f>
        <v>7.95</v>
      </c>
      <c r="EJ648" s="448" t="n">
        <f aca="false">DZ648</f>
        <v>16.2</v>
      </c>
      <c r="EK648" s="449" t="n">
        <f aca="false">EA648</f>
        <v>58.32</v>
      </c>
      <c r="EL648" s="418" t="n">
        <f aca="false">EB648</f>
        <v>6990</v>
      </c>
      <c r="EM648" s="432" t="n">
        <f aca="false">EC648</f>
        <v>3.8</v>
      </c>
      <c r="EN648" s="432"/>
      <c r="EO648" s="432"/>
      <c r="EP648" s="432"/>
      <c r="EQ648" s="431" t="n">
        <f aca="false">EG648</f>
        <v>10</v>
      </c>
      <c r="ER648" s="449"/>
      <c r="ES648" s="450" t="n">
        <f aca="false">44000/(BA648+AF648)*24</f>
        <v>25.7686676427526</v>
      </c>
      <c r="ET648" s="451" t="n">
        <f aca="false">(BA648+AF648)/BA$6</f>
        <v>0.8196</v>
      </c>
      <c r="EU648" s="452" t="n">
        <f aca="false">BV648/1000/ES648*24</f>
        <v>0.284967272727273</v>
      </c>
      <c r="EV648" s="451" t="n">
        <f aca="false">EU648/$EU$6</f>
        <v>0.527717171717172</v>
      </c>
      <c r="EW648" s="514" t="n">
        <f aca="false">1-EM648/BY648</f>
        <v>0.669708191756067</v>
      </c>
      <c r="EX648" s="515" t="n">
        <f aca="false">BY648-EM648</f>
        <v>7.70497803806735</v>
      </c>
      <c r="EY648" s="514" t="n">
        <f aca="false">1-EJ648/BU648</f>
        <v>0.571428571428571</v>
      </c>
      <c r="EZ648" s="515" t="n">
        <f aca="false">BU648-EJ648</f>
        <v>21.6</v>
      </c>
      <c r="FA648" s="451" t="n">
        <f aca="false">1-EK648/BV648</f>
        <v>0.809391700482352</v>
      </c>
      <c r="FB648" s="432" t="n">
        <f aca="false">BV648-EK648</f>
        <v>247.647789165447</v>
      </c>
      <c r="FC648" s="453"/>
      <c r="FD648" s="432"/>
      <c r="FE648" s="453" t="n">
        <f aca="false">1-EQ648/CB648</f>
        <v>0.92</v>
      </c>
      <c r="FF648" s="431" t="n">
        <f aca="false">CB648-EQ648</f>
        <v>115</v>
      </c>
      <c r="FG648" s="406" t="n">
        <v>50400</v>
      </c>
      <c r="FH648" s="590"/>
      <c r="FI648" s="591"/>
      <c r="FJ648" s="592"/>
      <c r="FK648" s="456" t="n">
        <f aca="false">3000/BS648*24</f>
        <v>1.75695461200586</v>
      </c>
      <c r="FL648" s="531" t="n">
        <v>2200</v>
      </c>
      <c r="FM648" s="456" t="n">
        <f aca="false">FL648/BS648*1000</f>
        <v>53.6847242557345</v>
      </c>
      <c r="FN648" s="531" t="n">
        <v>7228</v>
      </c>
      <c r="FO648" s="533" t="n">
        <f aca="false">FN648/11.15/1.2/1000</f>
        <v>0.540209267563528</v>
      </c>
      <c r="FP648" s="450" t="n">
        <f aca="false">FN648/BS648*1000</f>
        <v>176.378721327477</v>
      </c>
      <c r="FQ648" s="458" t="n">
        <v>43.2</v>
      </c>
      <c r="FR648" s="459" t="n">
        <f aca="false">FQ648/BS648*1000</f>
        <v>1.05417276720351</v>
      </c>
      <c r="FS648" s="577" t="n">
        <v>7.76</v>
      </c>
      <c r="FT648" s="578" t="n">
        <v>12.3</v>
      </c>
      <c r="FU648" s="661" t="n">
        <v>49</v>
      </c>
      <c r="FV648" s="580" t="n">
        <v>4</v>
      </c>
      <c r="FW648" s="581"/>
      <c r="FX648" s="580"/>
      <c r="FY648" s="453" t="n">
        <f aca="false">1-FV648/(EG648+DD648)</f>
        <v>0.6</v>
      </c>
      <c r="FZ648" s="453"/>
      <c r="GA648" s="430"/>
      <c r="GB648" s="514" t="n">
        <f aca="false">1-FT648/DZ648</f>
        <v>0.240740740740741</v>
      </c>
      <c r="GC648" s="515" t="n">
        <f aca="false">(CW648+DZ648-FT648)</f>
        <v>3.9</v>
      </c>
      <c r="GD648" s="514" t="n">
        <f aca="false">1-FU648/EA648</f>
        <v>0.159807956104252</v>
      </c>
      <c r="GE648" s="528" t="n">
        <f aca="false">CX648+EA648-FU648</f>
        <v>9.32</v>
      </c>
      <c r="GF648" s="462" t="n">
        <f aca="false">4100/BS648*24</f>
        <v>2.40117130307467</v>
      </c>
      <c r="GG648" s="607" t="n">
        <v>20</v>
      </c>
      <c r="GH648" s="451" t="n">
        <f aca="false">GG648/80</f>
        <v>0.25</v>
      </c>
      <c r="GI648" s="406" t="n">
        <v>140</v>
      </c>
      <c r="GJ648" s="463" t="n">
        <f aca="false">GI648/GG648</f>
        <v>7</v>
      </c>
      <c r="GK648" s="464" t="n">
        <f aca="false">GG648/(BS648/24)*1000</f>
        <v>11.7130307467057</v>
      </c>
      <c r="GL648" s="465" t="n">
        <v>7.86</v>
      </c>
      <c r="GM648" s="530" t="n">
        <v>12</v>
      </c>
      <c r="GN648" s="407" t="n">
        <v>46</v>
      </c>
      <c r="GO648" s="514" t="n">
        <f aca="false">1-GM648/FT648</f>
        <v>0.024390243902439</v>
      </c>
      <c r="GP648" s="451" t="n">
        <f aca="false">1-GN648/FU648</f>
        <v>0.0612244897959183</v>
      </c>
      <c r="GQ648" s="578" t="n">
        <v>8</v>
      </c>
      <c r="GR648" s="456" t="n">
        <f aca="false">4300/BS648*24</f>
        <v>2.51830161054173</v>
      </c>
      <c r="GS648" s="532" t="n">
        <f aca="false">HC648</f>
        <v>11</v>
      </c>
      <c r="GT648" s="532" t="n">
        <f aca="false">HD648</f>
        <v>34.1</v>
      </c>
      <c r="GU648" s="514" t="n">
        <f aca="false">1-GS648/GM648</f>
        <v>0.0833333333333334</v>
      </c>
      <c r="GV648" s="514" t="n">
        <f aca="false">1-GT648/GN648</f>
        <v>0.258695652173913</v>
      </c>
      <c r="GW648" s="514" t="n">
        <f aca="false">1-HC648/FT648</f>
        <v>0.105691056910569</v>
      </c>
      <c r="GX648" s="514" t="n">
        <f aca="false">1-HD648/FU648</f>
        <v>0.304081632653061</v>
      </c>
      <c r="GY648" s="463" t="n">
        <f aca="false">GK648/(FU648-HD648)</f>
        <v>0.786109446087632</v>
      </c>
      <c r="GZ648" s="406" t="n">
        <v>40416</v>
      </c>
      <c r="HA648" s="582" t="n">
        <v>8.22</v>
      </c>
      <c r="HB648" s="452" t="n">
        <v>8.01</v>
      </c>
      <c r="HC648" s="578" t="n">
        <v>11</v>
      </c>
      <c r="HD648" s="464" t="n">
        <f aca="false">HC648*3.1</f>
        <v>34.1</v>
      </c>
      <c r="HE648" s="464" t="n">
        <v>11.4</v>
      </c>
      <c r="HF648" s="464" t="n">
        <f aca="false">HE648*2.7</f>
        <v>30.78</v>
      </c>
      <c r="HG648" s="583"/>
      <c r="HH648" s="576" t="n">
        <v>2</v>
      </c>
      <c r="HI648" s="584" t="n">
        <v>6970</v>
      </c>
      <c r="HJ648" s="407" t="n">
        <f aca="false">HI648*0.67</f>
        <v>4669.9</v>
      </c>
      <c r="HK648" s="407"/>
      <c r="HL648" s="550"/>
      <c r="HM648" s="585"/>
      <c r="HN648" s="462" t="n">
        <v>2.45</v>
      </c>
      <c r="HO648" s="575"/>
      <c r="HP648" s="549" t="n">
        <v>0.01</v>
      </c>
      <c r="HQ648" s="586"/>
      <c r="HR648" s="587"/>
      <c r="HS648" s="521" t="n">
        <v>0.15</v>
      </c>
      <c r="HT648" s="588" t="n">
        <v>4</v>
      </c>
      <c r="HU648" s="523" t="n">
        <f aca="false">72500/BA648*24</f>
        <v>44.822256568779</v>
      </c>
      <c r="HV648" s="514" t="n">
        <f aca="false">1-HC648/BE648</f>
        <v>0.708994708994709</v>
      </c>
      <c r="HW648" s="514" t="n">
        <f aca="false">1-HD648/BF648</f>
        <v>0.845</v>
      </c>
      <c r="HX648" s="514" t="n">
        <f aca="false">1-HN648/BK648</f>
        <v>0.790598290598291</v>
      </c>
      <c r="HY648" s="600"/>
    </row>
    <row r="649" s="599" customFormat="true" ht="15" hidden="false" customHeight="true" outlineLevel="0" collapsed="false">
      <c r="A649" s="401" t="n">
        <v>44131</v>
      </c>
      <c r="B649" s="516" t="n">
        <v>33726</v>
      </c>
      <c r="C649" s="403" t="n">
        <f aca="false">B649/$B$6</f>
        <v>0.67452</v>
      </c>
      <c r="D649" s="572" t="n">
        <v>7.81</v>
      </c>
      <c r="E649" s="573" t="n">
        <v>37.75</v>
      </c>
      <c r="F649" s="407" t="n">
        <v>212</v>
      </c>
      <c r="G649" s="407" t="n">
        <f aca="false">F649*B649/1000</f>
        <v>7149.912</v>
      </c>
      <c r="H649" s="403" t="n">
        <f aca="false">G649/$G$6</f>
        <v>0.28599648</v>
      </c>
      <c r="I649" s="574"/>
      <c r="J649" s="407"/>
      <c r="K649" s="575"/>
      <c r="L649" s="575"/>
      <c r="M649" s="575"/>
      <c r="N649" s="576"/>
      <c r="O649" s="576"/>
      <c r="P649" s="410"/>
      <c r="Q649" s="410" t="n">
        <v>1680</v>
      </c>
      <c r="R649" s="410"/>
      <c r="S649" s="410"/>
      <c r="T649" s="411" t="n">
        <v>5.1</v>
      </c>
      <c r="U649" s="410" t="n">
        <f aca="false">V649/2.9</f>
        <v>3181.72413793103</v>
      </c>
      <c r="V649" s="410" t="n">
        <v>9227</v>
      </c>
      <c r="W649" s="410" t="n">
        <v>3677</v>
      </c>
      <c r="X649" s="517" t="n">
        <v>480</v>
      </c>
      <c r="Y649" s="474"/>
      <c r="Z649" s="430"/>
      <c r="AA649" s="410"/>
      <c r="AB649" s="410"/>
      <c r="AC649" s="410"/>
      <c r="AD649" s="475"/>
      <c r="AE649" s="478"/>
      <c r="AF649" s="479" t="n">
        <f aca="false">X649+Q649</f>
        <v>2160</v>
      </c>
      <c r="AG649" s="478" t="n">
        <f aca="false">AF649/$AF$6</f>
        <v>0.864</v>
      </c>
      <c r="AH649" s="479" t="n">
        <f aca="false">AI649/2.9</f>
        <v>2490.91954022989</v>
      </c>
      <c r="AI649" s="479" t="n">
        <f aca="false">(V649*Q649+F649*X649)/AF649</f>
        <v>7223.66666666667</v>
      </c>
      <c r="AJ649" s="474" t="n">
        <f aca="false">(V649*Q649+X649*F649)/1000</f>
        <v>15603.12</v>
      </c>
      <c r="AK649" s="478" t="n">
        <f aca="false">AJ649/$AJ$6</f>
        <v>0.693472</v>
      </c>
      <c r="AL649" s="448" t="n">
        <v>37</v>
      </c>
      <c r="AM649" s="480"/>
      <c r="AN649" s="474" t="n">
        <v>4696</v>
      </c>
      <c r="AO649" s="474" t="n">
        <v>4713</v>
      </c>
      <c r="AP649" s="480" t="n">
        <v>7.44</v>
      </c>
      <c r="AQ649" s="448" t="n">
        <v>640</v>
      </c>
      <c r="AR649" s="474" t="n">
        <f aca="false">AQ649*3</f>
        <v>1920</v>
      </c>
      <c r="AS649" s="658" t="n">
        <f aca="false">AR649/AQ649</f>
        <v>3</v>
      </c>
      <c r="AT649" s="474" t="n">
        <v>5070</v>
      </c>
      <c r="AU649" s="448"/>
      <c r="AV649" s="481" t="n">
        <v>1.3</v>
      </c>
      <c r="AW649" s="480" t="n">
        <v>5.67</v>
      </c>
      <c r="AX649" s="480" t="n">
        <v>37.39</v>
      </c>
      <c r="AY649" s="481" t="n">
        <v>8.3</v>
      </c>
      <c r="AZ649" s="481" t="n">
        <v>2</v>
      </c>
      <c r="BA649" s="421" t="n">
        <f aca="false">CC649+DF649</f>
        <v>32740</v>
      </c>
      <c r="BB649" s="422" t="n">
        <f aca="false">BA649/$BA$6</f>
        <v>0.6548</v>
      </c>
      <c r="BC649" s="423"/>
      <c r="BD649" s="424" t="n">
        <v>8.02</v>
      </c>
      <c r="BE649" s="425" t="n">
        <v>33.1</v>
      </c>
      <c r="BF649" s="421" t="n">
        <v>206</v>
      </c>
      <c r="BG649" s="427" t="n">
        <v>6930</v>
      </c>
      <c r="BH649" s="421" t="n">
        <f aca="false">BG649*0.67</f>
        <v>4643.1</v>
      </c>
      <c r="BI649" s="433" t="n">
        <v>1153</v>
      </c>
      <c r="BJ649" s="422" t="n">
        <f aca="false">BI649/35.5*(23+35.5)/BH649</f>
        <v>0.409212397860706</v>
      </c>
      <c r="BK649" s="428" t="n">
        <v>13.4</v>
      </c>
      <c r="BL649" s="428" t="n">
        <v>14.7</v>
      </c>
      <c r="BM649" s="429" t="n">
        <v>3.5</v>
      </c>
      <c r="BN649" s="423" t="n">
        <v>2</v>
      </c>
      <c r="BO649" s="426" t="n">
        <v>144</v>
      </c>
      <c r="BP649" s="426" t="n">
        <v>32</v>
      </c>
      <c r="BQ649" s="424" t="n">
        <v>3.17</v>
      </c>
      <c r="BR649" s="422" t="n">
        <f aca="false">BQ649/$BQ$6</f>
        <v>0.440277777777778</v>
      </c>
      <c r="BS649" s="410" t="n">
        <f aca="false">BA649+AF649</f>
        <v>34900</v>
      </c>
      <c r="BT649" s="430" t="n">
        <f aca="false">(BD649*BA649+AP649*AF649)/(AF649+BA649)</f>
        <v>7.98410315186246</v>
      </c>
      <c r="BU649" s="431" t="n">
        <f aca="false">(AQ649*Y649+BA649*BE649)/(BA649+Y649)</f>
        <v>33.1</v>
      </c>
      <c r="BV649" s="431" t="n">
        <f aca="false">(BA649*BF649+AR649*AF649)/(AF649+BA649)</f>
        <v>312.081375358166</v>
      </c>
      <c r="BW649" s="431" t="n">
        <f aca="false">(BA649*BG649+AS649*AF649)/(AF649+BA649)</f>
        <v>6501.28022922636</v>
      </c>
      <c r="BX649" s="431" t="n">
        <f aca="false">BW649*0.65</f>
        <v>4225.83214899714</v>
      </c>
      <c r="BY649" s="431" t="n">
        <f aca="false">(BK649*BA649+AY649*AF649)/BS649</f>
        <v>13.0843553008596</v>
      </c>
      <c r="BZ649" s="431" t="n">
        <f aca="false">(BL649*BA649+AY649*AF649)/BS649</f>
        <v>14.3038968481375</v>
      </c>
      <c r="CA649" s="432" t="n">
        <f aca="false">(BN649*BA649+AZ649*AF649)/BS649</f>
        <v>2</v>
      </c>
      <c r="CB649" s="431" t="n">
        <f aca="false">BO649</f>
        <v>144</v>
      </c>
      <c r="CC649" s="433" t="n">
        <v>16392</v>
      </c>
      <c r="CD649" s="412" t="n">
        <f aca="false">CC649+AF649/2</f>
        <v>17472</v>
      </c>
      <c r="CE649" s="422" t="n">
        <f aca="false">CD649/25000</f>
        <v>0.69888</v>
      </c>
      <c r="CF649" s="434" t="n">
        <f aca="false">6700/CD649*24</f>
        <v>9.2032967032967</v>
      </c>
      <c r="CG649" s="435"/>
      <c r="CH649" s="428"/>
      <c r="CI649" s="447" t="n">
        <f aca="false">9500/CD649*24</f>
        <v>13.0494505494505</v>
      </c>
      <c r="CJ649" s="437" t="n">
        <v>28</v>
      </c>
      <c r="CK649" s="437" t="n">
        <v>1.31</v>
      </c>
      <c r="CL649" s="424"/>
      <c r="CM649" s="424" t="n">
        <v>16.9</v>
      </c>
      <c r="CN649" s="424" t="n">
        <v>70</v>
      </c>
      <c r="CO649" s="433"/>
      <c r="CP649" s="433"/>
      <c r="CQ649" s="438"/>
      <c r="CR649" s="438" t="n">
        <v>0.98</v>
      </c>
      <c r="CS649" s="425"/>
      <c r="CT649" s="433" t="n">
        <f aca="false">3500/CD649*24</f>
        <v>4.80769230769231</v>
      </c>
      <c r="CU649" s="435" t="n">
        <v>4.95</v>
      </c>
      <c r="CV649" s="439"/>
      <c r="CW649" s="440"/>
      <c r="CX649" s="441"/>
      <c r="CY649" s="442"/>
      <c r="CZ649" s="443"/>
      <c r="DA649" s="443"/>
      <c r="DB649" s="443"/>
      <c r="DC649" s="443"/>
      <c r="DD649" s="444"/>
      <c r="DE649" s="441"/>
      <c r="DF649" s="445" t="n">
        <v>16348</v>
      </c>
      <c r="DG649" s="446" t="n">
        <f aca="false">DF649+AF649/2</f>
        <v>17428</v>
      </c>
      <c r="DH649" s="422" t="n">
        <f aca="false">DG649/25000</f>
        <v>0.69712</v>
      </c>
      <c r="DI649" s="447" t="n">
        <f aca="false">6700/DG649*24</f>
        <v>9.22653201744319</v>
      </c>
      <c r="DJ649" s="435" t="n">
        <v>7.83</v>
      </c>
      <c r="DK649" s="428" t="n">
        <v>3.9</v>
      </c>
      <c r="DL649" s="447" t="n">
        <f aca="false">9500/DG649*24</f>
        <v>13.0823961441359</v>
      </c>
      <c r="DM649" s="423" t="n">
        <v>27.9</v>
      </c>
      <c r="DN649" s="423" t="n">
        <v>2.54</v>
      </c>
      <c r="DO649" s="424" t="n">
        <v>7.99</v>
      </c>
      <c r="DP649" s="424" t="n">
        <v>17.5</v>
      </c>
      <c r="DQ649" s="424" t="n">
        <v>76</v>
      </c>
      <c r="DR649" s="433" t="n">
        <v>5017</v>
      </c>
      <c r="DS649" s="433" t="n">
        <v>2397</v>
      </c>
      <c r="DT649" s="438" t="n">
        <f aca="false">DS649/DR649</f>
        <v>0.477775563085509</v>
      </c>
      <c r="DU649" s="438" t="n">
        <v>0.97</v>
      </c>
      <c r="DV649" s="425"/>
      <c r="DW649" s="447" t="n">
        <f aca="false">3500/DG649*24</f>
        <v>4.81983015836585</v>
      </c>
      <c r="DX649" s="435" t="n">
        <v>3.49</v>
      </c>
      <c r="DY649" s="439" t="n">
        <v>8.08</v>
      </c>
      <c r="DZ649" s="440" t="n">
        <v>16.2</v>
      </c>
      <c r="EA649" s="661" t="n">
        <f aca="false">DZ649*3.6</f>
        <v>58.32</v>
      </c>
      <c r="EB649" s="442" t="n">
        <v>6980</v>
      </c>
      <c r="EC649" s="443" t="n">
        <v>3.9</v>
      </c>
      <c r="ED649" s="443" t="n">
        <v>0.19</v>
      </c>
      <c r="EE649" s="443" t="n">
        <v>4.4</v>
      </c>
      <c r="EF649" s="443" t="n">
        <v>0.9</v>
      </c>
      <c r="EG649" s="444" t="n">
        <v>7</v>
      </c>
      <c r="EH649" s="441" t="n">
        <v>16</v>
      </c>
      <c r="EI649" s="430" t="n">
        <f aca="false">DY649</f>
        <v>8.08</v>
      </c>
      <c r="EJ649" s="448" t="n">
        <f aca="false">DZ649</f>
        <v>16.2</v>
      </c>
      <c r="EK649" s="449" t="n">
        <f aca="false">EA649</f>
        <v>58.32</v>
      </c>
      <c r="EL649" s="418" t="n">
        <f aca="false">EB649</f>
        <v>6980</v>
      </c>
      <c r="EM649" s="432" t="n">
        <f aca="false">EC649</f>
        <v>3.9</v>
      </c>
      <c r="EN649" s="432" t="n">
        <f aca="false">ED649</f>
        <v>0.19</v>
      </c>
      <c r="EO649" s="432" t="n">
        <f aca="false">EE649</f>
        <v>4.4</v>
      </c>
      <c r="EP649" s="432" t="n">
        <f aca="false">EF649</f>
        <v>0.9</v>
      </c>
      <c r="EQ649" s="431" t="n">
        <f aca="false">EG649</f>
        <v>7</v>
      </c>
      <c r="ER649" s="449" t="n">
        <f aca="false">EH649</f>
        <v>16</v>
      </c>
      <c r="ES649" s="450" t="n">
        <f aca="false">44000/(BA649+AF649)*24</f>
        <v>30.2578796561605</v>
      </c>
      <c r="ET649" s="451" t="n">
        <f aca="false">(BA649+AF649)/BA$6</f>
        <v>0.698</v>
      </c>
      <c r="EU649" s="452" t="n">
        <f aca="false">BV649/1000/ES649*24</f>
        <v>0.247537272727273</v>
      </c>
      <c r="EV649" s="451" t="n">
        <f aca="false">EU649/$EU$6</f>
        <v>0.458402356902357</v>
      </c>
      <c r="EW649" s="514" t="n">
        <f aca="false">1-EM649/BY649</f>
        <v>0.70193411059819</v>
      </c>
      <c r="EX649" s="515" t="n">
        <f aca="false">BY649-EM649</f>
        <v>9.1843553008596</v>
      </c>
      <c r="EY649" s="514" t="n">
        <f aca="false">1-EJ649/BU649</f>
        <v>0.510574018126888</v>
      </c>
      <c r="EZ649" s="515" t="n">
        <f aca="false">BU649-EJ649</f>
        <v>16.9</v>
      </c>
      <c r="FA649" s="451" t="n">
        <f aca="false">1-EK649/BV649</f>
        <v>0.81312566335281</v>
      </c>
      <c r="FB649" s="432" t="n">
        <f aca="false">BV649-EK649</f>
        <v>253.761375358166</v>
      </c>
      <c r="FC649" s="453" t="n">
        <f aca="false">1-EP649/CA649</f>
        <v>0.55</v>
      </c>
      <c r="FD649" s="432" t="n">
        <f aca="false">CA649-EP649</f>
        <v>1.1</v>
      </c>
      <c r="FE649" s="453" t="n">
        <f aca="false">1-EQ649/CB649</f>
        <v>0.951388888888889</v>
      </c>
      <c r="FF649" s="431" t="n">
        <f aca="false">CB649-EQ649</f>
        <v>137</v>
      </c>
      <c r="FG649" s="406" t="n">
        <v>50400</v>
      </c>
      <c r="FH649" s="590"/>
      <c r="FI649" s="591"/>
      <c r="FJ649" s="592"/>
      <c r="FK649" s="456" t="n">
        <f aca="false">3000/BS649*24</f>
        <v>2.06303724928367</v>
      </c>
      <c r="FL649" s="531" t="n">
        <v>2000</v>
      </c>
      <c r="FM649" s="456" t="n">
        <f aca="false">FL649/BS649*1000</f>
        <v>57.3065902578797</v>
      </c>
      <c r="FN649" s="531" t="n">
        <v>6089</v>
      </c>
      <c r="FO649" s="533" t="n">
        <f aca="false">FN649/11.15/1.2/1000</f>
        <v>0.4550822122571</v>
      </c>
      <c r="FP649" s="450" t="n">
        <f aca="false">FN649/BS649*1000</f>
        <v>174.469914040115</v>
      </c>
      <c r="FQ649" s="458" t="n">
        <v>43.2</v>
      </c>
      <c r="FR649" s="459" t="n">
        <f aca="false">FQ649/BS649*1000</f>
        <v>1.2378223495702</v>
      </c>
      <c r="FS649" s="577" t="n">
        <v>7.98</v>
      </c>
      <c r="FT649" s="578" t="n">
        <v>13.1</v>
      </c>
      <c r="FU649" s="661" t="n">
        <v>48</v>
      </c>
      <c r="FV649" s="580" t="n">
        <v>4</v>
      </c>
      <c r="FW649" s="581" t="n">
        <v>0.24</v>
      </c>
      <c r="FX649" s="580" t="n">
        <v>8</v>
      </c>
      <c r="FY649" s="453" t="n">
        <f aca="false">1-FV649/(EG649+DD649)</f>
        <v>0.428571428571429</v>
      </c>
      <c r="FZ649" s="453" t="n">
        <f aca="false">1-FW649/(EF649+DC649)</f>
        <v>0.733333333333334</v>
      </c>
      <c r="GA649" s="430" t="n">
        <f aca="false">EF649+DC649-FW649</f>
        <v>0.66</v>
      </c>
      <c r="GB649" s="514" t="n">
        <f aca="false">1-FT649/DZ649</f>
        <v>0.191358024691358</v>
      </c>
      <c r="GC649" s="515" t="n">
        <f aca="false">(CW649+DZ649-FT649)</f>
        <v>3.1</v>
      </c>
      <c r="GD649" s="514" t="n">
        <f aca="false">1-FU649/EA649</f>
        <v>0.176954732510288</v>
      </c>
      <c r="GE649" s="528" t="n">
        <f aca="false">CX649+EA649-FU649</f>
        <v>10.32</v>
      </c>
      <c r="GF649" s="462" t="n">
        <f aca="false">4100/BS649*24</f>
        <v>2.81948424068768</v>
      </c>
      <c r="GG649" s="607" t="n">
        <v>20</v>
      </c>
      <c r="GH649" s="451" t="n">
        <f aca="false">GG649/80</f>
        <v>0.25</v>
      </c>
      <c r="GI649" s="406" t="n">
        <v>140</v>
      </c>
      <c r="GJ649" s="463" t="n">
        <f aca="false">GI649/GG649</f>
        <v>7</v>
      </c>
      <c r="GK649" s="464" t="n">
        <f aca="false">GG649/(BS649/24)*1000</f>
        <v>13.7535816618911</v>
      </c>
      <c r="GL649" s="465" t="n">
        <v>8.15</v>
      </c>
      <c r="GM649" s="530" t="n">
        <v>13</v>
      </c>
      <c r="GN649" s="407" t="n">
        <v>46</v>
      </c>
      <c r="GO649" s="514" t="n">
        <f aca="false">1-GM649/FT649</f>
        <v>0.00763358778625956</v>
      </c>
      <c r="GP649" s="451" t="n">
        <f aca="false">1-GN649/FU649</f>
        <v>0.0416666666666666</v>
      </c>
      <c r="GQ649" s="578" t="n">
        <v>8</v>
      </c>
      <c r="GR649" s="456" t="n">
        <f aca="false">4300/BS649*24</f>
        <v>2.95702005730659</v>
      </c>
      <c r="GS649" s="532" t="n">
        <f aca="false">HC649</f>
        <v>11.7</v>
      </c>
      <c r="GT649" s="532" t="n">
        <f aca="false">HD649</f>
        <v>36.27</v>
      </c>
      <c r="GU649" s="514" t="n">
        <f aca="false">1-GS649/GM649</f>
        <v>0.1</v>
      </c>
      <c r="GV649" s="514" t="n">
        <f aca="false">1-GT649/GN649</f>
        <v>0.211521739130435</v>
      </c>
      <c r="GW649" s="514" t="n">
        <f aca="false">1-HC649/FT649</f>
        <v>0.106870229007634</v>
      </c>
      <c r="GX649" s="514" t="n">
        <f aca="false">1-HD649/FU649</f>
        <v>0.244375</v>
      </c>
      <c r="GY649" s="463" t="n">
        <f aca="false">GK649/(FU649-HD649)</f>
        <v>1.17251335565994</v>
      </c>
      <c r="GZ649" s="406" t="n">
        <v>34806</v>
      </c>
      <c r="HA649" s="582" t="n">
        <v>8.28</v>
      </c>
      <c r="HB649" s="452" t="n">
        <v>8.05</v>
      </c>
      <c r="HC649" s="578" t="n">
        <v>11.7</v>
      </c>
      <c r="HD649" s="464" t="n">
        <f aca="false">HC649*3.1</f>
        <v>36.27</v>
      </c>
      <c r="HE649" s="464" t="n">
        <v>11</v>
      </c>
      <c r="HF649" s="464" t="n">
        <f aca="false">HE649*2.7</f>
        <v>29.7</v>
      </c>
      <c r="HG649" s="583"/>
      <c r="HH649" s="576" t="n">
        <v>4</v>
      </c>
      <c r="HI649" s="584" t="n">
        <v>6900</v>
      </c>
      <c r="HJ649" s="407" t="n">
        <f aca="false">HI649*0.67</f>
        <v>4623</v>
      </c>
      <c r="HK649" s="407" t="n">
        <v>251</v>
      </c>
      <c r="HL649" s="550" t="n">
        <v>1242</v>
      </c>
      <c r="HM649" s="585" t="n">
        <v>5.1</v>
      </c>
      <c r="HN649" s="462" t="n">
        <v>2.07</v>
      </c>
      <c r="HO649" s="575" t="n">
        <v>0.22</v>
      </c>
      <c r="HP649" s="549" t="n">
        <v>0.01</v>
      </c>
      <c r="HQ649" s="586" t="n">
        <v>4.4</v>
      </c>
      <c r="HR649" s="587" t="n">
        <v>0.24</v>
      </c>
      <c r="HS649" s="521" t="n">
        <v>0.22</v>
      </c>
      <c r="HT649" s="588" t="n">
        <v>4</v>
      </c>
      <c r="HU649" s="523" t="n">
        <f aca="false">72500/BA649*24</f>
        <v>53.1459987782529</v>
      </c>
      <c r="HV649" s="514" t="n">
        <f aca="false">1-HC649/BE649</f>
        <v>0.646525679758308</v>
      </c>
      <c r="HW649" s="514" t="n">
        <f aca="false">1-HD649/BF649</f>
        <v>0.823932038834951</v>
      </c>
      <c r="HX649" s="514" t="n">
        <f aca="false">1-HN649/BK649</f>
        <v>0.845522388059701</v>
      </c>
      <c r="HY649" s="600" t="s">
        <v>286</v>
      </c>
    </row>
    <row r="650" s="599" customFormat="true" ht="15" hidden="false" customHeight="true" outlineLevel="0" collapsed="false">
      <c r="A650" s="401" t="n">
        <v>44132</v>
      </c>
      <c r="B650" s="516" t="n">
        <v>32201</v>
      </c>
      <c r="C650" s="403" t="n">
        <f aca="false">B650/$B$6</f>
        <v>0.64402</v>
      </c>
      <c r="D650" s="572" t="n">
        <v>7.82</v>
      </c>
      <c r="E650" s="573" t="n">
        <v>41.3</v>
      </c>
      <c r="F650" s="407" t="n">
        <v>197</v>
      </c>
      <c r="G650" s="407" t="n">
        <f aca="false">F650*B650/1000</f>
        <v>6343.597</v>
      </c>
      <c r="H650" s="403" t="n">
        <f aca="false">G650/$G$6</f>
        <v>0.25374388</v>
      </c>
      <c r="I650" s="574"/>
      <c r="J650" s="407"/>
      <c r="K650" s="575"/>
      <c r="L650" s="575"/>
      <c r="M650" s="575"/>
      <c r="N650" s="576"/>
      <c r="O650" s="576"/>
      <c r="P650" s="410"/>
      <c r="Q650" s="410" t="n">
        <v>1680</v>
      </c>
      <c r="R650" s="410"/>
      <c r="S650" s="410"/>
      <c r="T650" s="411" t="n">
        <v>5.02</v>
      </c>
      <c r="U650" s="410" t="n">
        <f aca="false">V650/2.9</f>
        <v>2960.68965517241</v>
      </c>
      <c r="V650" s="410" t="n">
        <v>8586</v>
      </c>
      <c r="W650" s="410" t="n">
        <v>2689</v>
      </c>
      <c r="X650" s="517" t="n">
        <v>480</v>
      </c>
      <c r="Y650" s="474"/>
      <c r="Z650" s="430"/>
      <c r="AA650" s="410"/>
      <c r="AB650" s="410"/>
      <c r="AC650" s="410"/>
      <c r="AD650" s="475"/>
      <c r="AE650" s="478"/>
      <c r="AF650" s="479" t="n">
        <f aca="false">X650+Q650</f>
        <v>2160</v>
      </c>
      <c r="AG650" s="478" t="n">
        <f aca="false">AF650/$AF$6</f>
        <v>0.864</v>
      </c>
      <c r="AH650" s="479" t="n">
        <f aca="false">AI650/2.9</f>
        <v>2317.85440613027</v>
      </c>
      <c r="AI650" s="479" t="n">
        <f aca="false">(V650*Q650+F650*X650)/AF650</f>
        <v>6721.77777777778</v>
      </c>
      <c r="AJ650" s="474" t="n">
        <f aca="false">(V650*Q650+X650*F650)/1000</f>
        <v>14519.04</v>
      </c>
      <c r="AK650" s="478" t="n">
        <f aca="false">AJ650/$AJ$6</f>
        <v>0.645290666666667</v>
      </c>
      <c r="AL650" s="448" t="n">
        <v>38</v>
      </c>
      <c r="AM650" s="480"/>
      <c r="AN650" s="474" t="n">
        <v>4880</v>
      </c>
      <c r="AO650" s="474" t="n">
        <v>4873</v>
      </c>
      <c r="AP650" s="480" t="n">
        <v>7.18</v>
      </c>
      <c r="AQ650" s="448" t="n">
        <v>688</v>
      </c>
      <c r="AR650" s="474" t="n">
        <f aca="false">AQ650*3</f>
        <v>2064</v>
      </c>
      <c r="AS650" s="658" t="n">
        <f aca="false">AR650/AQ650</f>
        <v>3</v>
      </c>
      <c r="AT650" s="474" t="n">
        <v>5340</v>
      </c>
      <c r="AU650" s="448"/>
      <c r="AV650" s="481" t="n">
        <v>0.8</v>
      </c>
      <c r="AW650" s="480" t="n">
        <v>6.67</v>
      </c>
      <c r="AX650" s="480" t="n">
        <v>37.77</v>
      </c>
      <c r="AY650" s="481" t="n">
        <v>5.9</v>
      </c>
      <c r="AZ650" s="481" t="n">
        <v>2.1</v>
      </c>
      <c r="BA650" s="421" t="n">
        <f aca="false">CC650+DF650</f>
        <v>33804</v>
      </c>
      <c r="BB650" s="422" t="n">
        <f aca="false">BA650/$BA$6</f>
        <v>0.67608</v>
      </c>
      <c r="BC650" s="423"/>
      <c r="BD650" s="424" t="n">
        <v>7.91</v>
      </c>
      <c r="BE650" s="425" t="n">
        <v>34.1</v>
      </c>
      <c r="BF650" s="421" t="n">
        <v>186</v>
      </c>
      <c r="BG650" s="427" t="n">
        <v>7830</v>
      </c>
      <c r="BH650" s="421" t="n">
        <f aca="false">BG650*0.67</f>
        <v>5246.1</v>
      </c>
      <c r="BI650" s="433"/>
      <c r="BJ650" s="422"/>
      <c r="BK650" s="428" t="n">
        <v>13.4</v>
      </c>
      <c r="BL650" s="428"/>
      <c r="BM650" s="429"/>
      <c r="BN650" s="423"/>
      <c r="BO650" s="426" t="n">
        <v>146</v>
      </c>
      <c r="BP650" s="426"/>
      <c r="BQ650" s="424" t="n">
        <v>3.32</v>
      </c>
      <c r="BR650" s="422" t="n">
        <f aca="false">BQ650/$BQ$6</f>
        <v>0.461111111111111</v>
      </c>
      <c r="BS650" s="410" t="n">
        <f aca="false">BA650+AF650</f>
        <v>35964</v>
      </c>
      <c r="BT650" s="430" t="n">
        <f aca="false">(BD650*BA650+AP650*AF650)/(AF650+BA650)</f>
        <v>7.86615615615616</v>
      </c>
      <c r="BU650" s="431" t="n">
        <f aca="false">(AQ650*Y650+BA650*BE650)/(BA650+Y650)</f>
        <v>34.1</v>
      </c>
      <c r="BV650" s="431" t="n">
        <f aca="false">(BA650*BF650+AR650*AF650)/(AF650+BA650)</f>
        <v>298.792792792793</v>
      </c>
      <c r="BW650" s="431" t="n">
        <f aca="false">(BA650*BG650+AS650*AF650)/(AF650+BA650)</f>
        <v>7359.90990990991</v>
      </c>
      <c r="BX650" s="431" t="n">
        <f aca="false">BW650*0.65</f>
        <v>4783.94144144144</v>
      </c>
      <c r="BY650" s="431" t="n">
        <f aca="false">(BK650*BA650+AY650*AF650)/BS650</f>
        <v>12.9495495495496</v>
      </c>
      <c r="BZ650" s="431"/>
      <c r="CA650" s="432"/>
      <c r="CB650" s="431" t="n">
        <f aca="false">BO650</f>
        <v>146</v>
      </c>
      <c r="CC650" s="433" t="n">
        <v>16897</v>
      </c>
      <c r="CD650" s="412" t="n">
        <f aca="false">CC650+AF650/2</f>
        <v>17977</v>
      </c>
      <c r="CE650" s="422" t="n">
        <f aca="false">CD650/25000</f>
        <v>0.71908</v>
      </c>
      <c r="CF650" s="434" t="n">
        <f aca="false">6700/CD650*24</f>
        <v>8.94476275240585</v>
      </c>
      <c r="CG650" s="435"/>
      <c r="CH650" s="428"/>
      <c r="CI650" s="447" t="n">
        <f aca="false">9500/CD650*24</f>
        <v>12.6828725593814</v>
      </c>
      <c r="CJ650" s="437" t="n">
        <v>28.3</v>
      </c>
      <c r="CK650" s="437" t="n">
        <v>2.06</v>
      </c>
      <c r="CL650" s="424"/>
      <c r="CM650" s="424" t="n">
        <v>17.5</v>
      </c>
      <c r="CN650" s="424" t="n">
        <v>68</v>
      </c>
      <c r="CO650" s="433"/>
      <c r="CP650" s="433"/>
      <c r="CQ650" s="438"/>
      <c r="CR650" s="438" t="n">
        <v>0.98</v>
      </c>
      <c r="CS650" s="425"/>
      <c r="CT650" s="433" t="n">
        <f aca="false">3500/CD650*24</f>
        <v>4.67263725871947</v>
      </c>
      <c r="CU650" s="435" t="n">
        <v>6.99</v>
      </c>
      <c r="CV650" s="439"/>
      <c r="CW650" s="440"/>
      <c r="CX650" s="441"/>
      <c r="CY650" s="442"/>
      <c r="CZ650" s="443"/>
      <c r="DA650" s="443"/>
      <c r="DB650" s="443"/>
      <c r="DC650" s="443"/>
      <c r="DD650" s="444"/>
      <c r="DE650" s="441"/>
      <c r="DF650" s="445" t="n">
        <v>16907</v>
      </c>
      <c r="DG650" s="446" t="n">
        <f aca="false">DF650+AF650/2</f>
        <v>17987</v>
      </c>
      <c r="DH650" s="422" t="n">
        <f aca="false">DG650/25000</f>
        <v>0.71948</v>
      </c>
      <c r="DI650" s="447" t="n">
        <f aca="false">6700/DG650*24</f>
        <v>8.93978984822372</v>
      </c>
      <c r="DJ650" s="435" t="n">
        <v>7.8</v>
      </c>
      <c r="DK650" s="428" t="n">
        <v>3.7</v>
      </c>
      <c r="DL650" s="447" t="n">
        <f aca="false">9500/DG650*24</f>
        <v>12.6758214265859</v>
      </c>
      <c r="DM650" s="423" t="n">
        <v>28.1</v>
      </c>
      <c r="DN650" s="423" t="n">
        <v>2.55</v>
      </c>
      <c r="DO650" s="424" t="n">
        <v>7.82</v>
      </c>
      <c r="DP650" s="424" t="n">
        <v>19.3</v>
      </c>
      <c r="DQ650" s="424" t="n">
        <v>77</v>
      </c>
      <c r="DR650" s="433"/>
      <c r="DS650" s="433"/>
      <c r="DT650" s="438"/>
      <c r="DU650" s="438" t="n">
        <v>0.98</v>
      </c>
      <c r="DV650" s="425"/>
      <c r="DW650" s="447" t="n">
        <f aca="false">3500/DG650*24</f>
        <v>4.67003947295269</v>
      </c>
      <c r="DX650" s="435" t="n">
        <v>7.38</v>
      </c>
      <c r="DY650" s="439" t="n">
        <v>8.13</v>
      </c>
      <c r="DZ650" s="440" t="n">
        <v>14.9</v>
      </c>
      <c r="EA650" s="661" t="n">
        <f aca="false">DZ650*3.6</f>
        <v>53.64</v>
      </c>
      <c r="EB650" s="442" t="n">
        <v>7270</v>
      </c>
      <c r="EC650" s="443" t="n">
        <v>3.5</v>
      </c>
      <c r="ED650" s="443"/>
      <c r="EE650" s="443"/>
      <c r="EF650" s="443"/>
      <c r="EG650" s="444" t="n">
        <v>9</v>
      </c>
      <c r="EH650" s="441"/>
      <c r="EI650" s="430" t="n">
        <f aca="false">DY650</f>
        <v>8.13</v>
      </c>
      <c r="EJ650" s="448" t="n">
        <f aca="false">DZ650</f>
        <v>14.9</v>
      </c>
      <c r="EK650" s="449" t="n">
        <f aca="false">EA650</f>
        <v>53.64</v>
      </c>
      <c r="EL650" s="418" t="n">
        <f aca="false">EB650</f>
        <v>7270</v>
      </c>
      <c r="EM650" s="432" t="n">
        <f aca="false">EC650</f>
        <v>3.5</v>
      </c>
      <c r="EN650" s="432"/>
      <c r="EO650" s="432"/>
      <c r="EP650" s="432"/>
      <c r="EQ650" s="431" t="n">
        <f aca="false">EG650</f>
        <v>9</v>
      </c>
      <c r="ER650" s="449"/>
      <c r="ES650" s="450" t="n">
        <f aca="false">44000/(BA650+AF650)*24</f>
        <v>29.3626960293627</v>
      </c>
      <c r="ET650" s="451" t="n">
        <f aca="false">(BA650+AF650)/BA$6</f>
        <v>0.71928</v>
      </c>
      <c r="EU650" s="452" t="n">
        <f aca="false">BV650/1000/ES650*24</f>
        <v>0.244222363636364</v>
      </c>
      <c r="EV650" s="451" t="n">
        <f aca="false">EU650/$EU$6</f>
        <v>0.452263636363636</v>
      </c>
      <c r="EW650" s="514" t="n">
        <f aca="false">1-EM650/BY650</f>
        <v>0.729720328370669</v>
      </c>
      <c r="EX650" s="515" t="n">
        <f aca="false">BY650-EM650</f>
        <v>9.44954954954955</v>
      </c>
      <c r="EY650" s="514" t="n">
        <f aca="false">1-EJ650/BU650</f>
        <v>0.563049853372434</v>
      </c>
      <c r="EZ650" s="515" t="n">
        <f aca="false">BU650-EJ650</f>
        <v>19.2</v>
      </c>
      <c r="FA650" s="451" t="n">
        <f aca="false">1-EK650/BV650</f>
        <v>0.820477597539649</v>
      </c>
      <c r="FB650" s="432" t="n">
        <f aca="false">BV650-EK650</f>
        <v>245.152792792793</v>
      </c>
      <c r="FC650" s="453"/>
      <c r="FD650" s="432"/>
      <c r="FE650" s="453" t="n">
        <f aca="false">1-EQ650/CB650</f>
        <v>0.938356164383562</v>
      </c>
      <c r="FF650" s="431" t="n">
        <f aca="false">CB650-EQ650</f>
        <v>137</v>
      </c>
      <c r="FG650" s="406" t="n">
        <v>50400</v>
      </c>
      <c r="FH650" s="590"/>
      <c r="FI650" s="591"/>
      <c r="FJ650" s="592"/>
      <c r="FK650" s="456" t="n">
        <f aca="false">3000/BS650*24</f>
        <v>2.002002002002</v>
      </c>
      <c r="FL650" s="531" t="n">
        <v>2000</v>
      </c>
      <c r="FM650" s="456" t="n">
        <f aca="false">FL650/BS650*1000</f>
        <v>55.6111667222778</v>
      </c>
      <c r="FN650" s="531" t="n">
        <v>6089</v>
      </c>
      <c r="FO650" s="533" t="n">
        <f aca="false">FN650/11.15/1.2/1000</f>
        <v>0.4550822122571</v>
      </c>
      <c r="FP650" s="450" t="n">
        <f aca="false">FN650/BS650*1000</f>
        <v>169.308197085975</v>
      </c>
      <c r="FQ650" s="458" t="n">
        <v>43.2</v>
      </c>
      <c r="FR650" s="459" t="n">
        <f aca="false">FQ650/BS650*1000</f>
        <v>1.2012012012012</v>
      </c>
      <c r="FS650" s="577" t="n">
        <v>8.01</v>
      </c>
      <c r="FT650" s="578" t="n">
        <v>12.5</v>
      </c>
      <c r="FU650" s="661" t="n">
        <v>47</v>
      </c>
      <c r="FV650" s="580" t="n">
        <v>6</v>
      </c>
      <c r="FW650" s="581"/>
      <c r="FX650" s="580"/>
      <c r="FY650" s="453" t="n">
        <f aca="false">1-FV650/(EG650+DD650)</f>
        <v>0.333333333333333</v>
      </c>
      <c r="FZ650" s="453"/>
      <c r="GA650" s="430"/>
      <c r="GB650" s="514" t="n">
        <f aca="false">1-FT650/DZ650</f>
        <v>0.161073825503356</v>
      </c>
      <c r="GC650" s="515" t="n">
        <f aca="false">(CW650+DZ650-FT650)</f>
        <v>2.4</v>
      </c>
      <c r="GD650" s="514" t="n">
        <f aca="false">1-FU650/EA650</f>
        <v>0.123788217747949</v>
      </c>
      <c r="GE650" s="528" t="n">
        <f aca="false">CX650+EA650-FU650</f>
        <v>6.64</v>
      </c>
      <c r="GF650" s="462" t="n">
        <f aca="false">4100/BS650*24</f>
        <v>2.73606940273607</v>
      </c>
      <c r="GG650" s="607" t="n">
        <v>20</v>
      </c>
      <c r="GH650" s="451" t="n">
        <f aca="false">GG650/80</f>
        <v>0.25</v>
      </c>
      <c r="GI650" s="406" t="n">
        <v>140</v>
      </c>
      <c r="GJ650" s="463" t="n">
        <f aca="false">GI650/GG650</f>
        <v>7</v>
      </c>
      <c r="GK650" s="464" t="n">
        <f aca="false">GG650/(BS650/24)*1000</f>
        <v>13.3466800133467</v>
      </c>
      <c r="GL650" s="465" t="n">
        <v>8.01</v>
      </c>
      <c r="GM650" s="530" t="n">
        <v>11.7</v>
      </c>
      <c r="GN650" s="407" t="n">
        <v>42</v>
      </c>
      <c r="GO650" s="514" t="n">
        <f aca="false">1-GM650/FT650</f>
        <v>0.0640000000000001</v>
      </c>
      <c r="GP650" s="451" t="n">
        <f aca="false">1-GN650/FU650</f>
        <v>0.106382978723404</v>
      </c>
      <c r="GQ650" s="578" t="n">
        <v>8</v>
      </c>
      <c r="GR650" s="456" t="n">
        <f aca="false">4300/BS650*24</f>
        <v>2.86953620286954</v>
      </c>
      <c r="GS650" s="532" t="n">
        <f aca="false">HC650</f>
        <v>11.2</v>
      </c>
      <c r="GT650" s="532" t="n">
        <f aca="false">HD650</f>
        <v>34.72</v>
      </c>
      <c r="GU650" s="514" t="n">
        <f aca="false">1-GS650/GM650</f>
        <v>0.0427350427350427</v>
      </c>
      <c r="GV650" s="514" t="n">
        <f aca="false">1-GT650/GN650</f>
        <v>0.173333333333333</v>
      </c>
      <c r="GW650" s="514" t="n">
        <f aca="false">1-HC650/FT650</f>
        <v>0.104</v>
      </c>
      <c r="GX650" s="514" t="n">
        <f aca="false">1-HD650/FU650</f>
        <v>0.261276595744681</v>
      </c>
      <c r="GY650" s="463" t="n">
        <f aca="false">GK650/(FU650-HD650)</f>
        <v>1.08686319326927</v>
      </c>
      <c r="GZ650" s="406" t="n">
        <v>36006</v>
      </c>
      <c r="HA650" s="582" t="n">
        <v>8.3</v>
      </c>
      <c r="HB650" s="452" t="n">
        <v>8.05</v>
      </c>
      <c r="HC650" s="578" t="n">
        <v>11.2</v>
      </c>
      <c r="HD650" s="464" t="n">
        <f aca="false">HC650*3.1</f>
        <v>34.72</v>
      </c>
      <c r="HE650" s="464" t="n">
        <v>11.6</v>
      </c>
      <c r="HF650" s="464" t="n">
        <f aca="false">HE650*2.7</f>
        <v>31.32</v>
      </c>
      <c r="HG650" s="583"/>
      <c r="HH650" s="576" t="n">
        <v>4</v>
      </c>
      <c r="HI650" s="584" t="n">
        <v>7060</v>
      </c>
      <c r="HJ650" s="407" t="n">
        <f aca="false">HI650*0.67</f>
        <v>4730.2</v>
      </c>
      <c r="HK650" s="407"/>
      <c r="HL650" s="550"/>
      <c r="HM650" s="585"/>
      <c r="HN650" s="462" t="n">
        <v>1.91</v>
      </c>
      <c r="HO650" s="575"/>
      <c r="HP650" s="549" t="n">
        <v>0.01</v>
      </c>
      <c r="HQ650" s="586"/>
      <c r="HR650" s="587"/>
      <c r="HS650" s="521" t="n">
        <v>0.21</v>
      </c>
      <c r="HT650" s="588" t="n">
        <v>4</v>
      </c>
      <c r="HU650" s="523" t="n">
        <f aca="false">72500/BA650*24</f>
        <v>51.4731984380547</v>
      </c>
      <c r="HV650" s="514" t="n">
        <f aca="false">1-HC650/BE650</f>
        <v>0.671554252199414</v>
      </c>
      <c r="HW650" s="514" t="n">
        <f aca="false">1-HD650/BF650</f>
        <v>0.813333333333333</v>
      </c>
      <c r="HX650" s="514" t="n">
        <f aca="false">1-HN650/BK650</f>
        <v>0.857462686567164</v>
      </c>
      <c r="HY650" s="600"/>
    </row>
    <row r="651" s="599" customFormat="true" ht="15" hidden="false" customHeight="true" outlineLevel="0" collapsed="false">
      <c r="A651" s="401" t="n">
        <v>44133</v>
      </c>
      <c r="B651" s="516" t="n">
        <v>40297</v>
      </c>
      <c r="C651" s="403" t="n">
        <f aca="false">B651/$B$6</f>
        <v>0.80594</v>
      </c>
      <c r="D651" s="572" t="n">
        <v>8.15</v>
      </c>
      <c r="E651" s="573" t="n">
        <v>41.65</v>
      </c>
      <c r="F651" s="407" t="n">
        <v>206</v>
      </c>
      <c r="G651" s="407" t="n">
        <f aca="false">F651*B651/1000</f>
        <v>8301.182</v>
      </c>
      <c r="H651" s="403" t="n">
        <f aca="false">G651/$G$6</f>
        <v>0.33204728</v>
      </c>
      <c r="I651" s="574"/>
      <c r="J651" s="407"/>
      <c r="K651" s="575"/>
      <c r="L651" s="575"/>
      <c r="M651" s="575"/>
      <c r="N651" s="576"/>
      <c r="O651" s="576"/>
      <c r="P651" s="410"/>
      <c r="Q651" s="410" t="n">
        <v>1680</v>
      </c>
      <c r="R651" s="410"/>
      <c r="S651" s="410"/>
      <c r="T651" s="411" t="n">
        <v>5.22</v>
      </c>
      <c r="U651" s="410" t="n">
        <f aca="false">V651/2.9</f>
        <v>3163.79310344828</v>
      </c>
      <c r="V651" s="410" t="n">
        <v>9175</v>
      </c>
      <c r="W651" s="410" t="n">
        <v>3770</v>
      </c>
      <c r="X651" s="517" t="n">
        <v>480</v>
      </c>
      <c r="Y651" s="474"/>
      <c r="Z651" s="430"/>
      <c r="AA651" s="410"/>
      <c r="AB651" s="410"/>
      <c r="AC651" s="410"/>
      <c r="AD651" s="475"/>
      <c r="AE651" s="478"/>
      <c r="AF651" s="479" t="n">
        <f aca="false">X651+Q651</f>
        <v>2160</v>
      </c>
      <c r="AG651" s="478" t="n">
        <f aca="false">AF651/$AF$6</f>
        <v>0.864</v>
      </c>
      <c r="AH651" s="479" t="n">
        <f aca="false">AI651/2.9</f>
        <v>2476.51340996169</v>
      </c>
      <c r="AI651" s="479" t="n">
        <f aca="false">(V651*Q651+F651*X651)/AF651</f>
        <v>7181.88888888889</v>
      </c>
      <c r="AJ651" s="474" t="n">
        <f aca="false">(V651*Q651+X651*F651)/1000</f>
        <v>15512.88</v>
      </c>
      <c r="AK651" s="478" t="n">
        <f aca="false">AJ651/$AJ$6</f>
        <v>0.689461333333333</v>
      </c>
      <c r="AL651" s="448" t="n">
        <v>37</v>
      </c>
      <c r="AM651" s="480"/>
      <c r="AN651" s="474" t="n">
        <v>4599</v>
      </c>
      <c r="AO651" s="474" t="n">
        <v>4609</v>
      </c>
      <c r="AP651" s="480" t="n">
        <v>7.33</v>
      </c>
      <c r="AQ651" s="448" t="n">
        <v>715</v>
      </c>
      <c r="AR651" s="474" t="n">
        <f aca="false">AQ651*3</f>
        <v>2145</v>
      </c>
      <c r="AS651" s="658" t="n">
        <f aca="false">AR651/AQ651</f>
        <v>3</v>
      </c>
      <c r="AT651" s="474" t="n">
        <v>5620</v>
      </c>
      <c r="AU651" s="448"/>
      <c r="AV651" s="481" t="n">
        <v>0.8</v>
      </c>
      <c r="AW651" s="480" t="n">
        <v>6.98</v>
      </c>
      <c r="AX651" s="480" t="n">
        <v>38.36</v>
      </c>
      <c r="AY651" s="481" t="n">
        <v>10.2</v>
      </c>
      <c r="AZ651" s="481" t="n">
        <v>2.8</v>
      </c>
      <c r="BA651" s="421" t="n">
        <f aca="false">CC651+DF651</f>
        <v>28914</v>
      </c>
      <c r="BB651" s="422" t="n">
        <f aca="false">BA651/$BA$6</f>
        <v>0.57828</v>
      </c>
      <c r="BC651" s="423"/>
      <c r="BD651" s="424" t="n">
        <v>8.07</v>
      </c>
      <c r="BE651" s="425" t="n">
        <v>38.1</v>
      </c>
      <c r="BF651" s="421" t="n">
        <v>232</v>
      </c>
      <c r="BG651" s="427" t="n">
        <v>9240</v>
      </c>
      <c r="BH651" s="421" t="n">
        <f aca="false">BG651*0.67</f>
        <v>6190.8</v>
      </c>
      <c r="BI651" s="433"/>
      <c r="BJ651" s="422"/>
      <c r="BK651" s="428" t="n">
        <v>11</v>
      </c>
      <c r="BL651" s="428"/>
      <c r="BM651" s="429"/>
      <c r="BN651" s="423"/>
      <c r="BO651" s="426" t="n">
        <v>133</v>
      </c>
      <c r="BP651" s="426"/>
      <c r="BQ651" s="424" t="n">
        <v>3.85</v>
      </c>
      <c r="BR651" s="422" t="n">
        <f aca="false">BQ651/$BQ$6</f>
        <v>0.534722222222222</v>
      </c>
      <c r="BS651" s="410" t="n">
        <f aca="false">BA651+AF651</f>
        <v>31074</v>
      </c>
      <c r="BT651" s="430" t="n">
        <f aca="false">(BD651*BA651+AP651*AF651)/(AF651+BA651)</f>
        <v>8.01856149835876</v>
      </c>
      <c r="BU651" s="431" t="n">
        <f aca="false">(AQ651*Y651+BA651*BE651)/(BA651+Y651)</f>
        <v>38.1</v>
      </c>
      <c r="BV651" s="431" t="n">
        <f aca="false">(BA651*BF651+AR651*AF651)/(AF651+BA651)</f>
        <v>364.975477891485</v>
      </c>
      <c r="BW651" s="431" t="n">
        <f aca="false">(BA651*BG651+AS651*AF651)/(AF651+BA651)</f>
        <v>8597.92237883761</v>
      </c>
      <c r="BX651" s="431" t="n">
        <f aca="false">BW651*0.65</f>
        <v>5588.64954624445</v>
      </c>
      <c r="BY651" s="431" t="n">
        <f aca="false">(BK651*BA651+AY651*AF651)/BS651</f>
        <v>10.9443908090365</v>
      </c>
      <c r="BZ651" s="431"/>
      <c r="CA651" s="432"/>
      <c r="CB651" s="431" t="n">
        <f aca="false">BO651</f>
        <v>133</v>
      </c>
      <c r="CC651" s="433" t="n">
        <v>14413</v>
      </c>
      <c r="CD651" s="412" t="n">
        <f aca="false">CC651+AF651/2</f>
        <v>15493</v>
      </c>
      <c r="CE651" s="422" t="n">
        <f aca="false">CD651/25000</f>
        <v>0.61972</v>
      </c>
      <c r="CF651" s="434" t="n">
        <f aca="false">6700/CD651*24</f>
        <v>10.3788807848706</v>
      </c>
      <c r="CG651" s="435"/>
      <c r="CH651" s="428"/>
      <c r="CI651" s="447" t="n">
        <f aca="false">9500/CD651*24</f>
        <v>14.7163235009359</v>
      </c>
      <c r="CJ651" s="437" t="n">
        <v>28.5</v>
      </c>
      <c r="CK651" s="437" t="n">
        <v>3.06</v>
      </c>
      <c r="CL651" s="424"/>
      <c r="CM651" s="424" t="n">
        <v>16.7</v>
      </c>
      <c r="CN651" s="424" t="n">
        <v>75</v>
      </c>
      <c r="CO651" s="433"/>
      <c r="CP651" s="433"/>
      <c r="CQ651" s="438"/>
      <c r="CR651" s="438" t="n">
        <v>0.97</v>
      </c>
      <c r="CS651" s="425"/>
      <c r="CT651" s="433" t="n">
        <f aca="false">3500/CD651*24</f>
        <v>5.42180339508165</v>
      </c>
      <c r="CU651" s="435" t="n">
        <v>7.54</v>
      </c>
      <c r="CV651" s="439"/>
      <c r="CW651" s="440"/>
      <c r="CX651" s="441"/>
      <c r="CY651" s="442"/>
      <c r="CZ651" s="443"/>
      <c r="DA651" s="443"/>
      <c r="DB651" s="443"/>
      <c r="DC651" s="443"/>
      <c r="DD651" s="444"/>
      <c r="DE651" s="441"/>
      <c r="DF651" s="445" t="n">
        <v>14501</v>
      </c>
      <c r="DG651" s="446" t="n">
        <f aca="false">DF651+AF651/2</f>
        <v>15581</v>
      </c>
      <c r="DH651" s="422" t="n">
        <f aca="false">DG651/25000</f>
        <v>0.62324</v>
      </c>
      <c r="DI651" s="447" t="n">
        <f aca="false">6700/DG651*24</f>
        <v>10.3202618573904</v>
      </c>
      <c r="DJ651" s="435" t="n">
        <v>7.81</v>
      </c>
      <c r="DK651" s="428" t="n">
        <v>4.5</v>
      </c>
      <c r="DL651" s="447" t="n">
        <f aca="false">9500/DG651*24</f>
        <v>14.6332071112252</v>
      </c>
      <c r="DM651" s="423" t="n">
        <v>28.5</v>
      </c>
      <c r="DN651" s="423" t="n">
        <v>3.25</v>
      </c>
      <c r="DO651" s="424" t="n">
        <v>7.9</v>
      </c>
      <c r="DP651" s="424" t="n">
        <v>18.9</v>
      </c>
      <c r="DQ651" s="424" t="n">
        <v>80</v>
      </c>
      <c r="DR651" s="433"/>
      <c r="DS651" s="433"/>
      <c r="DT651" s="438"/>
      <c r="DU651" s="438" t="n">
        <v>0.98</v>
      </c>
      <c r="DV651" s="425"/>
      <c r="DW651" s="447" t="n">
        <f aca="false">3500/DG651*24</f>
        <v>5.3911815672935</v>
      </c>
      <c r="DX651" s="435" t="n">
        <v>7.16</v>
      </c>
      <c r="DY651" s="439" t="n">
        <v>8.01</v>
      </c>
      <c r="DZ651" s="440" t="n">
        <v>15.7</v>
      </c>
      <c r="EA651" s="661" t="n">
        <f aca="false">DZ651*3.6</f>
        <v>56.52</v>
      </c>
      <c r="EB651" s="442" t="n">
        <v>7490</v>
      </c>
      <c r="EC651" s="443" t="n">
        <v>3.9</v>
      </c>
      <c r="ED651" s="443"/>
      <c r="EE651" s="443"/>
      <c r="EF651" s="443"/>
      <c r="EG651" s="444" t="n">
        <v>9</v>
      </c>
      <c r="EH651" s="441"/>
      <c r="EI651" s="430" t="n">
        <f aca="false">DY651</f>
        <v>8.01</v>
      </c>
      <c r="EJ651" s="448" t="n">
        <f aca="false">DZ651</f>
        <v>15.7</v>
      </c>
      <c r="EK651" s="449" t="n">
        <f aca="false">EA651</f>
        <v>56.52</v>
      </c>
      <c r="EL651" s="418" t="n">
        <f aca="false">EB651</f>
        <v>7490</v>
      </c>
      <c r="EM651" s="432" t="n">
        <f aca="false">EC651</f>
        <v>3.9</v>
      </c>
      <c r="EN651" s="432"/>
      <c r="EO651" s="432"/>
      <c r="EP651" s="432"/>
      <c r="EQ651" s="431" t="n">
        <f aca="false">EG651</f>
        <v>9</v>
      </c>
      <c r="ER651" s="449"/>
      <c r="ES651" s="450" t="n">
        <f aca="false">44000/(BA651+AF651)*24</f>
        <v>33.9833944776984</v>
      </c>
      <c r="ET651" s="451" t="n">
        <f aca="false">(BA651+AF651)/BA$6</f>
        <v>0.62148</v>
      </c>
      <c r="EU651" s="452" t="n">
        <f aca="false">BV651/1000/ES651*24</f>
        <v>0.257755636363636</v>
      </c>
      <c r="EV651" s="451" t="n">
        <f aca="false">EU651/$EU$6</f>
        <v>0.477325252525252</v>
      </c>
      <c r="EW651" s="514" t="n">
        <f aca="false">1-EM651/BY651</f>
        <v>0.643653075986662</v>
      </c>
      <c r="EX651" s="515" t="n">
        <f aca="false">BY651-EM651</f>
        <v>7.04439080903649</v>
      </c>
      <c r="EY651" s="514" t="n">
        <f aca="false">1-EJ651/BU651</f>
        <v>0.587926509186352</v>
      </c>
      <c r="EZ651" s="515" t="n">
        <f aca="false">BU651-EJ651</f>
        <v>22.4</v>
      </c>
      <c r="FA651" s="451" t="n">
        <f aca="false">1-EK651/BV651</f>
        <v>0.84514028085798</v>
      </c>
      <c r="FB651" s="432" t="n">
        <f aca="false">BV651-EK651</f>
        <v>308.455477891485</v>
      </c>
      <c r="FC651" s="453"/>
      <c r="FD651" s="432"/>
      <c r="FE651" s="453" t="n">
        <f aca="false">1-EQ651/CB651</f>
        <v>0.932330827067669</v>
      </c>
      <c r="FF651" s="431" t="n">
        <f aca="false">CB651-EQ651</f>
        <v>124</v>
      </c>
      <c r="FG651" s="406" t="n">
        <v>50400</v>
      </c>
      <c r="FH651" s="590"/>
      <c r="FI651" s="591"/>
      <c r="FJ651" s="592"/>
      <c r="FK651" s="456" t="n">
        <f aca="false">3000/BS651*24</f>
        <v>2.31704962347944</v>
      </c>
      <c r="FL651" s="531" t="n">
        <v>1800</v>
      </c>
      <c r="FM651" s="456" t="n">
        <f aca="false">FL651/BS651*1000</f>
        <v>57.9262405869859</v>
      </c>
      <c r="FN651" s="531" t="n">
        <v>5889</v>
      </c>
      <c r="FO651" s="533" t="n">
        <f aca="false">FN651/11.15/1.2/1000</f>
        <v>0.440134529147982</v>
      </c>
      <c r="FP651" s="450" t="n">
        <f aca="false">FN651/BS651*1000</f>
        <v>189.515350453756</v>
      </c>
      <c r="FQ651" s="458" t="n">
        <v>43.2</v>
      </c>
      <c r="FR651" s="459" t="n">
        <f aca="false">FQ651/BS651*1000</f>
        <v>1.39022977408766</v>
      </c>
      <c r="FS651" s="577" t="n">
        <v>7.91</v>
      </c>
      <c r="FT651" s="578" t="n">
        <v>12.6</v>
      </c>
      <c r="FU651" s="661" t="n">
        <v>54</v>
      </c>
      <c r="FV651" s="580" t="n">
        <v>4</v>
      </c>
      <c r="FW651" s="581"/>
      <c r="FX651" s="580"/>
      <c r="FY651" s="453" t="n">
        <f aca="false">1-FV651/(EG651+DD651)</f>
        <v>0.555555555555556</v>
      </c>
      <c r="FZ651" s="453"/>
      <c r="GA651" s="430"/>
      <c r="GB651" s="514" t="n">
        <f aca="false">1-FT651/DZ651</f>
        <v>0.197452229299363</v>
      </c>
      <c r="GC651" s="515" t="n">
        <f aca="false">(CW651+DZ651-FT651)</f>
        <v>3.1</v>
      </c>
      <c r="GD651" s="514" t="n">
        <f aca="false">1-FU651/EA651</f>
        <v>0.0445859872611464</v>
      </c>
      <c r="GE651" s="528" t="n">
        <f aca="false">CX651+EA651-FU651</f>
        <v>2.52</v>
      </c>
      <c r="GF651" s="462" t="n">
        <f aca="false">4100/BS651*24</f>
        <v>3.1666344854219</v>
      </c>
      <c r="GG651" s="607" t="n">
        <v>20</v>
      </c>
      <c r="GH651" s="451" t="n">
        <f aca="false">GG651/80</f>
        <v>0.25</v>
      </c>
      <c r="GI651" s="406" t="n">
        <v>140</v>
      </c>
      <c r="GJ651" s="463" t="n">
        <f aca="false">GI651/GG651</f>
        <v>7</v>
      </c>
      <c r="GK651" s="464" t="n">
        <f aca="false">GG651/(BS651/24)*1000</f>
        <v>15.4469974898629</v>
      </c>
      <c r="GL651" s="465" t="n">
        <v>8.04</v>
      </c>
      <c r="GM651" s="530" t="n">
        <v>11.9</v>
      </c>
      <c r="GN651" s="407" t="n">
        <v>46</v>
      </c>
      <c r="GO651" s="514" t="n">
        <f aca="false">1-GM651/FT651</f>
        <v>0.0555555555555555</v>
      </c>
      <c r="GP651" s="451" t="n">
        <f aca="false">1-GN651/FU651</f>
        <v>0.148148148148148</v>
      </c>
      <c r="GQ651" s="578" t="n">
        <v>8</v>
      </c>
      <c r="GR651" s="456" t="n">
        <f aca="false">4300/BS651*24</f>
        <v>3.32110446032052</v>
      </c>
      <c r="GS651" s="532" t="n">
        <f aca="false">HC651</f>
        <v>11.7</v>
      </c>
      <c r="GT651" s="532" t="n">
        <f aca="false">HD651</f>
        <v>36.27</v>
      </c>
      <c r="GU651" s="514" t="n">
        <f aca="false">1-GS651/GM651</f>
        <v>0.0168067226890757</v>
      </c>
      <c r="GV651" s="514" t="n">
        <f aca="false">1-GT651/GN651</f>
        <v>0.211521739130435</v>
      </c>
      <c r="GW651" s="514" t="n">
        <f aca="false">1-HC651/FT651</f>
        <v>0.0714285714285715</v>
      </c>
      <c r="GX651" s="514" t="n">
        <f aca="false">1-HD651/FU651</f>
        <v>0.328333333333333</v>
      </c>
      <c r="GY651" s="463" t="n">
        <f aca="false">GK651/(FU651-HD651)</f>
        <v>0.871235053009752</v>
      </c>
      <c r="GZ651" s="406" t="n">
        <v>31416</v>
      </c>
      <c r="HA651" s="582" t="n">
        <v>8.32</v>
      </c>
      <c r="HB651" s="452" t="n">
        <v>8.07</v>
      </c>
      <c r="HC651" s="578" t="n">
        <v>11.7</v>
      </c>
      <c r="HD651" s="464" t="n">
        <f aca="false">HC651*3.1</f>
        <v>36.27</v>
      </c>
      <c r="HE651" s="464" t="n">
        <v>11.2</v>
      </c>
      <c r="HF651" s="464" t="n">
        <f aca="false">HE651*2.7</f>
        <v>30.24</v>
      </c>
      <c r="HG651" s="583"/>
      <c r="HH651" s="576" t="n">
        <v>8</v>
      </c>
      <c r="HI651" s="584" t="n">
        <v>7470</v>
      </c>
      <c r="HJ651" s="407" t="n">
        <f aca="false">HI651*0.67</f>
        <v>5004.9</v>
      </c>
      <c r="HK651" s="407"/>
      <c r="HL651" s="550"/>
      <c r="HM651" s="585"/>
      <c r="HN651" s="462" t="n">
        <v>6.29</v>
      </c>
      <c r="HO651" s="575"/>
      <c r="HP651" s="549" t="n">
        <v>0.01</v>
      </c>
      <c r="HQ651" s="586"/>
      <c r="HR651" s="587"/>
      <c r="HS651" s="521" t="n">
        <v>0.19</v>
      </c>
      <c r="HT651" s="588" t="n">
        <v>4</v>
      </c>
      <c r="HU651" s="523" t="n">
        <f aca="false">72500/BA651*24</f>
        <v>60.178460261465</v>
      </c>
      <c r="HV651" s="514" t="n">
        <f aca="false">1-HC651/BE651</f>
        <v>0.692913385826772</v>
      </c>
      <c r="HW651" s="514" t="n">
        <f aca="false">1-HD651/BF651</f>
        <v>0.843663793103448</v>
      </c>
      <c r="HX651" s="514" t="n">
        <f aca="false">1-HN651/BK651</f>
        <v>0.428181818181818</v>
      </c>
      <c r="HY651" s="600"/>
    </row>
    <row r="652" s="599" customFormat="true" ht="15.9" hidden="false" customHeight="true" outlineLevel="0" collapsed="false">
      <c r="A652" s="401" t="n">
        <v>44134</v>
      </c>
      <c r="B652" s="516" t="n">
        <v>26223</v>
      </c>
      <c r="C652" s="403" t="n">
        <f aca="false">B652/$B$6</f>
        <v>0.52446</v>
      </c>
      <c r="D652" s="572" t="n">
        <v>7.81</v>
      </c>
      <c r="E652" s="573" t="n">
        <v>32.45</v>
      </c>
      <c r="F652" s="407" t="n">
        <v>205</v>
      </c>
      <c r="G652" s="407" t="n">
        <f aca="false">F652*B652/1000</f>
        <v>5375.715</v>
      </c>
      <c r="H652" s="403" t="n">
        <f aca="false">G652/$G$6</f>
        <v>0.2150286</v>
      </c>
      <c r="I652" s="574"/>
      <c r="J652" s="407"/>
      <c r="K652" s="575"/>
      <c r="L652" s="575"/>
      <c r="M652" s="575"/>
      <c r="N652" s="576"/>
      <c r="O652" s="576"/>
      <c r="P652" s="410"/>
      <c r="Q652" s="410" t="n">
        <v>1680</v>
      </c>
      <c r="R652" s="410"/>
      <c r="S652" s="410"/>
      <c r="T652" s="411" t="n">
        <v>5.25</v>
      </c>
      <c r="U652" s="410" t="n">
        <f aca="false">V652/2.9</f>
        <v>3003.79310344828</v>
      </c>
      <c r="V652" s="410" t="n">
        <v>8711</v>
      </c>
      <c r="W652" s="410" t="n">
        <v>3199</v>
      </c>
      <c r="X652" s="517" t="n">
        <v>480</v>
      </c>
      <c r="Y652" s="474"/>
      <c r="Z652" s="430"/>
      <c r="AA652" s="410"/>
      <c r="AB652" s="410"/>
      <c r="AC652" s="410"/>
      <c r="AD652" s="475"/>
      <c r="AE652" s="478"/>
      <c r="AF652" s="479" t="n">
        <f aca="false">X652+Q652</f>
        <v>2160</v>
      </c>
      <c r="AG652" s="478" t="n">
        <f aca="false">AF652/$AF$6</f>
        <v>0.864</v>
      </c>
      <c r="AH652" s="479" t="n">
        <f aca="false">AI652/2.9</f>
        <v>2351.99233716475</v>
      </c>
      <c r="AI652" s="479" t="n">
        <f aca="false">(V652*Q652+F652*X652)/AF652</f>
        <v>6820.77777777778</v>
      </c>
      <c r="AJ652" s="474" t="n">
        <f aca="false">(V652*Q652+X652*F652)/1000</f>
        <v>14732.88</v>
      </c>
      <c r="AK652" s="478" t="n">
        <f aca="false">AJ652/$AJ$6</f>
        <v>0.654794666666667</v>
      </c>
      <c r="AL652" s="448" t="n">
        <v>37</v>
      </c>
      <c r="AM652" s="480"/>
      <c r="AN652" s="474" t="n">
        <v>4870</v>
      </c>
      <c r="AO652" s="474" t="n">
        <v>4837</v>
      </c>
      <c r="AP652" s="480" t="n">
        <v>7.45</v>
      </c>
      <c r="AQ652" s="448" t="n">
        <v>702</v>
      </c>
      <c r="AR652" s="474" t="n">
        <f aca="false">AQ652*3</f>
        <v>2106</v>
      </c>
      <c r="AS652" s="658" t="n">
        <f aca="false">AR652/AQ652</f>
        <v>3</v>
      </c>
      <c r="AT652" s="474" t="n">
        <v>5720</v>
      </c>
      <c r="AU652" s="448"/>
      <c r="AV652" s="481" t="n">
        <v>0.45</v>
      </c>
      <c r="AW652" s="480" t="n">
        <v>7.77</v>
      </c>
      <c r="AX652" s="480" t="n">
        <v>38.67</v>
      </c>
      <c r="AY652" s="481" t="n">
        <v>8.5</v>
      </c>
      <c r="AZ652" s="481" t="n">
        <v>2.2</v>
      </c>
      <c r="BA652" s="421" t="n">
        <f aca="false">CC652+DF652</f>
        <v>32413</v>
      </c>
      <c r="BB652" s="422" t="n">
        <f aca="false">BA652/$BA$6</f>
        <v>0.64826</v>
      </c>
      <c r="BC652" s="423"/>
      <c r="BD652" s="424" t="n">
        <v>8.07</v>
      </c>
      <c r="BE652" s="425" t="n">
        <v>33</v>
      </c>
      <c r="BF652" s="421" t="n">
        <v>190</v>
      </c>
      <c r="BG652" s="427" t="n">
        <v>8400</v>
      </c>
      <c r="BH652" s="421" t="n">
        <f aca="false">BG652*0.67</f>
        <v>5628</v>
      </c>
      <c r="BI652" s="433"/>
      <c r="BJ652" s="422"/>
      <c r="BK652" s="428" t="n">
        <v>20.5</v>
      </c>
      <c r="BL652" s="428" t="n">
        <v>13.8</v>
      </c>
      <c r="BM652" s="429" t="n">
        <v>5.5</v>
      </c>
      <c r="BN652" s="423" t="n">
        <v>2.7</v>
      </c>
      <c r="BO652" s="426" t="n">
        <v>140</v>
      </c>
      <c r="BP652" s="426" t="n">
        <v>32</v>
      </c>
      <c r="BQ652" s="424" t="n">
        <v>3.38</v>
      </c>
      <c r="BR652" s="422" t="n">
        <f aca="false">BQ652/$BQ$6</f>
        <v>0.469444444444444</v>
      </c>
      <c r="BS652" s="410" t="n">
        <f aca="false">BA652+AF652</f>
        <v>34573</v>
      </c>
      <c r="BT652" s="430" t="n">
        <f aca="false">(BD652*BA652+AP652*AF652)/(AF652+BA652)</f>
        <v>8.03126457061869</v>
      </c>
      <c r="BU652" s="431" t="n">
        <f aca="false">(AQ652*Y652+BA652*BE652)/(BA652+Y652)</f>
        <v>33</v>
      </c>
      <c r="BV652" s="431" t="n">
        <f aca="false">(BA652*BF652+AR652*AF652)/(AF652+BA652)</f>
        <v>309.704972088046</v>
      </c>
      <c r="BW652" s="431" t="n">
        <f aca="false">(BA652*BG652+AS652*AF652)/(AF652+BA652)</f>
        <v>7875.38483787927</v>
      </c>
      <c r="BX652" s="431" t="n">
        <f aca="false">BW652*0.65</f>
        <v>5119.00014462153</v>
      </c>
      <c r="BY652" s="431" t="n">
        <f aca="false">(BK652*BA652+AY652*AF652)/BS652</f>
        <v>19.7502820119747</v>
      </c>
      <c r="BZ652" s="431" t="n">
        <f aca="false">(BL652*BA652+AY652*AF652)/BS652</f>
        <v>13.4688745552888</v>
      </c>
      <c r="CA652" s="432" t="n">
        <f aca="false">(BN652*BA652+AZ652*AF652)/BS652</f>
        <v>2.66876175049894</v>
      </c>
      <c r="CB652" s="431" t="n">
        <f aca="false">BO652</f>
        <v>140</v>
      </c>
      <c r="CC652" s="433" t="n">
        <v>16141</v>
      </c>
      <c r="CD652" s="412" t="n">
        <f aca="false">CC652+AF652/2</f>
        <v>17221</v>
      </c>
      <c r="CE652" s="422" t="n">
        <f aca="false">CD652/25000</f>
        <v>0.68884</v>
      </c>
      <c r="CF652" s="434" t="n">
        <f aca="false">6700/CD652*24</f>
        <v>9.33743685035712</v>
      </c>
      <c r="CG652" s="435"/>
      <c r="CH652" s="428"/>
      <c r="CI652" s="447" t="n">
        <f aca="false">9500/CD652*24</f>
        <v>13.2396492654317</v>
      </c>
      <c r="CJ652" s="437" t="n">
        <v>28.3</v>
      </c>
      <c r="CK652" s="437" t="n">
        <v>2.6</v>
      </c>
      <c r="CL652" s="424"/>
      <c r="CM652" s="424" t="n">
        <v>15.5</v>
      </c>
      <c r="CN652" s="424" t="n">
        <v>71</v>
      </c>
      <c r="CO652" s="433"/>
      <c r="CP652" s="433"/>
      <c r="CQ652" s="438"/>
      <c r="CR652" s="438" t="n">
        <v>0.98</v>
      </c>
      <c r="CS652" s="425"/>
      <c r="CT652" s="433" t="n">
        <f aca="false">3500/CD652*24</f>
        <v>4.87776551884327</v>
      </c>
      <c r="CU652" s="435" t="n">
        <v>7.25</v>
      </c>
      <c r="CV652" s="439"/>
      <c r="CW652" s="440"/>
      <c r="CX652" s="441"/>
      <c r="CY652" s="442"/>
      <c r="CZ652" s="443"/>
      <c r="DA652" s="443"/>
      <c r="DB652" s="443"/>
      <c r="DC652" s="443"/>
      <c r="DD652" s="444"/>
      <c r="DE652" s="441"/>
      <c r="DF652" s="445" t="n">
        <v>16272</v>
      </c>
      <c r="DG652" s="446" t="n">
        <f aca="false">DF652+AF652/2</f>
        <v>17352</v>
      </c>
      <c r="DH652" s="422" t="n">
        <f aca="false">DG652/25000</f>
        <v>0.69408</v>
      </c>
      <c r="DI652" s="447" t="n">
        <f aca="false">6700/DG652*24</f>
        <v>9.26694329183956</v>
      </c>
      <c r="DJ652" s="435" t="n">
        <v>7.82</v>
      </c>
      <c r="DK652" s="428" t="n">
        <v>4.3</v>
      </c>
      <c r="DL652" s="447" t="n">
        <f aca="false">9500/DG652*24</f>
        <v>13.1396957123098</v>
      </c>
      <c r="DM652" s="423" t="n">
        <v>28.2</v>
      </c>
      <c r="DN652" s="423" t="n">
        <v>3.13</v>
      </c>
      <c r="DO652" s="424" t="n">
        <v>7.71</v>
      </c>
      <c r="DP652" s="424" t="n">
        <v>18.6</v>
      </c>
      <c r="DQ652" s="424" t="n">
        <v>83</v>
      </c>
      <c r="DR652" s="433"/>
      <c r="DS652" s="433"/>
      <c r="DT652" s="438"/>
      <c r="DU652" s="438" t="n">
        <v>0.97</v>
      </c>
      <c r="DV652" s="425"/>
      <c r="DW652" s="447" t="n">
        <f aca="false">3500/DG652*24</f>
        <v>4.84094052558783</v>
      </c>
      <c r="DX652" s="435" t="n">
        <v>7.65</v>
      </c>
      <c r="DY652" s="439" t="n">
        <v>7.95</v>
      </c>
      <c r="DZ652" s="440" t="n">
        <v>13.8</v>
      </c>
      <c r="EA652" s="661" t="n">
        <f aca="false">DZ652*3.6</f>
        <v>49.68</v>
      </c>
      <c r="EB652" s="442" t="n">
        <v>7480</v>
      </c>
      <c r="EC652" s="443" t="n">
        <v>5.8</v>
      </c>
      <c r="ED652" s="443" t="n">
        <v>0.18</v>
      </c>
      <c r="EE652" s="443" t="n">
        <v>5.2</v>
      </c>
      <c r="EF652" s="443" t="n">
        <v>0.95</v>
      </c>
      <c r="EG652" s="444" t="n">
        <v>11</v>
      </c>
      <c r="EH652" s="441" t="n">
        <v>16</v>
      </c>
      <c r="EI652" s="430" t="n">
        <f aca="false">DY652</f>
        <v>7.95</v>
      </c>
      <c r="EJ652" s="448" t="n">
        <f aca="false">DZ652</f>
        <v>13.8</v>
      </c>
      <c r="EK652" s="449" t="n">
        <f aca="false">EA652</f>
        <v>49.68</v>
      </c>
      <c r="EL652" s="418" t="n">
        <f aca="false">EB652</f>
        <v>7480</v>
      </c>
      <c r="EM652" s="432" t="n">
        <f aca="false">EC652</f>
        <v>5.8</v>
      </c>
      <c r="EN652" s="432" t="n">
        <f aca="false">ED652</f>
        <v>0.18</v>
      </c>
      <c r="EO652" s="432" t="n">
        <f aca="false">EE652</f>
        <v>5.2</v>
      </c>
      <c r="EP652" s="432" t="n">
        <f aca="false">EF652</f>
        <v>0.95</v>
      </c>
      <c r="EQ652" s="431" t="n">
        <f aca="false">EG652</f>
        <v>11</v>
      </c>
      <c r="ER652" s="449" t="n">
        <f aca="false">EH652</f>
        <v>16</v>
      </c>
      <c r="ES652" s="450" t="n">
        <f aca="false">44000/(BA652+AF652)*24</f>
        <v>30.5440661788101</v>
      </c>
      <c r="ET652" s="451" t="n">
        <f aca="false">(BA652+AF652)/BA$6</f>
        <v>0.69146</v>
      </c>
      <c r="EU652" s="452" t="n">
        <f aca="false">BV652/1000/ES652*24</f>
        <v>0.243350681818182</v>
      </c>
      <c r="EV652" s="451" t="n">
        <f aca="false">EU652/$EU$6</f>
        <v>0.450649410774411</v>
      </c>
      <c r="EW652" s="514" t="n">
        <f aca="false">1-EM652/BY652</f>
        <v>0.706333307216401</v>
      </c>
      <c r="EX652" s="515" t="n">
        <f aca="false">BY652-EM652</f>
        <v>13.9502820119747</v>
      </c>
      <c r="EY652" s="514" t="n">
        <f aca="false">1-EJ652/BU652</f>
        <v>0.581818181818182</v>
      </c>
      <c r="EZ652" s="515" t="n">
        <f aca="false">BU652-EJ652</f>
        <v>19.2</v>
      </c>
      <c r="FA652" s="451" t="n">
        <f aca="false">1-EK652/BV652</f>
        <v>0.839589272122255</v>
      </c>
      <c r="FB652" s="432" t="n">
        <f aca="false">BV652-EK652</f>
        <v>260.024972088046</v>
      </c>
      <c r="FC652" s="453" t="n">
        <f aca="false">1-EP652/CA652</f>
        <v>0.644029670380883</v>
      </c>
      <c r="FD652" s="432" t="n">
        <f aca="false">CA652-EP652</f>
        <v>1.71876175049894</v>
      </c>
      <c r="FE652" s="453" t="n">
        <f aca="false">1-EQ652/CB652</f>
        <v>0.921428571428571</v>
      </c>
      <c r="FF652" s="431" t="n">
        <f aca="false">CB652-EQ652</f>
        <v>129</v>
      </c>
      <c r="FG652" s="406" t="n">
        <v>50400</v>
      </c>
      <c r="FH652" s="590"/>
      <c r="FI652" s="591"/>
      <c r="FJ652" s="592"/>
      <c r="FK652" s="456" t="n">
        <f aca="false">3000/BS652*24</f>
        <v>2.08254996673705</v>
      </c>
      <c r="FL652" s="531" t="n">
        <v>1800</v>
      </c>
      <c r="FM652" s="456" t="n">
        <f aca="false">FL652/BS652*1000</f>
        <v>52.0637491684262</v>
      </c>
      <c r="FN652" s="531" t="n">
        <v>6255</v>
      </c>
      <c r="FO652" s="533" t="n">
        <f aca="false">FN652/11.15/1.2/1000</f>
        <v>0.467488789237668</v>
      </c>
      <c r="FP652" s="450" t="n">
        <f aca="false">FN652/BS652*1000</f>
        <v>180.921528360281</v>
      </c>
      <c r="FQ652" s="458" t="n">
        <v>43.2</v>
      </c>
      <c r="FR652" s="459" t="n">
        <f aca="false">FQ652/BS652*1000</f>
        <v>1.24952998004223</v>
      </c>
      <c r="FS652" s="577" t="n">
        <v>7.75</v>
      </c>
      <c r="FT652" s="578" t="n">
        <v>11.3</v>
      </c>
      <c r="FU652" s="661" t="n">
        <v>46</v>
      </c>
      <c r="FV652" s="580" t="n">
        <v>4</v>
      </c>
      <c r="FW652" s="581" t="n">
        <v>0.18</v>
      </c>
      <c r="FX652" s="580" t="n">
        <v>16</v>
      </c>
      <c r="FY652" s="453" t="n">
        <f aca="false">1-FV652/(EG652+DD652)</f>
        <v>0.636363636363636</v>
      </c>
      <c r="FZ652" s="453" t="n">
        <f aca="false">1-FW652/(EF652+DC652)</f>
        <v>0.810526315789474</v>
      </c>
      <c r="GA652" s="430" t="n">
        <f aca="false">EF652+DC652-FW652</f>
        <v>0.77</v>
      </c>
      <c r="GB652" s="514" t="n">
        <f aca="false">1-FT652/DZ652</f>
        <v>0.181159420289855</v>
      </c>
      <c r="GC652" s="515" t="n">
        <f aca="false">(CW652+DZ652-FT652)</f>
        <v>2.5</v>
      </c>
      <c r="GD652" s="514" t="n">
        <f aca="false">1-FU652/EA652</f>
        <v>0.0740740740740742</v>
      </c>
      <c r="GE652" s="528" t="n">
        <f aca="false">CX652+EA652-FU652</f>
        <v>3.68000000000001</v>
      </c>
      <c r="GF652" s="462" t="n">
        <f aca="false">4100/BS652*24</f>
        <v>2.8461516212073</v>
      </c>
      <c r="GG652" s="607" t="n">
        <v>20</v>
      </c>
      <c r="GH652" s="451" t="n">
        <f aca="false">GG652/80</f>
        <v>0.25</v>
      </c>
      <c r="GI652" s="406" t="n">
        <v>140</v>
      </c>
      <c r="GJ652" s="463" t="n">
        <f aca="false">GI652/GG652</f>
        <v>7</v>
      </c>
      <c r="GK652" s="464" t="n">
        <f aca="false">GG652/(BS652/24)*1000</f>
        <v>13.8836664449137</v>
      </c>
      <c r="GL652" s="465" t="n">
        <v>8.05</v>
      </c>
      <c r="GM652" s="530" t="n">
        <v>10.7</v>
      </c>
      <c r="GN652" s="407" t="n">
        <v>43</v>
      </c>
      <c r="GO652" s="514" t="n">
        <f aca="false">1-GM652/FT652</f>
        <v>0.0530973451327434</v>
      </c>
      <c r="GP652" s="451" t="n">
        <f aca="false">1-GN652/FU652</f>
        <v>0.0652173913043478</v>
      </c>
      <c r="GQ652" s="578" t="n">
        <v>8</v>
      </c>
      <c r="GR652" s="456" t="n">
        <f aca="false">4300/BS652*24</f>
        <v>2.98498828565644</v>
      </c>
      <c r="GS652" s="532" t="n">
        <f aca="false">HC652</f>
        <v>10.6</v>
      </c>
      <c r="GT652" s="532" t="n">
        <f aca="false">HD652</f>
        <v>32.86</v>
      </c>
      <c r="GU652" s="514" t="n">
        <f aca="false">1-GS652/GM652</f>
        <v>0.00934579439252336</v>
      </c>
      <c r="GV652" s="514" t="n">
        <f aca="false">1-GT652/GN652</f>
        <v>0.235813953488372</v>
      </c>
      <c r="GW652" s="514" t="n">
        <f aca="false">1-HC652/FT652</f>
        <v>0.0619469026548674</v>
      </c>
      <c r="GX652" s="514" t="n">
        <f aca="false">1-HD652/FU652</f>
        <v>0.285652173913044</v>
      </c>
      <c r="GY652" s="463" t="n">
        <f aca="false">GK652/(FU652-HD652)</f>
        <v>1.05659561985644</v>
      </c>
      <c r="GZ652" s="406" t="n">
        <v>33920</v>
      </c>
      <c r="HA652" s="582" t="n">
        <v>8.23</v>
      </c>
      <c r="HB652" s="452" t="n">
        <v>8.09</v>
      </c>
      <c r="HC652" s="578" t="n">
        <v>10.6</v>
      </c>
      <c r="HD652" s="464" t="n">
        <f aca="false">HC652*3.1</f>
        <v>32.86</v>
      </c>
      <c r="HE652" s="464" t="n">
        <v>11.3</v>
      </c>
      <c r="HF652" s="464" t="n">
        <f aca="false">HE652*2.7</f>
        <v>30.51</v>
      </c>
      <c r="HG652" s="583"/>
      <c r="HH652" s="576" t="n">
        <v>2</v>
      </c>
      <c r="HI652" s="584" t="n">
        <v>7540</v>
      </c>
      <c r="HJ652" s="407" t="n">
        <f aca="false">HI652*0.67</f>
        <v>5051.8</v>
      </c>
      <c r="HK652" s="407"/>
      <c r="HL652" s="550" t="n">
        <v>1360</v>
      </c>
      <c r="HM652" s="585" t="n">
        <v>5.7</v>
      </c>
      <c r="HN652" s="462" t="n">
        <v>5.97</v>
      </c>
      <c r="HO652" s="575" t="n">
        <v>0.11</v>
      </c>
      <c r="HP652" s="549" t="n">
        <v>0.01</v>
      </c>
      <c r="HQ652" s="586" t="n">
        <v>4.5</v>
      </c>
      <c r="HR652" s="587" t="n">
        <v>0.22</v>
      </c>
      <c r="HS652" s="521" t="n">
        <v>0.2</v>
      </c>
      <c r="HT652" s="588" t="n">
        <v>4</v>
      </c>
      <c r="HU652" s="523" t="n">
        <f aca="false">72500/BA652*24</f>
        <v>53.682164563601</v>
      </c>
      <c r="HV652" s="514" t="n">
        <f aca="false">1-HC652/BE652</f>
        <v>0.678787878787879</v>
      </c>
      <c r="HW652" s="514" t="n">
        <f aca="false">1-HD652/BF652</f>
        <v>0.827052631578947</v>
      </c>
      <c r="HX652" s="514" t="n">
        <f aca="false">1-HN652/BK652</f>
        <v>0.708780487804878</v>
      </c>
      <c r="HY652" s="600"/>
    </row>
    <row r="653" s="599" customFormat="true" ht="15.9" hidden="false" customHeight="true" outlineLevel="0" collapsed="false">
      <c r="A653" s="401" t="n">
        <v>44135</v>
      </c>
      <c r="B653" s="516" t="n">
        <v>34319</v>
      </c>
      <c r="C653" s="403" t="n">
        <f aca="false">B653/$B$6</f>
        <v>0.68638</v>
      </c>
      <c r="D653" s="572" t="n">
        <v>7.89</v>
      </c>
      <c r="E653" s="573" t="n">
        <v>37</v>
      </c>
      <c r="F653" s="407" t="n">
        <v>195</v>
      </c>
      <c r="G653" s="407" t="n">
        <f aca="false">F653*B653/1000</f>
        <v>6692.205</v>
      </c>
      <c r="H653" s="403" t="n">
        <f aca="false">G653/$G$6</f>
        <v>0.2676882</v>
      </c>
      <c r="I653" s="574"/>
      <c r="J653" s="407"/>
      <c r="K653" s="575"/>
      <c r="L653" s="575"/>
      <c r="M653" s="575"/>
      <c r="N653" s="576"/>
      <c r="O653" s="576"/>
      <c r="P653" s="410"/>
      <c r="Q653" s="410" t="n">
        <v>1680</v>
      </c>
      <c r="R653" s="410"/>
      <c r="S653" s="410"/>
      <c r="T653" s="411" t="n">
        <v>5.15</v>
      </c>
      <c r="U653" s="410" t="n">
        <f aca="false">V653/2.9</f>
        <v>3344.8275862069</v>
      </c>
      <c r="V653" s="410" t="n">
        <v>9700</v>
      </c>
      <c r="W653" s="410" t="n">
        <v>3987</v>
      </c>
      <c r="X653" s="517" t="n">
        <v>480</v>
      </c>
      <c r="Y653" s="474"/>
      <c r="Z653" s="430"/>
      <c r="AA653" s="410"/>
      <c r="AB653" s="410"/>
      <c r="AC653" s="410"/>
      <c r="AD653" s="475"/>
      <c r="AE653" s="478"/>
      <c r="AF653" s="479" t="n">
        <f aca="false">X653+Q653</f>
        <v>2160</v>
      </c>
      <c r="AG653" s="478" t="n">
        <f aca="false">AF653/$AF$6</f>
        <v>0.864</v>
      </c>
      <c r="AH653" s="479" t="n">
        <f aca="false">AI653/2.9</f>
        <v>2616.47509578544</v>
      </c>
      <c r="AI653" s="479" t="n">
        <f aca="false">(V653*Q653+F653*X653)/AF653</f>
        <v>7587.77777777778</v>
      </c>
      <c r="AJ653" s="474" t="n">
        <f aca="false">(V653*Q653+X653*F653)/1000</f>
        <v>16389.6</v>
      </c>
      <c r="AK653" s="478" t="n">
        <f aca="false">AJ653/$AJ$6</f>
        <v>0.728426666666667</v>
      </c>
      <c r="AL653" s="448" t="n">
        <v>37</v>
      </c>
      <c r="AM653" s="480"/>
      <c r="AN653" s="474" t="n">
        <v>4759</v>
      </c>
      <c r="AO653" s="474" t="n">
        <v>4742</v>
      </c>
      <c r="AP653" s="480" t="n">
        <v>7.32</v>
      </c>
      <c r="AQ653" s="448" t="n">
        <v>757</v>
      </c>
      <c r="AR653" s="474" t="n">
        <f aca="false">AQ653*3</f>
        <v>2271</v>
      </c>
      <c r="AS653" s="658" t="n">
        <f aca="false">AR653/AQ653</f>
        <v>3</v>
      </c>
      <c r="AT653" s="474" t="n">
        <v>5490</v>
      </c>
      <c r="AU653" s="448"/>
      <c r="AV653" s="481" t="n">
        <v>0.8</v>
      </c>
      <c r="AW653" s="480" t="n">
        <v>7.92</v>
      </c>
      <c r="AX653" s="480" t="n">
        <v>39.06</v>
      </c>
      <c r="AY653" s="481" t="n">
        <v>8.3</v>
      </c>
      <c r="AZ653" s="481" t="n">
        <v>2.2</v>
      </c>
      <c r="BA653" s="421" t="n">
        <f aca="false">CC653+DF653</f>
        <v>35396</v>
      </c>
      <c r="BB653" s="422" t="n">
        <f aca="false">BA653/$BA$6</f>
        <v>0.70792</v>
      </c>
      <c r="BC653" s="423"/>
      <c r="BD653" s="424" t="n">
        <v>7.79</v>
      </c>
      <c r="BE653" s="425" t="n">
        <v>32.4</v>
      </c>
      <c r="BF653" s="421" t="n">
        <v>185</v>
      </c>
      <c r="BG653" s="427" t="n">
        <v>7520</v>
      </c>
      <c r="BH653" s="421" t="n">
        <f aca="false">BG653*0.67</f>
        <v>5038.4</v>
      </c>
      <c r="BI653" s="433"/>
      <c r="BJ653" s="422"/>
      <c r="BK653" s="428" t="n">
        <v>24.3</v>
      </c>
      <c r="BL653" s="428"/>
      <c r="BM653" s="429"/>
      <c r="BN653" s="423"/>
      <c r="BO653" s="426" t="n">
        <v>108</v>
      </c>
      <c r="BP653" s="426"/>
      <c r="BQ653" s="424" t="n">
        <v>4.27</v>
      </c>
      <c r="BR653" s="422" t="n">
        <f aca="false">BQ653/$BQ$6</f>
        <v>0.593055555555555</v>
      </c>
      <c r="BS653" s="410" t="n">
        <f aca="false">BA653+AF653</f>
        <v>37556</v>
      </c>
      <c r="BT653" s="430" t="n">
        <f aca="false">(BD653*BA653+AP653*AF653)/(AF653+BA653)</f>
        <v>7.76296836723826</v>
      </c>
      <c r="BU653" s="431" t="n">
        <f aca="false">(AQ653*Y653+BA653*BE653)/(BA653+Y653)</f>
        <v>32.4</v>
      </c>
      <c r="BV653" s="431" t="n">
        <f aca="false">(BA653*BF653+AR653*AF653)/(AF653+BA653)</f>
        <v>304.974438172329</v>
      </c>
      <c r="BW653" s="431" t="n">
        <f aca="false">(BA653*BG653+AS653*AF653)/(AF653+BA653)</f>
        <v>7087.6664181489</v>
      </c>
      <c r="BX653" s="431" t="n">
        <f aca="false">BW653*0.65</f>
        <v>4606.98317179678</v>
      </c>
      <c r="BY653" s="431" t="n">
        <f aca="false">(BK653*BA653+AY653*AF653)/BS653</f>
        <v>23.3797742038556</v>
      </c>
      <c r="BZ653" s="431"/>
      <c r="CA653" s="432"/>
      <c r="CB653" s="431" t="n">
        <f aca="false">BO653</f>
        <v>108</v>
      </c>
      <c r="CC653" s="433" t="n">
        <v>17541</v>
      </c>
      <c r="CD653" s="412" t="n">
        <f aca="false">CC653+AF653/2</f>
        <v>18621</v>
      </c>
      <c r="CE653" s="422" t="n">
        <f aca="false">CD653/25000</f>
        <v>0.74484</v>
      </c>
      <c r="CF653" s="434" t="n">
        <f aca="false">6700/CD653*24</f>
        <v>8.63541163202835</v>
      </c>
      <c r="CG653" s="435"/>
      <c r="CH653" s="428"/>
      <c r="CI653" s="447" t="n">
        <f aca="false">9500/CD653*24</f>
        <v>12.2442403737715</v>
      </c>
      <c r="CJ653" s="437" t="n">
        <v>28.1</v>
      </c>
      <c r="CK653" s="437" t="n">
        <v>2.09</v>
      </c>
      <c r="CL653" s="424"/>
      <c r="CM653" s="424" t="n">
        <v>15.4</v>
      </c>
      <c r="CN653" s="424" t="n">
        <v>73</v>
      </c>
      <c r="CO653" s="433"/>
      <c r="CP653" s="433"/>
      <c r="CQ653" s="438"/>
      <c r="CR653" s="438" t="n">
        <v>0.96</v>
      </c>
      <c r="CS653" s="425"/>
      <c r="CT653" s="433" t="n">
        <f aca="false">3500/CD653*24</f>
        <v>4.51103592717899</v>
      </c>
      <c r="CU653" s="435" t="n">
        <v>6.94</v>
      </c>
      <c r="CV653" s="439"/>
      <c r="CW653" s="440"/>
      <c r="CX653" s="441"/>
      <c r="CY653" s="442"/>
      <c r="CZ653" s="443"/>
      <c r="DA653" s="443"/>
      <c r="DB653" s="443"/>
      <c r="DC653" s="443"/>
      <c r="DD653" s="444"/>
      <c r="DE653" s="441"/>
      <c r="DF653" s="445" t="n">
        <v>17855</v>
      </c>
      <c r="DG653" s="446" t="n">
        <f aca="false">DF653+AF653/2</f>
        <v>18935</v>
      </c>
      <c r="DH653" s="422" t="n">
        <f aca="false">DG653/25000</f>
        <v>0.7574</v>
      </c>
      <c r="DI653" s="447" t="n">
        <f aca="false">6700/DG653*24</f>
        <v>8.49221019276472</v>
      </c>
      <c r="DJ653" s="435" t="n">
        <v>7.71</v>
      </c>
      <c r="DK653" s="428" t="n">
        <v>4.4</v>
      </c>
      <c r="DL653" s="447" t="n">
        <f aca="false">9500/DG653*24</f>
        <v>12.0411935569052</v>
      </c>
      <c r="DM653" s="423" t="n">
        <v>28</v>
      </c>
      <c r="DN653" s="423" t="n">
        <v>2.58</v>
      </c>
      <c r="DO653" s="424" t="n">
        <v>7.7</v>
      </c>
      <c r="DP653" s="424" t="n">
        <v>16.2</v>
      </c>
      <c r="DQ653" s="424" t="n">
        <v>81</v>
      </c>
      <c r="DR653" s="433"/>
      <c r="DS653" s="433"/>
      <c r="DT653" s="438"/>
      <c r="DU653" s="438" t="n">
        <v>0.96</v>
      </c>
      <c r="DV653" s="425"/>
      <c r="DW653" s="447" t="n">
        <f aca="false">3500/DG653*24</f>
        <v>4.4362292051756</v>
      </c>
      <c r="DX653" s="435" t="n">
        <v>7.57</v>
      </c>
      <c r="DY653" s="439" t="n">
        <v>8.05</v>
      </c>
      <c r="DZ653" s="440" t="n">
        <v>14.5</v>
      </c>
      <c r="EA653" s="661" t="n">
        <f aca="false">DZ653*3.6</f>
        <v>52.2</v>
      </c>
      <c r="EB653" s="442" t="n">
        <v>7000</v>
      </c>
      <c r="EC653" s="443" t="n">
        <v>6.2</v>
      </c>
      <c r="ED653" s="443"/>
      <c r="EE653" s="443"/>
      <c r="EF653" s="443"/>
      <c r="EG653" s="444" t="n">
        <v>11</v>
      </c>
      <c r="EH653" s="441"/>
      <c r="EI653" s="430" t="n">
        <f aca="false">DY653</f>
        <v>8.05</v>
      </c>
      <c r="EJ653" s="448" t="n">
        <f aca="false">DZ653</f>
        <v>14.5</v>
      </c>
      <c r="EK653" s="449" t="n">
        <f aca="false">EA653</f>
        <v>52.2</v>
      </c>
      <c r="EL653" s="418" t="n">
        <f aca="false">EB653</f>
        <v>7000</v>
      </c>
      <c r="EM653" s="432" t="n">
        <f aca="false">EC653</f>
        <v>6.2</v>
      </c>
      <c r="EN653" s="432"/>
      <c r="EO653" s="432"/>
      <c r="EP653" s="432"/>
      <c r="EQ653" s="431" t="n">
        <f aca="false">EG653</f>
        <v>11</v>
      </c>
      <c r="ER653" s="449"/>
      <c r="ES653" s="450" t="n">
        <f aca="false">44000/(BA653+AF653)*24</f>
        <v>28.1180104377463</v>
      </c>
      <c r="ET653" s="451" t="n">
        <f aca="false">(BA653+AF653)/BA$6</f>
        <v>0.75112</v>
      </c>
      <c r="EU653" s="452" t="n">
        <f aca="false">BV653/1000/ES653*24</f>
        <v>0.260309545454545</v>
      </c>
      <c r="EV653" s="451" t="n">
        <f aca="false">EU653/$EU$6</f>
        <v>0.482054713804714</v>
      </c>
      <c r="EW653" s="514" t="n">
        <f aca="false">1-EM653/BY653</f>
        <v>0.734813521040013</v>
      </c>
      <c r="EX653" s="515" t="n">
        <f aca="false">BY653-EM653</f>
        <v>17.1797742038556</v>
      </c>
      <c r="EY653" s="514" t="n">
        <f aca="false">1-EJ653/BU653</f>
        <v>0.552469135802469</v>
      </c>
      <c r="EZ653" s="515" t="n">
        <f aca="false">BU653-EJ653</f>
        <v>17.9</v>
      </c>
      <c r="FA653" s="451" t="n">
        <f aca="false">1-EK653/BV653</f>
        <v>0.828838114063501</v>
      </c>
      <c r="FB653" s="432" t="n">
        <f aca="false">BV653-EK653</f>
        <v>252.774438172329</v>
      </c>
      <c r="FC653" s="453"/>
      <c r="FD653" s="432"/>
      <c r="FE653" s="453" t="n">
        <f aca="false">1-EQ653/CB653</f>
        <v>0.898148148148148</v>
      </c>
      <c r="FF653" s="431" t="n">
        <f aca="false">CB653-EQ653</f>
        <v>97</v>
      </c>
      <c r="FG653" s="406" t="n">
        <v>50400</v>
      </c>
      <c r="FH653" s="590"/>
      <c r="FI653" s="591"/>
      <c r="FJ653" s="592"/>
      <c r="FK653" s="456" t="n">
        <f aca="false">3000/BS653*24</f>
        <v>1.91713707530088</v>
      </c>
      <c r="FL653" s="531" t="n">
        <v>1800</v>
      </c>
      <c r="FM653" s="456" t="n">
        <f aca="false">FL653/BS653*1000</f>
        <v>47.9284268825221</v>
      </c>
      <c r="FN653" s="531" t="n">
        <v>6659</v>
      </c>
      <c r="FO653" s="533" t="n">
        <f aca="false">FN653/11.15/1.2/1000</f>
        <v>0.497683109118087</v>
      </c>
      <c r="FP653" s="450" t="n">
        <f aca="false">FN653/BS653*1000</f>
        <v>177.308552561508</v>
      </c>
      <c r="FQ653" s="458" t="n">
        <v>43.2</v>
      </c>
      <c r="FR653" s="459" t="n">
        <f aca="false">FQ653/BS653*1000</f>
        <v>1.15028224518053</v>
      </c>
      <c r="FS653" s="577" t="n">
        <v>7.72</v>
      </c>
      <c r="FT653" s="578" t="n">
        <v>12.2</v>
      </c>
      <c r="FU653" s="661" t="n">
        <v>49</v>
      </c>
      <c r="FV653" s="580" t="n">
        <v>4</v>
      </c>
      <c r="FW653" s="581"/>
      <c r="FX653" s="580"/>
      <c r="FY653" s="453" t="n">
        <f aca="false">1-FV653/(EG653+DD653)</f>
        <v>0.636363636363636</v>
      </c>
      <c r="FZ653" s="453"/>
      <c r="GA653" s="430"/>
      <c r="GB653" s="514" t="n">
        <f aca="false">1-FT653/DZ653</f>
        <v>0.158620689655173</v>
      </c>
      <c r="GC653" s="515" t="n">
        <f aca="false">(CW653+DZ653-FT653)</f>
        <v>2.3</v>
      </c>
      <c r="GD653" s="514" t="n">
        <f aca="false">1-FU653/EA653</f>
        <v>0.0613026819923372</v>
      </c>
      <c r="GE653" s="528" t="n">
        <f aca="false">CX653+EA653-FU653</f>
        <v>3.2</v>
      </c>
      <c r="GF653" s="462" t="n">
        <f aca="false">4100/BS653*24</f>
        <v>2.62008733624454</v>
      </c>
      <c r="GG653" s="607" t="n">
        <v>20</v>
      </c>
      <c r="GH653" s="451" t="n">
        <f aca="false">GG653/80</f>
        <v>0.25</v>
      </c>
      <c r="GI653" s="406" t="n">
        <v>140</v>
      </c>
      <c r="GJ653" s="463" t="n">
        <f aca="false">GI653/GG653</f>
        <v>7</v>
      </c>
      <c r="GK653" s="464" t="n">
        <f aca="false">GG653/(BS653/24)*1000</f>
        <v>12.7809138353392</v>
      </c>
      <c r="GL653" s="465" t="n">
        <v>7.89</v>
      </c>
      <c r="GM653" s="530" t="n">
        <v>11.1</v>
      </c>
      <c r="GN653" s="407" t="n">
        <v>48</v>
      </c>
      <c r="GO653" s="514" t="n">
        <f aca="false">1-GM653/FT653</f>
        <v>0.0901639344262295</v>
      </c>
      <c r="GP653" s="451" t="n">
        <f aca="false">1-GN653/FU653</f>
        <v>0.0204081632653061</v>
      </c>
      <c r="GQ653" s="578" t="n">
        <v>8</v>
      </c>
      <c r="GR653" s="456" t="n">
        <f aca="false">4300/BS653*24</f>
        <v>2.74789647459793</v>
      </c>
      <c r="GS653" s="532" t="n">
        <f aca="false">HC653</f>
        <v>10.6</v>
      </c>
      <c r="GT653" s="532" t="n">
        <f aca="false">HD653</f>
        <v>32.86</v>
      </c>
      <c r="GU653" s="514" t="n">
        <f aca="false">1-GS653/GM653</f>
        <v>0.045045045045045</v>
      </c>
      <c r="GV653" s="514" t="n">
        <f aca="false">1-GT653/GN653</f>
        <v>0.315416666666667</v>
      </c>
      <c r="GW653" s="514" t="n">
        <f aca="false">1-HC653/FT653</f>
        <v>0.131147540983606</v>
      </c>
      <c r="GX653" s="514" t="n">
        <f aca="false">1-HD653/FU653</f>
        <v>0.329387755102041</v>
      </c>
      <c r="GY653" s="463" t="n">
        <f aca="false">GK653/(FU653-HD653)</f>
        <v>0.791878180628205</v>
      </c>
      <c r="GZ653" s="406" t="n">
        <v>36898</v>
      </c>
      <c r="HA653" s="582" t="n">
        <v>8.18</v>
      </c>
      <c r="HB653" s="452" t="n">
        <v>8.08</v>
      </c>
      <c r="HC653" s="578" t="n">
        <v>10.6</v>
      </c>
      <c r="HD653" s="464" t="n">
        <f aca="false">HC653*3.1</f>
        <v>32.86</v>
      </c>
      <c r="HE653" s="464" t="n">
        <v>11.6</v>
      </c>
      <c r="HF653" s="464" t="n">
        <f aca="false">HE653*2.7</f>
        <v>31.32</v>
      </c>
      <c r="HG653" s="583"/>
      <c r="HH653" s="576" t="n">
        <v>9</v>
      </c>
      <c r="HI653" s="584" t="n">
        <v>7090</v>
      </c>
      <c r="HJ653" s="407" t="n">
        <f aca="false">HI653*0.67</f>
        <v>4750.3</v>
      </c>
      <c r="HK653" s="407"/>
      <c r="HL653" s="550"/>
      <c r="HM653" s="585"/>
      <c r="HN653" s="462" t="n">
        <v>5.61</v>
      </c>
      <c r="HO653" s="575"/>
      <c r="HP653" s="549" t="n">
        <v>0.01</v>
      </c>
      <c r="HQ653" s="586"/>
      <c r="HR653" s="587"/>
      <c r="HS653" s="521" t="n">
        <v>0.25</v>
      </c>
      <c r="HT653" s="588" t="n">
        <v>4</v>
      </c>
      <c r="HU653" s="523" t="n">
        <f aca="false">72500/BA653*24</f>
        <v>49.1580969601085</v>
      </c>
      <c r="HV653" s="514" t="n">
        <f aca="false">1-HC653/BE653</f>
        <v>0.67283950617284</v>
      </c>
      <c r="HW653" s="514" t="n">
        <f aca="false">1-HD653/BF653</f>
        <v>0.822378378378378</v>
      </c>
      <c r="HX653" s="514" t="n">
        <f aca="false">1-HN653/BK653</f>
        <v>0.769135802469136</v>
      </c>
      <c r="HY653" s="600"/>
    </row>
    <row r="654" customFormat="false" ht="15.9" hidden="false" customHeight="true" outlineLevel="0" collapsed="false">
      <c r="A654" s="486" t="n">
        <v>44136</v>
      </c>
      <c r="B654" s="487" t="n">
        <v>33812</v>
      </c>
      <c r="C654" s="488" t="n">
        <f aca="false">B654/$B$6</f>
        <v>0.67624</v>
      </c>
      <c r="D654" s="489" t="n">
        <v>8.02</v>
      </c>
      <c r="E654" s="490" t="n">
        <v>41.85</v>
      </c>
      <c r="F654" s="491" t="n">
        <v>202</v>
      </c>
      <c r="G654" s="491" t="n">
        <f aca="false">F654*B654/1000</f>
        <v>6830.024</v>
      </c>
      <c r="H654" s="488" t="n">
        <f aca="false">G654/$G$6</f>
        <v>0.27320096</v>
      </c>
      <c r="I654" s="491"/>
      <c r="J654" s="491"/>
      <c r="K654" s="492"/>
      <c r="L654" s="492"/>
      <c r="M654" s="492"/>
      <c r="N654" s="493"/>
      <c r="O654" s="493"/>
      <c r="P654" s="410"/>
      <c r="Q654" s="410" t="n">
        <v>1680</v>
      </c>
      <c r="R654" s="410"/>
      <c r="S654" s="410"/>
      <c r="T654" s="411" t="n">
        <v>4.91</v>
      </c>
      <c r="U654" s="412" t="n">
        <f aca="false">V654/2.9</f>
        <v>3361.37931034483</v>
      </c>
      <c r="V654" s="410" t="n">
        <v>9748</v>
      </c>
      <c r="W654" s="410" t="n">
        <v>4373</v>
      </c>
      <c r="X654" s="413" t="n">
        <v>480</v>
      </c>
      <c r="Y654" s="474"/>
      <c r="Z654" s="430"/>
      <c r="AA654" s="448"/>
      <c r="AB654" s="410"/>
      <c r="AC654" s="410"/>
      <c r="AD654" s="475"/>
      <c r="AE654" s="478"/>
      <c r="AF654" s="479" t="n">
        <f aca="false">X654+Q654</f>
        <v>2160</v>
      </c>
      <c r="AG654" s="478" t="n">
        <f aca="false">AF654/$AF$6</f>
        <v>0.864</v>
      </c>
      <c r="AH654" s="479" t="n">
        <f aca="false">AI654/2.9</f>
        <v>2629.88505747126</v>
      </c>
      <c r="AI654" s="479" t="n">
        <f aca="false">(V654*Q654+F654*X654)/AF654</f>
        <v>7626.66666666667</v>
      </c>
      <c r="AJ654" s="474" t="n">
        <f aca="false">(V654*Q654+X654*F654)/1000</f>
        <v>16473.6</v>
      </c>
      <c r="AK654" s="478" t="n">
        <f aca="false">AJ654/$AJ$6</f>
        <v>0.73216</v>
      </c>
      <c r="AL654" s="448" t="n">
        <v>38</v>
      </c>
      <c r="AM654" s="480"/>
      <c r="AN654" s="474" t="n">
        <v>4736</v>
      </c>
      <c r="AO654" s="474" t="n">
        <v>4734</v>
      </c>
      <c r="AP654" s="480" t="n">
        <v>7.3</v>
      </c>
      <c r="AQ654" s="448" t="n">
        <v>822</v>
      </c>
      <c r="AR654" s="474" t="n">
        <f aca="false">AQ654*3</f>
        <v>2466</v>
      </c>
      <c r="AS654" s="658" t="n">
        <f aca="false">AR654/AQ654</f>
        <v>3</v>
      </c>
      <c r="AT654" s="474" t="n">
        <v>5600</v>
      </c>
      <c r="AU654" s="448"/>
      <c r="AV654" s="481" t="n">
        <v>1.6</v>
      </c>
      <c r="AW654" s="480" t="n">
        <v>8.05</v>
      </c>
      <c r="AX654" s="480" t="n">
        <v>38.84</v>
      </c>
      <c r="AY654" s="481" t="n">
        <v>4.1</v>
      </c>
      <c r="AZ654" s="481" t="n">
        <v>2.2</v>
      </c>
      <c r="BA654" s="421" t="n">
        <f aca="false">CC654+DF654</f>
        <v>33419</v>
      </c>
      <c r="BB654" s="422" t="n">
        <f aca="false">BA654/$BA$6</f>
        <v>0.66838</v>
      </c>
      <c r="BC654" s="423"/>
      <c r="BD654" s="424" t="n">
        <v>7.94</v>
      </c>
      <c r="BE654" s="425" t="n">
        <v>34</v>
      </c>
      <c r="BF654" s="426" t="n">
        <v>192</v>
      </c>
      <c r="BG654" s="427" t="n">
        <v>8020</v>
      </c>
      <c r="BH654" s="421" t="n">
        <f aca="false">BG654*0.67</f>
        <v>5373.4</v>
      </c>
      <c r="BI654" s="421"/>
      <c r="BJ654" s="422"/>
      <c r="BK654" s="428" t="n">
        <v>27.7</v>
      </c>
      <c r="BL654" s="428"/>
      <c r="BM654" s="429"/>
      <c r="BN654" s="423"/>
      <c r="BO654" s="426" t="n">
        <v>66</v>
      </c>
      <c r="BP654" s="426"/>
      <c r="BQ654" s="424" t="n">
        <v>4.51</v>
      </c>
      <c r="BR654" s="422" t="n">
        <f aca="false">BQ654/$BQ$6</f>
        <v>0.626388888888889</v>
      </c>
      <c r="BS654" s="410" t="n">
        <f aca="false">BA654+AF654</f>
        <v>35579</v>
      </c>
      <c r="BT654" s="430" t="n">
        <f aca="false">(BD654*BA654+AP654*AF654)/(AF654+BA654)</f>
        <v>7.90114561960707</v>
      </c>
      <c r="BU654" s="431" t="n">
        <f aca="false">(AQ654*Y654+BA654*BE654)/(BA654+Y654)</f>
        <v>34</v>
      </c>
      <c r="BV654" s="431" t="n">
        <f aca="false">(BA654*BF654+AR654*AF654)/(AF654+BA654)</f>
        <v>330.054470333624</v>
      </c>
      <c r="BW654" s="431" t="n">
        <f aca="false">(BA654*BG654+AS654*AF654)/(AF654+BA654)</f>
        <v>7533.28817560921</v>
      </c>
      <c r="BX654" s="431" t="n">
        <f aca="false">BW654*0.65</f>
        <v>4896.63731414599</v>
      </c>
      <c r="BY654" s="431" t="n">
        <f aca="false">(BK654*BA654+AY654*AF654)/BS654</f>
        <v>26.2672447230108</v>
      </c>
      <c r="BZ654" s="431"/>
      <c r="CA654" s="432"/>
      <c r="CB654" s="431" t="n">
        <f aca="false">BO654</f>
        <v>66</v>
      </c>
      <c r="CC654" s="433" t="n">
        <v>16627</v>
      </c>
      <c r="CD654" s="412" t="n">
        <f aca="false">CC654+AF654/2</f>
        <v>17707</v>
      </c>
      <c r="CE654" s="422" t="n">
        <f aca="false">CD654/25000</f>
        <v>0.70828</v>
      </c>
      <c r="CF654" s="434" t="n">
        <f aca="false">6700/CD654*24</f>
        <v>9.08115434573897</v>
      </c>
      <c r="CG654" s="435"/>
      <c r="CH654" s="428"/>
      <c r="CI654" s="447" t="n">
        <f aca="false">9500/CD654*24</f>
        <v>12.8762636245553</v>
      </c>
      <c r="CJ654" s="437" t="n">
        <v>28.4</v>
      </c>
      <c r="CK654" s="437" t="n">
        <v>2.46</v>
      </c>
      <c r="CL654" s="424"/>
      <c r="CM654" s="424" t="n">
        <v>17</v>
      </c>
      <c r="CN654" s="424" t="n">
        <v>76</v>
      </c>
      <c r="CO654" s="433"/>
      <c r="CP654" s="433"/>
      <c r="CQ654" s="438"/>
      <c r="CR654" s="438" t="n">
        <v>0.98</v>
      </c>
      <c r="CS654" s="482"/>
      <c r="CT654" s="433" t="n">
        <f aca="false">3500/CD654*24</f>
        <v>4.74388659852036</v>
      </c>
      <c r="CU654" s="435" t="n">
        <v>7.18</v>
      </c>
      <c r="CV654" s="494"/>
      <c r="CW654" s="495"/>
      <c r="CX654" s="496"/>
      <c r="CY654" s="497"/>
      <c r="CZ654" s="498"/>
      <c r="DA654" s="498"/>
      <c r="DB654" s="498"/>
      <c r="DC654" s="498"/>
      <c r="DD654" s="499"/>
      <c r="DE654" s="499"/>
      <c r="DF654" s="433" t="n">
        <v>16792</v>
      </c>
      <c r="DG654" s="446" t="n">
        <f aca="false">DF654+AF654/2</f>
        <v>17872</v>
      </c>
      <c r="DH654" s="422" t="n">
        <f aca="false">DG654/25000</f>
        <v>0.71488</v>
      </c>
      <c r="DI654" s="447" t="n">
        <f aca="false">6700/DG654*24</f>
        <v>8.99731423455685</v>
      </c>
      <c r="DJ654" s="435" t="n">
        <v>7.74</v>
      </c>
      <c r="DK654" s="428" t="n">
        <v>4.6</v>
      </c>
      <c r="DL654" s="447" t="n">
        <f aca="false">9500/DG654*24</f>
        <v>12.7573858549687</v>
      </c>
      <c r="DM654" s="542" t="n">
        <v>28.3</v>
      </c>
      <c r="DN654" s="542" t="n">
        <v>2.21</v>
      </c>
      <c r="DO654" s="543" t="n">
        <v>7.79</v>
      </c>
      <c r="DP654" s="543" t="n">
        <v>16.3</v>
      </c>
      <c r="DQ654" s="543" t="n">
        <v>77</v>
      </c>
      <c r="DR654" s="433"/>
      <c r="DS654" s="433"/>
      <c r="DT654" s="438"/>
      <c r="DU654" s="438" t="n">
        <v>0.96</v>
      </c>
      <c r="DV654" s="482"/>
      <c r="DW654" s="447" t="n">
        <f aca="false">3500/DG654*24</f>
        <v>4.70008952551477</v>
      </c>
      <c r="DX654" s="435" t="n">
        <v>6.4</v>
      </c>
      <c r="DY654" s="494" t="n">
        <v>7.95</v>
      </c>
      <c r="DZ654" s="495" t="n">
        <v>14.9</v>
      </c>
      <c r="EA654" s="496" t="n">
        <f aca="false">DZ654*3.6</f>
        <v>53.64</v>
      </c>
      <c r="EB654" s="497" t="n">
        <v>6860</v>
      </c>
      <c r="EC654" s="498" t="n">
        <v>6.9</v>
      </c>
      <c r="ED654" s="498"/>
      <c r="EE654" s="498"/>
      <c r="EF654" s="498"/>
      <c r="EG654" s="499" t="n">
        <v>8</v>
      </c>
      <c r="EH654" s="496"/>
      <c r="EI654" s="430" t="n">
        <f aca="false">DY654</f>
        <v>7.95</v>
      </c>
      <c r="EJ654" s="448" t="n">
        <f aca="false">DZ654</f>
        <v>14.9</v>
      </c>
      <c r="EK654" s="449" t="n">
        <f aca="false">EA654</f>
        <v>53.64</v>
      </c>
      <c r="EL654" s="418" t="n">
        <f aca="false">EB654</f>
        <v>6860</v>
      </c>
      <c r="EM654" s="432" t="n">
        <f aca="false">EC654</f>
        <v>6.9</v>
      </c>
      <c r="EN654" s="432"/>
      <c r="EO654" s="432"/>
      <c r="EP654" s="432"/>
      <c r="EQ654" s="431" t="n">
        <f aca="false">EG654</f>
        <v>8</v>
      </c>
      <c r="ER654" s="449"/>
      <c r="ES654" s="450" t="n">
        <f aca="false">44000/(BA654+AF654)*24</f>
        <v>29.6804294668203</v>
      </c>
      <c r="ET654" s="451" t="n">
        <f aca="false">(BA654+AF654)/BA$6</f>
        <v>0.71158</v>
      </c>
      <c r="EU654" s="452" t="n">
        <f aca="false">BV654/1000/ES654*24</f>
        <v>0.266886545454545</v>
      </c>
      <c r="EV654" s="500" t="n">
        <f aca="false">EU654/$EU$6</f>
        <v>0.494234343434343</v>
      </c>
      <c r="EW654" s="514" t="n">
        <f aca="false">1-EM654/BY654</f>
        <v>0.737315425627591</v>
      </c>
      <c r="EX654" s="515" t="n">
        <f aca="false">BY654-EM654</f>
        <v>19.3672447230108</v>
      </c>
      <c r="EY654" s="514" t="n">
        <f aca="false">1-EJ654/BU654</f>
        <v>0.561764705882353</v>
      </c>
      <c r="EZ654" s="515" t="n">
        <f aca="false">BU654-EJ654</f>
        <v>19.1</v>
      </c>
      <c r="FA654" s="451" t="n">
        <f aca="false">1-EK654/BV654</f>
        <v>0.837481371042241</v>
      </c>
      <c r="FB654" s="432" t="n">
        <f aca="false">BV654-EK654</f>
        <v>276.414470333624</v>
      </c>
      <c r="FC654" s="453"/>
      <c r="FD654" s="432"/>
      <c r="FE654" s="453" t="n">
        <f aca="false">1-EQ654/CB654</f>
        <v>0.878787878787879</v>
      </c>
      <c r="FF654" s="431" t="n">
        <f aca="false">CB654-EQ654</f>
        <v>58</v>
      </c>
      <c r="FG654" s="491" t="n">
        <v>50400</v>
      </c>
      <c r="FH654" s="602" t="n">
        <v>587</v>
      </c>
      <c r="FI654" s="502" t="n">
        <v>21.61</v>
      </c>
      <c r="FJ654" s="488"/>
      <c r="FK654" s="456" t="n">
        <f aca="false">3000/BS654*24</f>
        <v>2.02366564546502</v>
      </c>
      <c r="FL654" s="491" t="n">
        <v>1800</v>
      </c>
      <c r="FM654" s="456" t="n">
        <f aca="false">FL654/BS654*1000</f>
        <v>50.5916411366255</v>
      </c>
      <c r="FN654" s="491" t="n">
        <v>7174</v>
      </c>
      <c r="FO654" s="533" t="n">
        <f aca="false">FN654/11.15/1.2/1000</f>
        <v>0.536173393124066</v>
      </c>
      <c r="FP654" s="450" t="n">
        <f aca="false">FN654/BS654*1000</f>
        <v>201.635796396751</v>
      </c>
      <c r="FQ654" s="504" t="n">
        <v>43.2</v>
      </c>
      <c r="FR654" s="459" t="n">
        <f aca="false">FQ654/BS654*1000</f>
        <v>1.21419938727901</v>
      </c>
      <c r="FS654" s="505" t="n">
        <v>7.94</v>
      </c>
      <c r="FT654" s="536" t="n">
        <v>11.4</v>
      </c>
      <c r="FU654" s="496" t="n">
        <v>46</v>
      </c>
      <c r="FV654" s="491" t="n">
        <v>4</v>
      </c>
      <c r="FW654" s="505"/>
      <c r="FX654" s="491"/>
      <c r="FY654" s="453" t="n">
        <f aca="false">1-FV654/(EG654+DD654)</f>
        <v>0.5</v>
      </c>
      <c r="FZ654" s="453"/>
      <c r="GA654" s="430"/>
      <c r="GB654" s="500" t="n">
        <f aca="false">1-FT654/DZ654</f>
        <v>0.23489932885906</v>
      </c>
      <c r="GC654" s="515" t="n">
        <f aca="false">(CW654+DZ654-FT654)</f>
        <v>3.5</v>
      </c>
      <c r="GD654" s="500" t="n">
        <f aca="false">1-FU654/EA654</f>
        <v>0.142431021625652</v>
      </c>
      <c r="GE654" s="528" t="n">
        <f aca="false">CX654+EA654-FU654</f>
        <v>7.64</v>
      </c>
      <c r="GF654" s="462" t="n">
        <f aca="false">4100/BS654*24</f>
        <v>2.76567638213553</v>
      </c>
      <c r="GG654" s="491" t="n">
        <v>20</v>
      </c>
      <c r="GH654" s="527" t="n">
        <f aca="false">GG654/80</f>
        <v>0.25</v>
      </c>
      <c r="GI654" s="491" t="n">
        <v>140</v>
      </c>
      <c r="GJ654" s="545" t="n">
        <f aca="false">GI654/GG654</f>
        <v>7</v>
      </c>
      <c r="GK654" s="464" t="n">
        <f aca="false">GG654/(BS654/24)*1000</f>
        <v>13.4911043031001</v>
      </c>
      <c r="GL654" s="508" t="n">
        <v>7.98</v>
      </c>
      <c r="GM654" s="536" t="n">
        <v>11.3</v>
      </c>
      <c r="GN654" s="537" t="n">
        <v>44</v>
      </c>
      <c r="GO654" s="527" t="n">
        <f aca="false">1-GM654/FT654</f>
        <v>0.00877192982456132</v>
      </c>
      <c r="GP654" s="527" t="n">
        <f aca="false">1-GN654/FU654</f>
        <v>0.0434782608695652</v>
      </c>
      <c r="GQ654" s="536" t="n">
        <v>8</v>
      </c>
      <c r="GR654" s="456" t="n">
        <f aca="false">4300/BS654*24</f>
        <v>2.90058742516653</v>
      </c>
      <c r="GS654" s="537" t="n">
        <f aca="false">HC654</f>
        <v>10.3</v>
      </c>
      <c r="GT654" s="537" t="n">
        <f aca="false">HD654</f>
        <v>31.93</v>
      </c>
      <c r="GU654" s="527" t="n">
        <f aca="false">1-GS654/GM654</f>
        <v>0.088495575221239</v>
      </c>
      <c r="GV654" s="527" t="n">
        <f aca="false">1-GT654/GN654</f>
        <v>0.274318181818182</v>
      </c>
      <c r="GW654" s="527" t="n">
        <f aca="false">1-HC654/FT654</f>
        <v>0.0964912280701754</v>
      </c>
      <c r="GX654" s="527" t="n">
        <f aca="false">1-HD654/FU654</f>
        <v>0.305869565217391</v>
      </c>
      <c r="GY654" s="545" t="n">
        <f aca="false">GK654/(FU654-HD654)</f>
        <v>0.958856027228155</v>
      </c>
      <c r="GZ654" s="491" t="n">
        <v>36520</v>
      </c>
      <c r="HA654" s="494" t="n">
        <v>8.21</v>
      </c>
      <c r="HB654" s="494" t="n">
        <v>8.05</v>
      </c>
      <c r="HC654" s="495" t="n">
        <v>10.3</v>
      </c>
      <c r="HD654" s="499" t="n">
        <f aca="false">HC654*3.1</f>
        <v>31.93</v>
      </c>
      <c r="HE654" s="499" t="n">
        <v>10.7</v>
      </c>
      <c r="HF654" s="499" t="n">
        <f aca="false">HE654*2.7</f>
        <v>28.89</v>
      </c>
      <c r="HG654" s="499"/>
      <c r="HH654" s="493" t="n">
        <v>2</v>
      </c>
      <c r="HI654" s="509" t="n">
        <v>6780</v>
      </c>
      <c r="HJ654" s="491" t="n">
        <f aca="false">HI654*0.67</f>
        <v>4542.6</v>
      </c>
      <c r="HK654" s="491"/>
      <c r="HL654" s="491"/>
      <c r="HM654" s="544"/>
      <c r="HN654" s="507" t="n">
        <v>5.35</v>
      </c>
      <c r="HO654" s="492"/>
      <c r="HP654" s="546" t="n">
        <v>0.01</v>
      </c>
      <c r="HQ654" s="524"/>
      <c r="HR654" s="525"/>
      <c r="HS654" s="525" t="n">
        <v>0.21</v>
      </c>
      <c r="HT654" s="512" t="n">
        <v>4</v>
      </c>
      <c r="HU654" s="526" t="n">
        <f aca="false">72500/BA654*24</f>
        <v>52.0661898919776</v>
      </c>
      <c r="HV654" s="527" t="n">
        <f aca="false">1-HC654/BE654</f>
        <v>0.697058823529412</v>
      </c>
      <c r="HW654" s="527" t="n">
        <f aca="false">1-HD654/BF654</f>
        <v>0.833697916666667</v>
      </c>
      <c r="HX654" s="527" t="n">
        <f aca="false">1-HN654/BK654</f>
        <v>0.806859205776173</v>
      </c>
      <c r="HY654" s="513"/>
    </row>
    <row r="655" s="599" customFormat="true" ht="15.9" hidden="false" customHeight="true" outlineLevel="0" collapsed="false">
      <c r="A655" s="401" t="n">
        <v>44137</v>
      </c>
      <c r="B655" s="516" t="n">
        <v>35286</v>
      </c>
      <c r="C655" s="403" t="n">
        <f aca="false">B655/$B$6</f>
        <v>0.70572</v>
      </c>
      <c r="D655" s="572" t="n">
        <v>7.95</v>
      </c>
      <c r="E655" s="573" t="n">
        <v>37.7</v>
      </c>
      <c r="F655" s="407" t="n">
        <v>240</v>
      </c>
      <c r="G655" s="407" t="n">
        <f aca="false">F655*B655/1000</f>
        <v>8468.64</v>
      </c>
      <c r="H655" s="403" t="n">
        <f aca="false">G655/$G$6</f>
        <v>0.3387456</v>
      </c>
      <c r="I655" s="574"/>
      <c r="J655" s="407"/>
      <c r="K655" s="575"/>
      <c r="L655" s="575"/>
      <c r="M655" s="575"/>
      <c r="N655" s="576"/>
      <c r="O655" s="576"/>
      <c r="P655" s="410"/>
      <c r="Q655" s="410" t="n">
        <v>1680</v>
      </c>
      <c r="R655" s="410"/>
      <c r="S655" s="410"/>
      <c r="T655" s="411" t="n">
        <v>5.03</v>
      </c>
      <c r="U655" s="410" t="n">
        <f aca="false">V655/2.9</f>
        <v>3430.68965517241</v>
      </c>
      <c r="V655" s="410" t="n">
        <v>9949</v>
      </c>
      <c r="W655" s="410" t="n">
        <v>3270</v>
      </c>
      <c r="X655" s="517" t="n">
        <v>480</v>
      </c>
      <c r="Y655" s="474"/>
      <c r="Z655" s="430"/>
      <c r="AA655" s="410"/>
      <c r="AB655" s="410"/>
      <c r="AC655" s="410"/>
      <c r="AD655" s="475"/>
      <c r="AE655" s="478"/>
      <c r="AF655" s="479" t="n">
        <f aca="false">X655+Q655</f>
        <v>2160</v>
      </c>
      <c r="AG655" s="478" t="n">
        <f aca="false">AF655/$AF$6</f>
        <v>0.864</v>
      </c>
      <c r="AH655" s="479" t="n">
        <f aca="false">AI655/2.9</f>
        <v>2686.70498084291</v>
      </c>
      <c r="AI655" s="479" t="n">
        <f aca="false">(V655*Q655+F655*X655)/AF655</f>
        <v>7791.44444444444</v>
      </c>
      <c r="AJ655" s="474" t="n">
        <f aca="false">(V655*Q655+X655*F655)/1000</f>
        <v>16829.52</v>
      </c>
      <c r="AK655" s="478" t="n">
        <f aca="false">AJ655/$AJ$6</f>
        <v>0.747978666666667</v>
      </c>
      <c r="AL655" s="448" t="n">
        <v>37</v>
      </c>
      <c r="AM655" s="480"/>
      <c r="AN655" s="474" t="n">
        <v>4641</v>
      </c>
      <c r="AO655" s="474" t="n">
        <v>4639</v>
      </c>
      <c r="AP655" s="480" t="n">
        <v>7.21</v>
      </c>
      <c r="AQ655" s="448" t="n">
        <v>833</v>
      </c>
      <c r="AR655" s="474" t="n">
        <f aca="false">AQ655*3</f>
        <v>2499</v>
      </c>
      <c r="AS655" s="658" t="n">
        <f aca="false">AR655/AQ655</f>
        <v>3</v>
      </c>
      <c r="AT655" s="474" t="n">
        <v>5780</v>
      </c>
      <c r="AU655" s="448"/>
      <c r="AV655" s="481" t="n">
        <v>1</v>
      </c>
      <c r="AW655" s="480" t="n">
        <v>6.94</v>
      </c>
      <c r="AX655" s="480" t="n">
        <v>41.28</v>
      </c>
      <c r="AY655" s="481" t="n">
        <v>16.2</v>
      </c>
      <c r="AZ655" s="481" t="n">
        <v>3.1</v>
      </c>
      <c r="BA655" s="421" t="n">
        <f aca="false">CC655+DF655</f>
        <v>32493</v>
      </c>
      <c r="BB655" s="422" t="n">
        <f aca="false">BA655/$BA$6</f>
        <v>0.64986</v>
      </c>
      <c r="BC655" s="423"/>
      <c r="BD655" s="424" t="n">
        <v>7.93</v>
      </c>
      <c r="BE655" s="425" t="n">
        <v>30.9</v>
      </c>
      <c r="BF655" s="421" t="n">
        <v>177</v>
      </c>
      <c r="BG655" s="427" t="n">
        <v>7390</v>
      </c>
      <c r="BH655" s="421" t="n">
        <f aca="false">BG655*0.67</f>
        <v>4951.3</v>
      </c>
      <c r="BI655" s="433"/>
      <c r="BJ655" s="422"/>
      <c r="BK655" s="428" t="n">
        <v>25.4</v>
      </c>
      <c r="BL655" s="428"/>
      <c r="BM655" s="429"/>
      <c r="BN655" s="423"/>
      <c r="BO655" s="426" t="n">
        <v>66</v>
      </c>
      <c r="BP655" s="426"/>
      <c r="BQ655" s="424" t="n">
        <v>4.37</v>
      </c>
      <c r="BR655" s="422" t="n">
        <f aca="false">BQ655/$BQ$6</f>
        <v>0.606944444444444</v>
      </c>
      <c r="BS655" s="410" t="n">
        <f aca="false">BA655+AF655</f>
        <v>34653</v>
      </c>
      <c r="BT655" s="430" t="n">
        <f aca="false">(BD655*BA655+AP655*AF655)/(AF655+BA655)</f>
        <v>7.88512076876461</v>
      </c>
      <c r="BU655" s="431" t="n">
        <f aca="false">(AQ655*Y655+BA655*BE655)/(BA655+Y655)</f>
        <v>30.9</v>
      </c>
      <c r="BV655" s="431" t="n">
        <f aca="false">(BA655*BF655+AR655*AF655)/(AF655+BA655)</f>
        <v>321.735520734136</v>
      </c>
      <c r="BW655" s="431" t="n">
        <f aca="false">(BA655*BG655+AS655*AF655)/(AF655+BA655)</f>
        <v>6929.55155397801</v>
      </c>
      <c r="BX655" s="431" t="n">
        <f aca="false">BW655*0.65</f>
        <v>4504.20851008571</v>
      </c>
      <c r="BY655" s="431" t="n">
        <f aca="false">(BK655*BA655+AY655*AF655)/BS655</f>
        <v>24.8265431564367</v>
      </c>
      <c r="BZ655" s="431"/>
      <c r="CA655" s="432"/>
      <c r="CB655" s="431" t="n">
        <f aca="false">BO655</f>
        <v>66</v>
      </c>
      <c r="CC655" s="433" t="n">
        <v>16148</v>
      </c>
      <c r="CD655" s="412" t="n">
        <f aca="false">CC655+AF655/2</f>
        <v>17228</v>
      </c>
      <c r="CE655" s="422" t="n">
        <f aca="false">CD655/25000</f>
        <v>0.68912</v>
      </c>
      <c r="CF655" s="434" t="n">
        <f aca="false">6700/CD655*24</f>
        <v>9.33364290689575</v>
      </c>
      <c r="CG655" s="435"/>
      <c r="CH655" s="428"/>
      <c r="CI655" s="447" t="n">
        <f aca="false">9500/CD655*24</f>
        <v>13.2342697933596</v>
      </c>
      <c r="CJ655" s="437" t="n">
        <v>28.1</v>
      </c>
      <c r="CK655" s="437" t="n">
        <v>2.97</v>
      </c>
      <c r="CL655" s="424"/>
      <c r="CM655" s="424" t="n">
        <v>16.6</v>
      </c>
      <c r="CN655" s="424" t="n">
        <v>76</v>
      </c>
      <c r="CO655" s="433"/>
      <c r="CP655" s="433"/>
      <c r="CQ655" s="438"/>
      <c r="CR655" s="438" t="n">
        <v>0.96</v>
      </c>
      <c r="CS655" s="425"/>
      <c r="CT655" s="433" t="n">
        <f aca="false">3500/CD655*24</f>
        <v>4.87578360807987</v>
      </c>
      <c r="CU655" s="435" t="n">
        <v>7.07</v>
      </c>
      <c r="CV655" s="439"/>
      <c r="CW655" s="440"/>
      <c r="CX655" s="441"/>
      <c r="CY655" s="442"/>
      <c r="CZ655" s="443"/>
      <c r="DA655" s="443"/>
      <c r="DB655" s="443"/>
      <c r="DC655" s="443"/>
      <c r="DD655" s="444"/>
      <c r="DE655" s="441"/>
      <c r="DF655" s="445" t="n">
        <v>16345</v>
      </c>
      <c r="DG655" s="446" t="n">
        <f aca="false">DF655+AF655/2</f>
        <v>17425</v>
      </c>
      <c r="DH655" s="422" t="n">
        <f aca="false">DG655/25000</f>
        <v>0.697</v>
      </c>
      <c r="DI655" s="447" t="n">
        <f aca="false">6700/DG655*24</f>
        <v>9.22812051649928</v>
      </c>
      <c r="DJ655" s="435" t="n">
        <v>7.78</v>
      </c>
      <c r="DK655" s="428" t="n">
        <v>4.9</v>
      </c>
      <c r="DL655" s="447" t="n">
        <f aca="false">9500/DG655*24</f>
        <v>13.0846484935438</v>
      </c>
      <c r="DM655" s="423" t="n">
        <v>28.2</v>
      </c>
      <c r="DN655" s="423" t="n">
        <v>2.54</v>
      </c>
      <c r="DO655" s="424" t="n">
        <v>7.86</v>
      </c>
      <c r="DP655" s="424" t="n">
        <v>16.1</v>
      </c>
      <c r="DQ655" s="424" t="n">
        <v>76</v>
      </c>
      <c r="DR655" s="433"/>
      <c r="DS655" s="433"/>
      <c r="DT655" s="438"/>
      <c r="DU655" s="438" t="n">
        <v>0.97</v>
      </c>
      <c r="DV655" s="425"/>
      <c r="DW655" s="447" t="n">
        <f aca="false">3500/DG655*24</f>
        <v>4.8206599713056</v>
      </c>
      <c r="DX655" s="435" t="n">
        <v>6.85</v>
      </c>
      <c r="DY655" s="439" t="n">
        <v>8.26</v>
      </c>
      <c r="DZ655" s="440" t="n">
        <v>14.3</v>
      </c>
      <c r="EA655" s="661" t="n">
        <f aca="false">DZ655*3.6</f>
        <v>51.48</v>
      </c>
      <c r="EB655" s="442" t="n">
        <v>6920</v>
      </c>
      <c r="EC655" s="443" t="n">
        <v>6.5</v>
      </c>
      <c r="ED655" s="443"/>
      <c r="EE655" s="443"/>
      <c r="EF655" s="443"/>
      <c r="EG655" s="444" t="n">
        <v>9</v>
      </c>
      <c r="EH655" s="441"/>
      <c r="EI655" s="430" t="n">
        <f aca="false">DY655</f>
        <v>8.26</v>
      </c>
      <c r="EJ655" s="448" t="n">
        <f aca="false">DZ655</f>
        <v>14.3</v>
      </c>
      <c r="EK655" s="449" t="n">
        <f aca="false">EA655</f>
        <v>51.48</v>
      </c>
      <c r="EL655" s="418" t="n">
        <f aca="false">EB655</f>
        <v>6920</v>
      </c>
      <c r="EM655" s="432" t="n">
        <f aca="false">EC655</f>
        <v>6.5</v>
      </c>
      <c r="EN655" s="432"/>
      <c r="EO655" s="432"/>
      <c r="EP655" s="432"/>
      <c r="EQ655" s="431" t="n">
        <f aca="false">EG655</f>
        <v>9</v>
      </c>
      <c r="ER655" s="449"/>
      <c r="ES655" s="450" t="n">
        <f aca="false">44000/(BA655+AF655)*24</f>
        <v>30.4735520734136</v>
      </c>
      <c r="ET655" s="451" t="n">
        <f aca="false">(BA655+AF655)/BA$6</f>
        <v>0.69306</v>
      </c>
      <c r="EU655" s="452" t="n">
        <f aca="false">BV655/1000/ES655*24</f>
        <v>0.253388659090909</v>
      </c>
      <c r="EV655" s="451" t="n">
        <f aca="false">EU655/$EU$6</f>
        <v>0.469238257575757</v>
      </c>
      <c r="EW655" s="514" t="n">
        <f aca="false">1-EM655/BY655</f>
        <v>0.73818344507158</v>
      </c>
      <c r="EX655" s="515" t="n">
        <f aca="false">BY655-EM655</f>
        <v>18.3265431564367</v>
      </c>
      <c r="EY655" s="514" t="n">
        <f aca="false">1-EJ655/BU655</f>
        <v>0.537216828478964</v>
      </c>
      <c r="EZ655" s="515" t="n">
        <f aca="false">BU655-EJ655</f>
        <v>16.6</v>
      </c>
      <c r="FA655" s="451" t="n">
        <f aca="false">1-EK655/BV655</f>
        <v>0.839992799419433</v>
      </c>
      <c r="FB655" s="432" t="n">
        <f aca="false">BV655-EK655</f>
        <v>270.255520734136</v>
      </c>
      <c r="FC655" s="453"/>
      <c r="FD655" s="432"/>
      <c r="FE655" s="453" t="n">
        <f aca="false">1-EQ655/CB655</f>
        <v>0.863636363636364</v>
      </c>
      <c r="FF655" s="431" t="n">
        <f aca="false">CB655-EQ655</f>
        <v>57</v>
      </c>
      <c r="FG655" s="406" t="n">
        <v>50400</v>
      </c>
      <c r="FH655" s="590" t="n">
        <v>589</v>
      </c>
      <c r="FI655" s="591" t="n">
        <v>16.03</v>
      </c>
      <c r="FJ655" s="592"/>
      <c r="FK655" s="456" t="n">
        <f aca="false">3000/BS655*24</f>
        <v>2.07774218682365</v>
      </c>
      <c r="FL655" s="531" t="n">
        <v>1800</v>
      </c>
      <c r="FM655" s="456" t="n">
        <f aca="false">FL655/BS655*1000</f>
        <v>51.9435546705913</v>
      </c>
      <c r="FN655" s="531" t="n">
        <v>6394</v>
      </c>
      <c r="FO655" s="533" t="n">
        <f aca="false">FN655/11.15/1.2/1000</f>
        <v>0.477877428998505</v>
      </c>
      <c r="FP655" s="450" t="n">
        <f aca="false">FN655/BS655*1000</f>
        <v>184.515049202089</v>
      </c>
      <c r="FQ655" s="458" t="n">
        <v>39.6</v>
      </c>
      <c r="FR655" s="459" t="n">
        <f aca="false">FQ655/BS655*1000</f>
        <v>1.14275820275301</v>
      </c>
      <c r="FS655" s="577" t="n">
        <v>7.92</v>
      </c>
      <c r="FT655" s="578" t="n">
        <v>12.2</v>
      </c>
      <c r="FU655" s="661" t="n">
        <v>55</v>
      </c>
      <c r="FV655" s="580" t="n">
        <v>4</v>
      </c>
      <c r="FW655" s="581"/>
      <c r="FX655" s="580"/>
      <c r="FY655" s="453" t="n">
        <f aca="false">1-FV655/(EG655+DD655)</f>
        <v>0.555555555555556</v>
      </c>
      <c r="FZ655" s="453"/>
      <c r="GA655" s="430"/>
      <c r="GB655" s="514" t="n">
        <f aca="false">1-FT655/DZ655</f>
        <v>0.146853146853147</v>
      </c>
      <c r="GC655" s="515" t="n">
        <f aca="false">(CW655+DZ655-FT655)</f>
        <v>2.1</v>
      </c>
      <c r="GD655" s="514" t="n">
        <f aca="false">1-FU655/EA655</f>
        <v>-0.0683760683760684</v>
      </c>
      <c r="GE655" s="528" t="n">
        <f aca="false">CX655+EA655-FU655</f>
        <v>-3.52</v>
      </c>
      <c r="GF655" s="462" t="n">
        <f aca="false">4100/BS655*24</f>
        <v>2.83958098865899</v>
      </c>
      <c r="GG655" s="607" t="n">
        <v>20</v>
      </c>
      <c r="GH655" s="451" t="n">
        <f aca="false">GG655/80</f>
        <v>0.25</v>
      </c>
      <c r="GI655" s="406" t="n">
        <v>140</v>
      </c>
      <c r="GJ655" s="463" t="n">
        <f aca="false">GI655/GG655</f>
        <v>7</v>
      </c>
      <c r="GK655" s="464" t="n">
        <f aca="false">GG655/(BS655/24)*1000</f>
        <v>13.8516145788243</v>
      </c>
      <c r="GL655" s="465" t="n">
        <v>7.99</v>
      </c>
      <c r="GM655" s="530" t="n">
        <v>10.9</v>
      </c>
      <c r="GN655" s="407" t="n">
        <v>52</v>
      </c>
      <c r="GO655" s="514" t="n">
        <f aca="false">1-GM655/FT655</f>
        <v>0.10655737704918</v>
      </c>
      <c r="GP655" s="451" t="n">
        <f aca="false">1-GN655/FU655</f>
        <v>0.0545454545454546</v>
      </c>
      <c r="GQ655" s="578" t="n">
        <v>8</v>
      </c>
      <c r="GR655" s="456" t="n">
        <f aca="false">4300/BS655*24</f>
        <v>2.97809713444723</v>
      </c>
      <c r="GS655" s="532" t="n">
        <f aca="false">HC655</f>
        <v>10.1</v>
      </c>
      <c r="GT655" s="532" t="n">
        <f aca="false">HD655</f>
        <v>31.31</v>
      </c>
      <c r="GU655" s="514" t="n">
        <f aca="false">1-GS655/GM655</f>
        <v>0.0733944954128442</v>
      </c>
      <c r="GV655" s="514" t="n">
        <f aca="false">1-GT655/GN655</f>
        <v>0.397884615384615</v>
      </c>
      <c r="GW655" s="514" t="n">
        <f aca="false">1-HC655/FT655</f>
        <v>0.172131147540984</v>
      </c>
      <c r="GX655" s="514" t="n">
        <f aca="false">1-HD655/FU655</f>
        <v>0.430727272727273</v>
      </c>
      <c r="GY655" s="463" t="n">
        <f aca="false">GK655/(FU655-HD655)</f>
        <v>0.584703021478444</v>
      </c>
      <c r="GZ655" s="406" t="n">
        <v>34605</v>
      </c>
      <c r="HA655" s="582" t="n">
        <v>8.26</v>
      </c>
      <c r="HB655" s="452" t="n">
        <v>8.07</v>
      </c>
      <c r="HC655" s="578" t="n">
        <v>10.1</v>
      </c>
      <c r="HD655" s="464" t="n">
        <f aca="false">HC655*3.1</f>
        <v>31.31</v>
      </c>
      <c r="HE655" s="464" t="n">
        <v>11.8</v>
      </c>
      <c r="HF655" s="464" t="n">
        <f aca="false">HE655*2.7</f>
        <v>31.86</v>
      </c>
      <c r="HG655" s="583"/>
      <c r="HH655" s="576" t="n">
        <v>6</v>
      </c>
      <c r="HI655" s="584" t="n">
        <v>6920</v>
      </c>
      <c r="HJ655" s="407" t="n">
        <f aca="false">HI655*0.67</f>
        <v>4636.4</v>
      </c>
      <c r="HK655" s="407"/>
      <c r="HL655" s="550"/>
      <c r="HM655" s="585"/>
      <c r="HN655" s="462" t="n">
        <v>5.23</v>
      </c>
      <c r="HO655" s="575"/>
      <c r="HP655" s="549" t="n">
        <v>0.01</v>
      </c>
      <c r="HQ655" s="586"/>
      <c r="HR655" s="587"/>
      <c r="HS655" s="521" t="n">
        <v>0.26</v>
      </c>
      <c r="HT655" s="588" t="n">
        <v>4</v>
      </c>
      <c r="HU655" s="523" t="n">
        <f aca="false">72500/BA655*24</f>
        <v>53.5499953836211</v>
      </c>
      <c r="HV655" s="514" t="n">
        <f aca="false">1-HC655/BE655</f>
        <v>0.673139158576052</v>
      </c>
      <c r="HW655" s="514" t="n">
        <f aca="false">1-HD655/BF655</f>
        <v>0.823107344632768</v>
      </c>
      <c r="HX655" s="514" t="n">
        <f aca="false">1-HN655/BK655</f>
        <v>0.794094488188976</v>
      </c>
      <c r="HY655" s="600"/>
    </row>
    <row r="656" s="599" customFormat="true" ht="15.9" hidden="false" customHeight="true" outlineLevel="0" collapsed="false">
      <c r="A656" s="401" t="n">
        <v>44138</v>
      </c>
      <c r="B656" s="516" t="n">
        <v>34378</v>
      </c>
      <c r="C656" s="403" t="n">
        <f aca="false">B656/$B$6</f>
        <v>0.68756</v>
      </c>
      <c r="D656" s="572" t="n">
        <v>8.27</v>
      </c>
      <c r="E656" s="573" t="n">
        <v>35.7</v>
      </c>
      <c r="F656" s="407" t="n">
        <v>236</v>
      </c>
      <c r="G656" s="407" t="n">
        <f aca="false">F656*B656/1000</f>
        <v>8113.208</v>
      </c>
      <c r="H656" s="403" t="n">
        <f aca="false">G656/$G$6</f>
        <v>0.32452832</v>
      </c>
      <c r="I656" s="574"/>
      <c r="J656" s="407"/>
      <c r="K656" s="575"/>
      <c r="L656" s="575"/>
      <c r="M656" s="575"/>
      <c r="N656" s="576"/>
      <c r="O656" s="576"/>
      <c r="P656" s="410"/>
      <c r="Q656" s="410" t="n">
        <v>1680</v>
      </c>
      <c r="R656" s="410"/>
      <c r="S656" s="410"/>
      <c r="T656" s="411" t="n">
        <v>5.25</v>
      </c>
      <c r="U656" s="410" t="n">
        <f aca="false">V656/2.9</f>
        <v>3141.03448275862</v>
      </c>
      <c r="V656" s="410" t="n">
        <v>9109</v>
      </c>
      <c r="W656" s="410" t="n">
        <v>3136</v>
      </c>
      <c r="X656" s="517" t="n">
        <v>480</v>
      </c>
      <c r="Y656" s="474"/>
      <c r="Z656" s="430"/>
      <c r="AA656" s="410"/>
      <c r="AB656" s="410"/>
      <c r="AC656" s="410"/>
      <c r="AD656" s="475"/>
      <c r="AE656" s="478"/>
      <c r="AF656" s="479" t="n">
        <f aca="false">X656+Q656</f>
        <v>2160</v>
      </c>
      <c r="AG656" s="478" t="n">
        <f aca="false">AF656/$AF$6</f>
        <v>0.864</v>
      </c>
      <c r="AH656" s="479" t="n">
        <f aca="false">AI656/2.9</f>
        <v>2461.11111111111</v>
      </c>
      <c r="AI656" s="479" t="n">
        <f aca="false">(V656*Q656+F656*X656)/AF656</f>
        <v>7137.22222222222</v>
      </c>
      <c r="AJ656" s="474" t="n">
        <f aca="false">(V656*Q656+X656*F656)/1000</f>
        <v>15416.4</v>
      </c>
      <c r="AK656" s="478" t="n">
        <f aca="false">AJ656/$AJ$6</f>
        <v>0.685173333333333</v>
      </c>
      <c r="AL656" s="448" t="n">
        <v>37.6</v>
      </c>
      <c r="AM656" s="480"/>
      <c r="AN656" s="474" t="n">
        <v>4862</v>
      </c>
      <c r="AO656" s="474" t="n">
        <v>4846</v>
      </c>
      <c r="AP656" s="480" t="n">
        <v>7.4</v>
      </c>
      <c r="AQ656" s="448" t="n">
        <v>722</v>
      </c>
      <c r="AR656" s="474" t="n">
        <f aca="false">AQ656*3</f>
        <v>2166</v>
      </c>
      <c r="AS656" s="658" t="n">
        <f aca="false">AR656/AQ656</f>
        <v>3</v>
      </c>
      <c r="AT656" s="474" t="n">
        <v>5600</v>
      </c>
      <c r="AU656" s="448"/>
      <c r="AV656" s="481" t="n">
        <v>0.8</v>
      </c>
      <c r="AW656" s="480" t="n">
        <v>6.99</v>
      </c>
      <c r="AX656" s="480" t="n">
        <v>41.2</v>
      </c>
      <c r="AY656" s="481" t="n">
        <v>11.2</v>
      </c>
      <c r="AZ656" s="481" t="n">
        <v>2.2</v>
      </c>
      <c r="BA656" s="421" t="n">
        <f aca="false">CC656+DF656</f>
        <v>35327</v>
      </c>
      <c r="BB656" s="422" t="n">
        <f aca="false">BA656/$BA$6</f>
        <v>0.70654</v>
      </c>
      <c r="BC656" s="423"/>
      <c r="BD656" s="424" t="n">
        <v>8.04</v>
      </c>
      <c r="BE656" s="425" t="n">
        <v>36.3</v>
      </c>
      <c r="BF656" s="421" t="n">
        <v>208</v>
      </c>
      <c r="BG656" s="427" t="n">
        <v>7990</v>
      </c>
      <c r="BH656" s="421" t="n">
        <f aca="false">BG656*0.67</f>
        <v>5353.3</v>
      </c>
      <c r="BI656" s="433" t="n">
        <v>1495</v>
      </c>
      <c r="BJ656" s="422" t="n">
        <f aca="false">BI656/35.5*(23+35.5)/BH656</f>
        <v>0.460200539722372</v>
      </c>
      <c r="BK656" s="428" t="n">
        <v>24.3</v>
      </c>
      <c r="BL656" s="428" t="n">
        <v>13.5</v>
      </c>
      <c r="BM656" s="429" t="n">
        <v>5.6</v>
      </c>
      <c r="BN656" s="423" t="n">
        <v>2</v>
      </c>
      <c r="BO656" s="426" t="n">
        <v>124</v>
      </c>
      <c r="BP656" s="426" t="n">
        <v>32</v>
      </c>
      <c r="BQ656" s="424" t="n">
        <v>4.8</v>
      </c>
      <c r="BR656" s="422" t="n">
        <f aca="false">BQ656/$BQ$6</f>
        <v>0.666666666666667</v>
      </c>
      <c r="BS656" s="410" t="n">
        <f aca="false">BA656+AF656</f>
        <v>37487</v>
      </c>
      <c r="BT656" s="430" t="n">
        <f aca="false">(BD656*BA656+AP656*AF656)/(AF656+BA656)</f>
        <v>8.00312321604823</v>
      </c>
      <c r="BU656" s="431" t="n">
        <f aca="false">(AQ656*Y656+BA656*BE656)/(BA656+Y656)</f>
        <v>36.3</v>
      </c>
      <c r="BV656" s="431" t="n">
        <f aca="false">(BA656*BF656+AR656*AF656)/(AF656+BA656)</f>
        <v>320.819910902446</v>
      </c>
      <c r="BW656" s="431" t="n">
        <f aca="false">(BA656*BG656+AS656*AF656)/(AF656+BA656)</f>
        <v>7529.7892602769</v>
      </c>
      <c r="BX656" s="431" t="n">
        <f aca="false">BW656*0.65</f>
        <v>4894.36301917998</v>
      </c>
      <c r="BY656" s="431" t="n">
        <f aca="false">(BK656*BA656+AY656*AF656)/BS656</f>
        <v>23.5451783284872</v>
      </c>
      <c r="BZ656" s="431" t="n">
        <f aca="false">(BL656*BA656+AY656*AF656)/BS656</f>
        <v>13.3674740576733</v>
      </c>
      <c r="CA656" s="432" t="n">
        <f aca="false">(BN656*BA656+AZ656*AF656)/BS656</f>
        <v>2.01152399498493</v>
      </c>
      <c r="CB656" s="431" t="n">
        <f aca="false">BO656</f>
        <v>124</v>
      </c>
      <c r="CC656" s="433" t="n">
        <v>17589</v>
      </c>
      <c r="CD656" s="412" t="n">
        <f aca="false">CC656+AF656/2</f>
        <v>18669</v>
      </c>
      <c r="CE656" s="422" t="n">
        <f aca="false">CD656/25000</f>
        <v>0.74676</v>
      </c>
      <c r="CF656" s="434" t="n">
        <f aca="false">6700/CD656*24</f>
        <v>8.61320906315282</v>
      </c>
      <c r="CG656" s="435"/>
      <c r="CH656" s="428"/>
      <c r="CI656" s="447" t="n">
        <f aca="false">9500/CD656*24</f>
        <v>12.2127591193958</v>
      </c>
      <c r="CJ656" s="437" t="n">
        <v>28.1</v>
      </c>
      <c r="CK656" s="437" t="n">
        <v>2.06</v>
      </c>
      <c r="CL656" s="424"/>
      <c r="CM656" s="424" t="n">
        <v>16.1</v>
      </c>
      <c r="CN656" s="424" t="n">
        <v>75</v>
      </c>
      <c r="CO656" s="433"/>
      <c r="CP656" s="433"/>
      <c r="CQ656" s="438"/>
      <c r="CR656" s="438" t="n">
        <v>0.97</v>
      </c>
      <c r="CS656" s="425"/>
      <c r="CT656" s="433" t="n">
        <f aca="false">3500/CD656*24</f>
        <v>4.49943757030371</v>
      </c>
      <c r="CU656" s="435" t="n">
        <v>7.35</v>
      </c>
      <c r="CV656" s="439"/>
      <c r="CW656" s="440"/>
      <c r="CX656" s="441"/>
      <c r="CY656" s="442"/>
      <c r="CZ656" s="443"/>
      <c r="DA656" s="443"/>
      <c r="DB656" s="443"/>
      <c r="DC656" s="443"/>
      <c r="DD656" s="444"/>
      <c r="DE656" s="441"/>
      <c r="DF656" s="445" t="n">
        <v>17738</v>
      </c>
      <c r="DG656" s="446" t="n">
        <f aca="false">DF656+AF656/2</f>
        <v>18818</v>
      </c>
      <c r="DH656" s="422" t="n">
        <f aca="false">DG656/25000</f>
        <v>0.75272</v>
      </c>
      <c r="DI656" s="447" t="n">
        <f aca="false">6700/DG656*24</f>
        <v>8.54501009671591</v>
      </c>
      <c r="DJ656" s="435" t="n">
        <v>7.67</v>
      </c>
      <c r="DK656" s="428" t="n">
        <v>4.2</v>
      </c>
      <c r="DL656" s="447" t="n">
        <f aca="false">9500/DG656*24</f>
        <v>12.1160590923584</v>
      </c>
      <c r="DM656" s="423" t="n">
        <v>28.1</v>
      </c>
      <c r="DN656" s="423" t="n">
        <v>2.15</v>
      </c>
      <c r="DO656" s="424" t="n">
        <v>7.93</v>
      </c>
      <c r="DP656" s="424" t="n">
        <v>15</v>
      </c>
      <c r="DQ656" s="424" t="n">
        <v>68</v>
      </c>
      <c r="DR656" s="433" t="n">
        <v>4863</v>
      </c>
      <c r="DS656" s="433" t="n">
        <v>2477</v>
      </c>
      <c r="DT656" s="438" t="n">
        <f aca="false">DS656/DR656</f>
        <v>0.509356364384125</v>
      </c>
      <c r="DU656" s="438" t="n">
        <v>0.97</v>
      </c>
      <c r="DV656" s="425"/>
      <c r="DW656" s="447" t="n">
        <f aca="false">3500/DG656*24</f>
        <v>4.46381124455309</v>
      </c>
      <c r="DX656" s="435" t="n">
        <v>7.52</v>
      </c>
      <c r="DY656" s="439" t="n">
        <v>8.07</v>
      </c>
      <c r="DZ656" s="440" t="n">
        <v>14.4</v>
      </c>
      <c r="EA656" s="661" t="n">
        <f aca="false">DZ656*3.6</f>
        <v>51.84</v>
      </c>
      <c r="EB656" s="442" t="n">
        <v>7240</v>
      </c>
      <c r="EC656" s="443" t="n">
        <v>6.7</v>
      </c>
      <c r="ED656" s="443" t="n">
        <v>0.2</v>
      </c>
      <c r="EE656" s="443" t="n">
        <v>5.4</v>
      </c>
      <c r="EF656" s="443" t="n">
        <v>1</v>
      </c>
      <c r="EG656" s="444" t="n">
        <v>12</v>
      </c>
      <c r="EH656" s="441" t="n">
        <v>16</v>
      </c>
      <c r="EI656" s="430" t="n">
        <f aca="false">DY656</f>
        <v>8.07</v>
      </c>
      <c r="EJ656" s="448" t="n">
        <f aca="false">DZ656</f>
        <v>14.4</v>
      </c>
      <c r="EK656" s="449" t="n">
        <f aca="false">EA656</f>
        <v>51.84</v>
      </c>
      <c r="EL656" s="418" t="n">
        <f aca="false">EB656</f>
        <v>7240</v>
      </c>
      <c r="EM656" s="432" t="n">
        <f aca="false">EC656</f>
        <v>6.7</v>
      </c>
      <c r="EN656" s="432" t="n">
        <f aca="false">ED656</f>
        <v>0.2</v>
      </c>
      <c r="EO656" s="432" t="n">
        <f aca="false">EE656</f>
        <v>5.4</v>
      </c>
      <c r="EP656" s="432" t="n">
        <f aca="false">EF656</f>
        <v>1</v>
      </c>
      <c r="EQ656" s="431" t="n">
        <f aca="false">EG656</f>
        <v>12</v>
      </c>
      <c r="ER656" s="449" t="n">
        <f aca="false">EH656</f>
        <v>16</v>
      </c>
      <c r="ES656" s="450" t="n">
        <f aca="false">44000/(BA656+AF656)*24</f>
        <v>28.1697655187132</v>
      </c>
      <c r="ET656" s="451" t="n">
        <f aca="false">(BA656+AF656)/BA$6</f>
        <v>0.74974</v>
      </c>
      <c r="EU656" s="452" t="n">
        <f aca="false">BV656/1000/ES656*24</f>
        <v>0.273331272727273</v>
      </c>
      <c r="EV656" s="451" t="n">
        <f aca="false">EU656/$EU$6</f>
        <v>0.506169023569024</v>
      </c>
      <c r="EW656" s="514" t="n">
        <f aca="false">1-EM656/BY656</f>
        <v>0.715440677215271</v>
      </c>
      <c r="EX656" s="515" t="n">
        <f aca="false">BY656-EM656</f>
        <v>16.8451783284872</v>
      </c>
      <c r="EY656" s="514" t="n">
        <f aca="false">1-EJ656/BU656</f>
        <v>0.603305785123967</v>
      </c>
      <c r="EZ656" s="515" t="n">
        <f aca="false">BU656-EJ656</f>
        <v>21.9</v>
      </c>
      <c r="FA656" s="451" t="n">
        <f aca="false">1-EK656/BV656</f>
        <v>0.838414019085731</v>
      </c>
      <c r="FB656" s="432" t="n">
        <f aca="false">BV656-EK656</f>
        <v>268.979910902446</v>
      </c>
      <c r="FC656" s="453" t="n">
        <f aca="false">1-EP656/CA656</f>
        <v>0.502864493541628</v>
      </c>
      <c r="FD656" s="432" t="n">
        <f aca="false">CA656-EP656</f>
        <v>1.01152399498493</v>
      </c>
      <c r="FE656" s="453" t="n">
        <f aca="false">1-EQ656/CB656</f>
        <v>0.903225806451613</v>
      </c>
      <c r="FF656" s="431" t="n">
        <f aca="false">CB656-EQ656</f>
        <v>112</v>
      </c>
      <c r="FG656" s="406" t="n">
        <v>50400</v>
      </c>
      <c r="FH656" s="590" t="n">
        <v>576</v>
      </c>
      <c r="FI656" s="591" t="n">
        <v>18.6</v>
      </c>
      <c r="FJ656" s="592"/>
      <c r="FK656" s="456" t="n">
        <f aca="false">3000/BS656*24</f>
        <v>1.92066583082135</v>
      </c>
      <c r="FL656" s="531" t="n">
        <v>1800</v>
      </c>
      <c r="FM656" s="456" t="n">
        <f aca="false">FL656/BS656*1000</f>
        <v>48.0166457705338</v>
      </c>
      <c r="FN656" s="531" t="n">
        <v>6116</v>
      </c>
      <c r="FO656" s="533" t="n">
        <f aca="false">FN656/11.15/1.2/1000</f>
        <v>0.457100149476831</v>
      </c>
      <c r="FP656" s="450" t="n">
        <f aca="false">FN656/BS656*1000</f>
        <v>163.149891962547</v>
      </c>
      <c r="FQ656" s="458" t="n">
        <v>39.6</v>
      </c>
      <c r="FR656" s="459" t="n">
        <f aca="false">FQ656/BS656*1000</f>
        <v>1.05636620695174</v>
      </c>
      <c r="FS656" s="577" t="n">
        <v>7.98</v>
      </c>
      <c r="FT656" s="578" t="n">
        <v>12</v>
      </c>
      <c r="FU656" s="661" t="n">
        <v>54</v>
      </c>
      <c r="FV656" s="580" t="n">
        <v>4</v>
      </c>
      <c r="FW656" s="581" t="n">
        <v>0.28</v>
      </c>
      <c r="FX656" s="580" t="n">
        <v>8</v>
      </c>
      <c r="FY656" s="453" t="n">
        <f aca="false">1-FV656/(EG656+DD656)</f>
        <v>0.666666666666667</v>
      </c>
      <c r="FZ656" s="453" t="n">
        <f aca="false">1-FW656/(EF656+DC656)</f>
        <v>0.72</v>
      </c>
      <c r="GA656" s="430" t="n">
        <f aca="false">EF656+DC656-FW656</f>
        <v>0.72</v>
      </c>
      <c r="GB656" s="514" t="n">
        <f aca="false">1-FT656/DZ656</f>
        <v>0.166666666666667</v>
      </c>
      <c r="GC656" s="515" t="n">
        <f aca="false">(CW656+DZ656-FT656)</f>
        <v>2.4</v>
      </c>
      <c r="GD656" s="514" t="n">
        <f aca="false">1-FU656/EA656</f>
        <v>-0.0416666666666665</v>
      </c>
      <c r="GE656" s="528" t="n">
        <f aca="false">CX656+EA656-FU656</f>
        <v>-2.16</v>
      </c>
      <c r="GF656" s="462" t="n">
        <f aca="false">4100/BS656*24</f>
        <v>2.62490996878918</v>
      </c>
      <c r="GG656" s="607" t="n">
        <v>20</v>
      </c>
      <c r="GH656" s="451" t="n">
        <f aca="false">GG656/80</f>
        <v>0.25</v>
      </c>
      <c r="GI656" s="406" t="n">
        <v>140</v>
      </c>
      <c r="GJ656" s="463" t="n">
        <f aca="false">GI656/GG656</f>
        <v>7</v>
      </c>
      <c r="GK656" s="464" t="n">
        <f aca="false">GG656/(BS656/24)*1000</f>
        <v>12.8044388721423</v>
      </c>
      <c r="GL656" s="465" t="n">
        <v>8.21</v>
      </c>
      <c r="GM656" s="530" t="n">
        <v>11.2</v>
      </c>
      <c r="GN656" s="407" t="n">
        <v>52</v>
      </c>
      <c r="GO656" s="514" t="n">
        <f aca="false">1-GM656/FT656</f>
        <v>0.0666666666666668</v>
      </c>
      <c r="GP656" s="451" t="n">
        <f aca="false">1-GN656/FU656</f>
        <v>0.0370370370370371</v>
      </c>
      <c r="GQ656" s="578" t="n">
        <v>8</v>
      </c>
      <c r="GR656" s="456" t="n">
        <f aca="false">4300/BS656*24</f>
        <v>2.7529543575106</v>
      </c>
      <c r="GS656" s="532" t="n">
        <f aca="false">HC656</f>
        <v>10.8</v>
      </c>
      <c r="GT656" s="532" t="n">
        <f aca="false">HD656</f>
        <v>33.48</v>
      </c>
      <c r="GU656" s="514" t="n">
        <f aca="false">1-GS656/GM656</f>
        <v>0.0357142857142856</v>
      </c>
      <c r="GV656" s="514" t="n">
        <f aca="false">1-GT656/GN656</f>
        <v>0.356153846153846</v>
      </c>
      <c r="GW656" s="514" t="n">
        <f aca="false">1-HC656/FT656</f>
        <v>0.1</v>
      </c>
      <c r="GX656" s="514" t="n">
        <f aca="false">1-HD656/FU656</f>
        <v>0.38</v>
      </c>
      <c r="GY656" s="463" t="n">
        <f aca="false">GK656/(FU656-HD656)</f>
        <v>0.623997995718438</v>
      </c>
      <c r="GZ656" s="406" t="n">
        <v>36684</v>
      </c>
      <c r="HA656" s="582" t="n">
        <v>8.17</v>
      </c>
      <c r="HB656" s="452" t="n">
        <v>8.12</v>
      </c>
      <c r="HC656" s="578" t="n">
        <v>10.8</v>
      </c>
      <c r="HD656" s="464" t="n">
        <f aca="false">HC656*3.1</f>
        <v>33.48</v>
      </c>
      <c r="HE656" s="464" t="n">
        <v>11.7</v>
      </c>
      <c r="HF656" s="464" t="n">
        <f aca="false">HE656*2.7</f>
        <v>31.59</v>
      </c>
      <c r="HG656" s="583"/>
      <c r="HH656" s="576" t="n">
        <v>6</v>
      </c>
      <c r="HI656" s="584" t="n">
        <v>6890</v>
      </c>
      <c r="HJ656" s="407" t="n">
        <f aca="false">HI656*0.67</f>
        <v>4616.3</v>
      </c>
      <c r="HK656" s="407" t="n">
        <v>252</v>
      </c>
      <c r="HL656" s="550" t="n">
        <v>1396</v>
      </c>
      <c r="HM656" s="585" t="n">
        <v>7.2</v>
      </c>
      <c r="HN656" s="462" t="n">
        <v>4.09</v>
      </c>
      <c r="HO656" s="575" t="n">
        <v>0.21</v>
      </c>
      <c r="HP656" s="549" t="n">
        <v>0.01</v>
      </c>
      <c r="HQ656" s="586" t="n">
        <v>5.2</v>
      </c>
      <c r="HR656" s="587" t="n">
        <v>0.28</v>
      </c>
      <c r="HS656" s="521" t="n">
        <v>0.27</v>
      </c>
      <c r="HT656" s="588" t="n">
        <v>4</v>
      </c>
      <c r="HU656" s="523" t="n">
        <f aca="false">72500/BA656*24</f>
        <v>49.254111586039</v>
      </c>
      <c r="HV656" s="514" t="n">
        <f aca="false">1-HC656/BE656</f>
        <v>0.702479338842975</v>
      </c>
      <c r="HW656" s="514" t="n">
        <f aca="false">1-HD656/BF656</f>
        <v>0.839038461538462</v>
      </c>
      <c r="HX656" s="514" t="n">
        <f aca="false">1-HN656/BK656</f>
        <v>0.831687242798354</v>
      </c>
      <c r="HY656" s="600"/>
    </row>
    <row r="657" s="599" customFormat="true" ht="15.9" hidden="false" customHeight="true" outlineLevel="0" collapsed="false">
      <c r="A657" s="401" t="n">
        <v>44139</v>
      </c>
      <c r="B657" s="516" t="n">
        <v>32162</v>
      </c>
      <c r="C657" s="403" t="n">
        <f aca="false">B657/$B$6</f>
        <v>0.64324</v>
      </c>
      <c r="D657" s="572" t="n">
        <v>8.02</v>
      </c>
      <c r="E657" s="573" t="n">
        <v>44.4</v>
      </c>
      <c r="F657" s="407" t="n">
        <v>217</v>
      </c>
      <c r="G657" s="407" t="n">
        <f aca="false">F657*B657/1000</f>
        <v>6979.154</v>
      </c>
      <c r="H657" s="403" t="n">
        <f aca="false">G657/$G$6</f>
        <v>0.27916616</v>
      </c>
      <c r="I657" s="574"/>
      <c r="J657" s="407"/>
      <c r="K657" s="575"/>
      <c r="L657" s="575"/>
      <c r="M657" s="575"/>
      <c r="N657" s="576"/>
      <c r="O657" s="576"/>
      <c r="P657" s="410"/>
      <c r="Q657" s="410" t="n">
        <v>1680</v>
      </c>
      <c r="R657" s="410"/>
      <c r="S657" s="410"/>
      <c r="T657" s="411" t="n">
        <v>5.5</v>
      </c>
      <c r="U657" s="410" t="n">
        <f aca="false">V657/2.9</f>
        <v>2658.96551724138</v>
      </c>
      <c r="V657" s="410" t="n">
        <v>7711</v>
      </c>
      <c r="W657" s="410" t="n">
        <v>2921</v>
      </c>
      <c r="X657" s="517" t="n">
        <v>0</v>
      </c>
      <c r="Y657" s="474"/>
      <c r="Z657" s="430"/>
      <c r="AA657" s="410"/>
      <c r="AB657" s="410"/>
      <c r="AC657" s="410"/>
      <c r="AD657" s="475"/>
      <c r="AE657" s="478"/>
      <c r="AF657" s="479" t="n">
        <f aca="false">X657+Q657</f>
        <v>1680</v>
      </c>
      <c r="AG657" s="478" t="n">
        <f aca="false">AF657/$AF$6</f>
        <v>0.672</v>
      </c>
      <c r="AH657" s="479" t="n">
        <f aca="false">AI657/2.9</f>
        <v>2658.96551724138</v>
      </c>
      <c r="AI657" s="479" t="n">
        <f aca="false">(V657*Q657+F657*X657)/AF657</f>
        <v>7711</v>
      </c>
      <c r="AJ657" s="474" t="n">
        <f aca="false">(V657*Q657+X657*F657)/1000</f>
        <v>12954.48</v>
      </c>
      <c r="AK657" s="478" t="n">
        <f aca="false">AJ657/$AJ$6</f>
        <v>0.575754666666667</v>
      </c>
      <c r="AL657" s="448" t="n">
        <v>37</v>
      </c>
      <c r="AM657" s="480"/>
      <c r="AN657" s="474" t="n">
        <v>4721</v>
      </c>
      <c r="AO657" s="474" t="n">
        <v>4754</v>
      </c>
      <c r="AP657" s="480" t="n">
        <v>7.32</v>
      </c>
      <c r="AQ657" s="448" t="n">
        <v>646</v>
      </c>
      <c r="AR657" s="474" t="n">
        <f aca="false">AQ657*3</f>
        <v>1938</v>
      </c>
      <c r="AS657" s="658" t="n">
        <f aca="false">AR657/AQ657</f>
        <v>3</v>
      </c>
      <c r="AT657" s="474" t="n">
        <v>5170</v>
      </c>
      <c r="AU657" s="448"/>
      <c r="AV657" s="481" t="n">
        <v>0.8</v>
      </c>
      <c r="AW657" s="480" t="n">
        <v>5.93</v>
      </c>
      <c r="AX657" s="480" t="n">
        <v>41.6</v>
      </c>
      <c r="AY657" s="481" t="n">
        <v>11</v>
      </c>
      <c r="AZ657" s="481" t="n">
        <v>2.1</v>
      </c>
      <c r="BA657" s="421" t="n">
        <f aca="false">CC657+DF657</f>
        <v>32340</v>
      </c>
      <c r="BB657" s="422" t="n">
        <f aca="false">BA657/$BA$6</f>
        <v>0.6468</v>
      </c>
      <c r="BC657" s="423"/>
      <c r="BD657" s="424" t="n">
        <v>8.1</v>
      </c>
      <c r="BE657" s="425" t="n">
        <v>34.4</v>
      </c>
      <c r="BF657" s="421" t="n">
        <v>190</v>
      </c>
      <c r="BG657" s="427" t="n">
        <v>8260</v>
      </c>
      <c r="BH657" s="421" t="n">
        <f aca="false">BG657*0.67</f>
        <v>5534.2</v>
      </c>
      <c r="BI657" s="433"/>
      <c r="BJ657" s="422"/>
      <c r="BK657" s="428" t="n">
        <v>23.7</v>
      </c>
      <c r="BL657" s="428"/>
      <c r="BM657" s="429"/>
      <c r="BN657" s="423"/>
      <c r="BO657" s="426" t="n">
        <v>110</v>
      </c>
      <c r="BP657" s="426"/>
      <c r="BQ657" s="424" t="n">
        <v>4.32</v>
      </c>
      <c r="BR657" s="422" t="n">
        <f aca="false">BQ657/$BQ$6</f>
        <v>0.6</v>
      </c>
      <c r="BS657" s="410" t="n">
        <f aca="false">BA657+AF657</f>
        <v>34020</v>
      </c>
      <c r="BT657" s="430" t="n">
        <f aca="false">(BD657*BA657+AP657*AF657)/(AF657+BA657)</f>
        <v>8.06148148148148</v>
      </c>
      <c r="BU657" s="431" t="n">
        <f aca="false">(AQ657*Y657+BA657*BE657)/(BA657+Y657)</f>
        <v>34.4</v>
      </c>
      <c r="BV657" s="431" t="n">
        <f aca="false">(BA657*BF657+AR657*AF657)/(AF657+BA657)</f>
        <v>276.320987654321</v>
      </c>
      <c r="BW657" s="431" t="n">
        <f aca="false">(BA657*BG657+AS657*AF657)/(AF657+BA657)</f>
        <v>7852.24691358025</v>
      </c>
      <c r="BX657" s="431" t="n">
        <f aca="false">BW657*0.65</f>
        <v>5103.96049382716</v>
      </c>
      <c r="BY657" s="431" t="n">
        <f aca="false">(BK657*BA657+AY657*AF657)/BS657</f>
        <v>23.0728395061728</v>
      </c>
      <c r="BZ657" s="431"/>
      <c r="CA657" s="432"/>
      <c r="CB657" s="431" t="n">
        <f aca="false">BO657</f>
        <v>110</v>
      </c>
      <c r="CC657" s="433" t="n">
        <v>16261</v>
      </c>
      <c r="CD657" s="412" t="n">
        <f aca="false">CC657+AF657/2</f>
        <v>17101</v>
      </c>
      <c r="CE657" s="422" t="n">
        <f aca="false">CD657/25000</f>
        <v>0.68404</v>
      </c>
      <c r="CF657" s="434" t="n">
        <f aca="false">6700/CD657*24</f>
        <v>9.40295889129291</v>
      </c>
      <c r="CG657" s="435"/>
      <c r="CH657" s="428"/>
      <c r="CI657" s="447" t="n">
        <f aca="false">9500/CD657*24</f>
        <v>13.3325536518332</v>
      </c>
      <c r="CJ657" s="437" t="n">
        <v>28.1</v>
      </c>
      <c r="CK657" s="437" t="n">
        <v>3.07</v>
      </c>
      <c r="CL657" s="424"/>
      <c r="CM657" s="424" t="n">
        <v>16.4</v>
      </c>
      <c r="CN657" s="424" t="n">
        <v>78</v>
      </c>
      <c r="CO657" s="433"/>
      <c r="CP657" s="433"/>
      <c r="CQ657" s="438"/>
      <c r="CR657" s="438" t="n">
        <v>0.98</v>
      </c>
      <c r="CS657" s="425"/>
      <c r="CT657" s="433" t="n">
        <f aca="false">3500/CD657*24</f>
        <v>4.9119934506754</v>
      </c>
      <c r="CU657" s="435" t="n">
        <v>7.7</v>
      </c>
      <c r="CV657" s="439"/>
      <c r="CW657" s="440"/>
      <c r="CX657" s="441"/>
      <c r="CY657" s="442"/>
      <c r="CZ657" s="443"/>
      <c r="DA657" s="443"/>
      <c r="DB657" s="443"/>
      <c r="DC657" s="443"/>
      <c r="DD657" s="444"/>
      <c r="DE657" s="441"/>
      <c r="DF657" s="445" t="n">
        <v>16079</v>
      </c>
      <c r="DG657" s="446" t="n">
        <f aca="false">DF657+AF657/2</f>
        <v>16919</v>
      </c>
      <c r="DH657" s="422" t="n">
        <f aca="false">DG657/25000</f>
        <v>0.67676</v>
      </c>
      <c r="DI657" s="447" t="n">
        <f aca="false">6700/DG657*24</f>
        <v>9.50410780779006</v>
      </c>
      <c r="DJ657" s="435" t="n">
        <v>7.96</v>
      </c>
      <c r="DK657" s="428" t="n">
        <v>4.9</v>
      </c>
      <c r="DL657" s="447" t="n">
        <f aca="false">9500/DG657*24</f>
        <v>13.4759737573143</v>
      </c>
      <c r="DM657" s="423" t="n">
        <v>28.2</v>
      </c>
      <c r="DN657" s="423" t="n">
        <v>2.39</v>
      </c>
      <c r="DO657" s="424" t="n">
        <v>7.89</v>
      </c>
      <c r="DP657" s="424" t="n">
        <v>15.8</v>
      </c>
      <c r="DQ657" s="424" t="n">
        <v>76</v>
      </c>
      <c r="DR657" s="433"/>
      <c r="DS657" s="433"/>
      <c r="DT657" s="438"/>
      <c r="DU657" s="438" t="n">
        <v>0.97</v>
      </c>
      <c r="DV657" s="425"/>
      <c r="DW657" s="447" t="n">
        <f aca="false">3500/DG657*24</f>
        <v>4.96483243690525</v>
      </c>
      <c r="DX657" s="435" t="n">
        <v>7.6</v>
      </c>
      <c r="DY657" s="439" t="n">
        <v>8.15</v>
      </c>
      <c r="DZ657" s="440" t="n">
        <v>14.8</v>
      </c>
      <c r="EA657" s="661" t="n">
        <f aca="false">DZ657*3.6</f>
        <v>53.28</v>
      </c>
      <c r="EB657" s="442" t="n">
        <v>7330</v>
      </c>
      <c r="EC657" s="443" t="n">
        <v>8.4</v>
      </c>
      <c r="ED657" s="443"/>
      <c r="EE657" s="443"/>
      <c r="EF657" s="443"/>
      <c r="EG657" s="444" t="n">
        <v>9</v>
      </c>
      <c r="EH657" s="441"/>
      <c r="EI657" s="430" t="n">
        <f aca="false">DY657</f>
        <v>8.15</v>
      </c>
      <c r="EJ657" s="448" t="n">
        <f aca="false">DZ657</f>
        <v>14.8</v>
      </c>
      <c r="EK657" s="449" t="n">
        <f aca="false">EA657</f>
        <v>53.28</v>
      </c>
      <c r="EL657" s="418" t="n">
        <f aca="false">EB657</f>
        <v>7330</v>
      </c>
      <c r="EM657" s="432" t="n">
        <f aca="false">EC657</f>
        <v>8.4</v>
      </c>
      <c r="EN657" s="432"/>
      <c r="EO657" s="432"/>
      <c r="EP657" s="432"/>
      <c r="EQ657" s="431" t="n">
        <f aca="false">EG657</f>
        <v>9</v>
      </c>
      <c r="ER657" s="449"/>
      <c r="ES657" s="450" t="n">
        <f aca="false">44000/(BA657+AF657)*24</f>
        <v>31.0405643738977</v>
      </c>
      <c r="ET657" s="451" t="n">
        <f aca="false">(BA657+AF657)/BA$6</f>
        <v>0.6804</v>
      </c>
      <c r="EU657" s="452" t="n">
        <f aca="false">BV657/1000/ES657*24</f>
        <v>0.213646363636364</v>
      </c>
      <c r="EV657" s="451" t="n">
        <f aca="false">EU657/$EU$6</f>
        <v>0.395641414141414</v>
      </c>
      <c r="EW657" s="514" t="n">
        <f aca="false">1-EM657/BY657</f>
        <v>0.635935577077425</v>
      </c>
      <c r="EX657" s="515" t="n">
        <f aca="false">BY657-EM657</f>
        <v>14.6728395061728</v>
      </c>
      <c r="EY657" s="514" t="n">
        <f aca="false">1-EJ657/BU657</f>
        <v>0.569767441860465</v>
      </c>
      <c r="EZ657" s="515" t="n">
        <f aca="false">BU657-EJ657</f>
        <v>19.6</v>
      </c>
      <c r="FA657" s="451" t="n">
        <f aca="false">1-EK657/BV657</f>
        <v>0.807180770261818</v>
      </c>
      <c r="FB657" s="432" t="n">
        <f aca="false">BV657-EK657</f>
        <v>223.040987654321</v>
      </c>
      <c r="FC657" s="453"/>
      <c r="FD657" s="432"/>
      <c r="FE657" s="453" t="n">
        <f aca="false">1-EQ657/CB657</f>
        <v>0.918181818181818</v>
      </c>
      <c r="FF657" s="431" t="n">
        <f aca="false">CB657-EQ657</f>
        <v>101</v>
      </c>
      <c r="FG657" s="406" t="n">
        <v>50400</v>
      </c>
      <c r="FH657" s="590" t="n">
        <v>617</v>
      </c>
      <c r="FI657" s="591" t="n">
        <v>15.26</v>
      </c>
      <c r="FJ657" s="592"/>
      <c r="FK657" s="456" t="n">
        <f aca="false">3000/BS657*24</f>
        <v>2.11640211640212</v>
      </c>
      <c r="FL657" s="531" t="n">
        <v>1800</v>
      </c>
      <c r="FM657" s="456" t="n">
        <f aca="false">FL657/BS657*1000</f>
        <v>52.9100529100529</v>
      </c>
      <c r="FN657" s="531" t="n">
        <v>6838</v>
      </c>
      <c r="FO657" s="533" t="n">
        <f aca="false">FN657/11.15/1.2/1000</f>
        <v>0.511061285500747</v>
      </c>
      <c r="FP657" s="450" t="n">
        <f aca="false">FN657/BS657*1000</f>
        <v>200.999412110523</v>
      </c>
      <c r="FQ657" s="458" t="n">
        <v>39.6</v>
      </c>
      <c r="FR657" s="459" t="n">
        <f aca="false">FQ657/BS657*1000</f>
        <v>1.16402116402116</v>
      </c>
      <c r="FS657" s="577" t="n">
        <v>7.94</v>
      </c>
      <c r="FT657" s="578" t="n">
        <v>12.1</v>
      </c>
      <c r="FU657" s="661" t="n">
        <v>55</v>
      </c>
      <c r="FV657" s="580" t="n">
        <v>4</v>
      </c>
      <c r="FW657" s="581"/>
      <c r="FX657" s="580"/>
      <c r="FY657" s="453" t="n">
        <f aca="false">1-FV657/(EG657+DD657)</f>
        <v>0.555555555555556</v>
      </c>
      <c r="FZ657" s="453"/>
      <c r="GA657" s="430"/>
      <c r="GB657" s="514" t="n">
        <f aca="false">1-FT657/DZ657</f>
        <v>0.182432432432432</v>
      </c>
      <c r="GC657" s="515" t="n">
        <f aca="false">(CW657+DZ657-FT657)</f>
        <v>2.7</v>
      </c>
      <c r="GD657" s="514" t="n">
        <f aca="false">1-FU657/EA657</f>
        <v>-0.0322822822822824</v>
      </c>
      <c r="GE657" s="528" t="n">
        <f aca="false">CX657+EA657-FU657</f>
        <v>-1.72</v>
      </c>
      <c r="GF657" s="462" t="n">
        <f aca="false">4100/BS657*24</f>
        <v>2.89241622574956</v>
      </c>
      <c r="GG657" s="607" t="n">
        <v>12</v>
      </c>
      <c r="GH657" s="451" t="n">
        <f aca="false">GG657/80</f>
        <v>0.15</v>
      </c>
      <c r="GI657" s="406" t="n">
        <v>84</v>
      </c>
      <c r="GJ657" s="463" t="n">
        <f aca="false">GI657/GG657</f>
        <v>7</v>
      </c>
      <c r="GK657" s="464" t="n">
        <f aca="false">GG657/(BS657/24)*1000</f>
        <v>8.46560846560847</v>
      </c>
      <c r="GL657" s="465" t="n">
        <v>8.18</v>
      </c>
      <c r="GM657" s="530" t="n">
        <v>11.7</v>
      </c>
      <c r="GN657" s="407" t="n">
        <v>50</v>
      </c>
      <c r="GO657" s="514" t="n">
        <f aca="false">1-GM657/FT657</f>
        <v>0.0330578512396694</v>
      </c>
      <c r="GP657" s="451" t="n">
        <f aca="false">1-GN657/FU657</f>
        <v>0.0909090909090909</v>
      </c>
      <c r="GQ657" s="578" t="n">
        <v>8</v>
      </c>
      <c r="GR657" s="456" t="n">
        <f aca="false">4300/BS657*24</f>
        <v>3.03350970017637</v>
      </c>
      <c r="GS657" s="532" t="n">
        <f aca="false">HC657</f>
        <v>11</v>
      </c>
      <c r="GT657" s="532" t="n">
        <f aca="false">HD657</f>
        <v>34.1</v>
      </c>
      <c r="GU657" s="514" t="n">
        <f aca="false">1-GS657/GM657</f>
        <v>0.0598290598290597</v>
      </c>
      <c r="GV657" s="514" t="n">
        <f aca="false">1-GT657/GN657</f>
        <v>0.318</v>
      </c>
      <c r="GW657" s="514" t="n">
        <f aca="false">1-HC657/FT657</f>
        <v>0.0909090909090908</v>
      </c>
      <c r="GX657" s="514" t="n">
        <f aca="false">1-HD657/FU657</f>
        <v>0.38</v>
      </c>
      <c r="GY657" s="463" t="n">
        <f aca="false">GK657/(FU657-HD657)</f>
        <v>0.405053036631984</v>
      </c>
      <c r="GZ657" s="406" t="n">
        <v>33819</v>
      </c>
      <c r="HA657" s="582" t="n">
        <v>8.42</v>
      </c>
      <c r="HB657" s="452" t="n">
        <v>8.15</v>
      </c>
      <c r="HC657" s="578" t="n">
        <v>11</v>
      </c>
      <c r="HD657" s="464" t="n">
        <f aca="false">HC657*3.1</f>
        <v>34.1</v>
      </c>
      <c r="HE657" s="464" t="n">
        <v>12.2</v>
      </c>
      <c r="HF657" s="464" t="n">
        <f aca="false">HE657*2.7</f>
        <v>32.94</v>
      </c>
      <c r="HG657" s="583"/>
      <c r="HH657" s="576" t="n">
        <v>4</v>
      </c>
      <c r="HI657" s="584" t="n">
        <v>7350</v>
      </c>
      <c r="HJ657" s="407" t="n">
        <f aca="false">HI657*0.67</f>
        <v>4924.5</v>
      </c>
      <c r="HK657" s="407"/>
      <c r="HL657" s="550"/>
      <c r="HM657" s="585"/>
      <c r="HN657" s="462" t="n">
        <v>6.19</v>
      </c>
      <c r="HO657" s="575"/>
      <c r="HP657" s="549" t="n">
        <v>0.01</v>
      </c>
      <c r="HQ657" s="586"/>
      <c r="HR657" s="587"/>
      <c r="HS657" s="521" t="n">
        <v>0.33</v>
      </c>
      <c r="HT657" s="588" t="n">
        <v>4</v>
      </c>
      <c r="HU657" s="523" t="n">
        <f aca="false">72500/BA657*24</f>
        <v>53.8033395176252</v>
      </c>
      <c r="HV657" s="514" t="n">
        <f aca="false">1-HC657/BE657</f>
        <v>0.680232558139535</v>
      </c>
      <c r="HW657" s="514" t="n">
        <f aca="false">1-HD657/BF657</f>
        <v>0.820526315789474</v>
      </c>
      <c r="HX657" s="514" t="n">
        <f aca="false">1-HN657/BK657</f>
        <v>0.738818565400844</v>
      </c>
      <c r="HY657" s="600"/>
    </row>
    <row r="658" s="599" customFormat="true" ht="15.9" hidden="false" customHeight="true" outlineLevel="0" collapsed="false">
      <c r="A658" s="401" t="n">
        <v>44140</v>
      </c>
      <c r="B658" s="516" t="n">
        <v>29683</v>
      </c>
      <c r="C658" s="403" t="n">
        <f aca="false">B658/$B$6</f>
        <v>0.59366</v>
      </c>
      <c r="D658" s="572" t="n">
        <v>8.1</v>
      </c>
      <c r="E658" s="573" t="n">
        <v>35.55</v>
      </c>
      <c r="F658" s="407" t="n">
        <v>192</v>
      </c>
      <c r="G658" s="407" t="n">
        <f aca="false">F658*B658/1000</f>
        <v>5699.136</v>
      </c>
      <c r="H658" s="403" t="n">
        <f aca="false">G658/$G$6</f>
        <v>0.22796544</v>
      </c>
      <c r="I658" s="574"/>
      <c r="J658" s="407"/>
      <c r="K658" s="575"/>
      <c r="L658" s="575"/>
      <c r="M658" s="575"/>
      <c r="N658" s="576"/>
      <c r="O658" s="576"/>
      <c r="P658" s="410"/>
      <c r="Q658" s="410" t="n">
        <v>1680</v>
      </c>
      <c r="R658" s="410"/>
      <c r="S658" s="410"/>
      <c r="T658" s="411" t="n">
        <v>5.23</v>
      </c>
      <c r="U658" s="410" t="n">
        <f aca="false">V658/2.9</f>
        <v>2851.37931034483</v>
      </c>
      <c r="V658" s="410" t="n">
        <v>8269</v>
      </c>
      <c r="W658" s="410" t="n">
        <v>4933</v>
      </c>
      <c r="X658" s="517" t="n">
        <v>480</v>
      </c>
      <c r="Y658" s="474"/>
      <c r="Z658" s="430"/>
      <c r="AA658" s="410"/>
      <c r="AB658" s="410"/>
      <c r="AC658" s="410"/>
      <c r="AD658" s="475"/>
      <c r="AE658" s="478"/>
      <c r="AF658" s="479" t="n">
        <f aca="false">X658+Q658</f>
        <v>2160</v>
      </c>
      <c r="AG658" s="478" t="n">
        <f aca="false">AF658/$AF$6</f>
        <v>0.864</v>
      </c>
      <c r="AH658" s="479" t="n">
        <f aca="false">AI658/2.9</f>
        <v>2232.45210727969</v>
      </c>
      <c r="AI658" s="479" t="n">
        <f aca="false">(V658*Q658+F658*X658)/AF658</f>
        <v>6474.11111111111</v>
      </c>
      <c r="AJ658" s="474" t="n">
        <f aca="false">(V658*Q658+X658*F658)/1000</f>
        <v>13984.08</v>
      </c>
      <c r="AK658" s="478" t="n">
        <f aca="false">AJ658/$AJ$6</f>
        <v>0.621514666666667</v>
      </c>
      <c r="AL658" s="448" t="n">
        <v>37.58</v>
      </c>
      <c r="AM658" s="480"/>
      <c r="AN658" s="474" t="n">
        <v>4965</v>
      </c>
      <c r="AO658" s="474" t="n">
        <v>5002</v>
      </c>
      <c r="AP658" s="480" t="n">
        <v>7.32</v>
      </c>
      <c r="AQ658" s="448" t="n">
        <v>571</v>
      </c>
      <c r="AR658" s="474" t="n">
        <f aca="false">AQ658*3</f>
        <v>1713</v>
      </c>
      <c r="AS658" s="658" t="n">
        <f aca="false">AR658/AQ658</f>
        <v>3</v>
      </c>
      <c r="AT658" s="474" t="n">
        <v>5070</v>
      </c>
      <c r="AU658" s="448"/>
      <c r="AV658" s="481" t="n">
        <v>0.6</v>
      </c>
      <c r="AW658" s="480" t="n">
        <v>4.84</v>
      </c>
      <c r="AX658" s="480" t="n">
        <v>39.05</v>
      </c>
      <c r="AY658" s="481" t="n">
        <v>7.3</v>
      </c>
      <c r="AZ658" s="481" t="n">
        <v>1.6</v>
      </c>
      <c r="BA658" s="421" t="n">
        <f aca="false">CC658+DF658</f>
        <v>26816</v>
      </c>
      <c r="BB658" s="422" t="n">
        <f aca="false">BA658/$BA$6</f>
        <v>0.53632</v>
      </c>
      <c r="BC658" s="423"/>
      <c r="BD658" s="424" t="n">
        <v>8.19</v>
      </c>
      <c r="BE658" s="425" t="n">
        <v>32.7</v>
      </c>
      <c r="BF658" s="421" t="n">
        <v>192</v>
      </c>
      <c r="BG658" s="427" t="n">
        <v>10010</v>
      </c>
      <c r="BH658" s="421" t="n">
        <f aca="false">BG658*0.67</f>
        <v>6706.7</v>
      </c>
      <c r="BI658" s="433"/>
      <c r="BJ658" s="422"/>
      <c r="BK658" s="428" t="n">
        <v>20.6</v>
      </c>
      <c r="BL658" s="428"/>
      <c r="BM658" s="429"/>
      <c r="BN658" s="423"/>
      <c r="BO658" s="426" t="n">
        <v>137</v>
      </c>
      <c r="BP658" s="426"/>
      <c r="BQ658" s="424" t="n">
        <v>3.86</v>
      </c>
      <c r="BR658" s="422" t="n">
        <f aca="false">BQ658/$BQ$6</f>
        <v>0.536111111111111</v>
      </c>
      <c r="BS658" s="410" t="n">
        <f aca="false">BA658+AF658</f>
        <v>28976</v>
      </c>
      <c r="BT658" s="430" t="n">
        <f aca="false">(BD658*BA658+AP658*AF658)/(AF658+BA658)</f>
        <v>8.12514632799558</v>
      </c>
      <c r="BU658" s="431" t="n">
        <f aca="false">(AQ658*Y658+BA658*BE658)/(BA658+Y658)</f>
        <v>32.7</v>
      </c>
      <c r="BV658" s="431" t="n">
        <f aca="false">(BA658*BF658+AR658*AF658)/(AF658+BA658)</f>
        <v>305.382109331861</v>
      </c>
      <c r="BW658" s="431" t="n">
        <f aca="false">(BA658*BG658+AS658*AF658)/(AF658+BA658)</f>
        <v>9264.03368304804</v>
      </c>
      <c r="BX658" s="431" t="n">
        <f aca="false">BW658*0.65</f>
        <v>6021.62189398123</v>
      </c>
      <c r="BY658" s="431" t="n">
        <f aca="false">(BK658*BA658+AY658*AF658)/BS658</f>
        <v>19.6085588072888</v>
      </c>
      <c r="BZ658" s="431"/>
      <c r="CA658" s="432"/>
      <c r="CB658" s="431" t="n">
        <f aca="false">BO658</f>
        <v>137</v>
      </c>
      <c r="CC658" s="433" t="n">
        <v>13132</v>
      </c>
      <c r="CD658" s="412" t="n">
        <f aca="false">CC658+AF658/2</f>
        <v>14212</v>
      </c>
      <c r="CE658" s="422" t="n">
        <f aca="false">CD658/25000</f>
        <v>0.56848</v>
      </c>
      <c r="CF658" s="434" t="n">
        <f aca="false">6700/CD658*24</f>
        <v>11.314382212215</v>
      </c>
      <c r="CG658" s="435"/>
      <c r="CH658" s="428"/>
      <c r="CI658" s="447" t="n">
        <f aca="false">9500/CD658*24</f>
        <v>16.0427807486631</v>
      </c>
      <c r="CJ658" s="437" t="n">
        <v>28</v>
      </c>
      <c r="CK658" s="437" t="n">
        <v>3.17</v>
      </c>
      <c r="CL658" s="424"/>
      <c r="CM658" s="424" t="n">
        <v>16.4</v>
      </c>
      <c r="CN658" s="424" t="n">
        <v>70</v>
      </c>
      <c r="CO658" s="433"/>
      <c r="CP658" s="433"/>
      <c r="CQ658" s="438"/>
      <c r="CR658" s="438" t="n">
        <v>0.98</v>
      </c>
      <c r="CS658" s="425"/>
      <c r="CT658" s="433" t="n">
        <f aca="false">3500/CD658*24</f>
        <v>5.91049817056009</v>
      </c>
      <c r="CU658" s="435" t="n">
        <v>7.06</v>
      </c>
      <c r="CV658" s="439"/>
      <c r="CW658" s="440"/>
      <c r="CX658" s="441"/>
      <c r="CY658" s="442"/>
      <c r="CZ658" s="443"/>
      <c r="DA658" s="443"/>
      <c r="DB658" s="443"/>
      <c r="DC658" s="443"/>
      <c r="DD658" s="444"/>
      <c r="DE658" s="441"/>
      <c r="DF658" s="445" t="n">
        <v>13684</v>
      </c>
      <c r="DG658" s="446" t="n">
        <f aca="false">DF658+AF658/2</f>
        <v>14764</v>
      </c>
      <c r="DH658" s="422" t="n">
        <f aca="false">DG658/25000</f>
        <v>0.59056</v>
      </c>
      <c r="DI658" s="447" t="n">
        <f aca="false">6700/DG658*24</f>
        <v>10.8913573557302</v>
      </c>
      <c r="DJ658" s="435" t="n">
        <v>7.9</v>
      </c>
      <c r="DK658" s="428" t="n">
        <v>6.3</v>
      </c>
      <c r="DL658" s="447" t="n">
        <f aca="false">9500/DG658*24</f>
        <v>15.4429693849905</v>
      </c>
      <c r="DM658" s="423" t="n">
        <v>28</v>
      </c>
      <c r="DN658" s="423" t="n">
        <v>2.59</v>
      </c>
      <c r="DO658" s="424" t="n">
        <v>7.86</v>
      </c>
      <c r="DP658" s="424" t="n">
        <v>15.6</v>
      </c>
      <c r="DQ658" s="424" t="n">
        <v>73</v>
      </c>
      <c r="DR658" s="433"/>
      <c r="DS658" s="433"/>
      <c r="DT658" s="438"/>
      <c r="DU658" s="438" t="n">
        <v>0.98</v>
      </c>
      <c r="DV658" s="425"/>
      <c r="DW658" s="447" t="n">
        <f aca="false">3500/DG658*24</f>
        <v>5.68951503657545</v>
      </c>
      <c r="DX658" s="435" t="n">
        <v>7.53</v>
      </c>
      <c r="DY658" s="439" t="n">
        <v>8.1</v>
      </c>
      <c r="DZ658" s="440" t="n">
        <v>15.5</v>
      </c>
      <c r="EA658" s="661" t="n">
        <f aca="false">DZ658*3.6</f>
        <v>55.8</v>
      </c>
      <c r="EB658" s="442" t="n">
        <v>7800</v>
      </c>
      <c r="EC658" s="443" t="n">
        <v>9.7</v>
      </c>
      <c r="ED658" s="443"/>
      <c r="EE658" s="443"/>
      <c r="EF658" s="443"/>
      <c r="EG658" s="444" t="n">
        <v>7</v>
      </c>
      <c r="EH658" s="441"/>
      <c r="EI658" s="430" t="n">
        <f aca="false">DY658</f>
        <v>8.1</v>
      </c>
      <c r="EJ658" s="448" t="n">
        <f aca="false">DZ658</f>
        <v>15.5</v>
      </c>
      <c r="EK658" s="449" t="n">
        <f aca="false">EA658</f>
        <v>55.8</v>
      </c>
      <c r="EL658" s="418" t="n">
        <f aca="false">EB658</f>
        <v>7800</v>
      </c>
      <c r="EM658" s="432" t="n">
        <f aca="false">EC658</f>
        <v>9.7</v>
      </c>
      <c r="EN658" s="432"/>
      <c r="EO658" s="432"/>
      <c r="EP658" s="432"/>
      <c r="EQ658" s="431" t="n">
        <f aca="false">EG658</f>
        <v>7</v>
      </c>
      <c r="ER658" s="449"/>
      <c r="ES658" s="450" t="n">
        <f aca="false">44000/(BA658+AF658)*24</f>
        <v>36.4439536167863</v>
      </c>
      <c r="ET658" s="451" t="n">
        <f aca="false">(BA658+AF658)/BA$6</f>
        <v>0.57952</v>
      </c>
      <c r="EU658" s="452" t="n">
        <f aca="false">BV658/1000/ES658*24</f>
        <v>0.201108</v>
      </c>
      <c r="EV658" s="451" t="n">
        <f aca="false">EU658/$EU$6</f>
        <v>0.372422222222222</v>
      </c>
      <c r="EW658" s="514" t="n">
        <f aca="false">1-EM658/BY658</f>
        <v>0.505318055481244</v>
      </c>
      <c r="EX658" s="515" t="n">
        <f aca="false">BY658-EM658</f>
        <v>9.9085588072888</v>
      </c>
      <c r="EY658" s="514" t="n">
        <f aca="false">1-EJ658/BU658</f>
        <v>0.525993883792049</v>
      </c>
      <c r="EZ658" s="515" t="n">
        <f aca="false">BU658-EJ658</f>
        <v>17.2</v>
      </c>
      <c r="FA658" s="451" t="n">
        <f aca="false">1-EK658/BV658</f>
        <v>0.817278097521549</v>
      </c>
      <c r="FB658" s="432" t="n">
        <f aca="false">BV658-EK658</f>
        <v>249.582109331861</v>
      </c>
      <c r="FC658" s="453"/>
      <c r="FD658" s="432"/>
      <c r="FE658" s="453" t="n">
        <f aca="false">1-EQ658/CB658</f>
        <v>0.948905109489051</v>
      </c>
      <c r="FF658" s="431" t="n">
        <f aca="false">CB658-EQ658</f>
        <v>130</v>
      </c>
      <c r="FG658" s="406" t="n">
        <v>50400</v>
      </c>
      <c r="FH658" s="590" t="n">
        <v>665</v>
      </c>
      <c r="FI658" s="591" t="n">
        <v>20.12</v>
      </c>
      <c r="FJ658" s="592"/>
      <c r="FK658" s="456" t="n">
        <f aca="false">3000/BS658*24</f>
        <v>2.48481501932634</v>
      </c>
      <c r="FL658" s="531" t="n">
        <v>1600</v>
      </c>
      <c r="FM658" s="456" t="n">
        <f aca="false">FL658/BS658*1000</f>
        <v>55.2181115405853</v>
      </c>
      <c r="FN658" s="531" t="n">
        <v>6159</v>
      </c>
      <c r="FO658" s="533" t="n">
        <f aca="false">FN658/11.15/1.2/1000</f>
        <v>0.460313901345292</v>
      </c>
      <c r="FP658" s="450" t="n">
        <f aca="false">FN658/BS658*1000</f>
        <v>212.555218111541</v>
      </c>
      <c r="FQ658" s="458" t="n">
        <v>39.6</v>
      </c>
      <c r="FR658" s="459" t="n">
        <f aca="false">FQ658/BS658*1000</f>
        <v>1.36664826062949</v>
      </c>
      <c r="FS658" s="577" t="n">
        <v>8.07</v>
      </c>
      <c r="FT658" s="578" t="n">
        <v>12.8</v>
      </c>
      <c r="FU658" s="661" t="n">
        <v>54</v>
      </c>
      <c r="FV658" s="580" t="n">
        <v>4</v>
      </c>
      <c r="FW658" s="581"/>
      <c r="FX658" s="580"/>
      <c r="FY658" s="453" t="n">
        <f aca="false">1-FV658/(EG658+DD658)</f>
        <v>0.428571428571429</v>
      </c>
      <c r="FZ658" s="453"/>
      <c r="GA658" s="430"/>
      <c r="GB658" s="514" t="n">
        <f aca="false">1-FT658/DZ658</f>
        <v>0.174193548387097</v>
      </c>
      <c r="GC658" s="515" t="n">
        <f aca="false">(CW658+DZ658-FT658)</f>
        <v>2.7</v>
      </c>
      <c r="GD658" s="514" t="n">
        <f aca="false">1-FU658/EA658</f>
        <v>0.0322580645161291</v>
      </c>
      <c r="GE658" s="528" t="n">
        <f aca="false">CX658+EA658-FU658</f>
        <v>1.8</v>
      </c>
      <c r="GF658" s="462" t="n">
        <f aca="false">4100/BS658*24</f>
        <v>3.395913859746</v>
      </c>
      <c r="GG658" s="607" t="n">
        <v>12</v>
      </c>
      <c r="GH658" s="451" t="n">
        <f aca="false">GG658/80</f>
        <v>0.15</v>
      </c>
      <c r="GI658" s="406" t="n">
        <v>84</v>
      </c>
      <c r="GJ658" s="463" t="n">
        <f aca="false">GI658/GG658</f>
        <v>7</v>
      </c>
      <c r="GK658" s="464" t="n">
        <f aca="false">GG658/(BS658/24)*1000</f>
        <v>9.93926007730536</v>
      </c>
      <c r="GL658" s="465" t="n">
        <v>8.32</v>
      </c>
      <c r="GM658" s="530" t="n">
        <v>11.8</v>
      </c>
      <c r="GN658" s="407" t="n">
        <v>48</v>
      </c>
      <c r="GO658" s="514" t="n">
        <f aca="false">1-GM658/FT658</f>
        <v>0.078125</v>
      </c>
      <c r="GP658" s="451" t="n">
        <f aca="false">1-GN658/FU658</f>
        <v>0.111111111111111</v>
      </c>
      <c r="GQ658" s="578" t="n">
        <v>8</v>
      </c>
      <c r="GR658" s="456" t="n">
        <f aca="false">4300/BS658*24</f>
        <v>3.56156819436775</v>
      </c>
      <c r="GS658" s="532" t="n">
        <f aca="false">HC658</f>
        <v>11.8</v>
      </c>
      <c r="GT658" s="532" t="n">
        <f aca="false">HD658</f>
        <v>36.58</v>
      </c>
      <c r="GU658" s="514" t="n">
        <f aca="false">1-GS658/GM658</f>
        <v>0</v>
      </c>
      <c r="GV658" s="514" t="n">
        <f aca="false">1-GT658/GN658</f>
        <v>0.237916666666667</v>
      </c>
      <c r="GW658" s="514" t="n">
        <f aca="false">1-HC658/FT658</f>
        <v>0.078125</v>
      </c>
      <c r="GX658" s="514" t="n">
        <f aca="false">1-HD658/FU658</f>
        <v>0.322592592592593</v>
      </c>
      <c r="GY658" s="463" t="n">
        <f aca="false">GK658/(FU658-HD658)</f>
        <v>0.570566020511215</v>
      </c>
      <c r="GZ658" s="406" t="n">
        <v>29219</v>
      </c>
      <c r="HA658" s="582" t="n">
        <v>8.48</v>
      </c>
      <c r="HB658" s="452" t="n">
        <v>8.17</v>
      </c>
      <c r="HC658" s="578" t="n">
        <v>11.8</v>
      </c>
      <c r="HD658" s="464" t="n">
        <f aca="false">HC658*3.1</f>
        <v>36.58</v>
      </c>
      <c r="HE658" s="464" t="n">
        <v>12.2</v>
      </c>
      <c r="HF658" s="464" t="n">
        <f aca="false">HE658*2.7</f>
        <v>32.94</v>
      </c>
      <c r="HG658" s="583"/>
      <c r="HH658" s="576" t="n">
        <v>4</v>
      </c>
      <c r="HI658" s="584" t="n">
        <v>7640</v>
      </c>
      <c r="HJ658" s="407" t="n">
        <f aca="false">HI658*0.67</f>
        <v>5118.8</v>
      </c>
      <c r="HK658" s="407"/>
      <c r="HL658" s="550"/>
      <c r="HM658" s="585"/>
      <c r="HN658" s="462" t="n">
        <v>5.63</v>
      </c>
      <c r="HO658" s="575"/>
      <c r="HP658" s="549" t="n">
        <v>0.01</v>
      </c>
      <c r="HQ658" s="586"/>
      <c r="HR658" s="587"/>
      <c r="HS658" s="521" t="n">
        <v>0.3</v>
      </c>
      <c r="HT658" s="588" t="n">
        <v>4</v>
      </c>
      <c r="HU658" s="523" t="n">
        <f aca="false">72500/BA658*24</f>
        <v>64.8866348448687</v>
      </c>
      <c r="HV658" s="514" t="n">
        <f aca="false">1-HC658/BE658</f>
        <v>0.63914373088685</v>
      </c>
      <c r="HW658" s="514" t="n">
        <f aca="false">1-HD658/BF658</f>
        <v>0.809479166666667</v>
      </c>
      <c r="HX658" s="514" t="n">
        <f aca="false">1-HN658/BK658</f>
        <v>0.726699029126214</v>
      </c>
      <c r="HY658" s="600"/>
    </row>
    <row r="659" s="599" customFormat="true" ht="15.9" hidden="false" customHeight="true" outlineLevel="0" collapsed="false">
      <c r="A659" s="401" t="n">
        <v>44141</v>
      </c>
      <c r="B659" s="516" t="n">
        <v>30792</v>
      </c>
      <c r="C659" s="403" t="n">
        <f aca="false">B659/$B$6</f>
        <v>0.61584</v>
      </c>
      <c r="D659" s="572" t="n">
        <v>8.12</v>
      </c>
      <c r="E659" s="573" t="n">
        <v>39.55</v>
      </c>
      <c r="F659" s="407" t="n">
        <v>289</v>
      </c>
      <c r="G659" s="407" t="n">
        <f aca="false">F659*B659/1000</f>
        <v>8898.888</v>
      </c>
      <c r="H659" s="403" t="n">
        <f aca="false">G659/$G$6</f>
        <v>0.35595552</v>
      </c>
      <c r="I659" s="574"/>
      <c r="J659" s="407"/>
      <c r="K659" s="575"/>
      <c r="L659" s="575"/>
      <c r="M659" s="575"/>
      <c r="N659" s="576"/>
      <c r="O659" s="576"/>
      <c r="P659" s="410"/>
      <c r="Q659" s="410" t="n">
        <v>1680</v>
      </c>
      <c r="R659" s="410"/>
      <c r="S659" s="410"/>
      <c r="T659" s="411" t="n">
        <v>5.31</v>
      </c>
      <c r="U659" s="410" t="n">
        <f aca="false">V659/2.9</f>
        <v>3074.8275862069</v>
      </c>
      <c r="V659" s="410" t="n">
        <v>8917</v>
      </c>
      <c r="W659" s="410" t="n">
        <v>4054</v>
      </c>
      <c r="X659" s="517" t="n">
        <v>480</v>
      </c>
      <c r="Y659" s="474"/>
      <c r="Z659" s="430"/>
      <c r="AA659" s="410"/>
      <c r="AB659" s="410"/>
      <c r="AC659" s="410"/>
      <c r="AD659" s="475"/>
      <c r="AE659" s="478"/>
      <c r="AF659" s="479" t="n">
        <f aca="false">X659+Q659</f>
        <v>2160</v>
      </c>
      <c r="AG659" s="478" t="n">
        <f aca="false">AF659/$AF$6</f>
        <v>0.864</v>
      </c>
      <c r="AH659" s="479" t="n">
        <f aca="false">AI659/2.9</f>
        <v>2413.67816091954</v>
      </c>
      <c r="AI659" s="479" t="n">
        <f aca="false">(V659*Q659+F659*X659)/AF659</f>
        <v>6999.66666666667</v>
      </c>
      <c r="AJ659" s="474" t="n">
        <f aca="false">(V659*Q659+X659*F659)/1000</f>
        <v>15119.28</v>
      </c>
      <c r="AK659" s="478" t="n">
        <f aca="false">AJ659/$AJ$6</f>
        <v>0.671968</v>
      </c>
      <c r="AL659" s="448" t="n">
        <v>37</v>
      </c>
      <c r="AM659" s="480"/>
      <c r="AN659" s="474" t="n">
        <v>4624</v>
      </c>
      <c r="AO659" s="474" t="n">
        <v>4653</v>
      </c>
      <c r="AP659" s="480" t="n">
        <v>7.23</v>
      </c>
      <c r="AQ659" s="448" t="n">
        <v>567</v>
      </c>
      <c r="AR659" s="474" t="n">
        <f aca="false">AQ659*3</f>
        <v>1701</v>
      </c>
      <c r="AS659" s="658" t="n">
        <f aca="false">AR659/AQ659</f>
        <v>3</v>
      </c>
      <c r="AT659" s="474" t="n">
        <v>5540</v>
      </c>
      <c r="AU659" s="448"/>
      <c r="AV659" s="481" t="n">
        <v>0.6</v>
      </c>
      <c r="AW659" s="480" t="n">
        <v>5.37</v>
      </c>
      <c r="AX659" s="480" t="n">
        <v>40.5</v>
      </c>
      <c r="AY659" s="481" t="n">
        <v>16.5</v>
      </c>
      <c r="AZ659" s="481" t="n">
        <v>2.5</v>
      </c>
      <c r="BA659" s="421" t="n">
        <f aca="false">CC659+DF659</f>
        <v>30874</v>
      </c>
      <c r="BB659" s="422" t="n">
        <f aca="false">BA659/$BA$6</f>
        <v>0.61748</v>
      </c>
      <c r="BC659" s="423"/>
      <c r="BD659" s="424" t="n">
        <v>8.24</v>
      </c>
      <c r="BE659" s="425" t="n">
        <v>34.7</v>
      </c>
      <c r="BF659" s="421" t="n">
        <v>195</v>
      </c>
      <c r="BG659" s="427" t="n">
        <v>10730</v>
      </c>
      <c r="BH659" s="421" t="n">
        <f aca="false">BG659*0.67</f>
        <v>7189.1</v>
      </c>
      <c r="BI659" s="433"/>
      <c r="BJ659" s="422"/>
      <c r="BK659" s="428" t="n">
        <v>19.5</v>
      </c>
      <c r="BL659" s="428" t="n">
        <v>8.4</v>
      </c>
      <c r="BM659" s="429" t="n">
        <v>9</v>
      </c>
      <c r="BN659" s="423" t="n">
        <v>0.8</v>
      </c>
      <c r="BO659" s="426" t="n">
        <v>135</v>
      </c>
      <c r="BP659" s="426" t="n">
        <v>32</v>
      </c>
      <c r="BQ659" s="424" t="n">
        <v>4.59</v>
      </c>
      <c r="BR659" s="422" t="n">
        <f aca="false">BQ659/$BQ$6</f>
        <v>0.6375</v>
      </c>
      <c r="BS659" s="410" t="n">
        <f aca="false">BA659+AF659</f>
        <v>33034</v>
      </c>
      <c r="BT659" s="430" t="n">
        <f aca="false">(BD659*BA659+AP659*AF659)/(AF659+BA659)</f>
        <v>8.17395895138342</v>
      </c>
      <c r="BU659" s="431" t="n">
        <f aca="false">(AQ659*Y659+BA659*BE659)/(BA659+Y659)</f>
        <v>34.7</v>
      </c>
      <c r="BV659" s="431" t="n">
        <f aca="false">(BA659*BF659+AR659*AF659)/(AF659+BA659)</f>
        <v>293.473088333232</v>
      </c>
      <c r="BW659" s="431" t="n">
        <f aca="false">(BA659*BG659+AS659*AF659)/(AF659+BA659)</f>
        <v>10028.5917539505</v>
      </c>
      <c r="BX659" s="431" t="n">
        <f aca="false">BW659*0.65</f>
        <v>6518.58464006781</v>
      </c>
      <c r="BY659" s="431" t="n">
        <f aca="false">(BK659*BA659+AY659*AF659)/BS659</f>
        <v>19.3038384694557</v>
      </c>
      <c r="BZ659" s="431" t="n">
        <f aca="false">(BL659*BA659+AY659*AF659)/BS659</f>
        <v>8.92963613246958</v>
      </c>
      <c r="CA659" s="432" t="n">
        <f aca="false">(BN659*BA659+AZ659*AF659)/BS659</f>
        <v>0.911158200641763</v>
      </c>
      <c r="CB659" s="431" t="n">
        <f aca="false">BO659</f>
        <v>135</v>
      </c>
      <c r="CC659" s="433" t="n">
        <v>15252</v>
      </c>
      <c r="CD659" s="412" t="n">
        <f aca="false">CC659+AF659/2</f>
        <v>16332</v>
      </c>
      <c r="CE659" s="422" t="n">
        <f aca="false">CD659/25000</f>
        <v>0.65328</v>
      </c>
      <c r="CF659" s="434" t="n">
        <f aca="false">6700/CD659*24</f>
        <v>9.84570168993387</v>
      </c>
      <c r="CG659" s="435"/>
      <c r="CH659" s="428"/>
      <c r="CI659" s="447" t="n">
        <f aca="false">9500/CD659*24</f>
        <v>13.9603232916973</v>
      </c>
      <c r="CJ659" s="437" t="n">
        <v>28.6</v>
      </c>
      <c r="CK659" s="437" t="n">
        <v>3.24</v>
      </c>
      <c r="CL659" s="424"/>
      <c r="CM659" s="424" t="n">
        <v>16.5</v>
      </c>
      <c r="CN659" s="424" t="n">
        <v>72</v>
      </c>
      <c r="CO659" s="433"/>
      <c r="CP659" s="433"/>
      <c r="CQ659" s="438"/>
      <c r="CR659" s="438" t="n">
        <v>0.97</v>
      </c>
      <c r="CS659" s="425"/>
      <c r="CT659" s="433" t="n">
        <f aca="false">3500/CD659*24</f>
        <v>5.14327700220426</v>
      </c>
      <c r="CU659" s="435" t="n">
        <v>7.22</v>
      </c>
      <c r="CV659" s="439"/>
      <c r="CW659" s="440"/>
      <c r="CX659" s="441"/>
      <c r="CY659" s="442"/>
      <c r="CZ659" s="443"/>
      <c r="DA659" s="443"/>
      <c r="DB659" s="443"/>
      <c r="DC659" s="443"/>
      <c r="DD659" s="444"/>
      <c r="DE659" s="441"/>
      <c r="DF659" s="445" t="n">
        <v>15622</v>
      </c>
      <c r="DG659" s="446" t="n">
        <f aca="false">DF659+AF659/2</f>
        <v>16702</v>
      </c>
      <c r="DH659" s="422" t="n">
        <f aca="false">DG659/25000</f>
        <v>0.66808</v>
      </c>
      <c r="DI659" s="447" t="n">
        <f aca="false">6700/DG659*24</f>
        <v>9.6275895102383</v>
      </c>
      <c r="DJ659" s="435" t="n">
        <v>7.84</v>
      </c>
      <c r="DK659" s="428" t="n">
        <v>7</v>
      </c>
      <c r="DL659" s="447" t="n">
        <f aca="false">9500/DG659*24</f>
        <v>13.651059753323</v>
      </c>
      <c r="DM659" s="423" t="n">
        <v>28.5</v>
      </c>
      <c r="DN659" s="423" t="n">
        <v>2.83</v>
      </c>
      <c r="DO659" s="424" t="n">
        <v>7.89</v>
      </c>
      <c r="DP659" s="424" t="n">
        <v>17.2</v>
      </c>
      <c r="DQ659" s="424" t="n">
        <v>69</v>
      </c>
      <c r="DR659" s="433"/>
      <c r="DS659" s="433"/>
      <c r="DT659" s="438"/>
      <c r="DU659" s="438" t="n">
        <v>0.98</v>
      </c>
      <c r="DV659" s="425"/>
      <c r="DW659" s="447" t="n">
        <f aca="false">3500/DG659*24</f>
        <v>5.02933780385583</v>
      </c>
      <c r="DX659" s="435" t="n">
        <v>7.45</v>
      </c>
      <c r="DY659" s="439" t="n">
        <v>8.18</v>
      </c>
      <c r="DZ659" s="440" t="n">
        <v>14.8</v>
      </c>
      <c r="EA659" s="661" t="n">
        <f aca="false">DZ659*3.6</f>
        <v>53.28</v>
      </c>
      <c r="EB659" s="442" t="n">
        <v>8310</v>
      </c>
      <c r="EC659" s="443" t="n">
        <v>7.1</v>
      </c>
      <c r="ED659" s="443" t="n">
        <v>0.23</v>
      </c>
      <c r="EE659" s="443" t="n">
        <v>7.7</v>
      </c>
      <c r="EF659" s="443" t="n">
        <v>1.1</v>
      </c>
      <c r="EG659" s="444" t="n">
        <v>9</v>
      </c>
      <c r="EH659" s="441" t="n">
        <v>16</v>
      </c>
      <c r="EI659" s="430" t="n">
        <f aca="false">DY659</f>
        <v>8.18</v>
      </c>
      <c r="EJ659" s="448" t="n">
        <f aca="false">DZ659</f>
        <v>14.8</v>
      </c>
      <c r="EK659" s="449" t="n">
        <f aca="false">EA659</f>
        <v>53.28</v>
      </c>
      <c r="EL659" s="418" t="n">
        <f aca="false">EB659</f>
        <v>8310</v>
      </c>
      <c r="EM659" s="432" t="n">
        <f aca="false">EC659</f>
        <v>7.1</v>
      </c>
      <c r="EN659" s="432" t="n">
        <f aca="false">ED659</f>
        <v>0.23</v>
      </c>
      <c r="EO659" s="432" t="n">
        <f aca="false">EE659</f>
        <v>7.7</v>
      </c>
      <c r="EP659" s="432" t="n">
        <f aca="false">EF659</f>
        <v>1.1</v>
      </c>
      <c r="EQ659" s="431" t="n">
        <f aca="false">EG659</f>
        <v>9</v>
      </c>
      <c r="ER659" s="449" t="n">
        <f aca="false">EH659</f>
        <v>16</v>
      </c>
      <c r="ES659" s="450" t="n">
        <f aca="false">44000/(BA659+AF659)*24</f>
        <v>31.9670642368469</v>
      </c>
      <c r="ET659" s="451" t="n">
        <f aca="false">(BA659+AF659)/BA$6</f>
        <v>0.66068</v>
      </c>
      <c r="EU659" s="452" t="n">
        <f aca="false">BV659/1000/ES659*24</f>
        <v>0.220331590909091</v>
      </c>
      <c r="EV659" s="451" t="n">
        <f aca="false">EU659/$EU$6</f>
        <v>0.408021464646465</v>
      </c>
      <c r="EW659" s="514" t="n">
        <f aca="false">1-EM659/BY659</f>
        <v>0.632197502520845</v>
      </c>
      <c r="EX659" s="515" t="n">
        <f aca="false">BY659-EM659</f>
        <v>12.2038384694557</v>
      </c>
      <c r="EY659" s="514" t="n">
        <f aca="false">1-EJ659/BU659</f>
        <v>0.573487031700288</v>
      </c>
      <c r="EZ659" s="515" t="n">
        <f aca="false">BU659-EJ659</f>
        <v>19.9</v>
      </c>
      <c r="FA659" s="451" t="n">
        <f aca="false">1-EK659/BV659</f>
        <v>0.818450133528081</v>
      </c>
      <c r="FB659" s="432" t="n">
        <f aca="false">BV659-EK659</f>
        <v>240.193088333232</v>
      </c>
      <c r="FC659" s="453" t="n">
        <f aca="false">1-EP659/CA659</f>
        <v>-0.207254677865192</v>
      </c>
      <c r="FD659" s="432" t="n">
        <f aca="false">CA659-EP659</f>
        <v>-0.188841799358237</v>
      </c>
      <c r="FE659" s="453" t="n">
        <f aca="false">1-EQ659/CB659</f>
        <v>0.933333333333333</v>
      </c>
      <c r="FF659" s="431" t="n">
        <f aca="false">CB659-EQ659</f>
        <v>126</v>
      </c>
      <c r="FG659" s="406" t="n">
        <v>50400</v>
      </c>
      <c r="FH659" s="590" t="n">
        <v>916</v>
      </c>
      <c r="FI659" s="591" t="n">
        <v>17.08</v>
      </c>
      <c r="FJ659" s="592"/>
      <c r="FK659" s="456" t="n">
        <f aca="false">3000/BS659*24</f>
        <v>2.1795725616032</v>
      </c>
      <c r="FL659" s="531" t="n">
        <v>1600</v>
      </c>
      <c r="FM659" s="456" t="n">
        <f aca="false">FL659/BS659*1000</f>
        <v>48.4349458134044</v>
      </c>
      <c r="FN659" s="531" t="n">
        <v>7645</v>
      </c>
      <c r="FO659" s="533" t="n">
        <f aca="false">FN659/11.15/1.2/1000</f>
        <v>0.571375186846039</v>
      </c>
      <c r="FP659" s="450" t="n">
        <f aca="false">FN659/BS659*1000</f>
        <v>231.428225464673</v>
      </c>
      <c r="FQ659" s="458" t="n">
        <v>39.6</v>
      </c>
      <c r="FR659" s="459" t="n">
        <f aca="false">FQ659/BS659*1000</f>
        <v>1.19876490888176</v>
      </c>
      <c r="FS659" s="577" t="n">
        <v>7.92</v>
      </c>
      <c r="FT659" s="578" t="n">
        <v>11.7</v>
      </c>
      <c r="FU659" s="661" t="n">
        <v>46</v>
      </c>
      <c r="FV659" s="580" t="n">
        <v>4</v>
      </c>
      <c r="FW659" s="581" t="n">
        <v>0.3</v>
      </c>
      <c r="FX659" s="580" t="n">
        <v>8</v>
      </c>
      <c r="FY659" s="453" t="n">
        <f aca="false">1-FV659/(EG659+DD659)</f>
        <v>0.555555555555556</v>
      </c>
      <c r="FZ659" s="453" t="n">
        <f aca="false">1-FW659/(EF659+DC659)</f>
        <v>0.727272727272727</v>
      </c>
      <c r="GA659" s="430" t="n">
        <f aca="false">EF659+DC659-FW659</f>
        <v>0.8</v>
      </c>
      <c r="GB659" s="514" t="n">
        <f aca="false">1-FT659/DZ659</f>
        <v>0.20945945945946</v>
      </c>
      <c r="GC659" s="515" t="n">
        <f aca="false">(CW659+DZ659-FT659)</f>
        <v>3.1</v>
      </c>
      <c r="GD659" s="514" t="n">
        <f aca="false">1-FU659/EA659</f>
        <v>0.136636636636637</v>
      </c>
      <c r="GE659" s="528" t="n">
        <f aca="false">CX659+EA659-FU659</f>
        <v>7.28</v>
      </c>
      <c r="GF659" s="462" t="n">
        <f aca="false">4100/BS659*24</f>
        <v>2.97874916752437</v>
      </c>
      <c r="GG659" s="607" t="n">
        <v>12</v>
      </c>
      <c r="GH659" s="451" t="n">
        <f aca="false">GG659/80</f>
        <v>0.15</v>
      </c>
      <c r="GI659" s="406" t="n">
        <v>84</v>
      </c>
      <c r="GJ659" s="463" t="n">
        <f aca="false">GI659/GG659</f>
        <v>7</v>
      </c>
      <c r="GK659" s="464" t="n">
        <f aca="false">GG659/(BS659/24)*1000</f>
        <v>8.71829024641279</v>
      </c>
      <c r="GL659" s="465" t="n">
        <v>8.17</v>
      </c>
      <c r="GM659" s="530" t="n">
        <v>11.1</v>
      </c>
      <c r="GN659" s="407" t="n">
        <v>43</v>
      </c>
      <c r="GO659" s="514" t="n">
        <f aca="false">1-GM659/FT659</f>
        <v>0.0512820512820512</v>
      </c>
      <c r="GP659" s="451" t="n">
        <f aca="false">1-GN659/FU659</f>
        <v>0.0652173913043478</v>
      </c>
      <c r="GQ659" s="578" t="n">
        <v>8</v>
      </c>
      <c r="GR659" s="456" t="n">
        <f aca="false">4300/BS659*24</f>
        <v>3.12405400496458</v>
      </c>
      <c r="GS659" s="532" t="n">
        <f aca="false">HC659</f>
        <v>10.4</v>
      </c>
      <c r="GT659" s="532" t="n">
        <f aca="false">HD659</f>
        <v>32.24</v>
      </c>
      <c r="GU659" s="514" t="n">
        <f aca="false">1-GS659/GM659</f>
        <v>0.063063063063063</v>
      </c>
      <c r="GV659" s="514" t="n">
        <f aca="false">1-GT659/GN659</f>
        <v>0.250232558139535</v>
      </c>
      <c r="GW659" s="514" t="n">
        <f aca="false">1-HC659/FT659</f>
        <v>0.111111111111111</v>
      </c>
      <c r="GX659" s="514" t="n">
        <f aca="false">1-HD659/FU659</f>
        <v>0.299130434782609</v>
      </c>
      <c r="GY659" s="463" t="n">
        <f aca="false">GK659/(FU659-HD659)</f>
        <v>0.63359667488465</v>
      </c>
      <c r="GZ659" s="406" t="n">
        <v>33005</v>
      </c>
      <c r="HA659" s="582" t="n">
        <v>8.27</v>
      </c>
      <c r="HB659" s="452" t="n">
        <v>8.14</v>
      </c>
      <c r="HC659" s="578" t="n">
        <v>10.4</v>
      </c>
      <c r="HD659" s="464" t="n">
        <f aca="false">HC659*3.1</f>
        <v>32.24</v>
      </c>
      <c r="HE659" s="464" t="n">
        <v>11.5</v>
      </c>
      <c r="HF659" s="464" t="n">
        <f aca="false">HE659*2.7</f>
        <v>31.05</v>
      </c>
      <c r="HG659" s="583"/>
      <c r="HH659" s="576" t="n">
        <v>4</v>
      </c>
      <c r="HI659" s="584" t="n">
        <v>7710</v>
      </c>
      <c r="HJ659" s="407" t="n">
        <f aca="false">HI659*0.67</f>
        <v>5165.7</v>
      </c>
      <c r="HK659" s="407"/>
      <c r="HL659" s="550" t="n">
        <v>1480</v>
      </c>
      <c r="HM659" s="585" t="n">
        <v>8.3</v>
      </c>
      <c r="HN659" s="462" t="n">
        <v>6.67</v>
      </c>
      <c r="HO659" s="575" t="n">
        <v>0.16</v>
      </c>
      <c r="HP659" s="549" t="n">
        <v>0.01</v>
      </c>
      <c r="HQ659" s="586" t="n">
        <v>6.3</v>
      </c>
      <c r="HR659" s="587" t="n">
        <v>0.24</v>
      </c>
      <c r="HS659" s="521" t="n">
        <v>0.33</v>
      </c>
      <c r="HT659" s="588" t="n">
        <v>4</v>
      </c>
      <c r="HU659" s="523" t="n">
        <f aca="false">72500/BA659*24</f>
        <v>56.3581006672281</v>
      </c>
      <c r="HV659" s="514" t="n">
        <f aca="false">1-HC659/BE659</f>
        <v>0.70028818443804</v>
      </c>
      <c r="HW659" s="514" t="n">
        <f aca="false">1-HD659/BF659</f>
        <v>0.834666666666667</v>
      </c>
      <c r="HX659" s="514" t="n">
        <f aca="false">1-HN659/BK659</f>
        <v>0.657948717948718</v>
      </c>
      <c r="HY659" s="600"/>
    </row>
    <row r="660" s="599" customFormat="true" ht="15.9" hidden="false" customHeight="true" outlineLevel="0" collapsed="false">
      <c r="A660" s="401" t="n">
        <v>44142</v>
      </c>
      <c r="B660" s="516" t="n">
        <v>32676</v>
      </c>
      <c r="C660" s="403" t="n">
        <f aca="false">B660/$B$6</f>
        <v>0.65352</v>
      </c>
      <c r="D660" s="572" t="n">
        <v>8.11</v>
      </c>
      <c r="E660" s="573" t="n">
        <v>38.85</v>
      </c>
      <c r="F660" s="407" t="n">
        <v>179</v>
      </c>
      <c r="G660" s="407" t="n">
        <f aca="false">F660*B660/1000</f>
        <v>5849.004</v>
      </c>
      <c r="H660" s="403" t="n">
        <f aca="false">G660/$G$6</f>
        <v>0.23396016</v>
      </c>
      <c r="I660" s="574"/>
      <c r="J660" s="407"/>
      <c r="K660" s="575"/>
      <c r="L660" s="575"/>
      <c r="M660" s="575"/>
      <c r="N660" s="576"/>
      <c r="O660" s="576"/>
      <c r="P660" s="410"/>
      <c r="Q660" s="410" t="n">
        <v>1680</v>
      </c>
      <c r="R660" s="410"/>
      <c r="S660" s="410"/>
      <c r="T660" s="411" t="n">
        <v>5.26</v>
      </c>
      <c r="U660" s="410" t="n">
        <f aca="false">V660/2.9</f>
        <v>3113.79310344828</v>
      </c>
      <c r="V660" s="410" t="n">
        <v>9030</v>
      </c>
      <c r="W660" s="410" t="n">
        <v>3947</v>
      </c>
      <c r="X660" s="517" t="n">
        <v>480</v>
      </c>
      <c r="Y660" s="474"/>
      <c r="Z660" s="430"/>
      <c r="AA660" s="410"/>
      <c r="AB660" s="410"/>
      <c r="AC660" s="410"/>
      <c r="AD660" s="475"/>
      <c r="AE660" s="478"/>
      <c r="AF660" s="479" t="n">
        <f aca="false">X660+Q660</f>
        <v>2160</v>
      </c>
      <c r="AG660" s="478" t="n">
        <f aca="false">AF660/$AF$6</f>
        <v>0.864</v>
      </c>
      <c r="AH660" s="479" t="n">
        <f aca="false">AI660/2.9</f>
        <v>2435.55555555556</v>
      </c>
      <c r="AI660" s="479" t="n">
        <f aca="false">(V660*Q660+F660*X660)/AF660</f>
        <v>7063.11111111111</v>
      </c>
      <c r="AJ660" s="474" t="n">
        <f aca="false">(V660*Q660+X660*F660)/1000</f>
        <v>15256.32</v>
      </c>
      <c r="AK660" s="478" t="n">
        <f aca="false">AJ660/$AJ$6</f>
        <v>0.678058666666667</v>
      </c>
      <c r="AL660" s="448" t="n">
        <v>37</v>
      </c>
      <c r="AM660" s="480"/>
      <c r="AN660" s="474" t="n">
        <v>4731</v>
      </c>
      <c r="AO660" s="474" t="n">
        <v>4785</v>
      </c>
      <c r="AP660" s="480" t="n">
        <v>7.55</v>
      </c>
      <c r="AQ660" s="448" t="n">
        <v>630</v>
      </c>
      <c r="AR660" s="474" t="n">
        <f aca="false">AQ660*3</f>
        <v>1890</v>
      </c>
      <c r="AS660" s="658" t="n">
        <f aca="false">AR660/AQ660</f>
        <v>3</v>
      </c>
      <c r="AT660" s="474" t="n">
        <v>5760</v>
      </c>
      <c r="AU660" s="448"/>
      <c r="AV660" s="481" t="n">
        <v>0.5</v>
      </c>
      <c r="AW660" s="480" t="n">
        <v>5.88</v>
      </c>
      <c r="AX660" s="480" t="n">
        <v>41.13</v>
      </c>
      <c r="AY660" s="481" t="n">
        <v>16.5</v>
      </c>
      <c r="AZ660" s="481" t="n">
        <v>2.2</v>
      </c>
      <c r="BA660" s="421" t="n">
        <f aca="false">CC660+DF660</f>
        <v>32168</v>
      </c>
      <c r="BB660" s="422" t="n">
        <f aca="false">BA660/$BA$6</f>
        <v>0.64336</v>
      </c>
      <c r="BC660" s="423"/>
      <c r="BD660" s="424" t="n">
        <v>8.24</v>
      </c>
      <c r="BE660" s="425" t="n">
        <v>31.1</v>
      </c>
      <c r="BF660" s="421" t="n">
        <v>165</v>
      </c>
      <c r="BG660" s="427" t="n">
        <v>8800</v>
      </c>
      <c r="BH660" s="421" t="n">
        <f aca="false">BG660*0.67</f>
        <v>5896</v>
      </c>
      <c r="BI660" s="433"/>
      <c r="BJ660" s="422"/>
      <c r="BK660" s="428" t="n">
        <v>18.7</v>
      </c>
      <c r="BL660" s="428"/>
      <c r="BM660" s="429"/>
      <c r="BN660" s="423"/>
      <c r="BO660" s="426" t="n">
        <v>83</v>
      </c>
      <c r="BP660" s="426"/>
      <c r="BQ660" s="424" t="n">
        <v>4.18</v>
      </c>
      <c r="BR660" s="422" t="n">
        <f aca="false">BQ660/$BQ$6</f>
        <v>0.580555555555555</v>
      </c>
      <c r="BS660" s="410" t="n">
        <f aca="false">BA660+AF660</f>
        <v>34328</v>
      </c>
      <c r="BT660" s="430" t="n">
        <f aca="false">(BD660*BA660+AP660*AF660)/(AF660+BA660)</f>
        <v>8.19658354695875</v>
      </c>
      <c r="BU660" s="431" t="n">
        <f aca="false">(AQ660*Y660+BA660*BE660)/(BA660+Y660)</f>
        <v>31.1</v>
      </c>
      <c r="BV660" s="431" t="n">
        <f aca="false">(BA660*BF660+AR660*AF660)/(AF660+BA660)</f>
        <v>273.541132603123</v>
      </c>
      <c r="BW660" s="431" t="n">
        <f aca="false">(BA660*BG660+AS660*AF660)/(AF660+BA660)</f>
        <v>8246.47168492193</v>
      </c>
      <c r="BX660" s="431" t="n">
        <f aca="false">BW660*0.65</f>
        <v>5360.20659519925</v>
      </c>
      <c r="BY660" s="431" t="n">
        <f aca="false">(BK660*BA660+AY660*AF660)/BS660</f>
        <v>18.5615707294337</v>
      </c>
      <c r="BZ660" s="431"/>
      <c r="CA660" s="432"/>
      <c r="CB660" s="431" t="n">
        <f aca="false">BO660</f>
        <v>83</v>
      </c>
      <c r="CC660" s="433" t="n">
        <v>15899</v>
      </c>
      <c r="CD660" s="412" t="n">
        <f aca="false">CC660+AF660/2</f>
        <v>16979</v>
      </c>
      <c r="CE660" s="422" t="n">
        <f aca="false">CD660/25000</f>
        <v>0.67916</v>
      </c>
      <c r="CF660" s="434" t="n">
        <f aca="false">6700/CD660*24</f>
        <v>9.47052241003593</v>
      </c>
      <c r="CG660" s="435"/>
      <c r="CH660" s="428"/>
      <c r="CI660" s="447" t="n">
        <f aca="false">9500/CD660*24</f>
        <v>13.4283526709465</v>
      </c>
      <c r="CJ660" s="437" t="n">
        <v>28.5</v>
      </c>
      <c r="CK660" s="437" t="n">
        <v>3.65</v>
      </c>
      <c r="CL660" s="424"/>
      <c r="CM660" s="424" t="n">
        <v>16.7</v>
      </c>
      <c r="CN660" s="424" t="n">
        <v>71</v>
      </c>
      <c r="CO660" s="433"/>
      <c r="CP660" s="433"/>
      <c r="CQ660" s="438"/>
      <c r="CR660" s="438" t="n">
        <v>0.97</v>
      </c>
      <c r="CS660" s="425"/>
      <c r="CT660" s="433" t="n">
        <f aca="false">3500/CD660*24</f>
        <v>4.94728782613817</v>
      </c>
      <c r="CU660" s="435" t="n">
        <v>7.22</v>
      </c>
      <c r="CV660" s="439"/>
      <c r="CW660" s="440"/>
      <c r="CX660" s="441"/>
      <c r="CY660" s="442"/>
      <c r="CZ660" s="443"/>
      <c r="DA660" s="443"/>
      <c r="DB660" s="443"/>
      <c r="DC660" s="443"/>
      <c r="DD660" s="444"/>
      <c r="DE660" s="441"/>
      <c r="DF660" s="445" t="n">
        <v>16269</v>
      </c>
      <c r="DG660" s="446" t="n">
        <f aca="false">DF660+AF660/2</f>
        <v>17349</v>
      </c>
      <c r="DH660" s="422" t="n">
        <f aca="false">DG660/25000</f>
        <v>0.69396</v>
      </c>
      <c r="DI660" s="447" t="n">
        <f aca="false">6700/DG660*24</f>
        <v>9.26854573750648</v>
      </c>
      <c r="DJ660" s="435" t="n">
        <v>7.94</v>
      </c>
      <c r="DK660" s="428" t="n">
        <v>6.4</v>
      </c>
      <c r="DL660" s="447" t="n">
        <f aca="false">9500/DG660*24</f>
        <v>13.1419678367629</v>
      </c>
      <c r="DM660" s="423" t="n">
        <v>28.7</v>
      </c>
      <c r="DN660" s="423" t="n">
        <v>3.06</v>
      </c>
      <c r="DO660" s="424" t="n">
        <v>7.82</v>
      </c>
      <c r="DP660" s="424" t="n">
        <v>17</v>
      </c>
      <c r="DQ660" s="424" t="n">
        <v>75</v>
      </c>
      <c r="DR660" s="433"/>
      <c r="DS660" s="433"/>
      <c r="DT660" s="438"/>
      <c r="DU660" s="438" t="n">
        <v>0.97</v>
      </c>
      <c r="DV660" s="425"/>
      <c r="DW660" s="447" t="n">
        <f aca="false">3500/DG660*24</f>
        <v>4.84177762407055</v>
      </c>
      <c r="DX660" s="435" t="n">
        <v>7.5</v>
      </c>
      <c r="DY660" s="439" t="n">
        <v>8.15</v>
      </c>
      <c r="DZ660" s="440" t="n">
        <v>15</v>
      </c>
      <c r="EA660" s="661" t="n">
        <f aca="false">DZ660*3.6</f>
        <v>54</v>
      </c>
      <c r="EB660" s="442" t="n">
        <v>8650</v>
      </c>
      <c r="EC660" s="443" t="n">
        <v>8.4</v>
      </c>
      <c r="ED660" s="443"/>
      <c r="EE660" s="443"/>
      <c r="EF660" s="443"/>
      <c r="EG660" s="444" t="n">
        <v>14</v>
      </c>
      <c r="EH660" s="441"/>
      <c r="EI660" s="430" t="n">
        <f aca="false">DY660</f>
        <v>8.15</v>
      </c>
      <c r="EJ660" s="448" t="n">
        <f aca="false">DZ660</f>
        <v>15</v>
      </c>
      <c r="EK660" s="449" t="n">
        <f aca="false">EA660</f>
        <v>54</v>
      </c>
      <c r="EL660" s="418" t="n">
        <f aca="false">EB660</f>
        <v>8650</v>
      </c>
      <c r="EM660" s="432" t="n">
        <f aca="false">EC660</f>
        <v>8.4</v>
      </c>
      <c r="EN660" s="432"/>
      <c r="EO660" s="432"/>
      <c r="EP660" s="432"/>
      <c r="EQ660" s="431" t="n">
        <f aca="false">EG660</f>
        <v>14</v>
      </c>
      <c r="ER660" s="449"/>
      <c r="ES660" s="450" t="n">
        <f aca="false">44000/(BA660+AF660)*24</f>
        <v>30.7620601258448</v>
      </c>
      <c r="ET660" s="451" t="n">
        <f aca="false">(BA660+AF660)/BA$6</f>
        <v>0.68656</v>
      </c>
      <c r="EU660" s="452" t="n">
        <f aca="false">BV660/1000/ES660*24</f>
        <v>0.213411818181818</v>
      </c>
      <c r="EV660" s="451" t="n">
        <f aca="false">EU660/$EU$6</f>
        <v>0.395207070707071</v>
      </c>
      <c r="EW660" s="514" t="n">
        <f aca="false">1-EM660/BY660</f>
        <v>0.547452092150809</v>
      </c>
      <c r="EX660" s="515" t="n">
        <f aca="false">BY660-EM660</f>
        <v>10.1615707294337</v>
      </c>
      <c r="EY660" s="514" t="n">
        <f aca="false">1-EJ660/BU660</f>
        <v>0.517684887459807</v>
      </c>
      <c r="EZ660" s="515" t="n">
        <f aca="false">BU660-EJ660</f>
        <v>16.1</v>
      </c>
      <c r="FA660" s="451" t="n">
        <f aca="false">1-EK660/BV660</f>
        <v>0.802589104292597</v>
      </c>
      <c r="FB660" s="432" t="n">
        <f aca="false">BV660-EK660</f>
        <v>219.541132603123</v>
      </c>
      <c r="FC660" s="453"/>
      <c r="FD660" s="432"/>
      <c r="FE660" s="453" t="n">
        <f aca="false">1-EQ660/CB660</f>
        <v>0.831325301204819</v>
      </c>
      <c r="FF660" s="431" t="n">
        <f aca="false">CB660-EQ660</f>
        <v>69</v>
      </c>
      <c r="FG660" s="406" t="n">
        <v>50400</v>
      </c>
      <c r="FH660" s="590" t="n">
        <v>620</v>
      </c>
      <c r="FI660" s="591" t="n">
        <v>12.29</v>
      </c>
      <c r="FJ660" s="592"/>
      <c r="FK660" s="456" t="n">
        <f aca="false">3000/BS660*24</f>
        <v>2.09741319039851</v>
      </c>
      <c r="FL660" s="531" t="n">
        <v>1600</v>
      </c>
      <c r="FM660" s="456" t="n">
        <f aca="false">FL660/BS660*1000</f>
        <v>46.6091820088557</v>
      </c>
      <c r="FN660" s="531" t="n">
        <v>6733</v>
      </c>
      <c r="FO660" s="533" t="n">
        <f aca="false">FN660/11.15/1.2/1000</f>
        <v>0.50321375186846</v>
      </c>
      <c r="FP660" s="450" t="n">
        <f aca="false">FN660/BS660*1000</f>
        <v>196.137264041016</v>
      </c>
      <c r="FQ660" s="458" t="n">
        <v>39.6</v>
      </c>
      <c r="FR660" s="459" t="n">
        <f aca="false">FQ660/BS660*1000</f>
        <v>1.15357725471918</v>
      </c>
      <c r="FS660" s="577" t="n">
        <v>7.88</v>
      </c>
      <c r="FT660" s="578" t="n">
        <v>11</v>
      </c>
      <c r="FU660" s="661" t="n">
        <v>50</v>
      </c>
      <c r="FV660" s="580" t="n">
        <v>10</v>
      </c>
      <c r="FW660" s="581"/>
      <c r="FX660" s="580"/>
      <c r="FY660" s="453" t="n">
        <f aca="false">1-FV660/(EG660+DD660)</f>
        <v>0.285714285714286</v>
      </c>
      <c r="FZ660" s="453"/>
      <c r="GA660" s="430"/>
      <c r="GB660" s="514" t="n">
        <f aca="false">1-FT660/DZ660</f>
        <v>0.266666666666667</v>
      </c>
      <c r="GC660" s="515" t="n">
        <f aca="false">(CW660+DZ660-FT660)</f>
        <v>4</v>
      </c>
      <c r="GD660" s="514" t="n">
        <f aca="false">1-FU660/EA660</f>
        <v>0.0740740740740741</v>
      </c>
      <c r="GE660" s="528" t="n">
        <f aca="false">CX660+EA660-FU660</f>
        <v>4</v>
      </c>
      <c r="GF660" s="462" t="n">
        <f aca="false">4100/BS660*24</f>
        <v>2.86646469354463</v>
      </c>
      <c r="GG660" s="607" t="n">
        <v>12</v>
      </c>
      <c r="GH660" s="451" t="n">
        <f aca="false">GG660/80</f>
        <v>0.15</v>
      </c>
      <c r="GI660" s="406" t="n">
        <v>84</v>
      </c>
      <c r="GJ660" s="463" t="n">
        <f aca="false">GI660/GG660</f>
        <v>7</v>
      </c>
      <c r="GK660" s="464" t="n">
        <f aca="false">GG660/(BS660/24)*1000</f>
        <v>8.38965276159404</v>
      </c>
      <c r="GL660" s="465" t="n">
        <v>8.08</v>
      </c>
      <c r="GM660" s="530" t="n">
        <v>10.2</v>
      </c>
      <c r="GN660" s="407" t="n">
        <v>48</v>
      </c>
      <c r="GO660" s="514" t="n">
        <f aca="false">1-GM660/FT660</f>
        <v>0.0727272727272728</v>
      </c>
      <c r="GP660" s="451" t="n">
        <f aca="false">1-GN660/FU660</f>
        <v>0.04</v>
      </c>
      <c r="GQ660" s="578" t="n">
        <v>8</v>
      </c>
      <c r="GR660" s="456" t="n">
        <f aca="false">4300/BS660*24</f>
        <v>3.0062922395712</v>
      </c>
      <c r="GS660" s="532" t="n">
        <f aca="false">HC660</f>
        <v>10.2</v>
      </c>
      <c r="GT660" s="532" t="n">
        <f aca="false">HD660</f>
        <v>31.62</v>
      </c>
      <c r="GU660" s="514" t="n">
        <f aca="false">1-GS660/GM660</f>
        <v>0</v>
      </c>
      <c r="GV660" s="514" t="n">
        <f aca="false">1-GT660/GN660</f>
        <v>0.34125</v>
      </c>
      <c r="GW660" s="514" t="n">
        <f aca="false">1-HC660/FT660</f>
        <v>0.0727272727272728</v>
      </c>
      <c r="GX660" s="514" t="n">
        <f aca="false">1-HD660/FU660</f>
        <v>0.3676</v>
      </c>
      <c r="GY660" s="463" t="n">
        <f aca="false">GK660/(FU660-HD660)</f>
        <v>0.456455536539393</v>
      </c>
      <c r="GZ660" s="406" t="n">
        <v>33743</v>
      </c>
      <c r="HA660" s="582" t="n">
        <v>8.44</v>
      </c>
      <c r="HB660" s="452" t="n">
        <v>8.12</v>
      </c>
      <c r="HC660" s="578" t="n">
        <v>10.2</v>
      </c>
      <c r="HD660" s="464" t="n">
        <f aca="false">HC660*3.1</f>
        <v>31.62</v>
      </c>
      <c r="HE660" s="464" t="n">
        <v>11.7</v>
      </c>
      <c r="HF660" s="464" t="n">
        <f aca="false">HE660*2.7</f>
        <v>31.59</v>
      </c>
      <c r="HG660" s="583"/>
      <c r="HH660" s="576" t="n">
        <v>8</v>
      </c>
      <c r="HI660" s="584" t="n">
        <v>8680</v>
      </c>
      <c r="HJ660" s="407" t="n">
        <f aca="false">HI660*0.67</f>
        <v>5815.6</v>
      </c>
      <c r="HK660" s="407"/>
      <c r="HL660" s="550"/>
      <c r="HM660" s="585"/>
      <c r="HN660" s="462" t="n">
        <v>6.31</v>
      </c>
      <c r="HO660" s="575"/>
      <c r="HP660" s="549" t="n">
        <v>0.01</v>
      </c>
      <c r="HQ660" s="586"/>
      <c r="HR660" s="587"/>
      <c r="HS660" s="521" t="n">
        <v>0.24</v>
      </c>
      <c r="HT660" s="588" t="n">
        <v>4</v>
      </c>
      <c r="HU660" s="523" t="n">
        <f aca="false">72500/BA660*24</f>
        <v>54.0910221337976</v>
      </c>
      <c r="HV660" s="514" t="n">
        <f aca="false">1-HC660/BE660</f>
        <v>0.672025723472669</v>
      </c>
      <c r="HW660" s="514" t="n">
        <f aca="false">1-HD660/BF660</f>
        <v>0.808363636363636</v>
      </c>
      <c r="HX660" s="514" t="n">
        <f aca="false">1-HN660/BK660</f>
        <v>0.662566844919786</v>
      </c>
      <c r="HY660" s="600"/>
    </row>
    <row r="661" customFormat="false" ht="15.9" hidden="false" customHeight="true" outlineLevel="0" collapsed="false">
      <c r="A661" s="486" t="n">
        <v>44143</v>
      </c>
      <c r="B661" s="487" t="n">
        <v>31811</v>
      </c>
      <c r="C661" s="488" t="n">
        <f aca="false">B661/$B$6</f>
        <v>0.63622</v>
      </c>
      <c r="D661" s="489" t="n">
        <v>8.06</v>
      </c>
      <c r="E661" s="490" t="n">
        <v>35.8</v>
      </c>
      <c r="F661" s="491" t="n">
        <v>192</v>
      </c>
      <c r="G661" s="491" t="n">
        <f aca="false">F661*B661/1000</f>
        <v>6107.712</v>
      </c>
      <c r="H661" s="488" t="n">
        <f aca="false">G661/$G$6</f>
        <v>0.24430848</v>
      </c>
      <c r="I661" s="491"/>
      <c r="J661" s="491"/>
      <c r="K661" s="492"/>
      <c r="L661" s="492"/>
      <c r="M661" s="492"/>
      <c r="N661" s="493"/>
      <c r="O661" s="493"/>
      <c r="P661" s="410"/>
      <c r="Q661" s="410" t="n">
        <v>1680</v>
      </c>
      <c r="R661" s="410"/>
      <c r="S661" s="410"/>
      <c r="T661" s="411" t="n">
        <v>5.42</v>
      </c>
      <c r="U661" s="412" t="n">
        <f aca="false">V661/2.9</f>
        <v>3631.72413793103</v>
      </c>
      <c r="V661" s="410" t="n">
        <v>10532</v>
      </c>
      <c r="W661" s="410" t="n">
        <v>4715</v>
      </c>
      <c r="X661" s="413" t="n">
        <v>480</v>
      </c>
      <c r="Y661" s="474"/>
      <c r="Z661" s="430"/>
      <c r="AA661" s="448"/>
      <c r="AB661" s="410"/>
      <c r="AC661" s="410"/>
      <c r="AD661" s="475"/>
      <c r="AE661" s="478"/>
      <c r="AF661" s="479" t="n">
        <f aca="false">X661+Q661</f>
        <v>2160</v>
      </c>
      <c r="AG661" s="478" t="n">
        <f aca="false">AF661/$AF$6</f>
        <v>0.864</v>
      </c>
      <c r="AH661" s="479" t="n">
        <f aca="false">AI661/2.9</f>
        <v>2839.38697318008</v>
      </c>
      <c r="AI661" s="479" t="n">
        <f aca="false">(V661*Q661+F661*X661)/AF661</f>
        <v>8234.22222222222</v>
      </c>
      <c r="AJ661" s="474" t="n">
        <f aca="false">(V661*Q661+X661*F661)/1000</f>
        <v>17785.92</v>
      </c>
      <c r="AK661" s="478" t="n">
        <f aca="false">AJ661/$AJ$6</f>
        <v>0.790485333333333</v>
      </c>
      <c r="AL661" s="448" t="n">
        <v>37</v>
      </c>
      <c r="AM661" s="480"/>
      <c r="AN661" s="474" t="n">
        <v>4900</v>
      </c>
      <c r="AO661" s="474" t="n">
        <v>4876</v>
      </c>
      <c r="AP661" s="480" t="n">
        <v>7.32</v>
      </c>
      <c r="AQ661" s="448" t="n">
        <v>646</v>
      </c>
      <c r="AR661" s="474" t="n">
        <f aca="false">AQ661*3</f>
        <v>1938</v>
      </c>
      <c r="AS661" s="658" t="n">
        <f aca="false">AR661/AQ661</f>
        <v>3</v>
      </c>
      <c r="AT661" s="474" t="n">
        <v>5860</v>
      </c>
      <c r="AU661" s="448"/>
      <c r="AV661" s="481" t="n">
        <v>0.9</v>
      </c>
      <c r="AW661" s="480" t="n">
        <v>6.07</v>
      </c>
      <c r="AX661" s="480" t="n">
        <v>41.95</v>
      </c>
      <c r="AY661" s="481" t="n">
        <v>15.9</v>
      </c>
      <c r="AZ661" s="481" t="n">
        <v>2.7</v>
      </c>
      <c r="BA661" s="421" t="n">
        <f aca="false">CC661+DF661</f>
        <v>28418</v>
      </c>
      <c r="BB661" s="422" t="n">
        <f aca="false">BA661/$BA$6</f>
        <v>0.56836</v>
      </c>
      <c r="BC661" s="423"/>
      <c r="BD661" s="424" t="n">
        <v>8.08</v>
      </c>
      <c r="BE661" s="425" t="n">
        <v>31.3</v>
      </c>
      <c r="BF661" s="426" t="n">
        <v>181</v>
      </c>
      <c r="BG661" s="427" t="n">
        <v>10640</v>
      </c>
      <c r="BH661" s="421" t="n">
        <f aca="false">BG661*0.67</f>
        <v>7128.8</v>
      </c>
      <c r="BI661" s="421"/>
      <c r="BJ661" s="422"/>
      <c r="BK661" s="428" t="n">
        <v>18.6</v>
      </c>
      <c r="BL661" s="428"/>
      <c r="BM661" s="429"/>
      <c r="BN661" s="423"/>
      <c r="BO661" s="426" t="n">
        <v>156</v>
      </c>
      <c r="BP661" s="426"/>
      <c r="BQ661" s="424" t="n">
        <v>4.88</v>
      </c>
      <c r="BR661" s="422" t="n">
        <f aca="false">BQ661/$BQ$6</f>
        <v>0.677777777777778</v>
      </c>
      <c r="BS661" s="410" t="n">
        <f aca="false">BA661+AF661</f>
        <v>30578</v>
      </c>
      <c r="BT661" s="430" t="n">
        <f aca="false">(BD661*BA661+AP661*AF661)/(AF661+BA661)</f>
        <v>8.02631434364576</v>
      </c>
      <c r="BU661" s="431" t="n">
        <f aca="false">(AQ661*Y661+BA661*BE661)/(BA661+Y661)</f>
        <v>31.3</v>
      </c>
      <c r="BV661" s="431" t="n">
        <f aca="false">(BA661*BF661+AR661*AF661)/(AF661+BA661)</f>
        <v>305.112760808424</v>
      </c>
      <c r="BW661" s="431" t="n">
        <f aca="false">(BA661*BG661+AS661*AF661)/(AF661+BA661)</f>
        <v>9888.61272810517</v>
      </c>
      <c r="BX661" s="431" t="n">
        <f aca="false">BW661*0.65</f>
        <v>6427.59827326836</v>
      </c>
      <c r="BY661" s="431" t="n">
        <f aca="false">(BK661*BA661+AY661*AF661)/BS661</f>
        <v>18.4092746418994</v>
      </c>
      <c r="BZ661" s="431"/>
      <c r="CA661" s="432"/>
      <c r="CB661" s="431" t="n">
        <f aca="false">BO661</f>
        <v>156</v>
      </c>
      <c r="CC661" s="433" t="n">
        <v>14197</v>
      </c>
      <c r="CD661" s="412" t="n">
        <f aca="false">CC661+AF661/2</f>
        <v>15277</v>
      </c>
      <c r="CE661" s="422" t="n">
        <f aca="false">CD661/25000</f>
        <v>0.61108</v>
      </c>
      <c r="CF661" s="434" t="n">
        <f aca="false">6700/CD661*24</f>
        <v>10.5256267591805</v>
      </c>
      <c r="CG661" s="435"/>
      <c r="CH661" s="428"/>
      <c r="CI661" s="447" t="n">
        <f aca="false">9500/CD661*24</f>
        <v>14.9243961510768</v>
      </c>
      <c r="CJ661" s="437" t="n">
        <v>28.7</v>
      </c>
      <c r="CK661" s="437" t="n">
        <v>3.32</v>
      </c>
      <c r="CL661" s="424"/>
      <c r="CM661" s="424" t="n">
        <v>16.7</v>
      </c>
      <c r="CN661" s="424" t="n">
        <v>72</v>
      </c>
      <c r="CO661" s="433"/>
      <c r="CP661" s="433"/>
      <c r="CQ661" s="438"/>
      <c r="CR661" s="438" t="n">
        <v>0.97</v>
      </c>
      <c r="CS661" s="482"/>
      <c r="CT661" s="433" t="n">
        <f aca="false">3500/CD661*24</f>
        <v>5.49846173987039</v>
      </c>
      <c r="CU661" s="435" t="n">
        <v>7.42</v>
      </c>
      <c r="CV661" s="494"/>
      <c r="CW661" s="495"/>
      <c r="CX661" s="496"/>
      <c r="CY661" s="497"/>
      <c r="CZ661" s="498"/>
      <c r="DA661" s="498"/>
      <c r="DB661" s="498"/>
      <c r="DC661" s="498"/>
      <c r="DD661" s="499"/>
      <c r="DE661" s="499"/>
      <c r="DF661" s="433" t="n">
        <v>14221</v>
      </c>
      <c r="DG661" s="446" t="n">
        <f aca="false">DF661+AF661/2</f>
        <v>15301</v>
      </c>
      <c r="DH661" s="422" t="n">
        <f aca="false">DG661/25000</f>
        <v>0.61204</v>
      </c>
      <c r="DI661" s="447" t="n">
        <f aca="false">6700/DG661*24</f>
        <v>10.5091170511731</v>
      </c>
      <c r="DJ661" s="435" t="n">
        <v>7.75</v>
      </c>
      <c r="DK661" s="428" t="n">
        <v>5.58</v>
      </c>
      <c r="DL661" s="447" t="n">
        <f aca="false">9500/DG661*24</f>
        <v>14.9009868636037</v>
      </c>
      <c r="DM661" s="542" t="n">
        <v>28.8</v>
      </c>
      <c r="DN661" s="542" t="n">
        <v>2.97</v>
      </c>
      <c r="DO661" s="543" t="n">
        <v>7.91</v>
      </c>
      <c r="DP661" s="543" t="n">
        <v>15.7</v>
      </c>
      <c r="DQ661" s="543" t="n">
        <v>68</v>
      </c>
      <c r="DR661" s="433"/>
      <c r="DS661" s="433"/>
      <c r="DT661" s="438"/>
      <c r="DU661" s="438" t="n">
        <v>0.96</v>
      </c>
      <c r="DV661" s="482"/>
      <c r="DW661" s="447" t="n">
        <f aca="false">3500/DG661*24</f>
        <v>5.4898372655382</v>
      </c>
      <c r="DX661" s="435" t="n">
        <v>7.57</v>
      </c>
      <c r="DY661" s="494" t="n">
        <v>7.99</v>
      </c>
      <c r="DZ661" s="495" t="n">
        <v>15</v>
      </c>
      <c r="EA661" s="496" t="n">
        <f aca="false">DZ661*3.6</f>
        <v>54</v>
      </c>
      <c r="EB661" s="497" t="n">
        <v>8360</v>
      </c>
      <c r="EC661" s="498" t="n">
        <v>9.3</v>
      </c>
      <c r="ED661" s="498"/>
      <c r="EE661" s="498"/>
      <c r="EF661" s="498"/>
      <c r="EG661" s="499" t="n">
        <v>9</v>
      </c>
      <c r="EH661" s="496"/>
      <c r="EI661" s="430" t="n">
        <f aca="false">DY661</f>
        <v>7.99</v>
      </c>
      <c r="EJ661" s="448" t="n">
        <f aca="false">DZ661</f>
        <v>15</v>
      </c>
      <c r="EK661" s="449" t="n">
        <f aca="false">EA661</f>
        <v>54</v>
      </c>
      <c r="EL661" s="418" t="n">
        <f aca="false">EB661</f>
        <v>8360</v>
      </c>
      <c r="EM661" s="432" t="n">
        <f aca="false">EC661</f>
        <v>9.3</v>
      </c>
      <c r="EN661" s="432"/>
      <c r="EO661" s="432"/>
      <c r="EP661" s="432"/>
      <c r="EQ661" s="431" t="n">
        <f aca="false">EG661</f>
        <v>9</v>
      </c>
      <c r="ER661" s="449"/>
      <c r="ES661" s="450" t="n">
        <f aca="false">44000/(BA661+AF661)*24</f>
        <v>34.5346327424946</v>
      </c>
      <c r="ET661" s="451" t="n">
        <f aca="false">(BA661+AF661)/BA$6</f>
        <v>0.61156</v>
      </c>
      <c r="EU661" s="452" t="n">
        <f aca="false">BV661/1000/ES661*24</f>
        <v>0.2120395</v>
      </c>
      <c r="EV661" s="500" t="n">
        <f aca="false">EU661/$EU$6</f>
        <v>0.392665740740741</v>
      </c>
      <c r="EW661" s="514" t="n">
        <f aca="false">1-EM661/BY661</f>
        <v>0.494819856789292</v>
      </c>
      <c r="EX661" s="515" t="n">
        <f aca="false">BY661-EM661</f>
        <v>9.1092746418994</v>
      </c>
      <c r="EY661" s="514" t="n">
        <f aca="false">1-EJ661/BU661</f>
        <v>0.520766773162939</v>
      </c>
      <c r="EZ661" s="515" t="n">
        <f aca="false">BU661-EJ661</f>
        <v>16.3</v>
      </c>
      <c r="FA661" s="451" t="n">
        <f aca="false">1-EK661/BV661</f>
        <v>0.823016251903323</v>
      </c>
      <c r="FB661" s="432" t="n">
        <f aca="false">BV661-EK661</f>
        <v>251.112760808424</v>
      </c>
      <c r="FC661" s="453"/>
      <c r="FD661" s="432"/>
      <c r="FE661" s="453" t="n">
        <f aca="false">1-EQ661/CB661</f>
        <v>0.942307692307692</v>
      </c>
      <c r="FF661" s="431" t="n">
        <f aca="false">CB661-EQ661</f>
        <v>147</v>
      </c>
      <c r="FG661" s="491" t="n">
        <v>50400</v>
      </c>
      <c r="FH661" s="602" t="n">
        <v>637</v>
      </c>
      <c r="FI661" s="502"/>
      <c r="FJ661" s="488"/>
      <c r="FK661" s="456" t="n">
        <f aca="false">3000/BS661*24</f>
        <v>2.35463405062463</v>
      </c>
      <c r="FL661" s="491" t="n">
        <v>1600</v>
      </c>
      <c r="FM661" s="456" t="n">
        <f aca="false">FL661/BS661*1000</f>
        <v>52.3252011249918</v>
      </c>
      <c r="FN661" s="491" t="n">
        <v>6394</v>
      </c>
      <c r="FO661" s="533" t="n">
        <f aca="false">FN661/11.15/1.2/1000</f>
        <v>0.477877428998505</v>
      </c>
      <c r="FP661" s="450" t="n">
        <f aca="false">FN661/BS661*1000</f>
        <v>209.104584995749</v>
      </c>
      <c r="FQ661" s="504" t="n">
        <v>39.6</v>
      </c>
      <c r="FR661" s="459" t="n">
        <f aca="false">FQ661/BS661*1000</f>
        <v>1.29504872784355</v>
      </c>
      <c r="FS661" s="505" t="n">
        <v>7.95</v>
      </c>
      <c r="FT661" s="536" t="n">
        <v>13.5</v>
      </c>
      <c r="FU661" s="496" t="n">
        <v>49</v>
      </c>
      <c r="FV661" s="491" t="n">
        <v>6</v>
      </c>
      <c r="FW661" s="505"/>
      <c r="FX661" s="491"/>
      <c r="FY661" s="453" t="n">
        <f aca="false">1-FV661/(EG661+DD661)</f>
        <v>0.333333333333333</v>
      </c>
      <c r="FZ661" s="453"/>
      <c r="GA661" s="430"/>
      <c r="GB661" s="500" t="n">
        <f aca="false">1-FT661/DZ661</f>
        <v>0.1</v>
      </c>
      <c r="GC661" s="515" t="n">
        <f aca="false">(CW661+DZ661-FT661)</f>
        <v>1.5</v>
      </c>
      <c r="GD661" s="500" t="n">
        <f aca="false">1-FU661/EA661</f>
        <v>0.0925925925925926</v>
      </c>
      <c r="GE661" s="528" t="n">
        <f aca="false">CX661+EA661-FU661</f>
        <v>5</v>
      </c>
      <c r="GF661" s="462" t="n">
        <f aca="false">4100/BS661*24</f>
        <v>3.217999869187</v>
      </c>
      <c r="GG661" s="491" t="n">
        <v>12</v>
      </c>
      <c r="GH661" s="527" t="n">
        <f aca="false">GG661/80</f>
        <v>0.15</v>
      </c>
      <c r="GI661" s="491" t="n">
        <v>84</v>
      </c>
      <c r="GJ661" s="545" t="n">
        <f aca="false">GI661/GG661</f>
        <v>7</v>
      </c>
      <c r="GK661" s="464" t="n">
        <f aca="false">GG661/(BS661/24)*1000</f>
        <v>9.41853620249853</v>
      </c>
      <c r="GL661" s="508" t="n">
        <v>8.07</v>
      </c>
      <c r="GM661" s="536" t="n">
        <v>12.5</v>
      </c>
      <c r="GN661" s="537" t="n">
        <v>47</v>
      </c>
      <c r="GO661" s="527" t="n">
        <f aca="false">1-GM661/FT661</f>
        <v>0.0740740740740741</v>
      </c>
      <c r="GP661" s="527" t="n">
        <f aca="false">1-GN661/FU661</f>
        <v>0.0408163265306123</v>
      </c>
      <c r="GQ661" s="536" t="n">
        <v>8</v>
      </c>
      <c r="GR661" s="456" t="n">
        <f aca="false">4300/BS661*24</f>
        <v>3.37497547256197</v>
      </c>
      <c r="GS661" s="537" t="n">
        <f aca="false">HC661</f>
        <v>11.9</v>
      </c>
      <c r="GT661" s="537" t="n">
        <f aca="false">HD661</f>
        <v>36.89</v>
      </c>
      <c r="GU661" s="527" t="n">
        <f aca="false">1-GS661/GM661</f>
        <v>0.0479999999999999</v>
      </c>
      <c r="GV661" s="527" t="n">
        <f aca="false">1-GT661/GN661</f>
        <v>0.215106382978723</v>
      </c>
      <c r="GW661" s="527" t="n">
        <f aca="false">1-HC661/FT661</f>
        <v>0.118518518518518</v>
      </c>
      <c r="GX661" s="527" t="n">
        <f aca="false">1-HD661/FU661</f>
        <v>0.247142857142857</v>
      </c>
      <c r="GY661" s="545" t="n">
        <f aca="false">GK661/(FU661-HD661)</f>
        <v>0.777748654211274</v>
      </c>
      <c r="GZ661" s="491" t="n">
        <v>29011</v>
      </c>
      <c r="HA661" s="494" t="n">
        <v>8.37</v>
      </c>
      <c r="HB661" s="494" t="n">
        <v>8.12</v>
      </c>
      <c r="HC661" s="495" t="n">
        <v>11.9</v>
      </c>
      <c r="HD661" s="499" t="n">
        <f aca="false">HC661*3.1</f>
        <v>36.89</v>
      </c>
      <c r="HE661" s="499" t="n">
        <v>12.4</v>
      </c>
      <c r="HF661" s="499" t="n">
        <f aca="false">HE661*2.7</f>
        <v>33.48</v>
      </c>
      <c r="HG661" s="499"/>
      <c r="HH661" s="493" t="n">
        <v>6</v>
      </c>
      <c r="HI661" s="509" t="n">
        <v>8450</v>
      </c>
      <c r="HJ661" s="491" t="n">
        <f aca="false">HI661*0.67</f>
        <v>5661.5</v>
      </c>
      <c r="HK661" s="491"/>
      <c r="HL661" s="491"/>
      <c r="HM661" s="544"/>
      <c r="HN661" s="507" t="n">
        <v>7.17</v>
      </c>
      <c r="HO661" s="492"/>
      <c r="HP661" s="546" t="n">
        <v>0.01</v>
      </c>
      <c r="HQ661" s="524"/>
      <c r="HR661" s="525"/>
      <c r="HS661" s="525" t="n">
        <v>0.22</v>
      </c>
      <c r="HT661" s="512" t="n">
        <v>4</v>
      </c>
      <c r="HU661" s="526" t="n">
        <f aca="false">72500/BA661*24</f>
        <v>61.2287986487438</v>
      </c>
      <c r="HV661" s="527" t="n">
        <f aca="false">1-HC661/BE661</f>
        <v>0.619808306709265</v>
      </c>
      <c r="HW661" s="527" t="n">
        <f aca="false">1-HD661/BF661</f>
        <v>0.796187845303867</v>
      </c>
      <c r="HX661" s="527" t="n">
        <f aca="false">1-HN661/BK661</f>
        <v>0.614516129032258</v>
      </c>
      <c r="HY661" s="513"/>
    </row>
    <row r="662" s="599" customFormat="true" ht="15.9" hidden="false" customHeight="true" outlineLevel="0" collapsed="false">
      <c r="A662" s="401" t="n">
        <v>44144</v>
      </c>
      <c r="B662" s="516" t="n">
        <v>28811</v>
      </c>
      <c r="C662" s="403" t="n">
        <f aca="false">B662/$B$6</f>
        <v>0.57622</v>
      </c>
      <c r="D662" s="572" t="n">
        <v>7.97</v>
      </c>
      <c r="E662" s="573" t="n">
        <v>36.1</v>
      </c>
      <c r="F662" s="407" t="n">
        <v>194</v>
      </c>
      <c r="G662" s="407" t="n">
        <f aca="false">F662*B662/1000</f>
        <v>5589.334</v>
      </c>
      <c r="H662" s="403" t="n">
        <f aca="false">G662/$G$6</f>
        <v>0.22357336</v>
      </c>
      <c r="I662" s="574"/>
      <c r="J662" s="407"/>
      <c r="K662" s="575"/>
      <c r="L662" s="575"/>
      <c r="M662" s="575"/>
      <c r="N662" s="576"/>
      <c r="O662" s="576"/>
      <c r="P662" s="410"/>
      <c r="Q662" s="410" t="n">
        <v>1800</v>
      </c>
      <c r="R662" s="410"/>
      <c r="S662" s="410"/>
      <c r="T662" s="411" t="n">
        <v>5.08</v>
      </c>
      <c r="U662" s="410" t="n">
        <f aca="false">V662/2.9</f>
        <v>3161.03448275862</v>
      </c>
      <c r="V662" s="410" t="n">
        <v>9167</v>
      </c>
      <c r="W662" s="410" t="n">
        <v>4334</v>
      </c>
      <c r="X662" s="517" t="n">
        <v>480</v>
      </c>
      <c r="Y662" s="474"/>
      <c r="Z662" s="430"/>
      <c r="AA662" s="410"/>
      <c r="AB662" s="410"/>
      <c r="AC662" s="410"/>
      <c r="AD662" s="475"/>
      <c r="AE662" s="478"/>
      <c r="AF662" s="479" t="n">
        <f aca="false">X662+Q662</f>
        <v>2280</v>
      </c>
      <c r="AG662" s="478" t="n">
        <f aca="false">AF662/$AF$6</f>
        <v>0.912</v>
      </c>
      <c r="AH662" s="479" t="n">
        <f aca="false">AI662/2.9</f>
        <v>2509.63702359347</v>
      </c>
      <c r="AI662" s="479" t="n">
        <f aca="false">(V662*Q662+F662*X662)/AF662</f>
        <v>7277.94736842105</v>
      </c>
      <c r="AJ662" s="474" t="n">
        <f aca="false">(V662*Q662+X662*F662)/1000</f>
        <v>16593.72</v>
      </c>
      <c r="AK662" s="478" t="n">
        <f aca="false">AJ662/$AJ$6</f>
        <v>0.737498666666667</v>
      </c>
      <c r="AL662" s="448" t="n">
        <v>37</v>
      </c>
      <c r="AM662" s="480"/>
      <c r="AN662" s="474" t="n">
        <v>4828</v>
      </c>
      <c r="AO662" s="474" t="n">
        <v>4811</v>
      </c>
      <c r="AP662" s="480" t="n">
        <v>7.36</v>
      </c>
      <c r="AQ662" s="448" t="n">
        <v>661</v>
      </c>
      <c r="AR662" s="474" t="n">
        <f aca="false">AQ662*3</f>
        <v>1983</v>
      </c>
      <c r="AS662" s="658" t="n">
        <f aca="false">AR662/AQ662</f>
        <v>3</v>
      </c>
      <c r="AT662" s="474" t="n">
        <v>6080</v>
      </c>
      <c r="AU662" s="448"/>
      <c r="AV662" s="481" t="n">
        <v>0.8</v>
      </c>
      <c r="AW662" s="480" t="n">
        <v>6.55</v>
      </c>
      <c r="AX662" s="480" t="n">
        <v>43.7</v>
      </c>
      <c r="AY662" s="481" t="n">
        <v>12.8</v>
      </c>
      <c r="AZ662" s="481" t="n">
        <v>2.2</v>
      </c>
      <c r="BA662" s="421" t="n">
        <f aca="false">CC662+DF662</f>
        <v>27037</v>
      </c>
      <c r="BB662" s="422" t="n">
        <f aca="false">BA662/$BA$6</f>
        <v>0.54074</v>
      </c>
      <c r="BC662" s="423"/>
      <c r="BD662" s="424" t="n">
        <v>8.17</v>
      </c>
      <c r="BE662" s="425" t="n">
        <v>29.3</v>
      </c>
      <c r="BF662" s="421" t="n">
        <v>224</v>
      </c>
      <c r="BG662" s="427" t="n">
        <v>9930</v>
      </c>
      <c r="BH662" s="421" t="n">
        <f aca="false">BG662*0.67</f>
        <v>6653.1</v>
      </c>
      <c r="BI662" s="433"/>
      <c r="BJ662" s="422"/>
      <c r="BK662" s="428" t="n">
        <v>19.6</v>
      </c>
      <c r="BL662" s="428"/>
      <c r="BM662" s="429"/>
      <c r="BN662" s="423"/>
      <c r="BO662" s="426" t="n">
        <v>252</v>
      </c>
      <c r="BP662" s="426"/>
      <c r="BQ662" s="424" t="n">
        <v>5.4</v>
      </c>
      <c r="BR662" s="422" t="n">
        <f aca="false">BQ662/$BQ$6</f>
        <v>0.75</v>
      </c>
      <c r="BS662" s="410" t="n">
        <f aca="false">BA662+AF662</f>
        <v>29317</v>
      </c>
      <c r="BT662" s="430" t="n">
        <f aca="false">(BD662*BA662+AP662*AF662)/(AF662+BA662)</f>
        <v>8.10700583279326</v>
      </c>
      <c r="BU662" s="431" t="n">
        <f aca="false">(AQ662*Y662+BA662*BE662)/(BA662+Y662)</f>
        <v>29.3</v>
      </c>
      <c r="BV662" s="431" t="n">
        <f aca="false">(BA662*BF662+AR662*AF662)/(AF662+BA662)</f>
        <v>360.798444588464</v>
      </c>
      <c r="BW662" s="431" t="n">
        <f aca="false">(BA662*BG662+AS662*AF662)/(AF662+BA662)</f>
        <v>9157.97148412184</v>
      </c>
      <c r="BX662" s="431" t="n">
        <f aca="false">BW662*0.65</f>
        <v>5952.6814646792</v>
      </c>
      <c r="BY662" s="431" t="n">
        <f aca="false">(BK662*BA662+AY662*AF662)/BS662</f>
        <v>19.0711600777706</v>
      </c>
      <c r="BZ662" s="431"/>
      <c r="CA662" s="432"/>
      <c r="CB662" s="431" t="n">
        <f aca="false">BO662</f>
        <v>252</v>
      </c>
      <c r="CC662" s="433" t="n">
        <v>13542</v>
      </c>
      <c r="CD662" s="412" t="n">
        <f aca="false">CC662+AF662/2</f>
        <v>14682</v>
      </c>
      <c r="CE662" s="422" t="n">
        <f aca="false">CD662/25000</f>
        <v>0.58728</v>
      </c>
      <c r="CF662" s="434" t="n">
        <f aca="false">6700/CD662*24</f>
        <v>10.9521863506334</v>
      </c>
      <c r="CG662" s="435"/>
      <c r="CH662" s="428"/>
      <c r="CI662" s="447" t="n">
        <f aca="false">9500/CD662*24</f>
        <v>15.5292194523907</v>
      </c>
      <c r="CJ662" s="437" t="n">
        <v>28.3</v>
      </c>
      <c r="CK662" s="437" t="n">
        <v>3.25</v>
      </c>
      <c r="CL662" s="424"/>
      <c r="CM662" s="424" t="n">
        <v>16</v>
      </c>
      <c r="CN662" s="424" t="n">
        <v>77</v>
      </c>
      <c r="CO662" s="433"/>
      <c r="CP662" s="433"/>
      <c r="CQ662" s="438"/>
      <c r="CR662" s="438" t="n">
        <v>0.98</v>
      </c>
      <c r="CS662" s="425"/>
      <c r="CT662" s="433" t="n">
        <f aca="false">3500/CD662*24</f>
        <v>5.72129137719657</v>
      </c>
      <c r="CU662" s="435" t="n">
        <v>6.85</v>
      </c>
      <c r="CV662" s="439"/>
      <c r="CW662" s="440"/>
      <c r="CX662" s="441"/>
      <c r="CY662" s="442"/>
      <c r="CZ662" s="443"/>
      <c r="DA662" s="443"/>
      <c r="DB662" s="443"/>
      <c r="DC662" s="443"/>
      <c r="DD662" s="444"/>
      <c r="DE662" s="441"/>
      <c r="DF662" s="445" t="n">
        <v>13495</v>
      </c>
      <c r="DG662" s="446" t="n">
        <f aca="false">DF662+AF662/2</f>
        <v>14635</v>
      </c>
      <c r="DH662" s="422" t="n">
        <f aca="false">DG662/25000</f>
        <v>0.5854</v>
      </c>
      <c r="DI662" s="447" t="n">
        <f aca="false">6700/DG662*24</f>
        <v>10.9873590707209</v>
      </c>
      <c r="DJ662" s="435" t="n">
        <v>7.86</v>
      </c>
      <c r="DK662" s="428" t="n">
        <v>4.9</v>
      </c>
      <c r="DL662" s="447" t="n">
        <f aca="false">9500/DG662*24</f>
        <v>15.5790912196789</v>
      </c>
      <c r="DM662" s="423" t="n">
        <v>28.2</v>
      </c>
      <c r="DN662" s="423" t="n">
        <v>2.7</v>
      </c>
      <c r="DO662" s="424" t="n">
        <v>7.85</v>
      </c>
      <c r="DP662" s="424" t="n">
        <v>16.1</v>
      </c>
      <c r="DQ662" s="424" t="n">
        <v>71</v>
      </c>
      <c r="DR662" s="433"/>
      <c r="DS662" s="433"/>
      <c r="DT662" s="438"/>
      <c r="DU662" s="438" t="n">
        <v>0.97</v>
      </c>
      <c r="DV662" s="425"/>
      <c r="DW662" s="447" t="n">
        <f aca="false">3500/DG662*24</f>
        <v>5.73966518619747</v>
      </c>
      <c r="DX662" s="435" t="n">
        <v>7.7</v>
      </c>
      <c r="DY662" s="439" t="n">
        <v>8.18</v>
      </c>
      <c r="DZ662" s="440" t="n">
        <v>14.6</v>
      </c>
      <c r="EA662" s="661" t="n">
        <f aca="false">DZ662*3.6</f>
        <v>52.56</v>
      </c>
      <c r="EB662" s="442" t="n">
        <v>9010</v>
      </c>
      <c r="EC662" s="443" t="n">
        <v>8.5</v>
      </c>
      <c r="ED662" s="443"/>
      <c r="EE662" s="443"/>
      <c r="EF662" s="443"/>
      <c r="EG662" s="444" t="n">
        <v>14</v>
      </c>
      <c r="EH662" s="441"/>
      <c r="EI662" s="430" t="n">
        <f aca="false">DY662</f>
        <v>8.18</v>
      </c>
      <c r="EJ662" s="448" t="n">
        <f aca="false">DZ662</f>
        <v>14.6</v>
      </c>
      <c r="EK662" s="449" t="n">
        <f aca="false">EA662</f>
        <v>52.56</v>
      </c>
      <c r="EL662" s="418" t="n">
        <f aca="false">EB662</f>
        <v>9010</v>
      </c>
      <c r="EM662" s="432" t="n">
        <f aca="false">EC662</f>
        <v>8.5</v>
      </c>
      <c r="EN662" s="432"/>
      <c r="EO662" s="432"/>
      <c r="EP662" s="432"/>
      <c r="EQ662" s="431" t="n">
        <f aca="false">EG662</f>
        <v>14</v>
      </c>
      <c r="ER662" s="449"/>
      <c r="ES662" s="450" t="n">
        <f aca="false">44000/(BA662+AF662)*24</f>
        <v>36.0200566224375</v>
      </c>
      <c r="ET662" s="451" t="n">
        <f aca="false">(BA662+AF662)/BA$6</f>
        <v>0.58634</v>
      </c>
      <c r="EU662" s="452" t="n">
        <f aca="false">BV662/1000/ES662*24</f>
        <v>0.240398363636364</v>
      </c>
      <c r="EV662" s="451" t="n">
        <f aca="false">EU662/$EU$6</f>
        <v>0.445182154882155</v>
      </c>
      <c r="EW662" s="514" t="n">
        <f aca="false">1-EM662/BY662</f>
        <v>0.554300841409871</v>
      </c>
      <c r="EX662" s="515" t="n">
        <f aca="false">BY662-EM662</f>
        <v>10.5711600777706</v>
      </c>
      <c r="EY662" s="514" t="n">
        <f aca="false">1-EJ662/BU662</f>
        <v>0.501706484641638</v>
      </c>
      <c r="EZ662" s="515" t="n">
        <f aca="false">BU662-EJ662</f>
        <v>14.7</v>
      </c>
      <c r="FA662" s="451" t="n">
        <f aca="false">1-EK662/BV662</f>
        <v>0.854323097041199</v>
      </c>
      <c r="FB662" s="432" t="n">
        <f aca="false">BV662-EK662</f>
        <v>308.238444588464</v>
      </c>
      <c r="FC662" s="453"/>
      <c r="FD662" s="432"/>
      <c r="FE662" s="453" t="n">
        <f aca="false">1-EQ662/CB662</f>
        <v>0.944444444444444</v>
      </c>
      <c r="FF662" s="431" t="n">
        <f aca="false">CB662-EQ662</f>
        <v>238</v>
      </c>
      <c r="FG662" s="406" t="n">
        <v>50400</v>
      </c>
      <c r="FH662" s="590" t="n">
        <v>494</v>
      </c>
      <c r="FI662" s="591"/>
      <c r="FJ662" s="592"/>
      <c r="FK662" s="456" t="n">
        <f aca="false">3000/BS662*24</f>
        <v>2.45591295152983</v>
      </c>
      <c r="FL662" s="531" t="n">
        <v>1600</v>
      </c>
      <c r="FM662" s="456" t="n">
        <f aca="false">FL662/BS662*1000</f>
        <v>54.5758433673295</v>
      </c>
      <c r="FN662" s="531" t="n">
        <v>6977</v>
      </c>
      <c r="FO662" s="533" t="n">
        <f aca="false">FN662/11.15/1.2/1000</f>
        <v>0.521449925261584</v>
      </c>
      <c r="FP662" s="450" t="n">
        <f aca="false">FN662/BS662*1000</f>
        <v>237.984786983661</v>
      </c>
      <c r="FQ662" s="458" t="n">
        <v>39.6</v>
      </c>
      <c r="FR662" s="459" t="n">
        <f aca="false">FQ662/BS662*1000</f>
        <v>1.35075212334141</v>
      </c>
      <c r="FS662" s="577" t="n">
        <v>8</v>
      </c>
      <c r="FT662" s="578" t="n">
        <v>12.2</v>
      </c>
      <c r="FU662" s="661" t="n">
        <v>52</v>
      </c>
      <c r="FV662" s="580" t="n">
        <v>2</v>
      </c>
      <c r="FW662" s="581"/>
      <c r="FX662" s="580"/>
      <c r="FY662" s="453" t="n">
        <f aca="false">1-FV662/(EG662+DD662)</f>
        <v>0.857142857142857</v>
      </c>
      <c r="FZ662" s="453"/>
      <c r="GA662" s="430"/>
      <c r="GB662" s="514" t="n">
        <f aca="false">1-FT662/DZ662</f>
        <v>0.164383561643836</v>
      </c>
      <c r="GC662" s="515" t="n">
        <f aca="false">(CW662+DZ662-FT662)</f>
        <v>2.4</v>
      </c>
      <c r="GD662" s="514" t="n">
        <f aca="false">1-FU662/EA662</f>
        <v>0.010654490106545</v>
      </c>
      <c r="GE662" s="528" t="n">
        <f aca="false">CX662+EA662-FU662</f>
        <v>0.560000000000002</v>
      </c>
      <c r="GF662" s="462" t="n">
        <f aca="false">4100/BS662*24</f>
        <v>3.35641436709077</v>
      </c>
      <c r="GG662" s="607" t="n">
        <v>20</v>
      </c>
      <c r="GH662" s="451" t="n">
        <f aca="false">GG662/80</f>
        <v>0.25</v>
      </c>
      <c r="GI662" s="406" t="n">
        <v>140</v>
      </c>
      <c r="GJ662" s="463" t="n">
        <f aca="false">GI662/GG662</f>
        <v>7</v>
      </c>
      <c r="GK662" s="464" t="n">
        <f aca="false">GG662/(BS662/24)*1000</f>
        <v>16.3727530101989</v>
      </c>
      <c r="GL662" s="465" t="n">
        <v>8.17</v>
      </c>
      <c r="GM662" s="530" t="n">
        <v>11.4</v>
      </c>
      <c r="GN662" s="407" t="n">
        <v>49</v>
      </c>
      <c r="GO662" s="514" t="n">
        <f aca="false">1-GM662/FT662</f>
        <v>0.0655737704918032</v>
      </c>
      <c r="GP662" s="451" t="n">
        <f aca="false">1-GN662/FU662</f>
        <v>0.0576923076923077</v>
      </c>
      <c r="GQ662" s="578" t="n">
        <v>8</v>
      </c>
      <c r="GR662" s="456" t="n">
        <f aca="false">4300/BS662*24</f>
        <v>3.52014189719276</v>
      </c>
      <c r="GS662" s="532" t="n">
        <f aca="false">HC662</f>
        <v>10.9</v>
      </c>
      <c r="GT662" s="532" t="n">
        <f aca="false">HD662</f>
        <v>33.79</v>
      </c>
      <c r="GU662" s="514" t="n">
        <f aca="false">1-GS662/GM662</f>
        <v>0.043859649122807</v>
      </c>
      <c r="GV662" s="514" t="n">
        <f aca="false">1-GT662/GN662</f>
        <v>0.310408163265306</v>
      </c>
      <c r="GW662" s="514" t="n">
        <f aca="false">1-HC662/FT662</f>
        <v>0.10655737704918</v>
      </c>
      <c r="GX662" s="514" t="n">
        <f aca="false">1-HD662/FU662</f>
        <v>0.350192307692308</v>
      </c>
      <c r="GY662" s="463" t="n">
        <f aca="false">GK662/(FU662-HD662)</f>
        <v>0.899107798473304</v>
      </c>
      <c r="GZ662" s="406" t="n">
        <v>27830</v>
      </c>
      <c r="HA662" s="582" t="n">
        <v>8.34</v>
      </c>
      <c r="HB662" s="452" t="n">
        <v>8.14</v>
      </c>
      <c r="HC662" s="578" t="n">
        <v>10.9</v>
      </c>
      <c r="HD662" s="464" t="n">
        <f aca="false">HC662*3.1</f>
        <v>33.79</v>
      </c>
      <c r="HE662" s="464" t="n">
        <v>12.3</v>
      </c>
      <c r="HF662" s="464" t="n">
        <f aca="false">HE662*2.7</f>
        <v>33.21</v>
      </c>
      <c r="HG662" s="583"/>
      <c r="HH662" s="576" t="n">
        <v>4</v>
      </c>
      <c r="HI662" s="584" t="n">
        <v>8640</v>
      </c>
      <c r="HJ662" s="407" t="n">
        <f aca="false">HI662*0.67</f>
        <v>5788.8</v>
      </c>
      <c r="HK662" s="407"/>
      <c r="HL662" s="550"/>
      <c r="HM662" s="585"/>
      <c r="HN662" s="462" t="n">
        <v>5.25</v>
      </c>
      <c r="HO662" s="575"/>
      <c r="HP662" s="549" t="n">
        <v>0.01</v>
      </c>
      <c r="HQ662" s="586"/>
      <c r="HR662" s="587"/>
      <c r="HS662" s="521" t="n">
        <v>0.3</v>
      </c>
      <c r="HT662" s="588" t="n">
        <v>4</v>
      </c>
      <c r="HU662" s="523" t="n">
        <f aca="false">72500/BA662*24</f>
        <v>64.3562525428117</v>
      </c>
      <c r="HV662" s="514" t="n">
        <f aca="false">1-HC662/BE662</f>
        <v>0.627986348122867</v>
      </c>
      <c r="HW662" s="514" t="n">
        <f aca="false">1-HD662/BF662</f>
        <v>0.849151785714286</v>
      </c>
      <c r="HX662" s="514" t="n">
        <f aca="false">1-HN662/BK662</f>
        <v>0.732142857142857</v>
      </c>
      <c r="HY662" s="600"/>
    </row>
    <row r="663" s="599" customFormat="true" ht="15.9" hidden="false" customHeight="true" outlineLevel="0" collapsed="false">
      <c r="A663" s="401" t="n">
        <v>44145</v>
      </c>
      <c r="B663" s="516" t="n">
        <v>31363</v>
      </c>
      <c r="C663" s="403" t="n">
        <f aca="false">B663/$B$6</f>
        <v>0.62726</v>
      </c>
      <c r="D663" s="572" t="n">
        <v>7.74</v>
      </c>
      <c r="E663" s="573" t="n">
        <v>35.85</v>
      </c>
      <c r="F663" s="407" t="n">
        <v>202</v>
      </c>
      <c r="G663" s="407" t="n">
        <f aca="false">F663*B663/1000</f>
        <v>6335.326</v>
      </c>
      <c r="H663" s="403" t="n">
        <f aca="false">G663/$G$6</f>
        <v>0.25341304</v>
      </c>
      <c r="I663" s="574"/>
      <c r="J663" s="407"/>
      <c r="K663" s="575"/>
      <c r="L663" s="575"/>
      <c r="M663" s="575"/>
      <c r="N663" s="576"/>
      <c r="O663" s="576"/>
      <c r="P663" s="410"/>
      <c r="Q663" s="410" t="n">
        <v>1800</v>
      </c>
      <c r="R663" s="410"/>
      <c r="S663" s="410"/>
      <c r="T663" s="411" t="n">
        <v>5.07</v>
      </c>
      <c r="U663" s="410" t="n">
        <f aca="false">V663/2.9</f>
        <v>3172.41379310345</v>
      </c>
      <c r="V663" s="410" t="n">
        <v>9200</v>
      </c>
      <c r="W663" s="410" t="n">
        <v>3040</v>
      </c>
      <c r="X663" s="517" t="n">
        <v>480</v>
      </c>
      <c r="Y663" s="474"/>
      <c r="Z663" s="430"/>
      <c r="AA663" s="410"/>
      <c r="AB663" s="410"/>
      <c r="AC663" s="410"/>
      <c r="AD663" s="475"/>
      <c r="AE663" s="478"/>
      <c r="AF663" s="479" t="n">
        <f aca="false">X663+Q663</f>
        <v>2280</v>
      </c>
      <c r="AG663" s="478" t="n">
        <f aca="false">AF663/$AF$6</f>
        <v>0.912</v>
      </c>
      <c r="AH663" s="479" t="n">
        <f aca="false">AI663/2.9</f>
        <v>2519.20145190563</v>
      </c>
      <c r="AI663" s="479" t="n">
        <f aca="false">(V663*Q663+F663*X663)/AF663</f>
        <v>7305.68421052632</v>
      </c>
      <c r="AJ663" s="474" t="n">
        <f aca="false">(V663*Q663+X663*F663)/1000</f>
        <v>16656.96</v>
      </c>
      <c r="AK663" s="478" t="n">
        <f aca="false">AJ663/$AJ$6</f>
        <v>0.740309333333333</v>
      </c>
      <c r="AL663" s="448" t="n">
        <v>37</v>
      </c>
      <c r="AM663" s="480"/>
      <c r="AN663" s="474" t="n">
        <v>4747</v>
      </c>
      <c r="AO663" s="474" t="n">
        <v>4748</v>
      </c>
      <c r="AP663" s="480" t="n">
        <v>7.34</v>
      </c>
      <c r="AQ663" s="448" t="n">
        <v>684</v>
      </c>
      <c r="AR663" s="474" t="n">
        <f aca="false">AQ663*3</f>
        <v>2052</v>
      </c>
      <c r="AS663" s="658" t="n">
        <f aca="false">AR663/AQ663</f>
        <v>3</v>
      </c>
      <c r="AT663" s="474" t="n">
        <v>5950</v>
      </c>
      <c r="AU663" s="448"/>
      <c r="AV663" s="481" t="n">
        <v>0.6</v>
      </c>
      <c r="AW663" s="480" t="n">
        <v>6.75</v>
      </c>
      <c r="AX663" s="480" t="n">
        <v>42.92</v>
      </c>
      <c r="AY663" s="481" t="n">
        <v>15.1</v>
      </c>
      <c r="AZ663" s="481" t="n">
        <v>2.2</v>
      </c>
      <c r="BA663" s="421" t="n">
        <f aca="false">CC663+DF663</f>
        <v>32895</v>
      </c>
      <c r="BB663" s="422" t="n">
        <f aca="false">BA663/$BA$6</f>
        <v>0.6579</v>
      </c>
      <c r="BC663" s="423"/>
      <c r="BD663" s="424" t="n">
        <v>8.22</v>
      </c>
      <c r="BE663" s="425" t="n">
        <v>29.1</v>
      </c>
      <c r="BF663" s="421" t="n">
        <v>199</v>
      </c>
      <c r="BG663" s="427" t="n">
        <v>9210</v>
      </c>
      <c r="BH663" s="421" t="n">
        <f aca="false">BG663*0.67</f>
        <v>6170.7</v>
      </c>
      <c r="BI663" s="433" t="n">
        <v>1583</v>
      </c>
      <c r="BJ663" s="422" t="n">
        <f aca="false">BI663/35.5*(23+35.5)/BH663</f>
        <v>0.422740634580002</v>
      </c>
      <c r="BK663" s="428" t="n">
        <v>19.5</v>
      </c>
      <c r="BL663" s="428" t="n">
        <v>10.5</v>
      </c>
      <c r="BM663" s="429" t="n">
        <v>7.4</v>
      </c>
      <c r="BN663" s="423" t="n">
        <v>2.2</v>
      </c>
      <c r="BO663" s="426" t="n">
        <v>493</v>
      </c>
      <c r="BP663" s="426" t="n">
        <v>32</v>
      </c>
      <c r="BQ663" s="424" t="n">
        <v>5.06</v>
      </c>
      <c r="BR663" s="422" t="n">
        <f aca="false">BQ663/$BQ$6</f>
        <v>0.702777777777778</v>
      </c>
      <c r="BS663" s="410" t="n">
        <f aca="false">BA663+AF663</f>
        <v>35175</v>
      </c>
      <c r="BT663" s="430" t="n">
        <f aca="false">(BD663*BA663+AP663*AF663)/(AF663+BA663)</f>
        <v>8.16295948827292</v>
      </c>
      <c r="BU663" s="431" t="n">
        <f aca="false">(AQ663*Y663+BA663*BE663)/(BA663+Y663)</f>
        <v>29.1</v>
      </c>
      <c r="BV663" s="431" t="n">
        <f aca="false">(BA663*BF663+AR663*AF663)/(AF663+BA663)</f>
        <v>319.109168443497</v>
      </c>
      <c r="BW663" s="431" t="n">
        <f aca="false">(BA663*BG663+AS663*AF663)/(AF663+BA663)</f>
        <v>8613.21364605544</v>
      </c>
      <c r="BX663" s="431" t="n">
        <f aca="false">BW663*0.65</f>
        <v>5598.58886993603</v>
      </c>
      <c r="BY663" s="431" t="n">
        <f aca="false">(BK663*BA663+AY663*AF663)/BS663</f>
        <v>19.2147974413646</v>
      </c>
      <c r="BZ663" s="431" t="n">
        <f aca="false">(BL663*BA663+AY663*AF663)/BS663</f>
        <v>10.7981663113006</v>
      </c>
      <c r="CA663" s="432" t="n">
        <f aca="false">(BN663*BA663+AZ663*AF663)/BS663</f>
        <v>2.2</v>
      </c>
      <c r="CB663" s="431" t="n">
        <f aca="false">BO663</f>
        <v>493</v>
      </c>
      <c r="CC663" s="433" t="n">
        <v>16434</v>
      </c>
      <c r="CD663" s="412" t="n">
        <f aca="false">CC663+AF663/2</f>
        <v>17574</v>
      </c>
      <c r="CE663" s="422" t="n">
        <f aca="false">CD663/25000</f>
        <v>0.70296</v>
      </c>
      <c r="CF663" s="434" t="n">
        <f aca="false">6700/CD663*24</f>
        <v>9.14988050529191</v>
      </c>
      <c r="CG663" s="435"/>
      <c r="CH663" s="428"/>
      <c r="CI663" s="447" t="n">
        <f aca="false">9500/CD663*24</f>
        <v>12.9737111642199</v>
      </c>
      <c r="CJ663" s="437" t="n">
        <v>28</v>
      </c>
      <c r="CK663" s="437" t="n">
        <v>2.51</v>
      </c>
      <c r="CL663" s="424"/>
      <c r="CM663" s="424" t="n">
        <v>16</v>
      </c>
      <c r="CN663" s="424" t="n">
        <v>74</v>
      </c>
      <c r="CO663" s="433"/>
      <c r="CP663" s="433"/>
      <c r="CQ663" s="438"/>
      <c r="CR663" s="438" t="n">
        <v>0.98</v>
      </c>
      <c r="CS663" s="425"/>
      <c r="CT663" s="433" t="n">
        <f aca="false">3500/CD663*24</f>
        <v>4.77978832365995</v>
      </c>
      <c r="CU663" s="435" t="n">
        <v>6.91</v>
      </c>
      <c r="CV663" s="439"/>
      <c r="CW663" s="440"/>
      <c r="CX663" s="441"/>
      <c r="CY663" s="442"/>
      <c r="CZ663" s="443"/>
      <c r="DA663" s="443"/>
      <c r="DB663" s="443"/>
      <c r="DC663" s="443"/>
      <c r="DD663" s="444"/>
      <c r="DE663" s="441"/>
      <c r="DF663" s="445" t="n">
        <v>16461</v>
      </c>
      <c r="DG663" s="446" t="n">
        <f aca="false">DF663+AF663/2</f>
        <v>17601</v>
      </c>
      <c r="DH663" s="422" t="n">
        <f aca="false">DG663/25000</f>
        <v>0.70404</v>
      </c>
      <c r="DI663" s="447" t="n">
        <f aca="false">6700/DG663*24</f>
        <v>9.13584455428669</v>
      </c>
      <c r="DJ663" s="435" t="n">
        <v>7.89</v>
      </c>
      <c r="DK663" s="428" t="n">
        <v>3.9</v>
      </c>
      <c r="DL663" s="447" t="n">
        <f aca="false">9500/DG663*24</f>
        <v>12.9538094426453</v>
      </c>
      <c r="DM663" s="423" t="n">
        <v>27.8</v>
      </c>
      <c r="DN663" s="423" t="n">
        <v>3.41</v>
      </c>
      <c r="DO663" s="424" t="n">
        <v>7.93</v>
      </c>
      <c r="DP663" s="424" t="n">
        <v>15.9</v>
      </c>
      <c r="DQ663" s="424" t="n">
        <v>69</v>
      </c>
      <c r="DR663" s="433" t="n">
        <v>5253</v>
      </c>
      <c r="DS663" s="433" t="n">
        <v>2290</v>
      </c>
      <c r="DT663" s="438" t="n">
        <f aca="false">DS663/DR663</f>
        <v>0.435941366837997</v>
      </c>
      <c r="DU663" s="438" t="n">
        <v>0.97</v>
      </c>
      <c r="DV663" s="425"/>
      <c r="DW663" s="447" t="n">
        <f aca="false">3500/DG663*24</f>
        <v>4.77245611044827</v>
      </c>
      <c r="DX663" s="435" t="n">
        <v>7.57</v>
      </c>
      <c r="DY663" s="439" t="n">
        <v>8.14</v>
      </c>
      <c r="DZ663" s="440" t="n">
        <v>14.3</v>
      </c>
      <c r="EA663" s="661" t="n">
        <f aca="false">DZ663*3.6</f>
        <v>51.48</v>
      </c>
      <c r="EB663" s="442" t="n">
        <v>8670</v>
      </c>
      <c r="EC663" s="443" t="n">
        <v>6</v>
      </c>
      <c r="ED663" s="443" t="n">
        <v>0.2</v>
      </c>
      <c r="EE663" s="443" t="n">
        <v>4.7</v>
      </c>
      <c r="EF663" s="443" t="n">
        <v>1.1</v>
      </c>
      <c r="EG663" s="444" t="n">
        <v>19</v>
      </c>
      <c r="EH663" s="441" t="n">
        <v>16</v>
      </c>
      <c r="EI663" s="430" t="n">
        <f aca="false">DY663</f>
        <v>8.14</v>
      </c>
      <c r="EJ663" s="448" t="n">
        <f aca="false">DZ663</f>
        <v>14.3</v>
      </c>
      <c r="EK663" s="449" t="n">
        <f aca="false">EA663</f>
        <v>51.48</v>
      </c>
      <c r="EL663" s="418" t="n">
        <f aca="false">EB663</f>
        <v>8670</v>
      </c>
      <c r="EM663" s="432" t="n">
        <f aca="false">EC663</f>
        <v>6</v>
      </c>
      <c r="EN663" s="432" t="n">
        <f aca="false">ED663</f>
        <v>0.2</v>
      </c>
      <c r="EO663" s="432" t="n">
        <f aca="false">EE663</f>
        <v>4.7</v>
      </c>
      <c r="EP663" s="432" t="n">
        <f aca="false">EF663</f>
        <v>1.1</v>
      </c>
      <c r="EQ663" s="431" t="n">
        <f aca="false">EG663</f>
        <v>19</v>
      </c>
      <c r="ER663" s="449" t="n">
        <f aca="false">EH663</f>
        <v>16</v>
      </c>
      <c r="ES663" s="450" t="n">
        <f aca="false">44000/(BA663+AF663)*24</f>
        <v>30.0213219616205</v>
      </c>
      <c r="ET663" s="451" t="n">
        <f aca="false">(BA663+AF663)/BA$6</f>
        <v>0.7035</v>
      </c>
      <c r="EU663" s="452" t="n">
        <f aca="false">BV663/1000/ES663*24</f>
        <v>0.255106022727273</v>
      </c>
      <c r="EV663" s="451" t="n">
        <f aca="false">EU663/$EU$6</f>
        <v>0.472418560606061</v>
      </c>
      <c r="EW663" s="514" t="n">
        <f aca="false">1-EM663/BY663</f>
        <v>0.687740658296844</v>
      </c>
      <c r="EX663" s="515" t="n">
        <f aca="false">BY663-EM663</f>
        <v>13.2147974413646</v>
      </c>
      <c r="EY663" s="514" t="n">
        <f aca="false">1-EJ663/BU663</f>
        <v>0.508591065292096</v>
      </c>
      <c r="EZ663" s="515" t="n">
        <f aca="false">BU663-EJ663</f>
        <v>14.8</v>
      </c>
      <c r="FA663" s="451" t="n">
        <f aca="false">1-EK663/BV663</f>
        <v>0.838675898122572</v>
      </c>
      <c r="FB663" s="432" t="n">
        <f aca="false">BV663-EK663</f>
        <v>267.629168443497</v>
      </c>
      <c r="FC663" s="453" t="n">
        <f aca="false">1-EP663/CA663</f>
        <v>0.5</v>
      </c>
      <c r="FD663" s="432" t="n">
        <f aca="false">CA663-EP663</f>
        <v>1.1</v>
      </c>
      <c r="FE663" s="453" t="n">
        <f aca="false">1-EQ663/CB663</f>
        <v>0.961460446247465</v>
      </c>
      <c r="FF663" s="431" t="n">
        <f aca="false">CB663-EQ663</f>
        <v>474</v>
      </c>
      <c r="FG663" s="406" t="n">
        <v>50400</v>
      </c>
      <c r="FH663" s="590" t="n">
        <v>522</v>
      </c>
      <c r="FI663" s="591"/>
      <c r="FJ663" s="592"/>
      <c r="FK663" s="456" t="n">
        <f aca="false">3000/BS663*24</f>
        <v>2.04690831556503</v>
      </c>
      <c r="FL663" s="531" t="n">
        <v>1600</v>
      </c>
      <c r="FM663" s="456" t="n">
        <f aca="false">FL663/BS663*1000</f>
        <v>45.4868514570007</v>
      </c>
      <c r="FN663" s="531" t="n">
        <v>7198</v>
      </c>
      <c r="FO663" s="533" t="n">
        <f aca="false">FN663/11.15/1.2/1000</f>
        <v>0.53796711509716</v>
      </c>
      <c r="FP663" s="450" t="n">
        <f aca="false">FN663/BS663*1000</f>
        <v>204.633972992182</v>
      </c>
      <c r="FQ663" s="458" t="n">
        <v>39.6</v>
      </c>
      <c r="FR663" s="459" t="n">
        <f aca="false">FQ663/BS663*1000</f>
        <v>1.12579957356077</v>
      </c>
      <c r="FS663" s="577" t="n">
        <v>8.01</v>
      </c>
      <c r="FT663" s="578" t="n">
        <v>12</v>
      </c>
      <c r="FU663" s="661" t="n">
        <v>57</v>
      </c>
      <c r="FV663" s="580" t="n">
        <v>2</v>
      </c>
      <c r="FW663" s="581" t="n">
        <v>0.32</v>
      </c>
      <c r="FX663" s="580" t="n">
        <v>8</v>
      </c>
      <c r="FY663" s="453" t="n">
        <f aca="false">1-FV663/(EG663+DD663)</f>
        <v>0.894736842105263</v>
      </c>
      <c r="FZ663" s="453" t="n">
        <f aca="false">1-FW663/(EF663+DC663)</f>
        <v>0.709090909090909</v>
      </c>
      <c r="GA663" s="430" t="n">
        <f aca="false">EF663+DC663-FW663</f>
        <v>0.78</v>
      </c>
      <c r="GB663" s="514" t="n">
        <f aca="false">1-FT663/DZ663</f>
        <v>0.160839160839161</v>
      </c>
      <c r="GC663" s="515" t="n">
        <f aca="false">(CW663+DZ663-FT663)</f>
        <v>2.3</v>
      </c>
      <c r="GD663" s="514" t="n">
        <f aca="false">1-FU663/EA663</f>
        <v>-0.107226107226107</v>
      </c>
      <c r="GE663" s="528" t="n">
        <f aca="false">CX663+EA663-FU663</f>
        <v>-5.52</v>
      </c>
      <c r="GF663" s="462" t="n">
        <f aca="false">4100/BS663*24</f>
        <v>2.79744136460554</v>
      </c>
      <c r="GG663" s="607" t="n">
        <v>12</v>
      </c>
      <c r="GH663" s="451" t="n">
        <f aca="false">GG663/80</f>
        <v>0.15</v>
      </c>
      <c r="GI663" s="406" t="n">
        <v>84</v>
      </c>
      <c r="GJ663" s="463" t="n">
        <f aca="false">GI663/GG663</f>
        <v>7</v>
      </c>
      <c r="GK663" s="464" t="n">
        <f aca="false">GG663/(BS663/24)*1000</f>
        <v>8.18763326226013</v>
      </c>
      <c r="GL663" s="465" t="n">
        <v>8.21</v>
      </c>
      <c r="GM663" s="530" t="n">
        <v>10.7</v>
      </c>
      <c r="GN663" s="407" t="n">
        <v>50</v>
      </c>
      <c r="GO663" s="514" t="n">
        <f aca="false">1-GM663/FT663</f>
        <v>0.108333333333333</v>
      </c>
      <c r="GP663" s="451" t="n">
        <f aca="false">1-GN663/FU663</f>
        <v>0.12280701754386</v>
      </c>
      <c r="GQ663" s="578" t="n">
        <v>8</v>
      </c>
      <c r="GR663" s="456" t="n">
        <f aca="false">4300/BS663*24</f>
        <v>2.93390191897655</v>
      </c>
      <c r="GS663" s="532" t="n">
        <f aca="false">HC663</f>
        <v>10.7</v>
      </c>
      <c r="GT663" s="532" t="n">
        <f aca="false">HD663</f>
        <v>33.17</v>
      </c>
      <c r="GU663" s="514" t="n">
        <f aca="false">1-GS663/GM663</f>
        <v>0</v>
      </c>
      <c r="GV663" s="514" t="n">
        <f aca="false">1-GT663/GN663</f>
        <v>0.3366</v>
      </c>
      <c r="GW663" s="514" t="n">
        <f aca="false">1-HC663/FT663</f>
        <v>0.108333333333333</v>
      </c>
      <c r="GX663" s="514" t="n">
        <f aca="false">1-HD663/FU663</f>
        <v>0.418070175438596</v>
      </c>
      <c r="GY663" s="463" t="n">
        <f aca="false">GK663/(FU663-HD663)</f>
        <v>0.343585113817043</v>
      </c>
      <c r="GZ663" s="406" t="n">
        <v>35243</v>
      </c>
      <c r="HA663" s="582" t="n">
        <v>8.45</v>
      </c>
      <c r="HB663" s="452" t="n">
        <v>8.18</v>
      </c>
      <c r="HC663" s="578" t="n">
        <v>10.7</v>
      </c>
      <c r="HD663" s="464" t="n">
        <f aca="false">HC663*3.1</f>
        <v>33.17</v>
      </c>
      <c r="HE663" s="464" t="n">
        <v>12.2</v>
      </c>
      <c r="HF663" s="464" t="n">
        <f aca="false">HE663*2.7</f>
        <v>32.94</v>
      </c>
      <c r="HG663" s="583"/>
      <c r="HH663" s="576" t="n">
        <v>6</v>
      </c>
      <c r="HI663" s="584" t="n">
        <v>8680</v>
      </c>
      <c r="HJ663" s="407" t="n">
        <f aca="false">HI663*0.67</f>
        <v>5815.6</v>
      </c>
      <c r="HK663" s="407" t="n">
        <v>338</v>
      </c>
      <c r="HL663" s="550" t="n">
        <v>1673</v>
      </c>
      <c r="HM663" s="585" t="n">
        <v>6.8</v>
      </c>
      <c r="HN663" s="462" t="n">
        <v>3.85</v>
      </c>
      <c r="HO663" s="575" t="n">
        <v>0.14</v>
      </c>
      <c r="HP663" s="549" t="n">
        <v>0.01</v>
      </c>
      <c r="HQ663" s="586" t="n">
        <v>5.6</v>
      </c>
      <c r="HR663" s="587" t="n">
        <v>0.38</v>
      </c>
      <c r="HS663" s="521" t="n">
        <v>0.33</v>
      </c>
      <c r="HT663" s="588" t="n">
        <v>4</v>
      </c>
      <c r="HU663" s="523" t="n">
        <f aca="false">72500/BA663*24</f>
        <v>52.8955768353853</v>
      </c>
      <c r="HV663" s="514" t="n">
        <f aca="false">1-HC663/BE663</f>
        <v>0.632302405498282</v>
      </c>
      <c r="HW663" s="514" t="n">
        <f aca="false">1-HD663/BF663</f>
        <v>0.833316582914573</v>
      </c>
      <c r="HX663" s="514" t="n">
        <f aca="false">1-HN663/BK663</f>
        <v>0.802564102564103</v>
      </c>
      <c r="HY663" s="600"/>
    </row>
    <row r="664" s="599" customFormat="true" ht="15.9" hidden="false" customHeight="true" outlineLevel="0" collapsed="false">
      <c r="A664" s="401" t="n">
        <v>44146</v>
      </c>
      <c r="B664" s="516" t="n">
        <v>31717</v>
      </c>
      <c r="C664" s="403" t="n">
        <f aca="false">B664/$B$6</f>
        <v>0.63434</v>
      </c>
      <c r="D664" s="572" t="n">
        <v>7.98</v>
      </c>
      <c r="E664" s="573" t="n">
        <v>34</v>
      </c>
      <c r="F664" s="407" t="n">
        <v>228</v>
      </c>
      <c r="G664" s="407" t="n">
        <f aca="false">F664*B664/1000</f>
        <v>7231.476</v>
      </c>
      <c r="H664" s="403" t="n">
        <f aca="false">G664/$G$6</f>
        <v>0.28925904</v>
      </c>
      <c r="I664" s="574"/>
      <c r="J664" s="407"/>
      <c r="K664" s="575"/>
      <c r="L664" s="575"/>
      <c r="M664" s="575"/>
      <c r="N664" s="576"/>
      <c r="O664" s="576"/>
      <c r="P664" s="410"/>
      <c r="Q664" s="410" t="n">
        <v>1800</v>
      </c>
      <c r="R664" s="410"/>
      <c r="S664" s="410"/>
      <c r="T664" s="411" t="n">
        <v>4.86</v>
      </c>
      <c r="U664" s="410" t="n">
        <f aca="false">V664/2.9</f>
        <v>3354.48275862069</v>
      </c>
      <c r="V664" s="410" t="n">
        <v>9728</v>
      </c>
      <c r="W664" s="410" t="n">
        <v>3023</v>
      </c>
      <c r="X664" s="517" t="n">
        <v>480</v>
      </c>
      <c r="Y664" s="474"/>
      <c r="Z664" s="430"/>
      <c r="AA664" s="410"/>
      <c r="AB664" s="410"/>
      <c r="AC664" s="410"/>
      <c r="AD664" s="475"/>
      <c r="AE664" s="478"/>
      <c r="AF664" s="479" t="n">
        <f aca="false">X664+Q664</f>
        <v>2280</v>
      </c>
      <c r="AG664" s="478" t="n">
        <f aca="false">AF664/$AF$6</f>
        <v>0.912</v>
      </c>
      <c r="AH664" s="479" t="n">
        <f aca="false">AI664/2.9</f>
        <v>2664.8275862069</v>
      </c>
      <c r="AI664" s="479" t="n">
        <f aca="false">(V664*Q664+F664*X664)/AF664</f>
        <v>7728</v>
      </c>
      <c r="AJ664" s="474" t="n">
        <f aca="false">(V664*Q664+X664*F664)/1000</f>
        <v>17619.84</v>
      </c>
      <c r="AK664" s="478" t="n">
        <f aca="false">AJ664/$AJ$6</f>
        <v>0.783104</v>
      </c>
      <c r="AL664" s="448" t="n">
        <v>37</v>
      </c>
      <c r="AM664" s="480"/>
      <c r="AN664" s="474" t="n">
        <v>4844</v>
      </c>
      <c r="AO664" s="474" t="n">
        <v>4712</v>
      </c>
      <c r="AP664" s="480" t="n">
        <v>7.43</v>
      </c>
      <c r="AQ664" s="448" t="n">
        <v>705</v>
      </c>
      <c r="AR664" s="474" t="n">
        <f aca="false">AQ664*3</f>
        <v>2115</v>
      </c>
      <c r="AS664" s="658" t="n">
        <f aca="false">AR664/AQ664</f>
        <v>3</v>
      </c>
      <c r="AT664" s="474" t="n">
        <v>5450</v>
      </c>
      <c r="AU664" s="448"/>
      <c r="AV664" s="481" t="n">
        <v>0.9</v>
      </c>
      <c r="AW664" s="480" t="n">
        <v>6.7</v>
      </c>
      <c r="AX664" s="480" t="n">
        <v>40.75</v>
      </c>
      <c r="AY664" s="481" t="n">
        <v>10.7</v>
      </c>
      <c r="AZ664" s="481" t="n">
        <v>1.9</v>
      </c>
      <c r="BA664" s="421" t="n">
        <f aca="false">CC664+DF664</f>
        <v>33633</v>
      </c>
      <c r="BB664" s="422" t="n">
        <f aca="false">BA664/$BA$6</f>
        <v>0.67266</v>
      </c>
      <c r="BC664" s="423"/>
      <c r="BD664" s="424" t="n">
        <v>8.07</v>
      </c>
      <c r="BE664" s="425" t="n">
        <v>23.9</v>
      </c>
      <c r="BF664" s="421" t="n">
        <v>205</v>
      </c>
      <c r="BG664" s="427" t="n">
        <v>7780</v>
      </c>
      <c r="BH664" s="421" t="n">
        <f aca="false">BG664*0.67</f>
        <v>5212.6</v>
      </c>
      <c r="BI664" s="433"/>
      <c r="BJ664" s="422"/>
      <c r="BK664" s="428" t="n">
        <v>19.2</v>
      </c>
      <c r="BL664" s="428"/>
      <c r="BM664" s="429"/>
      <c r="BN664" s="423"/>
      <c r="BO664" s="426" t="n">
        <v>218</v>
      </c>
      <c r="BP664" s="426"/>
      <c r="BQ664" s="424" t="n">
        <v>3.14</v>
      </c>
      <c r="BR664" s="422" t="n">
        <f aca="false">BQ664/$BQ$6</f>
        <v>0.436111111111111</v>
      </c>
      <c r="BS664" s="410" t="n">
        <f aca="false">BA664+AF664</f>
        <v>35913</v>
      </c>
      <c r="BT664" s="430" t="n">
        <f aca="false">(BD664*BA664+AP664*AF664)/(AF664+BA664)</f>
        <v>8.02936847381171</v>
      </c>
      <c r="BU664" s="431" t="n">
        <f aca="false">(AQ664*Y664+BA664*BE664)/(BA664+Y664)</f>
        <v>23.9</v>
      </c>
      <c r="BV664" s="431" t="n">
        <f aca="false">(BA664*BF664+AR664*AF664)/(AF664+BA664)</f>
        <v>326.259710968173</v>
      </c>
      <c r="BW664" s="431" t="n">
        <f aca="false">(BA664*BG664+AS664*AF664)/(AF664+BA664)</f>
        <v>7286.26347005263</v>
      </c>
      <c r="BX664" s="431" t="n">
        <f aca="false">BW664*0.65</f>
        <v>4736.07125553421</v>
      </c>
      <c r="BY664" s="431" t="n">
        <f aca="false">(BK664*BA664+AY664*AF664)/BS664</f>
        <v>18.6603625428118</v>
      </c>
      <c r="BZ664" s="431"/>
      <c r="CA664" s="432"/>
      <c r="CB664" s="431" t="n">
        <f aca="false">BO664</f>
        <v>218</v>
      </c>
      <c r="CC664" s="433" t="n">
        <v>16817</v>
      </c>
      <c r="CD664" s="412" t="n">
        <f aca="false">CC664+AF664/2</f>
        <v>17957</v>
      </c>
      <c r="CE664" s="422" t="n">
        <f aca="false">CD664/25000</f>
        <v>0.71828</v>
      </c>
      <c r="CF664" s="434" t="n">
        <f aca="false">6700/CD664*24</f>
        <v>8.95472517681127</v>
      </c>
      <c r="CG664" s="435"/>
      <c r="CH664" s="428"/>
      <c r="CI664" s="447" t="n">
        <f aca="false">9500/CD664*24</f>
        <v>12.6969983850309</v>
      </c>
      <c r="CJ664" s="437" t="n">
        <v>27.5</v>
      </c>
      <c r="CK664" s="437" t="n">
        <v>2.92</v>
      </c>
      <c r="CL664" s="424"/>
      <c r="CM664" s="424" t="n">
        <v>14.8</v>
      </c>
      <c r="CN664" s="424" t="n">
        <v>66</v>
      </c>
      <c r="CO664" s="433"/>
      <c r="CP664" s="433"/>
      <c r="CQ664" s="438"/>
      <c r="CR664" s="438" t="n">
        <v>0.98</v>
      </c>
      <c r="CS664" s="425"/>
      <c r="CT664" s="433" t="n">
        <f aca="false">3500/CD664*24</f>
        <v>4.67784151027455</v>
      </c>
      <c r="CU664" s="435" t="n">
        <v>6.93</v>
      </c>
      <c r="CV664" s="439"/>
      <c r="CW664" s="440"/>
      <c r="CX664" s="441"/>
      <c r="CY664" s="442"/>
      <c r="CZ664" s="443"/>
      <c r="DA664" s="443"/>
      <c r="DB664" s="443"/>
      <c r="DC664" s="443"/>
      <c r="DD664" s="444"/>
      <c r="DE664" s="441"/>
      <c r="DF664" s="445" t="n">
        <v>16816</v>
      </c>
      <c r="DG664" s="446" t="n">
        <f aca="false">DF664+AF664/2</f>
        <v>17956</v>
      </c>
      <c r="DH664" s="422" t="n">
        <f aca="false">DG664/25000</f>
        <v>0.71824</v>
      </c>
      <c r="DI664" s="447" t="n">
        <f aca="false">6700/DG664*24</f>
        <v>8.95522388059702</v>
      </c>
      <c r="DJ664" s="435" t="n">
        <v>7.88</v>
      </c>
      <c r="DK664" s="428" t="n">
        <v>4.4</v>
      </c>
      <c r="DL664" s="447" t="n">
        <f aca="false">9500/DG664*24</f>
        <v>12.6977055023391</v>
      </c>
      <c r="DM664" s="423" t="n">
        <v>27.7</v>
      </c>
      <c r="DN664" s="423" t="n">
        <v>3.28</v>
      </c>
      <c r="DO664" s="424" t="n">
        <v>7.84</v>
      </c>
      <c r="DP664" s="424" t="n">
        <v>14.6</v>
      </c>
      <c r="DQ664" s="424" t="n">
        <v>67</v>
      </c>
      <c r="DR664" s="433"/>
      <c r="DS664" s="433"/>
      <c r="DT664" s="438"/>
      <c r="DU664" s="438" t="n">
        <v>0.97</v>
      </c>
      <c r="DV664" s="425"/>
      <c r="DW664" s="447" t="n">
        <f aca="false">3500/DG664*24</f>
        <v>4.67810202717754</v>
      </c>
      <c r="DX664" s="435" t="n">
        <v>7.56</v>
      </c>
      <c r="DY664" s="439" t="n">
        <v>8.06</v>
      </c>
      <c r="DZ664" s="440" t="n">
        <v>13.9</v>
      </c>
      <c r="EA664" s="661" t="n">
        <f aca="false">DZ664*3.6</f>
        <v>50.04</v>
      </c>
      <c r="EB664" s="442" t="n">
        <v>7780</v>
      </c>
      <c r="EC664" s="443" t="n">
        <v>6.6</v>
      </c>
      <c r="ED664" s="443"/>
      <c r="EE664" s="443"/>
      <c r="EF664" s="443"/>
      <c r="EG664" s="444" t="n">
        <v>11</v>
      </c>
      <c r="EH664" s="441"/>
      <c r="EI664" s="430" t="n">
        <f aca="false">DY664</f>
        <v>8.06</v>
      </c>
      <c r="EJ664" s="448" t="n">
        <f aca="false">DZ664</f>
        <v>13.9</v>
      </c>
      <c r="EK664" s="449" t="n">
        <f aca="false">EA664</f>
        <v>50.04</v>
      </c>
      <c r="EL664" s="418" t="n">
        <f aca="false">EB664</f>
        <v>7780</v>
      </c>
      <c r="EM664" s="432" t="n">
        <f aca="false">EC664</f>
        <v>6.6</v>
      </c>
      <c r="EN664" s="432"/>
      <c r="EO664" s="432"/>
      <c r="EP664" s="432"/>
      <c r="EQ664" s="431" t="n">
        <f aca="false">EG664</f>
        <v>11</v>
      </c>
      <c r="ER664" s="449"/>
      <c r="ES664" s="450" t="n">
        <f aca="false">44000/(BA664+AF664)*24</f>
        <v>29.4043939520508</v>
      </c>
      <c r="ET664" s="451" t="n">
        <f aca="false">(BA664+AF664)/BA$6</f>
        <v>0.71826</v>
      </c>
      <c r="EU664" s="452" t="n">
        <f aca="false">BV664/1000/ES664*24</f>
        <v>0.266294659090909</v>
      </c>
      <c r="EV664" s="451" t="n">
        <f aca="false">EU664/$EU$6</f>
        <v>0.493138257575758</v>
      </c>
      <c r="EW664" s="514" t="n">
        <f aca="false">1-EM664/BY664</f>
        <v>0.646309122619785</v>
      </c>
      <c r="EX664" s="515" t="n">
        <f aca="false">BY664-EM664</f>
        <v>12.0603625428118</v>
      </c>
      <c r="EY664" s="514" t="n">
        <f aca="false">1-EJ664/BU664</f>
        <v>0.418410041841004</v>
      </c>
      <c r="EZ664" s="515" t="n">
        <f aca="false">BU664-EJ664</f>
        <v>10</v>
      </c>
      <c r="FA664" s="451" t="n">
        <f aca="false">1-EK664/BV664</f>
        <v>0.846625254918829</v>
      </c>
      <c r="FB664" s="432" t="n">
        <f aca="false">BV664-EK664</f>
        <v>276.219710968173</v>
      </c>
      <c r="FC664" s="453"/>
      <c r="FD664" s="432"/>
      <c r="FE664" s="453" t="n">
        <f aca="false">1-EQ664/CB664</f>
        <v>0.94954128440367</v>
      </c>
      <c r="FF664" s="431" t="n">
        <f aca="false">CB664-EQ664</f>
        <v>207</v>
      </c>
      <c r="FG664" s="406" t="n">
        <v>50400</v>
      </c>
      <c r="FH664" s="590" t="n">
        <v>644</v>
      </c>
      <c r="FI664" s="591" t="n">
        <v>18.9</v>
      </c>
      <c r="FJ664" s="592"/>
      <c r="FK664" s="456" t="n">
        <f aca="false">3000/BS664*24</f>
        <v>2.00484504218528</v>
      </c>
      <c r="FL664" s="531" t="n">
        <v>1800</v>
      </c>
      <c r="FM664" s="456" t="n">
        <f aca="false">FL664/BS664*1000</f>
        <v>50.121126054632</v>
      </c>
      <c r="FN664" s="531" t="n">
        <v>7673</v>
      </c>
      <c r="FO664" s="533" t="n">
        <f aca="false">FN664/11.15/1.2/1000</f>
        <v>0.573467862481315</v>
      </c>
      <c r="FP664" s="450" t="n">
        <f aca="false">FN664/BS664*1000</f>
        <v>213.655222342884</v>
      </c>
      <c r="FQ664" s="458" t="n">
        <v>39.6</v>
      </c>
      <c r="FR664" s="459" t="n">
        <f aca="false">FQ664/BS664*1000</f>
        <v>1.1026647732019</v>
      </c>
      <c r="FS664" s="577" t="n">
        <v>8.05</v>
      </c>
      <c r="FT664" s="578" t="n">
        <v>11.8</v>
      </c>
      <c r="FU664" s="661" t="n">
        <v>51</v>
      </c>
      <c r="FV664" s="580" t="n">
        <v>2</v>
      </c>
      <c r="FW664" s="581"/>
      <c r="FX664" s="580"/>
      <c r="FY664" s="453" t="n">
        <f aca="false">1-FV664/(EG664+DD664)</f>
        <v>0.818181818181818</v>
      </c>
      <c r="FZ664" s="453"/>
      <c r="GA664" s="430"/>
      <c r="GB664" s="514" t="n">
        <f aca="false">1-FT664/DZ664</f>
        <v>0.151079136690647</v>
      </c>
      <c r="GC664" s="515" t="n">
        <f aca="false">(CW664+DZ664-FT664)</f>
        <v>2.1</v>
      </c>
      <c r="GD664" s="514" t="n">
        <f aca="false">1-FU664/EA664</f>
        <v>-0.0191846522781776</v>
      </c>
      <c r="GE664" s="528" t="n">
        <f aca="false">CX664+EA664-FU664</f>
        <v>-0.960000000000001</v>
      </c>
      <c r="GF664" s="462" t="n">
        <f aca="false">4100/BS664*24</f>
        <v>2.73995489098655</v>
      </c>
      <c r="GG664" s="607" t="n">
        <v>12</v>
      </c>
      <c r="GH664" s="451" t="n">
        <f aca="false">GG664/80</f>
        <v>0.15</v>
      </c>
      <c r="GI664" s="406" t="n">
        <v>84</v>
      </c>
      <c r="GJ664" s="463" t="n">
        <f aca="false">GI664/GG664</f>
        <v>7</v>
      </c>
      <c r="GK664" s="464" t="n">
        <f aca="false">GG664/(BS664/24)*1000</f>
        <v>8.01938016874112</v>
      </c>
      <c r="GL664" s="465" t="n">
        <v>8.11</v>
      </c>
      <c r="GM664" s="530" t="n">
        <v>11.1</v>
      </c>
      <c r="GN664" s="407" t="n">
        <v>45</v>
      </c>
      <c r="GO664" s="514" t="n">
        <f aca="false">1-GM664/FT664</f>
        <v>0.0593220338983052</v>
      </c>
      <c r="GP664" s="451" t="n">
        <f aca="false">1-GN664/FU664</f>
        <v>0.117647058823529</v>
      </c>
      <c r="GQ664" s="578" t="n">
        <v>8</v>
      </c>
      <c r="GR664" s="456" t="n">
        <f aca="false">4300/BS664*24</f>
        <v>2.87361122713224</v>
      </c>
      <c r="GS664" s="532" t="n">
        <f aca="false">HC664</f>
        <v>11</v>
      </c>
      <c r="GT664" s="532" t="n">
        <f aca="false">HD664</f>
        <v>34.1</v>
      </c>
      <c r="GU664" s="514" t="n">
        <f aca="false">1-GS664/GM664</f>
        <v>0.00900900900900903</v>
      </c>
      <c r="GV664" s="514" t="n">
        <f aca="false">1-GT664/GN664</f>
        <v>0.242222222222222</v>
      </c>
      <c r="GW664" s="514" t="n">
        <f aca="false">1-HC664/FT664</f>
        <v>0.0677966101694916</v>
      </c>
      <c r="GX664" s="514" t="n">
        <f aca="false">1-HD664/FU664</f>
        <v>0.331372549019608</v>
      </c>
      <c r="GY664" s="463" t="n">
        <f aca="false">GK664/(FU664-HD664)</f>
        <v>0.474519536611901</v>
      </c>
      <c r="GZ664" s="406" t="n">
        <v>35329</v>
      </c>
      <c r="HA664" s="582" t="n">
        <v>8.36</v>
      </c>
      <c r="HB664" s="452" t="n">
        <v>8.14</v>
      </c>
      <c r="HC664" s="578" t="n">
        <v>11</v>
      </c>
      <c r="HD664" s="464" t="n">
        <f aca="false">HC664*3.1</f>
        <v>34.1</v>
      </c>
      <c r="HE664" s="464" t="n">
        <v>11.5</v>
      </c>
      <c r="HF664" s="464" t="n">
        <f aca="false">HE664*2.7</f>
        <v>31.05</v>
      </c>
      <c r="HG664" s="583"/>
      <c r="HH664" s="576" t="n">
        <v>8</v>
      </c>
      <c r="HI664" s="584" t="n">
        <v>8260</v>
      </c>
      <c r="HJ664" s="407" t="n">
        <f aca="false">HI664*0.67</f>
        <v>5534.2</v>
      </c>
      <c r="HK664" s="407"/>
      <c r="HL664" s="550"/>
      <c r="HM664" s="585"/>
      <c r="HN664" s="462" t="n">
        <v>4.05</v>
      </c>
      <c r="HO664" s="575"/>
      <c r="HP664" s="549" t="n">
        <v>0.01</v>
      </c>
      <c r="HQ664" s="586"/>
      <c r="HR664" s="587"/>
      <c r="HS664" s="521" t="n">
        <v>0.24</v>
      </c>
      <c r="HT664" s="588" t="n">
        <v>4</v>
      </c>
      <c r="HU664" s="523" t="n">
        <f aca="false">72500/BA664*24</f>
        <v>51.7349032200517</v>
      </c>
      <c r="HV664" s="514" t="n">
        <f aca="false">1-HC664/BE664</f>
        <v>0.539748953974895</v>
      </c>
      <c r="HW664" s="514" t="n">
        <f aca="false">1-HD664/BF664</f>
        <v>0.833658536585366</v>
      </c>
      <c r="HX664" s="514" t="n">
        <f aca="false">1-HN664/BK664</f>
        <v>0.7890625</v>
      </c>
      <c r="HY664" s="600"/>
    </row>
    <row r="665" s="599" customFormat="true" ht="15.9" hidden="false" customHeight="true" outlineLevel="0" collapsed="false">
      <c r="A665" s="401" t="n">
        <v>44147</v>
      </c>
      <c r="B665" s="516" t="n">
        <v>36237</v>
      </c>
      <c r="C665" s="403" t="n">
        <f aca="false">B665/$B$6</f>
        <v>0.72474</v>
      </c>
      <c r="D665" s="572" t="n">
        <v>8.12</v>
      </c>
      <c r="E665" s="573" t="n">
        <v>42.4</v>
      </c>
      <c r="F665" s="407" t="n">
        <v>206</v>
      </c>
      <c r="G665" s="407" t="n">
        <f aca="false">F665*B665/1000</f>
        <v>7464.822</v>
      </c>
      <c r="H665" s="403" t="n">
        <f aca="false">G665/$G$6</f>
        <v>0.29859288</v>
      </c>
      <c r="I665" s="574"/>
      <c r="J665" s="407"/>
      <c r="K665" s="575"/>
      <c r="L665" s="575"/>
      <c r="M665" s="575"/>
      <c r="N665" s="576"/>
      <c r="O665" s="576"/>
      <c r="P665" s="410"/>
      <c r="Q665" s="410" t="n">
        <v>1800</v>
      </c>
      <c r="R665" s="410"/>
      <c r="S665" s="410"/>
      <c r="T665" s="411" t="n">
        <v>5.02</v>
      </c>
      <c r="U665" s="410" t="n">
        <f aca="false">V665/2.9</f>
        <v>3235.51724137931</v>
      </c>
      <c r="V665" s="410" t="n">
        <v>9383</v>
      </c>
      <c r="W665" s="410" t="n">
        <v>3719</v>
      </c>
      <c r="X665" s="517" t="n">
        <v>480</v>
      </c>
      <c r="Y665" s="474"/>
      <c r="Z665" s="430"/>
      <c r="AA665" s="410"/>
      <c r="AB665" s="410"/>
      <c r="AC665" s="410"/>
      <c r="AD665" s="475"/>
      <c r="AE665" s="478"/>
      <c r="AF665" s="479" t="n">
        <f aca="false">X665+Q665</f>
        <v>2280</v>
      </c>
      <c r="AG665" s="478" t="n">
        <f aca="false">AF665/$AF$6</f>
        <v>0.912</v>
      </c>
      <c r="AH665" s="479" t="n">
        <f aca="false">AI665/2.9</f>
        <v>2569.31034482759</v>
      </c>
      <c r="AI665" s="479" t="n">
        <f aca="false">(V665*Q665+F665*X665)/AF665</f>
        <v>7451</v>
      </c>
      <c r="AJ665" s="474" t="n">
        <f aca="false">(V665*Q665+X665*F665)/1000</f>
        <v>16988.28</v>
      </c>
      <c r="AK665" s="478" t="n">
        <f aca="false">AJ665/$AJ$6</f>
        <v>0.755034666666667</v>
      </c>
      <c r="AL665" s="448" t="n">
        <v>37</v>
      </c>
      <c r="AM665" s="480"/>
      <c r="AN665" s="474" t="n">
        <v>4707</v>
      </c>
      <c r="AO665" s="474" t="n">
        <v>4595</v>
      </c>
      <c r="AP665" s="480" t="n">
        <v>7.16</v>
      </c>
      <c r="AQ665" s="448" t="n">
        <v>733</v>
      </c>
      <c r="AR665" s="474" t="n">
        <f aca="false">AQ665*3</f>
        <v>2199</v>
      </c>
      <c r="AS665" s="658" t="n">
        <f aca="false">AR665/AQ665</f>
        <v>3</v>
      </c>
      <c r="AT665" s="474" t="n">
        <v>5280</v>
      </c>
      <c r="AU665" s="448"/>
      <c r="AV665" s="481" t="n">
        <v>1.1</v>
      </c>
      <c r="AW665" s="480" t="n">
        <v>5.85</v>
      </c>
      <c r="AX665" s="480" t="n">
        <v>40.14</v>
      </c>
      <c r="AY665" s="481" t="n">
        <v>10.7</v>
      </c>
      <c r="AZ665" s="481" t="n">
        <v>1.4</v>
      </c>
      <c r="BA665" s="421" t="n">
        <f aca="false">CC665+DF665</f>
        <v>33144</v>
      </c>
      <c r="BB665" s="422" t="n">
        <f aca="false">BA665/$BA$6</f>
        <v>0.66288</v>
      </c>
      <c r="BC665" s="423"/>
      <c r="BD665" s="424" t="n">
        <v>8</v>
      </c>
      <c r="BE665" s="425" t="n">
        <v>31.8</v>
      </c>
      <c r="BF665" s="421" t="n">
        <v>173</v>
      </c>
      <c r="BG665" s="427" t="n">
        <v>6390</v>
      </c>
      <c r="BH665" s="421" t="n">
        <f aca="false">BG665*0.67</f>
        <v>4281.3</v>
      </c>
      <c r="BI665" s="433"/>
      <c r="BJ665" s="422"/>
      <c r="BK665" s="428" t="n">
        <v>21.8</v>
      </c>
      <c r="BL665" s="428"/>
      <c r="BM665" s="429"/>
      <c r="BN665" s="423"/>
      <c r="BO665" s="426" t="n">
        <v>228</v>
      </c>
      <c r="BP665" s="426"/>
      <c r="BQ665" s="424" t="n">
        <v>5.39</v>
      </c>
      <c r="BR665" s="422" t="n">
        <f aca="false">BQ665/$BQ$6</f>
        <v>0.748611111111111</v>
      </c>
      <c r="BS665" s="410" t="n">
        <f aca="false">BA665+AF665</f>
        <v>35424</v>
      </c>
      <c r="BT665" s="430" t="n">
        <f aca="false">(BD665*BA665+AP665*AF665)/(AF665+BA665)</f>
        <v>7.94593495934959</v>
      </c>
      <c r="BU665" s="431" t="n">
        <f aca="false">(AQ665*Y665+BA665*BE665)/(BA665+Y665)</f>
        <v>31.8</v>
      </c>
      <c r="BV665" s="431" t="n">
        <f aca="false">(BA665*BF665+AR665*AF665)/(AF665+BA665)</f>
        <v>303.39972899729</v>
      </c>
      <c r="BW665" s="431" t="n">
        <f aca="false">(BA665*BG665+AS665*AF665)/(AF665+BA665)</f>
        <v>5978.91260162602</v>
      </c>
      <c r="BX665" s="431" t="n">
        <f aca="false">BW665*0.65</f>
        <v>3886.29319105691</v>
      </c>
      <c r="BY665" s="431" t="n">
        <f aca="false">(BK665*BA665+AY665*AF665)/BS665</f>
        <v>21.0855691056911</v>
      </c>
      <c r="BZ665" s="431"/>
      <c r="CA665" s="432"/>
      <c r="CB665" s="431" t="n">
        <f aca="false">BO665</f>
        <v>228</v>
      </c>
      <c r="CC665" s="433" t="n">
        <v>16620</v>
      </c>
      <c r="CD665" s="412" t="n">
        <f aca="false">CC665+AF665/2</f>
        <v>17760</v>
      </c>
      <c r="CE665" s="422" t="n">
        <f aca="false">CD665/25000</f>
        <v>0.7104</v>
      </c>
      <c r="CF665" s="434" t="n">
        <f aca="false">6700/CD665*24</f>
        <v>9.05405405405405</v>
      </c>
      <c r="CG665" s="435"/>
      <c r="CH665" s="428"/>
      <c r="CI665" s="447" t="n">
        <f aca="false">9500/CD665*24</f>
        <v>12.8378378378378</v>
      </c>
      <c r="CJ665" s="437" t="n">
        <v>27.2</v>
      </c>
      <c r="CK665" s="437" t="n">
        <v>2.02</v>
      </c>
      <c r="CL665" s="424"/>
      <c r="CM665" s="424" t="n">
        <v>15.1</v>
      </c>
      <c r="CN665" s="424" t="n">
        <v>85</v>
      </c>
      <c r="CO665" s="433"/>
      <c r="CP665" s="433"/>
      <c r="CQ665" s="438"/>
      <c r="CR665" s="438" t="n">
        <v>0.98</v>
      </c>
      <c r="CS665" s="425"/>
      <c r="CT665" s="433" t="n">
        <f aca="false">3500/CD665*24</f>
        <v>4.72972972972973</v>
      </c>
      <c r="CU665" s="435" t="n">
        <v>6.94</v>
      </c>
      <c r="CV665" s="439"/>
      <c r="CW665" s="440"/>
      <c r="CX665" s="441"/>
      <c r="CY665" s="442"/>
      <c r="CZ665" s="443"/>
      <c r="DA665" s="443"/>
      <c r="DB665" s="443"/>
      <c r="DC665" s="443"/>
      <c r="DD665" s="444"/>
      <c r="DE665" s="441"/>
      <c r="DF665" s="445" t="n">
        <v>16524</v>
      </c>
      <c r="DG665" s="446" t="n">
        <f aca="false">DF665+AF665/2</f>
        <v>17664</v>
      </c>
      <c r="DH665" s="422" t="n">
        <f aca="false">DG665/25000</f>
        <v>0.70656</v>
      </c>
      <c r="DI665" s="447" t="n">
        <f aca="false">6700/DG665*24</f>
        <v>9.10326086956522</v>
      </c>
      <c r="DJ665" s="435" t="n">
        <v>7.68</v>
      </c>
      <c r="DK665" s="428" t="n">
        <v>4.6</v>
      </c>
      <c r="DL665" s="447" t="n">
        <f aca="false">9500/DG665*24</f>
        <v>12.9076086956522</v>
      </c>
      <c r="DM665" s="423" t="n">
        <v>27.3</v>
      </c>
      <c r="DN665" s="423" t="n">
        <v>3.88</v>
      </c>
      <c r="DO665" s="424" t="n">
        <v>7.77</v>
      </c>
      <c r="DP665" s="424" t="n">
        <v>17</v>
      </c>
      <c r="DQ665" s="424" t="n">
        <v>72</v>
      </c>
      <c r="DR665" s="433"/>
      <c r="DS665" s="433"/>
      <c r="DT665" s="438"/>
      <c r="DU665" s="438" t="n">
        <v>0.97</v>
      </c>
      <c r="DV665" s="425"/>
      <c r="DW665" s="447" t="n">
        <f aca="false">3500/DG665*24</f>
        <v>4.7554347826087</v>
      </c>
      <c r="DX665" s="435" t="n">
        <v>7.88</v>
      </c>
      <c r="DY665" s="439" t="n">
        <v>8</v>
      </c>
      <c r="DZ665" s="440" t="n">
        <v>15</v>
      </c>
      <c r="EA665" s="661" t="n">
        <f aca="false">DZ665*3.6</f>
        <v>54</v>
      </c>
      <c r="EB665" s="442" t="n">
        <v>6920</v>
      </c>
      <c r="EC665" s="443" t="n">
        <v>7.2</v>
      </c>
      <c r="ED665" s="443"/>
      <c r="EE665" s="443"/>
      <c r="EF665" s="443"/>
      <c r="EG665" s="444" t="n">
        <v>15</v>
      </c>
      <c r="EH665" s="441"/>
      <c r="EI665" s="430" t="n">
        <f aca="false">DY665</f>
        <v>8</v>
      </c>
      <c r="EJ665" s="448" t="n">
        <f aca="false">DZ665</f>
        <v>15</v>
      </c>
      <c r="EK665" s="449" t="n">
        <f aca="false">EA665</f>
        <v>54</v>
      </c>
      <c r="EL665" s="418" t="n">
        <f aca="false">EB665</f>
        <v>6920</v>
      </c>
      <c r="EM665" s="432" t="n">
        <f aca="false">EC665</f>
        <v>7.2</v>
      </c>
      <c r="EN665" s="432"/>
      <c r="EO665" s="432"/>
      <c r="EP665" s="432"/>
      <c r="EQ665" s="431" t="n">
        <f aca="false">EG665</f>
        <v>15</v>
      </c>
      <c r="ER665" s="449"/>
      <c r="ES665" s="450" t="n">
        <f aca="false">44000/(BA665+AF665)*24</f>
        <v>29.810298102981</v>
      </c>
      <c r="ET665" s="451" t="n">
        <f aca="false">(BA665+AF665)/BA$6</f>
        <v>0.70848</v>
      </c>
      <c r="EU665" s="452" t="n">
        <f aca="false">BV665/1000/ES665*24</f>
        <v>0.244264363636364</v>
      </c>
      <c r="EV665" s="451" t="n">
        <f aca="false">EU665/$EU$6</f>
        <v>0.452341414141414</v>
      </c>
      <c r="EW665" s="514" t="n">
        <f aca="false">1-EM665/BY665</f>
        <v>0.658534234295023</v>
      </c>
      <c r="EX665" s="515" t="n">
        <f aca="false">BY665-EM665</f>
        <v>13.8855691056911</v>
      </c>
      <c r="EY665" s="514" t="n">
        <f aca="false">1-EJ665/BU665</f>
        <v>0.528301886792453</v>
      </c>
      <c r="EZ665" s="515" t="n">
        <f aca="false">BU665-EJ665</f>
        <v>16.8</v>
      </c>
      <c r="FA665" s="451" t="n">
        <f aca="false">1-EK665/BV665</f>
        <v>0.822016980112456</v>
      </c>
      <c r="FB665" s="432" t="n">
        <f aca="false">BV665-EK665</f>
        <v>249.39972899729</v>
      </c>
      <c r="FC665" s="453"/>
      <c r="FD665" s="432"/>
      <c r="FE665" s="453" t="n">
        <f aca="false">1-EQ665/CB665</f>
        <v>0.934210526315789</v>
      </c>
      <c r="FF665" s="431" t="n">
        <f aca="false">CB665-EQ665</f>
        <v>213</v>
      </c>
      <c r="FG665" s="406" t="n">
        <v>50400</v>
      </c>
      <c r="FH665" s="590" t="n">
        <v>652</v>
      </c>
      <c r="FI665" s="591" t="n">
        <v>20.22</v>
      </c>
      <c r="FJ665" s="592"/>
      <c r="FK665" s="456" t="n">
        <f aca="false">3000/BS665*24</f>
        <v>2.03252032520325</v>
      </c>
      <c r="FL665" s="531" t="n">
        <v>1800</v>
      </c>
      <c r="FM665" s="456" t="n">
        <f aca="false">FL665/BS665*1000</f>
        <v>50.8130081300813</v>
      </c>
      <c r="FN665" s="531" t="n">
        <v>6672</v>
      </c>
      <c r="FO665" s="533" t="n">
        <f aca="false">FN665/11.15/1.2/1000</f>
        <v>0.498654708520179</v>
      </c>
      <c r="FP665" s="450" t="n">
        <f aca="false">FN665/BS665*1000</f>
        <v>188.346883468835</v>
      </c>
      <c r="FQ665" s="458" t="n">
        <v>39.6</v>
      </c>
      <c r="FR665" s="459" t="n">
        <f aca="false">FQ665/BS665*1000</f>
        <v>1.11788617886179</v>
      </c>
      <c r="FS665" s="577" t="n">
        <v>7.86</v>
      </c>
      <c r="FT665" s="578" t="n">
        <v>11.3</v>
      </c>
      <c r="FU665" s="661" t="n">
        <v>47</v>
      </c>
      <c r="FV665" s="580" t="n">
        <v>2</v>
      </c>
      <c r="FW665" s="581"/>
      <c r="FX665" s="580"/>
      <c r="FY665" s="453" t="n">
        <f aca="false">1-FV665/(EG665+DD665)</f>
        <v>0.866666666666667</v>
      </c>
      <c r="FZ665" s="453"/>
      <c r="GA665" s="430"/>
      <c r="GB665" s="514" t="n">
        <f aca="false">1-FT665/DZ665</f>
        <v>0.246666666666667</v>
      </c>
      <c r="GC665" s="515" t="n">
        <f aca="false">(CW665+DZ665-FT665)</f>
        <v>3.7</v>
      </c>
      <c r="GD665" s="514" t="n">
        <f aca="false">1-FU665/EA665</f>
        <v>0.12962962962963</v>
      </c>
      <c r="GE665" s="528" t="n">
        <f aca="false">CX665+EA665-FU665</f>
        <v>7</v>
      </c>
      <c r="GF665" s="462" t="n">
        <f aca="false">4100/BS665*24</f>
        <v>2.77777777777778</v>
      </c>
      <c r="GG665" s="607" t="n">
        <v>12</v>
      </c>
      <c r="GH665" s="451" t="n">
        <f aca="false">GG665/80</f>
        <v>0.15</v>
      </c>
      <c r="GI665" s="406" t="n">
        <v>84</v>
      </c>
      <c r="GJ665" s="463" t="n">
        <f aca="false">GI665/GG665</f>
        <v>7</v>
      </c>
      <c r="GK665" s="464" t="n">
        <f aca="false">GG665/(BS665/24)*1000</f>
        <v>8.13008130081301</v>
      </c>
      <c r="GL665" s="465" t="n">
        <v>8.06</v>
      </c>
      <c r="GM665" s="530" t="n">
        <v>11</v>
      </c>
      <c r="GN665" s="407" t="n">
        <v>44</v>
      </c>
      <c r="GO665" s="514" t="n">
        <f aca="false">1-GM665/FT665</f>
        <v>0.0265486725663717</v>
      </c>
      <c r="GP665" s="451" t="n">
        <f aca="false">1-GN665/FU665</f>
        <v>0.0638297872340425</v>
      </c>
      <c r="GQ665" s="578" t="n">
        <v>8</v>
      </c>
      <c r="GR665" s="456" t="n">
        <f aca="false">4300/BS665*24</f>
        <v>2.91327913279133</v>
      </c>
      <c r="GS665" s="532" t="n">
        <f aca="false">HC665</f>
        <v>10.7</v>
      </c>
      <c r="GT665" s="532" t="n">
        <f aca="false">HD665</f>
        <v>33.17</v>
      </c>
      <c r="GU665" s="514" t="n">
        <f aca="false">1-GS665/GM665</f>
        <v>0.0272727272727273</v>
      </c>
      <c r="GV665" s="514" t="n">
        <f aca="false">1-GT665/GN665</f>
        <v>0.246136363636364</v>
      </c>
      <c r="GW665" s="514" t="n">
        <f aca="false">1-HC665/FT665</f>
        <v>0.0530973451327434</v>
      </c>
      <c r="GX665" s="514" t="n">
        <f aca="false">1-HD665/FU665</f>
        <v>0.294255319148936</v>
      </c>
      <c r="GY665" s="463" t="n">
        <f aca="false">GK665/(FU665-HD665)</f>
        <v>0.587858373160738</v>
      </c>
      <c r="GZ665" s="406" t="n">
        <v>35213</v>
      </c>
      <c r="HA665" s="582" t="n">
        <v>8.3</v>
      </c>
      <c r="HB665" s="452" t="n">
        <v>8.11</v>
      </c>
      <c r="HC665" s="578" t="n">
        <v>10.7</v>
      </c>
      <c r="HD665" s="464" t="n">
        <f aca="false">HC665*3.1</f>
        <v>33.17</v>
      </c>
      <c r="HE665" s="464" t="n">
        <v>10.9</v>
      </c>
      <c r="HF665" s="464" t="n">
        <f aca="false">HE665*2.7</f>
        <v>29.43</v>
      </c>
      <c r="HG665" s="583"/>
      <c r="HH665" s="576" t="n">
        <v>2</v>
      </c>
      <c r="HI665" s="584" t="n">
        <v>7450</v>
      </c>
      <c r="HJ665" s="407" t="n">
        <f aca="false">HI665*0.67</f>
        <v>4991.5</v>
      </c>
      <c r="HK665" s="407"/>
      <c r="HL665" s="550"/>
      <c r="HM665" s="585"/>
      <c r="HN665" s="462" t="n">
        <v>5.57</v>
      </c>
      <c r="HO665" s="575"/>
      <c r="HP665" s="549" t="n">
        <v>0.01</v>
      </c>
      <c r="HQ665" s="586"/>
      <c r="HR665" s="587"/>
      <c r="HS665" s="521" t="n">
        <v>0.23</v>
      </c>
      <c r="HT665" s="588" t="n">
        <v>4</v>
      </c>
      <c r="HU665" s="523" t="n">
        <f aca="false">72500/BA665*24</f>
        <v>52.498189717596</v>
      </c>
      <c r="HV665" s="514" t="n">
        <f aca="false">1-HC665/BE665</f>
        <v>0.663522012578616</v>
      </c>
      <c r="HW665" s="514" t="n">
        <f aca="false">1-HD665/BF665</f>
        <v>0.808265895953757</v>
      </c>
      <c r="HX665" s="514" t="n">
        <f aca="false">1-HN665/BK665</f>
        <v>0.744495412844037</v>
      </c>
      <c r="HY665" s="600"/>
    </row>
    <row r="666" s="599" customFormat="true" ht="15.9" hidden="false" customHeight="true" outlineLevel="0" collapsed="false">
      <c r="A666" s="401" t="n">
        <v>44148</v>
      </c>
      <c r="B666" s="516" t="n">
        <v>32210</v>
      </c>
      <c r="C666" s="403" t="n">
        <f aca="false">B666/$B$6</f>
        <v>0.6442</v>
      </c>
      <c r="D666" s="572" t="n">
        <v>8.03</v>
      </c>
      <c r="E666" s="573" t="n">
        <v>37.6</v>
      </c>
      <c r="F666" s="407" t="n">
        <v>230</v>
      </c>
      <c r="G666" s="407" t="n">
        <f aca="false">F666*B666/1000</f>
        <v>7408.3</v>
      </c>
      <c r="H666" s="403" t="n">
        <f aca="false">G666/$G$6</f>
        <v>0.296332</v>
      </c>
      <c r="I666" s="574"/>
      <c r="J666" s="407"/>
      <c r="K666" s="575"/>
      <c r="L666" s="575"/>
      <c r="M666" s="575"/>
      <c r="N666" s="576"/>
      <c r="O666" s="576"/>
      <c r="P666" s="410"/>
      <c r="Q666" s="410" t="n">
        <v>1800</v>
      </c>
      <c r="R666" s="410"/>
      <c r="S666" s="410"/>
      <c r="T666" s="411" t="n">
        <v>5.11</v>
      </c>
      <c r="U666" s="410" t="n">
        <f aca="false">V666/2.9</f>
        <v>3249.31034482759</v>
      </c>
      <c r="V666" s="410" t="n">
        <v>9423</v>
      </c>
      <c r="W666" s="410" t="n">
        <v>3705</v>
      </c>
      <c r="X666" s="517" t="n">
        <v>480</v>
      </c>
      <c r="Y666" s="474"/>
      <c r="Z666" s="430"/>
      <c r="AA666" s="410"/>
      <c r="AB666" s="410"/>
      <c r="AC666" s="410"/>
      <c r="AD666" s="475"/>
      <c r="AE666" s="478"/>
      <c r="AF666" s="479" t="n">
        <f aca="false">X666+Q666</f>
        <v>2280</v>
      </c>
      <c r="AG666" s="478" t="n">
        <f aca="false">AF666/$AF$6</f>
        <v>0.912</v>
      </c>
      <c r="AH666" s="479" t="n">
        <f aca="false">AI666/2.9</f>
        <v>2581.94192377495</v>
      </c>
      <c r="AI666" s="479" t="n">
        <f aca="false">(V666*Q666+F666*X666)/AF666</f>
        <v>7487.63157894737</v>
      </c>
      <c r="AJ666" s="474" t="n">
        <f aca="false">(V666*Q666+X666*F666)/1000</f>
        <v>17071.8</v>
      </c>
      <c r="AK666" s="478" t="n">
        <f aca="false">AJ666/$AJ$6</f>
        <v>0.758746666666667</v>
      </c>
      <c r="AL666" s="448" t="n">
        <v>37</v>
      </c>
      <c r="AM666" s="480"/>
      <c r="AN666" s="474" t="n">
        <v>4747</v>
      </c>
      <c r="AO666" s="474" t="n">
        <v>4826</v>
      </c>
      <c r="AP666" s="480" t="n">
        <v>7.46</v>
      </c>
      <c r="AQ666" s="448" t="n">
        <v>658</v>
      </c>
      <c r="AR666" s="474" t="n">
        <f aca="false">AQ666*3</f>
        <v>1974</v>
      </c>
      <c r="AS666" s="658" t="n">
        <f aca="false">AR666/AQ666</f>
        <v>3</v>
      </c>
      <c r="AT666" s="474" t="n">
        <v>5260</v>
      </c>
      <c r="AU666" s="448"/>
      <c r="AV666" s="481" t="n">
        <v>0.8</v>
      </c>
      <c r="AW666" s="480" t="n">
        <v>5.15</v>
      </c>
      <c r="AX666" s="480" t="n">
        <v>37.85</v>
      </c>
      <c r="AY666" s="481" t="n">
        <v>6.7</v>
      </c>
      <c r="AZ666" s="481" t="n">
        <v>1.5</v>
      </c>
      <c r="BA666" s="421" t="n">
        <f aca="false">CC666+DF666</f>
        <v>33843</v>
      </c>
      <c r="BB666" s="422" t="n">
        <f aca="false">BA666/$BA$6</f>
        <v>0.67686</v>
      </c>
      <c r="BC666" s="423"/>
      <c r="BD666" s="424" t="n">
        <v>8.07</v>
      </c>
      <c r="BE666" s="425" t="n">
        <v>29.3</v>
      </c>
      <c r="BF666" s="421" t="n">
        <v>180</v>
      </c>
      <c r="BG666" s="427" t="n">
        <v>7770</v>
      </c>
      <c r="BH666" s="421" t="n">
        <f aca="false">BG666*0.67</f>
        <v>5205.9</v>
      </c>
      <c r="BI666" s="433"/>
      <c r="BJ666" s="422"/>
      <c r="BK666" s="428" t="n">
        <v>20.1</v>
      </c>
      <c r="BL666" s="428" t="n">
        <v>14.6</v>
      </c>
      <c r="BM666" s="429" t="n">
        <v>6.5</v>
      </c>
      <c r="BN666" s="423" t="n">
        <v>1.8</v>
      </c>
      <c r="BO666" s="426" t="n">
        <v>69</v>
      </c>
      <c r="BP666" s="426" t="n">
        <v>32</v>
      </c>
      <c r="BQ666" s="424" t="n">
        <v>4.18</v>
      </c>
      <c r="BR666" s="422" t="n">
        <f aca="false">BQ666/$BQ$6</f>
        <v>0.580555555555555</v>
      </c>
      <c r="BS666" s="410" t="n">
        <f aca="false">BA666+AF666</f>
        <v>36123</v>
      </c>
      <c r="BT666" s="430" t="n">
        <f aca="false">(BD666*BA666+AP666*AF666)/(AF666+BA666)</f>
        <v>8.03149821443402</v>
      </c>
      <c r="BU666" s="431" t="n">
        <f aca="false">(AQ666*Y666+BA666*BE666)/(BA666+Y666)</f>
        <v>29.3</v>
      </c>
      <c r="BV666" s="431" t="n">
        <f aca="false">(BA666*BF666+AR666*AF666)/(AF666+BA666)</f>
        <v>293.233120172743</v>
      </c>
      <c r="BW666" s="431" t="n">
        <f aca="false">(BA666*BG666+AS666*AF666)/(AF666+BA666)</f>
        <v>7279.7649696869</v>
      </c>
      <c r="BX666" s="431" t="n">
        <f aca="false">BW666*0.65</f>
        <v>4731.84723029649</v>
      </c>
      <c r="BY666" s="431" t="n">
        <f aca="false">(BK666*BA666+AY666*AF666)/BS666</f>
        <v>19.2542230711735</v>
      </c>
      <c r="BZ666" s="431" t="n">
        <f aca="false">(BL666*BA666+AY666*AF666)/BS666</f>
        <v>14.1013703180799</v>
      </c>
      <c r="CA666" s="432" t="n">
        <f aca="false">(BN666*BA666+AZ666*AF666)/BS666</f>
        <v>1.78106469562329</v>
      </c>
      <c r="CB666" s="431" t="n">
        <f aca="false">BO666</f>
        <v>69</v>
      </c>
      <c r="CC666" s="433" t="n">
        <v>17011</v>
      </c>
      <c r="CD666" s="412" t="n">
        <f aca="false">CC666+AF666/2</f>
        <v>18151</v>
      </c>
      <c r="CE666" s="422" t="n">
        <f aca="false">CD666/25000</f>
        <v>0.72604</v>
      </c>
      <c r="CF666" s="434" t="n">
        <f aca="false">6700/CD666*24</f>
        <v>8.85901603217454</v>
      </c>
      <c r="CG666" s="435"/>
      <c r="CH666" s="428"/>
      <c r="CI666" s="447" t="n">
        <f aca="false">9500/CD666*24</f>
        <v>12.5612913889042</v>
      </c>
      <c r="CJ666" s="437" t="n">
        <v>27.5</v>
      </c>
      <c r="CK666" s="437" t="n">
        <v>2.22</v>
      </c>
      <c r="CL666" s="424"/>
      <c r="CM666" s="424" t="n">
        <v>14.5</v>
      </c>
      <c r="CN666" s="424" t="n">
        <v>76</v>
      </c>
      <c r="CO666" s="433"/>
      <c r="CP666" s="433"/>
      <c r="CQ666" s="438"/>
      <c r="CR666" s="438" t="n">
        <v>0.98</v>
      </c>
      <c r="CS666" s="425"/>
      <c r="CT666" s="433" t="n">
        <f aca="false">3500/CD666*24</f>
        <v>4.62784419591207</v>
      </c>
      <c r="CU666" s="435" t="n">
        <v>6.77</v>
      </c>
      <c r="CV666" s="439"/>
      <c r="CW666" s="440"/>
      <c r="CX666" s="441"/>
      <c r="CY666" s="442"/>
      <c r="CZ666" s="443"/>
      <c r="DA666" s="443"/>
      <c r="DB666" s="443"/>
      <c r="DC666" s="443"/>
      <c r="DD666" s="444"/>
      <c r="DE666" s="441"/>
      <c r="DF666" s="445" t="n">
        <v>16832</v>
      </c>
      <c r="DG666" s="446" t="n">
        <f aca="false">DF666+AF666/2</f>
        <v>17972</v>
      </c>
      <c r="DH666" s="422" t="n">
        <f aca="false">DG666/25000</f>
        <v>0.71888</v>
      </c>
      <c r="DI666" s="447" t="n">
        <f aca="false">6700/DG666*24</f>
        <v>8.94725127976853</v>
      </c>
      <c r="DJ666" s="435" t="n">
        <v>7.85</v>
      </c>
      <c r="DK666" s="428" t="n">
        <v>4.7</v>
      </c>
      <c r="DL666" s="447" t="n">
        <f aca="false">9500/DG666*24</f>
        <v>12.6864010683285</v>
      </c>
      <c r="DM666" s="423" t="n">
        <v>27.4</v>
      </c>
      <c r="DN666" s="423" t="n">
        <v>3.68</v>
      </c>
      <c r="DO666" s="424" t="n">
        <v>7.9</v>
      </c>
      <c r="DP666" s="424" t="n">
        <v>13.9</v>
      </c>
      <c r="DQ666" s="424" t="n">
        <v>79</v>
      </c>
      <c r="DR666" s="433"/>
      <c r="DS666" s="433"/>
      <c r="DT666" s="438"/>
      <c r="DU666" s="438" t="n">
        <v>0.96</v>
      </c>
      <c r="DV666" s="425"/>
      <c r="DW666" s="447" t="n">
        <f aca="false">3500/DG666*24</f>
        <v>4.67393723569998</v>
      </c>
      <c r="DX666" s="435" t="n">
        <v>7.58</v>
      </c>
      <c r="DY666" s="439" t="n">
        <v>8.01</v>
      </c>
      <c r="DZ666" s="440" t="n">
        <v>12.9</v>
      </c>
      <c r="EA666" s="661" t="n">
        <f aca="false">DZ666*3.6</f>
        <v>46.44</v>
      </c>
      <c r="EB666" s="442" t="n">
        <v>6930</v>
      </c>
      <c r="EC666" s="443" t="n">
        <v>7.2</v>
      </c>
      <c r="ED666" s="443" t="n">
        <v>0.18</v>
      </c>
      <c r="EE666" s="443" t="n">
        <v>5.6</v>
      </c>
      <c r="EF666" s="443" t="n">
        <v>0.75</v>
      </c>
      <c r="EG666" s="444" t="n">
        <v>11</v>
      </c>
      <c r="EH666" s="441" t="n">
        <v>16</v>
      </c>
      <c r="EI666" s="430" t="n">
        <f aca="false">DY666</f>
        <v>8.01</v>
      </c>
      <c r="EJ666" s="448" t="n">
        <f aca="false">DZ666</f>
        <v>12.9</v>
      </c>
      <c r="EK666" s="449" t="n">
        <f aca="false">EA666</f>
        <v>46.44</v>
      </c>
      <c r="EL666" s="418" t="n">
        <f aca="false">EB666</f>
        <v>6930</v>
      </c>
      <c r="EM666" s="432" t="n">
        <f aca="false">EC666</f>
        <v>7.2</v>
      </c>
      <c r="EN666" s="432" t="n">
        <f aca="false">ED666</f>
        <v>0.18</v>
      </c>
      <c r="EO666" s="432" t="n">
        <f aca="false">EE666</f>
        <v>5.6</v>
      </c>
      <c r="EP666" s="432" t="n">
        <f aca="false">EF666</f>
        <v>0.75</v>
      </c>
      <c r="EQ666" s="431" t="n">
        <f aca="false">EG666</f>
        <v>11</v>
      </c>
      <c r="ER666" s="449" t="n">
        <f aca="false">EH666</f>
        <v>16</v>
      </c>
      <c r="ES666" s="450" t="n">
        <f aca="false">44000/(BA666+AF666)*24</f>
        <v>29.2334523710655</v>
      </c>
      <c r="ET666" s="451" t="n">
        <f aca="false">(BA666+AF666)/BA$6</f>
        <v>0.72246</v>
      </c>
      <c r="EU666" s="452" t="n">
        <f aca="false">BV666/1000/ES666*24</f>
        <v>0.240737727272727</v>
      </c>
      <c r="EV666" s="451" t="n">
        <f aca="false">EU666/$EU$6</f>
        <v>0.445810606060606</v>
      </c>
      <c r="EW666" s="514" t="n">
        <f aca="false">1-EM666/BY666</f>
        <v>0.626056061915087</v>
      </c>
      <c r="EX666" s="515" t="n">
        <f aca="false">BY666-EM666</f>
        <v>12.0542230711735</v>
      </c>
      <c r="EY666" s="514" t="n">
        <f aca="false">1-EJ666/BU666</f>
        <v>0.559726962457338</v>
      </c>
      <c r="EZ666" s="515" t="n">
        <f aca="false">BU666-EJ666</f>
        <v>16.4</v>
      </c>
      <c r="FA666" s="451" t="n">
        <f aca="false">1-EK666/BV666</f>
        <v>0.841627712542695</v>
      </c>
      <c r="FB666" s="432" t="n">
        <f aca="false">BV666-EK666</f>
        <v>246.793120172743</v>
      </c>
      <c r="FC666" s="453" t="n">
        <f aca="false">1-EP666/CA666</f>
        <v>0.578903561536525</v>
      </c>
      <c r="FD666" s="432" t="n">
        <f aca="false">CA666-EP666</f>
        <v>1.03106469562329</v>
      </c>
      <c r="FE666" s="453" t="n">
        <f aca="false">1-EQ666/CB666</f>
        <v>0.840579710144927</v>
      </c>
      <c r="FF666" s="431" t="n">
        <f aca="false">CB666-EQ666</f>
        <v>58</v>
      </c>
      <c r="FG666" s="406" t="n">
        <v>50400</v>
      </c>
      <c r="FH666" s="590" t="n">
        <v>714</v>
      </c>
      <c r="FI666" s="591" t="n">
        <v>20.21</v>
      </c>
      <c r="FJ666" s="592"/>
      <c r="FK666" s="456" t="n">
        <f aca="false">3000/BS666*24</f>
        <v>1.99318993439083</v>
      </c>
      <c r="FL666" s="531" t="n">
        <v>1800</v>
      </c>
      <c r="FM666" s="456" t="n">
        <f aca="false">FL666/BS666*1000</f>
        <v>49.8297483597708</v>
      </c>
      <c r="FN666" s="531" t="n">
        <v>6282</v>
      </c>
      <c r="FO666" s="533" t="n">
        <f aca="false">FN666/11.15/1.2/1000</f>
        <v>0.469506726457399</v>
      </c>
      <c r="FP666" s="450" t="n">
        <f aca="false">FN666/BS666*1000</f>
        <v>173.9058217756</v>
      </c>
      <c r="FQ666" s="458" t="n">
        <v>39.6</v>
      </c>
      <c r="FR666" s="459" t="n">
        <f aca="false">FQ666/BS666*1000</f>
        <v>1.09625446391496</v>
      </c>
      <c r="FS666" s="577" t="n">
        <v>7.97</v>
      </c>
      <c r="FT666" s="578" t="n">
        <v>10.8</v>
      </c>
      <c r="FU666" s="661" t="n">
        <v>52</v>
      </c>
      <c r="FV666" s="580" t="n">
        <v>8</v>
      </c>
      <c r="FW666" s="581" t="n">
        <v>0.22</v>
      </c>
      <c r="FX666" s="580" t="n">
        <v>8</v>
      </c>
      <c r="FY666" s="453" t="n">
        <f aca="false">1-FV666/(EG666+DD666)</f>
        <v>0.272727272727273</v>
      </c>
      <c r="FZ666" s="453" t="n">
        <f aca="false">1-FW666/(EF666+DC666)</f>
        <v>0.706666666666667</v>
      </c>
      <c r="GA666" s="430" t="n">
        <f aca="false">EF666+DC666-FW666</f>
        <v>0.53</v>
      </c>
      <c r="GB666" s="514" t="n">
        <f aca="false">1-FT666/DZ666</f>
        <v>0.162790697674419</v>
      </c>
      <c r="GC666" s="515" t="n">
        <f aca="false">(CW666+DZ666-FT666)</f>
        <v>2.1</v>
      </c>
      <c r="GD666" s="514" t="n">
        <f aca="false">1-FU666/EA666</f>
        <v>-0.119724375538329</v>
      </c>
      <c r="GE666" s="528" t="n">
        <f aca="false">CX666+EA666-FU666</f>
        <v>-5.56</v>
      </c>
      <c r="GF666" s="462" t="n">
        <f aca="false">4100/BS666*24</f>
        <v>2.72402624366747</v>
      </c>
      <c r="GG666" s="607" t="n">
        <v>12</v>
      </c>
      <c r="GH666" s="451" t="n">
        <f aca="false">GG666/80</f>
        <v>0.15</v>
      </c>
      <c r="GI666" s="406" t="n">
        <v>84</v>
      </c>
      <c r="GJ666" s="463" t="n">
        <f aca="false">GI666/GG666</f>
        <v>7</v>
      </c>
      <c r="GK666" s="464" t="n">
        <f aca="false">GG666/(BS666/24)*1000</f>
        <v>7.97275973756333</v>
      </c>
      <c r="GL666" s="465" t="n">
        <v>8.09</v>
      </c>
      <c r="GM666" s="530" t="n">
        <v>10.6</v>
      </c>
      <c r="GN666" s="407" t="n">
        <v>51</v>
      </c>
      <c r="GO666" s="514" t="n">
        <f aca="false">1-GM666/FT666</f>
        <v>0.0185185185185186</v>
      </c>
      <c r="GP666" s="451" t="n">
        <f aca="false">1-GN666/FU666</f>
        <v>0.0192307692307693</v>
      </c>
      <c r="GQ666" s="578" t="n">
        <v>8</v>
      </c>
      <c r="GR666" s="456" t="n">
        <f aca="false">4300/BS666*24</f>
        <v>2.85690557262686</v>
      </c>
      <c r="GS666" s="532" t="n">
        <f aca="false">HC666</f>
        <v>10.2</v>
      </c>
      <c r="GT666" s="532" t="n">
        <f aca="false">HD666</f>
        <v>31.62</v>
      </c>
      <c r="GU666" s="514" t="n">
        <f aca="false">1-GS666/GM666</f>
        <v>0.0377358490566038</v>
      </c>
      <c r="GV666" s="514" t="n">
        <f aca="false">1-GT666/GN666</f>
        <v>0.38</v>
      </c>
      <c r="GW666" s="514" t="n">
        <f aca="false">1-HC666/FT666</f>
        <v>0.0555555555555557</v>
      </c>
      <c r="GX666" s="514" t="n">
        <f aca="false">1-HD666/FU666</f>
        <v>0.391923076923077</v>
      </c>
      <c r="GY666" s="463" t="n">
        <f aca="false">GK666/(FU666-HD666)</f>
        <v>0.391205090165031</v>
      </c>
      <c r="GZ666" s="406" t="n">
        <v>36125</v>
      </c>
      <c r="HA666" s="582" t="n">
        <v>8.22</v>
      </c>
      <c r="HB666" s="452" t="n">
        <v>8.11</v>
      </c>
      <c r="HC666" s="578" t="n">
        <v>10.2</v>
      </c>
      <c r="HD666" s="464" t="n">
        <f aca="false">HC666*3.1</f>
        <v>31.62</v>
      </c>
      <c r="HE666" s="464" t="n">
        <v>10.4</v>
      </c>
      <c r="HF666" s="464" t="n">
        <f aca="false">HE666*2.7</f>
        <v>28.08</v>
      </c>
      <c r="HG666" s="583"/>
      <c r="HH666" s="576" t="n">
        <v>8</v>
      </c>
      <c r="HI666" s="584" t="n">
        <v>6840</v>
      </c>
      <c r="HJ666" s="407" t="n">
        <f aca="false">HI666*0.67</f>
        <v>4582.8</v>
      </c>
      <c r="HK666" s="407"/>
      <c r="HL666" s="550" t="n">
        <v>1247</v>
      </c>
      <c r="HM666" s="585" t="n">
        <v>6.8</v>
      </c>
      <c r="HN666" s="462" t="n">
        <v>6.17</v>
      </c>
      <c r="HO666" s="575" t="n">
        <v>0.14</v>
      </c>
      <c r="HP666" s="549" t="n">
        <v>0.01</v>
      </c>
      <c r="HQ666" s="586" t="n">
        <v>5.5</v>
      </c>
      <c r="HR666" s="587" t="n">
        <v>0.26</v>
      </c>
      <c r="HS666" s="521" t="n">
        <v>0.2</v>
      </c>
      <c r="HT666" s="588" t="n">
        <v>4</v>
      </c>
      <c r="HU666" s="523" t="n">
        <f aca="false">72500/BA666*24</f>
        <v>51.413881748072</v>
      </c>
      <c r="HV666" s="514" t="n">
        <f aca="false">1-HC666/BE666</f>
        <v>0.651877133105802</v>
      </c>
      <c r="HW666" s="514" t="n">
        <f aca="false">1-HD666/BF666</f>
        <v>0.824333333333333</v>
      </c>
      <c r="HX666" s="514" t="n">
        <f aca="false">1-HN666/BK666</f>
        <v>0.693034825870647</v>
      </c>
      <c r="HY666" s="600"/>
    </row>
    <row r="667" s="599" customFormat="true" ht="15.9" hidden="false" customHeight="true" outlineLevel="0" collapsed="false">
      <c r="A667" s="401" t="n">
        <v>44149</v>
      </c>
      <c r="B667" s="516" t="n">
        <v>36655</v>
      </c>
      <c r="C667" s="403" t="n">
        <f aca="false">B667/$B$6</f>
        <v>0.7331</v>
      </c>
      <c r="D667" s="572" t="n">
        <v>7.9</v>
      </c>
      <c r="E667" s="573" t="n">
        <v>33.13</v>
      </c>
      <c r="F667" s="407" t="n">
        <v>205</v>
      </c>
      <c r="G667" s="407" t="n">
        <f aca="false">F667*B667/1000</f>
        <v>7514.275</v>
      </c>
      <c r="H667" s="403" t="n">
        <f aca="false">G667/$G$6</f>
        <v>0.300571</v>
      </c>
      <c r="I667" s="574"/>
      <c r="J667" s="407"/>
      <c r="K667" s="575"/>
      <c r="L667" s="575"/>
      <c r="M667" s="575"/>
      <c r="N667" s="576"/>
      <c r="O667" s="576"/>
      <c r="P667" s="410"/>
      <c r="Q667" s="410" t="n">
        <v>1800</v>
      </c>
      <c r="R667" s="410"/>
      <c r="S667" s="410"/>
      <c r="T667" s="411" t="n">
        <v>5.1</v>
      </c>
      <c r="U667" s="410" t="n">
        <f aca="false">V667/2.9</f>
        <v>3462.41379310345</v>
      </c>
      <c r="V667" s="410" t="n">
        <v>10041</v>
      </c>
      <c r="W667" s="410" t="n">
        <v>3200</v>
      </c>
      <c r="X667" s="517" t="n">
        <v>480</v>
      </c>
      <c r="Y667" s="474"/>
      <c r="Z667" s="430"/>
      <c r="AA667" s="410"/>
      <c r="AB667" s="410"/>
      <c r="AC667" s="410"/>
      <c r="AD667" s="475"/>
      <c r="AE667" s="478"/>
      <c r="AF667" s="479" t="n">
        <f aca="false">X667+Q667</f>
        <v>2280</v>
      </c>
      <c r="AG667" s="478" t="n">
        <f aca="false">AF667/$AF$6</f>
        <v>0.912</v>
      </c>
      <c r="AH667" s="479" t="n">
        <f aca="false">AI667/2.9</f>
        <v>2748.3666061706</v>
      </c>
      <c r="AI667" s="479" t="n">
        <f aca="false">(V667*Q667+F667*X667)/AF667</f>
        <v>7970.26315789474</v>
      </c>
      <c r="AJ667" s="474" t="n">
        <f aca="false">(V667*Q667+X667*F667)/1000</f>
        <v>18172.2</v>
      </c>
      <c r="AK667" s="478" t="n">
        <f aca="false">AJ667/$AJ$6</f>
        <v>0.807653333333333</v>
      </c>
      <c r="AL667" s="448" t="n">
        <v>37</v>
      </c>
      <c r="AM667" s="480"/>
      <c r="AN667" s="474" t="n">
        <v>4695</v>
      </c>
      <c r="AO667" s="474" t="n">
        <v>4766</v>
      </c>
      <c r="AP667" s="480" t="n">
        <v>7.35</v>
      </c>
      <c r="AQ667" s="448" t="n">
        <v>676</v>
      </c>
      <c r="AR667" s="474" t="n">
        <f aca="false">AQ667*3</f>
        <v>2028</v>
      </c>
      <c r="AS667" s="658" t="n">
        <f aca="false">AR667/AQ667</f>
        <v>3</v>
      </c>
      <c r="AT667" s="474" t="n">
        <v>5440</v>
      </c>
      <c r="AU667" s="448"/>
      <c r="AV667" s="481" t="n">
        <v>1.5</v>
      </c>
      <c r="AW667" s="480" t="n">
        <v>5.85</v>
      </c>
      <c r="AX667" s="480" t="n">
        <v>39.81</v>
      </c>
      <c r="AY667" s="481" t="n">
        <v>10.7</v>
      </c>
      <c r="AZ667" s="481" t="n">
        <v>1.7</v>
      </c>
      <c r="BA667" s="421" t="n">
        <f aca="false">CC667+DF667</f>
        <v>33279</v>
      </c>
      <c r="BB667" s="422" t="n">
        <f aca="false">BA667/$BA$6</f>
        <v>0.66558</v>
      </c>
      <c r="BC667" s="423"/>
      <c r="BD667" s="424" t="n">
        <v>7.96</v>
      </c>
      <c r="BE667" s="425" t="n">
        <v>27.4</v>
      </c>
      <c r="BF667" s="421" t="n">
        <v>186</v>
      </c>
      <c r="BG667" s="427" t="n">
        <v>8280</v>
      </c>
      <c r="BH667" s="421" t="n">
        <f aca="false">BG667*0.67</f>
        <v>5547.6</v>
      </c>
      <c r="BI667" s="433"/>
      <c r="BJ667" s="422"/>
      <c r="BK667" s="428" t="n">
        <v>18.5</v>
      </c>
      <c r="BL667" s="428"/>
      <c r="BM667" s="429"/>
      <c r="BN667" s="423"/>
      <c r="BO667" s="426" t="n">
        <v>114</v>
      </c>
      <c r="BP667" s="426"/>
      <c r="BQ667" s="424" t="n">
        <v>4.91</v>
      </c>
      <c r="BR667" s="422" t="n">
        <f aca="false">BQ667/$BQ$6</f>
        <v>0.681944444444444</v>
      </c>
      <c r="BS667" s="410" t="n">
        <f aca="false">BA667+AF667</f>
        <v>35559</v>
      </c>
      <c r="BT667" s="430" t="n">
        <f aca="false">(BD667*BA667+AP667*AF667)/(AF667+BA667)</f>
        <v>7.92088753901966</v>
      </c>
      <c r="BU667" s="431" t="n">
        <f aca="false">(AQ667*Y667+BA667*BE667)/(BA667+Y667)</f>
        <v>27.4</v>
      </c>
      <c r="BV667" s="431" t="n">
        <f aca="false">(BA667*BF667+AR667*AF667)/(AF667+BA667)</f>
        <v>304.106808402936</v>
      </c>
      <c r="BW667" s="431" t="n">
        <f aca="false">(BA667*BG667+AS667*AF667)/(AF667+BA667)</f>
        <v>7749.2887876487</v>
      </c>
      <c r="BX667" s="431" t="n">
        <f aca="false">BW667*0.65</f>
        <v>5037.03771197165</v>
      </c>
      <c r="BY667" s="431" t="n">
        <f aca="false">(BK667*BA667+AY667*AF667)/BS667</f>
        <v>17.9998734497596</v>
      </c>
      <c r="BZ667" s="431"/>
      <c r="CA667" s="432"/>
      <c r="CB667" s="431" t="n">
        <f aca="false">BO667</f>
        <v>114</v>
      </c>
      <c r="CC667" s="433" t="n">
        <v>16599</v>
      </c>
      <c r="CD667" s="412" t="n">
        <f aca="false">CC667+AF667/2</f>
        <v>17739</v>
      </c>
      <c r="CE667" s="422" t="n">
        <f aca="false">CD667/25000</f>
        <v>0.70956</v>
      </c>
      <c r="CF667" s="434" t="n">
        <f aca="false">6700/CD667*24</f>
        <v>9.06477253509217</v>
      </c>
      <c r="CG667" s="435"/>
      <c r="CH667" s="428"/>
      <c r="CI667" s="447" t="n">
        <f aca="false">9500/CD667*24</f>
        <v>12.8530356840859</v>
      </c>
      <c r="CJ667" s="437" t="n">
        <v>27.3</v>
      </c>
      <c r="CK667" s="437" t="n">
        <v>2.87</v>
      </c>
      <c r="CL667" s="424"/>
      <c r="CM667" s="424" t="n">
        <v>14</v>
      </c>
      <c r="CN667" s="424" t="n">
        <v>74</v>
      </c>
      <c r="CO667" s="433"/>
      <c r="CP667" s="433"/>
      <c r="CQ667" s="438"/>
      <c r="CR667" s="438" t="n">
        <v>0.98</v>
      </c>
      <c r="CS667" s="425"/>
      <c r="CT667" s="433" t="n">
        <f aca="false">3500/CD667*24</f>
        <v>4.73532893624218</v>
      </c>
      <c r="CU667" s="435" t="n">
        <v>6.92</v>
      </c>
      <c r="CV667" s="439"/>
      <c r="CW667" s="440"/>
      <c r="CX667" s="441"/>
      <c r="CY667" s="442"/>
      <c r="CZ667" s="443"/>
      <c r="DA667" s="443"/>
      <c r="DB667" s="443"/>
      <c r="DC667" s="443"/>
      <c r="DD667" s="444"/>
      <c r="DE667" s="441"/>
      <c r="DF667" s="445" t="n">
        <v>16680</v>
      </c>
      <c r="DG667" s="446" t="n">
        <f aca="false">DF667+AF667/2</f>
        <v>17820</v>
      </c>
      <c r="DH667" s="422" t="n">
        <f aca="false">DG667/25000</f>
        <v>0.7128</v>
      </c>
      <c r="DI667" s="447" t="n">
        <f aca="false">6700/DG667*24</f>
        <v>9.02356902356902</v>
      </c>
      <c r="DJ667" s="435" t="n">
        <v>7.99</v>
      </c>
      <c r="DK667" s="428" t="n">
        <v>4.7</v>
      </c>
      <c r="DL667" s="447" t="n">
        <f aca="false">9500/DG667*24</f>
        <v>12.7946127946128</v>
      </c>
      <c r="DM667" s="423" t="n">
        <v>27.4</v>
      </c>
      <c r="DN667" s="423" t="n">
        <v>3.05</v>
      </c>
      <c r="DO667" s="424" t="n">
        <v>7.76</v>
      </c>
      <c r="DP667" s="424" t="n">
        <v>14.5</v>
      </c>
      <c r="DQ667" s="424" t="n">
        <v>70</v>
      </c>
      <c r="DR667" s="433"/>
      <c r="DS667" s="433"/>
      <c r="DT667" s="438"/>
      <c r="DU667" s="438" t="n">
        <v>0.96</v>
      </c>
      <c r="DV667" s="425"/>
      <c r="DW667" s="447" t="n">
        <f aca="false">3500/DG667*24</f>
        <v>4.71380471380471</v>
      </c>
      <c r="DX667" s="435" t="n">
        <v>7.33</v>
      </c>
      <c r="DY667" s="439" t="n">
        <v>8.05</v>
      </c>
      <c r="DZ667" s="440" t="n">
        <v>13.2</v>
      </c>
      <c r="EA667" s="661" t="n">
        <f aca="false">DZ667*3.6</f>
        <v>47.52</v>
      </c>
      <c r="EB667" s="442" t="n">
        <v>7110</v>
      </c>
      <c r="EC667" s="443" t="n">
        <v>7.7</v>
      </c>
      <c r="ED667" s="443"/>
      <c r="EE667" s="443"/>
      <c r="EF667" s="443"/>
      <c r="EG667" s="444" t="n">
        <v>12</v>
      </c>
      <c r="EH667" s="441" t="n">
        <v>16</v>
      </c>
      <c r="EI667" s="430" t="n">
        <f aca="false">DY667</f>
        <v>8.05</v>
      </c>
      <c r="EJ667" s="448" t="n">
        <f aca="false">DZ667</f>
        <v>13.2</v>
      </c>
      <c r="EK667" s="449" t="n">
        <f aca="false">EA667</f>
        <v>47.52</v>
      </c>
      <c r="EL667" s="418" t="n">
        <f aca="false">EB667</f>
        <v>7110</v>
      </c>
      <c r="EM667" s="432" t="n">
        <f aca="false">EC667</f>
        <v>7.7</v>
      </c>
      <c r="EN667" s="432"/>
      <c r="EO667" s="432"/>
      <c r="EP667" s="432"/>
      <c r="EQ667" s="431" t="n">
        <f aca="false">EG667</f>
        <v>12</v>
      </c>
      <c r="ER667" s="449" t="n">
        <f aca="false">EH667</f>
        <v>16</v>
      </c>
      <c r="ES667" s="450" t="n">
        <f aca="false">44000/(BA667+AF667)*24</f>
        <v>29.6971230912005</v>
      </c>
      <c r="ET667" s="451" t="n">
        <f aca="false">(BA667+AF667)/BA$6</f>
        <v>0.71118</v>
      </c>
      <c r="EU667" s="452" t="n">
        <f aca="false">BV667/1000/ES667*24</f>
        <v>0.245766681818182</v>
      </c>
      <c r="EV667" s="451" t="n">
        <f aca="false">EU667/$EU$6</f>
        <v>0.455123484848485</v>
      </c>
      <c r="EW667" s="514" t="n">
        <f aca="false">1-EM667/BY667</f>
        <v>0.572219214679931</v>
      </c>
      <c r="EX667" s="515" t="n">
        <f aca="false">BY667-EM667</f>
        <v>10.2998734497596</v>
      </c>
      <c r="EY667" s="514" t="n">
        <f aca="false">1-EJ667/BU667</f>
        <v>0.518248175182482</v>
      </c>
      <c r="EZ667" s="515" t="n">
        <f aca="false">BU667-EJ667</f>
        <v>14.2</v>
      </c>
      <c r="FA667" s="451" t="n">
        <f aca="false">1-EK667/BV667</f>
        <v>0.843739111762875</v>
      </c>
      <c r="FB667" s="432" t="n">
        <f aca="false">BV667-EK667</f>
        <v>256.586808402936</v>
      </c>
      <c r="FC667" s="453"/>
      <c r="FD667" s="432"/>
      <c r="FE667" s="453" t="n">
        <f aca="false">1-EQ667/CB667</f>
        <v>0.894736842105263</v>
      </c>
      <c r="FF667" s="431" t="n">
        <f aca="false">CB667-EQ667</f>
        <v>102</v>
      </c>
      <c r="FG667" s="406" t="n">
        <v>50400</v>
      </c>
      <c r="FH667" s="590" t="n">
        <v>700</v>
      </c>
      <c r="FI667" s="591" t="n">
        <v>19.97</v>
      </c>
      <c r="FJ667" s="592"/>
      <c r="FK667" s="456" t="n">
        <f aca="false">3000/BS667*24</f>
        <v>2.02480384712731</v>
      </c>
      <c r="FL667" s="531" t="n">
        <v>1800</v>
      </c>
      <c r="FM667" s="456" t="n">
        <f aca="false">FL667/BS667*1000</f>
        <v>50.6200961781827</v>
      </c>
      <c r="FN667" s="531" t="n">
        <v>6894</v>
      </c>
      <c r="FO667" s="533" t="n">
        <f aca="false">FN667/11.15/1.2/1000</f>
        <v>0.5152466367713</v>
      </c>
      <c r="FP667" s="450" t="n">
        <f aca="false">FN667/BS667*1000</f>
        <v>193.87496836244</v>
      </c>
      <c r="FQ667" s="458" t="n">
        <v>39.6</v>
      </c>
      <c r="FR667" s="459" t="n">
        <f aca="false">FQ667/BS667*1000</f>
        <v>1.11364211592002</v>
      </c>
      <c r="FS667" s="577" t="n">
        <v>7.9</v>
      </c>
      <c r="FT667" s="578" t="n">
        <v>10.7</v>
      </c>
      <c r="FU667" s="661" t="n">
        <v>47</v>
      </c>
      <c r="FV667" s="580" t="n">
        <v>4</v>
      </c>
      <c r="FW667" s="581"/>
      <c r="FX667" s="580"/>
      <c r="FY667" s="453" t="n">
        <f aca="false">1-FV667/(EG667+DD667)</f>
        <v>0.666666666666667</v>
      </c>
      <c r="FZ667" s="453"/>
      <c r="GA667" s="430"/>
      <c r="GB667" s="514" t="n">
        <f aca="false">1-FT667/DZ667</f>
        <v>0.189393939393939</v>
      </c>
      <c r="GC667" s="515" t="n">
        <f aca="false">(CW667+DZ667-FT667)</f>
        <v>2.5</v>
      </c>
      <c r="GD667" s="514" t="n">
        <f aca="false">1-FU667/EA667</f>
        <v>0.0109427609427608</v>
      </c>
      <c r="GE667" s="528" t="n">
        <f aca="false">CX667+EA667-FU667</f>
        <v>0.519999999999996</v>
      </c>
      <c r="GF667" s="462" t="n">
        <f aca="false">4100/BS667*24</f>
        <v>2.76723192440732</v>
      </c>
      <c r="GG667" s="607" t="n">
        <v>12</v>
      </c>
      <c r="GH667" s="451" t="n">
        <f aca="false">GG667/80</f>
        <v>0.15</v>
      </c>
      <c r="GI667" s="406" t="n">
        <v>84</v>
      </c>
      <c r="GJ667" s="463" t="n">
        <f aca="false">GI667/GG667</f>
        <v>7</v>
      </c>
      <c r="GK667" s="464" t="n">
        <f aca="false">GG667/(BS667/24)*1000</f>
        <v>8.09921538850924</v>
      </c>
      <c r="GL667" s="465" t="n">
        <v>8.08</v>
      </c>
      <c r="GM667" s="530" t="n">
        <v>9.8</v>
      </c>
      <c r="GN667" s="407" t="n">
        <v>43</v>
      </c>
      <c r="GO667" s="514" t="n">
        <f aca="false">1-GM667/FT667</f>
        <v>0.0841121495327102</v>
      </c>
      <c r="GP667" s="451" t="n">
        <f aca="false">1-GN667/FU667</f>
        <v>0.0851063829787234</v>
      </c>
      <c r="GQ667" s="578" t="n">
        <v>8</v>
      </c>
      <c r="GR667" s="456" t="n">
        <f aca="false">4300/BS667*24</f>
        <v>2.90221884754914</v>
      </c>
      <c r="GS667" s="532" t="n">
        <f aca="false">HC667</f>
        <v>9.4</v>
      </c>
      <c r="GT667" s="532" t="n">
        <f aca="false">HD667</f>
        <v>29.14</v>
      </c>
      <c r="GU667" s="514" t="n">
        <f aca="false">1-GS667/GM667</f>
        <v>0.0408163265306123</v>
      </c>
      <c r="GV667" s="514" t="n">
        <f aca="false">1-GT667/GN667</f>
        <v>0.322325581395349</v>
      </c>
      <c r="GW667" s="514" t="n">
        <f aca="false">1-HC667/FT667</f>
        <v>0.121495327102804</v>
      </c>
      <c r="GX667" s="514" t="n">
        <f aca="false">1-HD667/FU667</f>
        <v>0.38</v>
      </c>
      <c r="GY667" s="463" t="n">
        <f aca="false">GK667/(FU667-HD667)</f>
        <v>0.453483504395814</v>
      </c>
      <c r="GZ667" s="406" t="n">
        <v>35793</v>
      </c>
      <c r="HA667" s="582" t="n">
        <v>8.39</v>
      </c>
      <c r="HB667" s="452" t="n">
        <v>8.12</v>
      </c>
      <c r="HC667" s="578" t="n">
        <v>9.4</v>
      </c>
      <c r="HD667" s="464" t="n">
        <f aca="false">HC667*3.1</f>
        <v>29.14</v>
      </c>
      <c r="HE667" s="464" t="n">
        <v>9.8</v>
      </c>
      <c r="HF667" s="464" t="n">
        <f aca="false">HE667*2.7</f>
        <v>26.46</v>
      </c>
      <c r="HG667" s="583"/>
      <c r="HH667" s="576" t="n">
        <v>4</v>
      </c>
      <c r="HI667" s="584" t="n">
        <v>7010</v>
      </c>
      <c r="HJ667" s="407" t="n">
        <f aca="false">HI667*0.67</f>
        <v>4696.7</v>
      </c>
      <c r="HK667" s="407"/>
      <c r="HL667" s="550"/>
      <c r="HM667" s="585"/>
      <c r="HN667" s="462" t="n">
        <v>6.17</v>
      </c>
      <c r="HO667" s="575"/>
      <c r="HP667" s="549" t="n">
        <v>0.02</v>
      </c>
      <c r="HQ667" s="586"/>
      <c r="HR667" s="587"/>
      <c r="HS667" s="521" t="n">
        <v>0.32</v>
      </c>
      <c r="HT667" s="588" t="n">
        <v>4</v>
      </c>
      <c r="HU667" s="523" t="n">
        <f aca="false">72500/BA667*24</f>
        <v>52.2852249166141</v>
      </c>
      <c r="HV667" s="514" t="n">
        <f aca="false">1-HC667/BE667</f>
        <v>0.656934306569343</v>
      </c>
      <c r="HW667" s="514" t="n">
        <f aca="false">1-HD667/BF667</f>
        <v>0.843333333333333</v>
      </c>
      <c r="HX667" s="514" t="n">
        <f aca="false">1-HN667/BK667</f>
        <v>0.666486486486487</v>
      </c>
      <c r="HY667" s="600"/>
    </row>
    <row r="668" customFormat="false" ht="15.9" hidden="false" customHeight="true" outlineLevel="0" collapsed="false">
      <c r="A668" s="486" t="n">
        <v>44150</v>
      </c>
      <c r="B668" s="487" t="n">
        <v>33161</v>
      </c>
      <c r="C668" s="488" t="n">
        <f aca="false">B668/$B$6</f>
        <v>0.66322</v>
      </c>
      <c r="D668" s="489" t="n">
        <v>7.94</v>
      </c>
      <c r="E668" s="490" t="n">
        <v>35.7</v>
      </c>
      <c r="F668" s="491" t="n">
        <v>196</v>
      </c>
      <c r="G668" s="491" t="n">
        <f aca="false">F668*B668/1000</f>
        <v>6499.556</v>
      </c>
      <c r="H668" s="488" t="n">
        <f aca="false">G668/$G$6</f>
        <v>0.25998224</v>
      </c>
      <c r="I668" s="491"/>
      <c r="J668" s="491"/>
      <c r="K668" s="492"/>
      <c r="L668" s="492"/>
      <c r="M668" s="492"/>
      <c r="N668" s="493"/>
      <c r="O668" s="493"/>
      <c r="P668" s="410"/>
      <c r="Q668" s="410" t="n">
        <v>1800</v>
      </c>
      <c r="R668" s="410"/>
      <c r="S668" s="410"/>
      <c r="T668" s="411" t="n">
        <v>4.97</v>
      </c>
      <c r="U668" s="412" t="n">
        <f aca="false">V668/2.9</f>
        <v>3787.58620689655</v>
      </c>
      <c r="V668" s="410" t="n">
        <v>10984</v>
      </c>
      <c r="W668" s="410" t="n">
        <v>3571</v>
      </c>
      <c r="X668" s="413" t="n">
        <v>480</v>
      </c>
      <c r="Y668" s="474"/>
      <c r="Z668" s="430"/>
      <c r="AA668" s="448"/>
      <c r="AB668" s="410"/>
      <c r="AC668" s="410"/>
      <c r="AD668" s="475"/>
      <c r="AE668" s="478"/>
      <c r="AF668" s="479" t="n">
        <f aca="false">X668+Q668</f>
        <v>2280</v>
      </c>
      <c r="AG668" s="478" t="n">
        <f aca="false">AF668/$AF$6</f>
        <v>0.912</v>
      </c>
      <c r="AH668" s="479" t="n">
        <f aca="false">AI668/2.9</f>
        <v>3004.42831215971</v>
      </c>
      <c r="AI668" s="479" t="n">
        <f aca="false">(V668*Q668+F668*X668)/AF668</f>
        <v>8712.84210526316</v>
      </c>
      <c r="AJ668" s="474" t="n">
        <f aca="false">(V668*Q668+X668*F668)/1000</f>
        <v>19865.28</v>
      </c>
      <c r="AK668" s="478" t="n">
        <f aca="false">AJ668/$AJ$6</f>
        <v>0.882901333333333</v>
      </c>
      <c r="AL668" s="448" t="n">
        <v>37</v>
      </c>
      <c r="AM668" s="480"/>
      <c r="AN668" s="474" t="n">
        <v>4883</v>
      </c>
      <c r="AO668" s="474" t="n">
        <v>4905</v>
      </c>
      <c r="AP668" s="480" t="n">
        <v>7.3</v>
      </c>
      <c r="AQ668" s="448" t="n">
        <v>708</v>
      </c>
      <c r="AR668" s="474" t="n">
        <f aca="false">AQ668*3</f>
        <v>2124</v>
      </c>
      <c r="AS668" s="658" t="n">
        <f aca="false">AR668/AQ668</f>
        <v>3</v>
      </c>
      <c r="AT668" s="474" t="n">
        <v>5700</v>
      </c>
      <c r="AU668" s="448"/>
      <c r="AV668" s="481" t="n">
        <v>0.7</v>
      </c>
      <c r="AW668" s="480" t="n">
        <v>5.95</v>
      </c>
      <c r="AX668" s="480" t="n">
        <v>39.38</v>
      </c>
      <c r="AY668" s="481" t="n">
        <v>10</v>
      </c>
      <c r="AZ668" s="481" t="n">
        <v>1.4</v>
      </c>
      <c r="BA668" s="421" t="n">
        <f aca="false">CC668+DF668</f>
        <v>34037</v>
      </c>
      <c r="BB668" s="422" t="n">
        <f aca="false">BA668/$BA$6</f>
        <v>0.68074</v>
      </c>
      <c r="BC668" s="423"/>
      <c r="BD668" s="424" t="n">
        <v>7.95</v>
      </c>
      <c r="BE668" s="425" t="n">
        <v>30.9</v>
      </c>
      <c r="BF668" s="426" t="n">
        <v>194</v>
      </c>
      <c r="BG668" s="427" t="n">
        <v>8370</v>
      </c>
      <c r="BH668" s="421" t="n">
        <f aca="false">BG668*0.67</f>
        <v>5607.9</v>
      </c>
      <c r="BI668" s="421"/>
      <c r="BJ668" s="422"/>
      <c r="BK668" s="428" t="n">
        <v>18.7</v>
      </c>
      <c r="BL668" s="428"/>
      <c r="BM668" s="429"/>
      <c r="BN668" s="423"/>
      <c r="BO668" s="426" t="n">
        <v>108</v>
      </c>
      <c r="BP668" s="426"/>
      <c r="BQ668" s="424" t="n">
        <v>5.02</v>
      </c>
      <c r="BR668" s="422" t="n">
        <f aca="false">BQ668/$BQ$6</f>
        <v>0.697222222222222</v>
      </c>
      <c r="BS668" s="410" t="n">
        <f aca="false">BA668+AF668</f>
        <v>36317</v>
      </c>
      <c r="BT668" s="430" t="n">
        <f aca="false">(BD668*BA668+AP668*AF668)/(AF668+BA668)</f>
        <v>7.90919266459234</v>
      </c>
      <c r="BU668" s="431" t="n">
        <f aca="false">(AQ668*Y668+BA668*BE668)/(BA668+Y668)</f>
        <v>30.9</v>
      </c>
      <c r="BV668" s="431" t="n">
        <f aca="false">(BA668*BF668+AR668*AF668)/(AF668+BA668)</f>
        <v>315.166395902745</v>
      </c>
      <c r="BW668" s="431" t="n">
        <f aca="false">(BA668*BG668+AS668*AF668)/(AF668+BA668)</f>
        <v>7844.71542252939</v>
      </c>
      <c r="BX668" s="431" t="n">
        <f aca="false">BW668*0.65</f>
        <v>5099.06502464411</v>
      </c>
      <c r="BY668" s="431" t="n">
        <f aca="false">(BK668*BA668+AY668*AF668)/BS668</f>
        <v>18.1538095106975</v>
      </c>
      <c r="BZ668" s="431"/>
      <c r="CA668" s="432"/>
      <c r="CB668" s="431" t="n">
        <f aca="false">BO668</f>
        <v>108</v>
      </c>
      <c r="CC668" s="433" t="n">
        <v>17070</v>
      </c>
      <c r="CD668" s="412" t="n">
        <f aca="false">CC668+AF668/2</f>
        <v>18210</v>
      </c>
      <c r="CE668" s="422" t="n">
        <f aca="false">CD668/25000</f>
        <v>0.7284</v>
      </c>
      <c r="CF668" s="434" t="n">
        <f aca="false">6700/CD668*24</f>
        <v>8.83031301482702</v>
      </c>
      <c r="CG668" s="435"/>
      <c r="CH668" s="428"/>
      <c r="CI668" s="447" t="n">
        <f aca="false">9500/CD668*24</f>
        <v>12.5205930807249</v>
      </c>
      <c r="CJ668" s="437" t="n">
        <v>27.5</v>
      </c>
      <c r="CK668" s="437" t="n">
        <v>2.01</v>
      </c>
      <c r="CL668" s="424"/>
      <c r="CM668" s="424" t="n">
        <v>15</v>
      </c>
      <c r="CN668" s="424" t="n">
        <v>84</v>
      </c>
      <c r="CO668" s="433"/>
      <c r="CP668" s="433"/>
      <c r="CQ668" s="438"/>
      <c r="CR668" s="438" t="n">
        <v>0.97</v>
      </c>
      <c r="CS668" s="482"/>
      <c r="CT668" s="433" t="n">
        <f aca="false">3500/CD668*24</f>
        <v>4.61285008237232</v>
      </c>
      <c r="CU668" s="435" t="n">
        <v>6.83</v>
      </c>
      <c r="CV668" s="494"/>
      <c r="CW668" s="495"/>
      <c r="CX668" s="496"/>
      <c r="CY668" s="497"/>
      <c r="CZ668" s="498"/>
      <c r="DA668" s="498"/>
      <c r="DB668" s="498"/>
      <c r="DC668" s="498"/>
      <c r="DD668" s="499"/>
      <c r="DE668" s="499"/>
      <c r="DF668" s="433" t="n">
        <v>16967</v>
      </c>
      <c r="DG668" s="446" t="n">
        <f aca="false">DF668+AF668/2</f>
        <v>18107</v>
      </c>
      <c r="DH668" s="422" t="n">
        <f aca="false">DG668/25000</f>
        <v>0.72428</v>
      </c>
      <c r="DI668" s="447" t="n">
        <f aca="false">6700/DG668*24</f>
        <v>8.88054343624013</v>
      </c>
      <c r="DJ668" s="435" t="n">
        <v>7.72</v>
      </c>
      <c r="DK668" s="428" t="n">
        <v>4.9</v>
      </c>
      <c r="DL668" s="447" t="n">
        <f aca="false">9500/DG668*24</f>
        <v>12.591815320042</v>
      </c>
      <c r="DM668" s="542" t="n">
        <v>27.2</v>
      </c>
      <c r="DN668" s="542" t="n">
        <v>2.96</v>
      </c>
      <c r="DO668" s="543" t="n">
        <v>7.81</v>
      </c>
      <c r="DP668" s="543" t="n">
        <v>14.5</v>
      </c>
      <c r="DQ668" s="543" t="n">
        <v>84</v>
      </c>
      <c r="DR668" s="433"/>
      <c r="DS668" s="433"/>
      <c r="DT668" s="438"/>
      <c r="DU668" s="438" t="n">
        <v>0.97</v>
      </c>
      <c r="DV668" s="482"/>
      <c r="DW668" s="447" t="n">
        <f aca="false">3500/DG668*24</f>
        <v>4.63908985475231</v>
      </c>
      <c r="DX668" s="435" t="n">
        <v>7.23</v>
      </c>
      <c r="DY668" s="494" t="n">
        <v>8.12</v>
      </c>
      <c r="DZ668" s="495" t="n">
        <v>13.3</v>
      </c>
      <c r="EA668" s="496" t="n">
        <f aca="false">DZ668*3.6</f>
        <v>47.88</v>
      </c>
      <c r="EB668" s="497" t="n">
        <v>7470</v>
      </c>
      <c r="EC668" s="498" t="n">
        <v>7</v>
      </c>
      <c r="ED668" s="498"/>
      <c r="EE668" s="498"/>
      <c r="EF668" s="498"/>
      <c r="EG668" s="499" t="n">
        <v>20</v>
      </c>
      <c r="EH668" s="496" t="n">
        <v>16</v>
      </c>
      <c r="EI668" s="430" t="n">
        <f aca="false">DY668</f>
        <v>8.12</v>
      </c>
      <c r="EJ668" s="448" t="n">
        <f aca="false">DZ668</f>
        <v>13.3</v>
      </c>
      <c r="EK668" s="449" t="n">
        <f aca="false">EA668</f>
        <v>47.88</v>
      </c>
      <c r="EL668" s="418" t="n">
        <f aca="false">EB668</f>
        <v>7470</v>
      </c>
      <c r="EM668" s="432" t="n">
        <f aca="false">EC668</f>
        <v>7</v>
      </c>
      <c r="EN668" s="432"/>
      <c r="EO668" s="432"/>
      <c r="EP668" s="432"/>
      <c r="EQ668" s="431" t="n">
        <f aca="false">EG668</f>
        <v>20</v>
      </c>
      <c r="ER668" s="449" t="n">
        <f aca="false">EH668</f>
        <v>16</v>
      </c>
      <c r="ES668" s="450" t="n">
        <f aca="false">44000/(BA668+AF668)*24</f>
        <v>29.077291626511</v>
      </c>
      <c r="ET668" s="451" t="n">
        <f aca="false">(BA668+AF668)/BA$6</f>
        <v>0.72634</v>
      </c>
      <c r="EU668" s="452" t="n">
        <f aca="false">BV668/1000/ES668*24</f>
        <v>0.260134045454545</v>
      </c>
      <c r="EV668" s="500" t="n">
        <f aca="false">EU668/$EU$6</f>
        <v>0.481729713804714</v>
      </c>
      <c r="EW668" s="514" t="n">
        <f aca="false">1-EM668/BY668</f>
        <v>0.61440600134781</v>
      </c>
      <c r="EX668" s="515" t="n">
        <f aca="false">BY668-EM668</f>
        <v>11.1538095106975</v>
      </c>
      <c r="EY668" s="514" t="n">
        <f aca="false">1-EJ668/BU668</f>
        <v>0.56957928802589</v>
      </c>
      <c r="EZ668" s="515" t="n">
        <f aca="false">BU668-EJ668</f>
        <v>17.6</v>
      </c>
      <c r="FA668" s="451" t="n">
        <f aca="false">1-EK668/BV668</f>
        <v>0.848080250234625</v>
      </c>
      <c r="FB668" s="432" t="n">
        <f aca="false">BV668-EK668</f>
        <v>267.286395902745</v>
      </c>
      <c r="FC668" s="453"/>
      <c r="FD668" s="432"/>
      <c r="FE668" s="453" t="n">
        <f aca="false">1-EQ668/CB668</f>
        <v>0.814814814814815</v>
      </c>
      <c r="FF668" s="431" t="n">
        <f aca="false">CB668-EQ668</f>
        <v>88</v>
      </c>
      <c r="FG668" s="491" t="n">
        <v>50400</v>
      </c>
      <c r="FH668" s="602" t="n">
        <v>682</v>
      </c>
      <c r="FI668" s="502" t="n">
        <v>20.55</v>
      </c>
      <c r="FJ668" s="488"/>
      <c r="FK668" s="456" t="n">
        <f aca="false">3000/BS668*24</f>
        <v>1.98254261089848</v>
      </c>
      <c r="FL668" s="491" t="n">
        <v>1800</v>
      </c>
      <c r="FM668" s="456" t="n">
        <f aca="false">FL668/BS668*1000</f>
        <v>49.5635652724619</v>
      </c>
      <c r="FN668" s="491" t="n">
        <v>7533</v>
      </c>
      <c r="FO668" s="533" t="n">
        <f aca="false">FN668/11.15/1.2/1000</f>
        <v>0.563004484304933</v>
      </c>
      <c r="FP668" s="450" t="n">
        <f aca="false">FN668/BS668*1000</f>
        <v>207.423520665253</v>
      </c>
      <c r="FQ668" s="504" t="n">
        <v>39.6</v>
      </c>
      <c r="FR668" s="459" t="n">
        <f aca="false">FQ668/BS668*1000</f>
        <v>1.09039843599416</v>
      </c>
      <c r="FS668" s="505" t="n">
        <v>7.9</v>
      </c>
      <c r="FT668" s="536" t="n">
        <v>10.1</v>
      </c>
      <c r="FU668" s="496" t="n">
        <v>46</v>
      </c>
      <c r="FV668" s="491" t="n">
        <v>4</v>
      </c>
      <c r="FW668" s="505"/>
      <c r="FX668" s="491"/>
      <c r="FY668" s="453" t="n">
        <f aca="false">1-FV668/(EG668+DD668)</f>
        <v>0.8</v>
      </c>
      <c r="FZ668" s="453"/>
      <c r="GA668" s="430"/>
      <c r="GB668" s="500" t="n">
        <f aca="false">1-FT668/DZ668</f>
        <v>0.240601503759399</v>
      </c>
      <c r="GC668" s="515" t="n">
        <f aca="false">(CW668+DZ668-FT668)</f>
        <v>3.2</v>
      </c>
      <c r="GD668" s="500" t="n">
        <f aca="false">1-FU668/EA668</f>
        <v>0.039264828738513</v>
      </c>
      <c r="GE668" s="528" t="n">
        <f aca="false">CX668+EA668-FU668</f>
        <v>1.88</v>
      </c>
      <c r="GF668" s="462" t="n">
        <f aca="false">4100/BS668*24</f>
        <v>2.70947490156125</v>
      </c>
      <c r="GG668" s="491" t="n">
        <v>12</v>
      </c>
      <c r="GH668" s="527" t="n">
        <f aca="false">GG668/80</f>
        <v>0.15</v>
      </c>
      <c r="GI668" s="491" t="n">
        <v>84</v>
      </c>
      <c r="GJ668" s="545" t="n">
        <f aca="false">GI668/GG668</f>
        <v>7</v>
      </c>
      <c r="GK668" s="464" t="n">
        <f aca="false">GG668/(BS668/24)*1000</f>
        <v>7.93017044359391</v>
      </c>
      <c r="GL668" s="508" t="n">
        <v>8.11</v>
      </c>
      <c r="GM668" s="536" t="n">
        <v>9.5</v>
      </c>
      <c r="GN668" s="537" t="n">
        <v>41</v>
      </c>
      <c r="GO668" s="527" t="n">
        <f aca="false">1-GM668/FT668</f>
        <v>0.0594059405940593</v>
      </c>
      <c r="GP668" s="527" t="n">
        <f aca="false">1-GN668/FU668</f>
        <v>0.108695652173913</v>
      </c>
      <c r="GQ668" s="536" t="n">
        <v>8</v>
      </c>
      <c r="GR668" s="456" t="n">
        <f aca="false">4300/BS668*24</f>
        <v>2.84164440895448</v>
      </c>
      <c r="GS668" s="537" t="n">
        <f aca="false">HC668</f>
        <v>9.1</v>
      </c>
      <c r="GT668" s="537" t="n">
        <f aca="false">HD668</f>
        <v>28.21</v>
      </c>
      <c r="GU668" s="527" t="n">
        <f aca="false">1-GS668/GM668</f>
        <v>0.0421052631578948</v>
      </c>
      <c r="GV668" s="527" t="n">
        <f aca="false">1-GT668/GN668</f>
        <v>0.311951219512195</v>
      </c>
      <c r="GW668" s="527" t="n">
        <f aca="false">1-HC668/FT668</f>
        <v>0.099009900990099</v>
      </c>
      <c r="GX668" s="527" t="n">
        <f aca="false">1-HD668/FU668</f>
        <v>0.386739130434783</v>
      </c>
      <c r="GY668" s="545" t="n">
        <f aca="false">GK668/(FU668-HD668)</f>
        <v>0.445765623585942</v>
      </c>
      <c r="GZ668" s="491" t="n">
        <v>35933</v>
      </c>
      <c r="HA668" s="494" t="n">
        <v>8.42</v>
      </c>
      <c r="HB668" s="494" t="n">
        <v>8.11</v>
      </c>
      <c r="HC668" s="495" t="n">
        <v>9.1</v>
      </c>
      <c r="HD668" s="499" t="n">
        <f aca="false">HC668*3.1</f>
        <v>28.21</v>
      </c>
      <c r="HE668" s="499" t="n">
        <v>9.5</v>
      </c>
      <c r="HF668" s="499" t="n">
        <f aca="false">HE668*2.7</f>
        <v>25.65</v>
      </c>
      <c r="HG668" s="499"/>
      <c r="HH668" s="493" t="n">
        <v>2</v>
      </c>
      <c r="HI668" s="509" t="n">
        <v>7450</v>
      </c>
      <c r="HJ668" s="491" t="n">
        <f aca="false">HI668*0.67</f>
        <v>4991.5</v>
      </c>
      <c r="HK668" s="491"/>
      <c r="HL668" s="491"/>
      <c r="HM668" s="544"/>
      <c r="HN668" s="507" t="n">
        <v>5.79</v>
      </c>
      <c r="HO668" s="492"/>
      <c r="HP668" s="546" t="n">
        <v>0.03</v>
      </c>
      <c r="HQ668" s="524"/>
      <c r="HR668" s="525"/>
      <c r="HS668" s="525" t="n">
        <v>0.23</v>
      </c>
      <c r="HT668" s="512" t="n">
        <v>4</v>
      </c>
      <c r="HU668" s="526" t="n">
        <f aca="false">72500/BA668*24</f>
        <v>51.120839086876</v>
      </c>
      <c r="HV668" s="527" t="n">
        <f aca="false">1-HC668/BE668</f>
        <v>0.705501618122977</v>
      </c>
      <c r="HW668" s="527" t="n">
        <f aca="false">1-HD668/BF668</f>
        <v>0.854587628865979</v>
      </c>
      <c r="HX668" s="527" t="n">
        <f aca="false">1-HN668/BK668</f>
        <v>0.690374331550802</v>
      </c>
      <c r="HY668" s="513"/>
    </row>
    <row r="669" s="599" customFormat="true" ht="15.9" hidden="false" customHeight="true" outlineLevel="0" collapsed="false">
      <c r="A669" s="401" t="n">
        <v>44151</v>
      </c>
      <c r="B669" s="516" t="n">
        <v>34108</v>
      </c>
      <c r="C669" s="403" t="n">
        <f aca="false">B669/$B$6</f>
        <v>0.68216</v>
      </c>
      <c r="D669" s="572" t="n">
        <v>8.05</v>
      </c>
      <c r="E669" s="573" t="n">
        <v>37.9</v>
      </c>
      <c r="F669" s="407" t="n">
        <v>186</v>
      </c>
      <c r="G669" s="407" t="n">
        <f aca="false">F669*B669/1000</f>
        <v>6344.088</v>
      </c>
      <c r="H669" s="403" t="n">
        <f aca="false">G669/$G$6</f>
        <v>0.25376352</v>
      </c>
      <c r="I669" s="574"/>
      <c r="J669" s="407"/>
      <c r="K669" s="575"/>
      <c r="L669" s="575"/>
      <c r="M669" s="575"/>
      <c r="N669" s="576"/>
      <c r="O669" s="576"/>
      <c r="P669" s="410"/>
      <c r="Q669" s="410" t="n">
        <v>1800</v>
      </c>
      <c r="R669" s="410"/>
      <c r="S669" s="410"/>
      <c r="T669" s="411" t="n">
        <v>4.8</v>
      </c>
      <c r="U669" s="410" t="n">
        <f aca="false">V669/2.9</f>
        <v>3436.55172413793</v>
      </c>
      <c r="V669" s="410" t="n">
        <v>9966</v>
      </c>
      <c r="W669" s="410" t="n">
        <v>3932</v>
      </c>
      <c r="X669" s="517" t="n">
        <v>480</v>
      </c>
      <c r="Y669" s="474"/>
      <c r="Z669" s="430"/>
      <c r="AA669" s="410"/>
      <c r="AB669" s="410"/>
      <c r="AC669" s="410"/>
      <c r="AD669" s="475"/>
      <c r="AE669" s="478"/>
      <c r="AF669" s="479" t="n">
        <f aca="false">X669+Q669</f>
        <v>2280</v>
      </c>
      <c r="AG669" s="478" t="n">
        <f aca="false">AF669/$AF$6</f>
        <v>0.912</v>
      </c>
      <c r="AH669" s="479" t="n">
        <f aca="false">AI669/2.9</f>
        <v>2726.56987295826</v>
      </c>
      <c r="AI669" s="479" t="n">
        <f aca="false">(V669*Q669+F669*X669)/AF669</f>
        <v>7907.05263157895</v>
      </c>
      <c r="AJ669" s="474" t="n">
        <f aca="false">(V669*Q669+X669*F669)/1000</f>
        <v>18028.08</v>
      </c>
      <c r="AK669" s="478" t="n">
        <f aca="false">AJ669/$AJ$6</f>
        <v>0.801248</v>
      </c>
      <c r="AL669" s="448" t="n">
        <v>37</v>
      </c>
      <c r="AM669" s="480"/>
      <c r="AN669" s="474" t="n">
        <v>4625</v>
      </c>
      <c r="AO669" s="474" t="n">
        <v>4632</v>
      </c>
      <c r="AP669" s="480" t="n">
        <v>7.25</v>
      </c>
      <c r="AQ669" s="448" t="n">
        <v>708</v>
      </c>
      <c r="AR669" s="474" t="n">
        <f aca="false">AQ669*3</f>
        <v>2124</v>
      </c>
      <c r="AS669" s="658" t="n">
        <f aca="false">AR669/AQ669</f>
        <v>3</v>
      </c>
      <c r="AT669" s="474" t="n">
        <v>5530</v>
      </c>
      <c r="AU669" s="448"/>
      <c r="AV669" s="481" t="n">
        <v>1</v>
      </c>
      <c r="AW669" s="480" t="n">
        <v>5.97</v>
      </c>
      <c r="AX669" s="480" t="n">
        <v>40.45</v>
      </c>
      <c r="AY669" s="481" t="n">
        <v>7.3</v>
      </c>
      <c r="AZ669" s="481" t="n">
        <v>1.6</v>
      </c>
      <c r="BA669" s="421" t="n">
        <f aca="false">CC669+DF669</f>
        <v>32604</v>
      </c>
      <c r="BB669" s="422" t="n">
        <f aca="false">BA669/$BA$6</f>
        <v>0.65208</v>
      </c>
      <c r="BC669" s="423"/>
      <c r="BD669" s="424" t="n">
        <v>7.95</v>
      </c>
      <c r="BE669" s="425" t="n">
        <v>30.4</v>
      </c>
      <c r="BF669" s="421" t="n">
        <v>142</v>
      </c>
      <c r="BG669" s="427" t="n">
        <v>7880</v>
      </c>
      <c r="BH669" s="421" t="n">
        <f aca="false">BG669*0.67</f>
        <v>5279.6</v>
      </c>
      <c r="BI669" s="433"/>
      <c r="BJ669" s="422"/>
      <c r="BK669" s="428" t="n">
        <v>16.2</v>
      </c>
      <c r="BL669" s="428"/>
      <c r="BM669" s="429"/>
      <c r="BN669" s="423"/>
      <c r="BO669" s="426" t="n">
        <v>110</v>
      </c>
      <c r="BP669" s="426"/>
      <c r="BQ669" s="424" t="n">
        <v>5.22</v>
      </c>
      <c r="BR669" s="422" t="n">
        <f aca="false">BQ669/$BQ$6</f>
        <v>0.725</v>
      </c>
      <c r="BS669" s="410" t="n">
        <f aca="false">BA669+AF669</f>
        <v>34884</v>
      </c>
      <c r="BT669" s="430" t="n">
        <f aca="false">(BD669*BA669+AP669*AF669)/(AF669+BA669)</f>
        <v>7.90424836601307</v>
      </c>
      <c r="BU669" s="431" t="n">
        <f aca="false">(AQ669*Y669+BA669*BE669)/(BA669+Y669)</f>
        <v>30.4</v>
      </c>
      <c r="BV669" s="431" t="n">
        <f aca="false">(BA669*BF669+AR669*AF669)/(AF669+BA669)</f>
        <v>271.542483660131</v>
      </c>
      <c r="BW669" s="431" t="n">
        <f aca="false">(BA669*BG669+AS669*AF669)/(AF669+BA669)</f>
        <v>7365.16339869281</v>
      </c>
      <c r="BX669" s="431" t="n">
        <f aca="false">BW669*0.65</f>
        <v>4787.35620915033</v>
      </c>
      <c r="BY669" s="431" t="n">
        <f aca="false">(BK669*BA669+AY669*AF669)/BS669</f>
        <v>15.6183006535948</v>
      </c>
      <c r="BZ669" s="431"/>
      <c r="CA669" s="432"/>
      <c r="CB669" s="431" t="n">
        <f aca="false">BO669</f>
        <v>110</v>
      </c>
      <c r="CC669" s="433" t="n">
        <v>16016</v>
      </c>
      <c r="CD669" s="412" t="n">
        <f aca="false">CC669+AF669/2</f>
        <v>17156</v>
      </c>
      <c r="CE669" s="422" t="n">
        <f aca="false">CD669/25000</f>
        <v>0.68624</v>
      </c>
      <c r="CF669" s="434" t="n">
        <f aca="false">6700/CD669*24</f>
        <v>9.37281417579855</v>
      </c>
      <c r="CG669" s="435"/>
      <c r="CH669" s="428"/>
      <c r="CI669" s="447" t="n">
        <f aca="false">9500/CD669*24</f>
        <v>13.289811144789</v>
      </c>
      <c r="CJ669" s="437" t="n">
        <v>27.4</v>
      </c>
      <c r="CK669" s="437" t="n">
        <v>2.3</v>
      </c>
      <c r="CL669" s="424"/>
      <c r="CM669" s="424" t="n">
        <v>15.2</v>
      </c>
      <c r="CN669" s="424" t="n">
        <v>85</v>
      </c>
      <c r="CO669" s="433"/>
      <c r="CP669" s="433"/>
      <c r="CQ669" s="438"/>
      <c r="CR669" s="438" t="n">
        <v>0.98</v>
      </c>
      <c r="CS669" s="425"/>
      <c r="CT669" s="433" t="n">
        <f aca="false">3500/CD669*24</f>
        <v>4.89624621123805</v>
      </c>
      <c r="CU669" s="435" t="n">
        <v>7.03</v>
      </c>
      <c r="CV669" s="439"/>
      <c r="CW669" s="440"/>
      <c r="CX669" s="441"/>
      <c r="CY669" s="442"/>
      <c r="CZ669" s="443"/>
      <c r="DA669" s="443"/>
      <c r="DB669" s="443"/>
      <c r="DC669" s="443"/>
      <c r="DD669" s="444"/>
      <c r="DE669" s="441"/>
      <c r="DF669" s="445" t="n">
        <v>16588</v>
      </c>
      <c r="DG669" s="446" t="n">
        <f aca="false">DF669+AF669/2</f>
        <v>17728</v>
      </c>
      <c r="DH669" s="422" t="n">
        <f aca="false">DG669/25000</f>
        <v>0.70912</v>
      </c>
      <c r="DI669" s="447" t="n">
        <f aca="false">6700/DG669*24</f>
        <v>9.07039711191336</v>
      </c>
      <c r="DJ669" s="435" t="n">
        <v>7.67</v>
      </c>
      <c r="DK669" s="428" t="n">
        <v>4.7</v>
      </c>
      <c r="DL669" s="447" t="n">
        <f aca="false">9500/DG669*24</f>
        <v>12.8610108303249</v>
      </c>
      <c r="DM669" s="423" t="n">
        <v>27.2</v>
      </c>
      <c r="DN669" s="423" t="n">
        <v>2.86</v>
      </c>
      <c r="DO669" s="424" t="n">
        <v>7.69</v>
      </c>
      <c r="DP669" s="424" t="n">
        <v>15.1</v>
      </c>
      <c r="DQ669" s="424" t="n">
        <v>84</v>
      </c>
      <c r="DR669" s="433"/>
      <c r="DS669" s="433"/>
      <c r="DT669" s="438"/>
      <c r="DU669" s="438" t="n">
        <v>0.97</v>
      </c>
      <c r="DV669" s="425"/>
      <c r="DW669" s="447" t="n">
        <f aca="false">3500/DG669*24</f>
        <v>4.73826714801444</v>
      </c>
      <c r="DX669" s="435" t="n">
        <v>7.03</v>
      </c>
      <c r="DY669" s="439" t="n">
        <v>7.9</v>
      </c>
      <c r="DZ669" s="440" t="n">
        <v>14</v>
      </c>
      <c r="EA669" s="661" t="n">
        <f aca="false">DZ669*3.6</f>
        <v>50.4</v>
      </c>
      <c r="EB669" s="442" t="n">
        <v>7410</v>
      </c>
      <c r="EC669" s="443" t="n">
        <v>5.9</v>
      </c>
      <c r="ED669" s="443"/>
      <c r="EE669" s="443"/>
      <c r="EF669" s="443"/>
      <c r="EG669" s="444" t="n">
        <v>14</v>
      </c>
      <c r="EH669" s="441" t="n">
        <v>16</v>
      </c>
      <c r="EI669" s="430" t="n">
        <f aca="false">DY669</f>
        <v>7.9</v>
      </c>
      <c r="EJ669" s="448" t="n">
        <f aca="false">DZ669</f>
        <v>14</v>
      </c>
      <c r="EK669" s="449" t="n">
        <f aca="false">EA669</f>
        <v>50.4</v>
      </c>
      <c r="EL669" s="418" t="n">
        <f aca="false">EB669</f>
        <v>7410</v>
      </c>
      <c r="EM669" s="432" t="n">
        <f aca="false">EC669</f>
        <v>5.9</v>
      </c>
      <c r="EN669" s="432"/>
      <c r="EO669" s="432"/>
      <c r="EP669" s="432"/>
      <c r="EQ669" s="431" t="n">
        <f aca="false">EG669</f>
        <v>14</v>
      </c>
      <c r="ER669" s="449" t="n">
        <f aca="false">EH669</f>
        <v>16</v>
      </c>
      <c r="ES669" s="450" t="n">
        <f aca="false">44000/(BA669+AF669)*24</f>
        <v>30.2717578259374</v>
      </c>
      <c r="ET669" s="451" t="n">
        <f aca="false">(BA669+AF669)/BA$6</f>
        <v>0.69768</v>
      </c>
      <c r="EU669" s="452" t="n">
        <f aca="false">BV669/1000/ES669*24</f>
        <v>0.215283818181818</v>
      </c>
      <c r="EV669" s="451" t="n">
        <f aca="false">EU669/$EU$6</f>
        <v>0.398673737373737</v>
      </c>
      <c r="EW669" s="514" t="n">
        <f aca="false">1-EM669/BY669</f>
        <v>0.622238031469702</v>
      </c>
      <c r="EX669" s="515" t="n">
        <f aca="false">BY669-EM669</f>
        <v>9.71830065359477</v>
      </c>
      <c r="EY669" s="514" t="n">
        <f aca="false">1-EJ669/BU669</f>
        <v>0.539473684210526</v>
      </c>
      <c r="EZ669" s="515" t="n">
        <f aca="false">BU669-EJ669</f>
        <v>16.4</v>
      </c>
      <c r="FA669" s="451" t="n">
        <f aca="false">1-EK669/BV669</f>
        <v>0.81439368410918</v>
      </c>
      <c r="FB669" s="432" t="n">
        <f aca="false">BV669-EK669</f>
        <v>221.142483660131</v>
      </c>
      <c r="FC669" s="453"/>
      <c r="FD669" s="432"/>
      <c r="FE669" s="453" t="n">
        <f aca="false">1-EQ669/CB669</f>
        <v>0.872727272727273</v>
      </c>
      <c r="FF669" s="431" t="n">
        <f aca="false">CB669-EQ669</f>
        <v>96</v>
      </c>
      <c r="FG669" s="406" t="n">
        <v>50400</v>
      </c>
      <c r="FH669" s="590" t="n">
        <v>710</v>
      </c>
      <c r="FI669" s="591" t="n">
        <v>21.98</v>
      </c>
      <c r="FJ669" s="592"/>
      <c r="FK669" s="456" t="n">
        <f aca="false">3000/BS669*24</f>
        <v>2.06398348813209</v>
      </c>
      <c r="FL669" s="531" t="n">
        <v>1800</v>
      </c>
      <c r="FM669" s="456" t="n">
        <f aca="false">FL669/BS669*1000</f>
        <v>51.5995872033024</v>
      </c>
      <c r="FN669" s="531" t="n">
        <v>7116</v>
      </c>
      <c r="FO669" s="533" t="n">
        <f aca="false">FN669/11.15/1.2/1000</f>
        <v>0.531838565022422</v>
      </c>
      <c r="FP669" s="450" t="n">
        <f aca="false">FN669/BS669*1000</f>
        <v>203.990368077055</v>
      </c>
      <c r="FQ669" s="458" t="n">
        <v>39.6</v>
      </c>
      <c r="FR669" s="459" t="n">
        <f aca="false">FQ669/BS669*1000</f>
        <v>1.13519091847265</v>
      </c>
      <c r="FS669" s="577" t="n">
        <v>7.85</v>
      </c>
      <c r="FT669" s="578" t="n">
        <v>11.1</v>
      </c>
      <c r="FU669" s="661" t="n">
        <v>44</v>
      </c>
      <c r="FV669" s="580" t="n">
        <v>4</v>
      </c>
      <c r="FW669" s="581"/>
      <c r="FX669" s="580"/>
      <c r="FY669" s="453" t="n">
        <f aca="false">1-FV669/(EG669+DD669)</f>
        <v>0.714285714285714</v>
      </c>
      <c r="FZ669" s="453"/>
      <c r="GA669" s="430"/>
      <c r="GB669" s="514" t="n">
        <f aca="false">1-FT669/DZ669</f>
        <v>0.207142857142857</v>
      </c>
      <c r="GC669" s="515" t="n">
        <f aca="false">(CW669+DZ669-FT669)</f>
        <v>2.9</v>
      </c>
      <c r="GD669" s="514" t="n">
        <f aca="false">1-FU669/EA669</f>
        <v>0.126984126984127</v>
      </c>
      <c r="GE669" s="528" t="n">
        <f aca="false">CX669+EA669-FU669</f>
        <v>6.4</v>
      </c>
      <c r="GF669" s="462" t="n">
        <f aca="false">4100/BS669*24</f>
        <v>2.82077743378053</v>
      </c>
      <c r="GG669" s="607" t="n">
        <v>12</v>
      </c>
      <c r="GH669" s="451" t="n">
        <f aca="false">GG669/80</f>
        <v>0.15</v>
      </c>
      <c r="GI669" s="406" t="n">
        <v>84</v>
      </c>
      <c r="GJ669" s="463" t="n">
        <f aca="false">GI669/GG669</f>
        <v>7</v>
      </c>
      <c r="GK669" s="464" t="n">
        <f aca="false">GG669/(BS669/24)*1000</f>
        <v>8.25593395252838</v>
      </c>
      <c r="GL669" s="465" t="n">
        <v>8.05</v>
      </c>
      <c r="GM669" s="530" t="n">
        <v>10.7</v>
      </c>
      <c r="GN669" s="407" t="n">
        <v>39</v>
      </c>
      <c r="GO669" s="514" t="n">
        <f aca="false">1-GM669/FT669</f>
        <v>0.0360360360360361</v>
      </c>
      <c r="GP669" s="451" t="n">
        <f aca="false">1-GN669/FU669</f>
        <v>0.113636363636364</v>
      </c>
      <c r="GQ669" s="578" t="n">
        <v>8</v>
      </c>
      <c r="GR669" s="456" t="n">
        <f aca="false">4300/BS669*24</f>
        <v>2.95837633298934</v>
      </c>
      <c r="GS669" s="532" t="n">
        <f aca="false">HC669</f>
        <v>10.2</v>
      </c>
      <c r="GT669" s="532" t="n">
        <f aca="false">HD669</f>
        <v>31.62</v>
      </c>
      <c r="GU669" s="514" t="n">
        <f aca="false">1-GS669/GM669</f>
        <v>0.0467289719626168</v>
      </c>
      <c r="GV669" s="514" t="n">
        <f aca="false">1-GT669/GN669</f>
        <v>0.189230769230769</v>
      </c>
      <c r="GW669" s="514" t="n">
        <f aca="false">1-HC669/FT669</f>
        <v>0.0810810810810811</v>
      </c>
      <c r="GX669" s="514" t="n">
        <f aca="false">1-HD669/FU669</f>
        <v>0.281363636363636</v>
      </c>
      <c r="GY669" s="463" t="n">
        <f aca="false">GK669/(FU669-HD669)</f>
        <v>0.66687673283751</v>
      </c>
      <c r="GZ669" s="406" t="n">
        <v>34635</v>
      </c>
      <c r="HA669" s="582" t="n">
        <v>8.33</v>
      </c>
      <c r="HB669" s="452" t="n">
        <v>8.13</v>
      </c>
      <c r="HC669" s="578" t="n">
        <v>10.2</v>
      </c>
      <c r="HD669" s="464" t="n">
        <f aca="false">HC669*3.1</f>
        <v>31.62</v>
      </c>
      <c r="HE669" s="464" t="n">
        <v>11.4</v>
      </c>
      <c r="HF669" s="464" t="n">
        <f aca="false">HE669*2.7</f>
        <v>30.78</v>
      </c>
      <c r="HG669" s="583"/>
      <c r="HH669" s="576" t="n">
        <v>4</v>
      </c>
      <c r="HI669" s="584" t="n">
        <v>7500</v>
      </c>
      <c r="HJ669" s="407" t="n">
        <f aca="false">HI669*0.67</f>
        <v>5025</v>
      </c>
      <c r="HK669" s="407"/>
      <c r="HL669" s="550"/>
      <c r="HM669" s="585"/>
      <c r="HN669" s="462" t="n">
        <v>6.53</v>
      </c>
      <c r="HO669" s="575"/>
      <c r="HP669" s="549" t="n">
        <v>0.04</v>
      </c>
      <c r="HQ669" s="586"/>
      <c r="HR669" s="587"/>
      <c r="HS669" s="521" t="n">
        <v>0.36</v>
      </c>
      <c r="HT669" s="588" t="n">
        <v>4</v>
      </c>
      <c r="HU669" s="523" t="n">
        <f aca="false">72500/BA669*24</f>
        <v>53.3676849466323</v>
      </c>
      <c r="HV669" s="514" t="n">
        <f aca="false">1-HC669/BE669</f>
        <v>0.664473684210526</v>
      </c>
      <c r="HW669" s="514" t="n">
        <f aca="false">1-HD669/BF669</f>
        <v>0.777323943661972</v>
      </c>
      <c r="HX669" s="514" t="n">
        <f aca="false">1-HN669/BK669</f>
        <v>0.596913580246914</v>
      </c>
      <c r="HY669" s="600"/>
    </row>
    <row r="670" s="599" customFormat="true" ht="15.9" hidden="false" customHeight="true" outlineLevel="0" collapsed="false">
      <c r="A670" s="401" t="n">
        <v>44152</v>
      </c>
      <c r="B670" s="516" t="n">
        <v>34531</v>
      </c>
      <c r="C670" s="403" t="n">
        <f aca="false">B670/$B$6</f>
        <v>0.69062</v>
      </c>
      <c r="D670" s="572"/>
      <c r="E670" s="573"/>
      <c r="F670" s="407"/>
      <c r="G670" s="407"/>
      <c r="H670" s="403"/>
      <c r="I670" s="574"/>
      <c r="J670" s="407"/>
      <c r="K670" s="575"/>
      <c r="L670" s="575"/>
      <c r="M670" s="575"/>
      <c r="N670" s="576"/>
      <c r="O670" s="576"/>
      <c r="P670" s="410"/>
      <c r="Q670" s="410" t="n">
        <v>1800</v>
      </c>
      <c r="R670" s="410"/>
      <c r="S670" s="410"/>
      <c r="T670" s="411" t="n">
        <v>4.9</v>
      </c>
      <c r="U670" s="410" t="n">
        <f aca="false">V670/2.9</f>
        <v>3395.51724137931</v>
      </c>
      <c r="V670" s="410" t="n">
        <v>9847</v>
      </c>
      <c r="W670" s="410" t="n">
        <v>3879</v>
      </c>
      <c r="X670" s="517" t="n">
        <v>480</v>
      </c>
      <c r="Y670" s="474"/>
      <c r="Z670" s="430"/>
      <c r="AA670" s="410"/>
      <c r="AB670" s="410"/>
      <c r="AC670" s="410"/>
      <c r="AD670" s="475"/>
      <c r="AE670" s="478"/>
      <c r="AF670" s="479" t="n">
        <f aca="false">X670+Q670</f>
        <v>2280</v>
      </c>
      <c r="AG670" s="478" t="n">
        <f aca="false">AF670/$AF$6</f>
        <v>0.912</v>
      </c>
      <c r="AH670" s="479" t="n">
        <f aca="false">AI670/2.9</f>
        <v>2680.67150635209</v>
      </c>
      <c r="AI670" s="479" t="n">
        <f aca="false">(V670*Q670+F670*X670)/AF670</f>
        <v>7773.94736842105</v>
      </c>
      <c r="AJ670" s="474" t="n">
        <f aca="false">(V670*Q670+X670*F670)/1000</f>
        <v>17724.6</v>
      </c>
      <c r="AK670" s="478" t="n">
        <f aca="false">AJ670/$AJ$6</f>
        <v>0.78776</v>
      </c>
      <c r="AL670" s="448" t="n">
        <v>37</v>
      </c>
      <c r="AM670" s="480"/>
      <c r="AN670" s="474" t="n">
        <v>4831</v>
      </c>
      <c r="AO670" s="474" t="n">
        <v>4867</v>
      </c>
      <c r="AP670" s="480" t="n">
        <v>7.59</v>
      </c>
      <c r="AQ670" s="448" t="n">
        <v>697</v>
      </c>
      <c r="AR670" s="474" t="n">
        <f aca="false">AQ670*3</f>
        <v>2091</v>
      </c>
      <c r="AS670" s="658" t="n">
        <f aca="false">AR670/AQ670</f>
        <v>3</v>
      </c>
      <c r="AT670" s="474" t="n">
        <v>5530</v>
      </c>
      <c r="AU670" s="448"/>
      <c r="AV670" s="481" t="n">
        <v>0.8</v>
      </c>
      <c r="AW670" s="480" t="n">
        <v>6.45</v>
      </c>
      <c r="AX670" s="480" t="n">
        <v>39.82</v>
      </c>
      <c r="AY670" s="481" t="n">
        <v>9.2</v>
      </c>
      <c r="AZ670" s="481" t="n">
        <v>0.6</v>
      </c>
      <c r="BA670" s="421" t="n">
        <f aca="false">CC670+DF670</f>
        <v>32970</v>
      </c>
      <c r="BB670" s="422" t="n">
        <f aca="false">BA670/$BA$6</f>
        <v>0.6594</v>
      </c>
      <c r="BC670" s="423"/>
      <c r="BD670" s="424" t="n">
        <v>8.12</v>
      </c>
      <c r="BE670" s="425" t="n">
        <v>29.2</v>
      </c>
      <c r="BF670" s="421" t="n">
        <v>163</v>
      </c>
      <c r="BG670" s="427" t="n">
        <v>8060</v>
      </c>
      <c r="BH670" s="421" t="n">
        <f aca="false">BG670*0.67</f>
        <v>5400.2</v>
      </c>
      <c r="BI670" s="433" t="n">
        <v>1595</v>
      </c>
      <c r="BJ670" s="422" t="n">
        <f aca="false">BI670/35.5*(23+35.5)/BH670</f>
        <v>0.486719062569931</v>
      </c>
      <c r="BK670" s="428" t="n">
        <v>15</v>
      </c>
      <c r="BL670" s="428" t="n">
        <v>14.4</v>
      </c>
      <c r="BM670" s="429" t="n">
        <v>6.8</v>
      </c>
      <c r="BN670" s="423" t="n">
        <v>1.9</v>
      </c>
      <c r="BO670" s="426" t="n">
        <v>106</v>
      </c>
      <c r="BP670" s="426" t="n">
        <v>32</v>
      </c>
      <c r="BQ670" s="424" t="n">
        <v>5.04</v>
      </c>
      <c r="BR670" s="422" t="n">
        <f aca="false">BQ670/$BQ$6</f>
        <v>0.7</v>
      </c>
      <c r="BS670" s="410" t="n">
        <f aca="false">BA670+AF670</f>
        <v>35250</v>
      </c>
      <c r="BT670" s="430" t="n">
        <f aca="false">(BD670*BA670+AP670*AF670)/(AF670+BA670)</f>
        <v>8.08571914893617</v>
      </c>
      <c r="BU670" s="431" t="n">
        <f aca="false">(AQ670*Y670+BA670*BE670)/(BA670+Y670)</f>
        <v>29.2</v>
      </c>
      <c r="BV670" s="431" t="n">
        <f aca="false">(BA670*BF670+AR670*AF670)/(AF670+BA670)</f>
        <v>287.704680851064</v>
      </c>
      <c r="BW670" s="431" t="n">
        <f aca="false">(BA670*BG670+AS670*AF670)/(AF670+BA670)</f>
        <v>7538.86638297872</v>
      </c>
      <c r="BX670" s="431" t="n">
        <f aca="false">BW670*0.65</f>
        <v>4900.26314893617</v>
      </c>
      <c r="BY670" s="431" t="n">
        <f aca="false">(BK670*BA670+AY670*AF670)/BS670</f>
        <v>14.6248510638298</v>
      </c>
      <c r="BZ670" s="431" t="n">
        <f aca="false">(BL670*BA670+AY670*AF670)/BS670</f>
        <v>14.0636595744681</v>
      </c>
      <c r="CA670" s="432" t="n">
        <f aca="false">(BN670*BA670+AZ670*AF670)/BS670</f>
        <v>1.81591489361702</v>
      </c>
      <c r="CB670" s="431" t="n">
        <f aca="false">BO670</f>
        <v>106</v>
      </c>
      <c r="CC670" s="433" t="n">
        <v>16457</v>
      </c>
      <c r="CD670" s="412" t="n">
        <f aca="false">CC670+AF670/2</f>
        <v>17597</v>
      </c>
      <c r="CE670" s="422" t="n">
        <f aca="false">CD670/25000</f>
        <v>0.70388</v>
      </c>
      <c r="CF670" s="434" t="n">
        <f aca="false">6700/CD670*24</f>
        <v>9.13792123657442</v>
      </c>
      <c r="CG670" s="435"/>
      <c r="CH670" s="428"/>
      <c r="CI670" s="447" t="n">
        <f aca="false">9500/CD670*24</f>
        <v>12.9567539921578</v>
      </c>
      <c r="CJ670" s="437" t="n">
        <v>28.1</v>
      </c>
      <c r="CK670" s="437" t="n">
        <v>2.2</v>
      </c>
      <c r="CL670" s="424"/>
      <c r="CM670" s="424" t="n">
        <v>15.8</v>
      </c>
      <c r="CN670" s="424" t="n">
        <v>69</v>
      </c>
      <c r="CO670" s="433"/>
      <c r="CP670" s="433"/>
      <c r="CQ670" s="438"/>
      <c r="CR670" s="438" t="n">
        <v>0.97</v>
      </c>
      <c r="CS670" s="425"/>
      <c r="CT670" s="433" t="n">
        <f aca="false">3500/CD670*24</f>
        <v>4.77354094447917</v>
      </c>
      <c r="CU670" s="435" t="n">
        <v>6.92</v>
      </c>
      <c r="CV670" s="439"/>
      <c r="CW670" s="440"/>
      <c r="CX670" s="441"/>
      <c r="CY670" s="442"/>
      <c r="CZ670" s="443"/>
      <c r="DA670" s="443"/>
      <c r="DB670" s="443"/>
      <c r="DC670" s="443"/>
      <c r="DD670" s="444"/>
      <c r="DE670" s="441"/>
      <c r="DF670" s="445" t="n">
        <v>16513</v>
      </c>
      <c r="DG670" s="446" t="n">
        <f aca="false">DF670+AF670/2</f>
        <v>17653</v>
      </c>
      <c r="DH670" s="422" t="n">
        <f aca="false">DG670/25000</f>
        <v>0.70612</v>
      </c>
      <c r="DI670" s="447" t="n">
        <f aca="false">6700/DG670*24</f>
        <v>9.10893332578032</v>
      </c>
      <c r="DJ670" s="435" t="n">
        <v>7.84</v>
      </c>
      <c r="DK670" s="428" t="n">
        <v>5.1</v>
      </c>
      <c r="DL670" s="447" t="n">
        <f aca="false">9500/DG670*24</f>
        <v>12.915651730584</v>
      </c>
      <c r="DM670" s="423" t="n">
        <v>28</v>
      </c>
      <c r="DN670" s="423" t="n">
        <v>1.56</v>
      </c>
      <c r="DO670" s="424" t="n">
        <v>7.98</v>
      </c>
      <c r="DP670" s="424" t="n">
        <v>15.8</v>
      </c>
      <c r="DQ670" s="424" t="n">
        <v>69</v>
      </c>
      <c r="DR670" s="433" t="n">
        <v>4753</v>
      </c>
      <c r="DS670" s="433" t="n">
        <v>2322</v>
      </c>
      <c r="DT670" s="438" t="n">
        <f aca="false">DS670/DR670</f>
        <v>0.488533557752998</v>
      </c>
      <c r="DU670" s="438" t="n">
        <v>0.97</v>
      </c>
      <c r="DV670" s="425"/>
      <c r="DW670" s="447" t="n">
        <f aca="false">3500/DG670*24</f>
        <v>4.75839800600465</v>
      </c>
      <c r="DX670" s="435" t="n">
        <v>6.92</v>
      </c>
      <c r="DY670" s="439" t="n">
        <v>8.1</v>
      </c>
      <c r="DZ670" s="440" t="n">
        <v>13.6</v>
      </c>
      <c r="EA670" s="661" t="n">
        <f aca="false">DZ670*3.6</f>
        <v>48.96</v>
      </c>
      <c r="EB670" s="442" t="n">
        <v>7210</v>
      </c>
      <c r="EC670" s="443" t="n">
        <v>5.6</v>
      </c>
      <c r="ED670" s="443" t="n">
        <v>0.22</v>
      </c>
      <c r="EE670" s="443" t="n">
        <v>6.2</v>
      </c>
      <c r="EF670" s="443" t="n">
        <v>1</v>
      </c>
      <c r="EG670" s="444" t="n">
        <v>18</v>
      </c>
      <c r="EH670" s="441" t="n">
        <v>16</v>
      </c>
      <c r="EI670" s="430" t="n">
        <f aca="false">DY670</f>
        <v>8.1</v>
      </c>
      <c r="EJ670" s="448" t="n">
        <f aca="false">DZ670</f>
        <v>13.6</v>
      </c>
      <c r="EK670" s="449" t="n">
        <f aca="false">EA670</f>
        <v>48.96</v>
      </c>
      <c r="EL670" s="418" t="n">
        <f aca="false">EB670</f>
        <v>7210</v>
      </c>
      <c r="EM670" s="432" t="n">
        <f aca="false">EC670</f>
        <v>5.6</v>
      </c>
      <c r="EN670" s="432" t="n">
        <f aca="false">ED670</f>
        <v>0.22</v>
      </c>
      <c r="EO670" s="432" t="n">
        <f aca="false">EE670</f>
        <v>6.2</v>
      </c>
      <c r="EP670" s="432" t="n">
        <f aca="false">EF670</f>
        <v>1</v>
      </c>
      <c r="EQ670" s="431" t="n">
        <f aca="false">EG670</f>
        <v>18</v>
      </c>
      <c r="ER670" s="449" t="n">
        <f aca="false">EH670</f>
        <v>16</v>
      </c>
      <c r="ES670" s="450" t="n">
        <f aca="false">44000/(BA670+AF670)*24</f>
        <v>29.9574468085106</v>
      </c>
      <c r="ET670" s="451" t="n">
        <f aca="false">(BA670+AF670)/BA$6</f>
        <v>0.705</v>
      </c>
      <c r="EU670" s="452" t="n">
        <f aca="false">BV670/1000/ES670*24</f>
        <v>0.230490681818182</v>
      </c>
      <c r="EV670" s="451" t="n">
        <f aca="false">EU670/$EU$6</f>
        <v>0.426834595959596</v>
      </c>
      <c r="EW670" s="514" t="n">
        <f aca="false">1-EM670/BY670</f>
        <v>0.617090117666228</v>
      </c>
      <c r="EX670" s="515" t="n">
        <f aca="false">BY670-EM670</f>
        <v>9.02485106382979</v>
      </c>
      <c r="EY670" s="514" t="n">
        <f aca="false">1-EJ670/BU670</f>
        <v>0.534246575342466</v>
      </c>
      <c r="EZ670" s="515" t="n">
        <f aca="false">BU670-EJ670</f>
        <v>15.6</v>
      </c>
      <c r="FA670" s="451" t="n">
        <f aca="false">1-EK670/BV670</f>
        <v>0.829825500735092</v>
      </c>
      <c r="FB670" s="432" t="n">
        <f aca="false">BV670-EK670</f>
        <v>238.744680851064</v>
      </c>
      <c r="FC670" s="453" t="n">
        <f aca="false">1-EP670/CA670</f>
        <v>0.449313399259502</v>
      </c>
      <c r="FD670" s="432" t="n">
        <f aca="false">CA670-EP670</f>
        <v>0.815914893617021</v>
      </c>
      <c r="FE670" s="453" t="n">
        <f aca="false">1-EQ670/CB670</f>
        <v>0.830188679245283</v>
      </c>
      <c r="FF670" s="431" t="n">
        <f aca="false">CB670-EQ670</f>
        <v>88</v>
      </c>
      <c r="FG670" s="406" t="n">
        <v>50400</v>
      </c>
      <c r="FH670" s="590" t="n">
        <v>869</v>
      </c>
      <c r="FI670" s="591" t="n">
        <v>16.37</v>
      </c>
      <c r="FJ670" s="592"/>
      <c r="FK670" s="456" t="n">
        <f aca="false">3000/BS670*24</f>
        <v>2.04255319148936</v>
      </c>
      <c r="FL670" s="531" t="n">
        <v>1800</v>
      </c>
      <c r="FM670" s="456" t="n">
        <f aca="false">FL670/BS670*1000</f>
        <v>51.063829787234</v>
      </c>
      <c r="FN670" s="531" t="n">
        <v>8062</v>
      </c>
      <c r="FO670" s="533" t="n">
        <f aca="false">FN670/11.15/1.2/1000</f>
        <v>0.60254110612855</v>
      </c>
      <c r="FP670" s="450" t="n">
        <f aca="false">FN670/BS670*1000</f>
        <v>228.709219858156</v>
      </c>
      <c r="FQ670" s="458" t="n">
        <v>39.6</v>
      </c>
      <c r="FR670" s="459" t="n">
        <f aca="false">FQ670/BS670*1000</f>
        <v>1.12340425531915</v>
      </c>
      <c r="FS670" s="577" t="n">
        <v>7.89</v>
      </c>
      <c r="FT670" s="578" t="n">
        <v>10.9</v>
      </c>
      <c r="FU670" s="661" t="n">
        <v>42</v>
      </c>
      <c r="FV670" s="580" t="n">
        <v>4</v>
      </c>
      <c r="FW670" s="581" t="n">
        <v>0.32</v>
      </c>
      <c r="FX670" s="580" t="n">
        <v>8</v>
      </c>
      <c r="FY670" s="453" t="n">
        <f aca="false">1-FV670/(EG670+DD670)</f>
        <v>0.777777777777778</v>
      </c>
      <c r="FZ670" s="453" t="n">
        <f aca="false">1-FW670/(EF670+DC670)</f>
        <v>0.68</v>
      </c>
      <c r="GA670" s="430" t="n">
        <f aca="false">EF670+DC670-FW670</f>
        <v>0.68</v>
      </c>
      <c r="GB670" s="514" t="n">
        <f aca="false">1-FT670/(DZ670+CW670)</f>
        <v>0.198529411764706</v>
      </c>
      <c r="GC670" s="515" t="n">
        <f aca="false">(CW670+DZ670-FT670)</f>
        <v>2.7</v>
      </c>
      <c r="GD670" s="514" t="n">
        <f aca="false">1-FU670/(EA670+CX670)</f>
        <v>0.142156862745098</v>
      </c>
      <c r="GE670" s="528" t="n">
        <f aca="false">CX670+EA670-FU670</f>
        <v>6.96</v>
      </c>
      <c r="GF670" s="462" t="n">
        <f aca="false">4100/BS670*24</f>
        <v>2.79148936170213</v>
      </c>
      <c r="GG670" s="607" t="n">
        <v>12</v>
      </c>
      <c r="GH670" s="451" t="n">
        <f aca="false">GG670/80</f>
        <v>0.15</v>
      </c>
      <c r="GI670" s="406" t="n">
        <v>84</v>
      </c>
      <c r="GJ670" s="463" t="n">
        <f aca="false">GI670/GG670</f>
        <v>7</v>
      </c>
      <c r="GK670" s="464" t="n">
        <f aca="false">GG670/(BS670/24)*1000</f>
        <v>8.17021276595745</v>
      </c>
      <c r="GL670" s="465" t="n">
        <v>8.17</v>
      </c>
      <c r="GM670" s="530" t="n">
        <v>10.7</v>
      </c>
      <c r="GN670" s="407"/>
      <c r="GO670" s="514" t="n">
        <f aca="false">1-GM670/FT670</f>
        <v>0.0183486238532111</v>
      </c>
      <c r="GP670" s="451" t="n">
        <f aca="false">1-GN670/FU670</f>
        <v>1</v>
      </c>
      <c r="GQ670" s="578" t="n">
        <v>8</v>
      </c>
      <c r="GR670" s="456" t="n">
        <f aca="false">4300/BS670*24</f>
        <v>2.92765957446808</v>
      </c>
      <c r="GS670" s="532" t="n">
        <f aca="false">HC670</f>
        <v>10.1</v>
      </c>
      <c r="GT670" s="532" t="n">
        <f aca="false">HD670</f>
        <v>31.31</v>
      </c>
      <c r="GU670" s="514" t="n">
        <f aca="false">1-GS670/GM670</f>
        <v>0.0560747663551402</v>
      </c>
      <c r="GV670" s="514"/>
      <c r="GW670" s="514" t="n">
        <f aca="false">1-HC670/FT670</f>
        <v>0.0733944954128442</v>
      </c>
      <c r="GX670" s="514" t="n">
        <f aca="false">1-HD670/FU670</f>
        <v>0.25452380952381</v>
      </c>
      <c r="GY670" s="463" t="n">
        <f aca="false">GK670/(FU670-HD670)</f>
        <v>0.764285572119499</v>
      </c>
      <c r="GZ670" s="406" t="n">
        <v>35536</v>
      </c>
      <c r="HA670" s="582" t="n">
        <v>8.42</v>
      </c>
      <c r="HB670" s="452" t="n">
        <v>8.08</v>
      </c>
      <c r="HC670" s="578" t="n">
        <v>10.1</v>
      </c>
      <c r="HD670" s="464" t="n">
        <f aca="false">HC670*3.1</f>
        <v>31.31</v>
      </c>
      <c r="HE670" s="464" t="n">
        <v>9.8</v>
      </c>
      <c r="HF670" s="464" t="n">
        <f aca="false">HE670*2.7</f>
        <v>26.46</v>
      </c>
      <c r="HG670" s="583"/>
      <c r="HH670" s="576" t="n">
        <v>2</v>
      </c>
      <c r="HI670" s="584" t="n">
        <v>7450</v>
      </c>
      <c r="HJ670" s="407" t="n">
        <f aca="false">HI670*0.67</f>
        <v>4991.5</v>
      </c>
      <c r="HK670" s="407" t="n">
        <v>246</v>
      </c>
      <c r="HL670" s="550" t="n">
        <v>1467</v>
      </c>
      <c r="HM670" s="585" t="n">
        <v>5.4</v>
      </c>
      <c r="HN670" s="462" t="n">
        <v>6.15</v>
      </c>
      <c r="HO670" s="575" t="n">
        <v>0.24</v>
      </c>
      <c r="HP670" s="549" t="n">
        <v>0.06</v>
      </c>
      <c r="HQ670" s="586" t="n">
        <v>6</v>
      </c>
      <c r="HR670" s="587" t="n">
        <v>0.2</v>
      </c>
      <c r="HS670" s="521" t="n">
        <v>0.32</v>
      </c>
      <c r="HT670" s="588" t="n">
        <v>4</v>
      </c>
      <c r="HU670" s="523" t="n">
        <f aca="false">72500/BA670*24</f>
        <v>52.7752502274795</v>
      </c>
      <c r="HV670" s="514" t="n">
        <f aca="false">1-HC670/BE670</f>
        <v>0.654109589041096</v>
      </c>
      <c r="HW670" s="514" t="n">
        <f aca="false">1-HD670/BF670</f>
        <v>0.807914110429448</v>
      </c>
      <c r="HX670" s="514" t="n">
        <f aca="false">1-HN670/BK670</f>
        <v>0.59</v>
      </c>
      <c r="HY670" s="600"/>
    </row>
    <row r="671" s="599" customFormat="true" ht="15.9" hidden="false" customHeight="true" outlineLevel="0" collapsed="false">
      <c r="A671" s="401" t="n">
        <v>44153</v>
      </c>
      <c r="B671" s="516" t="n">
        <v>27294</v>
      </c>
      <c r="C671" s="403" t="n">
        <f aca="false">B671/$B$6</f>
        <v>0.54588</v>
      </c>
      <c r="D671" s="572"/>
      <c r="E671" s="573"/>
      <c r="F671" s="407"/>
      <c r="G671" s="407"/>
      <c r="H671" s="403"/>
      <c r="I671" s="574"/>
      <c r="J671" s="407"/>
      <c r="K671" s="575"/>
      <c r="L671" s="575"/>
      <c r="M671" s="575"/>
      <c r="N671" s="576"/>
      <c r="O671" s="576"/>
      <c r="P671" s="410"/>
      <c r="Q671" s="410" t="n">
        <v>1920</v>
      </c>
      <c r="R671" s="410"/>
      <c r="S671" s="410"/>
      <c r="T671" s="411" t="n">
        <v>4.97</v>
      </c>
      <c r="U671" s="410" t="n">
        <f aca="false">V671/2.9</f>
        <v>3655.51724137931</v>
      </c>
      <c r="V671" s="410" t="n">
        <v>10601</v>
      </c>
      <c r="W671" s="410" t="n">
        <v>3747</v>
      </c>
      <c r="X671" s="517" t="n">
        <v>480</v>
      </c>
      <c r="Y671" s="474"/>
      <c r="Z671" s="430"/>
      <c r="AA671" s="410"/>
      <c r="AB671" s="410"/>
      <c r="AC671" s="410"/>
      <c r="AD671" s="475"/>
      <c r="AE671" s="478"/>
      <c r="AF671" s="479" t="n">
        <f aca="false">X671+Q671</f>
        <v>2400</v>
      </c>
      <c r="AG671" s="478" t="n">
        <f aca="false">AF671/$AF$6</f>
        <v>0.96</v>
      </c>
      <c r="AH671" s="479" t="n">
        <f aca="false">AI671/2.9</f>
        <v>2924.41379310345</v>
      </c>
      <c r="AI671" s="479" t="n">
        <f aca="false">(V671*Q671+F671*X671)/AF671</f>
        <v>8480.8</v>
      </c>
      <c r="AJ671" s="474" t="n">
        <f aca="false">(V671*Q671+X671*F671)/1000</f>
        <v>20353.92</v>
      </c>
      <c r="AK671" s="478" t="n">
        <f aca="false">AJ671/$AJ$6</f>
        <v>0.904618666666667</v>
      </c>
      <c r="AL671" s="448" t="n">
        <v>37</v>
      </c>
      <c r="AM671" s="480"/>
      <c r="AN671" s="474" t="n">
        <v>4637</v>
      </c>
      <c r="AO671" s="474" t="n">
        <v>4608</v>
      </c>
      <c r="AP671" s="480" t="n">
        <v>7.42</v>
      </c>
      <c r="AQ671" s="448" t="n">
        <v>693</v>
      </c>
      <c r="AR671" s="474" t="n">
        <f aca="false">AQ671*3</f>
        <v>2079</v>
      </c>
      <c r="AS671" s="658" t="n">
        <f aca="false">AR671/AQ671</f>
        <v>3</v>
      </c>
      <c r="AT671" s="474" t="n">
        <v>5630</v>
      </c>
      <c r="AU671" s="448"/>
      <c r="AV671" s="481" t="n">
        <v>1.4</v>
      </c>
      <c r="AW671" s="480" t="n">
        <v>5.84</v>
      </c>
      <c r="AX671" s="480" t="n">
        <v>40.3</v>
      </c>
      <c r="AY671" s="481" t="n">
        <v>16.4</v>
      </c>
      <c r="AZ671" s="481" t="n">
        <v>1.2</v>
      </c>
      <c r="BA671" s="421" t="n">
        <f aca="false">CC671+DF671</f>
        <v>29554</v>
      </c>
      <c r="BB671" s="422" t="n">
        <f aca="false">BA671/$BA$6</f>
        <v>0.59108</v>
      </c>
      <c r="BC671" s="423"/>
      <c r="BD671" s="424" t="n">
        <v>8.09</v>
      </c>
      <c r="BE671" s="425" t="n">
        <v>28.7</v>
      </c>
      <c r="BF671" s="421" t="n">
        <v>174</v>
      </c>
      <c r="BG671" s="427" t="n">
        <v>8330</v>
      </c>
      <c r="BH671" s="421" t="n">
        <f aca="false">BG671*0.67</f>
        <v>5581.1</v>
      </c>
      <c r="BI671" s="433"/>
      <c r="BJ671" s="422"/>
      <c r="BK671" s="428" t="n">
        <v>23.2</v>
      </c>
      <c r="BL671" s="428"/>
      <c r="BM671" s="429"/>
      <c r="BN671" s="423"/>
      <c r="BO671" s="426" t="n">
        <v>71</v>
      </c>
      <c r="BP671" s="426"/>
      <c r="BQ671" s="424" t="n">
        <v>4.05</v>
      </c>
      <c r="BR671" s="422" t="n">
        <f aca="false">BQ671/$BQ$6</f>
        <v>0.5625</v>
      </c>
      <c r="BS671" s="410" t="n">
        <f aca="false">BA671+AF671</f>
        <v>31954</v>
      </c>
      <c r="BT671" s="430" t="n">
        <f aca="false">(BD671*BA671+AP671*AF671)/(AF671+BA671)</f>
        <v>8.0396776616386</v>
      </c>
      <c r="BU671" s="431" t="n">
        <f aca="false">(AQ671*Y671+BA671*BE671)/(BA671+Y671)</f>
        <v>28.7</v>
      </c>
      <c r="BV671" s="431" t="n">
        <f aca="false">(BA671*BF671+AR671*AF671)/(AF671+BA671)</f>
        <v>317.080678475308</v>
      </c>
      <c r="BW671" s="431" t="n">
        <f aca="false">(BA671*BG671+AS671*AF671)/(AF671+BA671)</f>
        <v>7704.57595293234</v>
      </c>
      <c r="BX671" s="431" t="n">
        <f aca="false">BW671*0.65</f>
        <v>5007.97436940602</v>
      </c>
      <c r="BY671" s="431" t="n">
        <f aca="false">(BK671*BA671+AY671*AF671)/BS671</f>
        <v>22.6892658196157</v>
      </c>
      <c r="BZ671" s="431"/>
      <c r="CA671" s="432"/>
      <c r="CB671" s="431" t="n">
        <f aca="false">BO671</f>
        <v>71</v>
      </c>
      <c r="CC671" s="433" t="n">
        <v>14799</v>
      </c>
      <c r="CD671" s="412" t="n">
        <f aca="false">CC671+AF671/2</f>
        <v>15999</v>
      </c>
      <c r="CE671" s="422" t="n">
        <f aca="false">CD671/25000</f>
        <v>0.63996</v>
      </c>
      <c r="CF671" s="434" t="n">
        <f aca="false">6700/CD671*24</f>
        <v>10.0506281642603</v>
      </c>
      <c r="CG671" s="435" t="n">
        <v>7.77</v>
      </c>
      <c r="CH671" s="428" t="n">
        <v>4.4</v>
      </c>
      <c r="CI671" s="447" t="n">
        <f aca="false">9500/CD671*24</f>
        <v>14.2508906806675</v>
      </c>
      <c r="CJ671" s="437" t="n">
        <v>28.2</v>
      </c>
      <c r="CK671" s="437" t="n">
        <v>1.55</v>
      </c>
      <c r="CL671" s="424" t="n">
        <v>7.78</v>
      </c>
      <c r="CM671" s="424" t="n">
        <v>15</v>
      </c>
      <c r="CN671" s="424" t="n">
        <v>77</v>
      </c>
      <c r="CO671" s="433"/>
      <c r="CP671" s="433"/>
      <c r="CQ671" s="438"/>
      <c r="CR671" s="438" t="n">
        <v>0.97</v>
      </c>
      <c r="CS671" s="425"/>
      <c r="CT671" s="433" t="n">
        <f aca="false">3500/CD671*24</f>
        <v>5.25032814550909</v>
      </c>
      <c r="CU671" s="435" t="n">
        <v>6.51</v>
      </c>
      <c r="CV671" s="439" t="n">
        <v>7.87</v>
      </c>
      <c r="CW671" s="440" t="n">
        <v>14.1</v>
      </c>
      <c r="CX671" s="661" t="n">
        <f aca="false">CW671*3.6</f>
        <v>50.76</v>
      </c>
      <c r="CY671" s="442" t="n">
        <v>7500</v>
      </c>
      <c r="CZ671" s="443" t="n">
        <v>9.5</v>
      </c>
      <c r="DA671" s="443" t="n">
        <v>0.24</v>
      </c>
      <c r="DB671" s="443" t="n">
        <v>6.7</v>
      </c>
      <c r="DC671" s="443" t="n">
        <v>1.05</v>
      </c>
      <c r="DD671" s="444" t="n">
        <v>17</v>
      </c>
      <c r="DE671" s="441" t="n">
        <v>16</v>
      </c>
      <c r="DF671" s="445" t="n">
        <v>14755</v>
      </c>
      <c r="DG671" s="446" t="n">
        <f aca="false">DF671+AF671/2</f>
        <v>15955</v>
      </c>
      <c r="DH671" s="422" t="n">
        <f aca="false">DG671/25000</f>
        <v>0.6382</v>
      </c>
      <c r="DI671" s="447" t="n">
        <f aca="false">6700/DG671*24</f>
        <v>10.0783453462864</v>
      </c>
      <c r="DJ671" s="435"/>
      <c r="DK671" s="428" t="n">
        <v>4.4</v>
      </c>
      <c r="DL671" s="447" t="n">
        <f aca="false">9500/DG671*24</f>
        <v>14.2901911626449</v>
      </c>
      <c r="DM671" s="423" t="n">
        <v>28</v>
      </c>
      <c r="DN671" s="423" t="n">
        <v>1.05</v>
      </c>
      <c r="DO671" s="424"/>
      <c r="DP671" s="424" t="n">
        <v>15</v>
      </c>
      <c r="DQ671" s="424" t="n">
        <v>77</v>
      </c>
      <c r="DR671" s="433"/>
      <c r="DS671" s="433"/>
      <c r="DT671" s="438"/>
      <c r="DU671" s="438"/>
      <c r="DV671" s="425"/>
      <c r="DW671" s="447" t="n">
        <f aca="false">3500/DG671*24</f>
        <v>5.26480727044814</v>
      </c>
      <c r="DX671" s="435" t="n">
        <v>6.79</v>
      </c>
      <c r="DY671" s="439"/>
      <c r="DZ671" s="440"/>
      <c r="EA671" s="661"/>
      <c r="EB671" s="442"/>
      <c r="EC671" s="443"/>
      <c r="ED671" s="443"/>
      <c r="EE671" s="443"/>
      <c r="EF671" s="443"/>
      <c r="EG671" s="444"/>
      <c r="EH671" s="441"/>
      <c r="EI671" s="430" t="n">
        <f aca="false">CV671</f>
        <v>7.87</v>
      </c>
      <c r="EJ671" s="448" t="n">
        <f aca="false">CW671</f>
        <v>14.1</v>
      </c>
      <c r="EK671" s="449" t="n">
        <f aca="false">CX671</f>
        <v>50.76</v>
      </c>
      <c r="EL671" s="418" t="n">
        <f aca="false">CY671</f>
        <v>7500</v>
      </c>
      <c r="EM671" s="432" t="n">
        <f aca="false">CZ671</f>
        <v>9.5</v>
      </c>
      <c r="EN671" s="432" t="n">
        <f aca="false">DA671</f>
        <v>0.24</v>
      </c>
      <c r="EO671" s="432" t="n">
        <f aca="false">DB671</f>
        <v>6.7</v>
      </c>
      <c r="EP671" s="432" t="n">
        <f aca="false">DC671</f>
        <v>1.05</v>
      </c>
      <c r="EQ671" s="431" t="n">
        <f aca="false">DD671</f>
        <v>17</v>
      </c>
      <c r="ER671" s="449" t="n">
        <f aca="false">DE671</f>
        <v>16</v>
      </c>
      <c r="ES671" s="450" t="n">
        <f aca="false">44000/(BA671+AF671)*24</f>
        <v>33.0475057895725</v>
      </c>
      <c r="ET671" s="451" t="n">
        <f aca="false">(BA671+AF671)/BA$6</f>
        <v>0.63908</v>
      </c>
      <c r="EU671" s="452" t="n">
        <f aca="false">BV671/1000/ES671*24</f>
        <v>0.230272636363636</v>
      </c>
      <c r="EV671" s="451" t="n">
        <f aca="false">EU671/$EU$6</f>
        <v>0.426430808080808</v>
      </c>
      <c r="EW671" s="514" t="n">
        <f aca="false">1-EM671/BY671</f>
        <v>0.581299806017218</v>
      </c>
      <c r="EX671" s="515" t="n">
        <f aca="false">BY671-EM671</f>
        <v>13.1892658196157</v>
      </c>
      <c r="EY671" s="514" t="n">
        <f aca="false">1-EJ671/BU671</f>
        <v>0.508710801393728</v>
      </c>
      <c r="EZ671" s="515" t="n">
        <f aca="false">BU671-EJ671</f>
        <v>14.6</v>
      </c>
      <c r="FA671" s="451" t="n">
        <f aca="false">1-EK671/BV671</f>
        <v>0.83991455977677</v>
      </c>
      <c r="FB671" s="432" t="n">
        <f aca="false">BV671-EK671</f>
        <v>266.320678475308</v>
      </c>
      <c r="FC671" s="453"/>
      <c r="FD671" s="432"/>
      <c r="FE671" s="453" t="n">
        <f aca="false">1-EQ671/CB671</f>
        <v>0.76056338028169</v>
      </c>
      <c r="FF671" s="431" t="n">
        <f aca="false">CB671-EQ671</f>
        <v>54</v>
      </c>
      <c r="FG671" s="406" t="n">
        <v>50400</v>
      </c>
      <c r="FH671" s="590" t="n">
        <v>625</v>
      </c>
      <c r="FI671" s="591" t="n">
        <v>28.359</v>
      </c>
      <c r="FJ671" s="592"/>
      <c r="FK671" s="456" t="n">
        <f aca="false">3000/BS671*24</f>
        <v>2.25323903110722</v>
      </c>
      <c r="FL671" s="531" t="n">
        <v>1800</v>
      </c>
      <c r="FM671" s="456" t="n">
        <f aca="false">FL671/BS671*1000</f>
        <v>56.3309757776804</v>
      </c>
      <c r="FN671" s="531" t="n">
        <v>7384</v>
      </c>
      <c r="FO671" s="533" t="n">
        <f aca="false">FN671/11.15/1.2/1000</f>
        <v>0.55186846038864</v>
      </c>
      <c r="FP671" s="450" t="n">
        <f aca="false">FN671/BS671*1000</f>
        <v>231.082180634662</v>
      </c>
      <c r="FQ671" s="458" t="n">
        <v>39.6</v>
      </c>
      <c r="FR671" s="459" t="n">
        <f aca="false">FQ671/BS671*1000</f>
        <v>1.23928146710897</v>
      </c>
      <c r="FS671" s="577" t="n">
        <v>7.79</v>
      </c>
      <c r="FT671" s="578" t="n">
        <v>11.6</v>
      </c>
      <c r="FU671" s="661" t="n">
        <v>44</v>
      </c>
      <c r="FV671" s="580" t="n">
        <v>2</v>
      </c>
      <c r="FW671" s="581"/>
      <c r="FX671" s="580"/>
      <c r="FY671" s="453" t="n">
        <f aca="false">1-FV671/(EG671+DD671)</f>
        <v>0.882352941176471</v>
      </c>
      <c r="FZ671" s="453"/>
      <c r="GA671" s="430"/>
      <c r="GB671" s="514" t="n">
        <f aca="false">1-FT671/(DZ671+CW671)</f>
        <v>0.177304964539007</v>
      </c>
      <c r="GC671" s="515" t="n">
        <f aca="false">CW671+DZ671-FT671</f>
        <v>2.5</v>
      </c>
      <c r="GD671" s="514" t="n">
        <f aca="false">1-FU671/(EA671+CX671)</f>
        <v>0.13317572892041</v>
      </c>
      <c r="GE671" s="528" t="n">
        <f aca="false">CX671+EA671-FU671</f>
        <v>6.76</v>
      </c>
      <c r="GF671" s="462" t="n">
        <f aca="false">4100/BS671*24</f>
        <v>3.07942667584653</v>
      </c>
      <c r="GG671" s="607" t="n">
        <v>12</v>
      </c>
      <c r="GH671" s="451" t="n">
        <f aca="false">GG671/80</f>
        <v>0.15</v>
      </c>
      <c r="GI671" s="406" t="n">
        <v>84</v>
      </c>
      <c r="GJ671" s="463" t="n">
        <f aca="false">GI671/GG671</f>
        <v>7</v>
      </c>
      <c r="GK671" s="464" t="n">
        <f aca="false">GG671/(BS671/24)*1000</f>
        <v>9.01295612442887</v>
      </c>
      <c r="GL671" s="465" t="n">
        <v>8.01</v>
      </c>
      <c r="GM671" s="530" t="n">
        <v>11</v>
      </c>
      <c r="GN671" s="407"/>
      <c r="GO671" s="514" t="n">
        <f aca="false">1-GM671/FT671</f>
        <v>0.0517241379310345</v>
      </c>
      <c r="GP671" s="451" t="n">
        <f aca="false">1-GN671/FU671</f>
        <v>1</v>
      </c>
      <c r="GQ671" s="578" t="n">
        <v>8</v>
      </c>
      <c r="GR671" s="456" t="n">
        <f aca="false">4300/BS671*24</f>
        <v>3.22964261125368</v>
      </c>
      <c r="GS671" s="532" t="n">
        <f aca="false">HC671</f>
        <v>9.6</v>
      </c>
      <c r="GT671" s="532" t="n">
        <f aca="false">HD671</f>
        <v>29.76</v>
      </c>
      <c r="GU671" s="514" t="n">
        <f aca="false">1-GS671/GM671</f>
        <v>0.127272727272727</v>
      </c>
      <c r="GV671" s="514"/>
      <c r="GW671" s="514" t="n">
        <f aca="false">1-HC671/FT671</f>
        <v>0.172413793103448</v>
      </c>
      <c r="GX671" s="514" t="n">
        <f aca="false">1-HD671/FU671</f>
        <v>0.323636363636364</v>
      </c>
      <c r="GY671" s="463" t="n">
        <f aca="false">GK671/(FU671-HD671)</f>
        <v>0.632932312108769</v>
      </c>
      <c r="GZ671" s="406" t="n">
        <v>31792</v>
      </c>
      <c r="HA671" s="582" t="n">
        <v>8.19</v>
      </c>
      <c r="HB671" s="452" t="n">
        <v>8.11</v>
      </c>
      <c r="HC671" s="578" t="n">
        <v>9.6</v>
      </c>
      <c r="HD671" s="464" t="n">
        <f aca="false">HC671*3.1</f>
        <v>29.76</v>
      </c>
      <c r="HE671" s="464" t="n">
        <v>11.9</v>
      </c>
      <c r="HF671" s="464" t="n">
        <f aca="false">HE671*2.7</f>
        <v>32.13</v>
      </c>
      <c r="HG671" s="583"/>
      <c r="HH671" s="576" t="n">
        <v>2</v>
      </c>
      <c r="HI671" s="584" t="n">
        <v>7240</v>
      </c>
      <c r="HJ671" s="407" t="n">
        <f aca="false">HI671*0.67</f>
        <v>4850.8</v>
      </c>
      <c r="HK671" s="407"/>
      <c r="HL671" s="550"/>
      <c r="HM671" s="585"/>
      <c r="HN671" s="462" t="n">
        <v>5.69</v>
      </c>
      <c r="HO671" s="575"/>
      <c r="HP671" s="549" t="n">
        <v>0.06</v>
      </c>
      <c r="HQ671" s="586"/>
      <c r="HR671" s="587"/>
      <c r="HS671" s="521" t="n">
        <v>0.21</v>
      </c>
      <c r="HT671" s="588" t="n">
        <v>4</v>
      </c>
      <c r="HU671" s="523" t="n">
        <f aca="false">72500/BA671*24</f>
        <v>58.8752791500305</v>
      </c>
      <c r="HV671" s="514" t="n">
        <f aca="false">1-HC671/BE671</f>
        <v>0.665505226480836</v>
      </c>
      <c r="HW671" s="514" t="n">
        <f aca="false">1-HD671/BF671</f>
        <v>0.828965517241379</v>
      </c>
      <c r="HX671" s="514" t="n">
        <f aca="false">1-HN671/BK671</f>
        <v>0.754741379310345</v>
      </c>
      <c r="HY671" s="600" t="s">
        <v>287</v>
      </c>
    </row>
    <row r="672" s="599" customFormat="true" ht="15.9" hidden="false" customHeight="true" outlineLevel="0" collapsed="false">
      <c r="A672" s="401" t="n">
        <v>44154</v>
      </c>
      <c r="B672" s="516" t="n">
        <v>24067</v>
      </c>
      <c r="C672" s="403" t="n">
        <f aca="false">B672/$B$6</f>
        <v>0.48134</v>
      </c>
      <c r="D672" s="572"/>
      <c r="E672" s="573"/>
      <c r="F672" s="407"/>
      <c r="G672" s="407"/>
      <c r="H672" s="403"/>
      <c r="I672" s="574"/>
      <c r="J672" s="407"/>
      <c r="K672" s="575"/>
      <c r="L672" s="575"/>
      <c r="M672" s="575"/>
      <c r="N672" s="576"/>
      <c r="O672" s="576"/>
      <c r="P672" s="410"/>
      <c r="Q672" s="410" t="n">
        <v>1920</v>
      </c>
      <c r="R672" s="410"/>
      <c r="S672" s="410"/>
      <c r="T672" s="411" t="n">
        <v>5.11</v>
      </c>
      <c r="U672" s="410" t="n">
        <f aca="false">V672/2.9</f>
        <v>3537.58620689655</v>
      </c>
      <c r="V672" s="410" t="n">
        <v>10259</v>
      </c>
      <c r="W672" s="410" t="n">
        <v>4075</v>
      </c>
      <c r="X672" s="517" t="n">
        <v>480</v>
      </c>
      <c r="Y672" s="474"/>
      <c r="Z672" s="430"/>
      <c r="AA672" s="410"/>
      <c r="AB672" s="410"/>
      <c r="AC672" s="410"/>
      <c r="AD672" s="475"/>
      <c r="AE672" s="478"/>
      <c r="AF672" s="479" t="n">
        <f aca="false">X672+Q672</f>
        <v>2400</v>
      </c>
      <c r="AG672" s="478" t="n">
        <f aca="false">AF672/$AF$6</f>
        <v>0.96</v>
      </c>
      <c r="AH672" s="479" t="n">
        <f aca="false">AI672/2.9</f>
        <v>2830.06896551724</v>
      </c>
      <c r="AI672" s="479" t="n">
        <f aca="false">(V672*Q672+F672*X672)/AF672</f>
        <v>8207.2</v>
      </c>
      <c r="AJ672" s="474" t="n">
        <f aca="false">(V672*Q672+X672*F672)/1000</f>
        <v>19697.28</v>
      </c>
      <c r="AK672" s="478" t="n">
        <f aca="false">AJ672/$AJ$6</f>
        <v>0.875434666666667</v>
      </c>
      <c r="AL672" s="448" t="n">
        <v>37</v>
      </c>
      <c r="AM672" s="480"/>
      <c r="AN672" s="474" t="n">
        <v>4991</v>
      </c>
      <c r="AO672" s="474" t="n">
        <v>4942</v>
      </c>
      <c r="AP672" s="480" t="n">
        <v>7.21</v>
      </c>
      <c r="AQ672" s="448" t="n">
        <v>741</v>
      </c>
      <c r="AR672" s="474" t="n">
        <f aca="false">AQ672*3</f>
        <v>2223</v>
      </c>
      <c r="AS672" s="658" t="n">
        <f aca="false">AR672/AQ672</f>
        <v>3</v>
      </c>
      <c r="AT672" s="474" t="n">
        <v>6020</v>
      </c>
      <c r="AU672" s="448"/>
      <c r="AV672" s="481" t="n">
        <v>1.8</v>
      </c>
      <c r="AW672" s="480" t="n">
        <v>6.84</v>
      </c>
      <c r="AX672" s="480" t="n">
        <v>39.92</v>
      </c>
      <c r="AY672" s="481" t="n">
        <v>11.3</v>
      </c>
      <c r="AZ672" s="481" t="n">
        <v>1.5</v>
      </c>
      <c r="BA672" s="421" t="n">
        <f aca="false">CC672+DF672</f>
        <v>18825</v>
      </c>
      <c r="BB672" s="422" t="n">
        <f aca="false">BA672/$BA$6</f>
        <v>0.3765</v>
      </c>
      <c r="BC672" s="423"/>
      <c r="BD672" s="424" t="n">
        <v>8.24</v>
      </c>
      <c r="BE672" s="425" t="n">
        <v>36</v>
      </c>
      <c r="BF672" s="421" t="n">
        <v>143</v>
      </c>
      <c r="BG672" s="427" t="n">
        <v>11810</v>
      </c>
      <c r="BH672" s="421" t="n">
        <f aca="false">BG672*0.67</f>
        <v>7912.7</v>
      </c>
      <c r="BI672" s="433"/>
      <c r="BJ672" s="422"/>
      <c r="BK672" s="428" t="n">
        <v>13.8</v>
      </c>
      <c r="BL672" s="428"/>
      <c r="BM672" s="429"/>
      <c r="BN672" s="423"/>
      <c r="BO672" s="426" t="n">
        <v>70</v>
      </c>
      <c r="BP672" s="426"/>
      <c r="BQ672" s="424" t="n">
        <v>4.78</v>
      </c>
      <c r="BR672" s="422" t="n">
        <f aca="false">BQ672/$BQ$6</f>
        <v>0.663888888888889</v>
      </c>
      <c r="BS672" s="410" t="n">
        <f aca="false">BA672+AF672</f>
        <v>21225</v>
      </c>
      <c r="BT672" s="430" t="n">
        <f aca="false">(BD672*BA672+AP672*AF672)/(AF672+BA672)</f>
        <v>8.12353356890459</v>
      </c>
      <c r="BU672" s="431" t="n">
        <f aca="false">(AQ672*Y672+BA672*BE672)/(BA672+Y672)</f>
        <v>36</v>
      </c>
      <c r="BV672" s="431" t="n">
        <f aca="false">(BA672*BF672+AR672*AF672)/(AF672+BA672)</f>
        <v>378.194346289753</v>
      </c>
      <c r="BW672" s="431" t="n">
        <f aca="false">(BA672*BG672+AS672*AF672)/(AF672+BA672)</f>
        <v>10474.9328621908</v>
      </c>
      <c r="BX672" s="431" t="n">
        <f aca="false">BW672*0.65</f>
        <v>6808.70636042403</v>
      </c>
      <c r="BY672" s="431" t="n">
        <f aca="false">(BK672*BA672+AY672*AF672)/BS672</f>
        <v>13.5173144876325</v>
      </c>
      <c r="BZ672" s="431"/>
      <c r="CA672" s="432"/>
      <c r="CB672" s="431" t="n">
        <f aca="false">BO672</f>
        <v>70</v>
      </c>
      <c r="CC672" s="433" t="n">
        <v>9439</v>
      </c>
      <c r="CD672" s="412" t="n">
        <f aca="false">CC672+AF672/2</f>
        <v>10639</v>
      </c>
      <c r="CE672" s="422" t="n">
        <f aca="false">CD672/25000</f>
        <v>0.42556</v>
      </c>
      <c r="CF672" s="434" t="n">
        <f aca="false">6700/CD672*24</f>
        <v>15.1142024626375</v>
      </c>
      <c r="CG672" s="435"/>
      <c r="CH672" s="428"/>
      <c r="CI672" s="447" t="n">
        <f aca="false">9500/CD672*24</f>
        <v>21.4305855813516</v>
      </c>
      <c r="CJ672" s="437" t="n">
        <v>28.7</v>
      </c>
      <c r="CK672" s="437" t="n">
        <v>4.57</v>
      </c>
      <c r="CL672" s="424"/>
      <c r="CM672" s="424" t="n">
        <v>16.9</v>
      </c>
      <c r="CN672" s="424" t="n">
        <v>78</v>
      </c>
      <c r="CO672" s="433"/>
      <c r="CP672" s="433"/>
      <c r="CQ672" s="438"/>
      <c r="CR672" s="438"/>
      <c r="CS672" s="425"/>
      <c r="CT672" s="433" t="n">
        <f aca="false">3500/CD672*24</f>
        <v>7.89547889839271</v>
      </c>
      <c r="CU672" s="435" t="n">
        <v>7.12</v>
      </c>
      <c r="CV672" s="439"/>
      <c r="CW672" s="440"/>
      <c r="CX672" s="661"/>
      <c r="CY672" s="442"/>
      <c r="CZ672" s="443"/>
      <c r="DA672" s="443"/>
      <c r="DB672" s="443"/>
      <c r="DC672" s="443"/>
      <c r="DD672" s="444"/>
      <c r="DE672" s="441"/>
      <c r="DF672" s="445" t="n">
        <v>9386</v>
      </c>
      <c r="DG672" s="446" t="n">
        <f aca="false">DF672+AF672/2</f>
        <v>10586</v>
      </c>
      <c r="DH672" s="422" t="n">
        <f aca="false">DG672/25000</f>
        <v>0.42344</v>
      </c>
      <c r="DI672" s="447" t="n">
        <f aca="false">6700/DG672*24</f>
        <v>15.1898734177215</v>
      </c>
      <c r="DJ672" s="435" t="n">
        <v>7.79</v>
      </c>
      <c r="DK672" s="428" t="n">
        <v>3.5</v>
      </c>
      <c r="DL672" s="447" t="n">
        <f aca="false">9500/DG672*24</f>
        <v>21.5378802191574</v>
      </c>
      <c r="DM672" s="423" t="n">
        <v>28.6</v>
      </c>
      <c r="DN672" s="423" t="n">
        <v>4.88</v>
      </c>
      <c r="DO672" s="424" t="n">
        <v>7.82</v>
      </c>
      <c r="DP672" s="424" t="n">
        <v>16.9</v>
      </c>
      <c r="DQ672" s="424" t="n">
        <v>78</v>
      </c>
      <c r="DR672" s="433"/>
      <c r="DS672" s="433"/>
      <c r="DT672" s="438"/>
      <c r="DU672" s="438" t="n">
        <v>0.96</v>
      </c>
      <c r="DV672" s="425"/>
      <c r="DW672" s="447" t="n">
        <f aca="false">3500/DG672*24</f>
        <v>7.93500850179482</v>
      </c>
      <c r="DX672" s="435" t="n">
        <v>7.6</v>
      </c>
      <c r="DY672" s="439" t="n">
        <v>7.98</v>
      </c>
      <c r="DZ672" s="440" t="n">
        <v>15.7</v>
      </c>
      <c r="EA672" s="661" t="n">
        <f aca="false">DZ672*3.6</f>
        <v>56.52</v>
      </c>
      <c r="EB672" s="442" t="n">
        <v>7960</v>
      </c>
      <c r="EC672" s="443" t="n">
        <v>5.9</v>
      </c>
      <c r="ED672" s="443" t="n">
        <v>0.21</v>
      </c>
      <c r="EE672" s="443" t="n">
        <v>4.9</v>
      </c>
      <c r="EF672" s="443" t="n">
        <v>1.05</v>
      </c>
      <c r="EG672" s="444" t="n">
        <v>12</v>
      </c>
      <c r="EH672" s="441" t="n">
        <v>16</v>
      </c>
      <c r="EI672" s="430" t="n">
        <f aca="false">DY672</f>
        <v>7.98</v>
      </c>
      <c r="EJ672" s="448" t="n">
        <f aca="false">DZ672</f>
        <v>15.7</v>
      </c>
      <c r="EK672" s="449" t="n">
        <f aca="false">EA672</f>
        <v>56.52</v>
      </c>
      <c r="EL672" s="418" t="n">
        <f aca="false">EB672</f>
        <v>7960</v>
      </c>
      <c r="EM672" s="432" t="n">
        <f aca="false">EC672</f>
        <v>5.9</v>
      </c>
      <c r="EN672" s="432" t="n">
        <f aca="false">ED672</f>
        <v>0.21</v>
      </c>
      <c r="EO672" s="432" t="n">
        <f aca="false">EE672</f>
        <v>4.9</v>
      </c>
      <c r="EP672" s="432" t="n">
        <f aca="false">EF672</f>
        <v>1.05</v>
      </c>
      <c r="EQ672" s="431" t="n">
        <f aca="false">EG672</f>
        <v>12</v>
      </c>
      <c r="ER672" s="449" t="n">
        <f aca="false">EH672</f>
        <v>16</v>
      </c>
      <c r="ES672" s="450" t="n">
        <f aca="false">44000/(BA672+AF672)*24</f>
        <v>49.7526501766784</v>
      </c>
      <c r="ET672" s="451" t="n">
        <f aca="false">(BA672+AF672)/BA$6</f>
        <v>0.4245</v>
      </c>
      <c r="EU672" s="452" t="n">
        <f aca="false">BV672/1000/ES672*24</f>
        <v>0.182435795454545</v>
      </c>
      <c r="EV672" s="451" t="n">
        <f aca="false">EU672/$EU$6</f>
        <v>0.337844065656566</v>
      </c>
      <c r="EW672" s="514" t="n">
        <f aca="false">1-EM672/BY672</f>
        <v>0.563522768860773</v>
      </c>
      <c r="EX672" s="515" t="n">
        <f aca="false">BY672-EM672</f>
        <v>7.61731448763251</v>
      </c>
      <c r="EY672" s="514" t="n">
        <f aca="false">1-EJ672/BU672</f>
        <v>0.563888888888889</v>
      </c>
      <c r="EZ672" s="515" t="n">
        <f aca="false">BU672-EJ672</f>
        <v>20.3</v>
      </c>
      <c r="FA672" s="451" t="n">
        <f aca="false">1-EK672/BV672</f>
        <v>0.850553027684085</v>
      </c>
      <c r="FB672" s="432" t="n">
        <f aca="false">BV672-EK672</f>
        <v>321.674346289753</v>
      </c>
      <c r="FC672" s="453"/>
      <c r="FD672" s="432"/>
      <c r="FE672" s="453" t="n">
        <f aca="false">1-EQ672/CB672</f>
        <v>0.828571428571429</v>
      </c>
      <c r="FF672" s="431" t="n">
        <f aca="false">CB672-EQ672</f>
        <v>58</v>
      </c>
      <c r="FG672" s="406" t="n">
        <v>50400</v>
      </c>
      <c r="FH672" s="590" t="n">
        <v>887</v>
      </c>
      <c r="FI672" s="591" t="n">
        <v>25.73</v>
      </c>
      <c r="FJ672" s="592"/>
      <c r="FK672" s="456" t="n">
        <f aca="false">3000/BS672*24</f>
        <v>3.39222614840989</v>
      </c>
      <c r="FL672" s="531" t="n">
        <v>1800</v>
      </c>
      <c r="FM672" s="456" t="n">
        <f aca="false">FL672/BS672*1000</f>
        <v>84.8056537102474</v>
      </c>
      <c r="FN672" s="531" t="n">
        <v>6533</v>
      </c>
      <c r="FO672" s="533" t="n">
        <f aca="false">FN672/11.15/1.2/1000</f>
        <v>0.488266068759342</v>
      </c>
      <c r="FP672" s="450" t="n">
        <f aca="false">FN672/BS672*1000</f>
        <v>307.797408716137</v>
      </c>
      <c r="FQ672" s="458" t="n">
        <v>28.8</v>
      </c>
      <c r="FR672" s="459" t="n">
        <f aca="false">FQ672/BS672*1000</f>
        <v>1.35689045936396</v>
      </c>
      <c r="FS672" s="577" t="n">
        <v>7.78</v>
      </c>
      <c r="FT672" s="578" t="n">
        <v>12.2</v>
      </c>
      <c r="FU672" s="661" t="n">
        <v>45</v>
      </c>
      <c r="FV672" s="580" t="n">
        <v>2</v>
      </c>
      <c r="FW672" s="581"/>
      <c r="FX672" s="580"/>
      <c r="FY672" s="453" t="n">
        <f aca="false">1-FV672/(EG672+DD672)</f>
        <v>0.833333333333333</v>
      </c>
      <c r="FZ672" s="453"/>
      <c r="GA672" s="430"/>
      <c r="GB672" s="514" t="n">
        <f aca="false">1-FT672/(DZ672+CW672)</f>
        <v>0.222929936305733</v>
      </c>
      <c r="GC672" s="515" t="n">
        <f aca="false">(CW672+DZ672-FT672)</f>
        <v>3.5</v>
      </c>
      <c r="GD672" s="514" t="n">
        <f aca="false">1-FU672/(EA672+CX672)</f>
        <v>0.203821656050955</v>
      </c>
      <c r="GE672" s="528" t="n">
        <f aca="false">CX672+EA672-FU672</f>
        <v>11.52</v>
      </c>
      <c r="GF672" s="462" t="n">
        <f aca="false">4100/BS672*24</f>
        <v>4.63604240282686</v>
      </c>
      <c r="GG672" s="607" t="n">
        <v>12</v>
      </c>
      <c r="GH672" s="451" t="n">
        <f aca="false">GG672/80</f>
        <v>0.15</v>
      </c>
      <c r="GI672" s="406" t="n">
        <v>84</v>
      </c>
      <c r="GJ672" s="463" t="n">
        <f aca="false">GI672/GG672</f>
        <v>7</v>
      </c>
      <c r="GK672" s="464" t="n">
        <f aca="false">GG672/(BS672/24)*1000</f>
        <v>13.5689045936396</v>
      </c>
      <c r="GL672" s="465" t="n">
        <v>8.04</v>
      </c>
      <c r="GM672" s="530" t="n">
        <v>11.2</v>
      </c>
      <c r="GN672" s="407"/>
      <c r="GO672" s="514" t="n">
        <f aca="false">1-GM672/FT672</f>
        <v>0.0819672131147541</v>
      </c>
      <c r="GP672" s="451" t="n">
        <f aca="false">1-GN672/FU672</f>
        <v>1</v>
      </c>
      <c r="GQ672" s="578" t="n">
        <v>8</v>
      </c>
      <c r="GR672" s="456" t="n">
        <f aca="false">4300/BS672*24</f>
        <v>4.86219081272085</v>
      </c>
      <c r="GS672" s="532" t="n">
        <f aca="false">HC672</f>
        <v>10.6</v>
      </c>
      <c r="GT672" s="532" t="n">
        <f aca="false">HD672</f>
        <v>32.86</v>
      </c>
      <c r="GU672" s="514" t="n">
        <f aca="false">1-GS672/GM672</f>
        <v>0.0535714285714285</v>
      </c>
      <c r="GV672" s="514"/>
      <c r="GW672" s="514" t="n">
        <f aca="false">1-HC672/FT672</f>
        <v>0.131147540983606</v>
      </c>
      <c r="GX672" s="514" t="n">
        <f aca="false">1-HD672/FU672</f>
        <v>0.269777777777778</v>
      </c>
      <c r="GY672" s="463" t="n">
        <f aca="false">GK672/(FU672-HD672)</f>
        <v>1.11770219057987</v>
      </c>
      <c r="GZ672" s="406" t="n">
        <v>20605</v>
      </c>
      <c r="HA672" s="582" t="n">
        <v>8.19</v>
      </c>
      <c r="HB672" s="452" t="n">
        <v>8.17</v>
      </c>
      <c r="HC672" s="578" t="n">
        <v>10.6</v>
      </c>
      <c r="HD672" s="464" t="n">
        <f aca="false">HC672*3.1</f>
        <v>32.86</v>
      </c>
      <c r="HE672" s="464" t="n">
        <v>11.9</v>
      </c>
      <c r="HF672" s="464" t="n">
        <f aca="false">HE672*2.7</f>
        <v>32.13</v>
      </c>
      <c r="HG672" s="583"/>
      <c r="HH672" s="576" t="n">
        <v>4</v>
      </c>
      <c r="HI672" s="584" t="n">
        <v>7530</v>
      </c>
      <c r="HJ672" s="407" t="n">
        <f aca="false">HI672*0.67</f>
        <v>5045.1</v>
      </c>
      <c r="HK672" s="407"/>
      <c r="HL672" s="550"/>
      <c r="HM672" s="585"/>
      <c r="HN672" s="462" t="n">
        <v>4.61</v>
      </c>
      <c r="HO672" s="575"/>
      <c r="HP672" s="549" t="n">
        <v>0.07</v>
      </c>
      <c r="HQ672" s="586"/>
      <c r="HR672" s="587"/>
      <c r="HS672" s="521" t="n">
        <v>0.21</v>
      </c>
      <c r="HT672" s="588" t="n">
        <v>4</v>
      </c>
      <c r="HU672" s="523" t="n">
        <f aca="false">72500/BA672*24</f>
        <v>92.4302788844622</v>
      </c>
      <c r="HV672" s="514" t="n">
        <f aca="false">1-HC672/BE672</f>
        <v>0.705555555555555</v>
      </c>
      <c r="HW672" s="514" t="n">
        <f aca="false">1-HD672/BF672</f>
        <v>0.77020979020979</v>
      </c>
      <c r="HX672" s="514" t="n">
        <f aca="false">1-HN672/BK672</f>
        <v>0.665942028985507</v>
      </c>
      <c r="HY672" s="600"/>
    </row>
    <row r="673" s="599" customFormat="true" ht="15.9" hidden="false" customHeight="true" outlineLevel="0" collapsed="false">
      <c r="A673" s="401" t="n">
        <v>44155</v>
      </c>
      <c r="B673" s="516" t="n">
        <v>24309</v>
      </c>
      <c r="C673" s="403" t="n">
        <f aca="false">B673/$B$6</f>
        <v>0.48618</v>
      </c>
      <c r="D673" s="572"/>
      <c r="E673" s="573"/>
      <c r="F673" s="407"/>
      <c r="G673" s="407"/>
      <c r="H673" s="403"/>
      <c r="I673" s="574"/>
      <c r="J673" s="407"/>
      <c r="K673" s="575"/>
      <c r="L673" s="575"/>
      <c r="M673" s="575"/>
      <c r="N673" s="576"/>
      <c r="O673" s="576"/>
      <c r="P673" s="410"/>
      <c r="Q673" s="410" t="n">
        <v>1920</v>
      </c>
      <c r="R673" s="410"/>
      <c r="S673" s="410"/>
      <c r="T673" s="411" t="n">
        <v>5.07</v>
      </c>
      <c r="U673" s="410" t="n">
        <f aca="false">V673/2.9</f>
        <v>3354.48275862069</v>
      </c>
      <c r="V673" s="410" t="n">
        <v>9728</v>
      </c>
      <c r="W673" s="410" t="n">
        <v>3833</v>
      </c>
      <c r="X673" s="517" t="n">
        <v>480</v>
      </c>
      <c r="Y673" s="474"/>
      <c r="Z673" s="430"/>
      <c r="AA673" s="410"/>
      <c r="AB673" s="410"/>
      <c r="AC673" s="410"/>
      <c r="AD673" s="475"/>
      <c r="AE673" s="478"/>
      <c r="AF673" s="479" t="n">
        <f aca="false">X673+Q673</f>
        <v>2400</v>
      </c>
      <c r="AG673" s="478" t="n">
        <f aca="false">AF673/$AF$6</f>
        <v>0.96</v>
      </c>
      <c r="AH673" s="479" t="n">
        <f aca="false">AI673/2.9</f>
        <v>2683.58620689655</v>
      </c>
      <c r="AI673" s="479" t="n">
        <f aca="false">(V673*Q673+F673*X673)/AF673</f>
        <v>7782.4</v>
      </c>
      <c r="AJ673" s="474" t="n">
        <f aca="false">(V673*Q673+X673*F673)/1000</f>
        <v>18677.76</v>
      </c>
      <c r="AK673" s="478" t="n">
        <f aca="false">AJ673/$AJ$6</f>
        <v>0.830122666666667</v>
      </c>
      <c r="AL673" s="448" t="n">
        <v>37</v>
      </c>
      <c r="AM673" s="480"/>
      <c r="AN673" s="474" t="n">
        <v>4680</v>
      </c>
      <c r="AO673" s="474" t="n">
        <v>4729</v>
      </c>
      <c r="AP673" s="480" t="n">
        <v>7.4</v>
      </c>
      <c r="AQ673" s="448" t="n">
        <v>736</v>
      </c>
      <c r="AR673" s="474" t="n">
        <f aca="false">AQ673*3</f>
        <v>2208</v>
      </c>
      <c r="AS673" s="658" t="n">
        <f aca="false">AR673/AQ673</f>
        <v>3</v>
      </c>
      <c r="AT673" s="474" t="n">
        <v>5930</v>
      </c>
      <c r="AU673" s="448"/>
      <c r="AV673" s="481" t="n">
        <v>1.4</v>
      </c>
      <c r="AW673" s="480" t="n">
        <v>4.63</v>
      </c>
      <c r="AX673" s="480" t="n">
        <v>40.36</v>
      </c>
      <c r="AY673" s="481" t="n">
        <v>9.9</v>
      </c>
      <c r="AZ673" s="481" t="n">
        <v>1.6</v>
      </c>
      <c r="BA673" s="421" t="n">
        <f aca="false">CC673+DF673</f>
        <v>22118</v>
      </c>
      <c r="BB673" s="422" t="n">
        <f aca="false">BA673/$BA$6</f>
        <v>0.44236</v>
      </c>
      <c r="BC673" s="423"/>
      <c r="BD673" s="424" t="n">
        <v>8.17</v>
      </c>
      <c r="BE673" s="425" t="n">
        <v>38.7</v>
      </c>
      <c r="BF673" s="421" t="n">
        <v>135</v>
      </c>
      <c r="BG673" s="427" t="n">
        <v>10720</v>
      </c>
      <c r="BH673" s="421" t="n">
        <f aca="false">BG673*0.67</f>
        <v>7182.4</v>
      </c>
      <c r="BI673" s="433"/>
      <c r="BJ673" s="422"/>
      <c r="BK673" s="428" t="n">
        <v>5.9</v>
      </c>
      <c r="BL673" s="428" t="n">
        <v>2.8</v>
      </c>
      <c r="BM673" s="429" t="n">
        <v>8.4</v>
      </c>
      <c r="BN673" s="423" t="n">
        <v>0.9</v>
      </c>
      <c r="BO673" s="426" t="n">
        <v>56</v>
      </c>
      <c r="BP673" s="426" t="n">
        <v>32</v>
      </c>
      <c r="BQ673" s="424" t="n">
        <v>5.06</v>
      </c>
      <c r="BR673" s="422" t="n">
        <f aca="false">BQ673/$BQ$6</f>
        <v>0.702777777777778</v>
      </c>
      <c r="BS673" s="410" t="n">
        <f aca="false">BA673+AF673</f>
        <v>24518</v>
      </c>
      <c r="BT673" s="430" t="n">
        <f aca="false">(BD673*BA673+AP673*AF673)/(AF673+BA673)</f>
        <v>8.09462680479648</v>
      </c>
      <c r="BU673" s="431" t="n">
        <f aca="false">(AQ673*Y673+BA673*BE673)/(BA673+Y673)</f>
        <v>38.7</v>
      </c>
      <c r="BV673" s="431" t="n">
        <f aca="false">(BA673*BF673+AR673*AF673)/(AF673+BA673)</f>
        <v>337.920303450526</v>
      </c>
      <c r="BW673" s="431" t="n">
        <f aca="false">(BA673*BG673+AS673*AF673)/(AF673+BA673)</f>
        <v>9670.94216494004</v>
      </c>
      <c r="BX673" s="431" t="n">
        <f aca="false">BW673*0.65</f>
        <v>6286.11240721103</v>
      </c>
      <c r="BY673" s="431" t="n">
        <f aca="false">(BK673*BA673+AY673*AF673)/BS673</f>
        <v>6.29154906599233</v>
      </c>
      <c r="BZ673" s="431" t="n">
        <f aca="false">(BL673*BA673+AY673*AF673)/BS673</f>
        <v>3.49499959213639</v>
      </c>
      <c r="CA673" s="432" t="n">
        <f aca="false">(BN673*BA673+AZ673*AF673)/BS673</f>
        <v>0.968521086548658</v>
      </c>
      <c r="CB673" s="431" t="n">
        <f aca="false">BO673</f>
        <v>56</v>
      </c>
      <c r="CC673" s="433" t="n">
        <v>11252</v>
      </c>
      <c r="CD673" s="412" t="n">
        <f aca="false">CC673+AF673/2</f>
        <v>12452</v>
      </c>
      <c r="CE673" s="422" t="n">
        <f aca="false">CD673/25000</f>
        <v>0.49808</v>
      </c>
      <c r="CF673" s="434" t="n">
        <f aca="false">6700/CD673*24</f>
        <v>12.9135881786058</v>
      </c>
      <c r="CG673" s="435" t="n">
        <v>7.81</v>
      </c>
      <c r="CH673" s="428" t="n">
        <v>3</v>
      </c>
      <c r="CI673" s="447" t="n">
        <f aca="false">9500/CD673*24</f>
        <v>18.3103115965307</v>
      </c>
      <c r="CJ673" s="437" t="n">
        <v>28.7</v>
      </c>
      <c r="CK673" s="437" t="n">
        <v>3.45</v>
      </c>
      <c r="CL673" s="424" t="n">
        <v>7.87</v>
      </c>
      <c r="CM673" s="424" t="n">
        <v>17.6</v>
      </c>
      <c r="CN673" s="424" t="n">
        <v>81</v>
      </c>
      <c r="CO673" s="433"/>
      <c r="CP673" s="433"/>
      <c r="CQ673" s="438"/>
      <c r="CR673" s="438" t="n">
        <v>0.97</v>
      </c>
      <c r="CS673" s="425"/>
      <c r="CT673" s="433" t="n">
        <f aca="false">3500/CD673*24</f>
        <v>6.74590427240604</v>
      </c>
      <c r="CU673" s="435" t="n">
        <v>6.88</v>
      </c>
      <c r="CV673" s="439" t="n">
        <v>8.01</v>
      </c>
      <c r="CW673" s="440" t="n">
        <v>16.2</v>
      </c>
      <c r="CX673" s="661" t="n">
        <f aca="false">CW673*3.6</f>
        <v>58.32</v>
      </c>
      <c r="CY673" s="442" t="n">
        <v>8790</v>
      </c>
      <c r="CZ673" s="443" t="n">
        <v>2.8</v>
      </c>
      <c r="DA673" s="443"/>
      <c r="DB673" s="443" t="n">
        <v>3</v>
      </c>
      <c r="DC673" s="443" t="n">
        <v>1.05</v>
      </c>
      <c r="DD673" s="444" t="n">
        <v>18</v>
      </c>
      <c r="DE673" s="441" t="n">
        <v>16</v>
      </c>
      <c r="DF673" s="445" t="n">
        <v>10866</v>
      </c>
      <c r="DG673" s="446" t="n">
        <f aca="false">DF673+AF673/2</f>
        <v>12066</v>
      </c>
      <c r="DH673" s="422" t="n">
        <f aca="false">DG673/25000</f>
        <v>0.48264</v>
      </c>
      <c r="DI673" s="447" t="n">
        <f aca="false">6700/DG673*24</f>
        <v>13.3267031327698</v>
      </c>
      <c r="DJ673" s="435"/>
      <c r="DK673" s="428" t="n">
        <v>3</v>
      </c>
      <c r="DL673" s="447" t="n">
        <f aca="false">9500/DG673*24</f>
        <v>18.8960716061661</v>
      </c>
      <c r="DM673" s="423" t="n">
        <v>28.7</v>
      </c>
      <c r="DN673" s="423" t="n">
        <v>3.76</v>
      </c>
      <c r="DO673" s="424"/>
      <c r="DP673" s="424" t="n">
        <v>17.6</v>
      </c>
      <c r="DQ673" s="424" t="n">
        <v>81</v>
      </c>
      <c r="DR673" s="433"/>
      <c r="DS673" s="433"/>
      <c r="DT673" s="438"/>
      <c r="DU673" s="438" t="n">
        <v>0.98</v>
      </c>
      <c r="DV673" s="425"/>
      <c r="DW673" s="447" t="n">
        <f aca="false">3500/DG673*24</f>
        <v>6.9617105917454</v>
      </c>
      <c r="DX673" s="435" t="n">
        <v>7.49</v>
      </c>
      <c r="DY673" s="439"/>
      <c r="DZ673" s="440"/>
      <c r="EA673" s="661"/>
      <c r="EB673" s="442"/>
      <c r="EC673" s="443"/>
      <c r="ED673" s="443"/>
      <c r="EE673" s="443"/>
      <c r="EF673" s="443"/>
      <c r="EG673" s="444"/>
      <c r="EH673" s="441"/>
      <c r="EI673" s="430" t="n">
        <f aca="false">CV673</f>
        <v>8.01</v>
      </c>
      <c r="EJ673" s="448" t="n">
        <f aca="false">CW673</f>
        <v>16.2</v>
      </c>
      <c r="EK673" s="449" t="n">
        <f aca="false">CX673</f>
        <v>58.32</v>
      </c>
      <c r="EL673" s="418" t="n">
        <f aca="false">CY673</f>
        <v>8790</v>
      </c>
      <c r="EM673" s="432" t="n">
        <f aca="false">CZ673</f>
        <v>2.8</v>
      </c>
      <c r="EN673" s="432" t="n">
        <f aca="false">CZ673</f>
        <v>2.8</v>
      </c>
      <c r="EO673" s="432" t="n">
        <f aca="false">DB673</f>
        <v>3</v>
      </c>
      <c r="EP673" s="432" t="n">
        <f aca="false">DC673</f>
        <v>1.05</v>
      </c>
      <c r="EQ673" s="431" t="n">
        <f aca="false">DD673</f>
        <v>18</v>
      </c>
      <c r="ER673" s="449" t="n">
        <f aca="false">DE673</f>
        <v>16</v>
      </c>
      <c r="ES673" s="450" t="n">
        <f aca="false">44000/(BA673+AF673)*24</f>
        <v>43.0703972591565</v>
      </c>
      <c r="ET673" s="451" t="n">
        <f aca="false">(BA673+AF673)/BA$6</f>
        <v>0.49036</v>
      </c>
      <c r="EU673" s="452" t="n">
        <f aca="false">BV673/1000/ES673*24</f>
        <v>0.188298409090909</v>
      </c>
      <c r="EV673" s="451" t="n">
        <f aca="false">EU673/$EU$6</f>
        <v>0.348700757575758</v>
      </c>
      <c r="EW673" s="514" t="n">
        <f aca="false">1-EM673/BY673</f>
        <v>0.554958568926241</v>
      </c>
      <c r="EX673" s="515" t="n">
        <f aca="false">BY673-EM673</f>
        <v>3.49154906599233</v>
      </c>
      <c r="EY673" s="514" t="n">
        <f aca="false">1-EJ673/BU673</f>
        <v>0.581395348837209</v>
      </c>
      <c r="EZ673" s="515" t="n">
        <f aca="false">BU673-EJ673</f>
        <v>22.5</v>
      </c>
      <c r="FA673" s="451" t="n">
        <f aca="false">1-EK673/BV673</f>
        <v>0.827414927707833</v>
      </c>
      <c r="FB673" s="432" t="n">
        <f aca="false">BV673-EK673</f>
        <v>279.600303450526</v>
      </c>
      <c r="FC673" s="453" t="n">
        <f aca="false">1-EP673/CA673</f>
        <v>-0.0841271445536549</v>
      </c>
      <c r="FD673" s="432" t="n">
        <f aca="false">CA673-EP673</f>
        <v>-0.0814789134513418</v>
      </c>
      <c r="FE673" s="453" t="n">
        <f aca="false">1-EQ673/CB673</f>
        <v>0.678571428571429</v>
      </c>
      <c r="FF673" s="431" t="n">
        <f aca="false">CB673-EQ673</f>
        <v>38</v>
      </c>
      <c r="FG673" s="406" t="n">
        <v>50400</v>
      </c>
      <c r="FH673" s="590" t="n">
        <v>848</v>
      </c>
      <c r="FI673" s="591" t="n">
        <v>25.2</v>
      </c>
      <c r="FJ673" s="592"/>
      <c r="FK673" s="456" t="n">
        <f aca="false">3000/BS673*24</f>
        <v>2.93661799494249</v>
      </c>
      <c r="FL673" s="531" t="n">
        <v>1800</v>
      </c>
      <c r="FM673" s="456" t="n">
        <f aca="false">FL673/BS673*1000</f>
        <v>73.4154498735623</v>
      </c>
      <c r="FN673" s="531" t="n">
        <v>6421</v>
      </c>
      <c r="FO673" s="533" t="n">
        <f aca="false">FN673/11.15/1.2/1000</f>
        <v>0.479895366218236</v>
      </c>
      <c r="FP673" s="450" t="n">
        <f aca="false">FN673/BS673*1000</f>
        <v>261.889224243413</v>
      </c>
      <c r="FQ673" s="458" t="n">
        <v>28.8</v>
      </c>
      <c r="FR673" s="459" t="n">
        <f aca="false">FQ673/BS673*1000</f>
        <v>1.174647197977</v>
      </c>
      <c r="FS673" s="577" t="n">
        <v>7.92</v>
      </c>
      <c r="FT673" s="578" t="n">
        <v>13.7</v>
      </c>
      <c r="FU673" s="661" t="n">
        <v>56</v>
      </c>
      <c r="FV673" s="580" t="n">
        <v>10</v>
      </c>
      <c r="FW673" s="581" t="n">
        <v>0.3</v>
      </c>
      <c r="FX673" s="580" t="n">
        <v>8</v>
      </c>
      <c r="FY673" s="453" t="n">
        <f aca="false">1-FV673/(EG673+DD673)</f>
        <v>0.444444444444444</v>
      </c>
      <c r="FZ673" s="453" t="n">
        <f aca="false">1-FW673/(EF673+DC673)</f>
        <v>0.714285714285714</v>
      </c>
      <c r="GA673" s="430" t="n">
        <f aca="false">EF673+DC673-FW673</f>
        <v>0.75</v>
      </c>
      <c r="GB673" s="514" t="n">
        <f aca="false">1-FT673/(DZ673+CW673)</f>
        <v>0.154320987654321</v>
      </c>
      <c r="GC673" s="515" t="n">
        <f aca="false">CW673+DZ673-FT673</f>
        <v>2.5</v>
      </c>
      <c r="GD673" s="514" t="n">
        <f aca="false">1-FU673/(EA673+CX673)</f>
        <v>0.0397805212620027</v>
      </c>
      <c r="GE673" s="528" t="n">
        <f aca="false">CX673+EA673-FU673</f>
        <v>2.32</v>
      </c>
      <c r="GF673" s="462" t="n">
        <f aca="false">4100/BS673*24</f>
        <v>4.01337792642141</v>
      </c>
      <c r="GG673" s="607" t="n">
        <v>12</v>
      </c>
      <c r="GH673" s="451" t="n">
        <f aca="false">GG673/80</f>
        <v>0.15</v>
      </c>
      <c r="GI673" s="406" t="n">
        <v>84</v>
      </c>
      <c r="GJ673" s="463" t="n">
        <f aca="false">GI673/GG673</f>
        <v>7</v>
      </c>
      <c r="GK673" s="464" t="n">
        <f aca="false">GG673/(BS673/24)*1000</f>
        <v>11.74647197977</v>
      </c>
      <c r="GL673" s="465" t="n">
        <v>8.13</v>
      </c>
      <c r="GM673" s="530" t="n">
        <v>13.6</v>
      </c>
      <c r="GN673" s="407"/>
      <c r="GO673" s="514" t="n">
        <f aca="false">1-GM673/FT673</f>
        <v>0.00729927007299269</v>
      </c>
      <c r="GP673" s="451" t="n">
        <f aca="false">1-GN673/FU673</f>
        <v>1</v>
      </c>
      <c r="GQ673" s="578" t="n">
        <v>8</v>
      </c>
      <c r="GR673" s="456" t="n">
        <f aca="false">4300/BS673*24</f>
        <v>4.20915245941757</v>
      </c>
      <c r="GS673" s="532" t="n">
        <f aca="false">HC673</f>
        <v>11.7</v>
      </c>
      <c r="GT673" s="532" t="n">
        <f aca="false">HD673</f>
        <v>36.27</v>
      </c>
      <c r="GU673" s="514" t="n">
        <f aca="false">1-GS673/GM673</f>
        <v>0.139705882352941</v>
      </c>
      <c r="GV673" s="514"/>
      <c r="GW673" s="514" t="n">
        <f aca="false">1-HC673/FT673</f>
        <v>0.145985401459854</v>
      </c>
      <c r="GX673" s="514" t="n">
        <f aca="false">1-HD673/FU673</f>
        <v>0.352321428571429</v>
      </c>
      <c r="GY673" s="463" t="n">
        <f aca="false">GK673/(FU673-HD673)</f>
        <v>0.59536097211201</v>
      </c>
      <c r="GZ673" s="406" t="n">
        <v>24076</v>
      </c>
      <c r="HA673" s="582" t="n">
        <v>8.26</v>
      </c>
      <c r="HB673" s="452" t="n">
        <v>8.1</v>
      </c>
      <c r="HC673" s="578" t="n">
        <v>11.7</v>
      </c>
      <c r="HD673" s="464" t="n">
        <f aca="false">HC673*3.1</f>
        <v>36.27</v>
      </c>
      <c r="HE673" s="464" t="n">
        <v>13.4</v>
      </c>
      <c r="HF673" s="464" t="n">
        <f aca="false">HE673*2.7</f>
        <v>36.18</v>
      </c>
      <c r="HG673" s="583"/>
      <c r="HH673" s="576" t="n">
        <v>10</v>
      </c>
      <c r="HI673" s="584" t="n">
        <v>7530</v>
      </c>
      <c r="HJ673" s="407" t="n">
        <f aca="false">HI673*0.67</f>
        <v>5045.1</v>
      </c>
      <c r="HK673" s="407"/>
      <c r="HL673" s="550"/>
      <c r="HM673" s="585" t="n">
        <v>6.4</v>
      </c>
      <c r="HN673" s="462" t="n">
        <v>0.05</v>
      </c>
      <c r="HO673" s="575" t="n">
        <v>0.15</v>
      </c>
      <c r="HP673" s="549" t="n">
        <v>0.08</v>
      </c>
      <c r="HQ673" s="586" t="n">
        <v>5.4</v>
      </c>
      <c r="HR673" s="587" t="n">
        <v>0.16</v>
      </c>
      <c r="HS673" s="521" t="n">
        <v>0.26</v>
      </c>
      <c r="HT673" s="588" t="n">
        <v>4</v>
      </c>
      <c r="HU673" s="523" t="n">
        <f aca="false">72500/BA673*24</f>
        <v>78.6689574102541</v>
      </c>
      <c r="HV673" s="514" t="n">
        <f aca="false">1-HC673/BE673</f>
        <v>0.697674418604651</v>
      </c>
      <c r="HW673" s="514" t="n">
        <f aca="false">1-HD673/BF673</f>
        <v>0.731333333333333</v>
      </c>
      <c r="HX673" s="514" t="n">
        <f aca="false">1-HN673/BK673</f>
        <v>0.991525423728814</v>
      </c>
      <c r="HY673" s="600"/>
    </row>
    <row r="674" s="599" customFormat="true" ht="15.9" hidden="false" customHeight="true" outlineLevel="0" collapsed="false">
      <c r="A674" s="401" t="n">
        <v>44156</v>
      </c>
      <c r="B674" s="516" t="n">
        <v>22996</v>
      </c>
      <c r="C674" s="403" t="n">
        <f aca="false">B674/$B$6</f>
        <v>0.45992</v>
      </c>
      <c r="D674" s="572"/>
      <c r="E674" s="573"/>
      <c r="F674" s="407"/>
      <c r="G674" s="407"/>
      <c r="H674" s="403"/>
      <c r="I674" s="574"/>
      <c r="J674" s="407"/>
      <c r="K674" s="575"/>
      <c r="L674" s="575"/>
      <c r="M674" s="575"/>
      <c r="N674" s="576"/>
      <c r="O674" s="576"/>
      <c r="P674" s="410"/>
      <c r="Q674" s="410" t="n">
        <v>1920</v>
      </c>
      <c r="R674" s="410"/>
      <c r="S674" s="410"/>
      <c r="T674" s="411" t="n">
        <v>5.01</v>
      </c>
      <c r="U674" s="410" t="n">
        <f aca="false">V674/2.9</f>
        <v>3241.72413793103</v>
      </c>
      <c r="V674" s="410" t="n">
        <v>9401</v>
      </c>
      <c r="W674" s="410" t="n">
        <v>3393</v>
      </c>
      <c r="X674" s="517" t="n">
        <v>480</v>
      </c>
      <c r="Y674" s="474"/>
      <c r="Z674" s="430"/>
      <c r="AA674" s="410"/>
      <c r="AB674" s="410"/>
      <c r="AC674" s="410"/>
      <c r="AD674" s="475"/>
      <c r="AE674" s="478"/>
      <c r="AF674" s="479" t="n">
        <f aca="false">X674+Q674</f>
        <v>2400</v>
      </c>
      <c r="AG674" s="478" t="n">
        <f aca="false">AF674/$AF$6</f>
        <v>0.96</v>
      </c>
      <c r="AH674" s="479" t="n">
        <f aca="false">AI674/2.9</f>
        <v>2593.37931034483</v>
      </c>
      <c r="AI674" s="479" t="n">
        <f aca="false">(V674*Q674+F674*X674)/AF674</f>
        <v>7520.8</v>
      </c>
      <c r="AJ674" s="474" t="n">
        <f aca="false">(V674*Q674+X674*F674)/1000</f>
        <v>18049.92</v>
      </c>
      <c r="AK674" s="478" t="n">
        <f aca="false">AJ674/$AJ$6</f>
        <v>0.802218666666667</v>
      </c>
      <c r="AL674" s="448" t="n">
        <v>37</v>
      </c>
      <c r="AM674" s="480"/>
      <c r="AN674" s="474" t="n">
        <v>4840</v>
      </c>
      <c r="AO674" s="474" t="n">
        <v>4894</v>
      </c>
      <c r="AP674" s="480" t="n">
        <v>7.75</v>
      </c>
      <c r="AQ674" s="448" t="n">
        <v>711</v>
      </c>
      <c r="AR674" s="474" t="n">
        <f aca="false">AQ674*3</f>
        <v>2133</v>
      </c>
      <c r="AS674" s="658" t="n">
        <f aca="false">AR674/AQ674</f>
        <v>3</v>
      </c>
      <c r="AT674" s="474" t="n">
        <v>5550</v>
      </c>
      <c r="AU674" s="448"/>
      <c r="AV674" s="481" t="n">
        <v>1.3</v>
      </c>
      <c r="AW674" s="480" t="n">
        <v>4.67</v>
      </c>
      <c r="AX674" s="480" t="n">
        <v>36.82</v>
      </c>
      <c r="AY674" s="481" t="n">
        <v>7</v>
      </c>
      <c r="AZ674" s="481" t="n">
        <v>1.5</v>
      </c>
      <c r="BA674" s="421" t="n">
        <f aca="false">CC674+DF674</f>
        <v>25641</v>
      </c>
      <c r="BB674" s="422" t="n">
        <f aca="false">BA674/$BA$6</f>
        <v>0.51282</v>
      </c>
      <c r="BC674" s="423"/>
      <c r="BD674" s="424" t="n">
        <v>8.03</v>
      </c>
      <c r="BE674" s="425" t="n">
        <v>34.2</v>
      </c>
      <c r="BF674" s="421" t="n">
        <v>121</v>
      </c>
      <c r="BG674" s="427" t="n">
        <v>10650</v>
      </c>
      <c r="BH674" s="421" t="n">
        <f aca="false">BG674*0.67</f>
        <v>7135.5</v>
      </c>
      <c r="BI674" s="433"/>
      <c r="BJ674" s="422"/>
      <c r="BK674" s="428" t="n">
        <v>10.1</v>
      </c>
      <c r="BL674" s="428"/>
      <c r="BM674" s="429"/>
      <c r="BN674" s="423"/>
      <c r="BO674" s="426" t="n">
        <v>38</v>
      </c>
      <c r="BP674" s="426"/>
      <c r="BQ674" s="424" t="n">
        <v>3.29</v>
      </c>
      <c r="BR674" s="422" t="n">
        <f aca="false">BQ674/$BQ$6</f>
        <v>0.456944444444444</v>
      </c>
      <c r="BS674" s="410" t="n">
        <f aca="false">BA674+AF674</f>
        <v>28041</v>
      </c>
      <c r="BT674" s="430" t="n">
        <f aca="false">(BD674*BA674+AP674*AF674)/(AF674+BA674)</f>
        <v>8.0060350914732</v>
      </c>
      <c r="BU674" s="431" t="n">
        <f aca="false">(AQ674*Y674+BA674*BE674)/(BA674+Y674)</f>
        <v>34.2</v>
      </c>
      <c r="BV674" s="431" t="n">
        <f aca="false">(BA674*BF674+AR674*AF674)/(AF674+BA674)</f>
        <v>293.204985556863</v>
      </c>
      <c r="BW674" s="431" t="n">
        <f aca="false">(BA674*BG674+AS674*AF674)/(AF674+BA674)</f>
        <v>9738.73435326843</v>
      </c>
      <c r="BX674" s="431" t="n">
        <f aca="false">BW674*0.65</f>
        <v>6330.17732962448</v>
      </c>
      <c r="BY674" s="431" t="n">
        <f aca="false">(BK674*BA674+AY674*AF674)/BS674</f>
        <v>9.83467422702471</v>
      </c>
      <c r="BZ674" s="431"/>
      <c r="CA674" s="432"/>
      <c r="CB674" s="431" t="n">
        <f aca="false">BO674</f>
        <v>38</v>
      </c>
      <c r="CC674" s="433" t="n">
        <v>12898</v>
      </c>
      <c r="CD674" s="412" t="n">
        <f aca="false">CC674+AF674/2</f>
        <v>14098</v>
      </c>
      <c r="CE674" s="422" t="n">
        <f aca="false">CD674/25000</f>
        <v>0.56392</v>
      </c>
      <c r="CF674" s="434" t="n">
        <f aca="false">6700/CD674*24</f>
        <v>11.4058731734998</v>
      </c>
      <c r="CG674" s="435"/>
      <c r="CH674" s="428"/>
      <c r="CI674" s="447" t="n">
        <f aca="false">9500/CD674*24</f>
        <v>16.1725067385445</v>
      </c>
      <c r="CJ674" s="437" t="n">
        <v>28.5</v>
      </c>
      <c r="CK674" s="437" t="n">
        <v>3.23</v>
      </c>
      <c r="CL674" s="424"/>
      <c r="CM674" s="424" t="n">
        <v>17.9</v>
      </c>
      <c r="CN674" s="424" t="n">
        <v>80</v>
      </c>
      <c r="CO674" s="433"/>
      <c r="CP674" s="433"/>
      <c r="CQ674" s="438"/>
      <c r="CR674" s="438" t="n">
        <v>0.97</v>
      </c>
      <c r="CS674" s="425"/>
      <c r="CT674" s="433" t="n">
        <f aca="false">3500/CD674*24</f>
        <v>5.95829195630586</v>
      </c>
      <c r="CU674" s="435" t="n">
        <v>6.77</v>
      </c>
      <c r="CV674" s="439"/>
      <c r="CW674" s="440"/>
      <c r="CX674" s="661"/>
      <c r="CY674" s="442"/>
      <c r="CZ674" s="443"/>
      <c r="DA674" s="443"/>
      <c r="DB674" s="443"/>
      <c r="DC674" s="443"/>
      <c r="DD674" s="444"/>
      <c r="DE674" s="441"/>
      <c r="DF674" s="445" t="n">
        <v>12743</v>
      </c>
      <c r="DG674" s="446" t="n">
        <f aca="false">DF674+AF674/2</f>
        <v>13943</v>
      </c>
      <c r="DH674" s="422" t="n">
        <f aca="false">DG674/25000</f>
        <v>0.55772</v>
      </c>
      <c r="DI674" s="447" t="n">
        <f aca="false">6700/DG674*24</f>
        <v>11.5326687226565</v>
      </c>
      <c r="DJ674" s="435" t="n">
        <v>8.06</v>
      </c>
      <c r="DK674" s="428" t="n">
        <v>3.2</v>
      </c>
      <c r="DL674" s="447" t="n">
        <f aca="false">9500/DG674*24</f>
        <v>16.3522914724234</v>
      </c>
      <c r="DM674" s="423" t="n">
        <v>28.6</v>
      </c>
      <c r="DN674" s="423" t="n">
        <v>3.68</v>
      </c>
      <c r="DO674" s="424" t="n">
        <v>7.98</v>
      </c>
      <c r="DP674" s="424" t="n">
        <v>17.9</v>
      </c>
      <c r="DQ674" s="424" t="n">
        <v>80</v>
      </c>
      <c r="DR674" s="433"/>
      <c r="DS674" s="433"/>
      <c r="DT674" s="438"/>
      <c r="DU674" s="438" t="n">
        <v>0.98</v>
      </c>
      <c r="DV674" s="425"/>
      <c r="DW674" s="447" t="n">
        <f aca="false">3500/DG674*24</f>
        <v>6.02452843720864</v>
      </c>
      <c r="DX674" s="435" t="n">
        <v>7.36</v>
      </c>
      <c r="DY674" s="439" t="n">
        <v>8.22</v>
      </c>
      <c r="DZ674" s="440" t="n">
        <v>17</v>
      </c>
      <c r="EA674" s="661" t="n">
        <f aca="false">DZ674*3.6</f>
        <v>61.2</v>
      </c>
      <c r="EB674" s="442" t="n">
        <v>8840</v>
      </c>
      <c r="EC674" s="443" t="n">
        <v>3.1</v>
      </c>
      <c r="ED674" s="443" t="n">
        <v>0.22</v>
      </c>
      <c r="EE674" s="443" t="n">
        <v>3.3</v>
      </c>
      <c r="EF674" s="443" t="n">
        <v>1.05</v>
      </c>
      <c r="EG674" s="444" t="n">
        <v>21</v>
      </c>
      <c r="EH674" s="441" t="n">
        <v>16</v>
      </c>
      <c r="EI674" s="430" t="n">
        <f aca="false">DY674</f>
        <v>8.22</v>
      </c>
      <c r="EJ674" s="448" t="n">
        <f aca="false">DZ674</f>
        <v>17</v>
      </c>
      <c r="EK674" s="449" t="n">
        <f aca="false">EA674</f>
        <v>61.2</v>
      </c>
      <c r="EL674" s="418" t="n">
        <f aca="false">EB674</f>
        <v>8840</v>
      </c>
      <c r="EM674" s="432" t="n">
        <f aca="false">EC674</f>
        <v>3.1</v>
      </c>
      <c r="EN674" s="432" t="n">
        <f aca="false">ED674</f>
        <v>0.22</v>
      </c>
      <c r="EO674" s="432" t="n">
        <f aca="false">EE674</f>
        <v>3.3</v>
      </c>
      <c r="EP674" s="432" t="n">
        <f aca="false">EF674</f>
        <v>1.05</v>
      </c>
      <c r="EQ674" s="431" t="n">
        <f aca="false">EG674</f>
        <v>21</v>
      </c>
      <c r="ER674" s="449" t="n">
        <f aca="false">EH674</f>
        <v>16</v>
      </c>
      <c r="ES674" s="450" t="n">
        <f aca="false">44000/(BA674+AF674)*24</f>
        <v>37.6591419706858</v>
      </c>
      <c r="ET674" s="451" t="n">
        <f aca="false">(BA674+AF674)/BA$6</f>
        <v>0.56082</v>
      </c>
      <c r="EU674" s="452" t="n">
        <f aca="false">BV674/1000/ES674*24</f>
        <v>0.186858204545455</v>
      </c>
      <c r="EV674" s="451" t="n">
        <f aca="false">EU674/$EU$6</f>
        <v>0.346033712121212</v>
      </c>
      <c r="EW674" s="514" t="n">
        <f aca="false">1-EM674/BY674</f>
        <v>0.684788745571103</v>
      </c>
      <c r="EX674" s="515" t="n">
        <f aca="false">BY674-EM674</f>
        <v>6.73467422702471</v>
      </c>
      <c r="EY674" s="514" t="n">
        <f aca="false">1-EJ674/BU674</f>
        <v>0.502923976608187</v>
      </c>
      <c r="EZ674" s="515" t="n">
        <f aca="false">BU674-EJ674</f>
        <v>17.2</v>
      </c>
      <c r="FA674" s="451" t="n">
        <f aca="false">1-EK674/BV674</f>
        <v>0.791272307720937</v>
      </c>
      <c r="FB674" s="432" t="n">
        <f aca="false">BV674-EK674</f>
        <v>232.004985556863</v>
      </c>
      <c r="FC674" s="453"/>
      <c r="FD674" s="432"/>
      <c r="FE674" s="453" t="n">
        <f aca="false">1-EQ674/CB674</f>
        <v>0.447368421052632</v>
      </c>
      <c r="FF674" s="431" t="n">
        <f aca="false">CB674-EQ674</f>
        <v>17</v>
      </c>
      <c r="FG674" s="406" t="n">
        <v>50400</v>
      </c>
      <c r="FH674" s="590" t="n">
        <v>335</v>
      </c>
      <c r="FI674" s="591" t="n">
        <v>4.35</v>
      </c>
      <c r="FJ674" s="592"/>
      <c r="FK674" s="456" t="n">
        <f aca="false">3000/BS674*24</f>
        <v>2.56766877072858</v>
      </c>
      <c r="FL674" s="531" t="n">
        <v>1800</v>
      </c>
      <c r="FM674" s="456" t="n">
        <f aca="false">FL674/BS674*1000</f>
        <v>64.1917192682144</v>
      </c>
      <c r="FN674" s="531" t="n">
        <v>7060</v>
      </c>
      <c r="FO674" s="533" t="n">
        <f aca="false">FN674/11.15/1.2/1000</f>
        <v>0.527653213751868</v>
      </c>
      <c r="FP674" s="450" t="n">
        <f aca="false">FN674/BS674*1000</f>
        <v>251.774187796441</v>
      </c>
      <c r="FQ674" s="458" t="n">
        <v>28.8</v>
      </c>
      <c r="FR674" s="459" t="n">
        <f aca="false">FQ674/BS674*1000</f>
        <v>1.02706750829143</v>
      </c>
      <c r="FS674" s="577" t="n">
        <v>8.1</v>
      </c>
      <c r="FT674" s="578" t="n">
        <v>14</v>
      </c>
      <c r="FU674" s="661" t="n">
        <v>55</v>
      </c>
      <c r="FV674" s="580" t="n">
        <v>4</v>
      </c>
      <c r="FW674" s="581"/>
      <c r="FX674" s="580"/>
      <c r="FY674" s="453" t="n">
        <f aca="false">1-FV674/(EG674+DD674)</f>
        <v>0.80952380952381</v>
      </c>
      <c r="FZ674" s="453"/>
      <c r="GA674" s="430"/>
      <c r="GB674" s="514" t="n">
        <f aca="false">1-FT674/(DZ674+CW674)</f>
        <v>0.176470588235294</v>
      </c>
      <c r="GC674" s="515" t="n">
        <f aca="false">(CW674+DZ674-FT674)</f>
        <v>3</v>
      </c>
      <c r="GD674" s="514" t="n">
        <f aca="false">1-FU674/(EA674+CX674)</f>
        <v>0.101307189542484</v>
      </c>
      <c r="GE674" s="528" t="n">
        <f aca="false">CX674+EA674-FU674</f>
        <v>6.2</v>
      </c>
      <c r="GF674" s="462" t="n">
        <f aca="false">4100/BS674*24</f>
        <v>3.50914731999572</v>
      </c>
      <c r="GG674" s="607" t="n">
        <v>12</v>
      </c>
      <c r="GH674" s="451" t="n">
        <f aca="false">GG674/80</f>
        <v>0.15</v>
      </c>
      <c r="GI674" s="406" t="n">
        <v>84</v>
      </c>
      <c r="GJ674" s="463" t="n">
        <f aca="false">GI674/GG674</f>
        <v>7</v>
      </c>
      <c r="GK674" s="464" t="n">
        <f aca="false">GG674/(BS674/24)*1000</f>
        <v>10.2706750829143</v>
      </c>
      <c r="GL674" s="465" t="n">
        <v>8.24</v>
      </c>
      <c r="GM674" s="530" t="n">
        <v>13.3</v>
      </c>
      <c r="GN674" s="407"/>
      <c r="GO674" s="514" t="n">
        <f aca="false">1-GM674/FT674</f>
        <v>0.0499999999999999</v>
      </c>
      <c r="GP674" s="451" t="n">
        <f aca="false">1-GN674/FU674</f>
        <v>1</v>
      </c>
      <c r="GQ674" s="578" t="n">
        <v>8</v>
      </c>
      <c r="GR674" s="456" t="n">
        <f aca="false">4300/BS674*24</f>
        <v>3.68032523804429</v>
      </c>
      <c r="GS674" s="532" t="n">
        <f aca="false">HC674</f>
        <v>13.1</v>
      </c>
      <c r="GT674" s="532" t="n">
        <f aca="false">HD674</f>
        <v>40.61</v>
      </c>
      <c r="GU674" s="514" t="n">
        <f aca="false">1-GS674/GM674</f>
        <v>0.0150375939849625</v>
      </c>
      <c r="GV674" s="514"/>
      <c r="GW674" s="514" t="n">
        <f aca="false">1-HC674/FT674</f>
        <v>0.0642857142857143</v>
      </c>
      <c r="GX674" s="514" t="n">
        <f aca="false">1-HD674/FU674</f>
        <v>0.261636363636364</v>
      </c>
      <c r="GY674" s="463" t="n">
        <f aca="false">GK674/(FU674-HD674)</f>
        <v>0.713736975880077</v>
      </c>
      <c r="GZ674" s="406" t="n">
        <v>27591</v>
      </c>
      <c r="HA674" s="582" t="n">
        <v>8.32</v>
      </c>
      <c r="HB674" s="452" t="n">
        <v>8.03</v>
      </c>
      <c r="HC674" s="578" t="n">
        <v>13.1</v>
      </c>
      <c r="HD674" s="464" t="n">
        <f aca="false">HC674*3.1</f>
        <v>40.61</v>
      </c>
      <c r="HE674" s="464" t="n">
        <v>14.5</v>
      </c>
      <c r="HF674" s="464" t="n">
        <f aca="false">HE674*2.7</f>
        <v>39.15</v>
      </c>
      <c r="HG674" s="583"/>
      <c r="HH674" s="576" t="n">
        <v>10</v>
      </c>
      <c r="HI674" s="584" t="n">
        <v>8780</v>
      </c>
      <c r="HJ674" s="407" t="n">
        <f aca="false">HI674*0.67</f>
        <v>5882.6</v>
      </c>
      <c r="HK674" s="407"/>
      <c r="HL674" s="550"/>
      <c r="HM674" s="585"/>
      <c r="HN674" s="462" t="n">
        <v>1.25</v>
      </c>
      <c r="HO674" s="575"/>
      <c r="HP674" s="549" t="n">
        <v>0.09</v>
      </c>
      <c r="HQ674" s="586"/>
      <c r="HR674" s="587"/>
      <c r="HS674" s="521" t="n">
        <v>0.3</v>
      </c>
      <c r="HT674" s="588" t="n">
        <v>4</v>
      </c>
      <c r="HU674" s="523" t="n">
        <f aca="false">72500/BA674*24</f>
        <v>67.8600678600679</v>
      </c>
      <c r="HV674" s="514" t="n">
        <f aca="false">1-HC674/BE674</f>
        <v>0.616959064327485</v>
      </c>
      <c r="HW674" s="514" t="n">
        <f aca="false">1-HD674/BF674</f>
        <v>0.664380165289256</v>
      </c>
      <c r="HX674" s="514" t="n">
        <f aca="false">1-HN674/BK674</f>
        <v>0.876237623762376</v>
      </c>
      <c r="HY674" s="600"/>
    </row>
    <row r="675" customFormat="false" ht="15.9" hidden="false" customHeight="true" outlineLevel="0" collapsed="false">
      <c r="A675" s="486" t="n">
        <v>44157</v>
      </c>
      <c r="B675" s="487" t="n">
        <v>24619</v>
      </c>
      <c r="C675" s="488" t="n">
        <f aca="false">B675/$B$6</f>
        <v>0.49238</v>
      </c>
      <c r="D675" s="489"/>
      <c r="E675" s="490"/>
      <c r="F675" s="491"/>
      <c r="G675" s="491"/>
      <c r="H675" s="488"/>
      <c r="I675" s="491"/>
      <c r="J675" s="491"/>
      <c r="K675" s="492"/>
      <c r="L675" s="492"/>
      <c r="M675" s="492"/>
      <c r="N675" s="493"/>
      <c r="O675" s="493"/>
      <c r="P675" s="410"/>
      <c r="Q675" s="410" t="n">
        <v>1920</v>
      </c>
      <c r="R675" s="410"/>
      <c r="S675" s="410"/>
      <c r="T675" s="411" t="n">
        <v>5.18</v>
      </c>
      <c r="U675" s="412" t="n">
        <f aca="false">V675/2.9</f>
        <v>2792.06896551724</v>
      </c>
      <c r="V675" s="410" t="n">
        <v>8097</v>
      </c>
      <c r="W675" s="410" t="n">
        <v>3082</v>
      </c>
      <c r="X675" s="413" t="n">
        <v>480</v>
      </c>
      <c r="Y675" s="474"/>
      <c r="Z675" s="430"/>
      <c r="AA675" s="448"/>
      <c r="AB675" s="410"/>
      <c r="AC675" s="410"/>
      <c r="AD675" s="475"/>
      <c r="AE675" s="478"/>
      <c r="AF675" s="479" t="n">
        <f aca="false">X675+Q675</f>
        <v>2400</v>
      </c>
      <c r="AG675" s="478" t="n">
        <f aca="false">AF675/$AF$6</f>
        <v>0.96</v>
      </c>
      <c r="AH675" s="479" t="n">
        <f aca="false">AI675/2.9</f>
        <v>2233.65517241379</v>
      </c>
      <c r="AI675" s="479" t="n">
        <f aca="false">(V675*Q675+F675*X675)/AF675</f>
        <v>6477.6</v>
      </c>
      <c r="AJ675" s="474" t="n">
        <f aca="false">(V675*Q675+X675*F675)/1000</f>
        <v>15546.24</v>
      </c>
      <c r="AK675" s="478" t="n">
        <f aca="false">AJ675/$AJ$6</f>
        <v>0.690944</v>
      </c>
      <c r="AL675" s="448" t="n">
        <v>37</v>
      </c>
      <c r="AM675" s="480"/>
      <c r="AN675" s="474" t="n">
        <v>4814</v>
      </c>
      <c r="AO675" s="474" t="n">
        <v>4778</v>
      </c>
      <c r="AP675" s="480" t="n">
        <v>7.45</v>
      </c>
      <c r="AQ675" s="448" t="n">
        <v>634</v>
      </c>
      <c r="AR675" s="474" t="n">
        <f aca="false">AQ675*3</f>
        <v>1902</v>
      </c>
      <c r="AS675" s="658" t="n">
        <f aca="false">AR675/AQ675</f>
        <v>3</v>
      </c>
      <c r="AT675" s="474" t="n">
        <v>5940</v>
      </c>
      <c r="AU675" s="448"/>
      <c r="AV675" s="481" t="n">
        <v>1.6</v>
      </c>
      <c r="AW675" s="480" t="n">
        <v>4.49</v>
      </c>
      <c r="AX675" s="480" t="n">
        <v>38.18</v>
      </c>
      <c r="AY675" s="481" t="n">
        <v>15.2</v>
      </c>
      <c r="AZ675" s="481" t="n">
        <v>1</v>
      </c>
      <c r="BA675" s="421" t="n">
        <f aca="false">CC675+DF675</f>
        <v>22747</v>
      </c>
      <c r="BB675" s="422" t="n">
        <f aca="false">BA675/$BA$6</f>
        <v>0.45494</v>
      </c>
      <c r="BC675" s="423"/>
      <c r="BD675" s="424" t="n">
        <v>8.19</v>
      </c>
      <c r="BE675" s="425" t="n">
        <v>33.9</v>
      </c>
      <c r="BF675" s="426" t="n">
        <v>143</v>
      </c>
      <c r="BG675" s="427" t="n">
        <v>12100</v>
      </c>
      <c r="BH675" s="421" t="n">
        <f aca="false">BG675*0.67</f>
        <v>8107</v>
      </c>
      <c r="BI675" s="421"/>
      <c r="BJ675" s="422"/>
      <c r="BK675" s="428" t="n">
        <v>10.2</v>
      </c>
      <c r="BL675" s="428"/>
      <c r="BM675" s="429"/>
      <c r="BN675" s="423"/>
      <c r="BO675" s="426" t="n">
        <v>44</v>
      </c>
      <c r="BP675" s="426"/>
      <c r="BQ675" s="424" t="n">
        <v>4.06</v>
      </c>
      <c r="BR675" s="422" t="n">
        <f aca="false">BQ675/$BQ$6</f>
        <v>0.563888888888889</v>
      </c>
      <c r="BS675" s="410" t="n">
        <f aca="false">BA675+AF675</f>
        <v>25147</v>
      </c>
      <c r="BT675" s="430" t="n">
        <f aca="false">(BD675*BA675+AP675*AF675)/(AF675+BA675)</f>
        <v>8.11937527339245</v>
      </c>
      <c r="BU675" s="431" t="n">
        <f aca="false">(AQ675*Y675+BA675*BE675)/(BA675+Y675)</f>
        <v>33.9</v>
      </c>
      <c r="BV675" s="431" t="n">
        <f aca="false">(BA675*BF675+AR675*AF675)/(AF675+BA675)</f>
        <v>310.876883922535</v>
      </c>
      <c r="BW675" s="431" t="n">
        <f aca="false">(BA675*BG675+AS675*AF675)/(AF675+BA675)</f>
        <v>10945.4765976061</v>
      </c>
      <c r="BX675" s="431" t="n">
        <f aca="false">BW675*0.65</f>
        <v>7114.55978844395</v>
      </c>
      <c r="BY675" s="431" t="n">
        <f aca="false">(BK675*BA675+AY675*AF675)/BS675</f>
        <v>10.6771940986996</v>
      </c>
      <c r="BZ675" s="431"/>
      <c r="CA675" s="432"/>
      <c r="CB675" s="431" t="n">
        <f aca="false">BO675</f>
        <v>44</v>
      </c>
      <c r="CC675" s="433" t="n">
        <v>11383</v>
      </c>
      <c r="CD675" s="412" t="n">
        <f aca="false">CC675+AF675/2</f>
        <v>12583</v>
      </c>
      <c r="CE675" s="422" t="n">
        <f aca="false">CD675/25000</f>
        <v>0.50332</v>
      </c>
      <c r="CF675" s="434" t="n">
        <f aca="false">6700/CD675*24</f>
        <v>12.7791464674561</v>
      </c>
      <c r="CG675" s="435" t="n">
        <v>7.94</v>
      </c>
      <c r="CH675" s="428" t="n">
        <v>3.1</v>
      </c>
      <c r="CI675" s="447" t="n">
        <f aca="false">9500/CD675*24</f>
        <v>18.1196852896765</v>
      </c>
      <c r="CJ675" s="437" t="n">
        <v>27.9</v>
      </c>
      <c r="CK675" s="437" t="n">
        <v>2.95</v>
      </c>
      <c r="CL675" s="424" t="n">
        <v>8</v>
      </c>
      <c r="CM675" s="424" t="n">
        <v>19.5</v>
      </c>
      <c r="CN675" s="424" t="n">
        <v>89</v>
      </c>
      <c r="CO675" s="433"/>
      <c r="CP675" s="433"/>
      <c r="CQ675" s="438"/>
      <c r="CR675" s="438" t="n">
        <v>0.97</v>
      </c>
      <c r="CS675" s="482"/>
      <c r="CT675" s="433" t="n">
        <f aca="false">3500/CD675*24</f>
        <v>6.67567352777557</v>
      </c>
      <c r="CU675" s="435" t="n">
        <v>6.69</v>
      </c>
      <c r="CV675" s="494" t="n">
        <v>8.12</v>
      </c>
      <c r="CW675" s="495" t="n">
        <v>18.7</v>
      </c>
      <c r="CX675" s="496" t="n">
        <f aca="false">CW675*3.6</f>
        <v>67.32</v>
      </c>
      <c r="CY675" s="497" t="n">
        <v>9760</v>
      </c>
      <c r="CZ675" s="498" t="n">
        <v>3.4</v>
      </c>
      <c r="DA675" s="498" t="n">
        <v>0.21</v>
      </c>
      <c r="DB675" s="498" t="n">
        <v>3.1</v>
      </c>
      <c r="DC675" s="498" t="n">
        <v>0.95</v>
      </c>
      <c r="DD675" s="499" t="n">
        <v>17</v>
      </c>
      <c r="DE675" s="499" t="n">
        <v>16</v>
      </c>
      <c r="DF675" s="433" t="n">
        <v>11364</v>
      </c>
      <c r="DG675" s="446" t="n">
        <f aca="false">DF675+AF675/2</f>
        <v>12564</v>
      </c>
      <c r="DH675" s="422" t="n">
        <f aca="false">DG675/25000</f>
        <v>0.50256</v>
      </c>
      <c r="DI675" s="447" t="n">
        <f aca="false">6700/DG675*24</f>
        <v>12.7984718242598</v>
      </c>
      <c r="DJ675" s="435"/>
      <c r="DK675" s="428" t="n">
        <v>3.1</v>
      </c>
      <c r="DL675" s="447" t="n">
        <f aca="false">9500/DG675*24</f>
        <v>18.1470869149952</v>
      </c>
      <c r="DM675" s="542" t="n">
        <v>27.9</v>
      </c>
      <c r="DN675" s="542" t="n">
        <v>3.03</v>
      </c>
      <c r="DO675" s="543"/>
      <c r="DP675" s="543" t="n">
        <v>19.5</v>
      </c>
      <c r="DQ675" s="543" t="n">
        <v>89</v>
      </c>
      <c r="DR675" s="433"/>
      <c r="DS675" s="433"/>
      <c r="DT675" s="438"/>
      <c r="DU675" s="438" t="n">
        <v>0.97</v>
      </c>
      <c r="DV675" s="482"/>
      <c r="DW675" s="447" t="n">
        <f aca="false">3500/DG675*24</f>
        <v>6.68576886341929</v>
      </c>
      <c r="DX675" s="435" t="n">
        <v>7.21</v>
      </c>
      <c r="DY675" s="494"/>
      <c r="DZ675" s="495"/>
      <c r="EA675" s="496"/>
      <c r="EB675" s="497"/>
      <c r="EC675" s="498"/>
      <c r="ED675" s="498"/>
      <c r="EE675" s="498"/>
      <c r="EF675" s="498"/>
      <c r="EG675" s="499"/>
      <c r="EH675" s="496"/>
      <c r="EI675" s="430" t="n">
        <f aca="false">CV675</f>
        <v>8.12</v>
      </c>
      <c r="EJ675" s="448" t="n">
        <f aca="false">CW675</f>
        <v>18.7</v>
      </c>
      <c r="EK675" s="449" t="n">
        <f aca="false">CX675</f>
        <v>67.32</v>
      </c>
      <c r="EL675" s="418" t="n">
        <f aca="false">CY675</f>
        <v>9760</v>
      </c>
      <c r="EM675" s="432" t="n">
        <f aca="false">CZ675</f>
        <v>3.4</v>
      </c>
      <c r="EN675" s="432" t="n">
        <f aca="false">DA675</f>
        <v>0.21</v>
      </c>
      <c r="EO675" s="432" t="n">
        <f aca="false">DB675</f>
        <v>3.1</v>
      </c>
      <c r="EP675" s="432" t="n">
        <f aca="false">DC675</f>
        <v>0.95</v>
      </c>
      <c r="EQ675" s="431" t="n">
        <f aca="false">DD675</f>
        <v>17</v>
      </c>
      <c r="ER675" s="449" t="n">
        <f aca="false">DE675</f>
        <v>16</v>
      </c>
      <c r="ES675" s="450" t="n">
        <f aca="false">44000/(BA675+AF675)*24</f>
        <v>41.9930806855689</v>
      </c>
      <c r="ET675" s="451" t="n">
        <f aca="false">(BA675+AF675)/BA$6</f>
        <v>0.50294</v>
      </c>
      <c r="EU675" s="452" t="n">
        <f aca="false">BV675/1000/ES675*24</f>
        <v>0.177673204545455</v>
      </c>
      <c r="EV675" s="500" t="n">
        <f aca="false">EU675/$EU$6</f>
        <v>0.329024452861953</v>
      </c>
      <c r="EW675" s="514" t="n">
        <f aca="false">1-EM675/BY675</f>
        <v>0.68156427910081</v>
      </c>
      <c r="EX675" s="515" t="n">
        <f aca="false">BY675-EM675</f>
        <v>7.27719409869965</v>
      </c>
      <c r="EY675" s="514" t="n">
        <f aca="false">1-EJ675/BU675</f>
        <v>0.448377581120944</v>
      </c>
      <c r="EZ675" s="515" t="n">
        <f aca="false">BU675-EJ675</f>
        <v>15.2</v>
      </c>
      <c r="FA675" s="451" t="n">
        <f aca="false">1-EK675/BV675</f>
        <v>0.783451251985738</v>
      </c>
      <c r="FB675" s="432" t="n">
        <f aca="false">BV675-EK675</f>
        <v>243.556883922536</v>
      </c>
      <c r="FC675" s="453"/>
      <c r="FD675" s="432"/>
      <c r="FE675" s="453" t="n">
        <f aca="false">1-EQ675/CB675</f>
        <v>0.613636363636364</v>
      </c>
      <c r="FF675" s="431" t="n">
        <f aca="false">CB675-EQ675</f>
        <v>27</v>
      </c>
      <c r="FG675" s="491" t="n">
        <v>50400</v>
      </c>
      <c r="FH675" s="602" t="n">
        <v>362</v>
      </c>
      <c r="FI675" s="502"/>
      <c r="FJ675" s="488"/>
      <c r="FK675" s="456" t="n">
        <f aca="false">3000/BS675*24</f>
        <v>2.86316459219788</v>
      </c>
      <c r="FL675" s="491" t="n">
        <v>1800</v>
      </c>
      <c r="FM675" s="456" t="n">
        <f aca="false">FL675/BS675*1000</f>
        <v>71.5791148049469</v>
      </c>
      <c r="FN675" s="491" t="n">
        <v>9174</v>
      </c>
      <c r="FO675" s="533" t="n">
        <f aca="false">FN675/11.15/1.2/1000</f>
        <v>0.685650224215247</v>
      </c>
      <c r="FP675" s="450" t="n">
        <f aca="false">FN675/BS675*1000</f>
        <v>364.814888455879</v>
      </c>
      <c r="FQ675" s="504" t="n">
        <v>28.8</v>
      </c>
      <c r="FR675" s="459" t="n">
        <f aca="false">FQ675/BS675*1000</f>
        <v>1.14526583687915</v>
      </c>
      <c r="FS675" s="505" t="n">
        <v>8.05</v>
      </c>
      <c r="FT675" s="536" t="n">
        <v>13.5</v>
      </c>
      <c r="FU675" s="496" t="n">
        <v>51</v>
      </c>
      <c r="FV675" s="491" t="n">
        <v>2</v>
      </c>
      <c r="FW675" s="505"/>
      <c r="FX675" s="491"/>
      <c r="FY675" s="453" t="n">
        <f aca="false">1-FV675/(EG675+DD675)</f>
        <v>0.882352941176471</v>
      </c>
      <c r="FZ675" s="453"/>
      <c r="GA675" s="430"/>
      <c r="GB675" s="500" t="n">
        <f aca="false">1-FT675/(DZ675+CW675)</f>
        <v>0.27807486631016</v>
      </c>
      <c r="GC675" s="515" t="n">
        <f aca="false">CW675+DZ675-FT675</f>
        <v>5.2</v>
      </c>
      <c r="GD675" s="514" t="n">
        <f aca="false">1-FU675/(EA675+CX675)</f>
        <v>0.242424242424242</v>
      </c>
      <c r="GE675" s="528" t="n">
        <f aca="false">CX675+EA675-FU675</f>
        <v>16.32</v>
      </c>
      <c r="GF675" s="462" t="n">
        <f aca="false">4100/BS675*24</f>
        <v>3.9129916093371</v>
      </c>
      <c r="GG675" s="491" t="n">
        <v>12</v>
      </c>
      <c r="GH675" s="527" t="n">
        <f aca="false">GG675/80</f>
        <v>0.15</v>
      </c>
      <c r="GI675" s="491" t="n">
        <v>84</v>
      </c>
      <c r="GJ675" s="545" t="n">
        <f aca="false">GI675/GG675</f>
        <v>7</v>
      </c>
      <c r="GK675" s="464" t="n">
        <f aca="false">GG675/(BS675/24)*1000</f>
        <v>11.4526583687915</v>
      </c>
      <c r="GL675" s="508" t="n">
        <v>8.22</v>
      </c>
      <c r="GM675" s="536" t="n">
        <v>12.8</v>
      </c>
      <c r="GN675" s="537"/>
      <c r="GO675" s="527" t="n">
        <f aca="false">1-GM675/FT675</f>
        <v>0.0518518518518518</v>
      </c>
      <c r="GP675" s="527" t="n">
        <f aca="false">1-GN675/FU675</f>
        <v>1</v>
      </c>
      <c r="GQ675" s="536" t="n">
        <v>8</v>
      </c>
      <c r="GR675" s="456" t="n">
        <f aca="false">4300/BS675*24</f>
        <v>4.10386924881696</v>
      </c>
      <c r="GS675" s="537" t="n">
        <f aca="false">HC675</f>
        <v>12.5</v>
      </c>
      <c r="GT675" s="537" t="n">
        <f aca="false">HD675</f>
        <v>38.75</v>
      </c>
      <c r="GU675" s="527" t="n">
        <f aca="false">1-GS675/GM675</f>
        <v>0.0234375</v>
      </c>
      <c r="GV675" s="527"/>
      <c r="GW675" s="527" t="n">
        <f aca="false">1-HC675/FT675</f>
        <v>0.0740740740740741</v>
      </c>
      <c r="GX675" s="527" t="n">
        <f aca="false">1-HD675/FU675</f>
        <v>0.240196078431373</v>
      </c>
      <c r="GY675" s="545" t="n">
        <f aca="false">GK675/(FU675-HD675)</f>
        <v>0.934910887248286</v>
      </c>
      <c r="GZ675" s="491" t="n">
        <v>24725</v>
      </c>
      <c r="HA675" s="494" t="n">
        <v>8.34</v>
      </c>
      <c r="HB675" s="494" t="n">
        <v>8.13</v>
      </c>
      <c r="HC675" s="495" t="n">
        <v>12.5</v>
      </c>
      <c r="HD675" s="499" t="n">
        <f aca="false">HC675*3.1</f>
        <v>38.75</v>
      </c>
      <c r="HE675" s="499" t="n">
        <v>14.6</v>
      </c>
      <c r="HF675" s="499" t="n">
        <f aca="false">HE675*2.7</f>
        <v>39.42</v>
      </c>
      <c r="HG675" s="499"/>
      <c r="HH675" s="493" t="n">
        <v>4</v>
      </c>
      <c r="HI675" s="509" t="n">
        <v>8910</v>
      </c>
      <c r="HJ675" s="491" t="n">
        <f aca="false">HI675*0.67</f>
        <v>5969.7</v>
      </c>
      <c r="HK675" s="491"/>
      <c r="HL675" s="491"/>
      <c r="HM675" s="544"/>
      <c r="HN675" s="507" t="n">
        <v>2.56</v>
      </c>
      <c r="HO675" s="492"/>
      <c r="HP675" s="546" t="n">
        <v>0.1</v>
      </c>
      <c r="HQ675" s="524"/>
      <c r="HR675" s="525"/>
      <c r="HS675" s="525" t="n">
        <v>0.42</v>
      </c>
      <c r="HT675" s="512" t="n">
        <v>8</v>
      </c>
      <c r="HU675" s="526" t="n">
        <f aca="false">72500/BA675*24</f>
        <v>76.4936035521168</v>
      </c>
      <c r="HV675" s="527" t="n">
        <f aca="false">1-HC675/BE675</f>
        <v>0.631268436578171</v>
      </c>
      <c r="HW675" s="527" t="n">
        <f aca="false">1-HD675/BF675</f>
        <v>0.729020979020979</v>
      </c>
      <c r="HX675" s="527" t="n">
        <f aca="false">1-HN675/BK675</f>
        <v>0.749019607843137</v>
      </c>
      <c r="HY675" s="513"/>
    </row>
    <row r="676" s="599" customFormat="true" ht="15.9" hidden="false" customHeight="true" outlineLevel="0" collapsed="false">
      <c r="A676" s="401" t="n">
        <v>44158</v>
      </c>
      <c r="B676" s="516" t="n">
        <v>26816</v>
      </c>
      <c r="C676" s="403" t="n">
        <f aca="false">B676/$B$6</f>
        <v>0.53632</v>
      </c>
      <c r="D676" s="572"/>
      <c r="E676" s="573"/>
      <c r="F676" s="407"/>
      <c r="G676" s="407"/>
      <c r="H676" s="403"/>
      <c r="I676" s="574"/>
      <c r="J676" s="407"/>
      <c r="K676" s="575"/>
      <c r="L676" s="575"/>
      <c r="M676" s="575"/>
      <c r="N676" s="576"/>
      <c r="O676" s="576"/>
      <c r="P676" s="410"/>
      <c r="Q676" s="410" t="n">
        <v>1920</v>
      </c>
      <c r="R676" s="410"/>
      <c r="S676" s="410"/>
      <c r="T676" s="411" t="n">
        <v>5.05</v>
      </c>
      <c r="U676" s="410" t="n">
        <f aca="false">V676/2.9</f>
        <v>3085.86206896552</v>
      </c>
      <c r="V676" s="410" t="n">
        <v>8949</v>
      </c>
      <c r="W676" s="410" t="n">
        <v>2843</v>
      </c>
      <c r="X676" s="517" t="n">
        <v>480</v>
      </c>
      <c r="Y676" s="474"/>
      <c r="Z676" s="430"/>
      <c r="AA676" s="410"/>
      <c r="AB676" s="410"/>
      <c r="AC676" s="410"/>
      <c r="AD676" s="475"/>
      <c r="AE676" s="478"/>
      <c r="AF676" s="479" t="n">
        <f aca="false">X676+Q676</f>
        <v>2400</v>
      </c>
      <c r="AG676" s="478" t="n">
        <f aca="false">AF676/$AF$6</f>
        <v>0.96</v>
      </c>
      <c r="AH676" s="479" t="n">
        <f aca="false">AI676/2.9</f>
        <v>2468.68965517241</v>
      </c>
      <c r="AI676" s="479" t="n">
        <f aca="false">(V676*Q676+F676*X676)/AF676</f>
        <v>7159.2</v>
      </c>
      <c r="AJ676" s="474" t="n">
        <f aca="false">(V676*Q676+X676*F676)/1000</f>
        <v>17182.08</v>
      </c>
      <c r="AK676" s="478" t="n">
        <f aca="false">AJ676/$AJ$6</f>
        <v>0.763648</v>
      </c>
      <c r="AL676" s="448" t="n">
        <v>37</v>
      </c>
      <c r="AM676" s="480"/>
      <c r="AN676" s="474" t="n">
        <v>4807</v>
      </c>
      <c r="AO676" s="474" t="n">
        <v>4768</v>
      </c>
      <c r="AP676" s="480" t="n">
        <v>7.26</v>
      </c>
      <c r="AQ676" s="448" t="n">
        <v>642</v>
      </c>
      <c r="AR676" s="474" t="n">
        <f aca="false">AQ676*3</f>
        <v>1926</v>
      </c>
      <c r="AS676" s="658" t="n">
        <f aca="false">AR676/AQ676</f>
        <v>3</v>
      </c>
      <c r="AT676" s="474" t="n">
        <v>5980</v>
      </c>
      <c r="AU676" s="448"/>
      <c r="AV676" s="481" t="n">
        <v>6</v>
      </c>
      <c r="AW676" s="480" t="n">
        <v>5.24</v>
      </c>
      <c r="AX676" s="480" t="n">
        <v>39.8</v>
      </c>
      <c r="AY676" s="481" t="n">
        <v>9.9</v>
      </c>
      <c r="AZ676" s="481" t="n">
        <v>1.8</v>
      </c>
      <c r="BA676" s="421" t="n">
        <f aca="false">CC676+DF676</f>
        <v>22544</v>
      </c>
      <c r="BB676" s="422" t="n">
        <f aca="false">BA676/$BA$6</f>
        <v>0.45088</v>
      </c>
      <c r="BC676" s="423"/>
      <c r="BD676" s="424" t="n">
        <v>8.28</v>
      </c>
      <c r="BE676" s="425" t="n">
        <v>32.8</v>
      </c>
      <c r="BF676" s="421" t="n">
        <v>178</v>
      </c>
      <c r="BG676" s="427" t="n">
        <v>12380</v>
      </c>
      <c r="BH676" s="421" t="n">
        <f aca="false">BG676*0.67</f>
        <v>8294.6</v>
      </c>
      <c r="BI676" s="433"/>
      <c r="BJ676" s="422"/>
      <c r="BK676" s="428" t="n">
        <v>10.2</v>
      </c>
      <c r="BL676" s="428"/>
      <c r="BM676" s="429"/>
      <c r="BN676" s="423"/>
      <c r="BO676" s="426" t="n">
        <v>38</v>
      </c>
      <c r="BP676" s="426"/>
      <c r="BQ676" s="424" t="n">
        <v>4.37</v>
      </c>
      <c r="BR676" s="422" t="n">
        <f aca="false">BQ676/$BQ$6</f>
        <v>0.606944444444444</v>
      </c>
      <c r="BS676" s="410" t="n">
        <f aca="false">BA676+AF676</f>
        <v>24944</v>
      </c>
      <c r="BT676" s="430" t="n">
        <f aca="false">(BD676*BA676+AP676*AF676)/(AF676+BA676)</f>
        <v>8.18186016677357</v>
      </c>
      <c r="BU676" s="431" t="n">
        <f aca="false">(AQ676*Y676+BA676*BE676)/(BA676+Y676)</f>
        <v>32.8</v>
      </c>
      <c r="BV676" s="431" t="n">
        <f aca="false">(BA676*BF676+AR676*AF676)/(AF676+BA676)</f>
        <v>346.18473380372</v>
      </c>
      <c r="BW676" s="431" t="n">
        <f aca="false">(BA676*BG676+AS676*AF676)/(AF676+BA676)</f>
        <v>11189.1404746632</v>
      </c>
      <c r="BX676" s="431" t="n">
        <f aca="false">BW676*0.65</f>
        <v>7272.94130853111</v>
      </c>
      <c r="BY676" s="431" t="n">
        <f aca="false">(BK676*BA676+AY676*AF676)/BS676</f>
        <v>10.1711353431687</v>
      </c>
      <c r="BZ676" s="431"/>
      <c r="CA676" s="432"/>
      <c r="CB676" s="431" t="n">
        <f aca="false">BO676</f>
        <v>38</v>
      </c>
      <c r="CC676" s="433" t="n">
        <v>11297</v>
      </c>
      <c r="CD676" s="412" t="n">
        <f aca="false">CC676+AF676/2</f>
        <v>12497</v>
      </c>
      <c r="CE676" s="422" t="n">
        <f aca="false">CD676/25000</f>
        <v>0.49988</v>
      </c>
      <c r="CF676" s="434" t="n">
        <f aca="false">6700/CD676*24</f>
        <v>12.8670881011443</v>
      </c>
      <c r="CG676" s="435"/>
      <c r="CH676" s="428"/>
      <c r="CI676" s="447" t="n">
        <f aca="false">9500/CD676*24</f>
        <v>18.2443786508762</v>
      </c>
      <c r="CJ676" s="437" t="n">
        <v>27.9</v>
      </c>
      <c r="CK676" s="437" t="n">
        <v>3.29</v>
      </c>
      <c r="CL676" s="424"/>
      <c r="CM676" s="424" t="n">
        <v>18.9</v>
      </c>
      <c r="CN676" s="424" t="n">
        <v>77</v>
      </c>
      <c r="CO676" s="433"/>
      <c r="CP676" s="433"/>
      <c r="CQ676" s="438"/>
      <c r="CR676" s="438" t="n">
        <v>0.97</v>
      </c>
      <c r="CS676" s="425"/>
      <c r="CT676" s="433" t="n">
        <f aca="false">3500/CD676*24</f>
        <v>6.72161318716492</v>
      </c>
      <c r="CU676" s="435" t="n">
        <v>7.2</v>
      </c>
      <c r="CV676" s="439"/>
      <c r="CW676" s="440"/>
      <c r="CX676" s="661"/>
      <c r="CY676" s="442"/>
      <c r="CZ676" s="443"/>
      <c r="DA676" s="443"/>
      <c r="DB676" s="443"/>
      <c r="DC676" s="443"/>
      <c r="DD676" s="444"/>
      <c r="DE676" s="441"/>
      <c r="DF676" s="445" t="n">
        <v>11247</v>
      </c>
      <c r="DG676" s="446" t="n">
        <f aca="false">DF676+AF676/2</f>
        <v>12447</v>
      </c>
      <c r="DH676" s="422" t="n">
        <f aca="false">DG676/25000</f>
        <v>0.49788</v>
      </c>
      <c r="DI676" s="447" t="n">
        <f aca="false">6700/DG676*24</f>
        <v>12.9187756085804</v>
      </c>
      <c r="DJ676" s="435" t="n">
        <v>8</v>
      </c>
      <c r="DK676" s="428" t="n">
        <v>2.9</v>
      </c>
      <c r="DL676" s="447" t="n">
        <f aca="false">9500/DG676*24</f>
        <v>18.3176669076886</v>
      </c>
      <c r="DM676" s="423" t="n">
        <v>27.9</v>
      </c>
      <c r="DN676" s="423" t="n">
        <v>3.65</v>
      </c>
      <c r="DO676" s="424" t="n">
        <v>8.01</v>
      </c>
      <c r="DP676" s="424" t="n">
        <v>18.9</v>
      </c>
      <c r="DQ676" s="424" t="n">
        <v>77</v>
      </c>
      <c r="DR676" s="433"/>
      <c r="DS676" s="433"/>
      <c r="DT676" s="438"/>
      <c r="DU676" s="438" t="n">
        <v>0.97</v>
      </c>
      <c r="DV676" s="425"/>
      <c r="DW676" s="447" t="n">
        <f aca="false">3500/DG676*24</f>
        <v>6.74861412388527</v>
      </c>
      <c r="DX676" s="435" t="n">
        <v>7.25</v>
      </c>
      <c r="DY676" s="439" t="n">
        <v>8.22</v>
      </c>
      <c r="DZ676" s="440" t="n">
        <v>18.3</v>
      </c>
      <c r="EA676" s="661" t="n">
        <f aca="false">DZ676*3.6</f>
        <v>65.88</v>
      </c>
      <c r="EB676" s="442" t="n">
        <v>10580</v>
      </c>
      <c r="EC676" s="443" t="n">
        <v>3.1</v>
      </c>
      <c r="ED676" s="443" t="n">
        <v>0.21</v>
      </c>
      <c r="EE676" s="443" t="n">
        <v>3.1</v>
      </c>
      <c r="EF676" s="443" t="n">
        <v>0.95</v>
      </c>
      <c r="EG676" s="444" t="n">
        <v>21</v>
      </c>
      <c r="EH676" s="441" t="n">
        <v>16</v>
      </c>
      <c r="EI676" s="430" t="n">
        <f aca="false">DY676</f>
        <v>8.22</v>
      </c>
      <c r="EJ676" s="448" t="n">
        <f aca="false">DZ676</f>
        <v>18.3</v>
      </c>
      <c r="EK676" s="449" t="n">
        <f aca="false">EA676</f>
        <v>65.88</v>
      </c>
      <c r="EL676" s="418" t="n">
        <f aca="false">EB676</f>
        <v>10580</v>
      </c>
      <c r="EM676" s="432" t="n">
        <f aca="false">EC676</f>
        <v>3.1</v>
      </c>
      <c r="EN676" s="432" t="n">
        <f aca="false">ED676</f>
        <v>0.21</v>
      </c>
      <c r="EO676" s="432" t="n">
        <f aca="false">EE676</f>
        <v>3.1</v>
      </c>
      <c r="EP676" s="432" t="n">
        <f aca="false">EF676</f>
        <v>0.95</v>
      </c>
      <c r="EQ676" s="431" t="n">
        <f aca="false">EG676</f>
        <v>21</v>
      </c>
      <c r="ER676" s="449" t="n">
        <f aca="false">EH676</f>
        <v>16</v>
      </c>
      <c r="ES676" s="450" t="n">
        <f aca="false">44000/(BA676+AF676)*24</f>
        <v>42.3348300192431</v>
      </c>
      <c r="ET676" s="451" t="n">
        <f aca="false">(BA676+AF676)/BA$6</f>
        <v>0.49888</v>
      </c>
      <c r="EU676" s="452" t="n">
        <f aca="false">BV676/1000/ES676*24</f>
        <v>0.196255272727273</v>
      </c>
      <c r="EV676" s="451" t="n">
        <f aca="false">EU676/$EU$6</f>
        <v>0.36343569023569</v>
      </c>
      <c r="EW676" s="514" t="n">
        <f aca="false">1-EM676/BY676</f>
        <v>0.695215932596741</v>
      </c>
      <c r="EX676" s="515" t="n">
        <f aca="false">BY676-EM676</f>
        <v>7.0711353431687</v>
      </c>
      <c r="EY676" s="514" t="n">
        <f aca="false">1-EJ676/BU676</f>
        <v>0.442073170731707</v>
      </c>
      <c r="EZ676" s="515" t="n">
        <f aca="false">BU676-EJ676</f>
        <v>14.5</v>
      </c>
      <c r="FA676" s="451" t="n">
        <f aca="false">1-EK676/BV676</f>
        <v>0.809696980926511</v>
      </c>
      <c r="FB676" s="432" t="n">
        <f aca="false">BV676-EK676</f>
        <v>280.30473380372</v>
      </c>
      <c r="FC676" s="453"/>
      <c r="FD676" s="432"/>
      <c r="FE676" s="453" t="n">
        <f aca="false">1-EQ676/CB676</f>
        <v>0.447368421052632</v>
      </c>
      <c r="FF676" s="431" t="n">
        <f aca="false">CB676-EQ676</f>
        <v>17</v>
      </c>
      <c r="FG676" s="406" t="n">
        <v>50400</v>
      </c>
      <c r="FH676" s="590" t="n">
        <v>473</v>
      </c>
      <c r="FI676" s="591"/>
      <c r="FJ676" s="592"/>
      <c r="FK676" s="456" t="n">
        <f aca="false">3000/BS676*24</f>
        <v>2.88646568313021</v>
      </c>
      <c r="FL676" s="531" t="n">
        <v>1800</v>
      </c>
      <c r="FM676" s="456" t="n">
        <f aca="false">FL676/BS676*1000</f>
        <v>72.1616420782553</v>
      </c>
      <c r="FN676" s="531" t="n">
        <v>10243</v>
      </c>
      <c r="FO676" s="533" t="n">
        <f aca="false">FN676/11.15/1.2/1000</f>
        <v>0.765545590433483</v>
      </c>
      <c r="FP676" s="450" t="n">
        <f aca="false">FN676/BS676*1000</f>
        <v>410.639833226427</v>
      </c>
      <c r="FQ676" s="458" t="n">
        <v>28.8</v>
      </c>
      <c r="FR676" s="459" t="n">
        <f aca="false">FQ676/BS676*1000</f>
        <v>1.15458627325208</v>
      </c>
      <c r="FS676" s="577" t="n">
        <v>7.8</v>
      </c>
      <c r="FT676" s="578" t="n">
        <v>13.7</v>
      </c>
      <c r="FU676" s="661" t="n">
        <v>58</v>
      </c>
      <c r="FV676" s="580" t="n">
        <v>2</v>
      </c>
      <c r="FW676" s="581"/>
      <c r="FX676" s="580"/>
      <c r="FY676" s="453" t="n">
        <f aca="false">1-FV676/(EG676+DD676)</f>
        <v>0.904761904761905</v>
      </c>
      <c r="FZ676" s="453"/>
      <c r="GA676" s="430"/>
      <c r="GB676" s="514" t="n">
        <f aca="false">1-FT676/(DZ676+CW676)</f>
        <v>0.251366120218579</v>
      </c>
      <c r="GC676" s="515" t="n">
        <f aca="false">(CW676+DZ676-FT676)</f>
        <v>4.6</v>
      </c>
      <c r="GD676" s="514" t="n">
        <f aca="false">1-FU676/(EA676+CX676)</f>
        <v>0.119611414693382</v>
      </c>
      <c r="GE676" s="528" t="n">
        <f aca="false">CX676+EA676-FU676</f>
        <v>7.88000000000001</v>
      </c>
      <c r="GF676" s="462" t="n">
        <f aca="false">4100/BS676*24</f>
        <v>3.94483643361129</v>
      </c>
      <c r="GG676" s="607" t="n">
        <v>12</v>
      </c>
      <c r="GH676" s="451" t="n">
        <f aca="false">GG676/80</f>
        <v>0.15</v>
      </c>
      <c r="GI676" s="406" t="n">
        <v>84</v>
      </c>
      <c r="GJ676" s="463" t="n">
        <f aca="false">GI676/GG676</f>
        <v>7</v>
      </c>
      <c r="GK676" s="464" t="n">
        <f aca="false">GG676/(BS676/24)*1000</f>
        <v>11.5458627325208</v>
      </c>
      <c r="GL676" s="465" t="n">
        <v>8.26</v>
      </c>
      <c r="GM676" s="530" t="n">
        <v>12.6</v>
      </c>
      <c r="GN676" s="407"/>
      <c r="GO676" s="514" t="n">
        <f aca="false">1-GM676/FT676</f>
        <v>0.0802919708029197</v>
      </c>
      <c r="GP676" s="451" t="n">
        <f aca="false">1-GN676/FU676</f>
        <v>1</v>
      </c>
      <c r="GQ676" s="578" t="n">
        <v>8</v>
      </c>
      <c r="GR676" s="456" t="n">
        <f aca="false">4300/BS676*24</f>
        <v>4.1372674791533</v>
      </c>
      <c r="GS676" s="532" t="n">
        <f aca="false">HC676</f>
        <v>12.5</v>
      </c>
      <c r="GT676" s="532" t="n">
        <f aca="false">HD676</f>
        <v>38.75</v>
      </c>
      <c r="GU676" s="514" t="n">
        <f aca="false">1-GS676/GM676</f>
        <v>0.00793650793650791</v>
      </c>
      <c r="GV676" s="514"/>
      <c r="GW676" s="514" t="n">
        <f aca="false">1-HC676/FT676</f>
        <v>0.0875912408759124</v>
      </c>
      <c r="GX676" s="514" t="n">
        <f aca="false">1-HD676/FU676</f>
        <v>0.331896551724138</v>
      </c>
      <c r="GY676" s="463" t="n">
        <f aca="false">GK676/(FU676-HD676)</f>
        <v>0.59978507701407</v>
      </c>
      <c r="GZ676" s="406" t="n">
        <v>23316</v>
      </c>
      <c r="HA676" s="582" t="n">
        <v>8.47</v>
      </c>
      <c r="HB676" s="452" t="n">
        <v>8.11</v>
      </c>
      <c r="HC676" s="578" t="n">
        <v>12.5</v>
      </c>
      <c r="HD676" s="464" t="n">
        <f aca="false">HC676*3.1</f>
        <v>38.75</v>
      </c>
      <c r="HE676" s="464" t="n">
        <v>14.9</v>
      </c>
      <c r="HF676" s="464" t="n">
        <f aca="false">HE676*2.7</f>
        <v>40.23</v>
      </c>
      <c r="HG676" s="583"/>
      <c r="HH676" s="576" t="n">
        <v>4</v>
      </c>
      <c r="HI676" s="584" t="n">
        <v>9680</v>
      </c>
      <c r="HJ676" s="407" t="n">
        <f aca="false">HI676*0.67</f>
        <v>6485.6</v>
      </c>
      <c r="HK676" s="407"/>
      <c r="HL676" s="550"/>
      <c r="HM676" s="585"/>
      <c r="HN676" s="462" t="n">
        <v>2.13</v>
      </c>
      <c r="HO676" s="575"/>
      <c r="HP676" s="549" t="n">
        <v>0.11</v>
      </c>
      <c r="HQ676" s="586"/>
      <c r="HR676" s="587"/>
      <c r="HS676" s="521" t="n">
        <v>0.38</v>
      </c>
      <c r="HT676" s="588" t="n">
        <v>8</v>
      </c>
      <c r="HU676" s="523" t="n">
        <f aca="false">72500/BA676*24</f>
        <v>77.1823988644429</v>
      </c>
      <c r="HV676" s="514" t="n">
        <f aca="false">1-HC676/BE676</f>
        <v>0.61890243902439</v>
      </c>
      <c r="HW676" s="514" t="n">
        <f aca="false">1-HD676/BF676</f>
        <v>0.782303370786517</v>
      </c>
      <c r="HX676" s="514" t="n">
        <f aca="false">1-HN676/BK676</f>
        <v>0.791176470588235</v>
      </c>
      <c r="HY676" s="600"/>
    </row>
    <row r="677" s="599" customFormat="true" ht="15.9" hidden="false" customHeight="true" outlineLevel="0" collapsed="false">
      <c r="A677" s="401" t="n">
        <v>44159</v>
      </c>
      <c r="B677" s="516" t="n">
        <v>22562</v>
      </c>
      <c r="C677" s="403" t="n">
        <f aca="false">B677/$B$6</f>
        <v>0.45124</v>
      </c>
      <c r="D677" s="572"/>
      <c r="E677" s="573"/>
      <c r="F677" s="407"/>
      <c r="G677" s="407"/>
      <c r="H677" s="403"/>
      <c r="I677" s="574"/>
      <c r="J677" s="407"/>
      <c r="K677" s="575"/>
      <c r="L677" s="575"/>
      <c r="M677" s="575"/>
      <c r="N677" s="576"/>
      <c r="O677" s="576"/>
      <c r="P677" s="410"/>
      <c r="Q677" s="410" t="n">
        <v>1920</v>
      </c>
      <c r="R677" s="410"/>
      <c r="S677" s="410"/>
      <c r="T677" s="411" t="n">
        <v>4.93</v>
      </c>
      <c r="U677" s="410" t="n">
        <f aca="false">V677/2.9</f>
        <v>3729.65517241379</v>
      </c>
      <c r="V677" s="410" t="n">
        <v>10816</v>
      </c>
      <c r="W677" s="410" t="n">
        <v>2590</v>
      </c>
      <c r="X677" s="517" t="n">
        <v>480</v>
      </c>
      <c r="Y677" s="474"/>
      <c r="Z677" s="430"/>
      <c r="AA677" s="410"/>
      <c r="AB677" s="410"/>
      <c r="AC677" s="410"/>
      <c r="AD677" s="475"/>
      <c r="AE677" s="478"/>
      <c r="AF677" s="479" t="n">
        <f aca="false">X677+Q677</f>
        <v>2400</v>
      </c>
      <c r="AG677" s="478" t="n">
        <f aca="false">AF677/$AF$6</f>
        <v>0.96</v>
      </c>
      <c r="AH677" s="479" t="n">
        <f aca="false">AI677/2.9</f>
        <v>2983.72413793103</v>
      </c>
      <c r="AI677" s="479" t="n">
        <f aca="false">(V677*Q677+F677*X677)/AF677</f>
        <v>8652.8</v>
      </c>
      <c r="AJ677" s="474" t="n">
        <f aca="false">(V677*Q677+X677*F677)/1000</f>
        <v>20766.72</v>
      </c>
      <c r="AK677" s="478" t="n">
        <f aca="false">AJ677/$AJ$6</f>
        <v>0.922965333333333</v>
      </c>
      <c r="AL677" s="448" t="n">
        <v>37</v>
      </c>
      <c r="AM677" s="480"/>
      <c r="AN677" s="474" t="n">
        <v>4706</v>
      </c>
      <c r="AO677" s="474" t="n">
        <v>4655</v>
      </c>
      <c r="AP677" s="480" t="n">
        <v>7.46</v>
      </c>
      <c r="AQ677" s="448" t="n">
        <v>612</v>
      </c>
      <c r="AR677" s="474" t="n">
        <f aca="false">AQ677*3</f>
        <v>1836</v>
      </c>
      <c r="AS677" s="658" t="n">
        <f aca="false">AR677/AQ677</f>
        <v>3</v>
      </c>
      <c r="AT677" s="474" t="n">
        <v>6030</v>
      </c>
      <c r="AU677" s="448"/>
      <c r="AV677" s="481" t="n">
        <v>3</v>
      </c>
      <c r="AW677" s="480" t="n">
        <v>4.05</v>
      </c>
      <c r="AX677" s="480" t="n">
        <v>38.22</v>
      </c>
      <c r="AY677" s="481" t="n">
        <v>9.8</v>
      </c>
      <c r="AZ677" s="481" t="n">
        <v>1.8</v>
      </c>
      <c r="BA677" s="421" t="n">
        <f aca="false">CC677+DF677</f>
        <v>21598</v>
      </c>
      <c r="BB677" s="422" t="n">
        <f aca="false">BA677/$BA$6</f>
        <v>0.43196</v>
      </c>
      <c r="BC677" s="423"/>
      <c r="BD677" s="424" t="n">
        <v>8.15</v>
      </c>
      <c r="BE677" s="425" t="n">
        <v>30.4</v>
      </c>
      <c r="BF677" s="421" t="n">
        <v>167</v>
      </c>
      <c r="BG677" s="427" t="n">
        <v>13090</v>
      </c>
      <c r="BH677" s="421" t="n">
        <f aca="false">BG677*0.67</f>
        <v>8770.3</v>
      </c>
      <c r="BI677" s="433" t="n">
        <v>2829</v>
      </c>
      <c r="BJ677" s="422" t="n">
        <f aca="false">BI677/35.5*(23+35.5)/BH677</f>
        <v>0.531552311715291</v>
      </c>
      <c r="BK677" s="428" t="n">
        <v>10.3</v>
      </c>
      <c r="BL677" s="428" t="n">
        <v>2.2</v>
      </c>
      <c r="BM677" s="429" t="n">
        <v>8</v>
      </c>
      <c r="BN677" s="423" t="n">
        <v>1.3</v>
      </c>
      <c r="BO677" s="426" t="n">
        <v>126</v>
      </c>
      <c r="BP677" s="426" t="n">
        <v>32</v>
      </c>
      <c r="BQ677" s="424" t="n">
        <v>5.6</v>
      </c>
      <c r="BR677" s="422" t="n">
        <f aca="false">BQ677/$BQ$6</f>
        <v>0.777777777777778</v>
      </c>
      <c r="BS677" s="410" t="n">
        <f aca="false">BA677+AF677</f>
        <v>23998</v>
      </c>
      <c r="BT677" s="430" t="n">
        <f aca="false">(BD677*BA677+AP677*AF677)/(AF677+BA677)</f>
        <v>8.08099424952079</v>
      </c>
      <c r="BU677" s="431" t="n">
        <f aca="false">(AQ677*Y677+BA677*BE677)/(BA677+Y677)</f>
        <v>30.4</v>
      </c>
      <c r="BV677" s="431" t="n">
        <f aca="false">(BA677*BF677+AR677*AF677)/(AF677+BA677)</f>
        <v>333.913909492458</v>
      </c>
      <c r="BW677" s="431" t="n">
        <f aca="false">(BA677*BG677+AS677*AF677)/(AF677+BA677)</f>
        <v>11781.1909325777</v>
      </c>
      <c r="BX677" s="431" t="n">
        <f aca="false">BW677*0.65</f>
        <v>7657.77410617551</v>
      </c>
      <c r="BY677" s="431" t="n">
        <f aca="false">(BK677*BA677+AY677*AF677)/BS677</f>
        <v>10.2499958329861</v>
      </c>
      <c r="BZ677" s="431" t="n">
        <f aca="false">(BL677*BA677+AY677*AF677)/BS677</f>
        <v>2.96006333861155</v>
      </c>
      <c r="CA677" s="432" t="n">
        <f aca="false">(BN677*BA677+AZ677*AF677)/BS677</f>
        <v>1.35000416701392</v>
      </c>
      <c r="CB677" s="431" t="n">
        <f aca="false">BO677</f>
        <v>126</v>
      </c>
      <c r="CC677" s="433" t="n">
        <v>11015</v>
      </c>
      <c r="CD677" s="412" t="n">
        <f aca="false">CC677+AF677/2</f>
        <v>12215</v>
      </c>
      <c r="CE677" s="422" t="n">
        <f aca="false">CD677/25000</f>
        <v>0.4886</v>
      </c>
      <c r="CF677" s="434" t="n">
        <f aca="false">6700/CD677*24</f>
        <v>13.1641424478101</v>
      </c>
      <c r="CG677" s="435" t="n">
        <v>7.93</v>
      </c>
      <c r="CH677" s="428" t="n">
        <v>3</v>
      </c>
      <c r="CI677" s="447" t="n">
        <f aca="false">9500/CD677*24</f>
        <v>18.6655751125665</v>
      </c>
      <c r="CJ677" s="437" t="n">
        <v>27.6</v>
      </c>
      <c r="CK677" s="437" t="n">
        <v>2.05</v>
      </c>
      <c r="CL677" s="424" t="n">
        <v>8.03</v>
      </c>
      <c r="CM677" s="424" t="n">
        <v>18.4</v>
      </c>
      <c r="CN677" s="424" t="n">
        <v>83</v>
      </c>
      <c r="CO677" s="433"/>
      <c r="CP677" s="433"/>
      <c r="CQ677" s="438"/>
      <c r="CR677" s="438" t="n">
        <v>0.96</v>
      </c>
      <c r="CS677" s="425"/>
      <c r="CT677" s="433" t="n">
        <f aca="false">3500/CD677*24</f>
        <v>6.87679083094556</v>
      </c>
      <c r="CU677" s="435" t="n">
        <v>6.03</v>
      </c>
      <c r="CV677" s="439" t="n">
        <v>8.42</v>
      </c>
      <c r="CW677" s="440" t="n">
        <v>18.7</v>
      </c>
      <c r="CX677" s="661" t="n">
        <f aca="false">CW677*3.6</f>
        <v>67.32</v>
      </c>
      <c r="CY677" s="442" t="n">
        <v>11030</v>
      </c>
      <c r="CZ677" s="443" t="n">
        <v>3.3</v>
      </c>
      <c r="DA677" s="443" t="n">
        <v>0.19</v>
      </c>
      <c r="DB677" s="443" t="n">
        <v>3.1</v>
      </c>
      <c r="DC677" s="443" t="n">
        <v>0.9</v>
      </c>
      <c r="DD677" s="444" t="n">
        <v>23</v>
      </c>
      <c r="DE677" s="441" t="n">
        <v>16</v>
      </c>
      <c r="DF677" s="445" t="n">
        <v>10583</v>
      </c>
      <c r="DG677" s="446" t="n">
        <f aca="false">DF677+AF677/2</f>
        <v>11783</v>
      </c>
      <c r="DH677" s="422" t="n">
        <f aca="false">DG677/25000</f>
        <v>0.47132</v>
      </c>
      <c r="DI677" s="447" t="n">
        <f aca="false">6700/DG677*24</f>
        <v>13.6467792582534</v>
      </c>
      <c r="DJ677" s="435"/>
      <c r="DK677" s="428" t="n">
        <v>3</v>
      </c>
      <c r="DL677" s="447" t="n">
        <f aca="false">9500/DG677*24</f>
        <v>19.3499108885683</v>
      </c>
      <c r="DM677" s="423" t="n">
        <v>27.7</v>
      </c>
      <c r="DN677" s="423" t="n">
        <v>2.77</v>
      </c>
      <c r="DO677" s="424"/>
      <c r="DP677" s="424" t="n">
        <v>18.4</v>
      </c>
      <c r="DQ677" s="424" t="n">
        <v>83</v>
      </c>
      <c r="DR677" s="433" t="n">
        <v>4237</v>
      </c>
      <c r="DS677" s="433" t="n">
        <v>2287</v>
      </c>
      <c r="DT677" s="438" t="n">
        <f aca="false">DS677/DR677</f>
        <v>0.53976870427189</v>
      </c>
      <c r="DU677" s="438" t="n">
        <v>0.97</v>
      </c>
      <c r="DV677" s="425"/>
      <c r="DW677" s="447" t="n">
        <f aca="false">3500/DG677*24</f>
        <v>7.12891453789358</v>
      </c>
      <c r="DX677" s="435" t="n">
        <v>6.45</v>
      </c>
      <c r="DY677" s="439"/>
      <c r="DZ677" s="440"/>
      <c r="EA677" s="661"/>
      <c r="EB677" s="442"/>
      <c r="EC677" s="443"/>
      <c r="ED677" s="443"/>
      <c r="EE677" s="443"/>
      <c r="EF677" s="443"/>
      <c r="EG677" s="444"/>
      <c r="EH677" s="441"/>
      <c r="EI677" s="430" t="n">
        <f aca="false">CV677</f>
        <v>8.42</v>
      </c>
      <c r="EJ677" s="448" t="n">
        <f aca="false">CW677</f>
        <v>18.7</v>
      </c>
      <c r="EK677" s="449" t="n">
        <f aca="false">CX677</f>
        <v>67.32</v>
      </c>
      <c r="EL677" s="418" t="n">
        <f aca="false">CY677</f>
        <v>11030</v>
      </c>
      <c r="EM677" s="432" t="n">
        <f aca="false">CZ677</f>
        <v>3.3</v>
      </c>
      <c r="EN677" s="432" t="n">
        <f aca="false">DA677</f>
        <v>0.19</v>
      </c>
      <c r="EO677" s="432" t="n">
        <f aca="false">DB677</f>
        <v>3.1</v>
      </c>
      <c r="EP677" s="432" t="n">
        <f aca="false">DC677</f>
        <v>0.9</v>
      </c>
      <c r="EQ677" s="431" t="n">
        <f aca="false">DD677</f>
        <v>23</v>
      </c>
      <c r="ER677" s="449" t="n">
        <f aca="false">DE677</f>
        <v>16</v>
      </c>
      <c r="ES677" s="450" t="n">
        <f aca="false">44000/(BA677+AF677)*24</f>
        <v>44.0036669722477</v>
      </c>
      <c r="ET677" s="451" t="n">
        <f aca="false">(BA677+AF677)/BA$6</f>
        <v>0.47996</v>
      </c>
      <c r="EU677" s="452" t="n">
        <f aca="false">BV677/1000/ES677*24</f>
        <v>0.182119681818182</v>
      </c>
      <c r="EV677" s="451" t="n">
        <f aca="false">EU677/$EU$6</f>
        <v>0.33725867003367</v>
      </c>
      <c r="EW677" s="514" t="n">
        <f aca="false">1-EM677/BY677</f>
        <v>0.678048649602365</v>
      </c>
      <c r="EX677" s="515" t="n">
        <f aca="false">BY677-EM677</f>
        <v>6.94999583298608</v>
      </c>
      <c r="EY677" s="514" t="n">
        <f aca="false">1-EJ677/BU677</f>
        <v>0.384868421052632</v>
      </c>
      <c r="EZ677" s="515" t="n">
        <f aca="false">BU677-EJ677</f>
        <v>11.7</v>
      </c>
      <c r="FA677" s="451" t="n">
        <f aca="false">1-EK677/BV677</f>
        <v>0.79839114787903</v>
      </c>
      <c r="FB677" s="432" t="n">
        <f aca="false">BV677-EK677</f>
        <v>266.593909492458</v>
      </c>
      <c r="FC677" s="453" t="n">
        <f aca="false">1-EP677/CA677</f>
        <v>0.333335391111632</v>
      </c>
      <c r="FD677" s="432" t="n">
        <f aca="false">CA677-EP677</f>
        <v>0.450004167013918</v>
      </c>
      <c r="FE677" s="453" t="n">
        <f aca="false">1-EQ677/CB677</f>
        <v>0.817460317460317</v>
      </c>
      <c r="FF677" s="431" t="n">
        <f aca="false">CB677-EQ677</f>
        <v>103</v>
      </c>
      <c r="FG677" s="406" t="n">
        <v>50400</v>
      </c>
      <c r="FH677" s="590" t="n">
        <v>306</v>
      </c>
      <c r="FI677" s="591"/>
      <c r="FJ677" s="592"/>
      <c r="FK677" s="456" t="n">
        <f aca="false">3000/BS677*24</f>
        <v>3.00025002083507</v>
      </c>
      <c r="FL677" s="531" t="n">
        <v>1600</v>
      </c>
      <c r="FM677" s="456" t="n">
        <f aca="false">FL677/BS677*1000</f>
        <v>66.6722226852238</v>
      </c>
      <c r="FN677" s="531" t="n">
        <v>9591</v>
      </c>
      <c r="FO677" s="533" t="n">
        <f aca="false">FN677/11.15/1.2/1000</f>
        <v>0.716816143497758</v>
      </c>
      <c r="FP677" s="450" t="n">
        <f aca="false">FN677/BS677*1000</f>
        <v>399.658304858738</v>
      </c>
      <c r="FQ677" s="458" t="n">
        <v>28.8</v>
      </c>
      <c r="FR677" s="459" t="n">
        <f aca="false">FQ677/BS677*1000</f>
        <v>1.20010000833403</v>
      </c>
      <c r="FS677" s="577" t="n">
        <v>7.96</v>
      </c>
      <c r="FT677" s="578" t="n">
        <v>14</v>
      </c>
      <c r="FU677" s="661" t="n">
        <v>55</v>
      </c>
      <c r="FV677" s="580" t="n">
        <v>15</v>
      </c>
      <c r="FW677" s="581" t="n">
        <v>0.42</v>
      </c>
      <c r="FX677" s="580" t="n">
        <v>8</v>
      </c>
      <c r="FY677" s="453" t="n">
        <f aca="false">1-FV677/(EG677+DD677)</f>
        <v>0.347826086956522</v>
      </c>
      <c r="FZ677" s="453" t="n">
        <f aca="false">1-FW677/(EF677+DC677)</f>
        <v>0.533333333333333</v>
      </c>
      <c r="GA677" s="430" t="n">
        <f aca="false">EF677+DC677-FW677</f>
        <v>0.48</v>
      </c>
      <c r="GB677" s="514" t="n">
        <f aca="false">1-FT677/(DZ677+CW677)</f>
        <v>0.251336898395722</v>
      </c>
      <c r="GC677" s="515" t="n">
        <f aca="false">CW677+DZ677-FT677</f>
        <v>4.7</v>
      </c>
      <c r="GD677" s="514" t="n">
        <f aca="false">1-FU677/(EA677+CX677)</f>
        <v>0.183006535947712</v>
      </c>
      <c r="GE677" s="528" t="n">
        <f aca="false">CX677+EA677-FU677</f>
        <v>12.32</v>
      </c>
      <c r="GF677" s="462" t="n">
        <f aca="false">4100/BS677*24</f>
        <v>4.10034169514126</v>
      </c>
      <c r="GG677" s="607" t="n">
        <v>12</v>
      </c>
      <c r="GH677" s="451" t="n">
        <f aca="false">GG677/80</f>
        <v>0.15</v>
      </c>
      <c r="GI677" s="406" t="n">
        <v>84</v>
      </c>
      <c r="GJ677" s="463" t="n">
        <f aca="false">GI677/GG677</f>
        <v>7</v>
      </c>
      <c r="GK677" s="464" t="n">
        <f aca="false">GG677/(BS677/24)*1000</f>
        <v>12.0010000833403</v>
      </c>
      <c r="GL677" s="465" t="n">
        <v>8.42</v>
      </c>
      <c r="GM677" s="530" t="n">
        <v>13.5</v>
      </c>
      <c r="GN677" s="407"/>
      <c r="GO677" s="514" t="n">
        <f aca="false">1-GM677/FT677</f>
        <v>0.0357142857142857</v>
      </c>
      <c r="GP677" s="451" t="n">
        <f aca="false">1-GN677/FU677</f>
        <v>1</v>
      </c>
      <c r="GQ677" s="578" t="n">
        <v>8</v>
      </c>
      <c r="GR677" s="456" t="n">
        <f aca="false">4300/BS677*24</f>
        <v>4.30035836319693</v>
      </c>
      <c r="GS677" s="532" t="n">
        <f aca="false">HC677</f>
        <v>13</v>
      </c>
      <c r="GT677" s="532" t="n">
        <f aca="false">HD677</f>
        <v>40.3</v>
      </c>
      <c r="GU677" s="514" t="n">
        <f aca="false">1-GS677/GM677</f>
        <v>0.0370370370370371</v>
      </c>
      <c r="GV677" s="514"/>
      <c r="GW677" s="514" t="n">
        <f aca="false">1-HC677/FT677</f>
        <v>0.0714285714285714</v>
      </c>
      <c r="GX677" s="514" t="n">
        <f aca="false">1-HD677/FU677</f>
        <v>0.267272727272727</v>
      </c>
      <c r="GY677" s="463" t="n">
        <f aca="false">GK677/(FU677-HD677)</f>
        <v>0.816394563492536</v>
      </c>
      <c r="GZ677" s="406" t="n">
        <v>22963</v>
      </c>
      <c r="HA677" s="582" t="n">
        <v>8.42</v>
      </c>
      <c r="HB677" s="452" t="n">
        <v>8.1</v>
      </c>
      <c r="HC677" s="578" t="n">
        <v>13</v>
      </c>
      <c r="HD677" s="464" t="n">
        <f aca="false">HC677*3.1</f>
        <v>40.3</v>
      </c>
      <c r="HE677" s="464" t="n">
        <v>14.7</v>
      </c>
      <c r="HF677" s="464" t="n">
        <f aca="false">HE677*2.7</f>
        <v>39.69</v>
      </c>
      <c r="HG677" s="583"/>
      <c r="HH677" s="576" t="n">
        <v>10</v>
      </c>
      <c r="HI677" s="584" t="n">
        <v>10650</v>
      </c>
      <c r="HJ677" s="407" t="n">
        <f aca="false">HI677*0.67</f>
        <v>7135.5</v>
      </c>
      <c r="HK677" s="407" t="n">
        <v>260</v>
      </c>
      <c r="HL677" s="550" t="n">
        <v>2278</v>
      </c>
      <c r="HM677" s="585" t="n">
        <v>3.2</v>
      </c>
      <c r="HN677" s="462" t="n">
        <v>2.13</v>
      </c>
      <c r="HO677" s="575" t="n">
        <v>0.08</v>
      </c>
      <c r="HP677" s="549" t="n">
        <v>0.11</v>
      </c>
      <c r="HQ677" s="586" t="n">
        <v>3.2</v>
      </c>
      <c r="HR677" s="587" t="n">
        <v>0.46</v>
      </c>
      <c r="HS677" s="521" t="n">
        <v>0.37</v>
      </c>
      <c r="HT677" s="588" t="n">
        <v>8</v>
      </c>
      <c r="HU677" s="523" t="n">
        <f aca="false">72500/BA677*24</f>
        <v>80.5630150939902</v>
      </c>
      <c r="HV677" s="514" t="n">
        <f aca="false">1-HC677/BE677</f>
        <v>0.572368421052632</v>
      </c>
      <c r="HW677" s="514" t="n">
        <f aca="false">1-HD677/BF677</f>
        <v>0.758682634730539</v>
      </c>
      <c r="HX677" s="514" t="n">
        <f aca="false">1-HN677/BK677</f>
        <v>0.793203883495146</v>
      </c>
      <c r="HY677" s="600"/>
    </row>
    <row r="678" s="599" customFormat="true" ht="15.9" hidden="false" customHeight="true" outlineLevel="0" collapsed="false">
      <c r="A678" s="401" t="n">
        <v>44160</v>
      </c>
      <c r="B678" s="516" t="n">
        <v>23830</v>
      </c>
      <c r="C678" s="403" t="n">
        <f aca="false">B678/$B$6</f>
        <v>0.4766</v>
      </c>
      <c r="D678" s="572"/>
      <c r="E678" s="573"/>
      <c r="F678" s="407"/>
      <c r="G678" s="407"/>
      <c r="H678" s="403"/>
      <c r="I678" s="574"/>
      <c r="J678" s="407"/>
      <c r="K678" s="575"/>
      <c r="L678" s="575"/>
      <c r="M678" s="575"/>
      <c r="N678" s="576"/>
      <c r="O678" s="576"/>
      <c r="P678" s="410"/>
      <c r="Q678" s="410" t="n">
        <v>1920</v>
      </c>
      <c r="R678" s="410"/>
      <c r="S678" s="410"/>
      <c r="T678" s="411" t="n">
        <v>4.93</v>
      </c>
      <c r="U678" s="410" t="n">
        <f aca="false">V678/2.9</f>
        <v>3176.89655172414</v>
      </c>
      <c r="V678" s="410" t="n">
        <v>9213</v>
      </c>
      <c r="W678" s="410" t="n">
        <v>3541</v>
      </c>
      <c r="X678" s="517" t="n">
        <v>480</v>
      </c>
      <c r="Y678" s="474"/>
      <c r="Z678" s="430"/>
      <c r="AA678" s="410"/>
      <c r="AB678" s="410"/>
      <c r="AC678" s="410"/>
      <c r="AD678" s="475"/>
      <c r="AE678" s="478"/>
      <c r="AF678" s="479" t="n">
        <f aca="false">X678+Q678</f>
        <v>2400</v>
      </c>
      <c r="AG678" s="478" t="n">
        <f aca="false">AF678/$AF$6</f>
        <v>0.96</v>
      </c>
      <c r="AH678" s="479" t="n">
        <f aca="false">AI678/2.9</f>
        <v>2541.51724137931</v>
      </c>
      <c r="AI678" s="479" t="n">
        <f aca="false">(V678*Q678+F678*X678)/AF678</f>
        <v>7370.4</v>
      </c>
      <c r="AJ678" s="474" t="n">
        <f aca="false">(V678*Q678+X678*F678)/1000</f>
        <v>17688.96</v>
      </c>
      <c r="AK678" s="478" t="n">
        <f aca="false">AJ678/$AJ$6</f>
        <v>0.786176</v>
      </c>
      <c r="AL678" s="448" t="n">
        <v>37</v>
      </c>
      <c r="AM678" s="480"/>
      <c r="AN678" s="474" t="n">
        <v>4846</v>
      </c>
      <c r="AO678" s="474" t="n">
        <v>4813</v>
      </c>
      <c r="AP678" s="480" t="n">
        <v>7.18</v>
      </c>
      <c r="AQ678" s="448" t="n">
        <v>617</v>
      </c>
      <c r="AR678" s="474" t="n">
        <f aca="false">AQ678*3</f>
        <v>1851</v>
      </c>
      <c r="AS678" s="658" t="n">
        <f aca="false">AR678/AQ678</f>
        <v>3</v>
      </c>
      <c r="AT678" s="474" t="n">
        <v>6010</v>
      </c>
      <c r="AU678" s="448"/>
      <c r="AV678" s="481" t="n">
        <v>2.1</v>
      </c>
      <c r="AW678" s="480" t="n">
        <v>5.27</v>
      </c>
      <c r="AX678" s="480" t="n">
        <v>36.62</v>
      </c>
      <c r="AY678" s="481" t="n">
        <v>10.1</v>
      </c>
      <c r="AZ678" s="481" t="n">
        <v>1.5</v>
      </c>
      <c r="BA678" s="421" t="n">
        <f aca="false">CC678+DF678</f>
        <v>22341</v>
      </c>
      <c r="BB678" s="422" t="n">
        <f aca="false">BA678/$BA$6</f>
        <v>0.44682</v>
      </c>
      <c r="BC678" s="423"/>
      <c r="BD678" s="424" t="n">
        <v>8.09</v>
      </c>
      <c r="BE678" s="425" t="n">
        <v>33</v>
      </c>
      <c r="BF678" s="421" t="n">
        <v>162</v>
      </c>
      <c r="BG678" s="427" t="n">
        <v>12450</v>
      </c>
      <c r="BH678" s="421" t="n">
        <f aca="false">BG678*0.67</f>
        <v>8341.5</v>
      </c>
      <c r="BI678" s="433"/>
      <c r="BJ678" s="422"/>
      <c r="BK678" s="428" t="n">
        <v>15.6</v>
      </c>
      <c r="BL678" s="428"/>
      <c r="BM678" s="429"/>
      <c r="BN678" s="423"/>
      <c r="BO678" s="426" t="n">
        <v>115</v>
      </c>
      <c r="BP678" s="426"/>
      <c r="BQ678" s="424" t="n">
        <v>5.94</v>
      </c>
      <c r="BR678" s="422" t="n">
        <f aca="false">BQ678/$BQ$6</f>
        <v>0.825</v>
      </c>
      <c r="BS678" s="410" t="n">
        <f aca="false">BA678+AF678</f>
        <v>24741</v>
      </c>
      <c r="BT678" s="430" t="n">
        <f aca="false">(BD678*BA678+AP678*AF678)/(AF678+BA678)</f>
        <v>8.00172547593064</v>
      </c>
      <c r="BU678" s="431" t="n">
        <f aca="false">(AQ678*Y678+BA678*BE678)/(BA678+Y678)</f>
        <v>33</v>
      </c>
      <c r="BV678" s="431" t="n">
        <f aca="false">(BA678*BF678+AR678*AF678)/(AF678+BA678)</f>
        <v>325.84139687159</v>
      </c>
      <c r="BW678" s="431" t="n">
        <f aca="false">(BA678*BG678+AS678*AF678)/(AF678+BA678)</f>
        <v>11242.5791196799</v>
      </c>
      <c r="BX678" s="431" t="n">
        <f aca="false">BW678*0.65</f>
        <v>7307.67642779192</v>
      </c>
      <c r="BY678" s="431" t="n">
        <f aca="false">(BK678*BA678+AY678*AF678)/BS678</f>
        <v>15.0664726567237</v>
      </c>
      <c r="BZ678" s="431"/>
      <c r="CA678" s="432"/>
      <c r="CB678" s="431" t="n">
        <f aca="false">BO678</f>
        <v>115</v>
      </c>
      <c r="CC678" s="433" t="n">
        <v>11188</v>
      </c>
      <c r="CD678" s="412" t="n">
        <f aca="false">CC678+AF678/2</f>
        <v>12388</v>
      </c>
      <c r="CE678" s="422" t="n">
        <f aca="false">CD678/25000</f>
        <v>0.49552</v>
      </c>
      <c r="CF678" s="434" t="n">
        <f aca="false">6700/CD678*24</f>
        <v>12.980303519535</v>
      </c>
      <c r="CG678" s="435"/>
      <c r="CH678" s="428"/>
      <c r="CI678" s="447" t="n">
        <f aca="false">9500/CD678*24</f>
        <v>18.4049079754601</v>
      </c>
      <c r="CJ678" s="437" t="n">
        <v>27.5</v>
      </c>
      <c r="CK678" s="437" t="n">
        <v>2.15</v>
      </c>
      <c r="CL678" s="424"/>
      <c r="CM678" s="424" t="n">
        <v>18.9</v>
      </c>
      <c r="CN678" s="424" t="n">
        <v>81</v>
      </c>
      <c r="CO678" s="433"/>
      <c r="CP678" s="433"/>
      <c r="CQ678" s="438"/>
      <c r="CR678" s="438" t="n">
        <v>0.97</v>
      </c>
      <c r="CS678" s="425"/>
      <c r="CT678" s="433" t="n">
        <f aca="false">3500/CD678*24</f>
        <v>6.78075556990636</v>
      </c>
      <c r="CU678" s="435" t="n">
        <v>6.12</v>
      </c>
      <c r="CV678" s="439"/>
      <c r="CW678" s="440"/>
      <c r="CX678" s="661"/>
      <c r="CY678" s="442"/>
      <c r="CZ678" s="443"/>
      <c r="DA678" s="443"/>
      <c r="DB678" s="443"/>
      <c r="DC678" s="443"/>
      <c r="DD678" s="444"/>
      <c r="DE678" s="441"/>
      <c r="DF678" s="445" t="n">
        <v>11153</v>
      </c>
      <c r="DG678" s="446" t="n">
        <f aca="false">DF678+AF678/2</f>
        <v>12353</v>
      </c>
      <c r="DH678" s="422" t="n">
        <f aca="false">DG678/25000</f>
        <v>0.49412</v>
      </c>
      <c r="DI678" s="447" t="n">
        <f aca="false">6700/DG678*24</f>
        <v>13.0170808710435</v>
      </c>
      <c r="DJ678" s="435" t="n">
        <v>7.88</v>
      </c>
      <c r="DK678" s="428" t="n">
        <v>3.2</v>
      </c>
      <c r="DL678" s="447" t="n">
        <f aca="false">9500/DG678*24</f>
        <v>18.4570549664049</v>
      </c>
      <c r="DM678" s="423" t="n">
        <v>27.4</v>
      </c>
      <c r="DN678" s="423" t="n">
        <v>2.57</v>
      </c>
      <c r="DO678" s="424" t="n">
        <v>7.95</v>
      </c>
      <c r="DP678" s="424" t="n">
        <v>18.9</v>
      </c>
      <c r="DQ678" s="424" t="n">
        <v>81</v>
      </c>
      <c r="DR678" s="433"/>
      <c r="DS678" s="433"/>
      <c r="DT678" s="438"/>
      <c r="DU678" s="438" t="n">
        <v>0.98</v>
      </c>
      <c r="DV678" s="425"/>
      <c r="DW678" s="447" t="n">
        <f aca="false">3500/DG678*24</f>
        <v>6.79996761920181</v>
      </c>
      <c r="DX678" s="435" t="n">
        <v>6.55</v>
      </c>
      <c r="DY678" s="439" t="n">
        <v>8.13</v>
      </c>
      <c r="DZ678" s="440" t="n">
        <v>18.6</v>
      </c>
      <c r="EA678" s="661" t="n">
        <f aca="false">DZ678*3.6</f>
        <v>66.96</v>
      </c>
      <c r="EB678" s="442" t="n">
        <v>11350</v>
      </c>
      <c r="EC678" s="443" t="n">
        <v>3.2</v>
      </c>
      <c r="ED678" s="443" t="n">
        <v>0.19</v>
      </c>
      <c r="EE678" s="443" t="n">
        <v>2.7</v>
      </c>
      <c r="EF678" s="443" t="n">
        <v>0.85</v>
      </c>
      <c r="EG678" s="444" t="n">
        <v>17</v>
      </c>
      <c r="EH678" s="441" t="n">
        <v>16</v>
      </c>
      <c r="EI678" s="430" t="n">
        <f aca="false">DY678</f>
        <v>8.13</v>
      </c>
      <c r="EJ678" s="448" t="n">
        <f aca="false">DZ678</f>
        <v>18.6</v>
      </c>
      <c r="EK678" s="449" t="n">
        <f aca="false">EA678</f>
        <v>66.96</v>
      </c>
      <c r="EL678" s="418" t="n">
        <f aca="false">EB678</f>
        <v>11350</v>
      </c>
      <c r="EM678" s="432" t="n">
        <f aca="false">EC678</f>
        <v>3.2</v>
      </c>
      <c r="EN678" s="432" t="n">
        <f aca="false">ED678</f>
        <v>0.19</v>
      </c>
      <c r="EO678" s="432" t="n">
        <f aca="false">EE678</f>
        <v>2.7</v>
      </c>
      <c r="EP678" s="432" t="n">
        <f aca="false">EF678</f>
        <v>0.85</v>
      </c>
      <c r="EQ678" s="431" t="n">
        <f aca="false">EG678</f>
        <v>17</v>
      </c>
      <c r="ER678" s="449" t="n">
        <f aca="false">EH678</f>
        <v>16</v>
      </c>
      <c r="ES678" s="450" t="n">
        <f aca="false">44000/(BA678+AF678)*24</f>
        <v>42.6821874621074</v>
      </c>
      <c r="ET678" s="451" t="n">
        <f aca="false">(BA678+AF678)/BA$6</f>
        <v>0.49482</v>
      </c>
      <c r="EU678" s="452" t="n">
        <f aca="false">BV678/1000/ES678*24</f>
        <v>0.183219136363636</v>
      </c>
      <c r="EV678" s="451" t="n">
        <f aca="false">EU678/$EU$6</f>
        <v>0.339294696969697</v>
      </c>
      <c r="EW678" s="514" t="n">
        <f aca="false">1-EM678/BY678</f>
        <v>0.787607884545428</v>
      </c>
      <c r="EX678" s="515" t="n">
        <f aca="false">BY678-EM678</f>
        <v>11.8664726567237</v>
      </c>
      <c r="EY678" s="514" t="n">
        <f aca="false">1-EJ678/BU678</f>
        <v>0.436363636363636</v>
      </c>
      <c r="EZ678" s="515" t="n">
        <f aca="false">BU678-EJ678</f>
        <v>14.4</v>
      </c>
      <c r="FA678" s="451" t="n">
        <f aca="false">1-EK678/BV678</f>
        <v>0.794501249249222</v>
      </c>
      <c r="FB678" s="432" t="n">
        <f aca="false">BV678-EK678</f>
        <v>258.88139687159</v>
      </c>
      <c r="FC678" s="453"/>
      <c r="FD678" s="432"/>
      <c r="FE678" s="453" t="n">
        <f aca="false">1-EQ678/CB678</f>
        <v>0.852173913043478</v>
      </c>
      <c r="FF678" s="431" t="n">
        <f aca="false">CB678-EQ678</f>
        <v>98</v>
      </c>
      <c r="FG678" s="406" t="n">
        <v>50400</v>
      </c>
      <c r="FH678" s="590" t="n">
        <v>155</v>
      </c>
      <c r="FI678" s="591"/>
      <c r="FJ678" s="592"/>
      <c r="FK678" s="456" t="n">
        <f aca="false">3000/BS678*24</f>
        <v>2.91014914514369</v>
      </c>
      <c r="FL678" s="531" t="n">
        <v>2000</v>
      </c>
      <c r="FM678" s="456" t="n">
        <f aca="false">FL678/BS678*1000</f>
        <v>80.8374762539913</v>
      </c>
      <c r="FN678" s="531" t="n">
        <v>11109</v>
      </c>
      <c r="FO678" s="533" t="n">
        <f aca="false">FN678/11.15/1.2/1000</f>
        <v>0.830269058295964</v>
      </c>
      <c r="FP678" s="450" t="n">
        <f aca="false">FN678/BS678*1000</f>
        <v>449.011761852795</v>
      </c>
      <c r="FQ678" s="458" t="n">
        <v>25.2</v>
      </c>
      <c r="FR678" s="459" t="n">
        <f aca="false">FQ678/BS678*1000</f>
        <v>1.01855220080029</v>
      </c>
      <c r="FS678" s="577" t="n">
        <v>7.92</v>
      </c>
      <c r="FT678" s="578" t="n">
        <v>14.1</v>
      </c>
      <c r="FU678" s="661" t="n">
        <v>73</v>
      </c>
      <c r="FV678" s="580" t="n">
        <v>2</v>
      </c>
      <c r="FW678" s="581"/>
      <c r="FX678" s="580"/>
      <c r="FY678" s="453" t="n">
        <f aca="false">1-FV678/(EG678+DD678)</f>
        <v>0.882352941176471</v>
      </c>
      <c r="FZ678" s="453"/>
      <c r="GA678" s="430"/>
      <c r="GB678" s="514" t="n">
        <f aca="false">1-FT678/(DZ678+CW678)</f>
        <v>0.241935483870968</v>
      </c>
      <c r="GC678" s="515" t="n">
        <f aca="false">(CW678+DZ678-FT678)</f>
        <v>4.5</v>
      </c>
      <c r="GD678" s="514" t="n">
        <f aca="false">1-FU678/(EA678+CX678)</f>
        <v>-0.0902031063321385</v>
      </c>
      <c r="GE678" s="528" t="n">
        <f aca="false">CX678+EA678-FU678</f>
        <v>-6.03999999999999</v>
      </c>
      <c r="GF678" s="462" t="n">
        <f aca="false">4100/BS678*24</f>
        <v>3.97720383169637</v>
      </c>
      <c r="GG678" s="607" t="n">
        <v>12</v>
      </c>
      <c r="GH678" s="451" t="n">
        <f aca="false">GG678/80</f>
        <v>0.15</v>
      </c>
      <c r="GI678" s="406" t="n">
        <v>84</v>
      </c>
      <c r="GJ678" s="463" t="n">
        <f aca="false">GI678/GG678</f>
        <v>7</v>
      </c>
      <c r="GK678" s="464" t="n">
        <f aca="false">GG678/(BS678/24)*1000</f>
        <v>11.6405965805748</v>
      </c>
      <c r="GL678" s="465" t="n">
        <v>8.19</v>
      </c>
      <c r="GM678" s="530" t="n">
        <v>13.8</v>
      </c>
      <c r="GN678" s="407"/>
      <c r="GO678" s="514" t="n">
        <f aca="false">1-GM678/FT678</f>
        <v>0.0212765957446808</v>
      </c>
      <c r="GP678" s="451" t="n">
        <f aca="false">1-GN678/FU678</f>
        <v>1</v>
      </c>
      <c r="GQ678" s="578" t="n">
        <v>8</v>
      </c>
      <c r="GR678" s="456" t="n">
        <f aca="false">4300/BS678*24</f>
        <v>4.17121377470595</v>
      </c>
      <c r="GS678" s="532" t="n">
        <f aca="false">HC678</f>
        <v>13.2</v>
      </c>
      <c r="GT678" s="532" t="n">
        <f aca="false">HD678</f>
        <v>40.92</v>
      </c>
      <c r="GU678" s="514" t="n">
        <f aca="false">1-GS678/GM678</f>
        <v>0.0434782608695653</v>
      </c>
      <c r="GV678" s="514"/>
      <c r="GW678" s="514" t="n">
        <f aca="false">1-HC678/FT678</f>
        <v>0.0638297872340425</v>
      </c>
      <c r="GX678" s="514" t="n">
        <f aca="false">1-HD678/FU678</f>
        <v>0.439452054794521</v>
      </c>
      <c r="GY678" s="463" t="n">
        <f aca="false">GK678/(FU678-HD678)</f>
        <v>0.362861489419413</v>
      </c>
      <c r="GZ678" s="406" t="n">
        <v>24073</v>
      </c>
      <c r="HA678" s="582" t="n">
        <v>8.41</v>
      </c>
      <c r="HB678" s="452" t="n">
        <v>8.07</v>
      </c>
      <c r="HC678" s="578" t="n">
        <v>13.2</v>
      </c>
      <c r="HD678" s="464" t="n">
        <f aca="false">HC678*3.1</f>
        <v>40.92</v>
      </c>
      <c r="HE678" s="464" t="n">
        <v>15</v>
      </c>
      <c r="HF678" s="464" t="n">
        <f aca="false">HE678*2.7</f>
        <v>40.5</v>
      </c>
      <c r="HG678" s="583"/>
      <c r="HH678" s="576" t="n">
        <v>4</v>
      </c>
      <c r="HI678" s="584" t="n">
        <v>10800</v>
      </c>
      <c r="HJ678" s="407" t="n">
        <f aca="false">HI678*0.67</f>
        <v>7236</v>
      </c>
      <c r="HK678" s="407"/>
      <c r="HL678" s="550"/>
      <c r="HM678" s="585"/>
      <c r="HN678" s="462" t="n">
        <v>2.32</v>
      </c>
      <c r="HO678" s="575"/>
      <c r="HP678" s="549" t="n">
        <v>0.12</v>
      </c>
      <c r="HQ678" s="586"/>
      <c r="HR678" s="587"/>
      <c r="HS678" s="521" t="n">
        <v>0.3</v>
      </c>
      <c r="HT678" s="588" t="n">
        <v>8</v>
      </c>
      <c r="HU678" s="523" t="n">
        <f aca="false">72500/BA678*24</f>
        <v>77.8837115617027</v>
      </c>
      <c r="HV678" s="514" t="n">
        <f aca="false">1-HC678/BE678</f>
        <v>0.6</v>
      </c>
      <c r="HW678" s="514" t="n">
        <f aca="false">1-HD678/BF678</f>
        <v>0.747407407407407</v>
      </c>
      <c r="HX678" s="514" t="n">
        <f aca="false">1-HN678/BK678</f>
        <v>0.851282051282051</v>
      </c>
      <c r="HY678" s="600"/>
    </row>
    <row r="679" s="599" customFormat="true" ht="15.9" hidden="false" customHeight="true" outlineLevel="0" collapsed="false">
      <c r="A679" s="401" t="n">
        <v>44161</v>
      </c>
      <c r="B679" s="516" t="n">
        <v>24143</v>
      </c>
      <c r="C679" s="403" t="n">
        <f aca="false">B679/$B$6</f>
        <v>0.48286</v>
      </c>
      <c r="D679" s="572"/>
      <c r="E679" s="573"/>
      <c r="F679" s="407"/>
      <c r="G679" s="407"/>
      <c r="H679" s="403"/>
      <c r="I679" s="574"/>
      <c r="J679" s="407"/>
      <c r="K679" s="575"/>
      <c r="L679" s="575"/>
      <c r="M679" s="575"/>
      <c r="N679" s="576"/>
      <c r="O679" s="576"/>
      <c r="P679" s="410"/>
      <c r="Q679" s="410" t="n">
        <v>1920</v>
      </c>
      <c r="R679" s="410"/>
      <c r="S679" s="410"/>
      <c r="T679" s="411" t="n">
        <v>4.91</v>
      </c>
      <c r="U679" s="410" t="n">
        <f aca="false">V679/2.9</f>
        <v>3566.55172413793</v>
      </c>
      <c r="V679" s="410" t="n">
        <v>10343</v>
      </c>
      <c r="W679" s="410" t="n">
        <v>2979</v>
      </c>
      <c r="X679" s="517" t="n">
        <v>480</v>
      </c>
      <c r="Y679" s="474"/>
      <c r="Z679" s="430"/>
      <c r="AA679" s="410"/>
      <c r="AB679" s="410"/>
      <c r="AC679" s="410"/>
      <c r="AD679" s="475"/>
      <c r="AE679" s="478"/>
      <c r="AF679" s="479" t="n">
        <f aca="false">X679+Q679</f>
        <v>2400</v>
      </c>
      <c r="AG679" s="478" t="n">
        <f aca="false">AF679/$AF$6</f>
        <v>0.96</v>
      </c>
      <c r="AH679" s="479" t="n">
        <f aca="false">AI679/2.9</f>
        <v>2853.24137931034</v>
      </c>
      <c r="AI679" s="479" t="n">
        <f aca="false">(V679*Q679+F679*X679)/AF679</f>
        <v>8274.4</v>
      </c>
      <c r="AJ679" s="474" t="n">
        <f aca="false">(V679*Q679+X679*F679)/1000</f>
        <v>19858.56</v>
      </c>
      <c r="AK679" s="478" t="n">
        <f aca="false">AJ679/$AJ$6</f>
        <v>0.882602666666667</v>
      </c>
      <c r="AL679" s="448" t="n">
        <v>37</v>
      </c>
      <c r="AM679" s="480"/>
      <c r="AN679" s="474" t="n">
        <v>4739</v>
      </c>
      <c r="AO679" s="474" t="n">
        <v>4793</v>
      </c>
      <c r="AP679" s="480" t="n">
        <v>7.48</v>
      </c>
      <c r="AQ679" s="448" t="n">
        <v>608</v>
      </c>
      <c r="AR679" s="474" t="n">
        <f aca="false">AQ679*3</f>
        <v>1824</v>
      </c>
      <c r="AS679" s="658" t="n">
        <f aca="false">AR679/AQ679</f>
        <v>3</v>
      </c>
      <c r="AT679" s="474" t="n">
        <v>6200</v>
      </c>
      <c r="AU679" s="448"/>
      <c r="AV679" s="481" t="n">
        <v>1.2</v>
      </c>
      <c r="AW679" s="480" t="n">
        <v>3.98</v>
      </c>
      <c r="AX679" s="480" t="n">
        <v>38.33</v>
      </c>
      <c r="AY679" s="481" t="n">
        <v>14.1</v>
      </c>
      <c r="AZ679" s="481" t="n">
        <v>1.2</v>
      </c>
      <c r="BA679" s="421" t="n">
        <f aca="false">CC679+DF679</f>
        <v>25625</v>
      </c>
      <c r="BB679" s="422" t="n">
        <f aca="false">BA679/$BA$6</f>
        <v>0.5125</v>
      </c>
      <c r="BC679" s="423"/>
      <c r="BD679" s="424" t="n">
        <v>8.15</v>
      </c>
      <c r="BE679" s="425" t="n">
        <v>32.6</v>
      </c>
      <c r="BF679" s="421" t="n">
        <v>174</v>
      </c>
      <c r="BG679" s="427" t="n">
        <v>12130</v>
      </c>
      <c r="BH679" s="421" t="n">
        <f aca="false">BG679*0.67</f>
        <v>8127.1</v>
      </c>
      <c r="BI679" s="433"/>
      <c r="BJ679" s="422"/>
      <c r="BK679" s="428" t="n">
        <v>18.4</v>
      </c>
      <c r="BL679" s="428"/>
      <c r="BM679" s="429"/>
      <c r="BN679" s="423"/>
      <c r="BO679" s="426" t="n">
        <v>98</v>
      </c>
      <c r="BP679" s="426"/>
      <c r="BQ679" s="424" t="n">
        <v>5.41</v>
      </c>
      <c r="BR679" s="422" t="n">
        <f aca="false">BQ679/$BQ$6</f>
        <v>0.751388888888889</v>
      </c>
      <c r="BS679" s="410" t="n">
        <f aca="false">BA679+AF679</f>
        <v>28025</v>
      </c>
      <c r="BT679" s="430" t="n">
        <f aca="false">(BD679*BA679+AP679*AF679)/(AF679+BA679)</f>
        <v>8.09262265834077</v>
      </c>
      <c r="BU679" s="431" t="n">
        <f aca="false">(AQ679*Y679+BA679*BE679)/(BA679+Y679)</f>
        <v>32.6</v>
      </c>
      <c r="BV679" s="431" t="n">
        <f aca="false">(BA679*BF679+AR679*AF679)/(AF679+BA679)</f>
        <v>315.302408563782</v>
      </c>
      <c r="BW679" s="431" t="n">
        <f aca="false">(BA679*BG679+AS679*AF679)/(AF679+BA679)</f>
        <v>11091.4701159679</v>
      </c>
      <c r="BX679" s="431" t="n">
        <f aca="false">BW679*0.65</f>
        <v>7209.45557537913</v>
      </c>
      <c r="BY679" s="431" t="n">
        <f aca="false">(BK679*BA679+AY679*AF679)/BS679</f>
        <v>18.0317573595004</v>
      </c>
      <c r="BZ679" s="431"/>
      <c r="CA679" s="432"/>
      <c r="CB679" s="431" t="n">
        <f aca="false">BO679</f>
        <v>98</v>
      </c>
      <c r="CC679" s="433" t="n">
        <v>12788</v>
      </c>
      <c r="CD679" s="412" t="n">
        <f aca="false">CC679+AF679/2</f>
        <v>13988</v>
      </c>
      <c r="CE679" s="422" t="n">
        <f aca="false">CD679/25000</f>
        <v>0.55952</v>
      </c>
      <c r="CF679" s="434" t="n">
        <f aca="false">6700/CD679*24</f>
        <v>11.4955676293966</v>
      </c>
      <c r="CG679" s="435" t="n">
        <v>7.95</v>
      </c>
      <c r="CH679" s="428" t="n">
        <v>3.9</v>
      </c>
      <c r="CI679" s="447" t="n">
        <f aca="false">9500/CD679*24</f>
        <v>16.2996854446669</v>
      </c>
      <c r="CJ679" s="437" t="n">
        <v>26.9</v>
      </c>
      <c r="CK679" s="437" t="n">
        <v>2.16</v>
      </c>
      <c r="CL679" s="424" t="n">
        <v>8</v>
      </c>
      <c r="CM679" s="424" t="n">
        <v>18.9</v>
      </c>
      <c r="CN679" s="424" t="n">
        <v>83</v>
      </c>
      <c r="CO679" s="433"/>
      <c r="CP679" s="433"/>
      <c r="CQ679" s="438"/>
      <c r="CR679" s="438" t="n">
        <v>0.98</v>
      </c>
      <c r="CS679" s="425"/>
      <c r="CT679" s="433" t="n">
        <f aca="false">3500/CD679*24</f>
        <v>6.00514726908779</v>
      </c>
      <c r="CU679" s="435" t="n">
        <v>7.15</v>
      </c>
      <c r="CV679" s="439" t="n">
        <v>8.21</v>
      </c>
      <c r="CW679" s="440" t="n">
        <v>18.9</v>
      </c>
      <c r="CX679" s="661" t="n">
        <f aca="false">CW679*3.6</f>
        <v>68.04</v>
      </c>
      <c r="CY679" s="442" t="n">
        <v>11430</v>
      </c>
      <c r="CZ679" s="443" t="n">
        <v>3.9</v>
      </c>
      <c r="DA679" s="443" t="n">
        <v>0.29</v>
      </c>
      <c r="DB679" s="443" t="n">
        <v>3.7</v>
      </c>
      <c r="DC679" s="443" t="n">
        <v>0.8</v>
      </c>
      <c r="DD679" s="444" t="n">
        <v>18</v>
      </c>
      <c r="DE679" s="441" t="n">
        <v>16</v>
      </c>
      <c r="DF679" s="445" t="n">
        <v>12837</v>
      </c>
      <c r="DG679" s="446" t="n">
        <f aca="false">DF679+AF679/2</f>
        <v>14037</v>
      </c>
      <c r="DH679" s="422" t="n">
        <f aca="false">DG679/25000</f>
        <v>0.56148</v>
      </c>
      <c r="DI679" s="447" t="n">
        <f aca="false">6700/DG679*24</f>
        <v>11.4554391964095</v>
      </c>
      <c r="DJ679" s="435"/>
      <c r="DK679" s="428" t="n">
        <v>3.9</v>
      </c>
      <c r="DL679" s="447" t="n">
        <f aca="false">9500/DG679*24</f>
        <v>16.2427869202821</v>
      </c>
      <c r="DM679" s="423" t="n">
        <v>26.8</v>
      </c>
      <c r="DN679" s="423" t="n">
        <v>1.72</v>
      </c>
      <c r="DO679" s="424"/>
      <c r="DP679" s="424" t="n">
        <v>18.9</v>
      </c>
      <c r="DQ679" s="424" t="n">
        <v>83</v>
      </c>
      <c r="DR679" s="433"/>
      <c r="DS679" s="433"/>
      <c r="DT679" s="438"/>
      <c r="DU679" s="438" t="n">
        <v>0.97</v>
      </c>
      <c r="DV679" s="425"/>
      <c r="DW679" s="447" t="n">
        <f aca="false">3500/DG679*24</f>
        <v>5.98418465484078</v>
      </c>
      <c r="DX679" s="435" t="n">
        <v>7.42</v>
      </c>
      <c r="DY679" s="439"/>
      <c r="DZ679" s="440"/>
      <c r="EA679" s="661"/>
      <c r="EB679" s="442"/>
      <c r="EC679" s="443"/>
      <c r="ED679" s="443"/>
      <c r="EE679" s="443"/>
      <c r="EF679" s="443"/>
      <c r="EG679" s="444"/>
      <c r="EH679" s="441"/>
      <c r="EI679" s="430" t="n">
        <f aca="false">CV679</f>
        <v>8.21</v>
      </c>
      <c r="EJ679" s="448" t="n">
        <f aca="false">CW679</f>
        <v>18.9</v>
      </c>
      <c r="EK679" s="449" t="n">
        <f aca="false">CX679</f>
        <v>68.04</v>
      </c>
      <c r="EL679" s="418" t="n">
        <f aca="false">CY679</f>
        <v>11430</v>
      </c>
      <c r="EM679" s="432" t="n">
        <f aca="false">CZ679</f>
        <v>3.9</v>
      </c>
      <c r="EN679" s="432" t="n">
        <f aca="false">DA679</f>
        <v>0.29</v>
      </c>
      <c r="EO679" s="432" t="n">
        <f aca="false">DB679</f>
        <v>3.7</v>
      </c>
      <c r="EP679" s="432" t="n">
        <f aca="false">DC679</f>
        <v>0.8</v>
      </c>
      <c r="EQ679" s="431" t="n">
        <f aca="false">DD679</f>
        <v>18</v>
      </c>
      <c r="ER679" s="449" t="n">
        <f aca="false">DE679</f>
        <v>16</v>
      </c>
      <c r="ES679" s="450" t="n">
        <f aca="false">44000/(BA679+AF679)*24</f>
        <v>37.6806422836753</v>
      </c>
      <c r="ET679" s="451" t="n">
        <f aca="false">(BA679+AF679)/BA$6</f>
        <v>0.5605</v>
      </c>
      <c r="EU679" s="452" t="n">
        <f aca="false">BV679/1000/ES679*24</f>
        <v>0.200826136363636</v>
      </c>
      <c r="EV679" s="451" t="n">
        <f aca="false">EU679/$EU$6</f>
        <v>0.371900252525253</v>
      </c>
      <c r="EW679" s="514" t="n">
        <f aca="false">1-EM679/BY679</f>
        <v>0.783714924605216</v>
      </c>
      <c r="EX679" s="515" t="n">
        <f aca="false">BY679-EM679</f>
        <v>14.1317573595004</v>
      </c>
      <c r="EY679" s="514" t="n">
        <f aca="false">1-EJ679/BU679</f>
        <v>0.420245398773006</v>
      </c>
      <c r="EZ679" s="515" t="n">
        <f aca="false">BU679-EJ679</f>
        <v>13.7</v>
      </c>
      <c r="FA679" s="451" t="n">
        <f aca="false">1-EK679/BV679</f>
        <v>0.784207166986369</v>
      </c>
      <c r="FB679" s="432" t="n">
        <f aca="false">BV679-EK679</f>
        <v>247.262408563782</v>
      </c>
      <c r="FC679" s="453"/>
      <c r="FD679" s="432"/>
      <c r="FE679" s="453" t="n">
        <f aca="false">1-EQ679/CB679</f>
        <v>0.816326530612245</v>
      </c>
      <c r="FF679" s="431" t="n">
        <f aca="false">CB679-EQ679</f>
        <v>80</v>
      </c>
      <c r="FG679" s="406" t="n">
        <v>50400</v>
      </c>
      <c r="FH679" s="590" t="n">
        <v>289</v>
      </c>
      <c r="FI679" s="591" t="n">
        <v>9.75</v>
      </c>
      <c r="FJ679" s="592"/>
      <c r="FK679" s="456" t="n">
        <f aca="false">3000/BS679*24</f>
        <v>2.56913470115968</v>
      </c>
      <c r="FL679" s="531" t="n">
        <v>2000</v>
      </c>
      <c r="FM679" s="456" t="n">
        <f aca="false">FL679/BS679*1000</f>
        <v>71.3648528099911</v>
      </c>
      <c r="FN679" s="531" t="n">
        <v>9083</v>
      </c>
      <c r="FO679" s="533" t="n">
        <f aca="false">FN679/11.15/1.2/1000</f>
        <v>0.678849028400598</v>
      </c>
      <c r="FP679" s="450" t="n">
        <f aca="false">FN679/BS679*1000</f>
        <v>324.103479036574</v>
      </c>
      <c r="FQ679" s="458" t="n">
        <v>25.2</v>
      </c>
      <c r="FR679" s="459" t="n">
        <f aca="false">FQ679/BS679*1000</f>
        <v>0.899197145405888</v>
      </c>
      <c r="FS679" s="577" t="n">
        <v>7.86</v>
      </c>
      <c r="FT679" s="578" t="n">
        <v>16.1</v>
      </c>
      <c r="FU679" s="661" t="n">
        <v>62</v>
      </c>
      <c r="FV679" s="580" t="n">
        <v>4</v>
      </c>
      <c r="FW679" s="581"/>
      <c r="FX679" s="580"/>
      <c r="FY679" s="453" t="n">
        <f aca="false">1-FV679/(EG679+DD679)</f>
        <v>0.777777777777778</v>
      </c>
      <c r="FZ679" s="453"/>
      <c r="GA679" s="430"/>
      <c r="GB679" s="514" t="n">
        <f aca="false">1-FT679/(DZ679+CW679)</f>
        <v>0.148148148148148</v>
      </c>
      <c r="GC679" s="515" t="n">
        <f aca="false">CW679+DZ679-FT679</f>
        <v>2.8</v>
      </c>
      <c r="GD679" s="514" t="n">
        <f aca="false">1-FU679/(EA679+CX679)</f>
        <v>0.0887713109935331</v>
      </c>
      <c r="GE679" s="528" t="n">
        <f aca="false">CX679+EA679-FU679</f>
        <v>6.03999999999999</v>
      </c>
      <c r="GF679" s="462" t="n">
        <f aca="false">4100/BS679*24</f>
        <v>3.51115075825156</v>
      </c>
      <c r="GG679" s="607" t="n">
        <v>12</v>
      </c>
      <c r="GH679" s="451" t="n">
        <f aca="false">GG679/80</f>
        <v>0.15</v>
      </c>
      <c r="GI679" s="406" t="n">
        <v>84</v>
      </c>
      <c r="GJ679" s="463" t="n">
        <f aca="false">GI679/GG679</f>
        <v>7</v>
      </c>
      <c r="GK679" s="464" t="n">
        <f aca="false">GG679/(BS679/24)*1000</f>
        <v>10.2765388046387</v>
      </c>
      <c r="GL679" s="465" t="n">
        <v>8.2</v>
      </c>
      <c r="GM679" s="530" t="n">
        <v>16</v>
      </c>
      <c r="GN679" s="407"/>
      <c r="GO679" s="514" t="n">
        <f aca="false">1-GM679/FT679</f>
        <v>0.00621118012422373</v>
      </c>
      <c r="GP679" s="451" t="n">
        <f aca="false">1-GN679/FU679</f>
        <v>1</v>
      </c>
      <c r="GQ679" s="578" t="n">
        <v>8</v>
      </c>
      <c r="GR679" s="456" t="n">
        <f aca="false">4300/BS679*24</f>
        <v>3.68242640499554</v>
      </c>
      <c r="GS679" s="532" t="n">
        <f aca="false">HC679</f>
        <v>15.1</v>
      </c>
      <c r="GT679" s="532" t="n">
        <f aca="false">HD679</f>
        <v>46.81</v>
      </c>
      <c r="GU679" s="514" t="n">
        <f aca="false">1-GS679/GM679</f>
        <v>0.05625</v>
      </c>
      <c r="GV679" s="514"/>
      <c r="GW679" s="514" t="n">
        <f aca="false">1-HC679/FT679</f>
        <v>0.0621118012422361</v>
      </c>
      <c r="GX679" s="514" t="n">
        <f aca="false">1-HD679/FU679</f>
        <v>0.245</v>
      </c>
      <c r="GY679" s="463" t="n">
        <f aca="false">GK679/(FU679-HD679)</f>
        <v>0.676533166862325</v>
      </c>
      <c r="GZ679" s="406" t="n">
        <v>28780</v>
      </c>
      <c r="HA679" s="582" t="n">
        <v>8.32</v>
      </c>
      <c r="HB679" s="452" t="n">
        <v>8.09</v>
      </c>
      <c r="HC679" s="578" t="n">
        <v>15.1</v>
      </c>
      <c r="HD679" s="464" t="n">
        <f aca="false">HC679*3.1</f>
        <v>46.81</v>
      </c>
      <c r="HE679" s="464" t="n">
        <v>15</v>
      </c>
      <c r="HF679" s="464" t="n">
        <f aca="false">HE679*2.7</f>
        <v>40.5</v>
      </c>
      <c r="HG679" s="583"/>
      <c r="HH679" s="576" t="n">
        <v>6</v>
      </c>
      <c r="HI679" s="584" t="n">
        <v>11270</v>
      </c>
      <c r="HJ679" s="407" t="n">
        <f aca="false">HI679*0.67</f>
        <v>7550.9</v>
      </c>
      <c r="HK679" s="407"/>
      <c r="HL679" s="550"/>
      <c r="HM679" s="585"/>
      <c r="HN679" s="462" t="n">
        <v>3.16</v>
      </c>
      <c r="HO679" s="575"/>
      <c r="HP679" s="549" t="n">
        <v>0.14</v>
      </c>
      <c r="HQ679" s="586"/>
      <c r="HR679" s="587"/>
      <c r="HS679" s="521" t="n">
        <v>0.15</v>
      </c>
      <c r="HT679" s="588" t="n">
        <v>4</v>
      </c>
      <c r="HU679" s="523" t="n">
        <f aca="false">72500/BA679*24</f>
        <v>67.9024390243903</v>
      </c>
      <c r="HV679" s="514" t="n">
        <f aca="false">1-HC679/BE679</f>
        <v>0.53680981595092</v>
      </c>
      <c r="HW679" s="514" t="n">
        <f aca="false">1-HD679/BF679</f>
        <v>0.730977011494253</v>
      </c>
      <c r="HX679" s="514" t="n">
        <f aca="false">1-HN679/BK679</f>
        <v>0.828260869565217</v>
      </c>
      <c r="HY679" s="600"/>
    </row>
    <row r="680" s="599" customFormat="true" ht="15.9" hidden="false" customHeight="true" outlineLevel="0" collapsed="false">
      <c r="A680" s="401" t="n">
        <v>44162</v>
      </c>
      <c r="B680" s="516" t="n">
        <v>26469</v>
      </c>
      <c r="C680" s="403" t="n">
        <f aca="false">B680/$B$6</f>
        <v>0.52938</v>
      </c>
      <c r="D680" s="572"/>
      <c r="E680" s="573"/>
      <c r="F680" s="407"/>
      <c r="G680" s="407"/>
      <c r="H680" s="403"/>
      <c r="I680" s="574"/>
      <c r="J680" s="407"/>
      <c r="K680" s="575"/>
      <c r="L680" s="575"/>
      <c r="M680" s="575"/>
      <c r="N680" s="576"/>
      <c r="O680" s="576"/>
      <c r="P680" s="410"/>
      <c r="Q680" s="410" t="n">
        <v>1920</v>
      </c>
      <c r="R680" s="410"/>
      <c r="S680" s="410"/>
      <c r="T680" s="411" t="n">
        <v>4.97</v>
      </c>
      <c r="U680" s="410" t="n">
        <f aca="false">V680/2.9</f>
        <v>3149.31034482759</v>
      </c>
      <c r="V680" s="410" t="n">
        <v>9133</v>
      </c>
      <c r="W680" s="410" t="n">
        <v>2870</v>
      </c>
      <c r="X680" s="517" t="n">
        <v>480</v>
      </c>
      <c r="Y680" s="474"/>
      <c r="Z680" s="430"/>
      <c r="AA680" s="410"/>
      <c r="AB680" s="410"/>
      <c r="AC680" s="410"/>
      <c r="AD680" s="475"/>
      <c r="AE680" s="478"/>
      <c r="AF680" s="479" t="n">
        <f aca="false">X680+Q680</f>
        <v>2400</v>
      </c>
      <c r="AG680" s="478" t="n">
        <f aca="false">AF680/$AF$6</f>
        <v>0.96</v>
      </c>
      <c r="AH680" s="479" t="n">
        <f aca="false">AI680/2.9</f>
        <v>2519.44827586207</v>
      </c>
      <c r="AI680" s="479" t="n">
        <f aca="false">(V680*Q680+F680*X680)/AF680</f>
        <v>7306.4</v>
      </c>
      <c r="AJ680" s="474" t="n">
        <f aca="false">(V680*Q680+X680*F680)/1000</f>
        <v>17535.36</v>
      </c>
      <c r="AK680" s="478" t="n">
        <f aca="false">AJ680/$AJ$6</f>
        <v>0.779349333333333</v>
      </c>
      <c r="AL680" s="448" t="n">
        <v>37</v>
      </c>
      <c r="AM680" s="480"/>
      <c r="AN680" s="474" t="n">
        <v>4852</v>
      </c>
      <c r="AO680" s="474" t="n">
        <v>4905</v>
      </c>
      <c r="AP680" s="480" t="n">
        <v>7.51</v>
      </c>
      <c r="AQ680" s="448" t="n">
        <v>620</v>
      </c>
      <c r="AR680" s="474" t="n">
        <f aca="false">AQ680*3</f>
        <v>1860</v>
      </c>
      <c r="AS680" s="658" t="n">
        <f aca="false">AR680/AQ680</f>
        <v>3</v>
      </c>
      <c r="AT680" s="474" t="n">
        <v>5780</v>
      </c>
      <c r="AU680" s="448"/>
      <c r="AV680" s="481" t="n">
        <v>1.8</v>
      </c>
      <c r="AW680" s="480" t="n">
        <v>5.06</v>
      </c>
      <c r="AX680" s="480" t="n">
        <v>38.04</v>
      </c>
      <c r="AY680" s="481" t="n">
        <v>8.9</v>
      </c>
      <c r="AZ680" s="481" t="n">
        <v>1.2</v>
      </c>
      <c r="BA680" s="421" t="n">
        <f aca="false">CC680+DF680</f>
        <v>26917</v>
      </c>
      <c r="BB680" s="422" t="n">
        <f aca="false">BA680/$BA$6</f>
        <v>0.53834</v>
      </c>
      <c r="BC680" s="423"/>
      <c r="BD680" s="424" t="n">
        <v>8.02</v>
      </c>
      <c r="BE680" s="425" t="n">
        <v>32.3</v>
      </c>
      <c r="BF680" s="421" t="n">
        <v>142</v>
      </c>
      <c r="BG680" s="427" t="n">
        <v>10640</v>
      </c>
      <c r="BH680" s="421" t="n">
        <f aca="false">BG680*0.67</f>
        <v>7128.8</v>
      </c>
      <c r="BI680" s="433"/>
      <c r="BJ680" s="422"/>
      <c r="BK680" s="428" t="n">
        <v>17.1</v>
      </c>
      <c r="BL680" s="428" t="n">
        <v>3.3</v>
      </c>
      <c r="BM680" s="429" t="n">
        <v>10.5</v>
      </c>
      <c r="BN680" s="423" t="n">
        <v>1.2</v>
      </c>
      <c r="BO680" s="426" t="n">
        <v>122</v>
      </c>
      <c r="BP680" s="426" t="n">
        <v>32</v>
      </c>
      <c r="BQ680" s="424" t="n">
        <v>3.95</v>
      </c>
      <c r="BR680" s="422" t="n">
        <f aca="false">BQ680/$BQ$6</f>
        <v>0.548611111111111</v>
      </c>
      <c r="BS680" s="410" t="n">
        <f aca="false">BA680+AF680</f>
        <v>29317</v>
      </c>
      <c r="BT680" s="430" t="n">
        <f aca="false">(BD680*BA680+AP680*AF680)/(AF680+BA680)</f>
        <v>7.97824947982399</v>
      </c>
      <c r="BU680" s="431" t="n">
        <f aca="false">(AQ680*Y680+BA680*BE680)/(BA680+Y680)</f>
        <v>32.3</v>
      </c>
      <c r="BV680" s="431" t="n">
        <f aca="false">(BA680*BF680+AR680*AF680)/(AF680+BA680)</f>
        <v>282.641948357608</v>
      </c>
      <c r="BW680" s="431" t="n">
        <f aca="false">(BA680*BG680+AS680*AF680)/(AF680+BA680)</f>
        <v>9769.21513115257</v>
      </c>
      <c r="BX680" s="431" t="n">
        <f aca="false">BW680*0.65</f>
        <v>6349.98983524917</v>
      </c>
      <c r="BY680" s="431" t="n">
        <f aca="false">(BK680*BA680+AY680*AF680)/BS680</f>
        <v>16.4287171265818</v>
      </c>
      <c r="BZ680" s="431" t="n">
        <f aca="false">(BL680*BA680+AY680*AF680)/BS680</f>
        <v>3.75843708428557</v>
      </c>
      <c r="CA680" s="432" t="n">
        <f aca="false">(BN680*BA680+AZ680*AF680)/BS680</f>
        <v>1.2</v>
      </c>
      <c r="CB680" s="431" t="n">
        <f aca="false">BO680</f>
        <v>122</v>
      </c>
      <c r="CC680" s="433" t="n">
        <v>13365</v>
      </c>
      <c r="CD680" s="412" t="n">
        <f aca="false">CC680+AF680/2</f>
        <v>14565</v>
      </c>
      <c r="CE680" s="422" t="n">
        <f aca="false">CD680/25000</f>
        <v>0.5826</v>
      </c>
      <c r="CF680" s="434" t="n">
        <f aca="false">6700/CD680*24</f>
        <v>11.0401647785788</v>
      </c>
      <c r="CG680" s="435"/>
      <c r="CH680" s="428"/>
      <c r="CI680" s="447" t="n">
        <f aca="false">9500/CD680*24</f>
        <v>15.653964984552</v>
      </c>
      <c r="CJ680" s="437" t="n">
        <v>26.6</v>
      </c>
      <c r="CK680" s="437" t="n">
        <v>1.28</v>
      </c>
      <c r="CL680" s="424"/>
      <c r="CM680" s="424" t="n">
        <v>19.2</v>
      </c>
      <c r="CN680" s="424" t="n">
        <v>90</v>
      </c>
      <c r="CO680" s="433"/>
      <c r="CP680" s="433"/>
      <c r="CQ680" s="438"/>
      <c r="CR680" s="438" t="n">
        <v>0.97</v>
      </c>
      <c r="CS680" s="425"/>
      <c r="CT680" s="433" t="n">
        <f aca="false">3500/CD680*24</f>
        <v>5.76725025746653</v>
      </c>
      <c r="CU680" s="435" t="n">
        <v>7.11</v>
      </c>
      <c r="CV680" s="439"/>
      <c r="CW680" s="440"/>
      <c r="CX680" s="661"/>
      <c r="CY680" s="442"/>
      <c r="CZ680" s="443"/>
      <c r="DA680" s="443"/>
      <c r="DB680" s="443"/>
      <c r="DC680" s="443"/>
      <c r="DD680" s="444"/>
      <c r="DE680" s="441"/>
      <c r="DF680" s="445" t="n">
        <v>13552</v>
      </c>
      <c r="DG680" s="446" t="n">
        <f aca="false">DF680+AF680/2</f>
        <v>14752</v>
      </c>
      <c r="DH680" s="422" t="n">
        <f aca="false">DG680/25000</f>
        <v>0.59008</v>
      </c>
      <c r="DI680" s="447" t="n">
        <f aca="false">6700/DG680*24</f>
        <v>10.9002169197397</v>
      </c>
      <c r="DJ680" s="435" t="n">
        <v>7.89</v>
      </c>
      <c r="DK680" s="428" t="n">
        <v>4.4</v>
      </c>
      <c r="DL680" s="447" t="n">
        <f aca="false">9500/DG680*24</f>
        <v>15.4555314533623</v>
      </c>
      <c r="DM680" s="423" t="n">
        <v>26.7</v>
      </c>
      <c r="DN680" s="423" t="n">
        <v>2.27</v>
      </c>
      <c r="DO680" s="424" t="n">
        <v>8</v>
      </c>
      <c r="DP680" s="424" t="n">
        <v>19.2</v>
      </c>
      <c r="DQ680" s="424" t="n">
        <v>90</v>
      </c>
      <c r="DR680" s="433"/>
      <c r="DS680" s="433"/>
      <c r="DT680" s="438"/>
      <c r="DU680" s="438" t="n">
        <v>0.98</v>
      </c>
      <c r="DV680" s="425"/>
      <c r="DW680" s="447" t="n">
        <f aca="false">3500/DG680*24</f>
        <v>5.6941431670282</v>
      </c>
      <c r="DX680" s="435" t="n">
        <v>7.23</v>
      </c>
      <c r="DY680" s="439" t="n">
        <v>8.1</v>
      </c>
      <c r="DZ680" s="440" t="n">
        <v>18.4</v>
      </c>
      <c r="EA680" s="661" t="n">
        <f aca="false">DZ680*3.6</f>
        <v>66.24</v>
      </c>
      <c r="EB680" s="442" t="n">
        <v>11190</v>
      </c>
      <c r="EC680" s="443" t="n">
        <v>4.6</v>
      </c>
      <c r="ED680" s="443" t="n">
        <v>0.18</v>
      </c>
      <c r="EE680" s="443" t="n">
        <v>4.5</v>
      </c>
      <c r="EF680" s="443" t="n">
        <v>0.9</v>
      </c>
      <c r="EG680" s="444" t="n">
        <v>18</v>
      </c>
      <c r="EH680" s="441" t="n">
        <v>16</v>
      </c>
      <c r="EI680" s="430" t="n">
        <f aca="false">DY680</f>
        <v>8.1</v>
      </c>
      <c r="EJ680" s="448" t="n">
        <f aca="false">DZ680</f>
        <v>18.4</v>
      </c>
      <c r="EK680" s="449" t="n">
        <f aca="false">EA680</f>
        <v>66.24</v>
      </c>
      <c r="EL680" s="418" t="n">
        <f aca="false">EB680</f>
        <v>11190</v>
      </c>
      <c r="EM680" s="432" t="n">
        <f aca="false">EC680</f>
        <v>4.6</v>
      </c>
      <c r="EN680" s="432" t="n">
        <f aca="false">ED680</f>
        <v>0.18</v>
      </c>
      <c r="EO680" s="432" t="n">
        <f aca="false">EE680</f>
        <v>4.5</v>
      </c>
      <c r="EP680" s="432" t="n">
        <f aca="false">EF680</f>
        <v>0.9</v>
      </c>
      <c r="EQ680" s="431" t="n">
        <f aca="false">EG680</f>
        <v>18</v>
      </c>
      <c r="ER680" s="449" t="n">
        <f aca="false">EH680</f>
        <v>16</v>
      </c>
      <c r="ES680" s="450" t="n">
        <f aca="false">44000/(BA680+AF680)*24</f>
        <v>36.0200566224375</v>
      </c>
      <c r="ET680" s="451" t="n">
        <f aca="false">(BA680+AF680)/BA$6</f>
        <v>0.58634</v>
      </c>
      <c r="EU680" s="452" t="n">
        <f aca="false">BV680/1000/ES680*24</f>
        <v>0.188323045454545</v>
      </c>
      <c r="EV680" s="451" t="n">
        <f aca="false">EU680/$EU$6</f>
        <v>0.34874638047138</v>
      </c>
      <c r="EW680" s="514" t="n">
        <f aca="false">1-EM680/BY680</f>
        <v>0.720002483178851</v>
      </c>
      <c r="EX680" s="515" t="n">
        <f aca="false">BY680-EM680</f>
        <v>11.8287171265819</v>
      </c>
      <c r="EY680" s="514" t="n">
        <f aca="false">1-EJ680/BU680</f>
        <v>0.430340557275542</v>
      </c>
      <c r="EZ680" s="515" t="n">
        <f aca="false">BU680-EJ680</f>
        <v>13.9</v>
      </c>
      <c r="FA680" s="451" t="n">
        <f aca="false">1-EK680/BV680</f>
        <v>0.765639883304969</v>
      </c>
      <c r="FB680" s="432" t="n">
        <f aca="false">BV680-EK680</f>
        <v>216.401948357608</v>
      </c>
      <c r="FC680" s="453" t="n">
        <f aca="false">1-EP680/CA680</f>
        <v>0.25</v>
      </c>
      <c r="FD680" s="432" t="n">
        <f aca="false">CA680-EP680</f>
        <v>0.3</v>
      </c>
      <c r="FE680" s="453" t="n">
        <f aca="false">1-EQ680/CB680</f>
        <v>0.852459016393443</v>
      </c>
      <c r="FF680" s="431" t="n">
        <f aca="false">CB680-EQ680</f>
        <v>104</v>
      </c>
      <c r="FG680" s="406" t="n">
        <v>50400</v>
      </c>
      <c r="FH680" s="590" t="n">
        <v>477</v>
      </c>
      <c r="FI680" s="591" t="n">
        <v>12.35</v>
      </c>
      <c r="FJ680" s="592"/>
      <c r="FK680" s="456" t="n">
        <f aca="false">3000/BS680*24</f>
        <v>2.45591295152983</v>
      </c>
      <c r="FL680" s="531" t="n">
        <v>2200</v>
      </c>
      <c r="FM680" s="456" t="n">
        <f aca="false">FL680/BS680*1000</f>
        <v>75.0417846300781</v>
      </c>
      <c r="FN680" s="531" t="n">
        <v>6950</v>
      </c>
      <c r="FO680" s="533" t="n">
        <f aca="false">FN680/11.15/1.2/1000</f>
        <v>0.519431988041853</v>
      </c>
      <c r="FP680" s="450" t="n">
        <f aca="false">FN680/BS680*1000</f>
        <v>237.063819626838</v>
      </c>
      <c r="FQ680" s="458" t="n">
        <v>25.2</v>
      </c>
      <c r="FR680" s="459" t="n">
        <f aca="false">FQ680/BS680*1000</f>
        <v>0.85956953303544</v>
      </c>
      <c r="FS680" s="577" t="n">
        <v>8</v>
      </c>
      <c r="FT680" s="578" t="n">
        <v>14.8</v>
      </c>
      <c r="FU680" s="661" t="n">
        <v>66</v>
      </c>
      <c r="FV680" s="580" t="n">
        <v>12</v>
      </c>
      <c r="FW680" s="581" t="n">
        <v>0.3</v>
      </c>
      <c r="FX680" s="580" t="n">
        <v>8</v>
      </c>
      <c r="FY680" s="453" t="n">
        <f aca="false">1-FV680/(EG680+DD680)</f>
        <v>0.333333333333333</v>
      </c>
      <c r="FZ680" s="453" t="n">
        <f aca="false">1-FW680/(EF680+DC680)</f>
        <v>0.666666666666667</v>
      </c>
      <c r="GA680" s="430" t="n">
        <f aca="false">EF680+DC680-FW680</f>
        <v>0.6</v>
      </c>
      <c r="GB680" s="514" t="n">
        <f aca="false">1-FT680/(DZ680+CW680)</f>
        <v>0.195652173913043</v>
      </c>
      <c r="GC680" s="515" t="n">
        <f aca="false">(CW680+DZ680-FT680)</f>
        <v>3.6</v>
      </c>
      <c r="GD680" s="514" t="n">
        <f aca="false">1-FU680/(EA680+CX680)</f>
        <v>0.00362318840579701</v>
      </c>
      <c r="GE680" s="528" t="n">
        <f aca="false">CX680+EA680-FU680</f>
        <v>0.239999999999995</v>
      </c>
      <c r="GF680" s="462" t="n">
        <f aca="false">4100/BS680*24</f>
        <v>3.35641436709077</v>
      </c>
      <c r="GG680" s="607" t="n">
        <v>12</v>
      </c>
      <c r="GH680" s="451" t="n">
        <f aca="false">GG680/80</f>
        <v>0.15</v>
      </c>
      <c r="GI680" s="406" t="n">
        <v>84</v>
      </c>
      <c r="GJ680" s="463" t="n">
        <f aca="false">GI680/GG680</f>
        <v>7</v>
      </c>
      <c r="GK680" s="464" t="n">
        <f aca="false">GG680/(BS680/24)*1000</f>
        <v>9.82365180611932</v>
      </c>
      <c r="GL680" s="465" t="n">
        <v>8.24</v>
      </c>
      <c r="GM680" s="530" t="n">
        <v>14.8</v>
      </c>
      <c r="GN680" s="407"/>
      <c r="GO680" s="514" t="n">
        <f aca="false">1-GM680/FT680</f>
        <v>0</v>
      </c>
      <c r="GP680" s="451" t="n">
        <f aca="false">1-GN680/FU680</f>
        <v>1</v>
      </c>
      <c r="GQ680" s="578" t="n">
        <v>8</v>
      </c>
      <c r="GR680" s="456" t="n">
        <f aca="false">4300/BS680*24</f>
        <v>3.52014189719276</v>
      </c>
      <c r="GS680" s="532" t="n">
        <f aca="false">HC680</f>
        <v>14.5</v>
      </c>
      <c r="GT680" s="532" t="n">
        <f aca="false">HD680</f>
        <v>44.95</v>
      </c>
      <c r="GU680" s="514" t="n">
        <f aca="false">1-GS680/GM680</f>
        <v>0.0202702702702703</v>
      </c>
      <c r="GV680" s="514"/>
      <c r="GW680" s="514" t="n">
        <f aca="false">1-HC680/FT680</f>
        <v>0.0202702702702703</v>
      </c>
      <c r="GX680" s="514" t="n">
        <f aca="false">1-HD680/FU680</f>
        <v>0.318939393939394</v>
      </c>
      <c r="GY680" s="463" t="n">
        <f aca="false">GK680/(FU680-HD680)</f>
        <v>0.46668179601517</v>
      </c>
      <c r="GZ680" s="406" t="n">
        <v>28192</v>
      </c>
      <c r="HA680" s="582" t="n">
        <v>8.39</v>
      </c>
      <c r="HB680" s="452" t="n">
        <v>8.08</v>
      </c>
      <c r="HC680" s="578" t="n">
        <v>14.5</v>
      </c>
      <c r="HD680" s="464" t="n">
        <f aca="false">HC680*3.1</f>
        <v>44.95</v>
      </c>
      <c r="HE680" s="464" t="n">
        <v>13.2</v>
      </c>
      <c r="HF680" s="464" t="n">
        <f aca="false">HE680*2.7</f>
        <v>35.64</v>
      </c>
      <c r="HG680" s="583"/>
      <c r="HH680" s="576" t="n">
        <v>10</v>
      </c>
      <c r="HI680" s="584" t="n">
        <v>11130</v>
      </c>
      <c r="HJ680" s="407" t="n">
        <f aca="false">HI680*0.67</f>
        <v>7457.1</v>
      </c>
      <c r="HK680" s="407"/>
      <c r="HL680" s="550"/>
      <c r="HM680" s="585" t="n">
        <v>4.1</v>
      </c>
      <c r="HN680" s="462" t="n">
        <v>0.04</v>
      </c>
      <c r="HO680" s="575" t="n">
        <v>0.13</v>
      </c>
      <c r="HP680" s="549" t="n">
        <v>0.15</v>
      </c>
      <c r="HQ680" s="586" t="n">
        <v>3.1</v>
      </c>
      <c r="HR680" s="587" t="n">
        <v>0.16</v>
      </c>
      <c r="HS680" s="521" t="n">
        <v>0.13</v>
      </c>
      <c r="HT680" s="588" t="n">
        <v>4</v>
      </c>
      <c r="HU680" s="523" t="n">
        <f aca="false">72500/BA680*24</f>
        <v>64.6431623137794</v>
      </c>
      <c r="HV680" s="514" t="n">
        <f aca="false">1-HC680/BE680</f>
        <v>0.551083591331269</v>
      </c>
      <c r="HW680" s="514" t="n">
        <f aca="false">1-HD680/BF680</f>
        <v>0.683450704225352</v>
      </c>
      <c r="HX680" s="514" t="n">
        <f aca="false">1-HN680/BK680</f>
        <v>0.99766081871345</v>
      </c>
      <c r="HY680" s="600"/>
    </row>
    <row r="681" s="599" customFormat="true" ht="15.9" hidden="false" customHeight="true" outlineLevel="0" collapsed="false">
      <c r="A681" s="401" t="n">
        <v>44163</v>
      </c>
      <c r="B681" s="516" t="n">
        <v>25689</v>
      </c>
      <c r="C681" s="403" t="n">
        <f aca="false">B681/$B$6</f>
        <v>0.51378</v>
      </c>
      <c r="D681" s="572"/>
      <c r="E681" s="573"/>
      <c r="F681" s="407"/>
      <c r="G681" s="407"/>
      <c r="H681" s="403"/>
      <c r="I681" s="574"/>
      <c r="J681" s="407"/>
      <c r="K681" s="575"/>
      <c r="L681" s="575"/>
      <c r="M681" s="575"/>
      <c r="N681" s="576"/>
      <c r="O681" s="576"/>
      <c r="P681" s="410"/>
      <c r="Q681" s="410" t="n">
        <v>1920</v>
      </c>
      <c r="R681" s="410"/>
      <c r="S681" s="410"/>
      <c r="T681" s="411" t="n">
        <v>4.86</v>
      </c>
      <c r="U681" s="410" t="n">
        <f aca="false">V681/2.9</f>
        <v>3341.03448275862</v>
      </c>
      <c r="V681" s="410" t="n">
        <v>9689</v>
      </c>
      <c r="W681" s="410" t="n">
        <v>3411</v>
      </c>
      <c r="X681" s="517" t="n">
        <v>480</v>
      </c>
      <c r="Y681" s="474"/>
      <c r="Z681" s="430"/>
      <c r="AA681" s="410"/>
      <c r="AB681" s="410"/>
      <c r="AC681" s="410"/>
      <c r="AD681" s="475"/>
      <c r="AE681" s="478"/>
      <c r="AF681" s="479" t="n">
        <f aca="false">X681+Q681</f>
        <v>2400</v>
      </c>
      <c r="AG681" s="478" t="n">
        <f aca="false">AF681/$AF$6</f>
        <v>0.96</v>
      </c>
      <c r="AH681" s="479" t="n">
        <f aca="false">AI681/2.9</f>
        <v>2672.8275862069</v>
      </c>
      <c r="AI681" s="479" t="n">
        <f aca="false">(V681*Q681+F681*X681)/AF681</f>
        <v>7751.2</v>
      </c>
      <c r="AJ681" s="474" t="n">
        <f aca="false">(V681*Q681+X681*F681)/1000</f>
        <v>18602.88</v>
      </c>
      <c r="AK681" s="478" t="n">
        <f aca="false">AJ681/$AJ$6</f>
        <v>0.826794666666667</v>
      </c>
      <c r="AL681" s="448" t="n">
        <v>37</v>
      </c>
      <c r="AM681" s="480"/>
      <c r="AN681" s="474" t="n">
        <v>4872</v>
      </c>
      <c r="AO681" s="474" t="n">
        <v>4890</v>
      </c>
      <c r="AP681" s="480" t="n">
        <v>7.48</v>
      </c>
      <c r="AQ681" s="448" t="n">
        <v>610</v>
      </c>
      <c r="AR681" s="474" t="n">
        <f aca="false">AQ681*3</f>
        <v>1830</v>
      </c>
      <c r="AS681" s="658" t="n">
        <f aca="false">AR681/AQ681</f>
        <v>3</v>
      </c>
      <c r="AT681" s="474" t="n">
        <v>5930</v>
      </c>
      <c r="AU681" s="448"/>
      <c r="AV681" s="481" t="n">
        <v>1.5</v>
      </c>
      <c r="AW681" s="480" t="n">
        <v>5.45</v>
      </c>
      <c r="AX681" s="480" t="n">
        <v>38.98</v>
      </c>
      <c r="AY681" s="481" t="n">
        <v>8.3</v>
      </c>
      <c r="AZ681" s="481" t="n">
        <v>1.2</v>
      </c>
      <c r="BA681" s="421" t="n">
        <f aca="false">CC681+DF681</f>
        <v>23040</v>
      </c>
      <c r="BB681" s="422" t="n">
        <f aca="false">BA681/$BA$6</f>
        <v>0.4608</v>
      </c>
      <c r="BC681" s="423"/>
      <c r="BD681" s="424" t="n">
        <v>8.14</v>
      </c>
      <c r="BE681" s="425" t="n">
        <v>33.9</v>
      </c>
      <c r="BF681" s="421" t="n">
        <v>133</v>
      </c>
      <c r="BG681" s="427" t="n">
        <v>11460</v>
      </c>
      <c r="BH681" s="421" t="n">
        <f aca="false">BG681*0.67</f>
        <v>7678.2</v>
      </c>
      <c r="BI681" s="433"/>
      <c r="BJ681" s="422"/>
      <c r="BK681" s="428" t="n">
        <v>16.3</v>
      </c>
      <c r="BL681" s="428"/>
      <c r="BM681" s="429"/>
      <c r="BN681" s="423"/>
      <c r="BO681" s="426" t="n">
        <v>107</v>
      </c>
      <c r="BP681" s="426"/>
      <c r="BQ681" s="424" t="n">
        <v>3.9</v>
      </c>
      <c r="BR681" s="422" t="n">
        <f aca="false">BQ681/$BQ$6</f>
        <v>0.541666666666667</v>
      </c>
      <c r="BS681" s="410" t="n">
        <f aca="false">BA681+AF681</f>
        <v>25440</v>
      </c>
      <c r="BT681" s="430" t="n">
        <f aca="false">(BD681*BA681+AP681*AF681)/(AF681+BA681)</f>
        <v>8.0777358490566</v>
      </c>
      <c r="BU681" s="431" t="n">
        <f aca="false">(AQ681*Y681+BA681*BE681)/(BA681+Y681)</f>
        <v>33.9</v>
      </c>
      <c r="BV681" s="431" t="n">
        <f aca="false">(BA681*BF681+AR681*AF681)/(AF681+BA681)</f>
        <v>293.094339622641</v>
      </c>
      <c r="BW681" s="431" t="n">
        <f aca="false">(BA681*BG681+AS681*AF681)/(AF681+BA681)</f>
        <v>10379.1509433962</v>
      </c>
      <c r="BX681" s="431" t="n">
        <f aca="false">BW681*0.65</f>
        <v>6746.44811320755</v>
      </c>
      <c r="BY681" s="431" t="n">
        <f aca="false">(BK681*BA681+AY681*AF681)/BS681</f>
        <v>15.5452830188679</v>
      </c>
      <c r="BZ681" s="431"/>
      <c r="CA681" s="432"/>
      <c r="CB681" s="431" t="n">
        <f aca="false">BO681</f>
        <v>107</v>
      </c>
      <c r="CC681" s="433" t="n">
        <v>11592</v>
      </c>
      <c r="CD681" s="412" t="n">
        <f aca="false">CC681+AF681/2</f>
        <v>12792</v>
      </c>
      <c r="CE681" s="422" t="n">
        <f aca="false">CD681/25000</f>
        <v>0.51168</v>
      </c>
      <c r="CF681" s="434" t="n">
        <f aca="false">6700/CD681*24</f>
        <v>12.5703564727955</v>
      </c>
      <c r="CG681" s="435" t="n">
        <v>7.99</v>
      </c>
      <c r="CH681" s="428" t="n">
        <v>4.5</v>
      </c>
      <c r="CI681" s="447" t="n">
        <f aca="false">9500/CD681*24</f>
        <v>17.8236397748593</v>
      </c>
      <c r="CJ681" s="437" t="n">
        <v>26.1</v>
      </c>
      <c r="CK681" s="437" t="n">
        <v>3.91</v>
      </c>
      <c r="CL681" s="424" t="n">
        <v>7.93</v>
      </c>
      <c r="CM681" s="424" t="n">
        <v>20</v>
      </c>
      <c r="CN681" s="424" t="n">
        <v>95</v>
      </c>
      <c r="CO681" s="433"/>
      <c r="CP681" s="433"/>
      <c r="CQ681" s="438"/>
      <c r="CR681" s="438" t="n">
        <v>0.98</v>
      </c>
      <c r="CS681" s="425"/>
      <c r="CT681" s="433" t="n">
        <f aca="false">3500/CD681*24</f>
        <v>6.56660412757974</v>
      </c>
      <c r="CU681" s="435" t="n">
        <v>7.47</v>
      </c>
      <c r="CV681" s="439" t="n">
        <v>8.12</v>
      </c>
      <c r="CW681" s="440" t="n">
        <v>20.2</v>
      </c>
      <c r="CX681" s="661" t="n">
        <f aca="false">CW681*3.6</f>
        <v>72.72</v>
      </c>
      <c r="CY681" s="442" t="n">
        <v>10620</v>
      </c>
      <c r="CZ681" s="443" t="n">
        <v>5</v>
      </c>
      <c r="DA681" s="443" t="n">
        <v>0.18</v>
      </c>
      <c r="DB681" s="443" t="n">
        <v>4.9</v>
      </c>
      <c r="DC681" s="443" t="n">
        <v>0.9</v>
      </c>
      <c r="DD681" s="444" t="n">
        <v>18</v>
      </c>
      <c r="DE681" s="441" t="n">
        <v>16</v>
      </c>
      <c r="DF681" s="445" t="n">
        <v>11448</v>
      </c>
      <c r="DG681" s="446" t="n">
        <f aca="false">DF681+AF681/2</f>
        <v>12648</v>
      </c>
      <c r="DH681" s="422" t="n">
        <f aca="false">DG681/25000</f>
        <v>0.50592</v>
      </c>
      <c r="DI681" s="447" t="n">
        <f aca="false">6700/DG681*24</f>
        <v>12.7134724857685</v>
      </c>
      <c r="DJ681" s="435"/>
      <c r="DK681" s="428" t="n">
        <v>4.5</v>
      </c>
      <c r="DL681" s="447" t="n">
        <f aca="false">9500/DG681*24</f>
        <v>18.0265654648956</v>
      </c>
      <c r="DM681" s="423" t="n">
        <v>26.2</v>
      </c>
      <c r="DN681" s="423" t="n">
        <v>3.43</v>
      </c>
      <c r="DO681" s="424"/>
      <c r="DP681" s="424" t="n">
        <v>20</v>
      </c>
      <c r="DQ681" s="424" t="n">
        <v>95</v>
      </c>
      <c r="DR681" s="433"/>
      <c r="DS681" s="433"/>
      <c r="DT681" s="438"/>
      <c r="DU681" s="438" t="n">
        <v>0.98</v>
      </c>
      <c r="DV681" s="425"/>
      <c r="DW681" s="447" t="n">
        <f aca="false">3500/DG681*24</f>
        <v>6.64136622390892</v>
      </c>
      <c r="DX681" s="435" t="n">
        <v>7.69</v>
      </c>
      <c r="DY681" s="439"/>
      <c r="DZ681" s="440"/>
      <c r="EA681" s="661"/>
      <c r="EB681" s="442"/>
      <c r="EC681" s="443"/>
      <c r="ED681" s="443"/>
      <c r="EE681" s="443"/>
      <c r="EF681" s="443"/>
      <c r="EG681" s="444"/>
      <c r="EH681" s="441"/>
      <c r="EI681" s="430" t="n">
        <f aca="false">CV681</f>
        <v>8.12</v>
      </c>
      <c r="EJ681" s="448" t="n">
        <f aca="false">CW681</f>
        <v>20.2</v>
      </c>
      <c r="EK681" s="449" t="n">
        <f aca="false">CX681</f>
        <v>72.72</v>
      </c>
      <c r="EL681" s="418" t="n">
        <f aca="false">CY681</f>
        <v>10620</v>
      </c>
      <c r="EM681" s="432" t="n">
        <f aca="false">CZ681</f>
        <v>5</v>
      </c>
      <c r="EN681" s="432" t="n">
        <f aca="false">DA681</f>
        <v>0.18</v>
      </c>
      <c r="EO681" s="432" t="n">
        <f aca="false">DB681</f>
        <v>4.9</v>
      </c>
      <c r="EP681" s="432" t="n">
        <f aca="false">DC681</f>
        <v>0.9</v>
      </c>
      <c r="EQ681" s="431" t="n">
        <f aca="false">DD681</f>
        <v>18</v>
      </c>
      <c r="ER681" s="449" t="n">
        <f aca="false">DE681</f>
        <v>16</v>
      </c>
      <c r="ES681" s="450" t="n">
        <f aca="false">44000/(BA681+AF681)*24</f>
        <v>41.5094339622642</v>
      </c>
      <c r="ET681" s="451" t="n">
        <f aca="false">(BA681+AF681)/BA$6</f>
        <v>0.5088</v>
      </c>
      <c r="EU681" s="452" t="n">
        <f aca="false">BV681/1000/ES681*24</f>
        <v>0.169461818181818</v>
      </c>
      <c r="EV681" s="451" t="n">
        <f aca="false">EU681/$EU$6</f>
        <v>0.313818181818182</v>
      </c>
      <c r="EW681" s="514" t="n">
        <f aca="false">1-EM681/BY681</f>
        <v>0.678359024153417</v>
      </c>
      <c r="EX681" s="515" t="n">
        <f aca="false">BY681-EM681</f>
        <v>10.5452830188679</v>
      </c>
      <c r="EY681" s="514" t="n">
        <f aca="false">1-EJ681/BU681</f>
        <v>0.404129793510325</v>
      </c>
      <c r="EZ681" s="515" t="n">
        <f aca="false">BU681-EJ681</f>
        <v>13.7</v>
      </c>
      <c r="FA681" s="451" t="n">
        <f aca="false">1-EK681/BV681</f>
        <v>0.75188876013905</v>
      </c>
      <c r="FB681" s="432" t="n">
        <f aca="false">BV681-EK681</f>
        <v>220.374339622641</v>
      </c>
      <c r="FC681" s="453"/>
      <c r="FD681" s="432"/>
      <c r="FE681" s="453" t="n">
        <f aca="false">1-EQ681/CB681</f>
        <v>0.831775700934579</v>
      </c>
      <c r="FF681" s="431" t="n">
        <f aca="false">CB681-EQ681</f>
        <v>89</v>
      </c>
      <c r="FG681" s="406" t="n">
        <v>50400</v>
      </c>
      <c r="FH681" s="590" t="n">
        <v>381</v>
      </c>
      <c r="FI681" s="591" t="n">
        <v>23.82</v>
      </c>
      <c r="FJ681" s="592"/>
      <c r="FK681" s="456" t="n">
        <f aca="false">3000/BS681*24</f>
        <v>2.83018867924528</v>
      </c>
      <c r="FL681" s="531" t="n">
        <v>2000</v>
      </c>
      <c r="FM681" s="456" t="n">
        <f aca="false">FL681/BS681*1000</f>
        <v>78.6163522012579</v>
      </c>
      <c r="FN681" s="531" t="n">
        <v>5699</v>
      </c>
      <c r="FO681" s="533" t="n">
        <f aca="false">FN681/11.15/1.2/1000</f>
        <v>0.42593423019432</v>
      </c>
      <c r="FP681" s="450" t="n">
        <f aca="false">FN681/BS681*1000</f>
        <v>224.017295597484</v>
      </c>
      <c r="FQ681" s="458" t="n">
        <v>25.2</v>
      </c>
      <c r="FR681" s="459" t="n">
        <f aca="false">FQ681/BS681*1000</f>
        <v>0.990566037735849</v>
      </c>
      <c r="FS681" s="577" t="n">
        <v>8.13</v>
      </c>
      <c r="FT681" s="578" t="n">
        <v>13.7</v>
      </c>
      <c r="FU681" s="661" t="n">
        <v>59</v>
      </c>
      <c r="FV681" s="580" t="n">
        <v>18</v>
      </c>
      <c r="FW681" s="581"/>
      <c r="FX681" s="580"/>
      <c r="FY681" s="453" t="n">
        <f aca="false">1-FV681/(EG681+DD681)</f>
        <v>0</v>
      </c>
      <c r="FZ681" s="453"/>
      <c r="GA681" s="430"/>
      <c r="GB681" s="514" t="n">
        <f aca="false">1-FT681/(DZ681+CW681)</f>
        <v>0.321782178217822</v>
      </c>
      <c r="GC681" s="515" t="n">
        <f aca="false">CW681+DZ681-FT681</f>
        <v>6.5</v>
      </c>
      <c r="GD681" s="514" t="n">
        <f aca="false">1-FU681/(EA681+CX681)</f>
        <v>0.188668866886689</v>
      </c>
      <c r="GE681" s="528" t="n">
        <f aca="false">CX681+EA681-FU681</f>
        <v>13.72</v>
      </c>
      <c r="GF681" s="462" t="n">
        <f aca="false">4100/BS681*24</f>
        <v>3.86792452830189</v>
      </c>
      <c r="GG681" s="607" t="n">
        <v>12</v>
      </c>
      <c r="GH681" s="451" t="n">
        <f aca="false">GG681/80</f>
        <v>0.15</v>
      </c>
      <c r="GI681" s="406" t="n">
        <v>84</v>
      </c>
      <c r="GJ681" s="463" t="n">
        <f aca="false">GI681/GG681</f>
        <v>7</v>
      </c>
      <c r="GK681" s="464" t="n">
        <f aca="false">GG681/(BS681/24)*1000</f>
        <v>11.3207547169811</v>
      </c>
      <c r="GL681" s="465" t="n">
        <v>8.31</v>
      </c>
      <c r="GM681" s="530" t="n">
        <v>13.2</v>
      </c>
      <c r="GN681" s="407"/>
      <c r="GO681" s="514" t="n">
        <f aca="false">1-GM681/FT681</f>
        <v>0.0364963503649635</v>
      </c>
      <c r="GP681" s="451" t="n">
        <f aca="false">1-GN681/FU681</f>
        <v>1</v>
      </c>
      <c r="GQ681" s="578" t="n">
        <v>8</v>
      </c>
      <c r="GR681" s="456" t="n">
        <f aca="false">4300/BS681*24</f>
        <v>4.05660377358491</v>
      </c>
      <c r="GS681" s="532" t="n">
        <f aca="false">HC681</f>
        <v>13.1</v>
      </c>
      <c r="GT681" s="532" t="n">
        <f aca="false">HD681</f>
        <v>40.61</v>
      </c>
      <c r="GU681" s="514" t="n">
        <f aca="false">1-GS681/GM681</f>
        <v>0.00757575757575757</v>
      </c>
      <c r="GV681" s="514"/>
      <c r="GW681" s="514" t="n">
        <f aca="false">1-HC681/FT681</f>
        <v>0.0437956204379562</v>
      </c>
      <c r="GX681" s="514" t="n">
        <f aca="false">1-HD681/FU681</f>
        <v>0.311694915254237</v>
      </c>
      <c r="GY681" s="463" t="n">
        <f aca="false">GK681/(FU681-HD681)</f>
        <v>0.615592969928283</v>
      </c>
      <c r="GZ681" s="406" t="n">
        <v>24553</v>
      </c>
      <c r="HA681" s="582" t="n">
        <v>8.49</v>
      </c>
      <c r="HB681" s="452" t="n">
        <v>8.1</v>
      </c>
      <c r="HC681" s="578" t="n">
        <v>13.1</v>
      </c>
      <c r="HD681" s="464" t="n">
        <f aca="false">HC681*3.1</f>
        <v>40.61</v>
      </c>
      <c r="HE681" s="464" t="n">
        <v>13.2</v>
      </c>
      <c r="HF681" s="464" t="n">
        <f aca="false">HE681*2.7</f>
        <v>35.64</v>
      </c>
      <c r="HG681" s="583"/>
      <c r="HH681" s="576" t="n">
        <v>10</v>
      </c>
      <c r="HI681" s="584" t="n">
        <v>10760</v>
      </c>
      <c r="HJ681" s="407" t="n">
        <f aca="false">HI681*0.67</f>
        <v>7209.2</v>
      </c>
      <c r="HK681" s="407"/>
      <c r="HL681" s="550"/>
      <c r="HM681" s="585"/>
      <c r="HN681" s="462" t="n">
        <v>4.76</v>
      </c>
      <c r="HO681" s="575"/>
      <c r="HP681" s="549" t="n">
        <v>0.01</v>
      </c>
      <c r="HQ681" s="586"/>
      <c r="HR681" s="587"/>
      <c r="HS681" s="521" t="n">
        <v>0.14</v>
      </c>
      <c r="HT681" s="588" t="n">
        <v>4</v>
      </c>
      <c r="HU681" s="523" t="n">
        <f aca="false">72500/BA681*24</f>
        <v>75.5208333333333</v>
      </c>
      <c r="HV681" s="514" t="n">
        <f aca="false">1-HC681/BE681</f>
        <v>0.613569321533923</v>
      </c>
      <c r="HW681" s="514" t="n">
        <f aca="false">1-HD681/BF681</f>
        <v>0.694661654135338</v>
      </c>
      <c r="HX681" s="514" t="n">
        <f aca="false">1-HN681/BK681</f>
        <v>0.707975460122699</v>
      </c>
      <c r="HY681" s="600"/>
    </row>
    <row r="682" customFormat="false" ht="15.9" hidden="false" customHeight="true" outlineLevel="0" collapsed="false">
      <c r="A682" s="486" t="n">
        <v>44164</v>
      </c>
      <c r="B682" s="487" t="n">
        <v>23673</v>
      </c>
      <c r="C682" s="488" t="n">
        <f aca="false">B682/$B$6</f>
        <v>0.47346</v>
      </c>
      <c r="D682" s="489"/>
      <c r="E682" s="490"/>
      <c r="F682" s="491"/>
      <c r="G682" s="491"/>
      <c r="H682" s="488"/>
      <c r="I682" s="491"/>
      <c r="J682" s="491"/>
      <c r="K682" s="492"/>
      <c r="L682" s="492"/>
      <c r="M682" s="492"/>
      <c r="N682" s="493"/>
      <c r="O682" s="493"/>
      <c r="P682" s="410"/>
      <c r="Q682" s="410" t="n">
        <v>1920</v>
      </c>
      <c r="R682" s="410"/>
      <c r="S682" s="410"/>
      <c r="T682" s="411" t="n">
        <v>5.05</v>
      </c>
      <c r="U682" s="412" t="n">
        <f aca="false">V682/2.9</f>
        <v>3287.24137931035</v>
      </c>
      <c r="V682" s="410" t="n">
        <v>9533</v>
      </c>
      <c r="W682" s="410" t="n">
        <v>3285</v>
      </c>
      <c r="X682" s="413" t="n">
        <v>480</v>
      </c>
      <c r="Y682" s="474"/>
      <c r="Z682" s="430"/>
      <c r="AA682" s="448"/>
      <c r="AB682" s="410"/>
      <c r="AC682" s="410"/>
      <c r="AD682" s="475"/>
      <c r="AE682" s="478"/>
      <c r="AF682" s="479" t="n">
        <f aca="false">X682+Q682</f>
        <v>2400</v>
      </c>
      <c r="AG682" s="478" t="n">
        <f aca="false">AF682/$AF$6</f>
        <v>0.96</v>
      </c>
      <c r="AH682" s="479" t="n">
        <f aca="false">AI682/2.9</f>
        <v>2629.79310344828</v>
      </c>
      <c r="AI682" s="479" t="n">
        <f aca="false">(V682*Q682+F682*X682)/AF682</f>
        <v>7626.4</v>
      </c>
      <c r="AJ682" s="474" t="n">
        <f aca="false">(V682*Q682+X682*F682)/1000</f>
        <v>18303.36</v>
      </c>
      <c r="AK682" s="478" t="n">
        <f aca="false">AJ682/$AJ$6</f>
        <v>0.813482666666667</v>
      </c>
      <c r="AL682" s="448" t="n">
        <v>37</v>
      </c>
      <c r="AM682" s="480"/>
      <c r="AN682" s="474" t="n">
        <v>4769</v>
      </c>
      <c r="AO682" s="474" t="n">
        <v>4754</v>
      </c>
      <c r="AP682" s="480" t="n">
        <v>7.32</v>
      </c>
      <c r="AQ682" s="448" t="n">
        <v>641</v>
      </c>
      <c r="AR682" s="474" t="n">
        <f aca="false">AQ682*3</f>
        <v>1923</v>
      </c>
      <c r="AS682" s="658" t="n">
        <f aca="false">AR682/AQ682</f>
        <v>3</v>
      </c>
      <c r="AT682" s="474" t="n">
        <v>6130</v>
      </c>
      <c r="AU682" s="448"/>
      <c r="AV682" s="481" t="n">
        <v>1.2</v>
      </c>
      <c r="AW682" s="480" t="n">
        <v>4.46</v>
      </c>
      <c r="AX682" s="480" t="n">
        <v>37.62</v>
      </c>
      <c r="AY682" s="481" t="n">
        <v>6.2</v>
      </c>
      <c r="AZ682" s="481" t="n">
        <v>1.2</v>
      </c>
      <c r="BA682" s="421" t="n">
        <f aca="false">CC682+DF682</f>
        <v>22257</v>
      </c>
      <c r="BB682" s="422" t="n">
        <f aca="false">BA682/$BA$6</f>
        <v>0.44514</v>
      </c>
      <c r="BC682" s="423"/>
      <c r="BD682" s="424" t="n">
        <v>8.08</v>
      </c>
      <c r="BE682" s="425" t="n">
        <v>30.6</v>
      </c>
      <c r="BF682" s="426" t="n">
        <v>164</v>
      </c>
      <c r="BG682" s="427" t="n">
        <v>10950</v>
      </c>
      <c r="BH682" s="421" t="n">
        <f aca="false">BG682*0.67</f>
        <v>7336.5</v>
      </c>
      <c r="BI682" s="421"/>
      <c r="BJ682" s="422"/>
      <c r="BK682" s="428" t="n">
        <v>14.6</v>
      </c>
      <c r="BL682" s="428"/>
      <c r="BM682" s="429"/>
      <c r="BN682" s="423"/>
      <c r="BO682" s="426" t="n">
        <v>59</v>
      </c>
      <c r="BP682" s="426"/>
      <c r="BQ682" s="424" t="n">
        <v>4.46</v>
      </c>
      <c r="BR682" s="422" t="n">
        <f aca="false">BQ682/$BQ$6</f>
        <v>0.619444444444444</v>
      </c>
      <c r="BS682" s="410" t="n">
        <f aca="false">BA682+AF682</f>
        <v>24657</v>
      </c>
      <c r="BT682" s="430" t="n">
        <f aca="false">(BD682*BA682+AP682*AF682)/(AF682+BA682)</f>
        <v>8.00602506387638</v>
      </c>
      <c r="BU682" s="431" t="n">
        <f aca="false">(AQ682*Y682+BA682*BE682)/(BA682+Y682)</f>
        <v>30.6</v>
      </c>
      <c r="BV682" s="431" t="n">
        <f aca="false">(BA682*BF682+AR682*AF682)/(AF682+BA682)</f>
        <v>335.213042949264</v>
      </c>
      <c r="BW682" s="431" t="n">
        <f aca="false">(BA682*BG682+AS682*AF682)/(AF682+BA682)</f>
        <v>9884.46891349313</v>
      </c>
      <c r="BX682" s="431" t="n">
        <f aca="false">BW682*0.65</f>
        <v>6424.90479377053</v>
      </c>
      <c r="BY682" s="431" t="n">
        <f aca="false">(BK682*BA682+AY682*AF682)/BS682</f>
        <v>13.7823822849495</v>
      </c>
      <c r="BZ682" s="431"/>
      <c r="CA682" s="432"/>
      <c r="CB682" s="431" t="n">
        <f aca="false">BO682</f>
        <v>59</v>
      </c>
      <c r="CC682" s="433" t="n">
        <v>11184</v>
      </c>
      <c r="CD682" s="412" t="n">
        <f aca="false">CC682+AF682/2</f>
        <v>12384</v>
      </c>
      <c r="CE682" s="422" t="n">
        <f aca="false">CD682/25000</f>
        <v>0.49536</v>
      </c>
      <c r="CF682" s="434" t="n">
        <f aca="false">6700/CD682*24</f>
        <v>12.984496124031</v>
      </c>
      <c r="CG682" s="435"/>
      <c r="CH682" s="428"/>
      <c r="CI682" s="447" t="n">
        <f aca="false">9500/CD682*24</f>
        <v>18.4108527131783</v>
      </c>
      <c r="CJ682" s="437" t="n">
        <v>26.2</v>
      </c>
      <c r="CK682" s="437" t="n">
        <v>2.44</v>
      </c>
      <c r="CL682" s="424"/>
      <c r="CM682" s="424" t="n">
        <v>19.7</v>
      </c>
      <c r="CN682" s="424" t="n">
        <v>89</v>
      </c>
      <c r="CO682" s="433"/>
      <c r="CP682" s="433"/>
      <c r="CQ682" s="438"/>
      <c r="CR682" s="438" t="n">
        <v>0.98</v>
      </c>
      <c r="CS682" s="482"/>
      <c r="CT682" s="433" t="n">
        <f aca="false">3500/CD682*24</f>
        <v>6.78294573643411</v>
      </c>
      <c r="CU682" s="435" t="n">
        <v>7.52</v>
      </c>
      <c r="CV682" s="494"/>
      <c r="CW682" s="495"/>
      <c r="CX682" s="496"/>
      <c r="CY682" s="497"/>
      <c r="CZ682" s="498"/>
      <c r="DA682" s="498"/>
      <c r="DB682" s="498"/>
      <c r="DC682" s="498"/>
      <c r="DD682" s="499"/>
      <c r="DE682" s="499"/>
      <c r="DF682" s="433" t="n">
        <v>11073</v>
      </c>
      <c r="DG682" s="446" t="n">
        <f aca="false">DF682+AF682/2</f>
        <v>12273</v>
      </c>
      <c r="DH682" s="422" t="n">
        <f aca="false">DG682/25000</f>
        <v>0.49092</v>
      </c>
      <c r="DI682" s="447" t="n">
        <f aca="false">6700/DG682*24</f>
        <v>13.1019310681985</v>
      </c>
      <c r="DJ682" s="435" t="n">
        <v>7.77</v>
      </c>
      <c r="DK682" s="428" t="n">
        <v>4.3</v>
      </c>
      <c r="DL682" s="447" t="n">
        <f aca="false">9500/DG682*24</f>
        <v>18.5773649474456</v>
      </c>
      <c r="DM682" s="542" t="n">
        <v>26.3</v>
      </c>
      <c r="DN682" s="542" t="n">
        <v>2.82</v>
      </c>
      <c r="DO682" s="543" t="n">
        <v>7.9</v>
      </c>
      <c r="DP682" s="543" t="n">
        <v>19.7</v>
      </c>
      <c r="DQ682" s="543" t="n">
        <v>89</v>
      </c>
      <c r="DR682" s="433"/>
      <c r="DS682" s="433"/>
      <c r="DT682" s="438"/>
      <c r="DU682" s="438" t="n">
        <v>0.99</v>
      </c>
      <c r="DV682" s="482"/>
      <c r="DW682" s="447" t="n">
        <f aca="false">3500/DG682*24</f>
        <v>6.84429234905891</v>
      </c>
      <c r="DX682" s="435" t="n">
        <v>7.71</v>
      </c>
      <c r="DY682" s="494" t="n">
        <v>8.07</v>
      </c>
      <c r="DZ682" s="495" t="n">
        <v>19.8</v>
      </c>
      <c r="EA682" s="496" t="n">
        <f aca="false">DZ682*3.6</f>
        <v>71.28</v>
      </c>
      <c r="EB682" s="497" t="n">
        <v>11400</v>
      </c>
      <c r="EC682" s="498" t="n">
        <v>4.7</v>
      </c>
      <c r="ED682" s="498" t="n">
        <v>0.19</v>
      </c>
      <c r="EE682" s="498" t="n">
        <v>4.6</v>
      </c>
      <c r="EF682" s="498" t="n">
        <v>0.65</v>
      </c>
      <c r="EG682" s="499" t="n">
        <v>16</v>
      </c>
      <c r="EH682" s="496" t="n">
        <v>16</v>
      </c>
      <c r="EI682" s="430" t="n">
        <f aca="false">DY682</f>
        <v>8.07</v>
      </c>
      <c r="EJ682" s="448" t="n">
        <f aca="false">DZ682</f>
        <v>19.8</v>
      </c>
      <c r="EK682" s="449" t="n">
        <f aca="false">EA682</f>
        <v>71.28</v>
      </c>
      <c r="EL682" s="418" t="n">
        <f aca="false">EB682</f>
        <v>11400</v>
      </c>
      <c r="EM682" s="432" t="n">
        <f aca="false">EC682</f>
        <v>4.7</v>
      </c>
      <c r="EN682" s="432" t="n">
        <f aca="false">ED682</f>
        <v>0.19</v>
      </c>
      <c r="EO682" s="432" t="n">
        <f aca="false">EE682</f>
        <v>4.6</v>
      </c>
      <c r="EP682" s="432" t="n">
        <f aca="false">EF682</f>
        <v>0.65</v>
      </c>
      <c r="EQ682" s="431" t="n">
        <f aca="false">EG682</f>
        <v>16</v>
      </c>
      <c r="ER682" s="449" t="n">
        <f aca="false">EH682</f>
        <v>16</v>
      </c>
      <c r="ES682" s="450" t="n">
        <f aca="false">44000/(BA682+AF682)*24</f>
        <v>42.827594597883</v>
      </c>
      <c r="ET682" s="451" t="n">
        <f aca="false">(BA682+AF682)/BA$6</f>
        <v>0.49314</v>
      </c>
      <c r="EU682" s="452" t="n">
        <f aca="false">BV682/1000/ES682*24</f>
        <v>0.187848818181818</v>
      </c>
      <c r="EV682" s="500" t="n">
        <f aca="false">EU682/$EU$6</f>
        <v>0.347868181818182</v>
      </c>
      <c r="EW682" s="514" t="n">
        <f aca="false">1-EM682/BY682</f>
        <v>0.658984934329354</v>
      </c>
      <c r="EX682" s="515" t="n">
        <f aca="false">BY682-EM682</f>
        <v>9.08238228494951</v>
      </c>
      <c r="EY682" s="514" t="n">
        <f aca="false">1-EJ682/BU682</f>
        <v>0.352941176470588</v>
      </c>
      <c r="EZ682" s="515" t="n">
        <f aca="false">BU682-EJ682</f>
        <v>10.8</v>
      </c>
      <c r="FA682" s="451" t="n">
        <f aca="false">1-EK682/BV682</f>
        <v>0.787359109380512</v>
      </c>
      <c r="FB682" s="432" t="n">
        <f aca="false">BV682-EK682</f>
        <v>263.933042949264</v>
      </c>
      <c r="FC682" s="453"/>
      <c r="FD682" s="432"/>
      <c r="FE682" s="453" t="n">
        <f aca="false">1-EQ682/CB682</f>
        <v>0.728813559322034</v>
      </c>
      <c r="FF682" s="431" t="n">
        <f aca="false">CB682-EQ682</f>
        <v>43</v>
      </c>
      <c r="FG682" s="491" t="n">
        <v>50400</v>
      </c>
      <c r="FH682" s="602" t="n">
        <v>352</v>
      </c>
      <c r="FI682" s="502" t="n">
        <v>25.16</v>
      </c>
      <c r="FJ682" s="488"/>
      <c r="FK682" s="456" t="n">
        <f aca="false">3000/BS682*24</f>
        <v>2.92006326803747</v>
      </c>
      <c r="FL682" s="491" t="n">
        <v>2000</v>
      </c>
      <c r="FM682" s="456" t="n">
        <f aca="false">FL682/BS682*1000</f>
        <v>81.1128685565965</v>
      </c>
      <c r="FN682" s="491" t="n">
        <v>5560</v>
      </c>
      <c r="FO682" s="533" t="n">
        <f aca="false">FN682/11.15/1.2/1000</f>
        <v>0.415545590433483</v>
      </c>
      <c r="FP682" s="450" t="n">
        <f aca="false">FN682/BS682*1000</f>
        <v>225.493774587338</v>
      </c>
      <c r="FQ682" s="504" t="n">
        <v>25.2</v>
      </c>
      <c r="FR682" s="459" t="n">
        <f aca="false">FQ682/BS682*1000</f>
        <v>1.02202214381312</v>
      </c>
      <c r="FS682" s="505" t="n">
        <v>7.96</v>
      </c>
      <c r="FT682" s="536" t="n">
        <v>13.3</v>
      </c>
      <c r="FU682" s="496" t="n">
        <v>47</v>
      </c>
      <c r="FV682" s="491" t="n">
        <v>4</v>
      </c>
      <c r="FW682" s="505"/>
      <c r="FX682" s="491"/>
      <c r="FY682" s="453" t="n">
        <f aca="false">1-FV682/(EG682+DD682)</f>
        <v>0.75</v>
      </c>
      <c r="FZ682" s="453"/>
      <c r="GA682" s="430"/>
      <c r="GB682" s="500" t="n">
        <f aca="false">1-FT682/(DZ682+CW682)</f>
        <v>0.328282828282828</v>
      </c>
      <c r="GC682" s="515" t="n">
        <f aca="false">(CW682+DZ682-FT682)</f>
        <v>6.5</v>
      </c>
      <c r="GD682" s="514" t="n">
        <f aca="false">1-FU682/(EA682+CX682)</f>
        <v>0.340628507295174</v>
      </c>
      <c r="GE682" s="528" t="n">
        <f aca="false">CX682+EA682-FU682</f>
        <v>24.28</v>
      </c>
      <c r="GF682" s="462" t="n">
        <f aca="false">4100/BS682*24</f>
        <v>3.99075313298455</v>
      </c>
      <c r="GG682" s="491" t="n">
        <v>12</v>
      </c>
      <c r="GH682" s="527" t="n">
        <f aca="false">GG682/80</f>
        <v>0.15</v>
      </c>
      <c r="GI682" s="491" t="n">
        <v>84</v>
      </c>
      <c r="GJ682" s="545" t="n">
        <f aca="false">GI682/GG682</f>
        <v>7</v>
      </c>
      <c r="GK682" s="464" t="n">
        <f aca="false">GG682/(BS682/24)*1000</f>
        <v>11.6802530721499</v>
      </c>
      <c r="GL682" s="508" t="n">
        <v>8.18</v>
      </c>
      <c r="GM682" s="536" t="n">
        <v>12.9</v>
      </c>
      <c r="GN682" s="537"/>
      <c r="GO682" s="527" t="n">
        <f aca="false">1-GM682/FT682</f>
        <v>0.0300751879699248</v>
      </c>
      <c r="GP682" s="527" t="n">
        <f aca="false">1-GN682/FU682</f>
        <v>1</v>
      </c>
      <c r="GQ682" s="536" t="n">
        <v>8</v>
      </c>
      <c r="GR682" s="456" t="n">
        <f aca="false">4300/BS682*24</f>
        <v>4.18542401752038</v>
      </c>
      <c r="GS682" s="537" t="n">
        <f aca="false">HC682</f>
        <v>12.6</v>
      </c>
      <c r="GT682" s="537" t="n">
        <f aca="false">HD682</f>
        <v>39.06</v>
      </c>
      <c r="GU682" s="527" t="n">
        <f aca="false">1-GS682/GM682</f>
        <v>0.0232558139534884</v>
      </c>
      <c r="GV682" s="527"/>
      <c r="GW682" s="527" t="n">
        <f aca="false">1-HC682/FT682</f>
        <v>0.0526315789473685</v>
      </c>
      <c r="GX682" s="527" t="n">
        <f aca="false">1-HD682/FU682</f>
        <v>0.168936170212766</v>
      </c>
      <c r="GY682" s="545" t="n">
        <f aca="false">GK682/(FU682-HD682)</f>
        <v>1.47106461865868</v>
      </c>
      <c r="GZ682" s="491" t="n">
        <v>24168</v>
      </c>
      <c r="HA682" s="494" t="n">
        <v>8.34</v>
      </c>
      <c r="HB682" s="494" t="n">
        <v>8.1</v>
      </c>
      <c r="HC682" s="495" t="n">
        <v>12.6</v>
      </c>
      <c r="HD682" s="499" t="n">
        <f aca="false">HC682*3.1</f>
        <v>39.06</v>
      </c>
      <c r="HE682" s="499" t="n">
        <v>13.1</v>
      </c>
      <c r="HF682" s="499" t="n">
        <f aca="false">HE682*2.7</f>
        <v>35.37</v>
      </c>
      <c r="HG682" s="499"/>
      <c r="HH682" s="493" t="n">
        <v>6</v>
      </c>
      <c r="HI682" s="509" t="n">
        <v>11210</v>
      </c>
      <c r="HJ682" s="491" t="n">
        <f aca="false">HI682*0.67</f>
        <v>7510.7</v>
      </c>
      <c r="HK682" s="491"/>
      <c r="HL682" s="491"/>
      <c r="HM682" s="544"/>
      <c r="HN682" s="507" t="n">
        <v>3.94</v>
      </c>
      <c r="HO682" s="492"/>
      <c r="HP682" s="546" t="n">
        <v>0.01</v>
      </c>
      <c r="HQ682" s="524"/>
      <c r="HR682" s="525"/>
      <c r="HS682" s="525" t="n">
        <v>0.13</v>
      </c>
      <c r="HT682" s="512" t="n">
        <v>4</v>
      </c>
      <c r="HU682" s="526" t="n">
        <f aca="false">72500/BA682*24</f>
        <v>78.1776519746597</v>
      </c>
      <c r="HV682" s="527" t="n">
        <f aca="false">1-HC682/BE682</f>
        <v>0.588235294117647</v>
      </c>
      <c r="HW682" s="527" t="n">
        <f aca="false">1-HD682/BF682</f>
        <v>0.761829268292683</v>
      </c>
      <c r="HX682" s="527" t="n">
        <f aca="false">1-HN682/BK682</f>
        <v>0.73013698630137</v>
      </c>
      <c r="HY682" s="513"/>
    </row>
    <row r="683" s="599" customFormat="true" ht="15.9" hidden="false" customHeight="true" outlineLevel="0" collapsed="false">
      <c r="A683" s="401" t="n">
        <v>44165</v>
      </c>
      <c r="B683" s="516" t="n">
        <v>24837</v>
      </c>
      <c r="C683" s="403" t="n">
        <f aca="false">B683/$B$6</f>
        <v>0.49674</v>
      </c>
      <c r="D683" s="572"/>
      <c r="E683" s="573"/>
      <c r="F683" s="407"/>
      <c r="G683" s="407"/>
      <c r="H683" s="403"/>
      <c r="I683" s="574"/>
      <c r="J683" s="407"/>
      <c r="K683" s="575"/>
      <c r="L683" s="575"/>
      <c r="M683" s="575"/>
      <c r="N683" s="576"/>
      <c r="O683" s="576"/>
      <c r="P683" s="410"/>
      <c r="Q683" s="410" t="n">
        <v>1920</v>
      </c>
      <c r="R683" s="410"/>
      <c r="S683" s="410"/>
      <c r="T683" s="411" t="n">
        <v>4.98</v>
      </c>
      <c r="U683" s="410" t="n">
        <f aca="false">V683/2.9</f>
        <v>3606.89655172414</v>
      </c>
      <c r="V683" s="410" t="n">
        <v>10460</v>
      </c>
      <c r="W683" s="410" t="n">
        <v>2689</v>
      </c>
      <c r="X683" s="517" t="n">
        <v>480</v>
      </c>
      <c r="Y683" s="474"/>
      <c r="Z683" s="430"/>
      <c r="AA683" s="410"/>
      <c r="AB683" s="410"/>
      <c r="AC683" s="410"/>
      <c r="AD683" s="475"/>
      <c r="AE683" s="478"/>
      <c r="AF683" s="479" t="n">
        <f aca="false">X683+Q683</f>
        <v>2400</v>
      </c>
      <c r="AG683" s="478" t="n">
        <f aca="false">AF683/$AF$6</f>
        <v>0.96</v>
      </c>
      <c r="AH683" s="479" t="n">
        <f aca="false">AI683/2.9</f>
        <v>2885.51724137931</v>
      </c>
      <c r="AI683" s="479" t="n">
        <f aca="false">(V683*Q683+F683*X683)/AF683</f>
        <v>8368</v>
      </c>
      <c r="AJ683" s="474" t="n">
        <f aca="false">(V683*Q683+X683*F683)/1000</f>
        <v>20083.2</v>
      </c>
      <c r="AK683" s="478" t="n">
        <f aca="false">AJ683/$AJ$6</f>
        <v>0.892586666666667</v>
      </c>
      <c r="AL683" s="448" t="n">
        <v>37</v>
      </c>
      <c r="AM683" s="480"/>
      <c r="AN683" s="474" t="n">
        <v>4830</v>
      </c>
      <c r="AO683" s="474" t="n">
        <v>4807</v>
      </c>
      <c r="AP683" s="480" t="n">
        <v>7.46</v>
      </c>
      <c r="AQ683" s="448" t="n">
        <v>623</v>
      </c>
      <c r="AR683" s="474" t="n">
        <f aca="false">AQ683*3</f>
        <v>1869</v>
      </c>
      <c r="AS683" s="658" t="n">
        <f aca="false">AR683/AQ683</f>
        <v>3</v>
      </c>
      <c r="AT683" s="474" t="n">
        <v>6090</v>
      </c>
      <c r="AU683" s="448"/>
      <c r="AV683" s="481" t="n">
        <v>1.5</v>
      </c>
      <c r="AW683" s="480" t="n">
        <v>5.06</v>
      </c>
      <c r="AX683" s="480" t="n">
        <v>37.6</v>
      </c>
      <c r="AY683" s="481" t="n">
        <v>12.3</v>
      </c>
      <c r="AZ683" s="481" t="n">
        <v>1.6</v>
      </c>
      <c r="BA683" s="421" t="n">
        <f aca="false">CC683+DF683</f>
        <v>26366</v>
      </c>
      <c r="BB683" s="422" t="n">
        <f aca="false">BA683/$BA$6</f>
        <v>0.52732</v>
      </c>
      <c r="BC683" s="423"/>
      <c r="BD683" s="424" t="n">
        <v>8.29</v>
      </c>
      <c r="BE683" s="425" t="n">
        <v>32</v>
      </c>
      <c r="BF683" s="421" t="n">
        <f aca="false">BE683*4.7</f>
        <v>150.4</v>
      </c>
      <c r="BG683" s="427" t="n">
        <v>11330</v>
      </c>
      <c r="BH683" s="421" t="n">
        <f aca="false">BG683*0.67</f>
        <v>7591.1</v>
      </c>
      <c r="BI683" s="433"/>
      <c r="BJ683" s="422"/>
      <c r="BK683" s="428" t="n">
        <v>14.6</v>
      </c>
      <c r="BL683" s="428"/>
      <c r="BM683" s="429"/>
      <c r="BN683" s="423"/>
      <c r="BO683" s="426" t="n">
        <v>68</v>
      </c>
      <c r="BP683" s="426"/>
      <c r="BQ683" s="424" t="n">
        <v>4.38</v>
      </c>
      <c r="BR683" s="422" t="n">
        <f aca="false">BQ683/$BQ$6</f>
        <v>0.608333333333333</v>
      </c>
      <c r="BS683" s="410" t="n">
        <f aca="false">BA683+AF683</f>
        <v>28766</v>
      </c>
      <c r="BT683" s="430" t="n">
        <f aca="false">(BD683*BA683+AP683*AF683)/(AF683+BA683)</f>
        <v>8.22075158172843</v>
      </c>
      <c r="BU683" s="431" t="n">
        <f aca="false">(AQ683*Y683+BA683*BE683)/(BA683+Y683)</f>
        <v>32</v>
      </c>
      <c r="BV683" s="431" t="n">
        <f aca="false">(BA683*BF683+AR683*AF683)/(AF683+BA683)</f>
        <v>293.785941736773</v>
      </c>
      <c r="BW683" s="431" t="n">
        <f aca="false">(BA683*BG683+AS683*AF683)/(AF683+BA683)</f>
        <v>10384.9676701662</v>
      </c>
      <c r="BX683" s="431" t="n">
        <f aca="false">BW683*0.65</f>
        <v>6750.22898560801</v>
      </c>
      <c r="BY683" s="431" t="n">
        <f aca="false">(BK683*BA683+AY683*AF683)/BS683</f>
        <v>14.4081067927414</v>
      </c>
      <c r="BZ683" s="431"/>
      <c r="CA683" s="432"/>
      <c r="CB683" s="431" t="n">
        <f aca="false">BO683</f>
        <v>68</v>
      </c>
      <c r="CC683" s="433" t="n">
        <v>13399</v>
      </c>
      <c r="CD683" s="412" t="n">
        <f aca="false">CC683+AF683/2</f>
        <v>14599</v>
      </c>
      <c r="CE683" s="422" t="n">
        <f aca="false">CD683/25000</f>
        <v>0.58396</v>
      </c>
      <c r="CF683" s="434" t="n">
        <f aca="false">6700/CD683*24</f>
        <v>11.0144530447291</v>
      </c>
      <c r="CG683" s="435" t="n">
        <v>8.04</v>
      </c>
      <c r="CH683" s="428" t="n">
        <v>3.3</v>
      </c>
      <c r="CI683" s="447" t="n">
        <f aca="false">9500/CD683*24</f>
        <v>15.6175080484965</v>
      </c>
      <c r="CJ683" s="437" t="n">
        <v>25.8</v>
      </c>
      <c r="CK683" s="437" t="n">
        <v>1.2</v>
      </c>
      <c r="CL683" s="424" t="n">
        <v>8.04</v>
      </c>
      <c r="CM683" s="424" t="n">
        <v>18.7</v>
      </c>
      <c r="CN683" s="424" t="n">
        <v>101</v>
      </c>
      <c r="CO683" s="433"/>
      <c r="CP683" s="433"/>
      <c r="CQ683" s="438"/>
      <c r="CR683" s="438" t="n">
        <v>0.97</v>
      </c>
      <c r="CS683" s="425"/>
      <c r="CT683" s="433" t="n">
        <f aca="false">3500/CD683*24</f>
        <v>5.75381875470923</v>
      </c>
      <c r="CU683" s="435" t="n">
        <v>6.94</v>
      </c>
      <c r="CV683" s="439" t="n">
        <v>8.23</v>
      </c>
      <c r="CW683" s="440" t="n">
        <v>19.6</v>
      </c>
      <c r="CX683" s="661" t="n">
        <f aca="false">CW683*3.6</f>
        <v>70.56</v>
      </c>
      <c r="CY683" s="442" t="n">
        <v>11040</v>
      </c>
      <c r="CZ683" s="443" t="n">
        <v>3.7</v>
      </c>
      <c r="DA683" s="443" t="n">
        <v>0.21</v>
      </c>
      <c r="DB683" s="443" t="n">
        <v>3.7</v>
      </c>
      <c r="DC683" s="443" t="n">
        <v>0.65</v>
      </c>
      <c r="DD683" s="444" t="n">
        <v>24</v>
      </c>
      <c r="DE683" s="441" t="n">
        <v>16</v>
      </c>
      <c r="DF683" s="445" t="n">
        <v>12967</v>
      </c>
      <c r="DG683" s="446" t="n">
        <f aca="false">DF683+AF683/2</f>
        <v>14167</v>
      </c>
      <c r="DH683" s="422" t="n">
        <f aca="false">DG683/25000</f>
        <v>0.56668</v>
      </c>
      <c r="DI683" s="447" t="n">
        <f aca="false">6700/DG683*24</f>
        <v>11.3503211689137</v>
      </c>
      <c r="DJ683" s="435"/>
      <c r="DK683" s="428" t="n">
        <v>3.3</v>
      </c>
      <c r="DL683" s="447" t="n">
        <f aca="false">9500/DG683*24</f>
        <v>16.0937389708477</v>
      </c>
      <c r="DM683" s="423" t="n">
        <v>25.9</v>
      </c>
      <c r="DN683" s="423" t="n">
        <v>1.41</v>
      </c>
      <c r="DO683" s="424"/>
      <c r="DP683" s="424" t="n">
        <v>19.5</v>
      </c>
      <c r="DQ683" s="424" t="n">
        <v>101</v>
      </c>
      <c r="DR683" s="433"/>
      <c r="DS683" s="433"/>
      <c r="DT683" s="438"/>
      <c r="DU683" s="438" t="n">
        <v>0.98</v>
      </c>
      <c r="DV683" s="425"/>
      <c r="DW683" s="447" t="n">
        <f aca="false">3500/DG683*24</f>
        <v>5.92927225241759</v>
      </c>
      <c r="DX683" s="435" t="n">
        <v>6.75</v>
      </c>
      <c r="DY683" s="439"/>
      <c r="DZ683" s="440"/>
      <c r="EA683" s="661"/>
      <c r="EB683" s="442"/>
      <c r="EC683" s="443"/>
      <c r="ED683" s="443"/>
      <c r="EE683" s="443"/>
      <c r="EF683" s="443"/>
      <c r="EG683" s="444"/>
      <c r="EH683" s="441"/>
      <c r="EI683" s="430" t="n">
        <f aca="false">CV683</f>
        <v>8.23</v>
      </c>
      <c r="EJ683" s="448" t="n">
        <f aca="false">CW683</f>
        <v>19.6</v>
      </c>
      <c r="EK683" s="449" t="n">
        <f aca="false">CX683</f>
        <v>70.56</v>
      </c>
      <c r="EL683" s="418" t="n">
        <f aca="false">CY683</f>
        <v>11040</v>
      </c>
      <c r="EM683" s="432" t="n">
        <f aca="false">CZ683</f>
        <v>3.7</v>
      </c>
      <c r="EN683" s="432" t="n">
        <f aca="false">DA683</f>
        <v>0.21</v>
      </c>
      <c r="EO683" s="432" t="n">
        <f aca="false">DB683</f>
        <v>3.7</v>
      </c>
      <c r="EP683" s="432" t="n">
        <f aca="false">DC683</f>
        <v>0.65</v>
      </c>
      <c r="EQ683" s="431" t="n">
        <f aca="false">DD683</f>
        <v>24</v>
      </c>
      <c r="ER683" s="449" t="n">
        <f aca="false">DE683</f>
        <v>16</v>
      </c>
      <c r="ES683" s="450" t="n">
        <f aca="false">44000/(BA683+AF683)*24</f>
        <v>36.7100048668567</v>
      </c>
      <c r="ET683" s="451" t="n">
        <f aca="false">(BA683+AF683)/BA$6</f>
        <v>0.57532</v>
      </c>
      <c r="EU683" s="452" t="n">
        <f aca="false">BV683/1000/ES683*24</f>
        <v>0.192069236363636</v>
      </c>
      <c r="EV683" s="451" t="n">
        <f aca="false">EU683/$EU$6</f>
        <v>0.355683771043771</v>
      </c>
      <c r="EW683" s="514" t="n">
        <f aca="false">1-EM683/BY683</f>
        <v>0.743200126621493</v>
      </c>
      <c r="EX683" s="515" t="n">
        <f aca="false">BY683-EM683</f>
        <v>10.7081067927414</v>
      </c>
      <c r="EY683" s="514" t="n">
        <f aca="false">1-EJ683/BU683</f>
        <v>0.3875</v>
      </c>
      <c r="EZ683" s="515" t="n">
        <f aca="false">BU683-EJ683</f>
        <v>12.4</v>
      </c>
      <c r="FA683" s="451" t="n">
        <f aca="false">1-EK683/BV683</f>
        <v>0.759825131240553</v>
      </c>
      <c r="FB683" s="432" t="n">
        <f aca="false">BV683-EK683</f>
        <v>223.225941736773</v>
      </c>
      <c r="FC683" s="453"/>
      <c r="FD683" s="432"/>
      <c r="FE683" s="453" t="n">
        <f aca="false">1-EQ683/CB683</f>
        <v>0.647058823529412</v>
      </c>
      <c r="FF683" s="431" t="n">
        <f aca="false">CB683-EQ683</f>
        <v>44</v>
      </c>
      <c r="FG683" s="406" t="n">
        <v>50400</v>
      </c>
      <c r="FH683" s="590" t="n">
        <v>99</v>
      </c>
      <c r="FI683" s="591" t="n">
        <v>1.83</v>
      </c>
      <c r="FJ683" s="592"/>
      <c r="FK683" s="456" t="n">
        <f aca="false">3000/BS683*24</f>
        <v>2.50295487728568</v>
      </c>
      <c r="FL683" s="531" t="n">
        <v>2050</v>
      </c>
      <c r="FM683" s="456" t="n">
        <f aca="false">FL683/BS683*1000</f>
        <v>71.264687478273</v>
      </c>
      <c r="FN683" s="531" t="n">
        <v>5560</v>
      </c>
      <c r="FO683" s="533" t="n">
        <f aca="false">FN683/11.15/1.2/1000</f>
        <v>0.415545590433483</v>
      </c>
      <c r="FP683" s="450" t="n">
        <f aca="false">FN683/BS683*1000</f>
        <v>193.28373774595</v>
      </c>
      <c r="FQ683" s="458" t="n">
        <v>25.2</v>
      </c>
      <c r="FR683" s="459" t="n">
        <f aca="false">FQ683/BS683*1000</f>
        <v>0.876034207049989</v>
      </c>
      <c r="FS683" s="577" t="n">
        <v>8.21</v>
      </c>
      <c r="FT683" s="578" t="n">
        <v>13.1</v>
      </c>
      <c r="FU683" s="661" t="n">
        <v>46</v>
      </c>
      <c r="FV683" s="580" t="n">
        <v>4</v>
      </c>
      <c r="FW683" s="581"/>
      <c r="FX683" s="580"/>
      <c r="FY683" s="453" t="n">
        <f aca="false">1-FV683/(EG683+DD683)</f>
        <v>0.833333333333333</v>
      </c>
      <c r="FZ683" s="453"/>
      <c r="GA683" s="430"/>
      <c r="GB683" s="514" t="n">
        <f aca="false">1-FT683/(DZ683+CW683)</f>
        <v>0.331632653061225</v>
      </c>
      <c r="GC683" s="515" t="n">
        <f aca="false">CW683+DZ683-FT683</f>
        <v>6.5</v>
      </c>
      <c r="GD683" s="514" t="n">
        <f aca="false">1-FU683/(EA683+CX683)</f>
        <v>0.348072562358277</v>
      </c>
      <c r="GE683" s="528" t="n">
        <f aca="false">CX683+EA683-FU683</f>
        <v>24.56</v>
      </c>
      <c r="GF683" s="462" t="n">
        <f aca="false">4100/BS683*24</f>
        <v>3.4207049989571</v>
      </c>
      <c r="GG683" s="607" t="n">
        <v>12</v>
      </c>
      <c r="GH683" s="451" t="n">
        <f aca="false">GG683/80</f>
        <v>0.15</v>
      </c>
      <c r="GI683" s="406" t="n">
        <v>84</v>
      </c>
      <c r="GJ683" s="463" t="n">
        <f aca="false">GI683/GG683</f>
        <v>7</v>
      </c>
      <c r="GK683" s="464" t="n">
        <f aca="false">GG683/(BS683/24)*1000</f>
        <v>10.0118195091427</v>
      </c>
      <c r="GL683" s="465" t="n">
        <v>8.29</v>
      </c>
      <c r="GM683" s="530" t="n">
        <v>12.5</v>
      </c>
      <c r="GN683" s="407"/>
      <c r="GO683" s="514" t="n">
        <f aca="false">1-GM683/FT683</f>
        <v>0.0458015267175572</v>
      </c>
      <c r="GP683" s="451" t="n">
        <f aca="false">1-GN683/FU683</f>
        <v>1</v>
      </c>
      <c r="GQ683" s="578" t="n">
        <v>8</v>
      </c>
      <c r="GR683" s="456" t="n">
        <f aca="false">4300/BS683*24</f>
        <v>3.58756865744281</v>
      </c>
      <c r="GS683" s="532" t="n">
        <f aca="false">HC683</f>
        <v>12.2</v>
      </c>
      <c r="GT683" s="532" t="n">
        <f aca="false">HD683</f>
        <v>37.82</v>
      </c>
      <c r="GU683" s="514" t="n">
        <f aca="false">1-GS683/GM683</f>
        <v>0.024</v>
      </c>
      <c r="GV683" s="514"/>
      <c r="GW683" s="514" t="n">
        <f aca="false">1-HC683/FT683</f>
        <v>0.0687022900763359</v>
      </c>
      <c r="GX683" s="514" t="n">
        <f aca="false">1-HD683/FU683</f>
        <v>0.177826086956522</v>
      </c>
      <c r="GY683" s="463" t="n">
        <f aca="false">GK683/(FU683-HD683)</f>
        <v>1.22393881529862</v>
      </c>
      <c r="GZ683" s="406" t="n">
        <v>28274</v>
      </c>
      <c r="HA683" s="582" t="n">
        <v>8.45</v>
      </c>
      <c r="HB683" s="452" t="n">
        <v>8.1</v>
      </c>
      <c r="HC683" s="578" t="n">
        <v>12.2</v>
      </c>
      <c r="HD683" s="464" t="n">
        <f aca="false">HC683*3.1</f>
        <v>37.82</v>
      </c>
      <c r="HE683" s="464" t="n">
        <v>13.1</v>
      </c>
      <c r="HF683" s="464" t="n">
        <f aca="false">HE683*2.7</f>
        <v>35.37</v>
      </c>
      <c r="HG683" s="583"/>
      <c r="HH683" s="576" t="n">
        <v>6</v>
      </c>
      <c r="HI683" s="584" t="n">
        <v>10990</v>
      </c>
      <c r="HJ683" s="407" t="n">
        <f aca="false">HI683*0.67</f>
        <v>7363.3</v>
      </c>
      <c r="HK683" s="407"/>
      <c r="HL683" s="550"/>
      <c r="HM683" s="585"/>
      <c r="HN683" s="462" t="n">
        <v>3.84</v>
      </c>
      <c r="HO683" s="575"/>
      <c r="HP683" s="549" t="n">
        <v>0.01</v>
      </c>
      <c r="HQ683" s="586"/>
      <c r="HR683" s="587"/>
      <c r="HS683" s="521" t="n">
        <v>0.13</v>
      </c>
      <c r="HT683" s="588" t="n">
        <v>4</v>
      </c>
      <c r="HU683" s="523" t="n">
        <f aca="false">72500/BA683*24</f>
        <v>65.9940832890844</v>
      </c>
      <c r="HV683" s="514" t="n">
        <f aca="false">1-HC683/BE683</f>
        <v>0.61875</v>
      </c>
      <c r="HW683" s="514" t="n">
        <f aca="false">1-HD683/BF683</f>
        <v>0.748537234042553</v>
      </c>
      <c r="HX683" s="514" t="n">
        <f aca="false">1-HN683/BK683</f>
        <v>0.736986301369863</v>
      </c>
      <c r="HY683" s="600"/>
    </row>
    <row r="684" s="599" customFormat="true" ht="15.9" hidden="false" customHeight="true" outlineLevel="0" collapsed="false">
      <c r="A684" s="401" t="n">
        <v>44166</v>
      </c>
      <c r="B684" s="516" t="n">
        <v>31334</v>
      </c>
      <c r="C684" s="403" t="n">
        <f aca="false">B684/$B$6</f>
        <v>0.62668</v>
      </c>
      <c r="D684" s="572"/>
      <c r="E684" s="573"/>
      <c r="F684" s="407"/>
      <c r="G684" s="407"/>
      <c r="H684" s="403"/>
      <c r="I684" s="574"/>
      <c r="J684" s="407"/>
      <c r="K684" s="575"/>
      <c r="L684" s="575"/>
      <c r="M684" s="575"/>
      <c r="N684" s="576"/>
      <c r="O684" s="576"/>
      <c r="P684" s="410"/>
      <c r="Q684" s="410" t="n">
        <v>1920</v>
      </c>
      <c r="R684" s="410"/>
      <c r="S684" s="410"/>
      <c r="T684" s="411" t="n">
        <v>4.98</v>
      </c>
      <c r="U684" s="410" t="n">
        <f aca="false">V684/2.9</f>
        <v>3060</v>
      </c>
      <c r="V684" s="410" t="n">
        <v>8874</v>
      </c>
      <c r="W684" s="410" t="n">
        <v>2621</v>
      </c>
      <c r="X684" s="517" t="n">
        <v>480</v>
      </c>
      <c r="Y684" s="474"/>
      <c r="Z684" s="430"/>
      <c r="AA684" s="410"/>
      <c r="AB684" s="410"/>
      <c r="AC684" s="410"/>
      <c r="AD684" s="475"/>
      <c r="AE684" s="478"/>
      <c r="AF684" s="479" t="n">
        <f aca="false">X684+Q684</f>
        <v>2400</v>
      </c>
      <c r="AG684" s="478" t="n">
        <f aca="false">AF684/$AF$6</f>
        <v>0.96</v>
      </c>
      <c r="AH684" s="479" t="n">
        <f aca="false">AI684/2.9</f>
        <v>2448</v>
      </c>
      <c r="AI684" s="479" t="n">
        <f aca="false">(V684*Q684+F684*X684)/AF684</f>
        <v>7099.2</v>
      </c>
      <c r="AJ684" s="474" t="n">
        <f aca="false">(V684*Q684+X684*F684)/1000</f>
        <v>17038.08</v>
      </c>
      <c r="AK684" s="478" t="n">
        <f aca="false">AJ684/$AJ$6</f>
        <v>0.757248</v>
      </c>
      <c r="AL684" s="448" t="n">
        <v>37</v>
      </c>
      <c r="AM684" s="480"/>
      <c r="AN684" s="474" t="n">
        <v>4774</v>
      </c>
      <c r="AO684" s="474" t="n">
        <v>4802</v>
      </c>
      <c r="AP684" s="480" t="n">
        <v>7.48</v>
      </c>
      <c r="AQ684" s="448" t="n">
        <v>604</v>
      </c>
      <c r="AR684" s="474" t="n">
        <f aca="false">AQ684*3</f>
        <v>1812</v>
      </c>
      <c r="AS684" s="658" t="n">
        <f aca="false">AR684/AQ684</f>
        <v>3</v>
      </c>
      <c r="AT684" s="474" t="n">
        <v>6160</v>
      </c>
      <c r="AU684" s="448"/>
      <c r="AV684" s="481" t="n">
        <v>1.1</v>
      </c>
      <c r="AW684" s="480" t="n">
        <v>4.75</v>
      </c>
      <c r="AX684" s="480" t="n">
        <v>38.9</v>
      </c>
      <c r="AY684" s="481" t="n">
        <v>12.3</v>
      </c>
      <c r="AZ684" s="481" t="n">
        <v>1.9</v>
      </c>
      <c r="BA684" s="421" t="n">
        <f aca="false">CC684+DF684</f>
        <v>24677</v>
      </c>
      <c r="BB684" s="422" t="n">
        <f aca="false">BA684/$BA$6</f>
        <v>0.49354</v>
      </c>
      <c r="BC684" s="423"/>
      <c r="BD684" s="424" t="n">
        <v>8.07</v>
      </c>
      <c r="BE684" s="425" t="n">
        <v>36.1</v>
      </c>
      <c r="BF684" s="421" t="n">
        <v>168</v>
      </c>
      <c r="BG684" s="427" t="n">
        <v>13860</v>
      </c>
      <c r="BH684" s="421" t="n">
        <f aca="false">BG684*0.67</f>
        <v>9286.2</v>
      </c>
      <c r="BI684" s="433" t="n">
        <v>2893</v>
      </c>
      <c r="BJ684" s="422" t="n">
        <f aca="false">BI684/35.5*(23+35.5)/BH684</f>
        <v>0.513378780143548</v>
      </c>
      <c r="BK684" s="428" t="n">
        <v>14.5</v>
      </c>
      <c r="BL684" s="428" t="n">
        <v>2</v>
      </c>
      <c r="BM684" s="429" t="n">
        <v>10.7</v>
      </c>
      <c r="BN684" s="423" t="n">
        <v>0.6</v>
      </c>
      <c r="BO684" s="426" t="n">
        <v>72</v>
      </c>
      <c r="BP684" s="426" t="n">
        <v>32</v>
      </c>
      <c r="BQ684" s="424" t="n">
        <v>4.83</v>
      </c>
      <c r="BR684" s="422" t="n">
        <f aca="false">BQ684/$BQ$6</f>
        <v>0.670833333333333</v>
      </c>
      <c r="BS684" s="410" t="n">
        <f aca="false">BA684+AF684</f>
        <v>27077</v>
      </c>
      <c r="BT684" s="430" t="n">
        <f aca="false">(BD684*BA684+AP684*AF684)/(AF684+BA684)</f>
        <v>8.01770469402076</v>
      </c>
      <c r="BU684" s="431" t="n">
        <f aca="false">(AQ684*Y684+BA684*BE684)/(BA684+Y684)</f>
        <v>36.1</v>
      </c>
      <c r="BV684" s="431" t="n">
        <f aca="false">(BA684*BF684+AR684*AF684)/(AF684+BA684)</f>
        <v>313.71776784725</v>
      </c>
      <c r="BW684" s="431" t="n">
        <f aca="false">(BA684*BG684+AS684*AF684)/(AF684+BA684)</f>
        <v>12631.7693983824</v>
      </c>
      <c r="BX684" s="431" t="n">
        <f aca="false">BW684*0.65</f>
        <v>8210.65010894855</v>
      </c>
      <c r="BY684" s="431" t="n">
        <f aca="false">(BK684*BA684+AY684*AF684)/BS684</f>
        <v>14.3050005539757</v>
      </c>
      <c r="BZ684" s="431" t="n">
        <f aca="false">(BL684*BA684+AY684*AF684)/BS684</f>
        <v>2.91295195184105</v>
      </c>
      <c r="CA684" s="432" t="n">
        <f aca="false">(BN684*BA684+AZ684*AF684)/BS684</f>
        <v>0.715226945377996</v>
      </c>
      <c r="CB684" s="431" t="n">
        <f aca="false">BO684</f>
        <v>72</v>
      </c>
      <c r="CC684" s="433" t="n">
        <v>12675</v>
      </c>
      <c r="CD684" s="412" t="n">
        <f aca="false">CC684+AF684/2</f>
        <v>13875</v>
      </c>
      <c r="CE684" s="422" t="n">
        <f aca="false">CD684/25000</f>
        <v>0.555</v>
      </c>
      <c r="CF684" s="434" t="n">
        <f aca="false">6700/CD684*24</f>
        <v>11.5891891891892</v>
      </c>
      <c r="CG684" s="435"/>
      <c r="CH684" s="428"/>
      <c r="CI684" s="447" t="n">
        <f aca="false">9500/CD684*24</f>
        <v>16.4324324324324</v>
      </c>
      <c r="CJ684" s="437" t="n">
        <v>25.3</v>
      </c>
      <c r="CK684" s="437" t="n">
        <v>2.76</v>
      </c>
      <c r="CL684" s="424"/>
      <c r="CM684" s="424" t="n">
        <v>19.5</v>
      </c>
      <c r="CN684" s="424" t="n">
        <v>100</v>
      </c>
      <c r="CO684" s="433"/>
      <c r="CP684" s="433"/>
      <c r="CQ684" s="438"/>
      <c r="CR684" s="438" t="n">
        <v>0.97</v>
      </c>
      <c r="CS684" s="425"/>
      <c r="CT684" s="433" t="n">
        <f aca="false">3500/CD684*24</f>
        <v>6.05405405405405</v>
      </c>
      <c r="CU684" s="435" t="n">
        <v>7.33</v>
      </c>
      <c r="CV684" s="439"/>
      <c r="CW684" s="440"/>
      <c r="CX684" s="661"/>
      <c r="CY684" s="442"/>
      <c r="CZ684" s="443"/>
      <c r="DA684" s="443"/>
      <c r="DB684" s="443"/>
      <c r="DC684" s="443"/>
      <c r="DD684" s="444"/>
      <c r="DE684" s="441"/>
      <c r="DF684" s="445" t="n">
        <v>12002</v>
      </c>
      <c r="DG684" s="446" t="n">
        <f aca="false">DF684+AF684/2</f>
        <v>13202</v>
      </c>
      <c r="DH684" s="422" t="n">
        <f aca="false">DG684/25000</f>
        <v>0.52808</v>
      </c>
      <c r="DI684" s="447" t="n">
        <f aca="false">6700/DG684*24</f>
        <v>12.1799727314043</v>
      </c>
      <c r="DJ684" s="435" t="n">
        <v>7.87</v>
      </c>
      <c r="DK684" s="428" t="n">
        <v>3.5</v>
      </c>
      <c r="DL684" s="447" t="n">
        <f aca="false">9500/DG684*24</f>
        <v>17.2701105893047</v>
      </c>
      <c r="DM684" s="423" t="n">
        <v>25.6</v>
      </c>
      <c r="DN684" s="423" t="n">
        <v>2.7</v>
      </c>
      <c r="DO684" s="424" t="n">
        <v>7.94</v>
      </c>
      <c r="DP684" s="424" t="n">
        <v>19.3</v>
      </c>
      <c r="DQ684" s="424" t="n">
        <v>100</v>
      </c>
      <c r="DR684" s="433" t="n">
        <v>4270</v>
      </c>
      <c r="DS684" s="433" t="n">
        <v>1940</v>
      </c>
      <c r="DT684" s="438" t="n">
        <f aca="false">DS684/DR684</f>
        <v>0.454332552693209</v>
      </c>
      <c r="DU684" s="438" t="n">
        <v>0.98</v>
      </c>
      <c r="DV684" s="425"/>
      <c r="DW684" s="447" t="n">
        <f aca="false">3500/DG684*24</f>
        <v>6.3626723223754</v>
      </c>
      <c r="DX684" s="435" t="n">
        <v>7.5</v>
      </c>
      <c r="DY684" s="439" t="n">
        <v>8.1</v>
      </c>
      <c r="DZ684" s="440" t="n">
        <v>19.4</v>
      </c>
      <c r="EA684" s="661" t="n">
        <f aca="false">DZ684*3.6</f>
        <v>69.84</v>
      </c>
      <c r="EB684" s="442" t="n">
        <v>11010</v>
      </c>
      <c r="EC684" s="443" t="n">
        <v>4.3</v>
      </c>
      <c r="ED684" s="443" t="n">
        <v>0.18</v>
      </c>
      <c r="EE684" s="443" t="n">
        <v>4</v>
      </c>
      <c r="EF684" s="443" t="n">
        <v>0.6</v>
      </c>
      <c r="EG684" s="444" t="n">
        <v>19</v>
      </c>
      <c r="EH684" s="441" t="n">
        <v>16</v>
      </c>
      <c r="EI684" s="430" t="n">
        <f aca="false">DY684</f>
        <v>8.1</v>
      </c>
      <c r="EJ684" s="448" t="n">
        <f aca="false">DZ684</f>
        <v>19.4</v>
      </c>
      <c r="EK684" s="449" t="n">
        <f aca="false">EA684</f>
        <v>69.84</v>
      </c>
      <c r="EL684" s="418" t="n">
        <f aca="false">EB684</f>
        <v>11010</v>
      </c>
      <c r="EM684" s="432" t="n">
        <f aca="false">EC684</f>
        <v>4.3</v>
      </c>
      <c r="EN684" s="432" t="n">
        <f aca="false">ED684</f>
        <v>0.18</v>
      </c>
      <c r="EO684" s="432" t="n">
        <f aca="false">EE684</f>
        <v>4</v>
      </c>
      <c r="EP684" s="432" t="n">
        <f aca="false">EF684</f>
        <v>0.6</v>
      </c>
      <c r="EQ684" s="431" t="n">
        <f aca="false">EG684</f>
        <v>19</v>
      </c>
      <c r="ER684" s="449" t="n">
        <f aca="false">EH684</f>
        <v>16</v>
      </c>
      <c r="ES684" s="450" t="n">
        <f aca="false">44000/(BA684+AF684)*24</f>
        <v>38.9998892048602</v>
      </c>
      <c r="ET684" s="451" t="n">
        <f aca="false">(BA684+AF684)/BA$6</f>
        <v>0.54154</v>
      </c>
      <c r="EU684" s="452" t="n">
        <f aca="false">BV684/1000/ES684*24</f>
        <v>0.193057636363636</v>
      </c>
      <c r="EV684" s="451" t="n">
        <f aca="false">EU684/$EU$6</f>
        <v>0.357514141414141</v>
      </c>
      <c r="EW684" s="514" t="n">
        <f aca="false">1-EM684/BY684</f>
        <v>0.699405813807891</v>
      </c>
      <c r="EX684" s="515" t="n">
        <f aca="false">BY684-EM684</f>
        <v>10.0050005539757</v>
      </c>
      <c r="EY684" s="514" t="n">
        <f aca="false">1-EJ684/BU684</f>
        <v>0.462603878116344</v>
      </c>
      <c r="EZ684" s="515" t="n">
        <f aca="false">BU684-EJ684</f>
        <v>16.7</v>
      </c>
      <c r="FA684" s="451" t="n">
        <f aca="false">1-EK684/BV684</f>
        <v>0.777379520199808</v>
      </c>
      <c r="FB684" s="432" t="n">
        <f aca="false">BV684-EK684</f>
        <v>243.87776784725</v>
      </c>
      <c r="FC684" s="453" t="n">
        <f aca="false">1-EP684/CA684</f>
        <v>0.161105431111937</v>
      </c>
      <c r="FD684" s="432" t="n">
        <f aca="false">CA684-EP684</f>
        <v>0.115226945377996</v>
      </c>
      <c r="FE684" s="453" t="n">
        <f aca="false">1-EQ684/CB684</f>
        <v>0.736111111111111</v>
      </c>
      <c r="FF684" s="431" t="n">
        <f aca="false">CB684-EQ684</f>
        <v>53</v>
      </c>
      <c r="FG684" s="406" t="n">
        <v>50400</v>
      </c>
      <c r="FH684" s="590" t="n">
        <v>196</v>
      </c>
      <c r="FI684" s="591"/>
      <c r="FJ684" s="592"/>
      <c r="FK684" s="456" t="n">
        <f aca="false">3000/BS684*24</f>
        <v>2.65908335487683</v>
      </c>
      <c r="FL684" s="531" t="n">
        <v>1800</v>
      </c>
      <c r="FM684" s="456" t="n">
        <f aca="false">FL684/BS684*1000</f>
        <v>66.4770838719208</v>
      </c>
      <c r="FN684" s="531" t="n">
        <v>6116</v>
      </c>
      <c r="FO684" s="533" t="n">
        <f aca="false">FN684/11.15/1.2/1000</f>
        <v>0.457100149476831</v>
      </c>
      <c r="FP684" s="450" t="n">
        <f aca="false">FN684/BS684*1000</f>
        <v>225.874358311482</v>
      </c>
      <c r="FQ684" s="458" t="n">
        <v>25.2</v>
      </c>
      <c r="FR684" s="459" t="n">
        <f aca="false">FQ684/BS684*1000</f>
        <v>0.930679174206891</v>
      </c>
      <c r="FS684" s="577" t="n">
        <v>8.04</v>
      </c>
      <c r="FT684" s="578" t="n">
        <v>14.4</v>
      </c>
      <c r="FU684" s="661" t="n">
        <v>47</v>
      </c>
      <c r="FV684" s="580" t="n">
        <v>4</v>
      </c>
      <c r="FW684" s="581" t="n">
        <v>0.18</v>
      </c>
      <c r="FX684" s="580" t="n">
        <v>8</v>
      </c>
      <c r="FY684" s="453" t="n">
        <f aca="false">1-FV684/(EG684+DD684)</f>
        <v>0.789473684210526</v>
      </c>
      <c r="FZ684" s="453" t="n">
        <f aca="false">1-FW684/(EF684+DC684)</f>
        <v>0.7</v>
      </c>
      <c r="GA684" s="430" t="n">
        <f aca="false">EF684+DC684-FW684</f>
        <v>0.42</v>
      </c>
      <c r="GB684" s="514" t="n">
        <f aca="false">1-FT684/(DZ684+CW684)</f>
        <v>0.257731958762887</v>
      </c>
      <c r="GC684" s="515" t="n">
        <f aca="false">(CW684+DZ684-FT684)</f>
        <v>5</v>
      </c>
      <c r="GD684" s="514" t="n">
        <f aca="false">1-FU684/(EA684+CX684)</f>
        <v>0.327033218785796</v>
      </c>
      <c r="GE684" s="528" t="n">
        <f aca="false">CX684+EA684-FU684</f>
        <v>22.84</v>
      </c>
      <c r="GF684" s="462" t="n">
        <f aca="false">4100/BS684*24</f>
        <v>3.63408058499834</v>
      </c>
      <c r="GG684" s="607" t="n">
        <v>12</v>
      </c>
      <c r="GH684" s="451" t="n">
        <f aca="false">GG684/80</f>
        <v>0.15</v>
      </c>
      <c r="GI684" s="406" t="n">
        <v>84</v>
      </c>
      <c r="GJ684" s="463" t="n">
        <f aca="false">GI684/GG684</f>
        <v>7</v>
      </c>
      <c r="GK684" s="464" t="n">
        <f aca="false">GG684/(BS684/24)*1000</f>
        <v>10.6363334195073</v>
      </c>
      <c r="GL684" s="465" t="n">
        <v>8.54</v>
      </c>
      <c r="GM684" s="530" t="n">
        <v>13.6</v>
      </c>
      <c r="GN684" s="407"/>
      <c r="GO684" s="514" t="n">
        <f aca="false">1-GM684/FT684</f>
        <v>0.0555555555555556</v>
      </c>
      <c r="GP684" s="451" t="n">
        <f aca="false">1-GN684/FU684</f>
        <v>1</v>
      </c>
      <c r="GQ684" s="578" t="n">
        <v>8</v>
      </c>
      <c r="GR684" s="456" t="n">
        <f aca="false">4300/BS684*24</f>
        <v>3.81135280865679</v>
      </c>
      <c r="GS684" s="532" t="n">
        <f aca="false">HC684</f>
        <v>13.5</v>
      </c>
      <c r="GT684" s="532" t="n">
        <f aca="false">HD684</f>
        <v>41.85</v>
      </c>
      <c r="GU684" s="514" t="n">
        <f aca="false">1-GS684/GM684</f>
        <v>0.00735294117647056</v>
      </c>
      <c r="GV684" s="514"/>
      <c r="GW684" s="514" t="n">
        <f aca="false">1-HC684/FT684</f>
        <v>0.0625</v>
      </c>
      <c r="GX684" s="514" t="n">
        <f aca="false">1-HD684/FU684</f>
        <v>0.109574468085106</v>
      </c>
      <c r="GY684" s="463" t="n">
        <f aca="false">GK684/(FU684-HD684)</f>
        <v>2.06530746009851</v>
      </c>
      <c r="GZ684" s="406" t="n">
        <v>26677</v>
      </c>
      <c r="HA684" s="582" t="n">
        <v>8.54</v>
      </c>
      <c r="HB684" s="452" t="n">
        <v>8.09</v>
      </c>
      <c r="HC684" s="578" t="n">
        <v>13.5</v>
      </c>
      <c r="HD684" s="464" t="n">
        <f aca="false">HC684*3.1</f>
        <v>41.85</v>
      </c>
      <c r="HE684" s="464" t="n">
        <v>14.1</v>
      </c>
      <c r="HF684" s="464" t="n">
        <f aca="false">HE684*2.7</f>
        <v>38.07</v>
      </c>
      <c r="HG684" s="583"/>
      <c r="HH684" s="576" t="n">
        <v>3</v>
      </c>
      <c r="HI684" s="584" t="n">
        <v>10950</v>
      </c>
      <c r="HJ684" s="407" t="n">
        <f aca="false">HI684*0.67</f>
        <v>7336.5</v>
      </c>
      <c r="HK684" s="407" t="n">
        <v>246</v>
      </c>
      <c r="HL684" s="550" t="n">
        <v>2230</v>
      </c>
      <c r="HM684" s="585" t="n">
        <v>3.7</v>
      </c>
      <c r="HN684" s="462" t="n">
        <v>2.13</v>
      </c>
      <c r="HO684" s="575" t="n">
        <v>0.11</v>
      </c>
      <c r="HP684" s="549" t="n">
        <v>0.01</v>
      </c>
      <c r="HQ684" s="586" t="n">
        <v>4.4</v>
      </c>
      <c r="HR684" s="587" t="n">
        <v>0.14</v>
      </c>
      <c r="HS684" s="521" t="n">
        <v>0.11</v>
      </c>
      <c r="HT684" s="588" t="n">
        <v>4</v>
      </c>
      <c r="HU684" s="523" t="n">
        <f aca="false">72500/BA684*24</f>
        <v>70.5110021477489</v>
      </c>
      <c r="HV684" s="514" t="n">
        <f aca="false">1-HC684/BE684</f>
        <v>0.626038781163435</v>
      </c>
      <c r="HW684" s="514" t="n">
        <f aca="false">1-HD684/BF684</f>
        <v>0.750892857142857</v>
      </c>
      <c r="HX684" s="514" t="n">
        <f aca="false">1-HN684/BK684</f>
        <v>0.853103448275862</v>
      </c>
      <c r="HY684" s="600"/>
    </row>
    <row r="685" s="599" customFormat="true" ht="15.9" hidden="false" customHeight="true" outlineLevel="0" collapsed="false">
      <c r="A685" s="401" t="n">
        <v>44167</v>
      </c>
      <c r="B685" s="516" t="n">
        <v>34632</v>
      </c>
      <c r="C685" s="403" t="n">
        <f aca="false">B685/$B$6</f>
        <v>0.69264</v>
      </c>
      <c r="D685" s="572"/>
      <c r="E685" s="573"/>
      <c r="F685" s="407"/>
      <c r="G685" s="407"/>
      <c r="H685" s="403"/>
      <c r="I685" s="574"/>
      <c r="J685" s="407"/>
      <c r="K685" s="575"/>
      <c r="L685" s="575"/>
      <c r="M685" s="575"/>
      <c r="N685" s="576"/>
      <c r="O685" s="576"/>
      <c r="P685" s="410"/>
      <c r="Q685" s="410" t="n">
        <v>1920</v>
      </c>
      <c r="R685" s="410"/>
      <c r="S685" s="410"/>
      <c r="T685" s="411" t="n">
        <v>4.95</v>
      </c>
      <c r="U685" s="410" t="n">
        <f aca="false">V685/2.9</f>
        <v>3270.34482758621</v>
      </c>
      <c r="V685" s="410" t="n">
        <v>9484</v>
      </c>
      <c r="W685" s="410" t="n">
        <v>2954</v>
      </c>
      <c r="X685" s="517" t="n">
        <v>480</v>
      </c>
      <c r="Y685" s="474"/>
      <c r="Z685" s="430"/>
      <c r="AA685" s="410"/>
      <c r="AB685" s="410"/>
      <c r="AC685" s="410"/>
      <c r="AD685" s="475"/>
      <c r="AE685" s="478"/>
      <c r="AF685" s="479" t="n">
        <f aca="false">X685+Q685</f>
        <v>2400</v>
      </c>
      <c r="AG685" s="478" t="n">
        <f aca="false">AF685/$AF$6</f>
        <v>0.96</v>
      </c>
      <c r="AH685" s="479" t="n">
        <f aca="false">AI685/2.9</f>
        <v>2616.27586206897</v>
      </c>
      <c r="AI685" s="479" t="n">
        <f aca="false">(V685*Q685+F685*X685)/AF685</f>
        <v>7587.2</v>
      </c>
      <c r="AJ685" s="474" t="n">
        <f aca="false">(V685*Q685+X685*F685)/1000</f>
        <v>18209.28</v>
      </c>
      <c r="AK685" s="478" t="n">
        <f aca="false">AJ685/$AJ$6</f>
        <v>0.809301333333333</v>
      </c>
      <c r="AL685" s="448" t="n">
        <v>37</v>
      </c>
      <c r="AM685" s="480"/>
      <c r="AN685" s="474" t="n">
        <v>4759</v>
      </c>
      <c r="AO685" s="474" t="n">
        <v>4737</v>
      </c>
      <c r="AP685" s="480" t="n">
        <v>7.34</v>
      </c>
      <c r="AQ685" s="448" t="n">
        <v>590</v>
      </c>
      <c r="AR685" s="474" t="n">
        <f aca="false">AQ685*3</f>
        <v>1770</v>
      </c>
      <c r="AS685" s="658" t="n">
        <f aca="false">AR685/AQ685</f>
        <v>3</v>
      </c>
      <c r="AT685" s="474" t="n">
        <v>5990</v>
      </c>
      <c r="AU685" s="448"/>
      <c r="AV685" s="481" t="n">
        <v>0.8</v>
      </c>
      <c r="AW685" s="480"/>
      <c r="AX685" s="480"/>
      <c r="AY685" s="481"/>
      <c r="AZ685" s="481"/>
      <c r="BA685" s="421" t="n">
        <f aca="false">CC685+DF685</f>
        <v>38247</v>
      </c>
      <c r="BB685" s="422" t="n">
        <f aca="false">BA685/$BA$6</f>
        <v>0.76494</v>
      </c>
      <c r="BC685" s="423"/>
      <c r="BD685" s="424" t="n">
        <v>8.01</v>
      </c>
      <c r="BE685" s="425" t="n">
        <v>30.1</v>
      </c>
      <c r="BF685" s="421" t="n">
        <v>160</v>
      </c>
      <c r="BG685" s="427" t="n">
        <v>9780</v>
      </c>
      <c r="BH685" s="421" t="n">
        <f aca="false">BG685*0.67</f>
        <v>6552.6</v>
      </c>
      <c r="BI685" s="433"/>
      <c r="BJ685" s="422"/>
      <c r="BK685" s="428" t="n">
        <v>22.4</v>
      </c>
      <c r="BL685" s="428"/>
      <c r="BM685" s="429"/>
      <c r="BN685" s="423"/>
      <c r="BO685" s="426" t="n">
        <v>72</v>
      </c>
      <c r="BP685" s="426"/>
      <c r="BQ685" s="424" t="n">
        <v>5.65</v>
      </c>
      <c r="BR685" s="422" t="n">
        <f aca="false">BQ685/$BQ$6</f>
        <v>0.784722222222222</v>
      </c>
      <c r="BS685" s="410" t="n">
        <f aca="false">BA685+AF685</f>
        <v>40647</v>
      </c>
      <c r="BT685" s="430" t="n">
        <f aca="false">(BD685*BA685+AP685*AF685)/(AF685+BA685)</f>
        <v>7.97043988486235</v>
      </c>
      <c r="BU685" s="431" t="n">
        <f aca="false">(AQ685*Y685+BA685*BE685)/(BA685+Y685)</f>
        <v>30.1</v>
      </c>
      <c r="BV685" s="431" t="n">
        <f aca="false">(BA685*BF685+AR685*AF685)/(AF685+BA685)</f>
        <v>255.06236622629</v>
      </c>
      <c r="BW685" s="431" t="n">
        <f aca="false">(BA685*BG685+AS685*AF685)/(AF685+BA685)</f>
        <v>9202.71754373017</v>
      </c>
      <c r="BX685" s="431" t="n">
        <f aca="false">BW685*0.65</f>
        <v>5981.76640342461</v>
      </c>
      <c r="BY685" s="431" t="n">
        <f aca="false">(BK685*BA685+AY685*AF685)/BS685</f>
        <v>21.0773931655473</v>
      </c>
      <c r="BZ685" s="431"/>
      <c r="CA685" s="432"/>
      <c r="CB685" s="431" t="n">
        <f aca="false">BO685</f>
        <v>72</v>
      </c>
      <c r="CC685" s="433" t="n">
        <v>19255</v>
      </c>
      <c r="CD685" s="412" t="n">
        <f aca="false">CC685+AF685/2</f>
        <v>20455</v>
      </c>
      <c r="CE685" s="422" t="n">
        <f aca="false">CD685/25000</f>
        <v>0.8182</v>
      </c>
      <c r="CF685" s="434" t="n">
        <f aca="false">6700/CD685*24</f>
        <v>7.86115864091909</v>
      </c>
      <c r="CG685" s="435" t="n">
        <v>7.82</v>
      </c>
      <c r="CH685" s="428" t="n">
        <v>3.6</v>
      </c>
      <c r="CI685" s="447" t="n">
        <f aca="false">9500/CD685*24</f>
        <v>11.1464189684674</v>
      </c>
      <c r="CJ685" s="437" t="n">
        <v>26.2</v>
      </c>
      <c r="CK685" s="437" t="n">
        <v>2.01</v>
      </c>
      <c r="CL685" s="424" t="n">
        <v>7.87</v>
      </c>
      <c r="CM685" s="424" t="n">
        <v>19.3</v>
      </c>
      <c r="CN685" s="424" t="n">
        <v>94</v>
      </c>
      <c r="CO685" s="433"/>
      <c r="CP685" s="433"/>
      <c r="CQ685" s="438"/>
      <c r="CR685" s="438" t="n">
        <v>0.98</v>
      </c>
      <c r="CS685" s="425"/>
      <c r="CT685" s="433" t="n">
        <f aca="false">3500/CD685*24</f>
        <v>4.10657540943535</v>
      </c>
      <c r="CU685" s="435" t="n">
        <v>7.1</v>
      </c>
      <c r="CV685" s="439" t="n">
        <v>8.14</v>
      </c>
      <c r="CW685" s="440" t="n">
        <v>20</v>
      </c>
      <c r="CX685" s="661" t="n">
        <f aca="false">CW685*3.6</f>
        <v>72</v>
      </c>
      <c r="CY685" s="442" t="n">
        <v>11060</v>
      </c>
      <c r="CZ685" s="443" t="n">
        <v>5.2</v>
      </c>
      <c r="DA685" s="443" t="n">
        <v>0.19</v>
      </c>
      <c r="DB685" s="443" t="n">
        <v>4.2</v>
      </c>
      <c r="DC685" s="443" t="n">
        <v>0.6</v>
      </c>
      <c r="DD685" s="444" t="n">
        <v>21</v>
      </c>
      <c r="DE685" s="441" t="n">
        <v>16</v>
      </c>
      <c r="DF685" s="445" t="n">
        <v>18992</v>
      </c>
      <c r="DG685" s="446" t="n">
        <f aca="false">DF685+AF685/2</f>
        <v>20192</v>
      </c>
      <c r="DH685" s="422" t="n">
        <f aca="false">DG685/25000</f>
        <v>0.80768</v>
      </c>
      <c r="DI685" s="447" t="n">
        <f aca="false">6700/DG685*24</f>
        <v>7.9635499207607</v>
      </c>
      <c r="DJ685" s="435"/>
      <c r="DK685" s="428" t="n">
        <v>3.6</v>
      </c>
      <c r="DL685" s="447" t="n">
        <f aca="false">9500/DG685*24</f>
        <v>11.2916006339144</v>
      </c>
      <c r="DM685" s="423" t="n">
        <v>26.1</v>
      </c>
      <c r="DN685" s="423" t="n">
        <v>1.97</v>
      </c>
      <c r="DO685" s="424"/>
      <c r="DP685" s="424" t="n">
        <v>17.8</v>
      </c>
      <c r="DQ685" s="424" t="n">
        <v>94</v>
      </c>
      <c r="DR685" s="433"/>
      <c r="DS685" s="433"/>
      <c r="DT685" s="438"/>
      <c r="DU685" s="438" t="n">
        <v>0.98</v>
      </c>
      <c r="DV685" s="425"/>
      <c r="DW685" s="447" t="n">
        <f aca="false">3500/DG685*24</f>
        <v>4.16006339144216</v>
      </c>
      <c r="DX685" s="435" t="n">
        <v>6.58</v>
      </c>
      <c r="DY685" s="439"/>
      <c r="DZ685" s="440"/>
      <c r="EA685" s="661"/>
      <c r="EB685" s="442"/>
      <c r="EC685" s="443"/>
      <c r="ED685" s="443"/>
      <c r="EE685" s="443"/>
      <c r="EF685" s="443"/>
      <c r="EG685" s="444"/>
      <c r="EH685" s="441"/>
      <c r="EI685" s="430" t="n">
        <f aca="false">CV685</f>
        <v>8.14</v>
      </c>
      <c r="EJ685" s="448" t="n">
        <f aca="false">CW685</f>
        <v>20</v>
      </c>
      <c r="EK685" s="449" t="n">
        <f aca="false">CX685</f>
        <v>72</v>
      </c>
      <c r="EL685" s="418" t="n">
        <f aca="false">CY685</f>
        <v>11060</v>
      </c>
      <c r="EM685" s="432" t="n">
        <f aca="false">CZ685</f>
        <v>5.2</v>
      </c>
      <c r="EN685" s="432" t="n">
        <f aca="false">DA685</f>
        <v>0.19</v>
      </c>
      <c r="EO685" s="432" t="n">
        <f aca="false">DB685</f>
        <v>4.2</v>
      </c>
      <c r="EP685" s="432" t="n">
        <f aca="false">DC685</f>
        <v>0.6</v>
      </c>
      <c r="EQ685" s="431" t="n">
        <f aca="false">DD685</f>
        <v>21</v>
      </c>
      <c r="ER685" s="449" t="n">
        <f aca="false">DE685</f>
        <v>16</v>
      </c>
      <c r="ES685" s="450" t="n">
        <f aca="false">44000/(BA685+AF685)*24</f>
        <v>25.9797771053214</v>
      </c>
      <c r="ET685" s="451" t="n">
        <f aca="false">(BA685+AF685)/BA$6</f>
        <v>0.81294</v>
      </c>
      <c r="EU685" s="452" t="n">
        <f aca="false">BV685/1000/ES685*24</f>
        <v>0.235625454545455</v>
      </c>
      <c r="EV685" s="451" t="n">
        <f aca="false">EU685/$EU$6</f>
        <v>0.436343434343434</v>
      </c>
      <c r="EW685" s="514" t="n">
        <f aca="false">1-EM685/BY685</f>
        <v>0.753290174019251</v>
      </c>
      <c r="EX685" s="515" t="n">
        <f aca="false">BY685-EM685</f>
        <v>15.8773931655473</v>
      </c>
      <c r="EY685" s="514" t="n">
        <f aca="false">1-EJ685/BU685</f>
        <v>0.335548172757475</v>
      </c>
      <c r="EZ685" s="515" t="n">
        <f aca="false">BU685-EJ685</f>
        <v>10.1</v>
      </c>
      <c r="FA685" s="451" t="n">
        <f aca="false">1-EK685/BV685</f>
        <v>0.717716097967498</v>
      </c>
      <c r="FB685" s="432" t="n">
        <f aca="false">BV685-EK685</f>
        <v>183.06236622629</v>
      </c>
      <c r="FC685" s="453"/>
      <c r="FD685" s="432"/>
      <c r="FE685" s="453" t="n">
        <f aca="false">1-EQ685/CB685</f>
        <v>0.708333333333333</v>
      </c>
      <c r="FF685" s="431" t="n">
        <f aca="false">CB685-EQ685</f>
        <v>51</v>
      </c>
      <c r="FG685" s="406" t="n">
        <v>50400</v>
      </c>
      <c r="FH685" s="590" t="n">
        <v>105</v>
      </c>
      <c r="FI685" s="591"/>
      <c r="FJ685" s="592"/>
      <c r="FK685" s="456" t="n">
        <f aca="false">3000/BS685*24</f>
        <v>1.77134843899919</v>
      </c>
      <c r="FL685" s="531" t="n">
        <v>2000</v>
      </c>
      <c r="FM685" s="456" t="n">
        <f aca="false">FL685/BS685*1000</f>
        <v>49.204123305533</v>
      </c>
      <c r="FN685" s="531" t="n">
        <v>7367</v>
      </c>
      <c r="FO685" s="533" t="n">
        <f aca="false">FN685/11.15/1.2/1000</f>
        <v>0.550597907324365</v>
      </c>
      <c r="FP685" s="450" t="n">
        <f aca="false">FN685/BS685*1000</f>
        <v>181.243388195931</v>
      </c>
      <c r="FQ685" s="458" t="n">
        <v>28.8</v>
      </c>
      <c r="FR685" s="459" t="n">
        <f aca="false">FQ685/BS685*1000</f>
        <v>0.708539375599675</v>
      </c>
      <c r="FS685" s="577" t="n">
        <v>8.02</v>
      </c>
      <c r="FT685" s="578" t="n">
        <v>14.3</v>
      </c>
      <c r="FU685" s="661" t="n">
        <v>48</v>
      </c>
      <c r="FV685" s="580" t="n">
        <v>4</v>
      </c>
      <c r="FW685" s="581"/>
      <c r="FX685" s="580"/>
      <c r="FY685" s="453" t="n">
        <f aca="false">1-FV685/(EG685+DD685)</f>
        <v>0.80952380952381</v>
      </c>
      <c r="FZ685" s="453"/>
      <c r="GA685" s="430"/>
      <c r="GB685" s="514" t="n">
        <f aca="false">1-FT685/(DZ685+CW685)</f>
        <v>0.285</v>
      </c>
      <c r="GC685" s="515" t="n">
        <f aca="false">CW685+DZ685-FT685</f>
        <v>5.7</v>
      </c>
      <c r="GD685" s="514" t="n">
        <f aca="false">1-FU685/(EA685+CX685)</f>
        <v>0.333333333333333</v>
      </c>
      <c r="GE685" s="528" t="n">
        <f aca="false">CX685+EA685-FU685</f>
        <v>24</v>
      </c>
      <c r="GF685" s="462" t="n">
        <f aca="false">4100/BS685*24</f>
        <v>2.42084286663222</v>
      </c>
      <c r="GG685" s="607" t="n">
        <v>12</v>
      </c>
      <c r="GH685" s="451" t="n">
        <f aca="false">GG685/80</f>
        <v>0.15</v>
      </c>
      <c r="GI685" s="406" t="n">
        <v>84</v>
      </c>
      <c r="GJ685" s="463" t="n">
        <f aca="false">GI685/GG685</f>
        <v>7</v>
      </c>
      <c r="GK685" s="464" t="n">
        <f aca="false">GG685/(BS685/24)*1000</f>
        <v>7.08539375599675</v>
      </c>
      <c r="GL685" s="465" t="n">
        <v>8.2</v>
      </c>
      <c r="GM685" s="530" t="n">
        <v>14.2</v>
      </c>
      <c r="GN685" s="407"/>
      <c r="GO685" s="514" t="n">
        <f aca="false">1-GM685/FT685</f>
        <v>0.00699300699300709</v>
      </c>
      <c r="GP685" s="451" t="n">
        <f aca="false">1-GN685/FU685</f>
        <v>1</v>
      </c>
      <c r="GQ685" s="578" t="n">
        <v>8</v>
      </c>
      <c r="GR685" s="456" t="n">
        <f aca="false">4300/BS685*24</f>
        <v>2.5389327625655</v>
      </c>
      <c r="GS685" s="532" t="n">
        <f aca="false">HC685</f>
        <v>13.5</v>
      </c>
      <c r="GT685" s="532" t="n">
        <f aca="false">HD685</f>
        <v>41.85</v>
      </c>
      <c r="GU685" s="514" t="n">
        <f aca="false">1-GS685/GM685</f>
        <v>0.0492957746478873</v>
      </c>
      <c r="GV685" s="514"/>
      <c r="GW685" s="514" t="n">
        <f aca="false">1-HC685/FT685</f>
        <v>0.0559440559440559</v>
      </c>
      <c r="GX685" s="514" t="n">
        <f aca="false">1-HD685/FU685</f>
        <v>0.128125</v>
      </c>
      <c r="GY685" s="463" t="n">
        <f aca="false">GK685/(FU685-HD685)</f>
        <v>1.15209654569053</v>
      </c>
      <c r="GZ685" s="406" t="n">
        <v>41903</v>
      </c>
      <c r="HA685" s="582" t="n">
        <v>8.46</v>
      </c>
      <c r="HB685" s="452" t="n">
        <v>8.05</v>
      </c>
      <c r="HC685" s="578" t="n">
        <v>13.5</v>
      </c>
      <c r="HD685" s="464" t="n">
        <f aca="false">HC685*3.1</f>
        <v>41.85</v>
      </c>
      <c r="HE685" s="464" t="n">
        <v>14.8</v>
      </c>
      <c r="HF685" s="464" t="n">
        <f aca="false">HE685*2.7</f>
        <v>39.96</v>
      </c>
      <c r="HG685" s="583"/>
      <c r="HH685" s="576" t="n">
        <v>4</v>
      </c>
      <c r="HI685" s="584" t="n">
        <v>11140</v>
      </c>
      <c r="HJ685" s="407" t="n">
        <f aca="false">HI685*0.67</f>
        <v>7463.8</v>
      </c>
      <c r="HK685" s="407"/>
      <c r="HL685" s="550"/>
      <c r="HM685" s="585"/>
      <c r="HN685" s="462" t="n">
        <v>5.14</v>
      </c>
      <c r="HO685" s="575"/>
      <c r="HP685" s="549" t="n">
        <v>0.01</v>
      </c>
      <c r="HQ685" s="586"/>
      <c r="HR685" s="587"/>
      <c r="HS685" s="521" t="n">
        <v>0.22</v>
      </c>
      <c r="HT685" s="588" t="n">
        <v>4</v>
      </c>
      <c r="HU685" s="523" t="n">
        <f aca="false">72500/BA685*24</f>
        <v>45.4937642168013</v>
      </c>
      <c r="HV685" s="514" t="n">
        <f aca="false">1-HC685/BE685</f>
        <v>0.551495016611296</v>
      </c>
      <c r="HW685" s="514" t="n">
        <f aca="false">1-HD685/BF685</f>
        <v>0.7384375</v>
      </c>
      <c r="HX685" s="514" t="n">
        <f aca="false">1-HN685/BK685</f>
        <v>0.770535714285714</v>
      </c>
      <c r="HY685" s="600" t="s">
        <v>288</v>
      </c>
    </row>
    <row r="686" s="599" customFormat="true" ht="15.9" hidden="false" customHeight="true" outlineLevel="0" collapsed="false">
      <c r="A686" s="401" t="n">
        <v>44168</v>
      </c>
      <c r="B686" s="516" t="n">
        <v>37029</v>
      </c>
      <c r="C686" s="403" t="n">
        <f aca="false">B686/$B$6</f>
        <v>0.74058</v>
      </c>
      <c r="D686" s="572"/>
      <c r="E686" s="573"/>
      <c r="F686" s="407"/>
      <c r="G686" s="407"/>
      <c r="H686" s="403"/>
      <c r="I686" s="574"/>
      <c r="J686" s="407"/>
      <c r="K686" s="575"/>
      <c r="L686" s="575"/>
      <c r="M686" s="575"/>
      <c r="N686" s="576"/>
      <c r="O686" s="576"/>
      <c r="P686" s="410"/>
      <c r="Q686" s="410" t="n">
        <v>1920</v>
      </c>
      <c r="R686" s="410"/>
      <c r="S686" s="410"/>
      <c r="T686" s="411" t="n">
        <v>4.92</v>
      </c>
      <c r="U686" s="410" t="n">
        <f aca="false">V686/2.9</f>
        <v>3273.10344827586</v>
      </c>
      <c r="V686" s="410" t="n">
        <v>9492</v>
      </c>
      <c r="W686" s="410" t="n">
        <v>3398</v>
      </c>
      <c r="X686" s="517" t="n">
        <v>480</v>
      </c>
      <c r="Y686" s="474"/>
      <c r="Z686" s="430"/>
      <c r="AA686" s="410"/>
      <c r="AB686" s="410"/>
      <c r="AC686" s="410"/>
      <c r="AD686" s="475"/>
      <c r="AE686" s="478"/>
      <c r="AF686" s="479" t="n">
        <f aca="false">X686+Q686</f>
        <v>2400</v>
      </c>
      <c r="AG686" s="478" t="n">
        <f aca="false">AF686/$AF$6</f>
        <v>0.96</v>
      </c>
      <c r="AH686" s="479" t="n">
        <f aca="false">AI686/2.9</f>
        <v>2618.48275862069</v>
      </c>
      <c r="AI686" s="479" t="n">
        <f aca="false">(V686*Q686+F686*X686)/AF686</f>
        <v>7593.6</v>
      </c>
      <c r="AJ686" s="474" t="n">
        <f aca="false">(V686*Q686+X686*F686)/1000</f>
        <v>18224.64</v>
      </c>
      <c r="AK686" s="478" t="n">
        <f aca="false">AJ686/$AJ$6</f>
        <v>0.809984</v>
      </c>
      <c r="AL686" s="448" t="n">
        <v>37</v>
      </c>
      <c r="AM686" s="480"/>
      <c r="AN686" s="474" t="n">
        <v>4788</v>
      </c>
      <c r="AO686" s="474" t="n">
        <v>4714</v>
      </c>
      <c r="AP686" s="480" t="n">
        <v>7.29</v>
      </c>
      <c r="AQ686" s="448" t="n">
        <v>589</v>
      </c>
      <c r="AR686" s="474" t="n">
        <f aca="false">AQ686*3</f>
        <v>1767</v>
      </c>
      <c r="AS686" s="658" t="n">
        <f aca="false">AR686/AQ686</f>
        <v>3</v>
      </c>
      <c r="AT686" s="474" t="n">
        <v>5610</v>
      </c>
      <c r="AU686" s="448"/>
      <c r="AV686" s="481" t="n">
        <v>1</v>
      </c>
      <c r="AW686" s="480"/>
      <c r="AX686" s="480"/>
      <c r="AY686" s="481"/>
      <c r="AZ686" s="481"/>
      <c r="BA686" s="421" t="n">
        <f aca="false">CC686+DF686</f>
        <v>36429</v>
      </c>
      <c r="BB686" s="422" t="n">
        <f aca="false">BA686/$BA$6</f>
        <v>0.72858</v>
      </c>
      <c r="BC686" s="423"/>
      <c r="BD686" s="424" t="n">
        <v>7.97</v>
      </c>
      <c r="BE686" s="425" t="n">
        <v>29.7</v>
      </c>
      <c r="BF686" s="421" t="n">
        <v>164</v>
      </c>
      <c r="BG686" s="427" t="n">
        <v>9950</v>
      </c>
      <c r="BH686" s="421" t="n">
        <f aca="false">BG686*0.67</f>
        <v>6666.5</v>
      </c>
      <c r="BI686" s="433"/>
      <c r="BJ686" s="422"/>
      <c r="BK686" s="428" t="n">
        <v>22.8</v>
      </c>
      <c r="BL686" s="428"/>
      <c r="BM686" s="429"/>
      <c r="BN686" s="423"/>
      <c r="BO686" s="426" t="n">
        <v>83</v>
      </c>
      <c r="BP686" s="426"/>
      <c r="BQ686" s="424" t="n">
        <v>5.39</v>
      </c>
      <c r="BR686" s="422" t="n">
        <f aca="false">BQ686/$BQ$6</f>
        <v>0.748611111111111</v>
      </c>
      <c r="BS686" s="410" t="n">
        <f aca="false">BA686+AF686</f>
        <v>38829</v>
      </c>
      <c r="BT686" s="430" t="n">
        <f aca="false">(BD686*BA686+AP686*AF686)/(AF686+BA686)</f>
        <v>7.92796955883489</v>
      </c>
      <c r="BU686" s="431" t="n">
        <f aca="false">(AQ686*Y686+BA686*BE686)/(BA686+Y686)</f>
        <v>29.7</v>
      </c>
      <c r="BV686" s="431" t="n">
        <f aca="false">(BA686*BF686+AR686*AF686)/(AF686+BA686)</f>
        <v>263.080584099513</v>
      </c>
      <c r="BW686" s="431" t="n">
        <f aca="false">(BA686*BG686+AS686*AF686)/(AF686+BA686)</f>
        <v>9335.18117901568</v>
      </c>
      <c r="BX686" s="431" t="n">
        <f aca="false">BW686*0.65</f>
        <v>6067.86776636019</v>
      </c>
      <c r="BY686" s="431" t="n">
        <f aca="false">(BK686*BA686+AY686*AF686)/BS686</f>
        <v>21.3907440315228</v>
      </c>
      <c r="BZ686" s="431"/>
      <c r="CA686" s="432"/>
      <c r="CB686" s="431" t="n">
        <f aca="false">BO686</f>
        <v>83</v>
      </c>
      <c r="CC686" s="433" t="n">
        <v>18574</v>
      </c>
      <c r="CD686" s="412" t="n">
        <f aca="false">CC686+AF686/2</f>
        <v>19774</v>
      </c>
      <c r="CE686" s="422" t="n">
        <f aca="false">CD686/25000</f>
        <v>0.79096</v>
      </c>
      <c r="CF686" s="434" t="n">
        <f aca="false">6700/CD686*24</f>
        <v>8.13189036108021</v>
      </c>
      <c r="CG686" s="435"/>
      <c r="CH686" s="428"/>
      <c r="CI686" s="447" t="n">
        <f aca="false">9500/CD686*24</f>
        <v>11.5302923030242</v>
      </c>
      <c r="CJ686" s="437" t="n">
        <v>24.7</v>
      </c>
      <c r="CK686" s="437" t="n">
        <v>1.98</v>
      </c>
      <c r="CL686" s="424"/>
      <c r="CM686" s="424" t="n">
        <v>17.8</v>
      </c>
      <c r="CN686" s="424" t="n">
        <v>93</v>
      </c>
      <c r="CO686" s="433"/>
      <c r="CP686" s="433"/>
      <c r="CQ686" s="438"/>
      <c r="CR686" s="438" t="n">
        <v>0.97</v>
      </c>
      <c r="CS686" s="425"/>
      <c r="CT686" s="433" t="n">
        <f aca="false">3500/CD686*24</f>
        <v>4.24800242742996</v>
      </c>
      <c r="CU686" s="435" t="n">
        <v>6.83</v>
      </c>
      <c r="CV686" s="439"/>
      <c r="CW686" s="440"/>
      <c r="CX686" s="661"/>
      <c r="CY686" s="442"/>
      <c r="CZ686" s="443"/>
      <c r="DA686" s="443"/>
      <c r="DB686" s="443"/>
      <c r="DC686" s="443"/>
      <c r="DD686" s="444"/>
      <c r="DE686" s="441"/>
      <c r="DF686" s="445" t="n">
        <v>17855</v>
      </c>
      <c r="DG686" s="446" t="n">
        <f aca="false">DF686+AF686/2</f>
        <v>19055</v>
      </c>
      <c r="DH686" s="422" t="n">
        <f aca="false">DG686/25000</f>
        <v>0.7622</v>
      </c>
      <c r="DI686" s="447" t="n">
        <f aca="false">6700/DG686*24</f>
        <v>8.43872999212805</v>
      </c>
      <c r="DJ686" s="435" t="n">
        <v>7.76</v>
      </c>
      <c r="DK686" s="428" t="n">
        <v>5.1</v>
      </c>
      <c r="DL686" s="447" t="n">
        <f aca="false">9500/DG686*24</f>
        <v>11.9653634216741</v>
      </c>
      <c r="DM686" s="423" t="n">
        <v>25.1</v>
      </c>
      <c r="DN686" s="423" t="n">
        <v>1.89</v>
      </c>
      <c r="DO686" s="424" t="n">
        <v>7.75</v>
      </c>
      <c r="DP686" s="424" t="n">
        <v>17</v>
      </c>
      <c r="DQ686" s="424" t="n">
        <v>93</v>
      </c>
      <c r="DR686" s="433"/>
      <c r="DS686" s="433"/>
      <c r="DT686" s="438"/>
      <c r="DU686" s="438" t="n">
        <v>0.97</v>
      </c>
      <c r="DV686" s="425"/>
      <c r="DW686" s="447" t="n">
        <f aca="false">3500/DG686*24</f>
        <v>4.40829178693256</v>
      </c>
      <c r="DX686" s="435" t="n">
        <v>6.52</v>
      </c>
      <c r="DY686" s="439" t="n">
        <v>7.95</v>
      </c>
      <c r="DZ686" s="440" t="n">
        <v>17.8</v>
      </c>
      <c r="EA686" s="661" t="n">
        <f aca="false">DZ686*3.6</f>
        <v>64.08</v>
      </c>
      <c r="EB686" s="442" t="n">
        <v>9860</v>
      </c>
      <c r="EC686" s="443" t="n">
        <v>10.3</v>
      </c>
      <c r="ED686" s="443" t="n">
        <v>0.25</v>
      </c>
      <c r="EE686" s="443" t="n">
        <v>7.7</v>
      </c>
      <c r="EF686" s="443" t="n">
        <v>0.5</v>
      </c>
      <c r="EG686" s="444" t="n">
        <v>15</v>
      </c>
      <c r="EH686" s="441" t="n">
        <v>16</v>
      </c>
      <c r="EI686" s="430" t="n">
        <f aca="false">DY686</f>
        <v>7.95</v>
      </c>
      <c r="EJ686" s="448" t="n">
        <f aca="false">DZ686</f>
        <v>17.8</v>
      </c>
      <c r="EK686" s="449" t="n">
        <f aca="false">EA686</f>
        <v>64.08</v>
      </c>
      <c r="EL686" s="418" t="n">
        <f aca="false">EB686</f>
        <v>9860</v>
      </c>
      <c r="EM686" s="432" t="n">
        <f aca="false">EC686</f>
        <v>10.3</v>
      </c>
      <c r="EN686" s="432" t="n">
        <f aca="false">ED686</f>
        <v>0.25</v>
      </c>
      <c r="EO686" s="432" t="n">
        <f aca="false">EE686</f>
        <v>7.7</v>
      </c>
      <c r="EP686" s="432" t="n">
        <f aca="false">EF686</f>
        <v>0.5</v>
      </c>
      <c r="EQ686" s="431" t="n">
        <f aca="false">EG686</f>
        <v>15</v>
      </c>
      <c r="ER686" s="449" t="n">
        <f aca="false">EH686</f>
        <v>16</v>
      </c>
      <c r="ES686" s="450" t="n">
        <f aca="false">44000/(BA686+AF686)*24</f>
        <v>27.1961678127173</v>
      </c>
      <c r="ET686" s="451" t="n">
        <f aca="false">(BA686+AF686)/BA$6</f>
        <v>0.77658</v>
      </c>
      <c r="EU686" s="452" t="n">
        <f aca="false">BV686/1000/ES686*24</f>
        <v>0.232162636363636</v>
      </c>
      <c r="EV686" s="451" t="n">
        <f aca="false">EU686/$EU$6</f>
        <v>0.429930808080808</v>
      </c>
      <c r="EW686" s="514" t="n">
        <f aca="false">1-EM686/BY686</f>
        <v>0.518483322280832</v>
      </c>
      <c r="EX686" s="515" t="n">
        <f aca="false">BY686-EM686</f>
        <v>11.0907440315228</v>
      </c>
      <c r="EY686" s="514" t="n">
        <f aca="false">1-EJ686/BU686</f>
        <v>0.400673400673401</v>
      </c>
      <c r="EZ686" s="515" t="n">
        <f aca="false">BU686-EJ686</f>
        <v>11.9</v>
      </c>
      <c r="FA686" s="451" t="n">
        <f aca="false">1-EK686/BV686</f>
        <v>0.756424442269898</v>
      </c>
      <c r="FB686" s="432" t="n">
        <f aca="false">BV686-EK686</f>
        <v>199.000584099513</v>
      </c>
      <c r="FC686" s="453"/>
      <c r="FD686" s="432"/>
      <c r="FE686" s="453" t="n">
        <f aca="false">1-EQ686/CB686</f>
        <v>0.819277108433735</v>
      </c>
      <c r="FF686" s="431" t="n">
        <f aca="false">CB686-EQ686</f>
        <v>68</v>
      </c>
      <c r="FG686" s="406" t="n">
        <v>50400</v>
      </c>
      <c r="FH686" s="590" t="n">
        <v>110</v>
      </c>
      <c r="FI686" s="591"/>
      <c r="FJ686" s="592"/>
      <c r="FK686" s="456" t="n">
        <f aca="false">3000/BS686*24</f>
        <v>1.85428416904891</v>
      </c>
      <c r="FL686" s="531" t="n">
        <v>2000</v>
      </c>
      <c r="FM686" s="456" t="n">
        <f aca="false">FL686/BS686*1000</f>
        <v>51.5078935846919</v>
      </c>
      <c r="FN686" s="531" t="n">
        <v>8025</v>
      </c>
      <c r="FO686" s="533" t="n">
        <f aca="false">FN686/11.15/1.2/1000</f>
        <v>0.599775784753363</v>
      </c>
      <c r="FP686" s="450" t="n">
        <f aca="false">FN686/BS686*1000</f>
        <v>206.675423008576</v>
      </c>
      <c r="FQ686" s="458" t="n">
        <v>32.4</v>
      </c>
      <c r="FR686" s="459" t="n">
        <f aca="false">FQ686/BS686*1000</f>
        <v>0.834427876072008</v>
      </c>
      <c r="FS686" s="577" t="n">
        <v>7.92</v>
      </c>
      <c r="FT686" s="578" t="n">
        <v>13.5</v>
      </c>
      <c r="FU686" s="661" t="n">
        <v>52</v>
      </c>
      <c r="FV686" s="580" t="n">
        <v>4</v>
      </c>
      <c r="FW686" s="581"/>
      <c r="FX686" s="580"/>
      <c r="FY686" s="453" t="n">
        <f aca="false">1-FV686/(EG686+DD686)</f>
        <v>0.733333333333333</v>
      </c>
      <c r="FZ686" s="453"/>
      <c r="GA686" s="430"/>
      <c r="GB686" s="514" t="n">
        <f aca="false">1-FT686/(DZ686+CW686)</f>
        <v>0.241573033707865</v>
      </c>
      <c r="GC686" s="515" t="n">
        <f aca="false">(CW686+DZ686-FT686)</f>
        <v>4.3</v>
      </c>
      <c r="GD686" s="514" t="n">
        <f aca="false">1-FU686/(EA686+CX686)</f>
        <v>0.188514357053683</v>
      </c>
      <c r="GE686" s="528" t="n">
        <f aca="false">CX686+EA686-FU686</f>
        <v>12.08</v>
      </c>
      <c r="GF686" s="462" t="n">
        <f aca="false">4100/BS686*24</f>
        <v>2.53418836436684</v>
      </c>
      <c r="GG686" s="607" t="n">
        <v>12</v>
      </c>
      <c r="GH686" s="451" t="n">
        <f aca="false">GG686/80</f>
        <v>0.15</v>
      </c>
      <c r="GI686" s="406" t="n">
        <v>84</v>
      </c>
      <c r="GJ686" s="463" t="n">
        <f aca="false">GI686/GG686</f>
        <v>7</v>
      </c>
      <c r="GK686" s="464" t="n">
        <f aca="false">GG686/(BS686/24)*1000</f>
        <v>7.41713667619563</v>
      </c>
      <c r="GL686" s="465" t="n">
        <v>8.02</v>
      </c>
      <c r="GM686" s="530" t="n">
        <v>13.4</v>
      </c>
      <c r="GN686" s="407"/>
      <c r="GO686" s="514" t="n">
        <f aca="false">1-GM686/FT686</f>
        <v>0.00740740740740742</v>
      </c>
      <c r="GP686" s="451" t="n">
        <f aca="false">1-GN686/FU686</f>
        <v>1</v>
      </c>
      <c r="GQ686" s="578" t="n">
        <v>8</v>
      </c>
      <c r="GR686" s="456" t="n">
        <f aca="false">4300/BS686*24</f>
        <v>2.6578073089701</v>
      </c>
      <c r="GS686" s="532" t="n">
        <f aca="false">HC686</f>
        <v>12.7</v>
      </c>
      <c r="GT686" s="532" t="n">
        <f aca="false">HD686</f>
        <v>39.37</v>
      </c>
      <c r="GU686" s="514" t="n">
        <f aca="false">1-GS686/GM686</f>
        <v>0.0522388059701493</v>
      </c>
      <c r="GV686" s="514"/>
      <c r="GW686" s="514" t="n">
        <f aca="false">1-HC686/FT686</f>
        <v>0.0592592592592593</v>
      </c>
      <c r="GX686" s="514" t="n">
        <f aca="false">1-HD686/FU686</f>
        <v>0.242884615384615</v>
      </c>
      <c r="GY686" s="463" t="n">
        <f aca="false">GK686/(FU686-HD686)</f>
        <v>0.587263394789836</v>
      </c>
      <c r="GZ686" s="406" t="n">
        <v>36397</v>
      </c>
      <c r="HA686" s="582" t="n">
        <v>8.29</v>
      </c>
      <c r="HB686" s="452" t="n">
        <v>8.02</v>
      </c>
      <c r="HC686" s="578" t="n">
        <v>12.7</v>
      </c>
      <c r="HD686" s="464" t="n">
        <f aca="false">HC686*3.1</f>
        <v>39.37</v>
      </c>
      <c r="HE686" s="464" t="n">
        <v>12.5</v>
      </c>
      <c r="HF686" s="464" t="n">
        <f aca="false">HE686*2.7</f>
        <v>33.75</v>
      </c>
      <c r="HG686" s="583"/>
      <c r="HH686" s="576" t="n">
        <v>10</v>
      </c>
      <c r="HI686" s="584" t="n">
        <v>10100</v>
      </c>
      <c r="HJ686" s="407" t="n">
        <f aca="false">HI686*0.67</f>
        <v>6767</v>
      </c>
      <c r="HK686" s="407"/>
      <c r="HL686" s="550"/>
      <c r="HM686" s="585"/>
      <c r="HN686" s="462" t="n">
        <v>9.34</v>
      </c>
      <c r="HO686" s="575"/>
      <c r="HP686" s="549" t="n">
        <v>0.18</v>
      </c>
      <c r="HQ686" s="586"/>
      <c r="HR686" s="587"/>
      <c r="HS686" s="521" t="n">
        <v>0.19</v>
      </c>
      <c r="HT686" s="588" t="n">
        <v>4</v>
      </c>
      <c r="HU686" s="523" t="n">
        <f aca="false">72500/BA686*24</f>
        <v>47.7641439512476</v>
      </c>
      <c r="HV686" s="514" t="n">
        <f aca="false">1-HC686/BE686</f>
        <v>0.572390572390572</v>
      </c>
      <c r="HW686" s="514" t="n">
        <f aca="false">1-HD686/BF686</f>
        <v>0.759939024390244</v>
      </c>
      <c r="HX686" s="514" t="n">
        <f aca="false">1-HN686/BK686</f>
        <v>0.590350877192982</v>
      </c>
      <c r="HY686" s="600"/>
    </row>
    <row r="687" s="599" customFormat="true" ht="15.9" hidden="false" customHeight="true" outlineLevel="0" collapsed="false">
      <c r="A687" s="401" t="n">
        <v>44169</v>
      </c>
      <c r="B687" s="516" t="n">
        <v>28834</v>
      </c>
      <c r="C687" s="403" t="n">
        <f aca="false">B687/$B$6</f>
        <v>0.57668</v>
      </c>
      <c r="D687" s="572"/>
      <c r="E687" s="573"/>
      <c r="F687" s="407"/>
      <c r="G687" s="407"/>
      <c r="H687" s="403"/>
      <c r="I687" s="574"/>
      <c r="J687" s="407"/>
      <c r="K687" s="575"/>
      <c r="L687" s="575"/>
      <c r="M687" s="575"/>
      <c r="N687" s="576"/>
      <c r="O687" s="576"/>
      <c r="P687" s="410"/>
      <c r="Q687" s="410" t="n">
        <v>1920</v>
      </c>
      <c r="R687" s="410"/>
      <c r="S687" s="410"/>
      <c r="T687" s="411" t="n">
        <v>5.06</v>
      </c>
      <c r="U687" s="410" t="n">
        <f aca="false">V687/2.9</f>
        <v>3248.96551724138</v>
      </c>
      <c r="V687" s="410" t="n">
        <v>9422</v>
      </c>
      <c r="W687" s="410" t="n">
        <v>2933</v>
      </c>
      <c r="X687" s="517" t="n">
        <v>480</v>
      </c>
      <c r="Y687" s="474"/>
      <c r="Z687" s="430"/>
      <c r="AA687" s="410"/>
      <c r="AB687" s="410"/>
      <c r="AC687" s="410"/>
      <c r="AD687" s="475"/>
      <c r="AE687" s="478"/>
      <c r="AF687" s="479" t="n">
        <f aca="false">X687+Q687</f>
        <v>2400</v>
      </c>
      <c r="AG687" s="478" t="n">
        <f aca="false">AF687/$AF$6</f>
        <v>0.96</v>
      </c>
      <c r="AH687" s="479" t="n">
        <f aca="false">AI687/2.9</f>
        <v>2599.1724137931</v>
      </c>
      <c r="AI687" s="479" t="n">
        <f aca="false">(V687*Q687+F687*X687)/AF687</f>
        <v>7537.6</v>
      </c>
      <c r="AJ687" s="474" t="n">
        <f aca="false">(V687*Q687+X687*F687)/1000</f>
        <v>18090.24</v>
      </c>
      <c r="AK687" s="478" t="n">
        <f aca="false">AJ687/$AJ$6</f>
        <v>0.804010666666667</v>
      </c>
      <c r="AL687" s="448" t="n">
        <v>37</v>
      </c>
      <c r="AM687" s="480"/>
      <c r="AN687" s="474" t="n">
        <v>4829</v>
      </c>
      <c r="AO687" s="474" t="n">
        <v>4790</v>
      </c>
      <c r="AP687" s="480" t="n">
        <v>7.25</v>
      </c>
      <c r="AQ687" s="448" t="n">
        <v>549</v>
      </c>
      <c r="AR687" s="474" t="n">
        <f aca="false">AQ687*3</f>
        <v>1647</v>
      </c>
      <c r="AS687" s="658" t="n">
        <f aca="false">AR687/AQ687</f>
        <v>3</v>
      </c>
      <c r="AT687" s="474" t="n">
        <v>5620</v>
      </c>
      <c r="AU687" s="448"/>
      <c r="AV687" s="481" t="n">
        <v>1.5</v>
      </c>
      <c r="AW687" s="480" t="n">
        <v>3.38</v>
      </c>
      <c r="AX687" s="480" t="n">
        <v>36.94</v>
      </c>
      <c r="AY687" s="481" t="n">
        <v>16.8</v>
      </c>
      <c r="AZ687" s="481" t="n">
        <v>1.4</v>
      </c>
      <c r="BA687" s="421" t="n">
        <f aca="false">CC687+DF687</f>
        <v>27740</v>
      </c>
      <c r="BB687" s="422" t="n">
        <f aca="false">BA687/$BA$6</f>
        <v>0.5548</v>
      </c>
      <c r="BC687" s="423"/>
      <c r="BD687" s="424" t="n">
        <v>7.86</v>
      </c>
      <c r="BE687" s="425" t="n">
        <v>35.2</v>
      </c>
      <c r="BF687" s="421" t="n">
        <v>159</v>
      </c>
      <c r="BG687" s="427" t="n">
        <v>10190</v>
      </c>
      <c r="BH687" s="421" t="n">
        <f aca="false">BG687*0.67</f>
        <v>6827.3</v>
      </c>
      <c r="BI687" s="433"/>
      <c r="BJ687" s="422"/>
      <c r="BK687" s="428" t="n">
        <v>27.5</v>
      </c>
      <c r="BL687" s="428" t="n">
        <v>13.3</v>
      </c>
      <c r="BM687" s="429" t="n">
        <v>10</v>
      </c>
      <c r="BN687" s="423" t="n">
        <v>1.4</v>
      </c>
      <c r="BO687" s="426" t="n">
        <v>74</v>
      </c>
      <c r="BP687" s="426" t="n">
        <v>32</v>
      </c>
      <c r="BQ687" s="424" t="n">
        <v>4.34</v>
      </c>
      <c r="BR687" s="422" t="n">
        <f aca="false">BQ687/$BQ$6</f>
        <v>0.602777777777778</v>
      </c>
      <c r="BS687" s="410" t="n">
        <f aca="false">BA687+AF687</f>
        <v>30140</v>
      </c>
      <c r="BT687" s="430" t="n">
        <f aca="false">(BD687*BA687+AP687*AF687)/(AF687+BA687)</f>
        <v>7.81142667551427</v>
      </c>
      <c r="BU687" s="431" t="n">
        <f aca="false">(AQ687*Y687+BA687*BE687)/(BA687+Y687)</f>
        <v>35.2</v>
      </c>
      <c r="BV687" s="431" t="n">
        <f aca="false">(BA687*BF687+AR687*AF687)/(AF687+BA687)</f>
        <v>277.487060384871</v>
      </c>
      <c r="BW687" s="431" t="n">
        <f aca="false">(BA687*BG687+AS687*AF687)/(AF687+BA687)</f>
        <v>9378.82548108825</v>
      </c>
      <c r="BX687" s="431" t="n">
        <f aca="false">BW687*0.65</f>
        <v>6096.23656270737</v>
      </c>
      <c r="BY687" s="431" t="n">
        <f aca="false">(BK687*BA687+AY687*AF687)/BS687</f>
        <v>26.6479761114798</v>
      </c>
      <c r="BZ687" s="431" t="n">
        <f aca="false">(BL687*BA687+AY687*AF687)/BS687</f>
        <v>13.578699402787</v>
      </c>
      <c r="CA687" s="432" t="n">
        <f aca="false">(BN687*BA687+AZ687*AF687)/BS687</f>
        <v>1.4</v>
      </c>
      <c r="CB687" s="431" t="n">
        <f aca="false">BO687</f>
        <v>74</v>
      </c>
      <c r="CC687" s="433" t="n">
        <v>13795</v>
      </c>
      <c r="CD687" s="412" t="n">
        <f aca="false">CC687+AF687/2</f>
        <v>14995</v>
      </c>
      <c r="CE687" s="422" t="n">
        <f aca="false">CD687/25000</f>
        <v>0.5998</v>
      </c>
      <c r="CF687" s="434" t="n">
        <f aca="false">6700/CD687*24</f>
        <v>10.7235745248416</v>
      </c>
      <c r="CG687" s="435" t="n">
        <v>7.75</v>
      </c>
      <c r="CH687" s="428" t="n">
        <v>8.4</v>
      </c>
      <c r="CI687" s="447" t="n">
        <f aca="false">9500/CD687*24</f>
        <v>15.2050683561187</v>
      </c>
      <c r="CJ687" s="437" t="n">
        <v>23.2</v>
      </c>
      <c r="CK687" s="437" t="n">
        <v>0.65</v>
      </c>
      <c r="CL687" s="424" t="n">
        <v>7.68</v>
      </c>
      <c r="CM687" s="424" t="n">
        <v>17</v>
      </c>
      <c r="CN687" s="424" t="n">
        <v>72</v>
      </c>
      <c r="CO687" s="433"/>
      <c r="CP687" s="433"/>
      <c r="CQ687" s="438"/>
      <c r="CR687" s="438" t="n">
        <v>0.98</v>
      </c>
      <c r="CS687" s="425"/>
      <c r="CT687" s="433" t="n">
        <f aca="false">3500/CD687*24</f>
        <v>5.60186728909637</v>
      </c>
      <c r="CU687" s="435" t="n">
        <v>4.92</v>
      </c>
      <c r="CV687" s="439" t="n">
        <v>7.94</v>
      </c>
      <c r="CW687" s="440" t="n">
        <v>17.6</v>
      </c>
      <c r="CX687" s="661" t="n">
        <f aca="false">CW687*3.6</f>
        <v>63.36</v>
      </c>
      <c r="CY687" s="442" t="n">
        <v>9220</v>
      </c>
      <c r="CZ687" s="443" t="n">
        <v>13.5</v>
      </c>
      <c r="DA687" s="443" t="n">
        <v>0.27</v>
      </c>
      <c r="DB687" s="443" t="n">
        <v>8.9</v>
      </c>
      <c r="DC687" s="443" t="n">
        <v>0.6</v>
      </c>
      <c r="DD687" s="444" t="n">
        <v>16</v>
      </c>
      <c r="DE687" s="441" t="n">
        <v>16</v>
      </c>
      <c r="DF687" s="445" t="n">
        <v>13945</v>
      </c>
      <c r="DG687" s="446" t="n">
        <f aca="false">DF687+AF687/2</f>
        <v>15145</v>
      </c>
      <c r="DH687" s="422" t="n">
        <f aca="false">DG687/25000</f>
        <v>0.6058</v>
      </c>
      <c r="DI687" s="447" t="n">
        <f aca="false">6700/DG687*24</f>
        <v>10.6173654671509</v>
      </c>
      <c r="DJ687" s="435"/>
      <c r="DK687" s="428" t="n">
        <v>8.4</v>
      </c>
      <c r="DL687" s="447" t="n">
        <f aca="false">9500/DG687*24</f>
        <v>15.0544734235721</v>
      </c>
      <c r="DM687" s="423" t="n">
        <v>23.2</v>
      </c>
      <c r="DN687" s="423" t="n">
        <v>0.87</v>
      </c>
      <c r="DO687" s="424"/>
      <c r="DP687" s="424" t="n">
        <v>17.7</v>
      </c>
      <c r="DQ687" s="424" t="n">
        <v>72</v>
      </c>
      <c r="DR687" s="433"/>
      <c r="DS687" s="433"/>
      <c r="DT687" s="438"/>
      <c r="DU687" s="438" t="n">
        <v>0.98</v>
      </c>
      <c r="DV687" s="425"/>
      <c r="DW687" s="447" t="n">
        <f aca="false">3500/DG687*24</f>
        <v>5.54638494552658</v>
      </c>
      <c r="DX687" s="435" t="n">
        <v>5.91</v>
      </c>
      <c r="DY687" s="439"/>
      <c r="DZ687" s="440"/>
      <c r="EA687" s="661"/>
      <c r="EB687" s="442"/>
      <c r="EC687" s="443"/>
      <c r="ED687" s="443"/>
      <c r="EE687" s="443"/>
      <c r="EF687" s="443"/>
      <c r="EG687" s="444"/>
      <c r="EH687" s="441"/>
      <c r="EI687" s="430" t="n">
        <f aca="false">CV687</f>
        <v>7.94</v>
      </c>
      <c r="EJ687" s="448" t="n">
        <f aca="false">CW687</f>
        <v>17.6</v>
      </c>
      <c r="EK687" s="449" t="n">
        <f aca="false">CX687</f>
        <v>63.36</v>
      </c>
      <c r="EL687" s="418" t="n">
        <f aca="false">CY687</f>
        <v>9220</v>
      </c>
      <c r="EM687" s="432" t="n">
        <f aca="false">CZ687</f>
        <v>13.5</v>
      </c>
      <c r="EN687" s="432" t="n">
        <f aca="false">DA687</f>
        <v>0.27</v>
      </c>
      <c r="EO687" s="432" t="n">
        <f aca="false">DB687</f>
        <v>8.9</v>
      </c>
      <c r="EP687" s="432" t="n">
        <f aca="false">DC687</f>
        <v>0.6</v>
      </c>
      <c r="EQ687" s="431" t="n">
        <f aca="false">DD687</f>
        <v>16</v>
      </c>
      <c r="ER687" s="449" t="n">
        <f aca="false">DE687</f>
        <v>16</v>
      </c>
      <c r="ES687" s="450" t="n">
        <f aca="false">44000/(BA687+AF687)*24</f>
        <v>35.036496350365</v>
      </c>
      <c r="ET687" s="451" t="n">
        <f aca="false">(BA687+AF687)/BA$6</f>
        <v>0.6028</v>
      </c>
      <c r="EU687" s="452" t="n">
        <f aca="false">BV687/1000/ES687*24</f>
        <v>0.190078636363636</v>
      </c>
      <c r="EV687" s="451" t="n">
        <f aca="false">EU687/$EU$6</f>
        <v>0.351997474747475</v>
      </c>
      <c r="EW687" s="514" t="n">
        <f aca="false">1-EM687/BY687</f>
        <v>0.493394922619122</v>
      </c>
      <c r="EX687" s="515" t="n">
        <f aca="false">BY687-EM687</f>
        <v>13.1479761114798</v>
      </c>
      <c r="EY687" s="514" t="n">
        <f aca="false">1-EJ687/BU687</f>
        <v>0.5</v>
      </c>
      <c r="EZ687" s="515" t="n">
        <f aca="false">BU687-EJ687</f>
        <v>17.6</v>
      </c>
      <c r="FA687" s="451" t="n">
        <f aca="false">1-EK687/BV687</f>
        <v>0.771665028588646</v>
      </c>
      <c r="FB687" s="432" t="n">
        <f aca="false">BV687-EK687</f>
        <v>214.127060384871</v>
      </c>
      <c r="FC687" s="453" t="n">
        <f aca="false">1-EP687/CA687</f>
        <v>0.571428571428571</v>
      </c>
      <c r="FD687" s="432" t="n">
        <f aca="false">CA687-EP687</f>
        <v>0.8</v>
      </c>
      <c r="FE687" s="453" t="n">
        <f aca="false">1-EQ687/CB687</f>
        <v>0.783783783783784</v>
      </c>
      <c r="FF687" s="431" t="n">
        <f aca="false">CB687-EQ687</f>
        <v>58</v>
      </c>
      <c r="FG687" s="406" t="n">
        <v>50400</v>
      </c>
      <c r="FH687" s="590"/>
      <c r="FI687" s="591"/>
      <c r="FJ687" s="592"/>
      <c r="FK687" s="456" t="n">
        <f aca="false">3000/BS687*24</f>
        <v>2.38885202388852</v>
      </c>
      <c r="FL687" s="531" t="n">
        <v>1800</v>
      </c>
      <c r="FM687" s="456" t="n">
        <f aca="false">FL687/BS687*1000</f>
        <v>59.721300597213</v>
      </c>
      <c r="FN687" s="531" t="n">
        <v>7437</v>
      </c>
      <c r="FO687" s="533" t="n">
        <f aca="false">FN687/11.15/1.2/1000</f>
        <v>0.555829596412556</v>
      </c>
      <c r="FP687" s="450" t="n">
        <f aca="false">FN687/BS687*1000</f>
        <v>246.748506967485</v>
      </c>
      <c r="FQ687" s="458" t="n">
        <v>32.4</v>
      </c>
      <c r="FR687" s="459" t="n">
        <f aca="false">FQ687/BS687*1000</f>
        <v>1.07498341074983</v>
      </c>
      <c r="FS687" s="577" t="n">
        <v>7.8</v>
      </c>
      <c r="FT687" s="578" t="n">
        <v>12.3</v>
      </c>
      <c r="FU687" s="661" t="n">
        <v>43</v>
      </c>
      <c r="FV687" s="580" t="n">
        <v>10</v>
      </c>
      <c r="FW687" s="581" t="n">
        <v>0.16</v>
      </c>
      <c r="FX687" s="580" t="n">
        <v>8</v>
      </c>
      <c r="FY687" s="453" t="n">
        <f aca="false">1-FV687/(EG687+DD687)</f>
        <v>0.375</v>
      </c>
      <c r="FZ687" s="453" t="n">
        <f aca="false">1-FW687/(EF687+DC687)</f>
        <v>0.733333333333334</v>
      </c>
      <c r="GA687" s="430" t="n">
        <f aca="false">EF687+DC687-FW687</f>
        <v>0.44</v>
      </c>
      <c r="GB687" s="514" t="n">
        <f aca="false">1-FT687/(DZ687+CW687)</f>
        <v>0.301136363636364</v>
      </c>
      <c r="GC687" s="515" t="n">
        <f aca="false">CW687+DZ687-FT687</f>
        <v>5.3</v>
      </c>
      <c r="GD687" s="514" t="n">
        <f aca="false">1-FU687/(EA687+CX687)</f>
        <v>0.321338383838384</v>
      </c>
      <c r="GE687" s="528" t="n">
        <f aca="false">CX687+EA687-FU687</f>
        <v>20.36</v>
      </c>
      <c r="GF687" s="462" t="n">
        <f aca="false">4100/BS687*24</f>
        <v>3.26476443264764</v>
      </c>
      <c r="GG687" s="607" t="n">
        <v>12</v>
      </c>
      <c r="GH687" s="451" t="n">
        <f aca="false">GG687/80</f>
        <v>0.15</v>
      </c>
      <c r="GI687" s="406" t="n">
        <v>84</v>
      </c>
      <c r="GJ687" s="463" t="n">
        <f aca="false">GI687/GG687</f>
        <v>7</v>
      </c>
      <c r="GK687" s="464" t="n">
        <f aca="false">GG687/(BS687/24)*1000</f>
        <v>9.55540809555408</v>
      </c>
      <c r="GL687" s="465" t="n">
        <v>8.01</v>
      </c>
      <c r="GM687" s="530" t="n">
        <v>12.1</v>
      </c>
      <c r="GN687" s="407"/>
      <c r="GO687" s="514" t="n">
        <f aca="false">1-GM687/FT687</f>
        <v>0.0162601626016261</v>
      </c>
      <c r="GP687" s="451" t="n">
        <f aca="false">1-GN687/FU687</f>
        <v>1</v>
      </c>
      <c r="GQ687" s="578" t="n">
        <v>8</v>
      </c>
      <c r="GR687" s="456" t="n">
        <f aca="false">4300/BS687*24</f>
        <v>3.42402123424021</v>
      </c>
      <c r="GS687" s="532" t="n">
        <f aca="false">HC687</f>
        <v>11.6</v>
      </c>
      <c r="GT687" s="532" t="n">
        <f aca="false">HD687</f>
        <v>35.96</v>
      </c>
      <c r="GU687" s="514" t="n">
        <f aca="false">1-GS687/GM687</f>
        <v>0.0413223140495867</v>
      </c>
      <c r="GV687" s="514"/>
      <c r="GW687" s="514" t="n">
        <f aca="false">1-HC687/FT687</f>
        <v>0.0569105691056911</v>
      </c>
      <c r="GX687" s="514" t="n">
        <f aca="false">1-HD687/FU687</f>
        <v>0.163720930232558</v>
      </c>
      <c r="GY687" s="463" t="n">
        <f aca="false">GK687/(FU687-HD687)</f>
        <v>1.3573022863003</v>
      </c>
      <c r="GZ687" s="406" t="n">
        <v>29701</v>
      </c>
      <c r="HA687" s="582" t="n">
        <v>8.35</v>
      </c>
      <c r="HB687" s="452" t="n">
        <v>7.98</v>
      </c>
      <c r="HC687" s="578" t="n">
        <v>11.6</v>
      </c>
      <c r="HD687" s="464" t="n">
        <f aca="false">HC687*3.1</f>
        <v>35.96</v>
      </c>
      <c r="HE687" s="464" t="n">
        <v>11.8</v>
      </c>
      <c r="HF687" s="464" t="n">
        <f aca="false">HE687*2.7</f>
        <v>31.86</v>
      </c>
      <c r="HG687" s="583"/>
      <c r="HH687" s="576" t="n">
        <v>8</v>
      </c>
      <c r="HI687" s="584" t="n">
        <v>9440</v>
      </c>
      <c r="HJ687" s="407" t="n">
        <f aca="false">HI687*0.67</f>
        <v>6324.8</v>
      </c>
      <c r="HK687" s="407"/>
      <c r="HL687" s="550"/>
      <c r="HM687" s="585" t="n">
        <v>11.4</v>
      </c>
      <c r="HN687" s="462" t="n">
        <v>11.94</v>
      </c>
      <c r="HO687" s="575" t="n">
        <v>0.13</v>
      </c>
      <c r="HP687" s="549" t="n">
        <v>0.17</v>
      </c>
      <c r="HQ687" s="586" t="n">
        <v>8.3</v>
      </c>
      <c r="HR687" s="587" t="n">
        <v>0.16</v>
      </c>
      <c r="HS687" s="521" t="n">
        <v>0.15</v>
      </c>
      <c r="HT687" s="588" t="n">
        <v>4</v>
      </c>
      <c r="HU687" s="523" t="n">
        <f aca="false">72500/BA687*24</f>
        <v>62.7253064167268</v>
      </c>
      <c r="HV687" s="514" t="n">
        <f aca="false">1-HC687/BE687</f>
        <v>0.670454545454545</v>
      </c>
      <c r="HW687" s="514" t="n">
        <f aca="false">1-HD687/BF687</f>
        <v>0.773836477987421</v>
      </c>
      <c r="HX687" s="514" t="n">
        <f aca="false">1-HN687/BK687</f>
        <v>0.565818181818182</v>
      </c>
      <c r="HY687" s="600"/>
    </row>
    <row r="688" s="599" customFormat="true" ht="15.9" hidden="false" customHeight="true" outlineLevel="0" collapsed="false">
      <c r="A688" s="401" t="n">
        <v>44170</v>
      </c>
      <c r="B688" s="516" t="n">
        <v>34104</v>
      </c>
      <c r="C688" s="403" t="n">
        <f aca="false">B688/$B$6</f>
        <v>0.68208</v>
      </c>
      <c r="D688" s="572"/>
      <c r="E688" s="573" t="n">
        <v>38.46</v>
      </c>
      <c r="F688" s="407"/>
      <c r="G688" s="407"/>
      <c r="H688" s="403"/>
      <c r="I688" s="574"/>
      <c r="J688" s="407"/>
      <c r="K688" s="575"/>
      <c r="L688" s="575"/>
      <c r="M688" s="575"/>
      <c r="N688" s="576"/>
      <c r="O688" s="576"/>
      <c r="P688" s="410"/>
      <c r="Q688" s="410" t="n">
        <v>1920</v>
      </c>
      <c r="R688" s="410"/>
      <c r="S688" s="410"/>
      <c r="T688" s="411" t="n">
        <v>5.02</v>
      </c>
      <c r="U688" s="410" t="n">
        <f aca="false">V688/2.9</f>
        <v>3324.8275862069</v>
      </c>
      <c r="V688" s="410" t="n">
        <v>9642</v>
      </c>
      <c r="W688" s="410" t="n">
        <v>2886</v>
      </c>
      <c r="X688" s="517" t="n">
        <v>480</v>
      </c>
      <c r="Y688" s="474"/>
      <c r="Z688" s="430"/>
      <c r="AA688" s="410"/>
      <c r="AB688" s="410"/>
      <c r="AC688" s="410"/>
      <c r="AD688" s="475"/>
      <c r="AE688" s="478"/>
      <c r="AF688" s="479" t="n">
        <f aca="false">X688+Q688</f>
        <v>2400</v>
      </c>
      <c r="AG688" s="478" t="n">
        <f aca="false">AF688/$AF$6</f>
        <v>0.96</v>
      </c>
      <c r="AH688" s="479" t="n">
        <f aca="false">AI688/2.9</f>
        <v>2659.86206896552</v>
      </c>
      <c r="AI688" s="479" t="n">
        <f aca="false">(V688*Q688+F688*X688)/AF688</f>
        <v>7713.6</v>
      </c>
      <c r="AJ688" s="474" t="n">
        <f aca="false">(V688*Q688+X688*F688)/1000</f>
        <v>18512.64</v>
      </c>
      <c r="AK688" s="478" t="n">
        <f aca="false">AJ688/$AJ$6</f>
        <v>0.822784</v>
      </c>
      <c r="AL688" s="448" t="n">
        <v>37</v>
      </c>
      <c r="AM688" s="480"/>
      <c r="AN688" s="474" t="n">
        <v>4784</v>
      </c>
      <c r="AO688" s="474" t="n">
        <v>4817</v>
      </c>
      <c r="AP688" s="480" t="n">
        <v>7.43</v>
      </c>
      <c r="AQ688" s="448" t="n">
        <v>545</v>
      </c>
      <c r="AR688" s="474" t="n">
        <f aca="false">AQ688*3</f>
        <v>1635</v>
      </c>
      <c r="AS688" s="658" t="n">
        <f aca="false">AR688/AQ688</f>
        <v>3</v>
      </c>
      <c r="AT688" s="474" t="n">
        <v>5570</v>
      </c>
      <c r="AU688" s="448"/>
      <c r="AV688" s="481" t="n">
        <v>1.2</v>
      </c>
      <c r="AW688" s="480"/>
      <c r="AX688" s="480"/>
      <c r="AY688" s="481"/>
      <c r="AZ688" s="481"/>
      <c r="BA688" s="421" t="n">
        <f aca="false">CC688+DF688</f>
        <v>34299</v>
      </c>
      <c r="BB688" s="422" t="n">
        <f aca="false">BA688/$BA$6</f>
        <v>0.68598</v>
      </c>
      <c r="BC688" s="423"/>
      <c r="BD688" s="424" t="n">
        <v>8.01</v>
      </c>
      <c r="BE688" s="425" t="n">
        <v>69.1</v>
      </c>
      <c r="BF688" s="421" t="n">
        <v>270</v>
      </c>
      <c r="BG688" s="427" t="n">
        <v>9500</v>
      </c>
      <c r="BH688" s="421" t="n">
        <f aca="false">BG688*0.67</f>
        <v>6365</v>
      </c>
      <c r="BI688" s="433"/>
      <c r="BJ688" s="422"/>
      <c r="BK688" s="428" t="n">
        <v>28.6</v>
      </c>
      <c r="BL688" s="428"/>
      <c r="BM688" s="429"/>
      <c r="BN688" s="423"/>
      <c r="BO688" s="426" t="n">
        <v>86</v>
      </c>
      <c r="BP688" s="426"/>
      <c r="BQ688" s="424" t="n">
        <v>5.75</v>
      </c>
      <c r="BR688" s="422" t="n">
        <f aca="false">BQ688/$BQ$6</f>
        <v>0.798611111111111</v>
      </c>
      <c r="BS688" s="410" t="n">
        <f aca="false">BA688+AF688</f>
        <v>36699</v>
      </c>
      <c r="BT688" s="430" t="n">
        <f aca="false">(BD688*BA688+AP688*AF688)/(AF688+BA688)</f>
        <v>7.97206981116652</v>
      </c>
      <c r="BU688" s="431" t="n">
        <f aca="false">(AQ688*Y688+BA688*BE688)/(BA688+Y688)</f>
        <v>69.1</v>
      </c>
      <c r="BV688" s="431" t="n">
        <f aca="false">(BA688*BF688+AR688*AF688)/(AF688+BA688)</f>
        <v>359.266737513284</v>
      </c>
      <c r="BW688" s="431" t="n">
        <f aca="false">(BA688*BG688+AS688*AF688)/(AF688+BA688)</f>
        <v>8878.92585629036</v>
      </c>
      <c r="BX688" s="431" t="n">
        <f aca="false">BW688*0.65</f>
        <v>5771.30180658874</v>
      </c>
      <c r="BY688" s="431" t="n">
        <f aca="false">(BK688*BA688+AY688*AF688)/BS688</f>
        <v>26.7296493092455</v>
      </c>
      <c r="BZ688" s="431"/>
      <c r="CA688" s="432"/>
      <c r="CB688" s="431" t="n">
        <f aca="false">BO688</f>
        <v>86</v>
      </c>
      <c r="CC688" s="433" t="n">
        <v>17059</v>
      </c>
      <c r="CD688" s="412" t="n">
        <f aca="false">CC688+AF688/2</f>
        <v>18259</v>
      </c>
      <c r="CE688" s="422" t="n">
        <f aca="false">CD688/25000</f>
        <v>0.73036</v>
      </c>
      <c r="CF688" s="434" t="n">
        <f aca="false">6700/CD688*24</f>
        <v>8.80661591543896</v>
      </c>
      <c r="CG688" s="662"/>
      <c r="CH688" s="663"/>
      <c r="CI688" s="447" t="n">
        <f aca="false">9500/CD688*24</f>
        <v>12.4869927159209</v>
      </c>
      <c r="CJ688" s="437" t="n">
        <v>23.6</v>
      </c>
      <c r="CK688" s="437" t="n">
        <v>2.23</v>
      </c>
      <c r="CL688" s="424"/>
      <c r="CM688" s="424" t="n">
        <v>17.7</v>
      </c>
      <c r="CN688" s="424" t="n">
        <v>78</v>
      </c>
      <c r="CO688" s="433"/>
      <c r="CP688" s="433"/>
      <c r="CQ688" s="438"/>
      <c r="CR688" s="438" t="n">
        <v>0.99</v>
      </c>
      <c r="CS688" s="425"/>
      <c r="CT688" s="433" t="n">
        <f aca="false">3500/CD688*24</f>
        <v>4.60047100060244</v>
      </c>
      <c r="CU688" s="435" t="n">
        <v>6.41</v>
      </c>
      <c r="CV688" s="439"/>
      <c r="CW688" s="440"/>
      <c r="CX688" s="661"/>
      <c r="CY688" s="442"/>
      <c r="CZ688" s="443"/>
      <c r="DA688" s="443"/>
      <c r="DB688" s="443"/>
      <c r="DC688" s="443"/>
      <c r="DD688" s="444"/>
      <c r="DE688" s="441"/>
      <c r="DF688" s="445" t="n">
        <v>17240</v>
      </c>
      <c r="DG688" s="446" t="n">
        <f aca="false">DF688+AF688/2</f>
        <v>18440</v>
      </c>
      <c r="DH688" s="422" t="n">
        <f aca="false">DG688/25000</f>
        <v>0.7376</v>
      </c>
      <c r="DI688" s="447" t="n">
        <f aca="false">6700/DG688*24</f>
        <v>8.72017353579176</v>
      </c>
      <c r="DJ688" s="435" t="n">
        <v>7.88</v>
      </c>
      <c r="DK688" s="428" t="n">
        <v>7.6</v>
      </c>
      <c r="DL688" s="447" t="n">
        <f aca="false">9500/DG688*24</f>
        <v>12.3644251626898</v>
      </c>
      <c r="DM688" s="423" t="n">
        <v>23.7</v>
      </c>
      <c r="DN688" s="423" t="n">
        <v>2.42</v>
      </c>
      <c r="DO688" s="424" t="n">
        <v>7.83</v>
      </c>
      <c r="DP688" s="424" t="n">
        <v>16.6</v>
      </c>
      <c r="DQ688" s="424" t="n">
        <v>78</v>
      </c>
      <c r="DR688" s="433"/>
      <c r="DS688" s="433"/>
      <c r="DT688" s="438"/>
      <c r="DU688" s="438" t="n">
        <v>0.99</v>
      </c>
      <c r="DV688" s="425"/>
      <c r="DW688" s="447" t="n">
        <f aca="false">3500/DG688*24</f>
        <v>4.55531453362256</v>
      </c>
      <c r="DX688" s="435" t="n">
        <v>6.53</v>
      </c>
      <c r="DY688" s="439" t="n">
        <v>8.11</v>
      </c>
      <c r="DZ688" s="440" t="n">
        <v>18.1</v>
      </c>
      <c r="EA688" s="661" t="n">
        <f aca="false">DZ688*3.6</f>
        <v>65.16</v>
      </c>
      <c r="EB688" s="442" t="n">
        <v>9100</v>
      </c>
      <c r="EC688" s="443" t="n">
        <v>14</v>
      </c>
      <c r="ED688" s="443" t="n">
        <v>0.19</v>
      </c>
      <c r="EE688" s="443" t="n">
        <v>9</v>
      </c>
      <c r="EF688" s="443" t="n">
        <v>0.6</v>
      </c>
      <c r="EG688" s="444" t="n">
        <v>21</v>
      </c>
      <c r="EH688" s="441" t="n">
        <v>16</v>
      </c>
      <c r="EI688" s="430" t="n">
        <f aca="false">DY688</f>
        <v>8.11</v>
      </c>
      <c r="EJ688" s="448" t="n">
        <f aca="false">DZ688</f>
        <v>18.1</v>
      </c>
      <c r="EK688" s="449" t="n">
        <f aca="false">EA688</f>
        <v>65.16</v>
      </c>
      <c r="EL688" s="418" t="n">
        <f aca="false">EB688</f>
        <v>9100</v>
      </c>
      <c r="EM688" s="432" t="n">
        <f aca="false">EC688</f>
        <v>14</v>
      </c>
      <c r="EN688" s="432" t="n">
        <f aca="false">ED688</f>
        <v>0.19</v>
      </c>
      <c r="EO688" s="432" t="n">
        <f aca="false">EE688</f>
        <v>9</v>
      </c>
      <c r="EP688" s="432" t="n">
        <f aca="false">EF688</f>
        <v>0.6</v>
      </c>
      <c r="EQ688" s="431" t="n">
        <f aca="false">EG688</f>
        <v>21</v>
      </c>
      <c r="ER688" s="449" t="n">
        <f aca="false">EH688</f>
        <v>16</v>
      </c>
      <c r="ES688" s="450" t="n">
        <f aca="false">44000/(BA688+AF688)*24</f>
        <v>28.7746260116079</v>
      </c>
      <c r="ET688" s="451" t="n">
        <f aca="false">(BA688+AF688)/BA$6</f>
        <v>0.73398</v>
      </c>
      <c r="EU688" s="452" t="n">
        <f aca="false">BV688/1000/ES688*24</f>
        <v>0.299652954545454</v>
      </c>
      <c r="EV688" s="451" t="n">
        <f aca="false">EU688/$EU$6</f>
        <v>0.554912878787879</v>
      </c>
      <c r="EW688" s="514" t="n">
        <f aca="false">1-EM688/BY688</f>
        <v>0.476237049052583</v>
      </c>
      <c r="EX688" s="515" t="n">
        <f aca="false">BY688-EM688</f>
        <v>12.7296493092455</v>
      </c>
      <c r="EY688" s="514" t="n">
        <f aca="false">1-EJ688/BU688</f>
        <v>0.738060781476122</v>
      </c>
      <c r="EZ688" s="515" t="n">
        <f aca="false">BU688-EJ688</f>
        <v>51</v>
      </c>
      <c r="FA688" s="451" t="n">
        <f aca="false">1-EK688/BV688</f>
        <v>0.818630579465791</v>
      </c>
      <c r="FB688" s="432" t="n">
        <f aca="false">BV688-EK688</f>
        <v>294.106737513284</v>
      </c>
      <c r="FC688" s="453"/>
      <c r="FD688" s="432"/>
      <c r="FE688" s="453" t="n">
        <f aca="false">1-EQ688/CB688</f>
        <v>0.755813953488372</v>
      </c>
      <c r="FF688" s="431" t="n">
        <f aca="false">CB688-EQ688</f>
        <v>65</v>
      </c>
      <c r="FG688" s="406" t="n">
        <v>50400</v>
      </c>
      <c r="FH688" s="590"/>
      <c r="FI688" s="591"/>
      <c r="FJ688" s="592"/>
      <c r="FK688" s="456" t="n">
        <f aca="false">3000/BS688*24</f>
        <v>1.96190631897327</v>
      </c>
      <c r="FL688" s="531" t="n">
        <v>1800</v>
      </c>
      <c r="FM688" s="456" t="n">
        <f aca="false">FL688/BS688*1000</f>
        <v>49.0476579743317</v>
      </c>
      <c r="FN688" s="531" t="n">
        <v>6116</v>
      </c>
      <c r="FO688" s="533" t="n">
        <f aca="false">FN688/11.15/1.2/1000</f>
        <v>0.457100149476831</v>
      </c>
      <c r="FP688" s="450" t="n">
        <f aca="false">FN688/BS688*1000</f>
        <v>166.653042317229</v>
      </c>
      <c r="FQ688" s="458" t="n">
        <v>32.4</v>
      </c>
      <c r="FR688" s="459" t="n">
        <f aca="false">FQ688/BS688*1000</f>
        <v>0.882857843537971</v>
      </c>
      <c r="FS688" s="577" t="n">
        <v>7.92</v>
      </c>
      <c r="FT688" s="578" t="n">
        <v>12.6</v>
      </c>
      <c r="FU688" s="661" t="n">
        <v>45</v>
      </c>
      <c r="FV688" s="580" t="n">
        <v>6</v>
      </c>
      <c r="FW688" s="581"/>
      <c r="FX688" s="580"/>
      <c r="FY688" s="453" t="n">
        <f aca="false">1-FV688/(EG688+DD688)</f>
        <v>0.714285714285714</v>
      </c>
      <c r="FZ688" s="453"/>
      <c r="GA688" s="430"/>
      <c r="GB688" s="514" t="n">
        <f aca="false">1-FT688/(DZ688+CW688)</f>
        <v>0.303867403314917</v>
      </c>
      <c r="GC688" s="515" t="n">
        <f aca="false">(CW688+DZ688-FT688)</f>
        <v>5.5</v>
      </c>
      <c r="GD688" s="514" t="n">
        <f aca="false">1-FU688/(EA688+CX688)</f>
        <v>0.30939226519337</v>
      </c>
      <c r="GE688" s="528" t="n">
        <f aca="false">CX688+EA688-FU688</f>
        <v>20.16</v>
      </c>
      <c r="GF688" s="462" t="n">
        <f aca="false">4100/BS688*24</f>
        <v>2.68127196926347</v>
      </c>
      <c r="GG688" s="607" t="n">
        <v>12</v>
      </c>
      <c r="GH688" s="451" t="n">
        <f aca="false">GG688/80</f>
        <v>0.15</v>
      </c>
      <c r="GI688" s="406" t="n">
        <v>84</v>
      </c>
      <c r="GJ688" s="463" t="n">
        <f aca="false">GI688/GG688</f>
        <v>7</v>
      </c>
      <c r="GK688" s="464" t="n">
        <f aca="false">GG688/(BS688/24)*1000</f>
        <v>7.84762527589308</v>
      </c>
      <c r="GL688" s="465" t="n">
        <v>8.24</v>
      </c>
      <c r="GM688" s="530" t="n">
        <v>11.8</v>
      </c>
      <c r="GN688" s="407"/>
      <c r="GO688" s="514" t="n">
        <f aca="false">1-GM688/FT688</f>
        <v>0.0634920634920634</v>
      </c>
      <c r="GP688" s="451" t="n">
        <f aca="false">1-GN688/FU688</f>
        <v>1</v>
      </c>
      <c r="GQ688" s="578" t="n">
        <v>8</v>
      </c>
      <c r="GR688" s="456" t="n">
        <f aca="false">4300/BS688*24</f>
        <v>2.81206572386169</v>
      </c>
      <c r="GS688" s="532" t="n">
        <f aca="false">HC688</f>
        <v>10.7</v>
      </c>
      <c r="GT688" s="532" t="n">
        <f aca="false">HD688</f>
        <v>33.17</v>
      </c>
      <c r="GU688" s="514" t="n">
        <f aca="false">1-GS688/GM688</f>
        <v>0.0932203389830509</v>
      </c>
      <c r="GV688" s="514"/>
      <c r="GW688" s="514" t="n">
        <f aca="false">1-HC688/FT688</f>
        <v>0.150793650793651</v>
      </c>
      <c r="GX688" s="514" t="n">
        <f aca="false">1-HD688/FU688</f>
        <v>0.262888888888889</v>
      </c>
      <c r="GY688" s="463" t="n">
        <f aca="false">GK688/(FU688-HD688)</f>
        <v>0.663366464572534</v>
      </c>
      <c r="GZ688" s="406" t="n">
        <v>35756</v>
      </c>
      <c r="HA688" s="582" t="n">
        <v>8.3</v>
      </c>
      <c r="HB688" s="452" t="n">
        <v>7.97</v>
      </c>
      <c r="HC688" s="578" t="n">
        <v>10.7</v>
      </c>
      <c r="HD688" s="464" t="n">
        <f aca="false">HC688*3.1</f>
        <v>33.17</v>
      </c>
      <c r="HE688" s="464" t="n">
        <v>11.8</v>
      </c>
      <c r="HF688" s="464" t="n">
        <f aca="false">HE688*2.7</f>
        <v>31.86</v>
      </c>
      <c r="HG688" s="583"/>
      <c r="HH688" s="576" t="n">
        <v>4</v>
      </c>
      <c r="HI688" s="584" t="n">
        <v>9030</v>
      </c>
      <c r="HJ688" s="407" t="n">
        <f aca="false">HI688*0.67</f>
        <v>6050.1</v>
      </c>
      <c r="HK688" s="407"/>
      <c r="HL688" s="550"/>
      <c r="HM688" s="585"/>
      <c r="HN688" s="462" t="n">
        <v>10.66</v>
      </c>
      <c r="HO688" s="575"/>
      <c r="HP688" s="549" t="n">
        <v>0.17</v>
      </c>
      <c r="HQ688" s="586"/>
      <c r="HR688" s="587"/>
      <c r="HS688" s="521" t="n">
        <v>0.15</v>
      </c>
      <c r="HT688" s="588" t="n">
        <v>4</v>
      </c>
      <c r="HU688" s="523" t="n">
        <f aca="false">72500/BA688*24</f>
        <v>50.7303419924779</v>
      </c>
      <c r="HV688" s="514" t="n">
        <f aca="false">1-HC688/BE688</f>
        <v>0.845151953690304</v>
      </c>
      <c r="HW688" s="514" t="n">
        <f aca="false">1-HD688/BF688</f>
        <v>0.877148148148148</v>
      </c>
      <c r="HX688" s="514" t="n">
        <f aca="false">1-HN688/BK688</f>
        <v>0.627272727272727</v>
      </c>
      <c r="HY688" s="600"/>
    </row>
    <row r="689" customFormat="false" ht="15.9" hidden="false" customHeight="true" outlineLevel="0" collapsed="false">
      <c r="A689" s="486" t="n">
        <v>44171</v>
      </c>
      <c r="B689" s="487" t="n">
        <v>35436</v>
      </c>
      <c r="C689" s="488" t="n">
        <f aca="false">B689/$B$6</f>
        <v>0.70872</v>
      </c>
      <c r="D689" s="489"/>
      <c r="E689" s="490" t="n">
        <v>37</v>
      </c>
      <c r="F689" s="491"/>
      <c r="G689" s="491"/>
      <c r="H689" s="488"/>
      <c r="I689" s="491"/>
      <c r="J689" s="491"/>
      <c r="K689" s="492"/>
      <c r="L689" s="492"/>
      <c r="M689" s="492"/>
      <c r="N689" s="493"/>
      <c r="O689" s="493"/>
      <c r="P689" s="410"/>
      <c r="Q689" s="410" t="n">
        <v>1920</v>
      </c>
      <c r="R689" s="410"/>
      <c r="S689" s="410"/>
      <c r="T689" s="411" t="n">
        <v>5.01</v>
      </c>
      <c r="U689" s="412" t="n">
        <f aca="false">V689/2.9</f>
        <v>3337.93103448276</v>
      </c>
      <c r="V689" s="410" t="n">
        <v>9680</v>
      </c>
      <c r="W689" s="410" t="n">
        <v>3277</v>
      </c>
      <c r="X689" s="413" t="n">
        <v>480</v>
      </c>
      <c r="Y689" s="474"/>
      <c r="Z689" s="430"/>
      <c r="AA689" s="448"/>
      <c r="AB689" s="410"/>
      <c r="AC689" s="410"/>
      <c r="AD689" s="475"/>
      <c r="AE689" s="478"/>
      <c r="AF689" s="479" t="n">
        <f aca="false">X689+Q689</f>
        <v>2400</v>
      </c>
      <c r="AG689" s="478" t="n">
        <f aca="false">AF689/$AF$6</f>
        <v>0.96</v>
      </c>
      <c r="AH689" s="479" t="n">
        <f aca="false">AI689/2.9</f>
        <v>2670.34482758621</v>
      </c>
      <c r="AI689" s="479" t="n">
        <f aca="false">(V689*Q689+F689*X689)/AF689</f>
        <v>7744</v>
      </c>
      <c r="AJ689" s="474" t="n">
        <f aca="false">(V689*Q689+X689*F689)/1000</f>
        <v>18585.6</v>
      </c>
      <c r="AK689" s="478" t="n">
        <f aca="false">AJ689/$AJ$6</f>
        <v>0.826026666666666</v>
      </c>
      <c r="AL689" s="448" t="n">
        <v>37</v>
      </c>
      <c r="AM689" s="480"/>
      <c r="AN689" s="474" t="n">
        <v>4697</v>
      </c>
      <c r="AO689" s="474" t="n">
        <v>4721</v>
      </c>
      <c r="AP689" s="480" t="n">
        <v>7.55</v>
      </c>
      <c r="AQ689" s="448" t="n">
        <v>580</v>
      </c>
      <c r="AR689" s="474" t="n">
        <f aca="false">AQ689*3</f>
        <v>1740</v>
      </c>
      <c r="AS689" s="658" t="n">
        <f aca="false">AR689/AQ689</f>
        <v>3</v>
      </c>
      <c r="AT689" s="474" t="n">
        <v>5640</v>
      </c>
      <c r="AU689" s="448"/>
      <c r="AV689" s="481" t="n">
        <v>1</v>
      </c>
      <c r="AW689" s="480"/>
      <c r="AX689" s="480"/>
      <c r="AY689" s="481"/>
      <c r="AZ689" s="481"/>
      <c r="BA689" s="421" t="n">
        <f aca="false">CC689+DF689</f>
        <v>33826</v>
      </c>
      <c r="BB689" s="422" t="n">
        <f aca="false">BA689/$BA$6</f>
        <v>0.67652</v>
      </c>
      <c r="BC689" s="423"/>
      <c r="BD689" s="424" t="n">
        <v>7.97</v>
      </c>
      <c r="BE689" s="425" t="n">
        <v>67</v>
      </c>
      <c r="BF689" s="426" t="n">
        <v>332</v>
      </c>
      <c r="BG689" s="427" t="n">
        <v>9870</v>
      </c>
      <c r="BH689" s="421" t="n">
        <f aca="false">BG689*0.67</f>
        <v>6612.9</v>
      </c>
      <c r="BI689" s="421"/>
      <c r="BJ689" s="422"/>
      <c r="BK689" s="428" t="n">
        <v>18.1</v>
      </c>
      <c r="BL689" s="428"/>
      <c r="BM689" s="429"/>
      <c r="BN689" s="423"/>
      <c r="BO689" s="426" t="n">
        <v>99</v>
      </c>
      <c r="BP689" s="426"/>
      <c r="BQ689" s="424" t="n">
        <v>5.24</v>
      </c>
      <c r="BR689" s="422" t="n">
        <f aca="false">BQ689/$BQ$6</f>
        <v>0.727777777777778</v>
      </c>
      <c r="BS689" s="410" t="n">
        <f aca="false">BA689+AF689</f>
        <v>36226</v>
      </c>
      <c r="BT689" s="430" t="n">
        <f aca="false">(BD689*BA689+AP689*AF689)/(AF689+BA689)</f>
        <v>7.94217468116822</v>
      </c>
      <c r="BU689" s="431" t="n">
        <f aca="false">(AQ689*Y689+BA689*BE689)/(BA689+Y689)</f>
        <v>67</v>
      </c>
      <c r="BV689" s="431" t="n">
        <f aca="false">(BA689*BF689+AR689*AF689)/(AF689+BA689)</f>
        <v>425.281068845581</v>
      </c>
      <c r="BW689" s="431" t="n">
        <f aca="false">(BA689*BG689+AS689*AF689)/(AF689+BA689)</f>
        <v>9216.30375973058</v>
      </c>
      <c r="BX689" s="431" t="n">
        <f aca="false">BW689*0.65</f>
        <v>5990.59744382488</v>
      </c>
      <c r="BY689" s="431" t="n">
        <f aca="false">(BK689*BA689+AY689*AF689)/BS689</f>
        <v>16.9008612598686</v>
      </c>
      <c r="BZ689" s="431"/>
      <c r="CA689" s="432"/>
      <c r="CB689" s="431" t="n">
        <f aca="false">BO689</f>
        <v>99</v>
      </c>
      <c r="CC689" s="433" t="n">
        <v>17048</v>
      </c>
      <c r="CD689" s="412" t="n">
        <f aca="false">CC689+AF689/2</f>
        <v>18248</v>
      </c>
      <c r="CE689" s="422" t="n">
        <f aca="false">CD689/25000</f>
        <v>0.72992</v>
      </c>
      <c r="CF689" s="434" t="n">
        <f aca="false">6700/CD689*24</f>
        <v>8.81192459447611</v>
      </c>
      <c r="CG689" s="435" t="n">
        <v>7.76</v>
      </c>
      <c r="CH689" s="428" t="n">
        <v>3.7</v>
      </c>
      <c r="CI689" s="447" t="n">
        <f aca="false">9500/CD689*24</f>
        <v>12.4945199473915</v>
      </c>
      <c r="CJ689" s="437" t="n">
        <v>23.2</v>
      </c>
      <c r="CK689" s="437" t="n">
        <v>1.41</v>
      </c>
      <c r="CL689" s="424" t="n">
        <v>7.84</v>
      </c>
      <c r="CM689" s="424" t="n">
        <v>16.6</v>
      </c>
      <c r="CN689" s="424" t="n">
        <v>75</v>
      </c>
      <c r="CO689" s="433"/>
      <c r="CP689" s="433"/>
      <c r="CQ689" s="438"/>
      <c r="CR689" s="438" t="n">
        <v>0.98</v>
      </c>
      <c r="CS689" s="482"/>
      <c r="CT689" s="433" t="n">
        <f aca="false">3500/CD689*24</f>
        <v>4.60324419114424</v>
      </c>
      <c r="CU689" s="435" t="n">
        <v>6.16</v>
      </c>
      <c r="CV689" s="494" t="n">
        <v>7.99</v>
      </c>
      <c r="CW689" s="495" t="n">
        <v>17.1</v>
      </c>
      <c r="CX689" s="496" t="n">
        <f aca="false">CW689*3.6</f>
        <v>61.56</v>
      </c>
      <c r="CY689" s="497" t="n">
        <v>7690</v>
      </c>
      <c r="CZ689" s="498" t="n">
        <v>8.6</v>
      </c>
      <c r="DA689" s="498" t="n">
        <v>0.21</v>
      </c>
      <c r="DB689" s="498" t="n">
        <v>7.1</v>
      </c>
      <c r="DC689" s="498" t="n">
        <v>0.55</v>
      </c>
      <c r="DD689" s="499" t="n">
        <v>19</v>
      </c>
      <c r="DE689" s="499" t="n">
        <v>16</v>
      </c>
      <c r="DF689" s="433" t="n">
        <v>16778</v>
      </c>
      <c r="DG689" s="446" t="n">
        <f aca="false">DF689+AF689/2</f>
        <v>17978</v>
      </c>
      <c r="DH689" s="422" t="n">
        <f aca="false">DG689/25000</f>
        <v>0.71912</v>
      </c>
      <c r="DI689" s="447" t="n">
        <f aca="false">6700/DG689*24</f>
        <v>8.94426521303816</v>
      </c>
      <c r="DJ689" s="435"/>
      <c r="DK689" s="428" t="n">
        <v>3.7</v>
      </c>
      <c r="DL689" s="447" t="n">
        <f aca="false">9500/DG689*24</f>
        <v>12.6821670931138</v>
      </c>
      <c r="DM689" s="542" t="n">
        <v>23.3</v>
      </c>
      <c r="DN689" s="542" t="n">
        <v>1.67</v>
      </c>
      <c r="DO689" s="543"/>
      <c r="DP689" s="543" t="n">
        <v>15.2</v>
      </c>
      <c r="DQ689" s="543" t="n">
        <v>75</v>
      </c>
      <c r="DR689" s="433"/>
      <c r="DS689" s="433"/>
      <c r="DT689" s="438"/>
      <c r="DU689" s="438" t="n">
        <v>0.98</v>
      </c>
      <c r="DV689" s="482"/>
      <c r="DW689" s="447" t="n">
        <f aca="false">3500/DG689*24</f>
        <v>4.67237735009456</v>
      </c>
      <c r="DX689" s="435" t="n">
        <v>6.88</v>
      </c>
      <c r="DY689" s="494"/>
      <c r="DZ689" s="495"/>
      <c r="EA689" s="496"/>
      <c r="EB689" s="497"/>
      <c r="EC689" s="498"/>
      <c r="ED689" s="498"/>
      <c r="EE689" s="498"/>
      <c r="EF689" s="498"/>
      <c r="EG689" s="499"/>
      <c r="EH689" s="496"/>
      <c r="EI689" s="430" t="n">
        <f aca="false">CV689</f>
        <v>7.99</v>
      </c>
      <c r="EJ689" s="448" t="n">
        <f aca="false">CW689</f>
        <v>17.1</v>
      </c>
      <c r="EK689" s="449" t="n">
        <f aca="false">CX689</f>
        <v>61.56</v>
      </c>
      <c r="EL689" s="418" t="n">
        <f aca="false">CY689</f>
        <v>7690</v>
      </c>
      <c r="EM689" s="432" t="n">
        <f aca="false">CZ689</f>
        <v>8.6</v>
      </c>
      <c r="EN689" s="432" t="n">
        <f aca="false">DA689</f>
        <v>0.21</v>
      </c>
      <c r="EO689" s="432" t="n">
        <f aca="false">DB689</f>
        <v>7.1</v>
      </c>
      <c r="EP689" s="432" t="n">
        <f aca="false">DC689</f>
        <v>0.55</v>
      </c>
      <c r="EQ689" s="431" t="n">
        <f aca="false">DD689</f>
        <v>19</v>
      </c>
      <c r="ER689" s="449" t="n">
        <f aca="false">DE689</f>
        <v>16</v>
      </c>
      <c r="ES689" s="450" t="n">
        <f aca="false">44000/(BA689+AF689)*24</f>
        <v>29.1503340142439</v>
      </c>
      <c r="ET689" s="451" t="n">
        <f aca="false">(BA689+AF689)/BA$6</f>
        <v>0.72452</v>
      </c>
      <c r="EU689" s="452" t="n">
        <f aca="false">BV689/1000/ES689*24</f>
        <v>0.350141636363636</v>
      </c>
      <c r="EV689" s="500" t="n">
        <f aca="false">EU689/$EU$6</f>
        <v>0.648410437710438</v>
      </c>
      <c r="EW689" s="514" t="n">
        <f aca="false">1-EM689/BY689</f>
        <v>0.491150192421208</v>
      </c>
      <c r="EX689" s="515" t="n">
        <f aca="false">BY689-EM689</f>
        <v>8.30086125986861</v>
      </c>
      <c r="EY689" s="514" t="n">
        <f aca="false">1-EJ689/BU689</f>
        <v>0.744776119402985</v>
      </c>
      <c r="EZ689" s="515" t="n">
        <f aca="false">BU689-EJ689</f>
        <v>49.9</v>
      </c>
      <c r="FA689" s="451" t="n">
        <f aca="false">1-EK689/BV689</f>
        <v>0.855248670797636</v>
      </c>
      <c r="FB689" s="432" t="n">
        <f aca="false">BV689-EK689</f>
        <v>363.721068845581</v>
      </c>
      <c r="FC689" s="453"/>
      <c r="FD689" s="432"/>
      <c r="FE689" s="453" t="n">
        <f aca="false">1-EQ689/CB689</f>
        <v>0.808080808080808</v>
      </c>
      <c r="FF689" s="431" t="n">
        <f aca="false">CB689-EQ689</f>
        <v>80</v>
      </c>
      <c r="FG689" s="491" t="n">
        <v>50400</v>
      </c>
      <c r="FH689" s="602"/>
      <c r="FI689" s="502"/>
      <c r="FJ689" s="488"/>
      <c r="FK689" s="456" t="n">
        <f aca="false">3000/BS689*24</f>
        <v>1.98752277369845</v>
      </c>
      <c r="FL689" s="491" t="n">
        <v>1800</v>
      </c>
      <c r="FM689" s="456" t="n">
        <f aca="false">FL689/BS689*1000</f>
        <v>49.6880693424612</v>
      </c>
      <c r="FN689" s="491" t="n">
        <v>5421</v>
      </c>
      <c r="FO689" s="533" t="n">
        <f aca="false">FN689/11.15/1.2/1000</f>
        <v>0.405156950672646</v>
      </c>
      <c r="FP689" s="450" t="n">
        <f aca="false">FN689/BS689*1000</f>
        <v>149.643902169712</v>
      </c>
      <c r="FQ689" s="504" t="n">
        <v>32.4</v>
      </c>
      <c r="FR689" s="459" t="n">
        <f aca="false">FQ689/BS689*1000</f>
        <v>0.894385248164302</v>
      </c>
      <c r="FS689" s="505" t="n">
        <v>7.97</v>
      </c>
      <c r="FT689" s="536" t="n">
        <v>11.8</v>
      </c>
      <c r="FU689" s="496" t="n">
        <v>50</v>
      </c>
      <c r="FV689" s="491" t="n">
        <v>4</v>
      </c>
      <c r="FW689" s="505"/>
      <c r="FX689" s="491"/>
      <c r="FY689" s="453" t="n">
        <f aca="false">1-FV689/(EG689+DD689)</f>
        <v>0.789473684210526</v>
      </c>
      <c r="FZ689" s="453"/>
      <c r="GA689" s="430"/>
      <c r="GB689" s="500" t="n">
        <f aca="false">1-FT689/(DZ689+CW689)</f>
        <v>0.309941520467836</v>
      </c>
      <c r="GC689" s="515" t="n">
        <f aca="false">CW689+DZ689-FT689</f>
        <v>5.3</v>
      </c>
      <c r="GD689" s="514" t="n">
        <f aca="false">1-FU689/(EA689+CX689)</f>
        <v>0.187784275503574</v>
      </c>
      <c r="GE689" s="528" t="n">
        <f aca="false">CX689+EA689-FU689</f>
        <v>11.56</v>
      </c>
      <c r="GF689" s="462" t="n">
        <f aca="false">4100/BS689*24</f>
        <v>2.71628112405455</v>
      </c>
      <c r="GG689" s="491" t="n">
        <v>12</v>
      </c>
      <c r="GH689" s="527" t="n">
        <f aca="false">GG689/80</f>
        <v>0.15</v>
      </c>
      <c r="GI689" s="491" t="n">
        <v>84</v>
      </c>
      <c r="GJ689" s="545" t="n">
        <f aca="false">GI689/GG689</f>
        <v>7</v>
      </c>
      <c r="GK689" s="464" t="n">
        <f aca="false">GG689/(BS689/24)*1000</f>
        <v>7.95009109479379</v>
      </c>
      <c r="GL689" s="508" t="n">
        <v>8.19</v>
      </c>
      <c r="GM689" s="536" t="n">
        <v>11.7</v>
      </c>
      <c r="GN689" s="537"/>
      <c r="GO689" s="527" t="n">
        <f aca="false">1-GM689/FT689</f>
        <v>0.00847457627118653</v>
      </c>
      <c r="GP689" s="527" t="n">
        <f aca="false">1-GN689/FU689</f>
        <v>1</v>
      </c>
      <c r="GQ689" s="536" t="n">
        <v>8</v>
      </c>
      <c r="GR689" s="456" t="n">
        <f aca="false">4300/BS689*24</f>
        <v>2.84878264230111</v>
      </c>
      <c r="GS689" s="537" t="n">
        <f aca="false">HC689</f>
        <v>11.7</v>
      </c>
      <c r="GT689" s="537" t="n">
        <f aca="false">HD689</f>
        <v>36.27</v>
      </c>
      <c r="GU689" s="527" t="n">
        <f aca="false">1-GS689/GM689</f>
        <v>0</v>
      </c>
      <c r="GV689" s="527"/>
      <c r="GW689" s="527" t="n">
        <f aca="false">1-HC689/FT689</f>
        <v>0.00847457627118653</v>
      </c>
      <c r="GX689" s="527" t="n">
        <f aca="false">1-HD689/FU689</f>
        <v>0.2746</v>
      </c>
      <c r="GY689" s="545" t="n">
        <f aca="false">GK689/(FU689-HD689)</f>
        <v>0.579030669686365</v>
      </c>
      <c r="GZ689" s="491" t="n">
        <v>35719</v>
      </c>
      <c r="HA689" s="494" t="n">
        <v>8.51</v>
      </c>
      <c r="HB689" s="494" t="n">
        <v>8</v>
      </c>
      <c r="HC689" s="495" t="n">
        <v>11.7</v>
      </c>
      <c r="HD689" s="499" t="n">
        <f aca="false">HC689*3.1</f>
        <v>36.27</v>
      </c>
      <c r="HE689" s="499" t="n">
        <v>11.4</v>
      </c>
      <c r="HF689" s="499" t="n">
        <f aca="false">HE689*2.7</f>
        <v>30.78</v>
      </c>
      <c r="HG689" s="499"/>
      <c r="HH689" s="493" t="n">
        <v>4</v>
      </c>
      <c r="HI689" s="509" t="n">
        <v>8920</v>
      </c>
      <c r="HJ689" s="491" t="n">
        <f aca="false">HI689*0.67</f>
        <v>5976.4</v>
      </c>
      <c r="HK689" s="491"/>
      <c r="HL689" s="491"/>
      <c r="HM689" s="544"/>
      <c r="HN689" s="507" t="n">
        <v>10.28</v>
      </c>
      <c r="HO689" s="492"/>
      <c r="HP689" s="546" t="n">
        <v>0.18</v>
      </c>
      <c r="HQ689" s="524"/>
      <c r="HR689" s="525"/>
      <c r="HS689" s="525" t="n">
        <v>0.09</v>
      </c>
      <c r="HT689" s="512" t="n">
        <v>4</v>
      </c>
      <c r="HU689" s="526" t="n">
        <f aca="false">72500/BA689*24</f>
        <v>51.4397209247325</v>
      </c>
      <c r="HV689" s="527" t="n">
        <f aca="false">1-HC689/BE689</f>
        <v>0.825373134328358</v>
      </c>
      <c r="HW689" s="527" t="n">
        <f aca="false">1-HD689/BF689</f>
        <v>0.890753012048193</v>
      </c>
      <c r="HX689" s="527" t="n">
        <f aca="false">1-HN689/BK689</f>
        <v>0.432044198895028</v>
      </c>
      <c r="HY689" s="513"/>
    </row>
    <row r="690" s="599" customFormat="true" ht="15.9" hidden="false" customHeight="true" outlineLevel="0" collapsed="false">
      <c r="A690" s="401" t="n">
        <v>44172</v>
      </c>
      <c r="B690" s="516" t="n">
        <v>39710</v>
      </c>
      <c r="C690" s="403" t="n">
        <f aca="false">B690/$B$6</f>
        <v>0.7942</v>
      </c>
      <c r="D690" s="572"/>
      <c r="E690" s="573" t="n">
        <v>32</v>
      </c>
      <c r="F690" s="407"/>
      <c r="G690" s="407"/>
      <c r="H690" s="403"/>
      <c r="I690" s="574"/>
      <c r="J690" s="407"/>
      <c r="K690" s="575"/>
      <c r="L690" s="575"/>
      <c r="M690" s="575"/>
      <c r="N690" s="576"/>
      <c r="O690" s="576"/>
      <c r="P690" s="410"/>
      <c r="Q690" s="410" t="n">
        <v>2160</v>
      </c>
      <c r="R690" s="410"/>
      <c r="S690" s="410"/>
      <c r="T690" s="411" t="n">
        <v>4.88</v>
      </c>
      <c r="U690" s="410" t="n">
        <f aca="false">V690/2.9</f>
        <v>3395.86206896552</v>
      </c>
      <c r="V690" s="410" t="n">
        <v>9848</v>
      </c>
      <c r="W690" s="410" t="n">
        <v>3136</v>
      </c>
      <c r="X690" s="517" t="n">
        <v>480</v>
      </c>
      <c r="Y690" s="474"/>
      <c r="Z690" s="430"/>
      <c r="AA690" s="410"/>
      <c r="AB690" s="410"/>
      <c r="AC690" s="410"/>
      <c r="AD690" s="475"/>
      <c r="AE690" s="478"/>
      <c r="AF690" s="479" t="n">
        <f aca="false">X690+Q690</f>
        <v>2640</v>
      </c>
      <c r="AG690" s="478" t="n">
        <f aca="false">AF690/$AF$6</f>
        <v>1.056</v>
      </c>
      <c r="AH690" s="479" t="n">
        <f aca="false">AI690/2.9</f>
        <v>2778.43260188088</v>
      </c>
      <c r="AI690" s="479" t="n">
        <f aca="false">(V690*Q690+F690*X690)/AF690</f>
        <v>8057.45454545455</v>
      </c>
      <c r="AJ690" s="474" t="n">
        <f aca="false">(V690*Q690+X690*F690)/1000</f>
        <v>21271.68</v>
      </c>
      <c r="AK690" s="478" t="n">
        <f aca="false">AJ690/$AJ$6</f>
        <v>0.945408</v>
      </c>
      <c r="AL690" s="448" t="n">
        <v>37</v>
      </c>
      <c r="AM690" s="480"/>
      <c r="AN690" s="474" t="n">
        <v>4888</v>
      </c>
      <c r="AO690" s="474" t="n">
        <v>4910</v>
      </c>
      <c r="AP690" s="480" t="n">
        <v>7.12</v>
      </c>
      <c r="AQ690" s="448" t="n">
        <v>579</v>
      </c>
      <c r="AR690" s="474" t="n">
        <f aca="false">AQ690*3</f>
        <v>1737</v>
      </c>
      <c r="AS690" s="658" t="n">
        <f aca="false">AR690/AQ690</f>
        <v>3</v>
      </c>
      <c r="AT690" s="474" t="n">
        <v>5570</v>
      </c>
      <c r="AU690" s="448"/>
      <c r="AV690" s="481" t="n">
        <v>1.4</v>
      </c>
      <c r="AW690" s="480"/>
      <c r="AX690" s="480"/>
      <c r="AY690" s="481"/>
      <c r="AZ690" s="481"/>
      <c r="BA690" s="421" t="n">
        <f aca="false">CC690+DF690</f>
        <v>39162</v>
      </c>
      <c r="BB690" s="422" t="n">
        <f aca="false">BA690/$BA$6</f>
        <v>0.78324</v>
      </c>
      <c r="BC690" s="423"/>
      <c r="BD690" s="424" t="n">
        <v>7.8</v>
      </c>
      <c r="BE690" s="425" t="n">
        <v>53.9</v>
      </c>
      <c r="BF690" s="421" t="n">
        <v>256</v>
      </c>
      <c r="BG690" s="427" t="n">
        <v>8270</v>
      </c>
      <c r="BH690" s="421" t="n">
        <f aca="false">BG690*0.67</f>
        <v>5540.9</v>
      </c>
      <c r="BI690" s="433"/>
      <c r="BJ690" s="422"/>
      <c r="BK690" s="428" t="n">
        <v>22.8</v>
      </c>
      <c r="BL690" s="428"/>
      <c r="BM690" s="429"/>
      <c r="BN690" s="423"/>
      <c r="BO690" s="426" t="n">
        <v>105</v>
      </c>
      <c r="BP690" s="426"/>
      <c r="BQ690" s="424" t="n">
        <v>5.98</v>
      </c>
      <c r="BR690" s="422" t="n">
        <f aca="false">BQ690/$BQ$6</f>
        <v>0.830555555555556</v>
      </c>
      <c r="BS690" s="410" t="n">
        <f aca="false">BA690+AF690</f>
        <v>41802</v>
      </c>
      <c r="BT690" s="430" t="n">
        <f aca="false">(BD690*BA690+AP690*AF690)/(AF690+BA690)</f>
        <v>7.75705468637864</v>
      </c>
      <c r="BU690" s="431" t="n">
        <f aca="false">(AQ690*Y690+BA690*BE690)/(BA690+Y690)</f>
        <v>53.9</v>
      </c>
      <c r="BV690" s="431" t="n">
        <f aca="false">(BA690*BF690+AR690*AF690)/(AF690+BA690)</f>
        <v>349.532366872398</v>
      </c>
      <c r="BW690" s="431" t="n">
        <f aca="false">(BA690*BG690+AS690*AF690)/(AF690+BA690)</f>
        <v>7747.89866513564</v>
      </c>
      <c r="BX690" s="431" t="n">
        <f aca="false">BW690*0.65</f>
        <v>5036.13413233817</v>
      </c>
      <c r="BY690" s="431" t="n">
        <f aca="false">(BK690*BA690+AY690*AF690)/BS690</f>
        <v>21.3600688962251</v>
      </c>
      <c r="BZ690" s="431"/>
      <c r="CA690" s="432"/>
      <c r="CB690" s="431" t="n">
        <f aca="false">BO690</f>
        <v>105</v>
      </c>
      <c r="CC690" s="433" t="n">
        <v>19740</v>
      </c>
      <c r="CD690" s="412" t="n">
        <f aca="false">CC690+AF690/2</f>
        <v>21060</v>
      </c>
      <c r="CE690" s="422" t="n">
        <f aca="false">CD690/25000</f>
        <v>0.8424</v>
      </c>
      <c r="CF690" s="434" t="n">
        <f aca="false">6700/CD690*24</f>
        <v>7.63532763532763</v>
      </c>
      <c r="CG690" s="435"/>
      <c r="CH690" s="428"/>
      <c r="CI690" s="447" t="n">
        <f aca="false">9500/CD690*24</f>
        <v>10.8262108262108</v>
      </c>
      <c r="CJ690" s="437" t="n">
        <v>23.4</v>
      </c>
      <c r="CK690" s="437" t="n">
        <v>0.44</v>
      </c>
      <c r="CL690" s="424"/>
      <c r="CM690" s="424" t="n">
        <v>15.2</v>
      </c>
      <c r="CN690" s="424" t="n">
        <v>70</v>
      </c>
      <c r="CO690" s="433"/>
      <c r="CP690" s="433"/>
      <c r="CQ690" s="438"/>
      <c r="CR690" s="438" t="n">
        <v>0.98</v>
      </c>
      <c r="CS690" s="425"/>
      <c r="CT690" s="433" t="n">
        <f aca="false">3500/CD690*24</f>
        <v>3.98860398860399</v>
      </c>
      <c r="CU690" s="435" t="n">
        <v>6</v>
      </c>
      <c r="CV690" s="439"/>
      <c r="CW690" s="440"/>
      <c r="CX690" s="661"/>
      <c r="CY690" s="442"/>
      <c r="CZ690" s="443"/>
      <c r="DA690" s="443"/>
      <c r="DB690" s="443"/>
      <c r="DC690" s="443"/>
      <c r="DD690" s="444"/>
      <c r="DE690" s="441"/>
      <c r="DF690" s="445" t="n">
        <v>19422</v>
      </c>
      <c r="DG690" s="446" t="n">
        <f aca="false">DF690+AF690/2</f>
        <v>20742</v>
      </c>
      <c r="DH690" s="422" t="n">
        <f aca="false">DG690/25000</f>
        <v>0.82968</v>
      </c>
      <c r="DI690" s="447" t="n">
        <f aca="false">6700/DG690*24</f>
        <v>7.75238646225051</v>
      </c>
      <c r="DJ690" s="435" t="n">
        <v>7.77</v>
      </c>
      <c r="DK690" s="428" t="n">
        <v>3</v>
      </c>
      <c r="DL690" s="447" t="n">
        <f aca="false">9500/DG690*24</f>
        <v>10.9921897599074</v>
      </c>
      <c r="DM690" s="423" t="n">
        <v>23.3</v>
      </c>
      <c r="DN690" s="423" t="n">
        <v>0.54</v>
      </c>
      <c r="DO690" s="424" t="n">
        <v>7.77</v>
      </c>
      <c r="DP690" s="424" t="n">
        <v>15.9</v>
      </c>
      <c r="DQ690" s="424" t="n">
        <v>70</v>
      </c>
      <c r="DR690" s="433"/>
      <c r="DS690" s="433"/>
      <c r="DT690" s="438"/>
      <c r="DU690" s="438" t="n">
        <v>0.97</v>
      </c>
      <c r="DV690" s="425"/>
      <c r="DW690" s="447" t="n">
        <f aca="false">3500/DG690*24</f>
        <v>4.04975412207116</v>
      </c>
      <c r="DX690" s="435" t="n">
        <v>5.37</v>
      </c>
      <c r="DY690" s="439" t="n">
        <v>8.05</v>
      </c>
      <c r="DZ690" s="440" t="n">
        <v>14.8</v>
      </c>
      <c r="EA690" s="661" t="n">
        <f aca="false">DZ690*3.6</f>
        <v>53.28</v>
      </c>
      <c r="EB690" s="442" t="n">
        <v>8600</v>
      </c>
      <c r="EC690" s="443" t="n">
        <v>5.5</v>
      </c>
      <c r="ED690" s="443" t="n">
        <v>0.15</v>
      </c>
      <c r="EE690" s="443" t="n">
        <v>4.2</v>
      </c>
      <c r="EF690" s="443" t="n">
        <v>0.5</v>
      </c>
      <c r="EG690" s="444" t="n">
        <v>12</v>
      </c>
      <c r="EH690" s="441" t="n">
        <v>16</v>
      </c>
      <c r="EI690" s="430" t="n">
        <f aca="false">DY690</f>
        <v>8.05</v>
      </c>
      <c r="EJ690" s="448" t="n">
        <f aca="false">DZ690</f>
        <v>14.8</v>
      </c>
      <c r="EK690" s="449" t="n">
        <f aca="false">EA690</f>
        <v>53.28</v>
      </c>
      <c r="EL690" s="418" t="n">
        <f aca="false">EB690</f>
        <v>8600</v>
      </c>
      <c r="EM690" s="432" t="n">
        <f aca="false">EC690</f>
        <v>5.5</v>
      </c>
      <c r="EN690" s="432" t="n">
        <f aca="false">ED690</f>
        <v>0.15</v>
      </c>
      <c r="EO690" s="432" t="n">
        <f aca="false">EE690</f>
        <v>4.2</v>
      </c>
      <c r="EP690" s="432" t="n">
        <f aca="false">EF690</f>
        <v>0.5</v>
      </c>
      <c r="EQ690" s="431" t="n">
        <f aca="false">EG690</f>
        <v>12</v>
      </c>
      <c r="ER690" s="449" t="n">
        <f aca="false">EH690</f>
        <v>16</v>
      </c>
      <c r="ES690" s="450" t="n">
        <f aca="false">44000/(BA690+AF690)*24</f>
        <v>25.261949189034</v>
      </c>
      <c r="ET690" s="451" t="n">
        <f aca="false">(BA690+AF690)/BA$6</f>
        <v>0.83604</v>
      </c>
      <c r="EU690" s="452" t="n">
        <f aca="false">BV690/1000/ES690*24</f>
        <v>0.332071636363636</v>
      </c>
      <c r="EV690" s="451" t="n">
        <f aca="false">EU690/$EU$6</f>
        <v>0.614947474747475</v>
      </c>
      <c r="EW690" s="514" t="n">
        <f aca="false">1-EM690/BY690</f>
        <v>0.742510193823766</v>
      </c>
      <c r="EX690" s="515" t="n">
        <f aca="false">BY690-EM690</f>
        <v>15.8600688962251</v>
      </c>
      <c r="EY690" s="514" t="n">
        <f aca="false">1-EJ690/BU690</f>
        <v>0.725417439703154</v>
      </c>
      <c r="EZ690" s="515" t="n">
        <f aca="false">BU690-EJ690</f>
        <v>39.1</v>
      </c>
      <c r="FA690" s="451" t="n">
        <f aca="false">1-EK690/BV690</f>
        <v>0.847567764677282</v>
      </c>
      <c r="FB690" s="432" t="n">
        <f aca="false">BV690-EK690</f>
        <v>296.252366872398</v>
      </c>
      <c r="FC690" s="453"/>
      <c r="FD690" s="432"/>
      <c r="FE690" s="453" t="n">
        <f aca="false">1-EQ690/CB690</f>
        <v>0.885714285714286</v>
      </c>
      <c r="FF690" s="431" t="n">
        <f aca="false">CB690-EQ690</f>
        <v>93</v>
      </c>
      <c r="FG690" s="406" t="n">
        <v>50400</v>
      </c>
      <c r="FH690" s="590"/>
      <c r="FI690" s="591"/>
      <c r="FJ690" s="592"/>
      <c r="FK690" s="456" t="n">
        <f aca="false">3000/BS690*24</f>
        <v>1.72240562652505</v>
      </c>
      <c r="FL690" s="531" t="n">
        <v>1800</v>
      </c>
      <c r="FM690" s="456" t="n">
        <f aca="false">FL690/BS690*1000</f>
        <v>43.0601406631262</v>
      </c>
      <c r="FN690" s="531" t="n">
        <v>5143</v>
      </c>
      <c r="FO690" s="533" t="n">
        <f aca="false">FN690/11.15/1.2/1000</f>
        <v>0.384379671150972</v>
      </c>
      <c r="FP690" s="450" t="n">
        <f aca="false">FN690/BS690*1000</f>
        <v>123.032390794699</v>
      </c>
      <c r="FQ690" s="458" t="n">
        <v>32.4</v>
      </c>
      <c r="FR690" s="459" t="n">
        <f aca="false">FQ690/BS690*1000</f>
        <v>0.775082531936271</v>
      </c>
      <c r="FS690" s="577" t="n">
        <v>7.92</v>
      </c>
      <c r="FT690" s="578" t="n">
        <v>10.4</v>
      </c>
      <c r="FU690" s="661" t="n">
        <v>51</v>
      </c>
      <c r="FV690" s="580" t="n">
        <v>2</v>
      </c>
      <c r="FW690" s="581"/>
      <c r="FX690" s="580"/>
      <c r="FY690" s="453" t="n">
        <f aca="false">1-FV690/(EG690+DD690)</f>
        <v>0.833333333333333</v>
      </c>
      <c r="FZ690" s="453"/>
      <c r="GA690" s="430"/>
      <c r="GB690" s="514" t="n">
        <f aca="false">1-FT690/(DZ690+CW690)</f>
        <v>0.297297297297297</v>
      </c>
      <c r="GC690" s="515" t="n">
        <f aca="false">(CW690+DZ690-FT690)</f>
        <v>4.4</v>
      </c>
      <c r="GD690" s="514" t="n">
        <f aca="false">1-FU690/(EA690+CX690)</f>
        <v>0.0427927927927928</v>
      </c>
      <c r="GE690" s="528" t="n">
        <f aca="false">CX690+EA690-FU690</f>
        <v>2.28</v>
      </c>
      <c r="GF690" s="462" t="n">
        <f aca="false">4100/BS690*24</f>
        <v>2.3539543562509</v>
      </c>
      <c r="GG690" s="607" t="n">
        <v>12</v>
      </c>
      <c r="GH690" s="451" t="n">
        <f aca="false">GG690/80</f>
        <v>0.15</v>
      </c>
      <c r="GI690" s="406" t="n">
        <v>84</v>
      </c>
      <c r="GJ690" s="463" t="n">
        <f aca="false">GI690/GG690</f>
        <v>7</v>
      </c>
      <c r="GK690" s="464" t="n">
        <f aca="false">GG690/(BS690/24)*1000</f>
        <v>6.88962250610019</v>
      </c>
      <c r="GL690" s="465" t="n">
        <v>8.05</v>
      </c>
      <c r="GM690" s="530" t="n">
        <v>10.3</v>
      </c>
      <c r="GN690" s="407"/>
      <c r="GO690" s="514" t="n">
        <f aca="false">1-GM690/FT690</f>
        <v>0.00961538461538458</v>
      </c>
      <c r="GP690" s="451" t="n">
        <f aca="false">1-GN690/FU690</f>
        <v>1</v>
      </c>
      <c r="GQ690" s="578" t="n">
        <v>8</v>
      </c>
      <c r="GR690" s="456" t="n">
        <f aca="false">4300/BS690*24</f>
        <v>2.46878139801923</v>
      </c>
      <c r="GS690" s="532" t="n">
        <f aca="false">HC690</f>
        <v>10.1</v>
      </c>
      <c r="GT690" s="532" t="n">
        <f aca="false">HD690</f>
        <v>31.31</v>
      </c>
      <c r="GU690" s="514" t="n">
        <f aca="false">1-GS690/GM690</f>
        <v>0.0194174757281554</v>
      </c>
      <c r="GV690" s="514"/>
      <c r="GW690" s="514" t="n">
        <f aca="false">1-HC690/FT690</f>
        <v>0.028846153846154</v>
      </c>
      <c r="GX690" s="514" t="n">
        <f aca="false">1-HD690/FU690</f>
        <v>0.386078431372549</v>
      </c>
      <c r="GY690" s="463" t="n">
        <f aca="false">GK690/(FU690-HD690)</f>
        <v>0.34990464733876</v>
      </c>
      <c r="GZ690" s="406" t="n">
        <v>41873</v>
      </c>
      <c r="HA690" s="582" t="n">
        <v>8.37</v>
      </c>
      <c r="HB690" s="452" t="n">
        <v>7.97</v>
      </c>
      <c r="HC690" s="578" t="n">
        <v>10.1</v>
      </c>
      <c r="HD690" s="464" t="n">
        <f aca="false">HC690*3.1</f>
        <v>31.31</v>
      </c>
      <c r="HE690" s="464" t="n">
        <v>10.5</v>
      </c>
      <c r="HF690" s="464" t="n">
        <f aca="false">HE690*2.7</f>
        <v>28.35</v>
      </c>
      <c r="HG690" s="583"/>
      <c r="HH690" s="576" t="n">
        <v>4</v>
      </c>
      <c r="HI690" s="584" t="n">
        <v>8760</v>
      </c>
      <c r="HJ690" s="407" t="n">
        <f aca="false">HI690*0.67</f>
        <v>5869.2</v>
      </c>
      <c r="HK690" s="407"/>
      <c r="HL690" s="550"/>
      <c r="HM690" s="585"/>
      <c r="HN690" s="462" t="n">
        <v>4.54</v>
      </c>
      <c r="HO690" s="575"/>
      <c r="HP690" s="549" t="n">
        <v>0.18</v>
      </c>
      <c r="HQ690" s="586"/>
      <c r="HR690" s="587"/>
      <c r="HS690" s="521" t="n">
        <v>0.09</v>
      </c>
      <c r="HT690" s="588" t="n">
        <v>4</v>
      </c>
      <c r="HU690" s="523" t="n">
        <f aca="false">72500/BA690*24</f>
        <v>44.4308258005209</v>
      </c>
      <c r="HV690" s="514" t="n">
        <f aca="false">1-HC690/BE690</f>
        <v>0.812615955473098</v>
      </c>
      <c r="HW690" s="514" t="n">
        <f aca="false">1-HD690/BF690</f>
        <v>0.8776953125</v>
      </c>
      <c r="HX690" s="514" t="n">
        <f aca="false">1-HN690/BK690</f>
        <v>0.800877192982456</v>
      </c>
      <c r="HY690" s="600"/>
    </row>
    <row r="691" s="599" customFormat="true" ht="15.9" hidden="false" customHeight="true" outlineLevel="0" collapsed="false">
      <c r="A691" s="401" t="n">
        <v>44173</v>
      </c>
      <c r="B691" s="516" t="n">
        <v>39067</v>
      </c>
      <c r="C691" s="403" t="n">
        <f aca="false">B691/$B$6</f>
        <v>0.78134</v>
      </c>
      <c r="D691" s="572"/>
      <c r="E691" s="573" t="n">
        <v>33.2</v>
      </c>
      <c r="F691" s="407"/>
      <c r="G691" s="407"/>
      <c r="H691" s="403"/>
      <c r="I691" s="574"/>
      <c r="J691" s="407"/>
      <c r="K691" s="575"/>
      <c r="L691" s="575"/>
      <c r="M691" s="575"/>
      <c r="N691" s="576"/>
      <c r="O691" s="576"/>
      <c r="P691" s="410"/>
      <c r="Q691" s="410" t="n">
        <v>2160</v>
      </c>
      <c r="R691" s="410"/>
      <c r="S691" s="410"/>
      <c r="T691" s="411" t="n">
        <v>4.97</v>
      </c>
      <c r="U691" s="410" t="n">
        <f aca="false">V691/2.9</f>
        <v>3405.86206896552</v>
      </c>
      <c r="V691" s="410" t="n">
        <v>9877</v>
      </c>
      <c r="W691" s="410" t="n">
        <v>3063</v>
      </c>
      <c r="X691" s="517" t="n">
        <v>480</v>
      </c>
      <c r="Y691" s="474"/>
      <c r="Z691" s="430"/>
      <c r="AA691" s="410"/>
      <c r="AB691" s="410"/>
      <c r="AC691" s="410"/>
      <c r="AD691" s="475"/>
      <c r="AE691" s="478"/>
      <c r="AF691" s="479" t="n">
        <f aca="false">X691+Q691</f>
        <v>2640</v>
      </c>
      <c r="AG691" s="478" t="n">
        <f aca="false">AF691/$AF$6</f>
        <v>1.056</v>
      </c>
      <c r="AH691" s="479" t="n">
        <f aca="false">AI691/2.9</f>
        <v>2786.6144200627</v>
      </c>
      <c r="AI691" s="479" t="n">
        <f aca="false">(V691*Q691+F691*X691)/AF691</f>
        <v>8081.18181818182</v>
      </c>
      <c r="AJ691" s="474" t="n">
        <f aca="false">(V691*Q691+X691*F691)/1000</f>
        <v>21334.32</v>
      </c>
      <c r="AK691" s="478" t="n">
        <f aca="false">AJ691/$AJ$6</f>
        <v>0.948192</v>
      </c>
      <c r="AL691" s="448" t="n">
        <v>37</v>
      </c>
      <c r="AM691" s="480"/>
      <c r="AN691" s="474" t="n">
        <v>4768</v>
      </c>
      <c r="AO691" s="474" t="n">
        <v>4801</v>
      </c>
      <c r="AP691" s="480" t="n">
        <v>7.24</v>
      </c>
      <c r="AQ691" s="448" t="n">
        <v>603.8</v>
      </c>
      <c r="AR691" s="474" t="n">
        <f aca="false">AQ691*3</f>
        <v>1811.4</v>
      </c>
      <c r="AS691" s="658" t="n">
        <f aca="false">AR691/AQ691</f>
        <v>3</v>
      </c>
      <c r="AT691" s="474" t="n">
        <v>5610</v>
      </c>
      <c r="AU691" s="448"/>
      <c r="AV691" s="481" t="n">
        <v>0.9</v>
      </c>
      <c r="AW691" s="480" t="n">
        <v>3.89</v>
      </c>
      <c r="AX691" s="480" t="n">
        <v>37.52</v>
      </c>
      <c r="AY691" s="481" t="n">
        <v>10.4</v>
      </c>
      <c r="AZ691" s="481" t="n">
        <v>1.4</v>
      </c>
      <c r="BA691" s="421" t="n">
        <f aca="false">CC691+DF691</f>
        <v>37539</v>
      </c>
      <c r="BB691" s="422" t="n">
        <f aca="false">BA691/$BA$6</f>
        <v>0.75078</v>
      </c>
      <c r="BC691" s="423"/>
      <c r="BD691" s="424" t="n">
        <v>7.84</v>
      </c>
      <c r="BE691" s="425" t="n">
        <v>39</v>
      </c>
      <c r="BF691" s="421" t="n">
        <v>222</v>
      </c>
      <c r="BG691" s="427" t="n">
        <v>9320</v>
      </c>
      <c r="BH691" s="421" t="n">
        <f aca="false">BG691*0.67</f>
        <v>6244.4</v>
      </c>
      <c r="BI691" s="433" t="n">
        <v>1956</v>
      </c>
      <c r="BJ691" s="422" t="n">
        <f aca="false">BI691/35.5*(23+35.5)/BH691</f>
        <v>0.516185318947185</v>
      </c>
      <c r="BK691" s="428" t="n">
        <v>25.9</v>
      </c>
      <c r="BL691" s="428" t="n">
        <v>16.7</v>
      </c>
      <c r="BM691" s="429" t="n">
        <v>7.2</v>
      </c>
      <c r="BN691" s="423" t="n">
        <v>1.9</v>
      </c>
      <c r="BO691" s="426" t="n">
        <v>185</v>
      </c>
      <c r="BP691" s="426" t="n">
        <v>32</v>
      </c>
      <c r="BQ691" s="424" t="n">
        <v>5.65</v>
      </c>
      <c r="BR691" s="422" t="n">
        <f aca="false">BQ691/$BQ$6</f>
        <v>0.784722222222222</v>
      </c>
      <c r="BS691" s="410" t="n">
        <f aca="false">BA691+AF691</f>
        <v>40179</v>
      </c>
      <c r="BT691" s="430" t="n">
        <f aca="false">(BD691*BA691+AP691*AF691)/(AF691+BA691)</f>
        <v>7.80057642051818</v>
      </c>
      <c r="BU691" s="431" t="n">
        <f aca="false">(AQ691*Y691+BA691*BE691)/(BA691+Y691)</f>
        <v>39</v>
      </c>
      <c r="BV691" s="431" t="n">
        <f aca="false">(BA691*BF691+AR691*AF691)/(AF691+BA691)</f>
        <v>326.433062047338</v>
      </c>
      <c r="BW691" s="431" t="n">
        <f aca="false">(BA691*BG691+AS691*AF691)/(AF691+BA691)</f>
        <v>8707.81751661316</v>
      </c>
      <c r="BX691" s="431" t="n">
        <f aca="false">BW691*0.65</f>
        <v>5660.08138579855</v>
      </c>
      <c r="BY691" s="431" t="n">
        <f aca="false">(BK691*BA691+AY691*AF691)/BS691</f>
        <v>24.881557530053</v>
      </c>
      <c r="BZ691" s="431" t="n">
        <f aca="false">(BL691*BA691+AY691*AF691)/BS691</f>
        <v>16.2860524154409</v>
      </c>
      <c r="CA691" s="432" t="n">
        <f aca="false">(BN691*BA691+AZ691*AF691)/BS691</f>
        <v>1.86714701709848</v>
      </c>
      <c r="CB691" s="431" t="n">
        <f aca="false">BO691</f>
        <v>185</v>
      </c>
      <c r="CC691" s="433" t="n">
        <v>18766</v>
      </c>
      <c r="CD691" s="412" t="n">
        <f aca="false">CC691+AF691/2</f>
        <v>20086</v>
      </c>
      <c r="CE691" s="422" t="n">
        <f aca="false">CD691/25000</f>
        <v>0.80344</v>
      </c>
      <c r="CF691" s="434" t="n">
        <f aca="false">6700/CD691*24</f>
        <v>8.00557602310067</v>
      </c>
      <c r="CG691" s="435" t="n">
        <v>7.71</v>
      </c>
      <c r="CH691" s="428" t="n">
        <v>3.6</v>
      </c>
      <c r="CI691" s="447" t="n">
        <f aca="false">9500/CD691*24</f>
        <v>11.3511898835009</v>
      </c>
      <c r="CJ691" s="437" t="n">
        <v>23.7</v>
      </c>
      <c r="CK691" s="437" t="n">
        <v>2.62</v>
      </c>
      <c r="CL691" s="424" t="n">
        <v>7.64</v>
      </c>
      <c r="CM691" s="424" t="n">
        <v>15.9</v>
      </c>
      <c r="CN691" s="424" t="n">
        <v>77</v>
      </c>
      <c r="CO691" s="433"/>
      <c r="CP691" s="433"/>
      <c r="CQ691" s="438"/>
      <c r="CR691" s="438" t="n">
        <v>0.97</v>
      </c>
      <c r="CS691" s="425"/>
      <c r="CT691" s="433" t="n">
        <f aca="false">3500/CD691*24</f>
        <v>4.18201732550035</v>
      </c>
      <c r="CU691" s="435" t="n">
        <v>5.52</v>
      </c>
      <c r="CV691" s="439" t="n">
        <v>7.92</v>
      </c>
      <c r="CW691" s="440" t="n">
        <v>14.4</v>
      </c>
      <c r="CX691" s="661" t="n">
        <f aca="false">CW691*3.6</f>
        <v>51.84</v>
      </c>
      <c r="CY691" s="442" t="n">
        <v>8290</v>
      </c>
      <c r="CZ691" s="443" t="n">
        <v>6.5</v>
      </c>
      <c r="DA691" s="443" t="n">
        <v>0.17</v>
      </c>
      <c r="DB691" s="443" t="n">
        <v>4.9</v>
      </c>
      <c r="DC691" s="443" t="n">
        <v>0.5</v>
      </c>
      <c r="DD691" s="444" t="n">
        <v>16</v>
      </c>
      <c r="DE691" s="441" t="n">
        <v>16</v>
      </c>
      <c r="DF691" s="445" t="n">
        <v>18773</v>
      </c>
      <c r="DG691" s="446" t="n">
        <f aca="false">DF691+AF691/2</f>
        <v>20093</v>
      </c>
      <c r="DH691" s="422" t="n">
        <f aca="false">DG691/25000</f>
        <v>0.80372</v>
      </c>
      <c r="DI691" s="447" t="n">
        <f aca="false">6700/DG691*24</f>
        <v>8.00278704026278</v>
      </c>
      <c r="DJ691" s="435"/>
      <c r="DK691" s="428" t="n">
        <v>3.6</v>
      </c>
      <c r="DL691" s="447" t="n">
        <f aca="false">9500/DG691*24</f>
        <v>11.3472353555965</v>
      </c>
      <c r="DM691" s="423" t="n">
        <v>23.8</v>
      </c>
      <c r="DN691" s="423" t="n">
        <v>2.21</v>
      </c>
      <c r="DO691" s="424"/>
      <c r="DP691" s="424" t="n">
        <v>14.7</v>
      </c>
      <c r="DQ691" s="424" t="n">
        <v>77</v>
      </c>
      <c r="DR691" s="433" t="n">
        <v>4237</v>
      </c>
      <c r="DS691" s="433" t="n">
        <v>2067</v>
      </c>
      <c r="DT691" s="438" t="n">
        <f aca="false">DS691/DR691</f>
        <v>0.487845173471796</v>
      </c>
      <c r="DU691" s="438" t="n">
        <v>0.97</v>
      </c>
      <c r="DV691" s="425"/>
      <c r="DW691" s="447" t="n">
        <f aca="false">3500/DG691*24</f>
        <v>4.18056039416712</v>
      </c>
      <c r="DX691" s="435" t="n">
        <v>5.91</v>
      </c>
      <c r="DY691" s="439"/>
      <c r="DZ691" s="440"/>
      <c r="EA691" s="661"/>
      <c r="EB691" s="442"/>
      <c r="EC691" s="443"/>
      <c r="ED691" s="443"/>
      <c r="EE691" s="443"/>
      <c r="EF691" s="443"/>
      <c r="EG691" s="444"/>
      <c r="EH691" s="441"/>
      <c r="EI691" s="430" t="n">
        <f aca="false">CV691</f>
        <v>7.92</v>
      </c>
      <c r="EJ691" s="448" t="n">
        <f aca="false">CW691</f>
        <v>14.4</v>
      </c>
      <c r="EK691" s="449" t="n">
        <f aca="false">CX691</f>
        <v>51.84</v>
      </c>
      <c r="EL691" s="418" t="n">
        <f aca="false">CY691</f>
        <v>8290</v>
      </c>
      <c r="EM691" s="432" t="n">
        <f aca="false">CZ691</f>
        <v>6.5</v>
      </c>
      <c r="EN691" s="432" t="n">
        <f aca="false">DA691</f>
        <v>0.17</v>
      </c>
      <c r="EO691" s="432" t="n">
        <f aca="false">DB691</f>
        <v>4.9</v>
      </c>
      <c r="EP691" s="432" t="n">
        <f aca="false">DC691</f>
        <v>0.5</v>
      </c>
      <c r="EQ691" s="431" t="n">
        <f aca="false">DD691</f>
        <v>16</v>
      </c>
      <c r="ER691" s="449" t="n">
        <f aca="false">DE691</f>
        <v>16</v>
      </c>
      <c r="ES691" s="450" t="n">
        <f aca="false">44000/(BA691+AF691)*24</f>
        <v>26.2823863212126</v>
      </c>
      <c r="ET691" s="451" t="n">
        <f aca="false">(BA691+AF691)/BA$6</f>
        <v>0.80358</v>
      </c>
      <c r="EU691" s="452" t="n">
        <f aca="false">BV691/1000/ES691*24</f>
        <v>0.298085318181818</v>
      </c>
      <c r="EV691" s="451" t="n">
        <f aca="false">EU691/$EU$6</f>
        <v>0.552009848484848</v>
      </c>
      <c r="EW691" s="514" t="n">
        <f aca="false">1-EM691/BY691</f>
        <v>0.738762334626801</v>
      </c>
      <c r="EX691" s="515" t="n">
        <f aca="false">BY691-EM691</f>
        <v>18.381557530053</v>
      </c>
      <c r="EY691" s="514" t="n">
        <f aca="false">1-EJ691/BU691</f>
        <v>0.630769230769231</v>
      </c>
      <c r="EZ691" s="515" t="n">
        <f aca="false">BU691-EJ691</f>
        <v>24.6</v>
      </c>
      <c r="FA691" s="451" t="n">
        <f aca="false">1-EK691/BV691</f>
        <v>0.841192556676498</v>
      </c>
      <c r="FB691" s="432" t="n">
        <f aca="false">BV691-EK691</f>
        <v>274.593062047338</v>
      </c>
      <c r="FC691" s="453" t="n">
        <f aca="false">1-EP691/CA691</f>
        <v>0.732211767246378</v>
      </c>
      <c r="FD691" s="432" t="n">
        <f aca="false">CA691-EP691</f>
        <v>1.36714701709848</v>
      </c>
      <c r="FE691" s="453" t="n">
        <f aca="false">1-EQ691/CB691</f>
        <v>0.913513513513514</v>
      </c>
      <c r="FF691" s="431" t="n">
        <f aca="false">CB691-EQ691</f>
        <v>169</v>
      </c>
      <c r="FG691" s="406" t="n">
        <v>50400</v>
      </c>
      <c r="FH691" s="590"/>
      <c r="FI691" s="591"/>
      <c r="FJ691" s="592"/>
      <c r="FK691" s="456" t="n">
        <f aca="false">3000/BS691*24</f>
        <v>1.79198088553722</v>
      </c>
      <c r="FL691" s="531" t="n">
        <v>1800</v>
      </c>
      <c r="FM691" s="456" t="n">
        <f aca="false">FL691/BS691*1000</f>
        <v>44.7995221384305</v>
      </c>
      <c r="FN691" s="531" t="n">
        <v>4865</v>
      </c>
      <c r="FO691" s="533" t="n">
        <f aca="false">FN691/11.15/1.2/1000</f>
        <v>0.363602391629297</v>
      </c>
      <c r="FP691" s="450" t="n">
        <f aca="false">FN691/BS691*1000</f>
        <v>121.083152890814</v>
      </c>
      <c r="FQ691" s="458" t="n">
        <v>32.4</v>
      </c>
      <c r="FR691" s="459" t="n">
        <f aca="false">FQ691/BS691*1000</f>
        <v>0.806391398491749</v>
      </c>
      <c r="FS691" s="577" t="n">
        <v>7.82</v>
      </c>
      <c r="FT691" s="578" t="n">
        <v>10</v>
      </c>
      <c r="FU691" s="661" t="n">
        <v>40</v>
      </c>
      <c r="FV691" s="580" t="n">
        <v>4</v>
      </c>
      <c r="FW691" s="581" t="n">
        <v>0.1</v>
      </c>
      <c r="FX691" s="580" t="n">
        <v>8</v>
      </c>
      <c r="FY691" s="453" t="n">
        <f aca="false">1-FV691/(EG691+DD691)</f>
        <v>0.75</v>
      </c>
      <c r="FZ691" s="453" t="n">
        <f aca="false">1-FW691/(EF691+DC691)</f>
        <v>0.8</v>
      </c>
      <c r="GA691" s="430" t="n">
        <f aca="false">EF691+DC691-FW691</f>
        <v>0.4</v>
      </c>
      <c r="GB691" s="514" t="n">
        <f aca="false">1-FT691/(DZ691+CW691)</f>
        <v>0.305555555555556</v>
      </c>
      <c r="GC691" s="515" t="n">
        <f aca="false">CW691+DZ691-FT691</f>
        <v>4.4</v>
      </c>
      <c r="GD691" s="514" t="n">
        <f aca="false">1-FU691/(EA691+CX691)</f>
        <v>0.228395061728395</v>
      </c>
      <c r="GE691" s="528" t="n">
        <f aca="false">CX691+EA691-FU691</f>
        <v>11.84</v>
      </c>
      <c r="GF691" s="462" t="n">
        <f aca="false">4100/BS691*24</f>
        <v>2.44904054356753</v>
      </c>
      <c r="GG691" s="607" t="n">
        <v>12</v>
      </c>
      <c r="GH691" s="451" t="n">
        <f aca="false">GG691/80</f>
        <v>0.15</v>
      </c>
      <c r="GI691" s="406" t="n">
        <v>84</v>
      </c>
      <c r="GJ691" s="463" t="n">
        <f aca="false">GI691/GG691</f>
        <v>7</v>
      </c>
      <c r="GK691" s="464" t="n">
        <f aca="false">GG691/(BS691/24)*1000</f>
        <v>7.16792354214888</v>
      </c>
      <c r="GL691" s="465" t="n">
        <v>8</v>
      </c>
      <c r="GM691" s="530" t="n">
        <v>9.7</v>
      </c>
      <c r="GN691" s="407"/>
      <c r="GO691" s="514" t="n">
        <f aca="false">1-GM691/FT691</f>
        <v>0.03</v>
      </c>
      <c r="GP691" s="451" t="n">
        <f aca="false">1-GN691/FU691</f>
        <v>1</v>
      </c>
      <c r="GQ691" s="578" t="n">
        <v>8</v>
      </c>
      <c r="GR691" s="456" t="n">
        <f aca="false">4300/BS691*24</f>
        <v>2.56850593593668</v>
      </c>
      <c r="GS691" s="532" t="n">
        <f aca="false">HC691</f>
        <v>9.5</v>
      </c>
      <c r="GT691" s="532" t="n">
        <f aca="false">HD691</f>
        <v>29.45</v>
      </c>
      <c r="GU691" s="514" t="n">
        <f aca="false">1-GS691/GM691</f>
        <v>0.0206185567010309</v>
      </c>
      <c r="GV691" s="514"/>
      <c r="GW691" s="514" t="n">
        <f aca="false">1-HC691/FT691</f>
        <v>0.05</v>
      </c>
      <c r="GX691" s="514" t="n">
        <f aca="false">1-HD691/FU691</f>
        <v>0.26375</v>
      </c>
      <c r="GY691" s="463" t="n">
        <f aca="false">GK691/(FU691-HD691)</f>
        <v>0.679424032431174</v>
      </c>
      <c r="GZ691" s="406" t="n">
        <v>40001</v>
      </c>
      <c r="HA691" s="582" t="n">
        <v>8.33</v>
      </c>
      <c r="HB691" s="452" t="n">
        <v>8.01</v>
      </c>
      <c r="HC691" s="578" t="n">
        <v>9.5</v>
      </c>
      <c r="HD691" s="464" t="n">
        <f aca="false">HC691*3.1</f>
        <v>29.45</v>
      </c>
      <c r="HE691" s="464" t="n">
        <v>10.6</v>
      </c>
      <c r="HF691" s="464" t="n">
        <f aca="false">HE691*2.7</f>
        <v>28.62</v>
      </c>
      <c r="HG691" s="583"/>
      <c r="HH691" s="576" t="n">
        <v>2</v>
      </c>
      <c r="HI691" s="584" t="n">
        <v>8250</v>
      </c>
      <c r="HJ691" s="407" t="n">
        <f aca="false">HI691*0.67</f>
        <v>5527.5</v>
      </c>
      <c r="HK691" s="407" t="n">
        <v>244</v>
      </c>
      <c r="HL691" s="550" t="n">
        <v>1682</v>
      </c>
      <c r="HM691" s="585" t="n">
        <v>5.5</v>
      </c>
      <c r="HN691" s="462" t="n">
        <v>7.81</v>
      </c>
      <c r="HO691" s="575" t="n">
        <v>0.09</v>
      </c>
      <c r="HP691" s="549" t="n">
        <v>0.19</v>
      </c>
      <c r="HQ691" s="586" t="n">
        <v>4.5</v>
      </c>
      <c r="HR691" s="587" t="n">
        <v>0.1</v>
      </c>
      <c r="HS691" s="521" t="n">
        <v>0.1</v>
      </c>
      <c r="HT691" s="588" t="n">
        <v>4</v>
      </c>
      <c r="HU691" s="523" t="n">
        <f aca="false">72500/BA691*24</f>
        <v>46.3517941341005</v>
      </c>
      <c r="HV691" s="514" t="n">
        <f aca="false">1-HC691/BE691</f>
        <v>0.756410256410256</v>
      </c>
      <c r="HW691" s="514" t="n">
        <f aca="false">1-HD691/BF691</f>
        <v>0.867342342342342</v>
      </c>
      <c r="HX691" s="514" t="n">
        <f aca="false">1-HN691/BK691</f>
        <v>0.698455598455598</v>
      </c>
      <c r="HY691" s="600"/>
    </row>
    <row r="692" s="599" customFormat="true" ht="15.9" hidden="false" customHeight="true" outlineLevel="0" collapsed="false">
      <c r="A692" s="401" t="n">
        <v>44174</v>
      </c>
      <c r="B692" s="516" t="n">
        <v>41548</v>
      </c>
      <c r="C692" s="403" t="n">
        <f aca="false">B692/$B$6</f>
        <v>0.83096</v>
      </c>
      <c r="D692" s="572"/>
      <c r="E692" s="573" t="n">
        <v>31.2</v>
      </c>
      <c r="F692" s="407"/>
      <c r="G692" s="407"/>
      <c r="H692" s="403"/>
      <c r="I692" s="574"/>
      <c r="J692" s="407"/>
      <c r="K692" s="575"/>
      <c r="L692" s="575"/>
      <c r="M692" s="575"/>
      <c r="N692" s="576"/>
      <c r="O692" s="576"/>
      <c r="P692" s="410"/>
      <c r="Q692" s="410" t="n">
        <v>2160</v>
      </c>
      <c r="R692" s="410"/>
      <c r="S692" s="410"/>
      <c r="T692" s="411" t="n">
        <v>4.95</v>
      </c>
      <c r="U692" s="410" t="n">
        <f aca="false">V692/2.9</f>
        <v>3656.55172413793</v>
      </c>
      <c r="V692" s="410" t="n">
        <v>10604</v>
      </c>
      <c r="W692" s="410" t="n">
        <v>3069</v>
      </c>
      <c r="X692" s="517" t="n">
        <v>480</v>
      </c>
      <c r="Y692" s="474"/>
      <c r="Z692" s="430"/>
      <c r="AA692" s="410"/>
      <c r="AB692" s="410"/>
      <c r="AC692" s="410"/>
      <c r="AD692" s="475"/>
      <c r="AE692" s="478"/>
      <c r="AF692" s="479" t="n">
        <f aca="false">X692+Q692</f>
        <v>2640</v>
      </c>
      <c r="AG692" s="478" t="n">
        <f aca="false">AF692/$AF$6</f>
        <v>1.056</v>
      </c>
      <c r="AH692" s="479" t="n">
        <f aca="false">AI692/2.9</f>
        <v>2991.72413793103</v>
      </c>
      <c r="AI692" s="479" t="n">
        <f aca="false">(V692*Q692+F692*X692)/AF692</f>
        <v>8676</v>
      </c>
      <c r="AJ692" s="474" t="n">
        <f aca="false">(V692*Q692+X692*F692)/1000</f>
        <v>22904.64</v>
      </c>
      <c r="AK692" s="478" t="n">
        <f aca="false">AJ692/$AJ$6</f>
        <v>1.017984</v>
      </c>
      <c r="AL692" s="448" t="n">
        <v>37</v>
      </c>
      <c r="AM692" s="480"/>
      <c r="AN692" s="474" t="n">
        <v>4618</v>
      </c>
      <c r="AO692" s="474" t="n">
        <v>4651</v>
      </c>
      <c r="AP692" s="480" t="n">
        <v>7.24</v>
      </c>
      <c r="AQ692" s="448" t="n">
        <v>634</v>
      </c>
      <c r="AR692" s="474" t="n">
        <f aca="false">AQ692*3</f>
        <v>1902</v>
      </c>
      <c r="AS692" s="658" t="n">
        <f aca="false">AR692/AQ692</f>
        <v>3</v>
      </c>
      <c r="AT692" s="474" t="n">
        <v>5650</v>
      </c>
      <c r="AU692" s="448"/>
      <c r="AV692" s="481" t="n">
        <v>1.2</v>
      </c>
      <c r="AW692" s="480"/>
      <c r="AX692" s="480"/>
      <c r="AY692" s="481"/>
      <c r="AZ692" s="481"/>
      <c r="BA692" s="421" t="n">
        <f aca="false">CC692+DF692</f>
        <v>43434</v>
      </c>
      <c r="BB692" s="422" t="n">
        <f aca="false">BA692/$BA$6</f>
        <v>0.86868</v>
      </c>
      <c r="BC692" s="423"/>
      <c r="BD692" s="424" t="n">
        <v>8.09</v>
      </c>
      <c r="BE692" s="425" t="n">
        <v>39.5</v>
      </c>
      <c r="BF692" s="421" t="n">
        <v>202</v>
      </c>
      <c r="BG692" s="427" t="n">
        <v>8330</v>
      </c>
      <c r="BH692" s="421" t="n">
        <f aca="false">BG692*0.67</f>
        <v>5581.1</v>
      </c>
      <c r="BI692" s="433"/>
      <c r="BJ692" s="422"/>
      <c r="BK692" s="428" t="n">
        <v>27.4</v>
      </c>
      <c r="BL692" s="428"/>
      <c r="BM692" s="429"/>
      <c r="BN692" s="423"/>
      <c r="BO692" s="426" t="n">
        <v>152</v>
      </c>
      <c r="BP692" s="426"/>
      <c r="BQ692" s="424" t="n">
        <v>5.57</v>
      </c>
      <c r="BR692" s="422" t="n">
        <f aca="false">BQ692/$BQ$6</f>
        <v>0.773611111111111</v>
      </c>
      <c r="BS692" s="410" t="n">
        <f aca="false">BA692+AF692</f>
        <v>46074</v>
      </c>
      <c r="BT692" s="430" t="n">
        <f aca="false">(BD692*BA692+AP692*AF692)/(AF692+BA692)</f>
        <v>8.04129574163303</v>
      </c>
      <c r="BU692" s="431" t="n">
        <f aca="false">(AQ692*Y692+BA692*BE692)/(BA692+Y692)</f>
        <v>39.5</v>
      </c>
      <c r="BV692" s="431" t="n">
        <f aca="false">(BA692*BF692+AR692*AF692)/(AF692+BA692)</f>
        <v>299.40851673395</v>
      </c>
      <c r="BW692" s="431" t="n">
        <f aca="false">(BA692*BG692+AS692*AF692)/(AF692+BA692)</f>
        <v>7852.87016538612</v>
      </c>
      <c r="BX692" s="431" t="n">
        <f aca="false">BW692*0.65</f>
        <v>5104.36560750098</v>
      </c>
      <c r="BY692" s="431" t="n">
        <f aca="false">(BK692*BA692+AY692*AF692)/BS692</f>
        <v>25.8300039067587</v>
      </c>
      <c r="BZ692" s="431"/>
      <c r="CA692" s="432"/>
      <c r="CB692" s="431" t="n">
        <f aca="false">BO692</f>
        <v>152</v>
      </c>
      <c r="CC692" s="433" t="n">
        <v>21907</v>
      </c>
      <c r="CD692" s="412" t="n">
        <f aca="false">CC692+AF692/2</f>
        <v>23227</v>
      </c>
      <c r="CE692" s="422" t="n">
        <f aca="false">CD692/25000</f>
        <v>0.92908</v>
      </c>
      <c r="CF692" s="434" t="n">
        <f aca="false">6700/CD692*24</f>
        <v>6.92297756920825</v>
      </c>
      <c r="CG692" s="435"/>
      <c r="CH692" s="428"/>
      <c r="CI692" s="447" t="n">
        <f aca="false">9500/CD692*24</f>
        <v>9.81616222499677</v>
      </c>
      <c r="CJ692" s="437" t="n">
        <v>24.4</v>
      </c>
      <c r="CK692" s="437" t="n">
        <v>2.12</v>
      </c>
      <c r="CL692" s="424"/>
      <c r="CM692" s="424" t="n">
        <v>14.7</v>
      </c>
      <c r="CN692" s="424" t="n">
        <v>84</v>
      </c>
      <c r="CO692" s="433"/>
      <c r="CP692" s="433"/>
      <c r="CQ692" s="438"/>
      <c r="CR692" s="438" t="n">
        <v>0.98</v>
      </c>
      <c r="CS692" s="425"/>
      <c r="CT692" s="433" t="n">
        <f aca="false">3500/CD692*24</f>
        <v>3.61648081973565</v>
      </c>
      <c r="CU692" s="435" t="n">
        <v>5.88</v>
      </c>
      <c r="CV692" s="439"/>
      <c r="CW692" s="440"/>
      <c r="CX692" s="661"/>
      <c r="CY692" s="442"/>
      <c r="CZ692" s="443"/>
      <c r="DA692" s="443"/>
      <c r="DB692" s="443"/>
      <c r="DC692" s="443"/>
      <c r="DD692" s="444"/>
      <c r="DE692" s="441"/>
      <c r="DF692" s="445" t="n">
        <v>21527</v>
      </c>
      <c r="DG692" s="446" t="n">
        <f aca="false">DF692+AF692/2</f>
        <v>22847</v>
      </c>
      <c r="DH692" s="422" t="n">
        <f aca="false">DG692/25000</f>
        <v>0.91388</v>
      </c>
      <c r="DI692" s="447" t="n">
        <f aca="false">6700/DG692*24</f>
        <v>7.03812316715543</v>
      </c>
      <c r="DJ692" s="435" t="n">
        <v>7.77</v>
      </c>
      <c r="DK692" s="428" t="n">
        <v>6.4</v>
      </c>
      <c r="DL692" s="447" t="n">
        <f aca="false">9500/DG692*24</f>
        <v>9.97942837133978</v>
      </c>
      <c r="DM692" s="423" t="n">
        <v>24.4</v>
      </c>
      <c r="DN692" s="423" t="n">
        <v>2.11</v>
      </c>
      <c r="DO692" s="424" t="n">
        <v>7.69</v>
      </c>
      <c r="DP692" s="424" t="n">
        <v>16.8</v>
      </c>
      <c r="DQ692" s="424" t="n">
        <v>84</v>
      </c>
      <c r="DR692" s="433"/>
      <c r="DS692" s="433"/>
      <c r="DT692" s="438"/>
      <c r="DU692" s="438" t="n">
        <v>0.97</v>
      </c>
      <c r="DV692" s="425"/>
      <c r="DW692" s="447" t="n">
        <f aca="false">3500/DG692*24</f>
        <v>3.67663150523045</v>
      </c>
      <c r="DX692" s="435" t="n">
        <v>6</v>
      </c>
      <c r="DY692" s="439" t="n">
        <v>8.04</v>
      </c>
      <c r="DZ692" s="440" t="n">
        <v>13.7</v>
      </c>
      <c r="EA692" s="661" t="n">
        <f aca="false">DZ692*3.6</f>
        <v>49.32</v>
      </c>
      <c r="EB692" s="442" t="n">
        <v>8310</v>
      </c>
      <c r="EC692" s="443" t="n">
        <v>9.5</v>
      </c>
      <c r="ED692" s="443" t="n">
        <v>0.16</v>
      </c>
      <c r="EE692" s="443" t="n">
        <v>7.4</v>
      </c>
      <c r="EF692" s="443" t="n">
        <v>0.6</v>
      </c>
      <c r="EG692" s="444" t="n">
        <v>10</v>
      </c>
      <c r="EH692" s="441" t="n">
        <v>16</v>
      </c>
      <c r="EI692" s="430" t="n">
        <f aca="false">DY692</f>
        <v>8.04</v>
      </c>
      <c r="EJ692" s="448" t="n">
        <f aca="false">DZ692</f>
        <v>13.7</v>
      </c>
      <c r="EK692" s="449" t="n">
        <f aca="false">EA692</f>
        <v>49.32</v>
      </c>
      <c r="EL692" s="418" t="n">
        <f aca="false">EB692</f>
        <v>8310</v>
      </c>
      <c r="EM692" s="432" t="n">
        <f aca="false">EC692</f>
        <v>9.5</v>
      </c>
      <c r="EN692" s="432" t="n">
        <f aca="false">ED692</f>
        <v>0.16</v>
      </c>
      <c r="EO692" s="432" t="n">
        <f aca="false">EE692</f>
        <v>7.4</v>
      </c>
      <c r="EP692" s="432" t="n">
        <f aca="false">EF692</f>
        <v>0.6</v>
      </c>
      <c r="EQ692" s="431" t="n">
        <f aca="false">EG692</f>
        <v>10</v>
      </c>
      <c r="ER692" s="449" t="n">
        <f aca="false">EH692</f>
        <v>16</v>
      </c>
      <c r="ES692" s="450" t="n">
        <f aca="false">44000/(BA692+AF692)*24</f>
        <v>22.9196509962235</v>
      </c>
      <c r="ET692" s="451" t="n">
        <f aca="false">(BA692+AF692)/BA$6</f>
        <v>0.92148</v>
      </c>
      <c r="EU692" s="452" t="n">
        <f aca="false">BV692/1000/ES692*24</f>
        <v>0.313521545454545</v>
      </c>
      <c r="EV692" s="451" t="n">
        <f aca="false">EU692/$EU$6</f>
        <v>0.580595454545455</v>
      </c>
      <c r="EW692" s="514" t="n">
        <f aca="false">1-EM692/BY692</f>
        <v>0.632210663448091</v>
      </c>
      <c r="EX692" s="515" t="n">
        <f aca="false">BY692-EM692</f>
        <v>16.3300039067587</v>
      </c>
      <c r="EY692" s="514" t="n">
        <f aca="false">1-EJ692/BU692</f>
        <v>0.653164556962025</v>
      </c>
      <c r="EZ692" s="515" t="n">
        <f aca="false">BU692-EJ692</f>
        <v>25.8</v>
      </c>
      <c r="FA692" s="451" t="n">
        <f aca="false">1-EK692/BV692</f>
        <v>0.835275226843914</v>
      </c>
      <c r="FB692" s="432" t="n">
        <f aca="false">BV692-EK692</f>
        <v>250.08851673395</v>
      </c>
      <c r="FC692" s="453"/>
      <c r="FD692" s="432"/>
      <c r="FE692" s="453" t="n">
        <f aca="false">1-EQ692/CB692</f>
        <v>0.934210526315789</v>
      </c>
      <c r="FF692" s="431" t="n">
        <f aca="false">CB692-EQ692</f>
        <v>142</v>
      </c>
      <c r="FG692" s="406" t="n">
        <v>50400</v>
      </c>
      <c r="FH692" s="590"/>
      <c r="FI692" s="591"/>
      <c r="FJ692" s="592"/>
      <c r="FK692" s="456" t="n">
        <f aca="false">3000/BS692*24</f>
        <v>1.56270347701524</v>
      </c>
      <c r="FL692" s="531" t="n">
        <v>2000</v>
      </c>
      <c r="FM692" s="456" t="n">
        <f aca="false">FL692/BS692*1000</f>
        <v>43.4084299170899</v>
      </c>
      <c r="FN692" s="531" t="n">
        <v>4309</v>
      </c>
      <c r="FO692" s="533" t="n">
        <f aca="false">FN692/11.15/1.2/1000</f>
        <v>0.322047832585949</v>
      </c>
      <c r="FP692" s="450" t="n">
        <f aca="false">FN692/BS692*1000</f>
        <v>93.5234622563702</v>
      </c>
      <c r="FQ692" s="458" t="n">
        <v>36</v>
      </c>
      <c r="FR692" s="459" t="n">
        <f aca="false">FQ692/BS692*1000</f>
        <v>0.781351738507618</v>
      </c>
      <c r="FS692" s="577" t="n">
        <v>7.9</v>
      </c>
      <c r="FT692" s="578" t="n">
        <v>10.6</v>
      </c>
      <c r="FU692" s="661" t="n">
        <v>44</v>
      </c>
      <c r="FV692" s="580" t="n">
        <v>6</v>
      </c>
      <c r="FW692" s="581"/>
      <c r="FX692" s="580"/>
      <c r="FY692" s="453" t="n">
        <f aca="false">1-FV692/(EG692+DD692)</f>
        <v>0.4</v>
      </c>
      <c r="FZ692" s="453"/>
      <c r="GA692" s="430"/>
      <c r="GB692" s="514" t="n">
        <f aca="false">1-FT692/(DZ692+CW692)</f>
        <v>0.226277372262774</v>
      </c>
      <c r="GC692" s="515" t="n">
        <f aca="false">(CW692+DZ692-FT692)</f>
        <v>3.1</v>
      </c>
      <c r="GD692" s="514" t="n">
        <f aca="false">1-FU692/(EA692+CX692)</f>
        <v>0.10786699107867</v>
      </c>
      <c r="GE692" s="528" t="n">
        <f aca="false">CX692+EA692-FU692</f>
        <v>5.32</v>
      </c>
      <c r="GF692" s="462" t="n">
        <f aca="false">4100/BS692*24</f>
        <v>2.13569475192082</v>
      </c>
      <c r="GG692" s="607" t="n">
        <v>12</v>
      </c>
      <c r="GH692" s="451" t="n">
        <f aca="false">GG692/80</f>
        <v>0.15</v>
      </c>
      <c r="GI692" s="406" t="n">
        <v>84</v>
      </c>
      <c r="GJ692" s="463" t="n">
        <f aca="false">GI692/GG692</f>
        <v>7</v>
      </c>
      <c r="GK692" s="464" t="n">
        <f aca="false">GG692/(BS692/24)*1000</f>
        <v>6.25081390806094</v>
      </c>
      <c r="GL692" s="465" t="n">
        <v>8.1</v>
      </c>
      <c r="GM692" s="530" t="n">
        <v>9.9</v>
      </c>
      <c r="GN692" s="407"/>
      <c r="GO692" s="514" t="n">
        <f aca="false">1-GM692/FT692</f>
        <v>0.0660377358490566</v>
      </c>
      <c r="GP692" s="451" t="n">
        <f aca="false">1-GN692/FU692</f>
        <v>1</v>
      </c>
      <c r="GQ692" s="578" t="n">
        <v>8</v>
      </c>
      <c r="GR692" s="456" t="n">
        <f aca="false">4300/BS692*24</f>
        <v>2.23987498372184</v>
      </c>
      <c r="GS692" s="532" t="n">
        <f aca="false">HC692</f>
        <v>9.9</v>
      </c>
      <c r="GT692" s="532" t="n">
        <f aca="false">HD692</f>
        <v>30.69</v>
      </c>
      <c r="GU692" s="514" t="n">
        <f aca="false">1-GS692/GM692</f>
        <v>0</v>
      </c>
      <c r="GV692" s="514"/>
      <c r="GW692" s="514" t="n">
        <f aca="false">1-HC692/FT692</f>
        <v>0.0660377358490566</v>
      </c>
      <c r="GX692" s="514" t="n">
        <f aca="false">1-HD692/FU692</f>
        <v>0.3025</v>
      </c>
      <c r="GY692" s="463" t="n">
        <f aca="false">GK692/(FU692-HD692)</f>
        <v>0.469632900680762</v>
      </c>
      <c r="GZ692" s="406" t="n">
        <v>46746</v>
      </c>
      <c r="HA692" s="582" t="n">
        <v>8.43</v>
      </c>
      <c r="HB692" s="452" t="n">
        <v>8.02</v>
      </c>
      <c r="HC692" s="578" t="n">
        <v>9.9</v>
      </c>
      <c r="HD692" s="464" t="n">
        <f aca="false">HC692*3.1</f>
        <v>30.69</v>
      </c>
      <c r="HE692" s="464" t="n">
        <v>10.7</v>
      </c>
      <c r="HF692" s="464" t="n">
        <f aca="false">HE692*2.7</f>
        <v>28.89</v>
      </c>
      <c r="HG692" s="583"/>
      <c r="HH692" s="576" t="n">
        <v>4</v>
      </c>
      <c r="HI692" s="584" t="n">
        <v>8440</v>
      </c>
      <c r="HJ692" s="407" t="n">
        <f aca="false">HI692*0.67</f>
        <v>5654.8</v>
      </c>
      <c r="HK692" s="407"/>
      <c r="HL692" s="550"/>
      <c r="HM692" s="585"/>
      <c r="HN692" s="462" t="n">
        <v>9.76</v>
      </c>
      <c r="HO692" s="575"/>
      <c r="HP692" s="549" t="n">
        <v>0.2</v>
      </c>
      <c r="HQ692" s="586"/>
      <c r="HR692" s="587"/>
      <c r="HS692" s="521" t="n">
        <v>0.13</v>
      </c>
      <c r="HT692" s="588" t="n">
        <v>4</v>
      </c>
      <c r="HU692" s="523" t="n">
        <f aca="false">72500/BA692*24</f>
        <v>40.0607818759497</v>
      </c>
      <c r="HV692" s="514" t="n">
        <f aca="false">1-HC692/BE692</f>
        <v>0.749367088607595</v>
      </c>
      <c r="HW692" s="514" t="n">
        <f aca="false">1-HD692/BF692</f>
        <v>0.848069306930693</v>
      </c>
      <c r="HX692" s="514" t="n">
        <f aca="false">1-HN692/BK692</f>
        <v>0.643795620437956</v>
      </c>
      <c r="HY692" s="600"/>
    </row>
    <row r="693" s="599" customFormat="true" ht="15.9" hidden="false" customHeight="true" outlineLevel="0" collapsed="false">
      <c r="A693" s="401" t="n">
        <v>44175</v>
      </c>
      <c r="B693" s="516" t="n">
        <v>37102</v>
      </c>
      <c r="C693" s="403" t="n">
        <f aca="false">B693/$B$6</f>
        <v>0.74204</v>
      </c>
      <c r="D693" s="572"/>
      <c r="E693" s="573" t="n">
        <v>33.6</v>
      </c>
      <c r="F693" s="407"/>
      <c r="G693" s="407"/>
      <c r="H693" s="403"/>
      <c r="I693" s="574"/>
      <c r="J693" s="407"/>
      <c r="K693" s="575"/>
      <c r="L693" s="575"/>
      <c r="M693" s="575"/>
      <c r="N693" s="576"/>
      <c r="O693" s="576"/>
      <c r="P693" s="410"/>
      <c r="Q693" s="410" t="n">
        <v>2160</v>
      </c>
      <c r="R693" s="410"/>
      <c r="S693" s="410"/>
      <c r="T693" s="411" t="n">
        <v>4.94</v>
      </c>
      <c r="U693" s="410" t="n">
        <f aca="false">V693/2.9</f>
        <v>3630</v>
      </c>
      <c r="V693" s="410" t="n">
        <v>10527</v>
      </c>
      <c r="W693" s="410" t="n">
        <v>3350</v>
      </c>
      <c r="X693" s="517" t="n">
        <v>480</v>
      </c>
      <c r="Y693" s="474"/>
      <c r="Z693" s="430"/>
      <c r="AA693" s="410"/>
      <c r="AB693" s="410"/>
      <c r="AC693" s="410"/>
      <c r="AD693" s="475"/>
      <c r="AE693" s="478"/>
      <c r="AF693" s="479" t="n">
        <f aca="false">X693+Q693</f>
        <v>2640</v>
      </c>
      <c r="AG693" s="478" t="n">
        <f aca="false">AF693/$AF$6</f>
        <v>1.056</v>
      </c>
      <c r="AH693" s="479" t="n">
        <f aca="false">AI693/2.9</f>
        <v>2970</v>
      </c>
      <c r="AI693" s="479" t="n">
        <f aca="false">(V693*Q693+F693*X693)/AF693</f>
        <v>8613</v>
      </c>
      <c r="AJ693" s="474" t="n">
        <f aca="false">(V693*Q693+X693*F693)/1000</f>
        <v>22738.32</v>
      </c>
      <c r="AK693" s="478" t="n">
        <f aca="false">AJ693/$AJ$6</f>
        <v>1.010592</v>
      </c>
      <c r="AL693" s="448" t="n">
        <v>37</v>
      </c>
      <c r="AM693" s="480"/>
      <c r="AN693" s="474" t="n">
        <v>4854</v>
      </c>
      <c r="AO693" s="474" t="n">
        <v>4833</v>
      </c>
      <c r="AP693" s="480" t="n">
        <v>7.38</v>
      </c>
      <c r="AQ693" s="448" t="n">
        <v>595</v>
      </c>
      <c r="AR693" s="474" t="n">
        <f aca="false">AQ693*3</f>
        <v>1785</v>
      </c>
      <c r="AS693" s="658" t="n">
        <f aca="false">AR693/AQ693</f>
        <v>3</v>
      </c>
      <c r="AT693" s="474" t="n">
        <v>5580</v>
      </c>
      <c r="AU693" s="448"/>
      <c r="AV693" s="481" t="n">
        <v>1.2</v>
      </c>
      <c r="AW693" s="480"/>
      <c r="AX693" s="480"/>
      <c r="AY693" s="481"/>
      <c r="AZ693" s="481"/>
      <c r="BA693" s="421" t="n">
        <f aca="false">CC693+DF693</f>
        <v>38868</v>
      </c>
      <c r="BB693" s="422" t="n">
        <f aca="false">BA693/$BA$6</f>
        <v>0.77736</v>
      </c>
      <c r="BC693" s="423"/>
      <c r="BD693" s="424" t="n">
        <v>7.96</v>
      </c>
      <c r="BE693" s="425" t="n">
        <v>55.7</v>
      </c>
      <c r="BF693" s="421" t="n">
        <v>230</v>
      </c>
      <c r="BG693" s="427" t="n">
        <v>8520</v>
      </c>
      <c r="BH693" s="421" t="n">
        <f aca="false">BG693*0.67</f>
        <v>5708.4</v>
      </c>
      <c r="BI693" s="433"/>
      <c r="BJ693" s="422"/>
      <c r="BK693" s="428" t="n">
        <v>22.1</v>
      </c>
      <c r="BL693" s="428"/>
      <c r="BM693" s="429"/>
      <c r="BN693" s="423"/>
      <c r="BO693" s="426" t="n">
        <v>118</v>
      </c>
      <c r="BP693" s="426"/>
      <c r="BQ693" s="424" t="n">
        <v>3.93</v>
      </c>
      <c r="BR693" s="422" t="n">
        <f aca="false">BQ693/$BQ$6</f>
        <v>0.545833333333333</v>
      </c>
      <c r="BS693" s="410" t="n">
        <f aca="false">BA693+AF693</f>
        <v>41508</v>
      </c>
      <c r="BT693" s="430" t="n">
        <f aca="false">(BD693*BA693+AP693*AF693)/(AF693+BA693)</f>
        <v>7.92311072564325</v>
      </c>
      <c r="BU693" s="431" t="n">
        <f aca="false">(AQ693*Y693+BA693*BE693)/(BA693+Y693)</f>
        <v>55.7</v>
      </c>
      <c r="BV693" s="431" t="n">
        <f aca="false">(BA693*BF693+AR693*AF693)/(AF693+BA693)</f>
        <v>328.901416594391</v>
      </c>
      <c r="BW693" s="431" t="n">
        <f aca="false">(BA693*BG693+AS693*AF693)/(AF693+BA693)</f>
        <v>7978.30008673027</v>
      </c>
      <c r="BX693" s="431" t="n">
        <f aca="false">BW693*0.65</f>
        <v>5185.89505637468</v>
      </c>
      <c r="BY693" s="431" t="n">
        <f aca="false">(BK693*BA693+AY693*AF693)/BS693</f>
        <v>20.6943914426135</v>
      </c>
      <c r="BZ693" s="431"/>
      <c r="CA693" s="432"/>
      <c r="CB693" s="431" t="n">
        <f aca="false">BO693</f>
        <v>118</v>
      </c>
      <c r="CC693" s="433" t="n">
        <v>19510</v>
      </c>
      <c r="CD693" s="412" t="n">
        <f aca="false">CC693+AF693/2</f>
        <v>20830</v>
      </c>
      <c r="CE693" s="422" t="n">
        <f aca="false">CD693/25000</f>
        <v>0.8332</v>
      </c>
      <c r="CF693" s="434" t="n">
        <f aca="false">6700/CD693*24</f>
        <v>7.71963514162266</v>
      </c>
      <c r="CG693" s="435" t="n">
        <v>7.8</v>
      </c>
      <c r="CH693" s="428" t="n">
        <v>4.2</v>
      </c>
      <c r="CI693" s="447" t="n">
        <f aca="false">9500/CD693*24</f>
        <v>10.9457513202112</v>
      </c>
      <c r="CJ693" s="437" t="n">
        <v>24.4</v>
      </c>
      <c r="CK693" s="437" t="n">
        <v>2.22</v>
      </c>
      <c r="CL693" s="424" t="n">
        <v>7.78</v>
      </c>
      <c r="CM693" s="424" t="n">
        <v>16.8</v>
      </c>
      <c r="CN693" s="424" t="n">
        <v>77</v>
      </c>
      <c r="CO693" s="433"/>
      <c r="CP693" s="433"/>
      <c r="CQ693" s="438"/>
      <c r="CR693" s="438" t="n">
        <v>0.98</v>
      </c>
      <c r="CS693" s="425"/>
      <c r="CT693" s="433" t="n">
        <f aca="false">3500/CD693*24</f>
        <v>4.03264522323572</v>
      </c>
      <c r="CU693" s="435" t="n">
        <v>5.83</v>
      </c>
      <c r="CV693" s="439" t="n">
        <v>7.94</v>
      </c>
      <c r="CW693" s="440" t="n">
        <v>13.8</v>
      </c>
      <c r="CX693" s="661" t="n">
        <f aca="false">CW693*3.6</f>
        <v>49.68</v>
      </c>
      <c r="CY693" s="442" t="n">
        <v>7970</v>
      </c>
      <c r="CZ693" s="443" t="n">
        <v>8.3</v>
      </c>
      <c r="DA693" s="443" t="n">
        <v>0.18</v>
      </c>
      <c r="DB693" s="443" t="n">
        <v>6.5</v>
      </c>
      <c r="DC693" s="443" t="n">
        <v>0.55</v>
      </c>
      <c r="DD693" s="444" t="n">
        <v>11</v>
      </c>
      <c r="DE693" s="441" t="n">
        <v>16</v>
      </c>
      <c r="DF693" s="445" t="n">
        <v>19358</v>
      </c>
      <c r="DG693" s="446" t="n">
        <f aca="false">DF693+AF693/2</f>
        <v>20678</v>
      </c>
      <c r="DH693" s="422" t="n">
        <f aca="false">DG693/25000</f>
        <v>0.82712</v>
      </c>
      <c r="DI693" s="447" t="n">
        <f aca="false">6700/DG693*24</f>
        <v>7.77638069445788</v>
      </c>
      <c r="DJ693" s="435"/>
      <c r="DK693" s="428" t="n">
        <v>4.2</v>
      </c>
      <c r="DL693" s="447" t="n">
        <f aca="false">9500/DG693*24</f>
        <v>11.0262114324403</v>
      </c>
      <c r="DM693" s="423" t="n">
        <v>24.4</v>
      </c>
      <c r="DN693" s="423" t="n">
        <v>2.06</v>
      </c>
      <c r="DO693" s="424"/>
      <c r="DP693" s="424" t="n">
        <v>17</v>
      </c>
      <c r="DQ693" s="424" t="n">
        <v>77</v>
      </c>
      <c r="DR693" s="433"/>
      <c r="DS693" s="433"/>
      <c r="DT693" s="438"/>
      <c r="DU693" s="438" t="n">
        <v>0.97</v>
      </c>
      <c r="DV693" s="425"/>
      <c r="DW693" s="447" t="n">
        <f aca="false">3500/DG693*24</f>
        <v>4.062288422478</v>
      </c>
      <c r="DX693" s="435" t="n">
        <v>5.81</v>
      </c>
      <c r="DY693" s="439"/>
      <c r="DZ693" s="440"/>
      <c r="EA693" s="661"/>
      <c r="EB693" s="442"/>
      <c r="EC693" s="443"/>
      <c r="ED693" s="443"/>
      <c r="EE693" s="443"/>
      <c r="EF693" s="443"/>
      <c r="EG693" s="444"/>
      <c r="EH693" s="441"/>
      <c r="EI693" s="430" t="n">
        <f aca="false">CV693</f>
        <v>7.94</v>
      </c>
      <c r="EJ693" s="448" t="n">
        <f aca="false">CW693</f>
        <v>13.8</v>
      </c>
      <c r="EK693" s="449" t="n">
        <f aca="false">CX693</f>
        <v>49.68</v>
      </c>
      <c r="EL693" s="418" t="n">
        <f aca="false">CY693</f>
        <v>7970</v>
      </c>
      <c r="EM693" s="432" t="n">
        <f aca="false">CZ693</f>
        <v>8.3</v>
      </c>
      <c r="EN693" s="432" t="n">
        <f aca="false">DA693</f>
        <v>0.18</v>
      </c>
      <c r="EO693" s="432" t="n">
        <f aca="false">DB693</f>
        <v>6.5</v>
      </c>
      <c r="EP693" s="432" t="n">
        <f aca="false">DC693</f>
        <v>0.55</v>
      </c>
      <c r="EQ693" s="431" t="n">
        <f aca="false">DD693</f>
        <v>11</v>
      </c>
      <c r="ER693" s="449" t="n">
        <f aca="false">DE693</f>
        <v>16</v>
      </c>
      <c r="ES693" s="450" t="n">
        <f aca="false">44000/(BA693+AF693)*24</f>
        <v>25.4408788667245</v>
      </c>
      <c r="ET693" s="451" t="n">
        <f aca="false">(BA693+AF693)/BA$6</f>
        <v>0.83016</v>
      </c>
      <c r="EU693" s="452" t="n">
        <f aca="false">BV693/1000/ES693*24</f>
        <v>0.310273636363636</v>
      </c>
      <c r="EV693" s="451" t="n">
        <f aca="false">EU693/$EU$6</f>
        <v>0.574580808080808</v>
      </c>
      <c r="EW693" s="514" t="n">
        <f aca="false">1-EM693/BY693</f>
        <v>0.598925147278851</v>
      </c>
      <c r="EX693" s="515" t="n">
        <f aca="false">BY693-EM693</f>
        <v>12.3943914426135</v>
      </c>
      <c r="EY693" s="514" t="n">
        <f aca="false">1-EJ693/BU693</f>
        <v>0.752244165170557</v>
      </c>
      <c r="EZ693" s="515" t="n">
        <f aca="false">BU693-EJ693</f>
        <v>41.9</v>
      </c>
      <c r="FA693" s="451" t="n">
        <f aca="false">1-EK693/BV693</f>
        <v>0.848951699526225</v>
      </c>
      <c r="FB693" s="432" t="n">
        <f aca="false">BV693-EK693</f>
        <v>279.221416594391</v>
      </c>
      <c r="FC693" s="453"/>
      <c r="FD693" s="432"/>
      <c r="FE693" s="453" t="n">
        <f aca="false">1-EQ693/CB693</f>
        <v>0.906779661016949</v>
      </c>
      <c r="FF693" s="431" t="n">
        <f aca="false">CB693-EQ693</f>
        <v>107</v>
      </c>
      <c r="FG693" s="406" t="n">
        <v>50400</v>
      </c>
      <c r="FH693" s="590"/>
      <c r="FI693" s="591"/>
      <c r="FJ693" s="592"/>
      <c r="FK693" s="456" t="n">
        <f aca="false">3000/BS693*24</f>
        <v>1.73460537727667</v>
      </c>
      <c r="FL693" s="531" t="n">
        <v>2000</v>
      </c>
      <c r="FM693" s="456" t="n">
        <f aca="false">FL693/BS693*1000</f>
        <v>48.1834827021297</v>
      </c>
      <c r="FN693" s="531" t="n">
        <v>4309</v>
      </c>
      <c r="FO693" s="533" t="n">
        <f aca="false">FN693/11.15/1.2/1000</f>
        <v>0.322047832585949</v>
      </c>
      <c r="FP693" s="450" t="n">
        <f aca="false">FN693/BS693*1000</f>
        <v>103.811313481738</v>
      </c>
      <c r="FQ693" s="458" t="n">
        <v>36</v>
      </c>
      <c r="FR693" s="459" t="n">
        <f aca="false">FQ693/BS693*1000</f>
        <v>0.867302688638335</v>
      </c>
      <c r="FS693" s="577" t="n">
        <v>7.91</v>
      </c>
      <c r="FT693" s="578" t="n">
        <v>10.7</v>
      </c>
      <c r="FU693" s="661" t="n">
        <v>46</v>
      </c>
      <c r="FV693" s="580" t="n">
        <v>2</v>
      </c>
      <c r="FW693" s="581"/>
      <c r="FX693" s="580"/>
      <c r="FY693" s="453" t="n">
        <f aca="false">1-FV693/(EG693+DD693)</f>
        <v>0.818181818181818</v>
      </c>
      <c r="FZ693" s="453"/>
      <c r="GA693" s="430"/>
      <c r="GB693" s="514" t="n">
        <f aca="false">1-FT693/(DZ693+CW693)</f>
        <v>0.22463768115942</v>
      </c>
      <c r="GC693" s="515" t="n">
        <f aca="false">CW693+DZ693-FT693</f>
        <v>3.1</v>
      </c>
      <c r="GD693" s="514" t="n">
        <f aca="false">1-FU693/(EA693+CX693)</f>
        <v>0.0740740740740742</v>
      </c>
      <c r="GE693" s="528" t="n">
        <f aca="false">CX693+EA693-FU693</f>
        <v>3.68000000000001</v>
      </c>
      <c r="GF693" s="462" t="n">
        <f aca="false">4100/BS693*24</f>
        <v>2.37062734894478</v>
      </c>
      <c r="GG693" s="607" t="n">
        <v>12</v>
      </c>
      <c r="GH693" s="451" t="n">
        <f aca="false">GG693/80</f>
        <v>0.15</v>
      </c>
      <c r="GI693" s="406" t="n">
        <v>84</v>
      </c>
      <c r="GJ693" s="463" t="n">
        <f aca="false">GI693/GG693</f>
        <v>7</v>
      </c>
      <c r="GK693" s="464" t="n">
        <f aca="false">GG693/(BS693/24)*1000</f>
        <v>6.93842150910668</v>
      </c>
      <c r="GL693" s="465" t="n">
        <v>8.12</v>
      </c>
      <c r="GM693" s="530" t="n">
        <v>10.3</v>
      </c>
      <c r="GN693" s="407"/>
      <c r="GO693" s="514" t="n">
        <f aca="false">1-GM693/FT693</f>
        <v>0.0373831775700933</v>
      </c>
      <c r="GP693" s="451" t="n">
        <f aca="false">1-GN693/FU693</f>
        <v>1</v>
      </c>
      <c r="GQ693" s="578" t="n">
        <v>8</v>
      </c>
      <c r="GR693" s="456" t="n">
        <f aca="false">4300/BS693*24</f>
        <v>2.48626770742989</v>
      </c>
      <c r="GS693" s="532" t="n">
        <f aca="false">HC693</f>
        <v>10.2</v>
      </c>
      <c r="GT693" s="532" t="n">
        <f aca="false">HD693</f>
        <v>31.62</v>
      </c>
      <c r="GU693" s="514" t="n">
        <f aca="false">1-GS693/GM693</f>
        <v>0.00970873786407778</v>
      </c>
      <c r="GV693" s="514"/>
      <c r="GW693" s="514" t="n">
        <f aca="false">1-HC693/FT693</f>
        <v>0.0467289719626168</v>
      </c>
      <c r="GX693" s="514" t="n">
        <f aca="false">1-HD693/FU693</f>
        <v>0.312608695652174</v>
      </c>
      <c r="GY693" s="463" t="n">
        <f aca="false">GK693/(FU693-HD693)</f>
        <v>0.482504972816876</v>
      </c>
      <c r="GZ693" s="406" t="n">
        <v>41457</v>
      </c>
      <c r="HA693" s="582" t="n">
        <v>8.14</v>
      </c>
      <c r="HB693" s="452" t="n">
        <v>8.05</v>
      </c>
      <c r="HC693" s="578" t="n">
        <v>10.2</v>
      </c>
      <c r="HD693" s="464" t="n">
        <f aca="false">HC693*3.1</f>
        <v>31.62</v>
      </c>
      <c r="HE693" s="464" t="n">
        <v>11.2</v>
      </c>
      <c r="HF693" s="464" t="n">
        <f aca="false">HE693*2.7</f>
        <v>30.24</v>
      </c>
      <c r="HG693" s="583"/>
      <c r="HH693" s="576" t="n">
        <v>2</v>
      </c>
      <c r="HI693" s="584" t="n">
        <v>8070</v>
      </c>
      <c r="HJ693" s="407" t="n">
        <f aca="false">HI693*0.67</f>
        <v>5406.9</v>
      </c>
      <c r="HK693" s="407"/>
      <c r="HL693" s="550"/>
      <c r="HM693" s="585"/>
      <c r="HN693" s="462" t="n">
        <v>8.1</v>
      </c>
      <c r="HO693" s="575"/>
      <c r="HP693" s="549" t="n">
        <v>0.2</v>
      </c>
      <c r="HQ693" s="586"/>
      <c r="HR693" s="587"/>
      <c r="HS693" s="521" t="n">
        <v>0.15</v>
      </c>
      <c r="HT693" s="588" t="n">
        <v>4</v>
      </c>
      <c r="HU693" s="523" t="n">
        <f aca="false">72500/BA693*24</f>
        <v>44.7669033652362</v>
      </c>
      <c r="HV693" s="514" t="n">
        <f aca="false">1-HC693/BE693</f>
        <v>0.816876122082585</v>
      </c>
      <c r="HW693" s="514" t="n">
        <f aca="false">1-HD693/BF693</f>
        <v>0.862521739130435</v>
      </c>
      <c r="HX693" s="514" t="n">
        <f aca="false">1-HN693/BK693</f>
        <v>0.633484162895928</v>
      </c>
      <c r="HY693" s="600"/>
    </row>
    <row r="694" s="599" customFormat="true" ht="15.9" hidden="false" customHeight="true" outlineLevel="0" collapsed="false">
      <c r="A694" s="401" t="n">
        <v>44176</v>
      </c>
      <c r="B694" s="516" t="n">
        <v>35701</v>
      </c>
      <c r="C694" s="403" t="n">
        <f aca="false">B694/$B$6</f>
        <v>0.71402</v>
      </c>
      <c r="D694" s="572"/>
      <c r="E694" s="573" t="n">
        <v>33.4</v>
      </c>
      <c r="F694" s="407"/>
      <c r="G694" s="407"/>
      <c r="H694" s="403"/>
      <c r="I694" s="574"/>
      <c r="J694" s="407"/>
      <c r="K694" s="575"/>
      <c r="L694" s="575"/>
      <c r="M694" s="575"/>
      <c r="N694" s="576"/>
      <c r="O694" s="576"/>
      <c r="P694" s="410"/>
      <c r="Q694" s="410" t="n">
        <v>2160</v>
      </c>
      <c r="R694" s="410"/>
      <c r="S694" s="410"/>
      <c r="T694" s="411" t="n">
        <v>5.12</v>
      </c>
      <c r="U694" s="410" t="n">
        <f aca="false">V694/2.9</f>
        <v>3532.75862068966</v>
      </c>
      <c r="V694" s="410" t="n">
        <v>10245</v>
      </c>
      <c r="W694" s="410" t="n">
        <v>2497</v>
      </c>
      <c r="X694" s="517" t="n">
        <v>480</v>
      </c>
      <c r="Y694" s="474"/>
      <c r="Z694" s="430"/>
      <c r="AA694" s="410"/>
      <c r="AB694" s="410"/>
      <c r="AC694" s="410"/>
      <c r="AD694" s="475"/>
      <c r="AE694" s="478"/>
      <c r="AF694" s="479" t="n">
        <f aca="false">X694+Q694</f>
        <v>2640</v>
      </c>
      <c r="AG694" s="478" t="n">
        <f aca="false">AF694/$AF$6</f>
        <v>1.056</v>
      </c>
      <c r="AH694" s="479" t="n">
        <f aca="false">AI694/2.9</f>
        <v>2890.43887147335</v>
      </c>
      <c r="AI694" s="479" t="n">
        <f aca="false">(V694*Q694+F694*X694)/AF694</f>
        <v>8382.27272727273</v>
      </c>
      <c r="AJ694" s="474" t="n">
        <f aca="false">(V694*Q694+X694*F694)/1000</f>
        <v>22129.2</v>
      </c>
      <c r="AK694" s="478" t="n">
        <f aca="false">AJ694/$AJ$6</f>
        <v>0.98352</v>
      </c>
      <c r="AL694" s="448" t="n">
        <v>37</v>
      </c>
      <c r="AM694" s="480"/>
      <c r="AN694" s="474" t="n">
        <v>4741</v>
      </c>
      <c r="AO694" s="474" t="n">
        <v>4712</v>
      </c>
      <c r="AP694" s="480" t="n">
        <v>7.15</v>
      </c>
      <c r="AQ694" s="448" t="n">
        <v>607</v>
      </c>
      <c r="AR694" s="474" t="n">
        <f aca="false">AQ694*3</f>
        <v>1821</v>
      </c>
      <c r="AS694" s="658" t="n">
        <f aca="false">AR694/AQ694</f>
        <v>3</v>
      </c>
      <c r="AT694" s="474" t="n">
        <v>5300</v>
      </c>
      <c r="AU694" s="448"/>
      <c r="AV694" s="481" t="n">
        <v>1.4</v>
      </c>
      <c r="AW694" s="480" t="n">
        <v>4.27</v>
      </c>
      <c r="AX694" s="480" t="n">
        <v>36.3</v>
      </c>
      <c r="AY694" s="481" t="n">
        <v>7.4</v>
      </c>
      <c r="AZ694" s="481" t="n">
        <v>1</v>
      </c>
      <c r="BA694" s="421" t="n">
        <f aca="false">CC694+DF694</f>
        <v>36194</v>
      </c>
      <c r="BB694" s="422" t="n">
        <f aca="false">BA694/$BA$6</f>
        <v>0.72388</v>
      </c>
      <c r="BC694" s="423"/>
      <c r="BD694" s="424" t="n">
        <v>7.94</v>
      </c>
      <c r="BE694" s="425" t="n">
        <v>51.5</v>
      </c>
      <c r="BF694" s="421" t="n">
        <v>253</v>
      </c>
      <c r="BG694" s="427" t="n">
        <v>8900</v>
      </c>
      <c r="BH694" s="421" t="n">
        <f aca="false">BG694*0.67</f>
        <v>5963</v>
      </c>
      <c r="BI694" s="433"/>
      <c r="BJ694" s="422"/>
      <c r="BK694" s="428" t="n">
        <v>23.4</v>
      </c>
      <c r="BL694" s="428" t="n">
        <v>10.9</v>
      </c>
      <c r="BM694" s="429" t="n">
        <v>12.1</v>
      </c>
      <c r="BN694" s="423" t="n">
        <v>1.3</v>
      </c>
      <c r="BO694" s="426" t="n">
        <v>99</v>
      </c>
      <c r="BP694" s="426" t="n">
        <v>32</v>
      </c>
      <c r="BQ694" s="424" t="n">
        <v>4.12</v>
      </c>
      <c r="BR694" s="422" t="n">
        <f aca="false">BQ694/$BQ$6</f>
        <v>0.572222222222222</v>
      </c>
      <c r="BS694" s="410" t="n">
        <f aca="false">BA694+AF694</f>
        <v>38834</v>
      </c>
      <c r="BT694" s="430" t="n">
        <f aca="false">(BD694*BA694+AP694*AF694)/(AF694+BA694)</f>
        <v>7.88629448421486</v>
      </c>
      <c r="BU694" s="431" t="n">
        <f aca="false">(AQ694*Y694+BA694*BE694)/(BA694+Y694)</f>
        <v>51.5</v>
      </c>
      <c r="BV694" s="431" t="n">
        <f aca="false">(BA694*BF694+AR694*AF694)/(AF694+BA694)</f>
        <v>359.595251583664</v>
      </c>
      <c r="BW694" s="431" t="n">
        <f aca="false">(BA694*BG694+AS694*AF694)/(AF694+BA694)</f>
        <v>8295.16712159448</v>
      </c>
      <c r="BX694" s="431" t="n">
        <f aca="false">BW694*0.65</f>
        <v>5391.85862903641</v>
      </c>
      <c r="BY694" s="431" t="n">
        <f aca="false">(BK694*BA694+AY694*AF694)/BS694</f>
        <v>22.3122933511871</v>
      </c>
      <c r="BZ694" s="431" t="n">
        <f aca="false">(BL694*BA694+AY694*AF694)/BS694</f>
        <v>10.6620641705722</v>
      </c>
      <c r="CA694" s="432" t="n">
        <f aca="false">(BN694*BA694+AZ694*AF694)/BS694</f>
        <v>1.27960550033476</v>
      </c>
      <c r="CB694" s="431" t="n">
        <f aca="false">BO694</f>
        <v>99</v>
      </c>
      <c r="CC694" s="433" t="n">
        <v>18113</v>
      </c>
      <c r="CD694" s="412" t="n">
        <f aca="false">CC694+AF694/2</f>
        <v>19433</v>
      </c>
      <c r="CE694" s="422" t="n">
        <f aca="false">CD694/25000</f>
        <v>0.77732</v>
      </c>
      <c r="CF694" s="434" t="n">
        <f aca="false">6700/CD694*24</f>
        <v>8.27458446971646</v>
      </c>
      <c r="CG694" s="435"/>
      <c r="CH694" s="428"/>
      <c r="CI694" s="447" t="n">
        <f aca="false">9500/CD694*24</f>
        <v>11.7326197704935</v>
      </c>
      <c r="CJ694" s="437" t="n">
        <v>24.3</v>
      </c>
      <c r="CK694" s="437" t="n">
        <v>2.9</v>
      </c>
      <c r="CL694" s="424"/>
      <c r="CM694" s="424" t="n">
        <v>17</v>
      </c>
      <c r="CN694" s="424" t="n">
        <v>83</v>
      </c>
      <c r="CO694" s="433"/>
      <c r="CP694" s="433"/>
      <c r="CQ694" s="438"/>
      <c r="CR694" s="438" t="n">
        <v>0.98</v>
      </c>
      <c r="CS694" s="425"/>
      <c r="CT694" s="433" t="n">
        <f aca="false">3500/CD694*24</f>
        <v>4.32254412597129</v>
      </c>
      <c r="CU694" s="435" t="n">
        <v>6.43</v>
      </c>
      <c r="CV694" s="439"/>
      <c r="CW694" s="440"/>
      <c r="CX694" s="661"/>
      <c r="CY694" s="442"/>
      <c r="CZ694" s="443"/>
      <c r="DA694" s="443"/>
      <c r="DB694" s="443"/>
      <c r="DC694" s="443"/>
      <c r="DD694" s="444"/>
      <c r="DE694" s="441"/>
      <c r="DF694" s="445" t="n">
        <v>18081</v>
      </c>
      <c r="DG694" s="446" t="n">
        <f aca="false">DF694+AF694/2</f>
        <v>19401</v>
      </c>
      <c r="DH694" s="422" t="n">
        <f aca="false">DG694/25000</f>
        <v>0.77604</v>
      </c>
      <c r="DI694" s="447" t="n">
        <f aca="false">6700/DG694*24</f>
        <v>8.28823256533168</v>
      </c>
      <c r="DJ694" s="435" t="n">
        <v>7.76</v>
      </c>
      <c r="DK694" s="428" t="n">
        <v>3.1</v>
      </c>
      <c r="DL694" s="447" t="n">
        <f aca="false">9500/DG694*24</f>
        <v>11.7519715478584</v>
      </c>
      <c r="DM694" s="423" t="n">
        <v>24.2</v>
      </c>
      <c r="DN694" s="423" t="n">
        <v>2.8</v>
      </c>
      <c r="DO694" s="424" t="n">
        <v>7.75</v>
      </c>
      <c r="DP694" s="424" t="n">
        <v>17.8</v>
      </c>
      <c r="DQ694" s="424" t="n">
        <v>83</v>
      </c>
      <c r="DR694" s="433"/>
      <c r="DS694" s="433"/>
      <c r="DT694" s="438"/>
      <c r="DU694" s="438" t="n">
        <v>0.98</v>
      </c>
      <c r="DV694" s="425"/>
      <c r="DW694" s="447" t="n">
        <f aca="false">3500/DG694*24</f>
        <v>4.32967372815834</v>
      </c>
      <c r="DX694" s="435" t="n">
        <v>6.17</v>
      </c>
      <c r="DY694" s="439" t="n">
        <v>8.06</v>
      </c>
      <c r="DZ694" s="440" t="n">
        <v>13.9</v>
      </c>
      <c r="EA694" s="661" t="n">
        <f aca="false">DZ694*3.6</f>
        <v>50.04</v>
      </c>
      <c r="EB694" s="442" t="n">
        <v>7960</v>
      </c>
      <c r="EC694" s="443" t="n">
        <v>4.9</v>
      </c>
      <c r="ED694" s="443" t="n">
        <v>0.2</v>
      </c>
      <c r="EE694" s="443" t="n">
        <v>3.9</v>
      </c>
      <c r="EF694" s="443" t="n">
        <v>0.6</v>
      </c>
      <c r="EG694" s="444" t="n">
        <v>16</v>
      </c>
      <c r="EH694" s="441" t="n">
        <v>16</v>
      </c>
      <c r="EI694" s="430" t="n">
        <f aca="false">DY694</f>
        <v>8.06</v>
      </c>
      <c r="EJ694" s="448" t="n">
        <f aca="false">DZ694</f>
        <v>13.9</v>
      </c>
      <c r="EK694" s="449" t="n">
        <f aca="false">EA694</f>
        <v>50.04</v>
      </c>
      <c r="EL694" s="418" t="n">
        <f aca="false">EB694</f>
        <v>7960</v>
      </c>
      <c r="EM694" s="432" t="n">
        <f aca="false">EC694</f>
        <v>4.9</v>
      </c>
      <c r="EN694" s="432" t="n">
        <f aca="false">ED694</f>
        <v>0.2</v>
      </c>
      <c r="EO694" s="432" t="n">
        <f aca="false">EE694</f>
        <v>3.9</v>
      </c>
      <c r="EP694" s="432" t="n">
        <f aca="false">EF694</f>
        <v>0.6</v>
      </c>
      <c r="EQ694" s="431" t="n">
        <f aca="false">EG694</f>
        <v>16</v>
      </c>
      <c r="ER694" s="449" t="n">
        <f aca="false">EH694</f>
        <v>16</v>
      </c>
      <c r="ES694" s="450" t="n">
        <f aca="false">44000/(BA694+AF694)*24</f>
        <v>27.1926662203224</v>
      </c>
      <c r="ET694" s="451" t="n">
        <f aca="false">(BA694+AF694)/BA$6</f>
        <v>0.77668</v>
      </c>
      <c r="EU694" s="452" t="n">
        <f aca="false">BV694/1000/ES694*24</f>
        <v>0.3173755</v>
      </c>
      <c r="EV694" s="451" t="n">
        <f aca="false">EU694/$EU$6</f>
        <v>0.587732407407407</v>
      </c>
      <c r="EW694" s="514" t="n">
        <f aca="false">1-EM694/BY694</f>
        <v>0.780390122930178</v>
      </c>
      <c r="EX694" s="515" t="n">
        <f aca="false">BY694-EM694</f>
        <v>17.4122933511871</v>
      </c>
      <c r="EY694" s="514" t="n">
        <f aca="false">1-EJ694/BU694</f>
        <v>0.730097087378641</v>
      </c>
      <c r="EZ694" s="515" t="n">
        <f aca="false">BU694-EJ694</f>
        <v>37.6</v>
      </c>
      <c r="FA694" s="451" t="n">
        <f aca="false">1-EK694/BV694</f>
        <v>0.860843546238102</v>
      </c>
      <c r="FB694" s="432" t="n">
        <f aca="false">BV694-EK694</f>
        <v>309.555251583664</v>
      </c>
      <c r="FC694" s="453" t="n">
        <f aca="false">1-EP694/CA694</f>
        <v>0.531105485367925</v>
      </c>
      <c r="FD694" s="432" t="n">
        <f aca="false">CA694-EP694</f>
        <v>0.679605500334758</v>
      </c>
      <c r="FE694" s="453" t="n">
        <f aca="false">1-EQ694/CB694</f>
        <v>0.838383838383838</v>
      </c>
      <c r="FF694" s="431" t="n">
        <f aca="false">CB694-EQ694</f>
        <v>83</v>
      </c>
      <c r="FG694" s="406" t="n">
        <v>50400</v>
      </c>
      <c r="FH694" s="590"/>
      <c r="FI694" s="591"/>
      <c r="FJ694" s="592"/>
      <c r="FK694" s="456" t="n">
        <f aca="false">3000/BS694*24</f>
        <v>1.85404542411289</v>
      </c>
      <c r="FL694" s="531" t="n">
        <v>2000</v>
      </c>
      <c r="FM694" s="456" t="n">
        <f aca="false">FL694/BS694*1000</f>
        <v>51.5012617809136</v>
      </c>
      <c r="FN694" s="531" t="n">
        <v>7933</v>
      </c>
      <c r="FO694" s="533" t="n">
        <f aca="false">FN694/11.15/1.2/1000</f>
        <v>0.592899850523169</v>
      </c>
      <c r="FP694" s="450" t="n">
        <f aca="false">FN694/BS694*1000</f>
        <v>204.279754853994</v>
      </c>
      <c r="FQ694" s="458" t="n">
        <v>36</v>
      </c>
      <c r="FR694" s="459" t="n">
        <f aca="false">FQ694/BS694*1000</f>
        <v>0.927022712056445</v>
      </c>
      <c r="FS694" s="577" t="n">
        <v>7.94</v>
      </c>
      <c r="FT694" s="578" t="n">
        <v>10.7</v>
      </c>
      <c r="FU694" s="661" t="n">
        <v>43</v>
      </c>
      <c r="FV694" s="580" t="n">
        <v>4</v>
      </c>
      <c r="FW694" s="581" t="n">
        <v>0.2</v>
      </c>
      <c r="FX694" s="580" t="n">
        <v>8</v>
      </c>
      <c r="FY694" s="453" t="n">
        <f aca="false">1-FV694/(EG694+DD694)</f>
        <v>0.75</v>
      </c>
      <c r="FZ694" s="453" t="n">
        <f aca="false">1-FW694/(EF694+DC694)</f>
        <v>0.666666666666667</v>
      </c>
      <c r="GA694" s="430" t="n">
        <f aca="false">EF694+DC694-FW694</f>
        <v>0.4</v>
      </c>
      <c r="GB694" s="514" t="n">
        <f aca="false">1-FT694/(DZ694+CW694)</f>
        <v>0.23021582733813</v>
      </c>
      <c r="GC694" s="515" t="n">
        <f aca="false">(CW694+DZ694-FT694)</f>
        <v>3.2</v>
      </c>
      <c r="GD694" s="514" t="n">
        <f aca="false">1-FU694/(EA694+CX694)</f>
        <v>0.140687450039968</v>
      </c>
      <c r="GE694" s="528" t="n">
        <f aca="false">CX694+EA694-FU694</f>
        <v>7.04</v>
      </c>
      <c r="GF694" s="462" t="n">
        <f aca="false">4100/BS694*24</f>
        <v>2.53386207962095</v>
      </c>
      <c r="GG694" s="607" t="n">
        <v>12</v>
      </c>
      <c r="GH694" s="451" t="n">
        <f aca="false">GG694/80</f>
        <v>0.15</v>
      </c>
      <c r="GI694" s="406" t="n">
        <v>84</v>
      </c>
      <c r="GJ694" s="463" t="n">
        <f aca="false">GI694/GG694</f>
        <v>7</v>
      </c>
      <c r="GK694" s="464" t="n">
        <f aca="false">GG694/(BS694/24)*1000</f>
        <v>7.41618169645156</v>
      </c>
      <c r="GL694" s="465" t="n">
        <v>8.13</v>
      </c>
      <c r="GM694" s="530" t="n">
        <v>10.5</v>
      </c>
      <c r="GN694" s="407"/>
      <c r="GO694" s="514" t="n">
        <f aca="false">1-GM694/FT694</f>
        <v>0.0186915887850466</v>
      </c>
      <c r="GP694" s="451" t="n">
        <f aca="false">1-GN694/FU694</f>
        <v>1</v>
      </c>
      <c r="GQ694" s="578" t="n">
        <v>8</v>
      </c>
      <c r="GR694" s="456" t="n">
        <f aca="false">4300/BS694*24</f>
        <v>2.65746510789514</v>
      </c>
      <c r="GS694" s="532" t="n">
        <f aca="false">HC694</f>
        <v>10.4</v>
      </c>
      <c r="GT694" s="532" t="n">
        <f aca="false">HD694</f>
        <v>32.24</v>
      </c>
      <c r="GU694" s="514" t="n">
        <f aca="false">1-GS694/GM694</f>
        <v>0.00952380952380949</v>
      </c>
      <c r="GV694" s="514"/>
      <c r="GW694" s="514" t="n">
        <f aca="false">1-HC694/FT694</f>
        <v>0.02803738317757</v>
      </c>
      <c r="GX694" s="514" t="n">
        <f aca="false">1-HD694/FU694</f>
        <v>0.250232558139535</v>
      </c>
      <c r="GY694" s="463" t="n">
        <f aca="false">GK694/(FU694-HD694)</f>
        <v>0.689236217142339</v>
      </c>
      <c r="GZ694" s="406" t="n">
        <v>38843</v>
      </c>
      <c r="HA694" s="582" t="n">
        <v>8.42</v>
      </c>
      <c r="HB694" s="452" t="n">
        <v>7.88</v>
      </c>
      <c r="HC694" s="578" t="n">
        <v>10.4</v>
      </c>
      <c r="HD694" s="464" t="n">
        <f aca="false">HC694*3.1</f>
        <v>32.24</v>
      </c>
      <c r="HE694" s="464" t="n">
        <v>10.7</v>
      </c>
      <c r="HF694" s="464" t="n">
        <f aca="false">HE694*2.7</f>
        <v>28.89</v>
      </c>
      <c r="HG694" s="583"/>
      <c r="HH694" s="576" t="n">
        <v>6</v>
      </c>
      <c r="HI694" s="584" t="n">
        <v>7980</v>
      </c>
      <c r="HJ694" s="407" t="n">
        <f aca="false">HI694*0.67</f>
        <v>5346.6</v>
      </c>
      <c r="HK694" s="407"/>
      <c r="HL694" s="550"/>
      <c r="HM694" s="585" t="n">
        <v>5.2</v>
      </c>
      <c r="HN694" s="462" t="n">
        <v>5.98</v>
      </c>
      <c r="HO694" s="575" t="n">
        <v>0.12</v>
      </c>
      <c r="HP694" s="549" t="n">
        <v>0.21</v>
      </c>
      <c r="HQ694" s="586" t="n">
        <v>4.8</v>
      </c>
      <c r="HR694" s="587" t="n">
        <v>0.18</v>
      </c>
      <c r="HS694" s="521" t="n">
        <v>0.2</v>
      </c>
      <c r="HT694" s="588" t="n">
        <v>4</v>
      </c>
      <c r="HU694" s="523" t="n">
        <f aca="false">72500/BA694*24</f>
        <v>48.0742664530033</v>
      </c>
      <c r="HV694" s="514" t="n">
        <f aca="false">1-HC694/BE694</f>
        <v>0.798058252427184</v>
      </c>
      <c r="HW694" s="514" t="n">
        <f aca="false">1-HD694/BF694</f>
        <v>0.872569169960474</v>
      </c>
      <c r="HX694" s="514" t="n">
        <f aca="false">1-HN694/BK694</f>
        <v>0.744444444444444</v>
      </c>
      <c r="HY694" s="600"/>
    </row>
    <row r="695" s="599" customFormat="true" ht="15.9" hidden="false" customHeight="true" outlineLevel="0" collapsed="false">
      <c r="A695" s="401" t="n">
        <v>44177</v>
      </c>
      <c r="B695" s="516" t="n">
        <v>26709</v>
      </c>
      <c r="C695" s="403" t="n">
        <f aca="false">B695/$B$6</f>
        <v>0.53418</v>
      </c>
      <c r="D695" s="572"/>
      <c r="E695" s="573" t="n">
        <v>33.7</v>
      </c>
      <c r="F695" s="407"/>
      <c r="G695" s="407"/>
      <c r="H695" s="403"/>
      <c r="I695" s="574"/>
      <c r="J695" s="407"/>
      <c r="K695" s="575"/>
      <c r="L695" s="575"/>
      <c r="M695" s="575"/>
      <c r="N695" s="576"/>
      <c r="O695" s="576"/>
      <c r="P695" s="410"/>
      <c r="Q695" s="410" t="n">
        <v>2160</v>
      </c>
      <c r="R695" s="410"/>
      <c r="S695" s="410"/>
      <c r="T695" s="411" t="n">
        <v>5.22</v>
      </c>
      <c r="U695" s="410" t="n">
        <f aca="false">V695/2.9</f>
        <v>3668.62068965517</v>
      </c>
      <c r="V695" s="410" t="n">
        <v>10639</v>
      </c>
      <c r="W695" s="410" t="n">
        <v>2622</v>
      </c>
      <c r="X695" s="517" t="n">
        <v>480</v>
      </c>
      <c r="Y695" s="474"/>
      <c r="Z695" s="430"/>
      <c r="AA695" s="410"/>
      <c r="AB695" s="410"/>
      <c r="AC695" s="410"/>
      <c r="AD695" s="475"/>
      <c r="AE695" s="478"/>
      <c r="AF695" s="479" t="n">
        <f aca="false">X695+Q695</f>
        <v>2640</v>
      </c>
      <c r="AG695" s="478" t="n">
        <f aca="false">AF695/$AF$6</f>
        <v>1.056</v>
      </c>
      <c r="AH695" s="479" t="n">
        <f aca="false">AI695/2.9</f>
        <v>3001.5987460815</v>
      </c>
      <c r="AI695" s="479" t="n">
        <f aca="false">(V695*Q695+F695*X695)/AF695</f>
        <v>8704.63636363636</v>
      </c>
      <c r="AJ695" s="474" t="n">
        <f aca="false">(V695*Q695+X695*F695)/1000</f>
        <v>22980.24</v>
      </c>
      <c r="AK695" s="478" t="n">
        <f aca="false">AJ695/$AJ$6</f>
        <v>1.021344</v>
      </c>
      <c r="AL695" s="448" t="n">
        <v>37</v>
      </c>
      <c r="AM695" s="480"/>
      <c r="AN695" s="474" t="n">
        <v>4798</v>
      </c>
      <c r="AO695" s="474" t="n">
        <v>4807</v>
      </c>
      <c r="AP695" s="480" t="n">
        <v>7.48</v>
      </c>
      <c r="AQ695" s="448" t="n">
        <v>581</v>
      </c>
      <c r="AR695" s="474" t="n">
        <f aca="false">AQ695*3</f>
        <v>1743</v>
      </c>
      <c r="AS695" s="658" t="n">
        <f aca="false">AR695/AQ695</f>
        <v>3</v>
      </c>
      <c r="AT695" s="474" t="n">
        <v>5220</v>
      </c>
      <c r="AU695" s="448"/>
      <c r="AV695" s="481" t="n">
        <v>1.3</v>
      </c>
      <c r="AW695" s="480"/>
      <c r="AX695" s="480"/>
      <c r="AY695" s="481"/>
      <c r="AZ695" s="481"/>
      <c r="BA695" s="421" t="n">
        <f aca="false">CC695+DF695</f>
        <v>25671</v>
      </c>
      <c r="BB695" s="422" t="n">
        <f aca="false">BA695/$BA$6</f>
        <v>0.51342</v>
      </c>
      <c r="BC695" s="423"/>
      <c r="BD695" s="424" t="n">
        <v>8.12</v>
      </c>
      <c r="BE695" s="425" t="n">
        <v>46.6</v>
      </c>
      <c r="BF695" s="421" t="n">
        <v>226</v>
      </c>
      <c r="BG695" s="427" t="n">
        <v>9220</v>
      </c>
      <c r="BH695" s="421" t="n">
        <f aca="false">BG695*0.67</f>
        <v>6177.4</v>
      </c>
      <c r="BI695" s="433"/>
      <c r="BJ695" s="422"/>
      <c r="BK695" s="428" t="n">
        <v>21.2</v>
      </c>
      <c r="BL695" s="428"/>
      <c r="BM695" s="429"/>
      <c r="BN695" s="423"/>
      <c r="BO695" s="426" t="n">
        <v>95</v>
      </c>
      <c r="BP695" s="426"/>
      <c r="BQ695" s="424" t="n">
        <v>2.89</v>
      </c>
      <c r="BR695" s="422" t="n">
        <f aca="false">BQ695/$BQ$6</f>
        <v>0.401388888888889</v>
      </c>
      <c r="BS695" s="410" t="n">
        <f aca="false">BA695+AF695</f>
        <v>28311</v>
      </c>
      <c r="BT695" s="430" t="n">
        <f aca="false">(BD695*BA695+AP695*AF695)/(AF695+BA695)</f>
        <v>8.06032001695454</v>
      </c>
      <c r="BU695" s="431" t="n">
        <f aca="false">(AQ695*Y695+BA695*BE695)/(BA695+Y695)</f>
        <v>46.6</v>
      </c>
      <c r="BV695" s="431" t="n">
        <f aca="false">(BA695*BF695+AR695*AF695)/(AF695+BA695)</f>
        <v>367.46020981244</v>
      </c>
      <c r="BW695" s="431" t="n">
        <f aca="false">(BA695*BG695+AS695*AF695)/(AF695+BA695)</f>
        <v>8360.51499417188</v>
      </c>
      <c r="BX695" s="431" t="n">
        <f aca="false">BW695*0.65</f>
        <v>5434.33474621172</v>
      </c>
      <c r="BY695" s="431" t="n">
        <f aca="false">(BK695*BA695+AY695*AF695)/BS695</f>
        <v>19.2231005616192</v>
      </c>
      <c r="BZ695" s="431"/>
      <c r="CA695" s="432"/>
      <c r="CB695" s="431" t="n">
        <f aca="false">BO695</f>
        <v>95</v>
      </c>
      <c r="CC695" s="433" t="n">
        <v>12822</v>
      </c>
      <c r="CD695" s="412" t="n">
        <f aca="false">CC695+AF695/2</f>
        <v>14142</v>
      </c>
      <c r="CE695" s="422" t="n">
        <f aca="false">CD695/25000</f>
        <v>0.56568</v>
      </c>
      <c r="CF695" s="434" t="n">
        <f aca="false">6700/CD695*24</f>
        <v>11.3703860840051</v>
      </c>
      <c r="CG695" s="435" t="n">
        <v>7.75</v>
      </c>
      <c r="CH695" s="428" t="n">
        <v>3.3</v>
      </c>
      <c r="CI695" s="447" t="n">
        <f aca="false">9500/CD695*24</f>
        <v>16.1221892235893</v>
      </c>
      <c r="CJ695" s="437" t="n">
        <v>24.4</v>
      </c>
      <c r="CK695" s="437" t="n">
        <v>3.05</v>
      </c>
      <c r="CL695" s="424" t="n">
        <v>7.86</v>
      </c>
      <c r="CM695" s="424" t="n">
        <v>17.8</v>
      </c>
      <c r="CN695" s="424" t="n">
        <v>96</v>
      </c>
      <c r="CO695" s="433"/>
      <c r="CP695" s="433"/>
      <c r="CQ695" s="438"/>
      <c r="CR695" s="438" t="n">
        <v>0.97</v>
      </c>
      <c r="CS695" s="425"/>
      <c r="CT695" s="433" t="n">
        <f aca="false">3500/CD695*24</f>
        <v>5.93975392448027</v>
      </c>
      <c r="CU695" s="435" t="n">
        <v>6.55</v>
      </c>
      <c r="CV695" s="439" t="n">
        <v>7.93</v>
      </c>
      <c r="CW695" s="440" t="n">
        <v>13.8</v>
      </c>
      <c r="CX695" s="661" t="n">
        <f aca="false">CW695*3.6</f>
        <v>49.68</v>
      </c>
      <c r="CY695" s="442" t="n">
        <v>7730</v>
      </c>
      <c r="CZ695" s="443" t="n">
        <v>4.9</v>
      </c>
      <c r="DA695" s="443" t="n">
        <v>0.15</v>
      </c>
      <c r="DB695" s="443" t="n">
        <v>4.5</v>
      </c>
      <c r="DC695" s="443" t="n">
        <v>0.55</v>
      </c>
      <c r="DD695" s="444" t="n">
        <v>7</v>
      </c>
      <c r="DE695" s="441" t="n">
        <v>16</v>
      </c>
      <c r="DF695" s="445" t="n">
        <v>12849</v>
      </c>
      <c r="DG695" s="446" t="n">
        <f aca="false">DF695+AF695/2</f>
        <v>14169</v>
      </c>
      <c r="DH695" s="422" t="n">
        <f aca="false">DG695/25000</f>
        <v>0.56676</v>
      </c>
      <c r="DI695" s="447" t="n">
        <f aca="false">6700/DG695*24</f>
        <v>11.348719034512</v>
      </c>
      <c r="DJ695" s="435"/>
      <c r="DK695" s="428" t="n">
        <v>3.3</v>
      </c>
      <c r="DL695" s="447" t="n">
        <f aca="false">9500/DG695*24</f>
        <v>16.0914672877408</v>
      </c>
      <c r="DM695" s="423" t="n">
        <v>24.4</v>
      </c>
      <c r="DN695" s="423" t="n">
        <v>2.89</v>
      </c>
      <c r="DO695" s="424"/>
      <c r="DP695" s="424" t="n">
        <v>15.5</v>
      </c>
      <c r="DQ695" s="424" t="n">
        <v>96</v>
      </c>
      <c r="DR695" s="433"/>
      <c r="DS695" s="433"/>
      <c r="DT695" s="438"/>
      <c r="DU695" s="438" t="n">
        <v>0.98</v>
      </c>
      <c r="DV695" s="425"/>
      <c r="DW695" s="447" t="n">
        <f aca="false">3500/DG695*24</f>
        <v>5.9284353165361</v>
      </c>
      <c r="DX695" s="435" t="n">
        <v>6.3</v>
      </c>
      <c r="DY695" s="439"/>
      <c r="DZ695" s="440"/>
      <c r="EA695" s="661"/>
      <c r="EB695" s="442"/>
      <c r="EC695" s="443"/>
      <c r="ED695" s="443"/>
      <c r="EE695" s="443"/>
      <c r="EF695" s="443"/>
      <c r="EG695" s="444"/>
      <c r="EH695" s="441"/>
      <c r="EI695" s="430" t="n">
        <f aca="false">CV695</f>
        <v>7.93</v>
      </c>
      <c r="EJ695" s="448" t="n">
        <f aca="false">CW695</f>
        <v>13.8</v>
      </c>
      <c r="EK695" s="449" t="n">
        <f aca="false">CX695</f>
        <v>49.68</v>
      </c>
      <c r="EL695" s="418" t="n">
        <f aca="false">CY695</f>
        <v>7730</v>
      </c>
      <c r="EM695" s="432" t="n">
        <f aca="false">CZ695</f>
        <v>4.9</v>
      </c>
      <c r="EN695" s="432" t="n">
        <f aca="false">DA695</f>
        <v>0.15</v>
      </c>
      <c r="EO695" s="432" t="n">
        <f aca="false">DB695</f>
        <v>4.5</v>
      </c>
      <c r="EP695" s="432" t="n">
        <f aca="false">DC695</f>
        <v>0.55</v>
      </c>
      <c r="EQ695" s="431" t="n">
        <f aca="false">DD695</f>
        <v>7</v>
      </c>
      <c r="ER695" s="449" t="n">
        <f aca="false">DE695</f>
        <v>16</v>
      </c>
      <c r="ES695" s="450" t="n">
        <f aca="false">44000/(BA695+AF695)*24</f>
        <v>37.2999894034121</v>
      </c>
      <c r="ET695" s="451" t="n">
        <f aca="false">(BA695+AF695)/BA$6</f>
        <v>0.56622</v>
      </c>
      <c r="EU695" s="452" t="n">
        <f aca="false">BV695/1000/ES695*24</f>
        <v>0.236435590909091</v>
      </c>
      <c r="EV695" s="451" t="n">
        <f aca="false">EU695/$EU$6</f>
        <v>0.437843686868687</v>
      </c>
      <c r="EW695" s="514" t="n">
        <f aca="false">1-EM695/BY695</f>
        <v>0.745098352667241</v>
      </c>
      <c r="EX695" s="515" t="n">
        <f aca="false">BY695-EM695</f>
        <v>14.3231005616192</v>
      </c>
      <c r="EY695" s="514" t="n">
        <f aca="false">1-EJ695/BU695</f>
        <v>0.703862660944206</v>
      </c>
      <c r="EZ695" s="515" t="n">
        <f aca="false">BU695-EJ695</f>
        <v>32.8</v>
      </c>
      <c r="FA695" s="451" t="n">
        <f aca="false">1-EK695/BV695</f>
        <v>0.864801688255287</v>
      </c>
      <c r="FB695" s="432" t="n">
        <f aca="false">BV695-EK695</f>
        <v>317.78020981244</v>
      </c>
      <c r="FC695" s="453"/>
      <c r="FD695" s="432"/>
      <c r="FE695" s="453" t="n">
        <f aca="false">1-EQ695/CB695</f>
        <v>0.926315789473684</v>
      </c>
      <c r="FF695" s="431" t="n">
        <f aca="false">CB695-EQ695</f>
        <v>88</v>
      </c>
      <c r="FG695" s="406" t="n">
        <v>50400</v>
      </c>
      <c r="FH695" s="590"/>
      <c r="FI695" s="591"/>
      <c r="FJ695" s="592"/>
      <c r="FK695" s="456" t="n">
        <f aca="false">3000/BS695*24</f>
        <v>2.54318109568719</v>
      </c>
      <c r="FL695" s="531" t="n">
        <v>2000</v>
      </c>
      <c r="FM695" s="456" t="n">
        <f aca="false">FL695/BS695*1000</f>
        <v>70.6439193246441</v>
      </c>
      <c r="FN695" s="531" t="n">
        <v>5977</v>
      </c>
      <c r="FO695" s="533" t="n">
        <f aca="false">FN695/11.15/1.2/1000</f>
        <v>0.446711509715994</v>
      </c>
      <c r="FP695" s="450" t="n">
        <f aca="false">FN695/BS695*1000</f>
        <v>211.119352901699</v>
      </c>
      <c r="FQ695" s="458" t="n">
        <v>36</v>
      </c>
      <c r="FR695" s="459" t="n">
        <f aca="false">FQ695/BS695*1000</f>
        <v>1.27159054784359</v>
      </c>
      <c r="FS695" s="577" t="n">
        <v>7.96</v>
      </c>
      <c r="FT695" s="578" t="n">
        <v>9.8</v>
      </c>
      <c r="FU695" s="661" t="n">
        <v>43</v>
      </c>
      <c r="FV695" s="580" t="n">
        <v>4</v>
      </c>
      <c r="FW695" s="581"/>
      <c r="FX695" s="580"/>
      <c r="FY695" s="453" t="n">
        <f aca="false">1-FV695/(EG695+DD695)</f>
        <v>0.428571428571429</v>
      </c>
      <c r="FZ695" s="453"/>
      <c r="GA695" s="430"/>
      <c r="GB695" s="514" t="n">
        <f aca="false">1-FT695/(DZ695+CW695)</f>
        <v>0.289855072463768</v>
      </c>
      <c r="GC695" s="515" t="n">
        <f aca="false">CW695+DZ695-FT695</f>
        <v>4</v>
      </c>
      <c r="GD695" s="514" t="n">
        <f aca="false">1-FU695/(EA695+CX695)</f>
        <v>0.134460547504026</v>
      </c>
      <c r="GE695" s="528" t="n">
        <f aca="false">CX695+EA695-FU695</f>
        <v>6.68000000000001</v>
      </c>
      <c r="GF695" s="462" t="n">
        <f aca="false">4100/BS695*24</f>
        <v>3.47568083077249</v>
      </c>
      <c r="GG695" s="607" t="n">
        <v>12</v>
      </c>
      <c r="GH695" s="451" t="n">
        <f aca="false">GG695/80</f>
        <v>0.15</v>
      </c>
      <c r="GI695" s="406" t="n">
        <v>84</v>
      </c>
      <c r="GJ695" s="463" t="n">
        <f aca="false">GI695/GG695</f>
        <v>7</v>
      </c>
      <c r="GK695" s="464" t="n">
        <f aca="false">GG695/(BS695/24)*1000</f>
        <v>10.1727243827488</v>
      </c>
      <c r="GL695" s="465" t="n">
        <v>8.15</v>
      </c>
      <c r="GM695" s="530" t="n">
        <v>9.7</v>
      </c>
      <c r="GN695" s="407"/>
      <c r="GO695" s="514" t="n">
        <f aca="false">1-GM695/FT695</f>
        <v>0.0102040816326532</v>
      </c>
      <c r="GP695" s="451" t="n">
        <f aca="false">1-GN695/FU695</f>
        <v>1</v>
      </c>
      <c r="GQ695" s="578" t="n">
        <v>8</v>
      </c>
      <c r="GR695" s="456" t="n">
        <f aca="false">4300/BS695*24</f>
        <v>3.64522623715164</v>
      </c>
      <c r="GS695" s="532" t="n">
        <f aca="false">HC695</f>
        <v>9.6</v>
      </c>
      <c r="GT695" s="532" t="n">
        <f aca="false">HD695</f>
        <v>29.76</v>
      </c>
      <c r="GU695" s="514" t="n">
        <f aca="false">1-GS695/GM695</f>
        <v>0.0103092783505154</v>
      </c>
      <c r="GV695" s="514"/>
      <c r="GW695" s="514" t="n">
        <f aca="false">1-HC695/FT695</f>
        <v>0.0204081632653063</v>
      </c>
      <c r="GX695" s="514" t="n">
        <f aca="false">1-HD695/FU695</f>
        <v>0.307906976744186</v>
      </c>
      <c r="GY695" s="463" t="n">
        <f aca="false">GK695/(FU695-HD695)</f>
        <v>0.768332657307308</v>
      </c>
      <c r="GZ695" s="406" t="n">
        <v>28452</v>
      </c>
      <c r="HA695" s="582" t="n">
        <v>8.29</v>
      </c>
      <c r="HB695" s="452" t="n">
        <v>7.97</v>
      </c>
      <c r="HC695" s="578" t="n">
        <v>9.6</v>
      </c>
      <c r="HD695" s="464" t="n">
        <f aca="false">HC695*3.1</f>
        <v>29.76</v>
      </c>
      <c r="HE695" s="464" t="n">
        <v>9.4</v>
      </c>
      <c r="HF695" s="464" t="n">
        <f aca="false">HE695*2.7</f>
        <v>25.38</v>
      </c>
      <c r="HG695" s="583"/>
      <c r="HH695" s="576" t="n">
        <v>4</v>
      </c>
      <c r="HI695" s="584" t="n">
        <v>7700</v>
      </c>
      <c r="HJ695" s="407" t="n">
        <f aca="false">HI695*0.67</f>
        <v>5159</v>
      </c>
      <c r="HK695" s="407"/>
      <c r="HL695" s="550"/>
      <c r="HM695" s="585"/>
      <c r="HN695" s="462" t="n">
        <v>5.38</v>
      </c>
      <c r="HO695" s="575"/>
      <c r="HP695" s="549" t="n">
        <v>0.21</v>
      </c>
      <c r="HQ695" s="586"/>
      <c r="HR695" s="587"/>
      <c r="HS695" s="521" t="n">
        <v>0.09</v>
      </c>
      <c r="HT695" s="588" t="n">
        <v>4</v>
      </c>
      <c r="HU695" s="523" t="n">
        <f aca="false">72500/BA695*24</f>
        <v>67.780764286549</v>
      </c>
      <c r="HV695" s="514" t="n">
        <f aca="false">1-HC695/BE695</f>
        <v>0.793991416309013</v>
      </c>
      <c r="HW695" s="514" t="n">
        <f aca="false">1-HD695/BF695</f>
        <v>0.868318584070796</v>
      </c>
      <c r="HX695" s="514" t="n">
        <f aca="false">1-HN695/BK695</f>
        <v>0.74622641509434</v>
      </c>
      <c r="HY695" s="600"/>
    </row>
    <row r="696" customFormat="false" ht="15.9" hidden="false" customHeight="true" outlineLevel="0" collapsed="false">
      <c r="A696" s="486" t="n">
        <v>44178</v>
      </c>
      <c r="B696" s="487" t="n">
        <v>31522</v>
      </c>
      <c r="C696" s="488" t="n">
        <f aca="false">B696/$B$6</f>
        <v>0.63044</v>
      </c>
      <c r="D696" s="489"/>
      <c r="E696" s="490" t="n">
        <v>31.7</v>
      </c>
      <c r="F696" s="491"/>
      <c r="G696" s="491"/>
      <c r="H696" s="488"/>
      <c r="I696" s="491"/>
      <c r="J696" s="491"/>
      <c r="K696" s="492"/>
      <c r="L696" s="492"/>
      <c r="M696" s="492"/>
      <c r="N696" s="493"/>
      <c r="O696" s="493"/>
      <c r="P696" s="410"/>
      <c r="Q696" s="410" t="n">
        <v>2160</v>
      </c>
      <c r="R696" s="410"/>
      <c r="S696" s="410"/>
      <c r="T696" s="411" t="n">
        <v>4.89</v>
      </c>
      <c r="U696" s="412" t="n">
        <f aca="false">V696/2.9</f>
        <v>3643.79310344828</v>
      </c>
      <c r="V696" s="410" t="n">
        <v>10567</v>
      </c>
      <c r="W696" s="410" t="n">
        <v>2672</v>
      </c>
      <c r="X696" s="413" t="n">
        <v>480</v>
      </c>
      <c r="Y696" s="474"/>
      <c r="Z696" s="430"/>
      <c r="AA696" s="448"/>
      <c r="AB696" s="410"/>
      <c r="AC696" s="410"/>
      <c r="AD696" s="475"/>
      <c r="AE696" s="478"/>
      <c r="AF696" s="479" t="n">
        <f aca="false">X696+Q696</f>
        <v>2640</v>
      </c>
      <c r="AG696" s="478" t="n">
        <f aca="false">AF696/$AF$6</f>
        <v>1.056</v>
      </c>
      <c r="AH696" s="479" t="n">
        <f aca="false">AI696/2.9</f>
        <v>2981.28526645768</v>
      </c>
      <c r="AI696" s="479" t="n">
        <f aca="false">(V696*Q696+F696*X696)/AF696</f>
        <v>8645.72727272727</v>
      </c>
      <c r="AJ696" s="474" t="n">
        <f aca="false">(V696*Q696+X696*F696)/1000</f>
        <v>22824.72</v>
      </c>
      <c r="AK696" s="478" t="n">
        <f aca="false">AJ696/$AJ$6</f>
        <v>1.014432</v>
      </c>
      <c r="AL696" s="448" t="n">
        <v>37</v>
      </c>
      <c r="AM696" s="480"/>
      <c r="AN696" s="474" t="n">
        <v>4814</v>
      </c>
      <c r="AO696" s="474" t="n">
        <v>4838</v>
      </c>
      <c r="AP696" s="480" t="n">
        <v>7.22</v>
      </c>
      <c r="AQ696" s="448" t="n">
        <v>596</v>
      </c>
      <c r="AR696" s="474" t="n">
        <f aca="false">AQ696*3</f>
        <v>1788</v>
      </c>
      <c r="AS696" s="658" t="n">
        <f aca="false">AR696/AQ696</f>
        <v>3</v>
      </c>
      <c r="AT696" s="474" t="n">
        <v>5320</v>
      </c>
      <c r="AU696" s="448"/>
      <c r="AV696" s="481" t="n">
        <v>0.7</v>
      </c>
      <c r="AW696" s="480"/>
      <c r="AX696" s="480"/>
      <c r="AY696" s="481"/>
      <c r="AZ696" s="481"/>
      <c r="BA696" s="421" t="n">
        <f aca="false">CC696+DF696</f>
        <v>30861</v>
      </c>
      <c r="BB696" s="422" t="n">
        <f aca="false">BA696/$BA$6</f>
        <v>0.61722</v>
      </c>
      <c r="BC696" s="423"/>
      <c r="BD696" s="424" t="n">
        <v>8.17</v>
      </c>
      <c r="BE696" s="425" t="n">
        <v>43.7</v>
      </c>
      <c r="BF696" s="426" t="n">
        <v>201</v>
      </c>
      <c r="BG696" s="427" t="n">
        <v>12350</v>
      </c>
      <c r="BH696" s="421" t="n">
        <f aca="false">BG696*0.67</f>
        <v>8274.5</v>
      </c>
      <c r="BI696" s="421"/>
      <c r="BJ696" s="422"/>
      <c r="BK696" s="428" t="n">
        <v>22.7</v>
      </c>
      <c r="BL696" s="428"/>
      <c r="BM696" s="429"/>
      <c r="BN696" s="423"/>
      <c r="BO696" s="426" t="n">
        <v>188</v>
      </c>
      <c r="BP696" s="426"/>
      <c r="BQ696" s="424" t="n">
        <v>4.76</v>
      </c>
      <c r="BR696" s="422" t="n">
        <f aca="false">BQ696/$BQ$6</f>
        <v>0.661111111111111</v>
      </c>
      <c r="BS696" s="410" t="n">
        <f aca="false">BA696+AF696</f>
        <v>33501</v>
      </c>
      <c r="BT696" s="430" t="n">
        <f aca="false">(BD696*BA696+AP696*AF696)/(AF696+BA696)</f>
        <v>8.09513656308767</v>
      </c>
      <c r="BU696" s="431" t="n">
        <f aca="false">(AQ696*Y696+BA696*BE696)/(BA696+Y696)</f>
        <v>43.7</v>
      </c>
      <c r="BV696" s="431" t="n">
        <f aca="false">(BA696*BF696+AR696*AF696)/(AF696+BA696)</f>
        <v>326.061341452494</v>
      </c>
      <c r="BW696" s="431" t="n">
        <f aca="false">(BA696*BG696+AS696*AF696)/(AF696+BA696)</f>
        <v>11377.0117309931</v>
      </c>
      <c r="BX696" s="431" t="n">
        <f aca="false">BW696*0.65</f>
        <v>7395.05762514552</v>
      </c>
      <c r="BY696" s="431" t="n">
        <f aca="false">(BK696*BA696+AY696*AF696)/BS696</f>
        <v>20.9111578758843</v>
      </c>
      <c r="BZ696" s="431"/>
      <c r="CA696" s="432"/>
      <c r="CB696" s="431" t="n">
        <f aca="false">BO696</f>
        <v>188</v>
      </c>
      <c r="CC696" s="433" t="n">
        <v>15418</v>
      </c>
      <c r="CD696" s="412" t="n">
        <f aca="false">CC696+AF696/2</f>
        <v>16738</v>
      </c>
      <c r="CE696" s="422" t="n">
        <f aca="false">CD696/25000</f>
        <v>0.66952</v>
      </c>
      <c r="CF696" s="434" t="n">
        <f aca="false">6700/CD696*24</f>
        <v>9.60688254271717</v>
      </c>
      <c r="CG696" s="435"/>
      <c r="CH696" s="428"/>
      <c r="CI696" s="447" t="n">
        <f aca="false">9500/CD696*24</f>
        <v>13.6216991277333</v>
      </c>
      <c r="CJ696" s="437" t="n">
        <v>24.5</v>
      </c>
      <c r="CK696" s="437" t="n">
        <v>2.93</v>
      </c>
      <c r="CL696" s="424"/>
      <c r="CM696" s="424" t="n">
        <v>15.5</v>
      </c>
      <c r="CN696" s="424" t="n">
        <v>101</v>
      </c>
      <c r="CO696" s="433"/>
      <c r="CP696" s="433"/>
      <c r="CQ696" s="438"/>
      <c r="CR696" s="438" t="n">
        <v>0.97</v>
      </c>
      <c r="CS696" s="482"/>
      <c r="CT696" s="433" t="n">
        <f aca="false">3500/CD696*24</f>
        <v>5.01852073127016</v>
      </c>
      <c r="CU696" s="435" t="n">
        <v>7.21</v>
      </c>
      <c r="CV696" s="494"/>
      <c r="CW696" s="495"/>
      <c r="CX696" s="496"/>
      <c r="CY696" s="497"/>
      <c r="CZ696" s="498"/>
      <c r="DA696" s="498"/>
      <c r="DB696" s="498"/>
      <c r="DC696" s="498"/>
      <c r="DD696" s="499"/>
      <c r="DE696" s="499"/>
      <c r="DF696" s="433" t="n">
        <v>15443</v>
      </c>
      <c r="DG696" s="446" t="n">
        <f aca="false">DF696+AF696/2</f>
        <v>16763</v>
      </c>
      <c r="DH696" s="422" t="n">
        <f aca="false">DG696/25000</f>
        <v>0.67052</v>
      </c>
      <c r="DI696" s="447" t="n">
        <f aca="false">6700/DG696*24</f>
        <v>9.59255503191553</v>
      </c>
      <c r="DJ696" s="435" t="n">
        <v>7.93</v>
      </c>
      <c r="DK696" s="428" t="n">
        <v>2.3</v>
      </c>
      <c r="DL696" s="447" t="n">
        <f aca="false">9500/DG696*24</f>
        <v>13.6013840004772</v>
      </c>
      <c r="DM696" s="542" t="n">
        <v>24.3</v>
      </c>
      <c r="DN696" s="542" t="n">
        <v>2.67</v>
      </c>
      <c r="DO696" s="543" t="n">
        <v>7.8</v>
      </c>
      <c r="DP696" s="543" t="n">
        <v>18.4</v>
      </c>
      <c r="DQ696" s="543" t="n">
        <v>101</v>
      </c>
      <c r="DR696" s="433"/>
      <c r="DS696" s="433"/>
      <c r="DT696" s="438"/>
      <c r="DU696" s="438" t="n">
        <v>0.97</v>
      </c>
      <c r="DV696" s="482"/>
      <c r="DW696" s="447" t="n">
        <f aca="false">3500/DG696*24</f>
        <v>5.01103621070214</v>
      </c>
      <c r="DX696" s="435" t="n">
        <v>6.67</v>
      </c>
      <c r="DY696" s="494" t="n">
        <v>7.98</v>
      </c>
      <c r="DZ696" s="495" t="n">
        <v>13.7</v>
      </c>
      <c r="EA696" s="496" t="n">
        <f aca="false">DZ696*3.6</f>
        <v>49.32</v>
      </c>
      <c r="EB696" s="497" t="n">
        <v>8170</v>
      </c>
      <c r="EC696" s="498" t="n">
        <v>2.9</v>
      </c>
      <c r="ED696" s="498" t="n">
        <v>0.22</v>
      </c>
      <c r="EE696" s="498" t="n">
        <v>2.6</v>
      </c>
      <c r="EF696" s="498" t="n">
        <v>0.6</v>
      </c>
      <c r="EG696" s="499" t="n">
        <v>16</v>
      </c>
      <c r="EH696" s="496" t="n">
        <v>16</v>
      </c>
      <c r="EI696" s="430" t="n">
        <f aca="false">DY696</f>
        <v>7.98</v>
      </c>
      <c r="EJ696" s="448" t="n">
        <f aca="false">DZ696</f>
        <v>13.7</v>
      </c>
      <c r="EK696" s="449" t="n">
        <f aca="false">EA696</f>
        <v>49.32</v>
      </c>
      <c r="EL696" s="418" t="n">
        <f aca="false">EB696</f>
        <v>8170</v>
      </c>
      <c r="EM696" s="432" t="n">
        <f aca="false">EC696</f>
        <v>2.9</v>
      </c>
      <c r="EN696" s="432" t="n">
        <f aca="false">ED696</f>
        <v>0.22</v>
      </c>
      <c r="EO696" s="432" t="n">
        <f aca="false">EE696</f>
        <v>2.6</v>
      </c>
      <c r="EP696" s="432" t="n">
        <f aca="false">EF696</f>
        <v>0.6</v>
      </c>
      <c r="EQ696" s="431" t="n">
        <f aca="false">EG696</f>
        <v>16</v>
      </c>
      <c r="ER696" s="449" t="n">
        <f aca="false">EH696</f>
        <v>16</v>
      </c>
      <c r="ES696" s="450" t="n">
        <f aca="false">44000/(BA696+AF696)*24</f>
        <v>31.5214471209815</v>
      </c>
      <c r="ET696" s="451" t="n">
        <f aca="false">(BA696+AF696)/BA$6</f>
        <v>0.67002</v>
      </c>
      <c r="EU696" s="452" t="n">
        <f aca="false">BV696/1000/ES696*24</f>
        <v>0.248258659090909</v>
      </c>
      <c r="EV696" s="500" t="n">
        <f aca="false">EU696/$EU$6</f>
        <v>0.459738257575757</v>
      </c>
      <c r="EW696" s="514" t="n">
        <f aca="false">1-EM696/BY696</f>
        <v>0.861318057220331</v>
      </c>
      <c r="EX696" s="515" t="n">
        <f aca="false">BY696-EM696</f>
        <v>18.0111578758843</v>
      </c>
      <c r="EY696" s="514" t="n">
        <f aca="false">1-EJ696/BU696</f>
        <v>0.68649885583524</v>
      </c>
      <c r="EZ696" s="515" t="n">
        <f aca="false">BU696-EJ696</f>
        <v>30</v>
      </c>
      <c r="FA696" s="451" t="n">
        <f aca="false">1-EK696/BV696</f>
        <v>0.848740118100797</v>
      </c>
      <c r="FB696" s="432" t="n">
        <f aca="false">BV696-EK696</f>
        <v>276.741341452494</v>
      </c>
      <c r="FC696" s="453"/>
      <c r="FD696" s="432"/>
      <c r="FE696" s="453" t="n">
        <f aca="false">1-EQ696/CB696</f>
        <v>0.914893617021277</v>
      </c>
      <c r="FF696" s="431" t="n">
        <f aca="false">CB696-EQ696</f>
        <v>172</v>
      </c>
      <c r="FG696" s="491" t="n">
        <v>50400</v>
      </c>
      <c r="FH696" s="602"/>
      <c r="FI696" s="502"/>
      <c r="FJ696" s="488"/>
      <c r="FK696" s="456" t="n">
        <f aca="false">3000/BS696*24</f>
        <v>2.14918957643055</v>
      </c>
      <c r="FL696" s="491" t="n">
        <v>2000</v>
      </c>
      <c r="FM696" s="456" t="n">
        <f aca="false">FL696/BS696*1000</f>
        <v>59.6997104564043</v>
      </c>
      <c r="FN696" s="491" t="n">
        <v>5421</v>
      </c>
      <c r="FO696" s="533" t="n">
        <f aca="false">FN696/11.15/1.2/1000</f>
        <v>0.405156950672646</v>
      </c>
      <c r="FP696" s="450" t="n">
        <f aca="false">FN696/BS696*1000</f>
        <v>161.816065192084</v>
      </c>
      <c r="FQ696" s="504" t="n">
        <v>36</v>
      </c>
      <c r="FR696" s="459" t="n">
        <f aca="false">FQ696/BS696*1000</f>
        <v>1.07459478821528</v>
      </c>
      <c r="FS696" s="505" t="n">
        <v>8.04</v>
      </c>
      <c r="FT696" s="536" t="n">
        <v>9.1</v>
      </c>
      <c r="FU696" s="496" t="n">
        <v>51</v>
      </c>
      <c r="FV696" s="491" t="n">
        <v>10</v>
      </c>
      <c r="FW696" s="505"/>
      <c r="FX696" s="491"/>
      <c r="FY696" s="453" t="n">
        <f aca="false">1-FV696/(EG696+DD696)</f>
        <v>0.375</v>
      </c>
      <c r="FZ696" s="453"/>
      <c r="GA696" s="430"/>
      <c r="GB696" s="500" t="n">
        <f aca="false">1-FT696/(DZ696+CW696)</f>
        <v>0.335766423357664</v>
      </c>
      <c r="GC696" s="515" t="n">
        <f aca="false">(CW696+DZ696-FT696)</f>
        <v>4.6</v>
      </c>
      <c r="GD696" s="514" t="n">
        <f aca="false">1-FU696/(EA696+CX696)</f>
        <v>-0.0340632603406326</v>
      </c>
      <c r="GE696" s="528" t="n">
        <f aca="false">CX696+EA696-FU696</f>
        <v>-1.68</v>
      </c>
      <c r="GF696" s="462" t="n">
        <f aca="false">4100/BS696*24</f>
        <v>2.93722575445509</v>
      </c>
      <c r="GG696" s="491" t="n">
        <v>12</v>
      </c>
      <c r="GH696" s="527" t="n">
        <f aca="false">GG696/80</f>
        <v>0.15</v>
      </c>
      <c r="GI696" s="491" t="n">
        <v>84</v>
      </c>
      <c r="GJ696" s="545" t="n">
        <f aca="false">GI696/GG696</f>
        <v>7</v>
      </c>
      <c r="GK696" s="464" t="n">
        <f aca="false">GG696/(BS696/24)*1000</f>
        <v>8.59675830572222</v>
      </c>
      <c r="GL696" s="508" t="n">
        <v>8.33</v>
      </c>
      <c r="GM696" s="536" t="n">
        <v>8.5</v>
      </c>
      <c r="GN696" s="537"/>
      <c r="GO696" s="527" t="n">
        <f aca="false">1-GM696/FT696</f>
        <v>0.0659340659340659</v>
      </c>
      <c r="GP696" s="527" t="n">
        <f aca="false">1-GN696/FU696</f>
        <v>1</v>
      </c>
      <c r="GQ696" s="536" t="n">
        <v>8</v>
      </c>
      <c r="GR696" s="456" t="n">
        <f aca="false">4300/BS696*24</f>
        <v>3.08050505955046</v>
      </c>
      <c r="GS696" s="537" t="n">
        <f aca="false">HC696</f>
        <v>8.2</v>
      </c>
      <c r="GT696" s="537" t="n">
        <f aca="false">HD696</f>
        <v>25.42</v>
      </c>
      <c r="GU696" s="527" t="n">
        <f aca="false">1-GS696/GM696</f>
        <v>0.0352941176470589</v>
      </c>
      <c r="GV696" s="527"/>
      <c r="GW696" s="527" t="n">
        <f aca="false">1-HC696/FT696</f>
        <v>0.098901098901099</v>
      </c>
      <c r="GX696" s="527" t="n">
        <f aca="false">1-HD696/FU696</f>
        <v>0.50156862745098</v>
      </c>
      <c r="GY696" s="463" t="n">
        <f aca="false">GK696/(FU696-HD696)</f>
        <v>0.336073428683433</v>
      </c>
      <c r="GZ696" s="491" t="n">
        <v>32196</v>
      </c>
      <c r="HA696" s="494" t="n">
        <v>8.39</v>
      </c>
      <c r="HB696" s="494" t="n">
        <v>8.05</v>
      </c>
      <c r="HC696" s="495" t="n">
        <v>8.2</v>
      </c>
      <c r="HD696" s="499" t="n">
        <f aca="false">HC696*3.1</f>
        <v>25.42</v>
      </c>
      <c r="HE696" s="499" t="n">
        <v>9.1</v>
      </c>
      <c r="HF696" s="499" t="n">
        <f aca="false">HE696*2.7</f>
        <v>24.57</v>
      </c>
      <c r="HG696" s="499"/>
      <c r="HH696" s="493" t="n">
        <v>9</v>
      </c>
      <c r="HI696" s="509" t="n">
        <v>7980</v>
      </c>
      <c r="HJ696" s="491" t="n">
        <f aca="false">HI696*0.67</f>
        <v>5346.6</v>
      </c>
      <c r="HK696" s="491"/>
      <c r="HL696" s="491"/>
      <c r="HM696" s="544"/>
      <c r="HN696" s="507" t="n">
        <v>4.42</v>
      </c>
      <c r="HO696" s="492"/>
      <c r="HP696" s="546" t="n">
        <v>0.01</v>
      </c>
      <c r="HQ696" s="524"/>
      <c r="HR696" s="525"/>
      <c r="HS696" s="525" t="n">
        <v>0.08</v>
      </c>
      <c r="HT696" s="512" t="n">
        <v>4</v>
      </c>
      <c r="HU696" s="526" t="n">
        <f aca="false">72500/BA696*24</f>
        <v>56.381841158744</v>
      </c>
      <c r="HV696" s="527" t="n">
        <f aca="false">1-HC696/BE696</f>
        <v>0.812356979405034</v>
      </c>
      <c r="HW696" s="527" t="n">
        <f aca="false">1-HD696/BF696</f>
        <v>0.873532338308458</v>
      </c>
      <c r="HX696" s="527" t="n">
        <f aca="false">1-HN696/BK696</f>
        <v>0.805286343612335</v>
      </c>
      <c r="HY696" s="513"/>
    </row>
    <row r="697" s="599" customFormat="true" ht="15.9" hidden="false" customHeight="true" outlineLevel="0" collapsed="false">
      <c r="A697" s="401" t="n">
        <v>44179</v>
      </c>
      <c r="B697" s="516" t="n">
        <v>38606</v>
      </c>
      <c r="C697" s="403" t="n">
        <f aca="false">B697/$B$6</f>
        <v>0.77212</v>
      </c>
      <c r="D697" s="572"/>
      <c r="E697" s="573" t="n">
        <v>34.1</v>
      </c>
      <c r="F697" s="407"/>
      <c r="G697" s="407"/>
      <c r="H697" s="403"/>
      <c r="I697" s="574"/>
      <c r="J697" s="407"/>
      <c r="K697" s="575"/>
      <c r="L697" s="575"/>
      <c r="M697" s="575"/>
      <c r="N697" s="576"/>
      <c r="O697" s="576"/>
      <c r="P697" s="410"/>
      <c r="Q697" s="410" t="n">
        <v>2160</v>
      </c>
      <c r="R697" s="410"/>
      <c r="S697" s="410"/>
      <c r="T697" s="411" t="n">
        <v>4.95</v>
      </c>
      <c r="U697" s="410" t="n">
        <f aca="false">V697/2.9</f>
        <v>3194.13793103448</v>
      </c>
      <c r="V697" s="410" t="n">
        <v>9263</v>
      </c>
      <c r="W697" s="410" t="n">
        <v>2381</v>
      </c>
      <c r="X697" s="517" t="n">
        <v>480</v>
      </c>
      <c r="Y697" s="474"/>
      <c r="Z697" s="430"/>
      <c r="AA697" s="410"/>
      <c r="AB697" s="410"/>
      <c r="AC697" s="410"/>
      <c r="AD697" s="475"/>
      <c r="AE697" s="478"/>
      <c r="AF697" s="479" t="n">
        <f aca="false">X697+Q697</f>
        <v>2640</v>
      </c>
      <c r="AG697" s="478" t="n">
        <f aca="false">AF697/$AF$6</f>
        <v>1.056</v>
      </c>
      <c r="AH697" s="479" t="n">
        <f aca="false">AI697/2.9</f>
        <v>2613.3855799373</v>
      </c>
      <c r="AI697" s="479" t="n">
        <f aca="false">(V697*Q697+F697*X697)/AF697</f>
        <v>7578.81818181818</v>
      </c>
      <c r="AJ697" s="474" t="n">
        <f aca="false">(V697*Q697+X697*F697)/1000</f>
        <v>20008.08</v>
      </c>
      <c r="AK697" s="478" t="n">
        <f aca="false">AJ697/$AJ$6</f>
        <v>0.889248</v>
      </c>
      <c r="AL697" s="448" t="n">
        <v>37</v>
      </c>
      <c r="AM697" s="480"/>
      <c r="AN697" s="474" t="n">
        <v>4817</v>
      </c>
      <c r="AO697" s="474" t="n">
        <v>4810</v>
      </c>
      <c r="AP697" s="480" t="n">
        <v>7.33</v>
      </c>
      <c r="AQ697" s="448" t="n">
        <v>576</v>
      </c>
      <c r="AR697" s="474" t="n">
        <f aca="false">AQ697*3</f>
        <v>1728</v>
      </c>
      <c r="AS697" s="658" t="n">
        <f aca="false">AR697/AQ697</f>
        <v>3</v>
      </c>
      <c r="AT697" s="474" t="n">
        <v>5320</v>
      </c>
      <c r="AU697" s="448"/>
      <c r="AV697" s="481" t="n">
        <v>1.2</v>
      </c>
      <c r="AW697" s="480"/>
      <c r="AX697" s="480"/>
      <c r="AY697" s="481"/>
      <c r="AZ697" s="481"/>
      <c r="BA697" s="421" t="n">
        <f aca="false">CC697+DF697</f>
        <v>34720</v>
      </c>
      <c r="BB697" s="422" t="n">
        <f aca="false">BA697/$BA$6</f>
        <v>0.6944</v>
      </c>
      <c r="BC697" s="423"/>
      <c r="BD697" s="424" t="n">
        <v>8.14</v>
      </c>
      <c r="BE697" s="425" t="n">
        <v>40.4</v>
      </c>
      <c r="BF697" s="421" t="n">
        <v>189</v>
      </c>
      <c r="BG697" s="427" t="n">
        <v>10260</v>
      </c>
      <c r="BH697" s="421" t="n">
        <f aca="false">BG697*0.67</f>
        <v>6874.2</v>
      </c>
      <c r="BI697" s="433"/>
      <c r="BJ697" s="422"/>
      <c r="BK697" s="428" t="n">
        <v>20.9</v>
      </c>
      <c r="BL697" s="428"/>
      <c r="BM697" s="429"/>
      <c r="BN697" s="423"/>
      <c r="BO697" s="426" t="n">
        <v>92</v>
      </c>
      <c r="BP697" s="426"/>
      <c r="BQ697" s="424" t="n">
        <v>6.05</v>
      </c>
      <c r="BR697" s="422" t="n">
        <f aca="false">BQ697/$BQ$6</f>
        <v>0.840277777777778</v>
      </c>
      <c r="BS697" s="410" t="n">
        <f aca="false">BA697+AF697</f>
        <v>37360</v>
      </c>
      <c r="BT697" s="430" t="n">
        <f aca="false">(BD697*BA697+AP697*AF697)/(AF697+BA697)</f>
        <v>8.08276231263383</v>
      </c>
      <c r="BU697" s="431" t="n">
        <f aca="false">(AQ697*Y697+BA697*BE697)/(BA697+Y697)</f>
        <v>40.4</v>
      </c>
      <c r="BV697" s="431" t="n">
        <f aca="false">(BA697*BF697+AR697*AF697)/(AF697+BA697)</f>
        <v>297.751605995717</v>
      </c>
      <c r="BW697" s="431" t="n">
        <f aca="false">(BA697*BG697+AS697*AF697)/(AF697+BA697)</f>
        <v>9535.20128479657</v>
      </c>
      <c r="BX697" s="431" t="n">
        <f aca="false">BW697*0.65</f>
        <v>6197.88083511777</v>
      </c>
      <c r="BY697" s="431" t="n">
        <f aca="false">(BK697*BA697+AY697*AF697)/BS697</f>
        <v>19.4231263383298</v>
      </c>
      <c r="BZ697" s="431"/>
      <c r="CA697" s="432"/>
      <c r="CB697" s="431" t="n">
        <f aca="false">BO697</f>
        <v>92</v>
      </c>
      <c r="CC697" s="433" t="n">
        <v>17709</v>
      </c>
      <c r="CD697" s="412" t="n">
        <f aca="false">CC697+AF697/2</f>
        <v>19029</v>
      </c>
      <c r="CE697" s="422" t="n">
        <f aca="false">CD697/25000</f>
        <v>0.76116</v>
      </c>
      <c r="CF697" s="434" t="n">
        <f aca="false">6700/CD697*24</f>
        <v>8.45026012927637</v>
      </c>
      <c r="CG697" s="435" t="n">
        <v>7.84</v>
      </c>
      <c r="CH697" s="428" t="n">
        <v>6.2</v>
      </c>
      <c r="CI697" s="447" t="n">
        <f aca="false">9500/CD697*24</f>
        <v>11.9817121236008</v>
      </c>
      <c r="CJ697" s="437" t="n">
        <v>24</v>
      </c>
      <c r="CK697" s="437" t="n">
        <v>2.17</v>
      </c>
      <c r="CL697" s="424" t="n">
        <v>7.88</v>
      </c>
      <c r="CM697" s="424" t="n">
        <v>18.4</v>
      </c>
      <c r="CN697" s="424" t="n">
        <v>93</v>
      </c>
      <c r="CO697" s="433"/>
      <c r="CP697" s="433"/>
      <c r="CQ697" s="438"/>
      <c r="CR697" s="438" t="n">
        <v>0.97</v>
      </c>
      <c r="CS697" s="425"/>
      <c r="CT697" s="433" t="n">
        <f aca="false">3500/CD697*24</f>
        <v>4.41431499290557</v>
      </c>
      <c r="CU697" s="435" t="n">
        <v>6.15</v>
      </c>
      <c r="CV697" s="439" t="n">
        <v>8.08</v>
      </c>
      <c r="CW697" s="440" t="n">
        <v>15</v>
      </c>
      <c r="CX697" s="661" t="n">
        <f aca="false">CW697*3.6</f>
        <v>54</v>
      </c>
      <c r="CY697" s="442" t="n">
        <v>9460</v>
      </c>
      <c r="CZ697" s="443" t="n">
        <v>6.2</v>
      </c>
      <c r="DA697" s="443" t="n">
        <v>0.17</v>
      </c>
      <c r="DB697" s="443" t="n">
        <v>5.7</v>
      </c>
      <c r="DC697" s="443" t="n">
        <v>0.65</v>
      </c>
      <c r="DD697" s="444" t="n">
        <v>13</v>
      </c>
      <c r="DE697" s="441" t="n">
        <v>16</v>
      </c>
      <c r="DF697" s="445" t="n">
        <v>17011</v>
      </c>
      <c r="DG697" s="446" t="n">
        <f aca="false">DF697+AF697/2</f>
        <v>18331</v>
      </c>
      <c r="DH697" s="422" t="n">
        <f aca="false">DG697/25000</f>
        <v>0.73324</v>
      </c>
      <c r="DI697" s="447" t="n">
        <f aca="false">6700/DG697*24</f>
        <v>8.77202553052207</v>
      </c>
      <c r="DJ697" s="435"/>
      <c r="DK697" s="428" t="n">
        <v>6.2</v>
      </c>
      <c r="DL697" s="447" t="n">
        <f aca="false">9500/DG697*24</f>
        <v>12.4379466477552</v>
      </c>
      <c r="DM697" s="423" t="n">
        <v>24.1</v>
      </c>
      <c r="DN697" s="423" t="n">
        <v>2.33</v>
      </c>
      <c r="DO697" s="424"/>
      <c r="DP697" s="424" t="n">
        <v>13.8</v>
      </c>
      <c r="DQ697" s="424" t="n">
        <v>93</v>
      </c>
      <c r="DR697" s="433"/>
      <c r="DS697" s="433"/>
      <c r="DT697" s="438"/>
      <c r="DU697" s="438" t="n">
        <v>0.97</v>
      </c>
      <c r="DV697" s="425"/>
      <c r="DW697" s="447" t="n">
        <f aca="false">3500/DG697*24</f>
        <v>4.58240139654138</v>
      </c>
      <c r="DX697" s="435" t="n">
        <v>6.18</v>
      </c>
      <c r="DY697" s="439"/>
      <c r="DZ697" s="440"/>
      <c r="EA697" s="661"/>
      <c r="EB697" s="442"/>
      <c r="EC697" s="443"/>
      <c r="ED697" s="443"/>
      <c r="EE697" s="443"/>
      <c r="EF697" s="443"/>
      <c r="EG697" s="444"/>
      <c r="EH697" s="441"/>
      <c r="EI697" s="430" t="n">
        <f aca="false">CV697</f>
        <v>8.08</v>
      </c>
      <c r="EJ697" s="448" t="n">
        <f aca="false">CW697</f>
        <v>15</v>
      </c>
      <c r="EK697" s="449" t="n">
        <f aca="false">CX697</f>
        <v>54</v>
      </c>
      <c r="EL697" s="418" t="n">
        <f aca="false">CY697</f>
        <v>9460</v>
      </c>
      <c r="EM697" s="432" t="n">
        <f aca="false">CZ697</f>
        <v>6.2</v>
      </c>
      <c r="EN697" s="432" t="n">
        <f aca="false">DA697</f>
        <v>0.17</v>
      </c>
      <c r="EO697" s="432" t="n">
        <f aca="false">DB697</f>
        <v>5.7</v>
      </c>
      <c r="EP697" s="432" t="n">
        <f aca="false">DC697</f>
        <v>0.65</v>
      </c>
      <c r="EQ697" s="431" t="n">
        <f aca="false">DD697</f>
        <v>13</v>
      </c>
      <c r="ER697" s="449" t="n">
        <f aca="false">DE697</f>
        <v>16</v>
      </c>
      <c r="ES697" s="450" t="n">
        <f aca="false">44000/(BA697+AF697)*24</f>
        <v>28.2655246252677</v>
      </c>
      <c r="ET697" s="451" t="n">
        <f aca="false">(BA697+AF697)/BA$6</f>
        <v>0.7472</v>
      </c>
      <c r="EU697" s="452" t="n">
        <f aca="false">BV697/1000/ES697*24</f>
        <v>0.252818181818182</v>
      </c>
      <c r="EV697" s="451" t="n">
        <f aca="false">EU697/$EU$6</f>
        <v>0.468181818181818</v>
      </c>
      <c r="EW697" s="514" t="n">
        <f aca="false">1-EM697/BY697</f>
        <v>0.680792891319207</v>
      </c>
      <c r="EX697" s="515" t="n">
        <f aca="false">BY697-EM697</f>
        <v>13.2231263383298</v>
      </c>
      <c r="EY697" s="514" t="n">
        <f aca="false">1-EJ697/BU697</f>
        <v>0.628712871287129</v>
      </c>
      <c r="EZ697" s="515" t="n">
        <f aca="false">BU697-EJ697</f>
        <v>25.4</v>
      </c>
      <c r="FA697" s="451" t="n">
        <f aca="false">1-EK697/BV697</f>
        <v>0.818640776699029</v>
      </c>
      <c r="FB697" s="432" t="n">
        <f aca="false">BV697-EK697</f>
        <v>243.751605995717</v>
      </c>
      <c r="FC697" s="453"/>
      <c r="FD697" s="432"/>
      <c r="FE697" s="453" t="n">
        <f aca="false">1-EQ697/CB697</f>
        <v>0.858695652173913</v>
      </c>
      <c r="FF697" s="431" t="n">
        <f aca="false">CB697-EQ697</f>
        <v>79</v>
      </c>
      <c r="FG697" s="406" t="n">
        <v>50400</v>
      </c>
      <c r="FH697" s="590"/>
      <c r="FI697" s="591"/>
      <c r="FJ697" s="592"/>
      <c r="FK697" s="456" t="n">
        <f aca="false">3000/BS697*24</f>
        <v>1.9271948608137</v>
      </c>
      <c r="FL697" s="531" t="n">
        <v>2000</v>
      </c>
      <c r="FM697" s="456" t="n">
        <f aca="false">FL697/BS697*1000</f>
        <v>53.5331905781585</v>
      </c>
      <c r="FN697" s="531" t="n">
        <v>5004</v>
      </c>
      <c r="FO697" s="533" t="n">
        <f aca="false">FN697/11.15/1.2/1000</f>
        <v>0.373991031390135</v>
      </c>
      <c r="FP697" s="450" t="n">
        <f aca="false">FN697/BS697*1000</f>
        <v>133.940042826552</v>
      </c>
      <c r="FQ697" s="458" t="n">
        <v>36</v>
      </c>
      <c r="FR697" s="459" t="n">
        <f aca="false">FQ697/BS697*1000</f>
        <v>0.963597430406852</v>
      </c>
      <c r="FS697" s="577" t="n">
        <v>8.01</v>
      </c>
      <c r="FT697" s="578" t="n">
        <v>11.1</v>
      </c>
      <c r="FU697" s="661" t="n">
        <v>50</v>
      </c>
      <c r="FV697" s="580" t="n">
        <v>10</v>
      </c>
      <c r="FW697" s="581"/>
      <c r="FX697" s="580"/>
      <c r="FY697" s="453" t="n">
        <f aca="false">1-FV697/(EG697+DD697)</f>
        <v>0.230769230769231</v>
      </c>
      <c r="FZ697" s="453"/>
      <c r="GA697" s="430"/>
      <c r="GB697" s="514" t="n">
        <f aca="false">1-FT697/(DZ697+CW697)</f>
        <v>0.26</v>
      </c>
      <c r="GC697" s="515" t="n">
        <f aca="false">CW697+DZ697-FT697</f>
        <v>3.9</v>
      </c>
      <c r="GD697" s="514" t="n">
        <f aca="false">1-FU697/(EA697+CX697)</f>
        <v>0.0740740740740741</v>
      </c>
      <c r="GE697" s="528" t="n">
        <f aca="false">CX697+EA697-FU697</f>
        <v>4</v>
      </c>
      <c r="GF697" s="462" t="n">
        <f aca="false">4100/BS697*24</f>
        <v>2.6338329764454</v>
      </c>
      <c r="GG697" s="607" t="n">
        <v>12</v>
      </c>
      <c r="GH697" s="451" t="n">
        <f aca="false">GG697/80</f>
        <v>0.15</v>
      </c>
      <c r="GI697" s="406" t="n">
        <v>84</v>
      </c>
      <c r="GJ697" s="463" t="n">
        <f aca="false">GI697/GG697</f>
        <v>7</v>
      </c>
      <c r="GK697" s="464" t="n">
        <f aca="false">GG697/(BS697/24)*1000</f>
        <v>7.70877944325482</v>
      </c>
      <c r="GL697" s="465" t="n">
        <v>8.17</v>
      </c>
      <c r="GM697" s="530" t="n">
        <v>9.9</v>
      </c>
      <c r="GN697" s="407"/>
      <c r="GO697" s="514" t="n">
        <f aca="false">1-GM697/FT697</f>
        <v>0.108108108108108</v>
      </c>
      <c r="GP697" s="451" t="n">
        <f aca="false">1-GN697/FU697</f>
        <v>1</v>
      </c>
      <c r="GQ697" s="578" t="n">
        <v>8</v>
      </c>
      <c r="GR697" s="456" t="n">
        <f aca="false">4300/BS697*24</f>
        <v>2.76231263383298</v>
      </c>
      <c r="GS697" s="532" t="n">
        <f aca="false">HC697</f>
        <v>9.8</v>
      </c>
      <c r="GT697" s="532" t="n">
        <f aca="false">HD697</f>
        <v>30.38</v>
      </c>
      <c r="GU697" s="514" t="n">
        <f aca="false">1-GS697/GM697</f>
        <v>0.0101010101010101</v>
      </c>
      <c r="GV697" s="514"/>
      <c r="GW697" s="514" t="n">
        <f aca="false">1-HC697/FT697</f>
        <v>0.117117117117117</v>
      </c>
      <c r="GX697" s="514" t="n">
        <f aca="false">1-HD697/FU697</f>
        <v>0.3924</v>
      </c>
      <c r="GY697" s="463" t="n">
        <f aca="false">GK697/(FU697-HD697)</f>
        <v>0.392904151032356</v>
      </c>
      <c r="GZ697" s="406" t="n">
        <v>37296</v>
      </c>
      <c r="HA697" s="582" t="n">
        <v>8.42</v>
      </c>
      <c r="HB697" s="452" t="n">
        <v>8.05</v>
      </c>
      <c r="HC697" s="578" t="n">
        <v>9.8</v>
      </c>
      <c r="HD697" s="464" t="n">
        <f aca="false">HC697*3.1</f>
        <v>30.38</v>
      </c>
      <c r="HE697" s="464" t="n">
        <v>11.9</v>
      </c>
      <c r="HF697" s="464" t="n">
        <f aca="false">HE697*2.7</f>
        <v>32.13</v>
      </c>
      <c r="HG697" s="583"/>
      <c r="HH697" s="576" t="n">
        <v>10</v>
      </c>
      <c r="HI697" s="584" t="n">
        <v>8880</v>
      </c>
      <c r="HJ697" s="407" t="n">
        <f aca="false">HI697*0.67</f>
        <v>5949.6</v>
      </c>
      <c r="HK697" s="407"/>
      <c r="HL697" s="550"/>
      <c r="HM697" s="585"/>
      <c r="HN697" s="462" t="n">
        <v>8.5</v>
      </c>
      <c r="HO697" s="575"/>
      <c r="HP697" s="549" t="n">
        <v>0.01</v>
      </c>
      <c r="HQ697" s="586" t="n">
        <v>3.6</v>
      </c>
      <c r="HR697" s="587"/>
      <c r="HS697" s="521" t="n">
        <v>0.15</v>
      </c>
      <c r="HT697" s="588" t="n">
        <v>4</v>
      </c>
      <c r="HU697" s="523" t="n">
        <f aca="false">72500/BA697*24</f>
        <v>50.1152073732719</v>
      </c>
      <c r="HV697" s="514" t="n">
        <f aca="false">1-HC697/BE697</f>
        <v>0.757425742574257</v>
      </c>
      <c r="HW697" s="514" t="n">
        <f aca="false">1-HD697/BF697</f>
        <v>0.839259259259259</v>
      </c>
      <c r="HX697" s="514" t="n">
        <f aca="false">1-HN697/BK697</f>
        <v>0.593301435406699</v>
      </c>
      <c r="HY697" s="600"/>
    </row>
    <row r="698" s="599" customFormat="true" ht="15.9" hidden="false" customHeight="true" outlineLevel="0" collapsed="false">
      <c r="A698" s="401" t="n">
        <v>44180</v>
      </c>
      <c r="B698" s="516" t="n">
        <v>40382</v>
      </c>
      <c r="C698" s="403" t="n">
        <f aca="false">B698/$B$6</f>
        <v>0.80764</v>
      </c>
      <c r="D698" s="572"/>
      <c r="E698" s="573" t="n">
        <v>31.9</v>
      </c>
      <c r="F698" s="407"/>
      <c r="G698" s="407"/>
      <c r="H698" s="403"/>
      <c r="I698" s="574"/>
      <c r="J698" s="407"/>
      <c r="K698" s="575"/>
      <c r="L698" s="575"/>
      <c r="M698" s="575"/>
      <c r="N698" s="576"/>
      <c r="O698" s="576"/>
      <c r="P698" s="410"/>
      <c r="Q698" s="410" t="n">
        <v>2160</v>
      </c>
      <c r="R698" s="410"/>
      <c r="S698" s="410"/>
      <c r="T698" s="411" t="n">
        <v>4.85</v>
      </c>
      <c r="U698" s="410" t="n">
        <f aca="false">V698/2.9</f>
        <v>3385.1724137931</v>
      </c>
      <c r="V698" s="410" t="n">
        <v>9817</v>
      </c>
      <c r="W698" s="410" t="n">
        <v>2569</v>
      </c>
      <c r="X698" s="517" t="n">
        <v>480</v>
      </c>
      <c r="Y698" s="474"/>
      <c r="Z698" s="430"/>
      <c r="AA698" s="410"/>
      <c r="AB698" s="410"/>
      <c r="AC698" s="410"/>
      <c r="AD698" s="475"/>
      <c r="AE698" s="478"/>
      <c r="AF698" s="479" t="n">
        <f aca="false">X698+Q698</f>
        <v>2640</v>
      </c>
      <c r="AG698" s="478" t="n">
        <f aca="false">AF698/$AF$6</f>
        <v>1.056</v>
      </c>
      <c r="AH698" s="479" t="n">
        <f aca="false">AI698/2.9</f>
        <v>2769.68652037618</v>
      </c>
      <c r="AI698" s="479" t="n">
        <f aca="false">(V698*Q698+F698*X698)/AF698</f>
        <v>8032.09090909091</v>
      </c>
      <c r="AJ698" s="474" t="n">
        <f aca="false">(V698*Q698+X698*F698)/1000</f>
        <v>21204.72</v>
      </c>
      <c r="AK698" s="478" t="n">
        <f aca="false">AJ698/$AJ$6</f>
        <v>0.942432</v>
      </c>
      <c r="AL698" s="448" t="n">
        <v>37</v>
      </c>
      <c r="AM698" s="480"/>
      <c r="AN698" s="474" t="n">
        <v>4743</v>
      </c>
      <c r="AO698" s="474" t="n">
        <v>4653</v>
      </c>
      <c r="AP698" s="480" t="n">
        <v>7.21</v>
      </c>
      <c r="AQ698" s="448" t="n">
        <v>579</v>
      </c>
      <c r="AR698" s="474" t="n">
        <f aca="false">AQ698*3</f>
        <v>1737</v>
      </c>
      <c r="AS698" s="658" t="n">
        <f aca="false">AR698/AQ698</f>
        <v>3</v>
      </c>
      <c r="AT698" s="474" t="n">
        <v>5040</v>
      </c>
      <c r="AU698" s="448"/>
      <c r="AV698" s="481" t="n">
        <v>1.5</v>
      </c>
      <c r="AW698" s="480" t="n">
        <v>3.88</v>
      </c>
      <c r="AX698" s="480" t="n">
        <v>35.2</v>
      </c>
      <c r="AY698" s="481" t="n">
        <v>6.8</v>
      </c>
      <c r="AZ698" s="481" t="n">
        <v>1.4</v>
      </c>
      <c r="BA698" s="421" t="n">
        <f aca="false">CC698+DF698</f>
        <v>39812</v>
      </c>
      <c r="BB698" s="422" t="n">
        <f aca="false">BA698/$BA$6</f>
        <v>0.79624</v>
      </c>
      <c r="BC698" s="423"/>
      <c r="BD698" s="424" t="n">
        <v>8.15</v>
      </c>
      <c r="BE698" s="425" t="n">
        <v>31.2</v>
      </c>
      <c r="BF698" s="421" t="n">
        <v>214</v>
      </c>
      <c r="BG698" s="427" t="n">
        <v>7240</v>
      </c>
      <c r="BH698" s="421" t="n">
        <f aca="false">BG698*0.67</f>
        <v>4850.8</v>
      </c>
      <c r="BI698" s="433" t="n">
        <v>1508</v>
      </c>
      <c r="BJ698" s="422" t="n">
        <f aca="false">BI698/35.5*(23+35.5)/BH698</f>
        <v>0.512289536675815</v>
      </c>
      <c r="BK698" s="428" t="n">
        <v>28.6</v>
      </c>
      <c r="BL698" s="428" t="n">
        <v>12.9</v>
      </c>
      <c r="BM698" s="429" t="n">
        <v>12.7</v>
      </c>
      <c r="BN698" s="423" t="n">
        <v>1.4</v>
      </c>
      <c r="BO698" s="426" t="n">
        <v>93</v>
      </c>
      <c r="BP698" s="426" t="n">
        <v>32</v>
      </c>
      <c r="BQ698" s="424" t="n">
        <v>6.35</v>
      </c>
      <c r="BR698" s="422" t="n">
        <f aca="false">BQ698/$BQ$6</f>
        <v>0.881944444444444</v>
      </c>
      <c r="BS698" s="410" t="n">
        <f aca="false">BA698+AF698</f>
        <v>42452</v>
      </c>
      <c r="BT698" s="430" t="n">
        <f aca="false">(BD698*BA698+AP698*AF698)/(AF698+BA698)</f>
        <v>8.09154339018185</v>
      </c>
      <c r="BU698" s="431" t="n">
        <f aca="false">(AQ698*Y698+BA698*BE698)/(BA698+Y698)</f>
        <v>31.2</v>
      </c>
      <c r="BV698" s="431" t="n">
        <f aca="false">(BA698*BF698+AR698*AF698)/(AF698+BA698)</f>
        <v>308.712145481956</v>
      </c>
      <c r="BW698" s="431" t="n">
        <f aca="false">(BA698*BG698+AS698*AF698)/(AF698+BA698)</f>
        <v>6789.94629228305</v>
      </c>
      <c r="BX698" s="431" t="n">
        <f aca="false">BW698*0.65</f>
        <v>4413.46508998398</v>
      </c>
      <c r="BY698" s="431" t="n">
        <f aca="false">(BK698*BA698+AY698*AF698)/BS698</f>
        <v>27.2443041552813</v>
      </c>
      <c r="BZ698" s="431" t="n">
        <f aca="false">(BL698*BA698+AY698*AF698)/BS698</f>
        <v>12.5206539150099</v>
      </c>
      <c r="CA698" s="432" t="n">
        <f aca="false">(BN698*BA698+AZ698*AF698)/BS698</f>
        <v>1.4</v>
      </c>
      <c r="CB698" s="431" t="n">
        <f aca="false">BO698</f>
        <v>93</v>
      </c>
      <c r="CC698" s="433" t="n">
        <v>19971</v>
      </c>
      <c r="CD698" s="412" t="n">
        <f aca="false">CC698+AF698/2</f>
        <v>21291</v>
      </c>
      <c r="CE698" s="422" t="n">
        <f aca="false">CD698/25000</f>
        <v>0.85164</v>
      </c>
      <c r="CF698" s="434" t="n">
        <f aca="false">6700/CD698*24</f>
        <v>7.5524869663238</v>
      </c>
      <c r="CG698" s="435"/>
      <c r="CH698" s="428"/>
      <c r="CI698" s="447" t="n">
        <f aca="false">9500/CD698*24</f>
        <v>10.7087501761308</v>
      </c>
      <c r="CJ698" s="437" t="n">
        <v>23.9</v>
      </c>
      <c r="CK698" s="437" t="n">
        <v>2.79</v>
      </c>
      <c r="CL698" s="424"/>
      <c r="CM698" s="424" t="n">
        <v>13.8</v>
      </c>
      <c r="CN698" s="424" t="n">
        <v>98</v>
      </c>
      <c r="CO698" s="433"/>
      <c r="CP698" s="433"/>
      <c r="CQ698" s="438"/>
      <c r="CR698" s="438" t="n">
        <v>0.96</v>
      </c>
      <c r="CS698" s="425"/>
      <c r="CT698" s="433" t="n">
        <f aca="false">3500/CD698*24</f>
        <v>3.9453290122587</v>
      </c>
      <c r="CU698" s="435" t="n">
        <v>6.36</v>
      </c>
      <c r="CV698" s="439"/>
      <c r="CW698" s="440"/>
      <c r="CX698" s="661"/>
      <c r="CY698" s="442"/>
      <c r="CZ698" s="443"/>
      <c r="DA698" s="443"/>
      <c r="DB698" s="443"/>
      <c r="DC698" s="443"/>
      <c r="DD698" s="444"/>
      <c r="DE698" s="441"/>
      <c r="DF698" s="445" t="n">
        <v>19841</v>
      </c>
      <c r="DG698" s="446" t="n">
        <f aca="false">DF698+AF698/2</f>
        <v>21161</v>
      </c>
      <c r="DH698" s="422" t="n">
        <f aca="false">DG698/25000</f>
        <v>0.84644</v>
      </c>
      <c r="DI698" s="447" t="n">
        <f aca="false">6700/DG698*24</f>
        <v>7.59888474079675</v>
      </c>
      <c r="DJ698" s="435" t="n">
        <v>7.85</v>
      </c>
      <c r="DK698" s="428" t="n">
        <v>9.3</v>
      </c>
      <c r="DL698" s="447" t="n">
        <f aca="false">9500/DG698*24</f>
        <v>10.7745380653088</v>
      </c>
      <c r="DM698" s="423" t="n">
        <v>24</v>
      </c>
      <c r="DN698" s="423" t="n">
        <v>2.56</v>
      </c>
      <c r="DO698" s="424" t="n">
        <v>7.84</v>
      </c>
      <c r="DP698" s="424" t="n">
        <v>15.8</v>
      </c>
      <c r="DQ698" s="424" t="n">
        <v>98</v>
      </c>
      <c r="DR698" s="433" t="n">
        <v>4607</v>
      </c>
      <c r="DS698" s="433" t="n">
        <v>2317</v>
      </c>
      <c r="DT698" s="438" t="n">
        <f aca="false">DS698/DR698</f>
        <v>0.502930323420881</v>
      </c>
      <c r="DU698" s="438" t="n">
        <v>0.96</v>
      </c>
      <c r="DV698" s="425"/>
      <c r="DW698" s="447" t="n">
        <f aca="false">3500/DG698*24</f>
        <v>3.96956665564009</v>
      </c>
      <c r="DX698" s="435" t="n">
        <v>6.25</v>
      </c>
      <c r="DY698" s="439" t="n">
        <v>8.13</v>
      </c>
      <c r="DZ698" s="440" t="n">
        <v>14.5</v>
      </c>
      <c r="EA698" s="661" t="n">
        <f aca="false">DZ698*3.6</f>
        <v>52.2</v>
      </c>
      <c r="EB698" s="442" t="n">
        <v>8850</v>
      </c>
      <c r="EC698" s="443" t="n">
        <v>11.4</v>
      </c>
      <c r="ED698" s="443" t="n">
        <v>0.17</v>
      </c>
      <c r="EE698" s="443" t="n">
        <v>8.9</v>
      </c>
      <c r="EF698" s="443" t="n">
        <v>0.6</v>
      </c>
      <c r="EG698" s="444" t="n">
        <v>6</v>
      </c>
      <c r="EH698" s="441" t="n">
        <v>16</v>
      </c>
      <c r="EI698" s="430" t="n">
        <f aca="false">DY698</f>
        <v>8.13</v>
      </c>
      <c r="EJ698" s="448" t="n">
        <f aca="false">DZ698</f>
        <v>14.5</v>
      </c>
      <c r="EK698" s="449" t="n">
        <f aca="false">EA698</f>
        <v>52.2</v>
      </c>
      <c r="EL698" s="418" t="n">
        <f aca="false">EB698</f>
        <v>8850</v>
      </c>
      <c r="EM698" s="432" t="n">
        <f aca="false">EC698</f>
        <v>11.4</v>
      </c>
      <c r="EN698" s="432" t="n">
        <f aca="false">ED698</f>
        <v>0.17</v>
      </c>
      <c r="EO698" s="432" t="n">
        <f aca="false">EE698</f>
        <v>8.9</v>
      </c>
      <c r="EP698" s="432" t="n">
        <f aca="false">EF698</f>
        <v>0.6</v>
      </c>
      <c r="EQ698" s="431" t="n">
        <f aca="false">EG698</f>
        <v>6</v>
      </c>
      <c r="ER698" s="449" t="n">
        <f aca="false">EH698</f>
        <v>16</v>
      </c>
      <c r="ES698" s="450" t="n">
        <f aca="false">44000/(BA698+AF698)*24</f>
        <v>24.8751531141053</v>
      </c>
      <c r="ET698" s="451" t="n">
        <f aca="false">(BA698+AF698)/BA$6</f>
        <v>0.84904</v>
      </c>
      <c r="EU698" s="452" t="n">
        <f aca="false">BV698/1000/ES698*24</f>
        <v>0.297851090909091</v>
      </c>
      <c r="EV698" s="451" t="n">
        <f aca="false">EU698/$EU$6</f>
        <v>0.551576094276094</v>
      </c>
      <c r="EW698" s="514" t="n">
        <f aca="false">1-EM698/BY698</f>
        <v>0.581563913872613</v>
      </c>
      <c r="EX698" s="515" t="n">
        <f aca="false">BY698-EM698</f>
        <v>15.8443041552813</v>
      </c>
      <c r="EY698" s="514" t="n">
        <f aca="false">1-EJ698/BU698</f>
        <v>0.53525641025641</v>
      </c>
      <c r="EZ698" s="515" t="n">
        <f aca="false">BU698-EJ698</f>
        <v>16.7</v>
      </c>
      <c r="FA698" s="451" t="n">
        <f aca="false">1-EK698/BV698</f>
        <v>0.830910442741065</v>
      </c>
      <c r="FB698" s="432" t="n">
        <f aca="false">BV698-EK698</f>
        <v>256.512145481956</v>
      </c>
      <c r="FC698" s="453" t="n">
        <f aca="false">1-EP698/CA698</f>
        <v>0.571428571428571</v>
      </c>
      <c r="FD698" s="432" t="n">
        <f aca="false">CA698-EP698</f>
        <v>0.8</v>
      </c>
      <c r="FE698" s="453" t="n">
        <f aca="false">1-EQ698/CB698</f>
        <v>0.935483870967742</v>
      </c>
      <c r="FF698" s="431" t="n">
        <f aca="false">CB698-EQ698</f>
        <v>87</v>
      </c>
      <c r="FG698" s="406" t="n">
        <v>50400</v>
      </c>
      <c r="FH698" s="590" t="n">
        <v>21</v>
      </c>
      <c r="FI698" s="591"/>
      <c r="FJ698" s="592"/>
      <c r="FK698" s="456" t="n">
        <f aca="false">3000/BS698*24</f>
        <v>1.69603316687082</v>
      </c>
      <c r="FL698" s="531" t="n">
        <v>2000</v>
      </c>
      <c r="FM698" s="456" t="n">
        <f aca="false">FL698/BS698*1000</f>
        <v>47.1120324130783</v>
      </c>
      <c r="FN698" s="531" t="n">
        <v>5143</v>
      </c>
      <c r="FO698" s="533" t="n">
        <f aca="false">FN698/11.15/1.2/1000</f>
        <v>0.384379671150972</v>
      </c>
      <c r="FP698" s="450" t="n">
        <f aca="false">FN698/BS698*1000</f>
        <v>121.148591350231</v>
      </c>
      <c r="FQ698" s="458" t="n">
        <v>36</v>
      </c>
      <c r="FR698" s="459" t="n">
        <f aca="false">FQ698/BS698*1000</f>
        <v>0.848016583435409</v>
      </c>
      <c r="FS698" s="577" t="n">
        <v>8.03</v>
      </c>
      <c r="FT698" s="578" t="n">
        <v>10.7</v>
      </c>
      <c r="FU698" s="661" t="n">
        <v>45</v>
      </c>
      <c r="FV698" s="580" t="n">
        <v>10</v>
      </c>
      <c r="FW698" s="581" t="n">
        <v>0.16</v>
      </c>
      <c r="FX698" s="580" t="n">
        <v>8</v>
      </c>
      <c r="FY698" s="453" t="n">
        <f aca="false">1-FV698/(EG698+DD698)</f>
        <v>-0.666666666666667</v>
      </c>
      <c r="FZ698" s="453" t="n">
        <f aca="false">1-FW698/(EF698+DC698)</f>
        <v>0.733333333333334</v>
      </c>
      <c r="GA698" s="430" t="n">
        <f aca="false">EF698+DC698-FW698</f>
        <v>0.44</v>
      </c>
      <c r="GB698" s="514" t="n">
        <f aca="false">1-FT698/(DZ698+CW698)</f>
        <v>0.262068965517241</v>
      </c>
      <c r="GC698" s="515" t="n">
        <f aca="false">(CW698+DZ698-FT698)</f>
        <v>3.8</v>
      </c>
      <c r="GD698" s="514" t="n">
        <f aca="false">1-FU698/(EA698+CX698)</f>
        <v>0.137931034482759</v>
      </c>
      <c r="GE698" s="528" t="n">
        <f aca="false">CX698+EA698-FU698</f>
        <v>7.2</v>
      </c>
      <c r="GF698" s="462" t="n">
        <f aca="false">4100/BS698*24</f>
        <v>2.31791199472345</v>
      </c>
      <c r="GG698" s="607" t="n">
        <v>12</v>
      </c>
      <c r="GH698" s="451" t="n">
        <f aca="false">GG698/80</f>
        <v>0.15</v>
      </c>
      <c r="GI698" s="406" t="n">
        <v>84</v>
      </c>
      <c r="GJ698" s="463" t="n">
        <f aca="false">GI698/GG698</f>
        <v>7</v>
      </c>
      <c r="GK698" s="464" t="n">
        <f aca="false">GG698/(BS698/24)*1000</f>
        <v>6.78413266748328</v>
      </c>
      <c r="GL698" s="465" t="n">
        <v>8.22</v>
      </c>
      <c r="GM698" s="530" t="n">
        <v>10.3</v>
      </c>
      <c r="GN698" s="407"/>
      <c r="GO698" s="514" t="n">
        <f aca="false">1-GM698/FT698</f>
        <v>0.0373831775700933</v>
      </c>
      <c r="GP698" s="451" t="n">
        <f aca="false">1-GN698/FU698</f>
        <v>1</v>
      </c>
      <c r="GQ698" s="578" t="n">
        <v>8</v>
      </c>
      <c r="GR698" s="456" t="n">
        <f aca="false">4300/BS698*24</f>
        <v>2.43098087251484</v>
      </c>
      <c r="GS698" s="532" t="n">
        <f aca="false">HC698</f>
        <v>10.1</v>
      </c>
      <c r="GT698" s="532" t="n">
        <f aca="false">HD698</f>
        <v>31.31</v>
      </c>
      <c r="GU698" s="514" t="n">
        <f aca="false">1-GS698/GM698</f>
        <v>0.0194174757281554</v>
      </c>
      <c r="GV698" s="514"/>
      <c r="GW698" s="514" t="n">
        <f aca="false">1-HC698/FT698</f>
        <v>0.0560747663551402</v>
      </c>
      <c r="GX698" s="514" t="n">
        <f aca="false">1-HD698/FU698</f>
        <v>0.304222222222222</v>
      </c>
      <c r="GY698" s="463" t="n">
        <f aca="false">GK698/(FU698-HD698)</f>
        <v>0.495553883672993</v>
      </c>
      <c r="GZ698" s="406" t="n">
        <v>41924</v>
      </c>
      <c r="HA698" s="582" t="n">
        <v>8.4</v>
      </c>
      <c r="HB698" s="452" t="n">
        <v>7.99</v>
      </c>
      <c r="HC698" s="578" t="n">
        <v>10.1</v>
      </c>
      <c r="HD698" s="464" t="n">
        <f aca="false">HC698*3.1</f>
        <v>31.31</v>
      </c>
      <c r="HE698" s="464" t="n">
        <v>11.2</v>
      </c>
      <c r="HF698" s="464" t="n">
        <f aca="false">HE698*2.7</f>
        <v>30.24</v>
      </c>
      <c r="HG698" s="583"/>
      <c r="HH698" s="576" t="n">
        <v>10</v>
      </c>
      <c r="HI698" s="584" t="n">
        <v>9000</v>
      </c>
      <c r="HJ698" s="407" t="n">
        <f aca="false">HI698*0.67</f>
        <v>6030</v>
      </c>
      <c r="HK698" s="407" t="n">
        <v>236</v>
      </c>
      <c r="HL698" s="550" t="n">
        <v>1807</v>
      </c>
      <c r="HM698" s="585" t="n">
        <v>10.9</v>
      </c>
      <c r="HN698" s="462" t="n">
        <v>14.57</v>
      </c>
      <c r="HO698" s="575" t="n">
        <v>0.12</v>
      </c>
      <c r="HP698" s="549" t="n">
        <v>0.01</v>
      </c>
      <c r="HQ698" s="586" t="n">
        <v>8.2</v>
      </c>
      <c r="HR698" s="587" t="n">
        <v>0.16</v>
      </c>
      <c r="HS698" s="521" t="n">
        <v>0.16</v>
      </c>
      <c r="HT698" s="588" t="n">
        <v>4</v>
      </c>
      <c r="HU698" s="523" t="n">
        <f aca="false">72500/BA698*24</f>
        <v>43.7054154526274</v>
      </c>
      <c r="HV698" s="514" t="n">
        <f aca="false">1-HC698/BE698</f>
        <v>0.676282051282051</v>
      </c>
      <c r="HW698" s="514" t="n">
        <f aca="false">1-HD698/BF698</f>
        <v>0.853691588785047</v>
      </c>
      <c r="HX698" s="514" t="n">
        <f aca="false">1-HN698/BK698</f>
        <v>0.490559440559441</v>
      </c>
      <c r="HY698" s="600"/>
    </row>
    <row r="699" s="599" customFormat="true" ht="15.9" hidden="false" customHeight="true" outlineLevel="0" collapsed="false">
      <c r="A699" s="401" t="n">
        <v>44181</v>
      </c>
      <c r="B699" s="516" t="n">
        <v>38175</v>
      </c>
      <c r="C699" s="403" t="n">
        <f aca="false">B699/$B$6</f>
        <v>0.7635</v>
      </c>
      <c r="D699" s="572"/>
      <c r="E699" s="573" t="n">
        <v>34.5</v>
      </c>
      <c r="F699" s="407"/>
      <c r="G699" s="407"/>
      <c r="H699" s="403"/>
      <c r="I699" s="574"/>
      <c r="J699" s="407"/>
      <c r="K699" s="575"/>
      <c r="L699" s="575"/>
      <c r="M699" s="575"/>
      <c r="N699" s="576"/>
      <c r="O699" s="576"/>
      <c r="P699" s="410"/>
      <c r="Q699" s="410" t="n">
        <v>2160</v>
      </c>
      <c r="R699" s="410"/>
      <c r="S699" s="410"/>
      <c r="T699" s="411" t="n">
        <v>4.93</v>
      </c>
      <c r="U699" s="410" t="n">
        <f aca="false">V699/2.9</f>
        <v>2948.27586206897</v>
      </c>
      <c r="V699" s="410" t="n">
        <v>8550</v>
      </c>
      <c r="W699" s="410" t="n">
        <v>1810</v>
      </c>
      <c r="X699" s="517" t="n">
        <v>480</v>
      </c>
      <c r="Y699" s="474"/>
      <c r="Z699" s="430"/>
      <c r="AA699" s="410"/>
      <c r="AB699" s="410"/>
      <c r="AC699" s="410"/>
      <c r="AD699" s="475"/>
      <c r="AE699" s="478"/>
      <c r="AF699" s="479" t="n">
        <f aca="false">X699+Q699</f>
        <v>2640</v>
      </c>
      <c r="AG699" s="478" t="n">
        <f aca="false">AF699/$AF$6</f>
        <v>1.056</v>
      </c>
      <c r="AH699" s="479" t="n">
        <f aca="false">AI699/2.9</f>
        <v>2412.22570532915</v>
      </c>
      <c r="AI699" s="479" t="n">
        <f aca="false">(V699*Q699+F699*X699)/AF699</f>
        <v>6995.45454545455</v>
      </c>
      <c r="AJ699" s="474" t="n">
        <f aca="false">(V699*Q699+X699*F699)/1000</f>
        <v>18468</v>
      </c>
      <c r="AK699" s="478" t="n">
        <f aca="false">AJ699/$AJ$6</f>
        <v>0.8208</v>
      </c>
      <c r="AL699" s="448" t="n">
        <v>37</v>
      </c>
      <c r="AM699" s="480"/>
      <c r="AN699" s="474" t="n">
        <v>4775</v>
      </c>
      <c r="AO699" s="474" t="n">
        <v>4805</v>
      </c>
      <c r="AP699" s="480" t="n">
        <v>7.32</v>
      </c>
      <c r="AQ699" s="448" t="n">
        <v>623</v>
      </c>
      <c r="AR699" s="474" t="n">
        <f aca="false">AQ699*3</f>
        <v>1869</v>
      </c>
      <c r="AS699" s="658" t="n">
        <f aca="false">AR699/AQ699</f>
        <v>3</v>
      </c>
      <c r="AT699" s="474" t="n">
        <v>4670</v>
      </c>
      <c r="AU699" s="448"/>
      <c r="AV699" s="481" t="n">
        <v>1.2</v>
      </c>
      <c r="AW699" s="480"/>
      <c r="AX699" s="480"/>
      <c r="AY699" s="481"/>
      <c r="AZ699" s="481"/>
      <c r="BA699" s="421" t="n">
        <f aca="false">CC699+DF699</f>
        <v>44669</v>
      </c>
      <c r="BB699" s="422" t="n">
        <f aca="false">BA699/$BA$6</f>
        <v>0.89338</v>
      </c>
      <c r="BC699" s="423"/>
      <c r="BD699" s="424" t="n">
        <v>7.95</v>
      </c>
      <c r="BE699" s="425" t="n">
        <v>67.1</v>
      </c>
      <c r="BF699" s="421" t="n">
        <v>304</v>
      </c>
      <c r="BG699" s="427" t="n">
        <v>8540</v>
      </c>
      <c r="BH699" s="421" t="n">
        <f aca="false">BG699*0.67</f>
        <v>5721.8</v>
      </c>
      <c r="BI699" s="433"/>
      <c r="BJ699" s="422"/>
      <c r="BK699" s="428" t="n">
        <v>23</v>
      </c>
      <c r="BL699" s="428"/>
      <c r="BM699" s="429"/>
      <c r="BN699" s="423"/>
      <c r="BO699" s="426" t="n">
        <v>108</v>
      </c>
      <c r="BP699" s="426"/>
      <c r="BQ699" s="424" t="n">
        <v>5.74</v>
      </c>
      <c r="BR699" s="422" t="n">
        <f aca="false">BQ699/$BQ$6</f>
        <v>0.797222222222222</v>
      </c>
      <c r="BS699" s="410" t="n">
        <f aca="false">BA699+AF699</f>
        <v>47309</v>
      </c>
      <c r="BT699" s="430" t="n">
        <f aca="false">(BD699*BA699+AP699*AF699)/(AF699+BA699)</f>
        <v>7.91484389862394</v>
      </c>
      <c r="BU699" s="431" t="n">
        <f aca="false">(AQ699*Y699+BA699*BE699)/(BA699+Y699)</f>
        <v>67.1</v>
      </c>
      <c r="BV699" s="431" t="n">
        <f aca="false">(BA699*BF699+AR699*AF699)/(AF699+BA699)</f>
        <v>391.332220084973</v>
      </c>
      <c r="BW699" s="431" t="n">
        <f aca="false">(BA699*BG699+AS699*AF699)/(AF699+BA699)</f>
        <v>8063.60692468664</v>
      </c>
      <c r="BX699" s="431" t="n">
        <f aca="false">BW699*0.65</f>
        <v>5241.34450104631</v>
      </c>
      <c r="BY699" s="431" t="n">
        <f aca="false">(BK699*BA699+AY699*AF699)/BS699</f>
        <v>21.7165232830962</v>
      </c>
      <c r="BZ699" s="431"/>
      <c r="CA699" s="432"/>
      <c r="CB699" s="431" t="n">
        <f aca="false">BO699</f>
        <v>108</v>
      </c>
      <c r="CC699" s="433" t="n">
        <v>22475</v>
      </c>
      <c r="CD699" s="412" t="n">
        <f aca="false">CC699+AF699/2</f>
        <v>23795</v>
      </c>
      <c r="CE699" s="422" t="n">
        <f aca="false">CD699/25000</f>
        <v>0.9518</v>
      </c>
      <c r="CF699" s="434" t="n">
        <f aca="false">6700/CD699*24</f>
        <v>6.75772221054844</v>
      </c>
      <c r="CG699" s="435" t="n">
        <v>7.77</v>
      </c>
      <c r="CH699" s="428" t="n">
        <v>5.1</v>
      </c>
      <c r="CI699" s="447" t="n">
        <f aca="false">9500/CD699*24</f>
        <v>9.5818449254045</v>
      </c>
      <c r="CJ699" s="437" t="n">
        <v>23.6</v>
      </c>
      <c r="CK699" s="437" t="n">
        <v>0.92</v>
      </c>
      <c r="CL699" s="424" t="n">
        <v>7.85</v>
      </c>
      <c r="CM699" s="424" t="n">
        <v>15.8</v>
      </c>
      <c r="CN699" s="424" t="n">
        <v>105</v>
      </c>
      <c r="CO699" s="433"/>
      <c r="CP699" s="433"/>
      <c r="CQ699" s="438"/>
      <c r="CR699" s="438" t="n">
        <v>0.98</v>
      </c>
      <c r="CS699" s="425"/>
      <c r="CT699" s="433" t="n">
        <f aca="false">3500/CD699*24</f>
        <v>3.53015339357008</v>
      </c>
      <c r="CU699" s="435" t="n">
        <v>6.1</v>
      </c>
      <c r="CV699" s="439" t="n">
        <v>8.02</v>
      </c>
      <c r="CW699" s="440" t="n">
        <v>15.3</v>
      </c>
      <c r="CX699" s="661" t="n">
        <f aca="false">CW699*3.6</f>
        <v>55.08</v>
      </c>
      <c r="CY699" s="442" t="n">
        <v>8310</v>
      </c>
      <c r="CZ699" s="443" t="n">
        <v>11.8</v>
      </c>
      <c r="DA699" s="443" t="n">
        <v>0.3</v>
      </c>
      <c r="DB699" s="443" t="n">
        <v>8.3</v>
      </c>
      <c r="DC699" s="443" t="n">
        <v>0.65</v>
      </c>
      <c r="DD699" s="444" t="n">
        <v>12</v>
      </c>
      <c r="DE699" s="441" t="n">
        <v>16</v>
      </c>
      <c r="DF699" s="445" t="n">
        <v>22194</v>
      </c>
      <c r="DG699" s="446" t="n">
        <f aca="false">DF699+AF699/2</f>
        <v>23514</v>
      </c>
      <c r="DH699" s="422" t="n">
        <f aca="false">DG699/25000</f>
        <v>0.94056</v>
      </c>
      <c r="DI699" s="447" t="n">
        <f aca="false">6700/DG699*24</f>
        <v>6.83847920387854</v>
      </c>
      <c r="DJ699" s="435"/>
      <c r="DK699" s="428" t="n">
        <v>5.1</v>
      </c>
      <c r="DL699" s="447" t="n">
        <f aca="false">9500/DG699*24</f>
        <v>9.69635110997703</v>
      </c>
      <c r="DM699" s="423" t="n">
        <v>23.7</v>
      </c>
      <c r="DN699" s="423" t="n">
        <v>1.25</v>
      </c>
      <c r="DO699" s="424"/>
      <c r="DP699" s="424" t="n">
        <v>17.2</v>
      </c>
      <c r="DQ699" s="424" t="n">
        <v>105</v>
      </c>
      <c r="DR699" s="433"/>
      <c r="DS699" s="433"/>
      <c r="DT699" s="438"/>
      <c r="DU699" s="438" t="n">
        <v>0.98</v>
      </c>
      <c r="DV699" s="425"/>
      <c r="DW699" s="447" t="n">
        <f aca="false">3500/DG699*24</f>
        <v>3.57233988262312</v>
      </c>
      <c r="DX699" s="435" t="n">
        <v>5.95</v>
      </c>
      <c r="DY699" s="439"/>
      <c r="DZ699" s="440"/>
      <c r="EA699" s="661"/>
      <c r="EB699" s="442"/>
      <c r="EC699" s="443"/>
      <c r="ED699" s="443"/>
      <c r="EE699" s="443"/>
      <c r="EF699" s="443"/>
      <c r="EG699" s="444"/>
      <c r="EH699" s="441"/>
      <c r="EI699" s="430" t="n">
        <f aca="false">CV699</f>
        <v>8.02</v>
      </c>
      <c r="EJ699" s="448" t="n">
        <f aca="false">CW699</f>
        <v>15.3</v>
      </c>
      <c r="EK699" s="449" t="n">
        <f aca="false">CX699</f>
        <v>55.08</v>
      </c>
      <c r="EL699" s="418" t="n">
        <f aca="false">CY699</f>
        <v>8310</v>
      </c>
      <c r="EM699" s="432" t="n">
        <f aca="false">CZ699</f>
        <v>11.8</v>
      </c>
      <c r="EN699" s="432" t="n">
        <f aca="false">DA699</f>
        <v>0.3</v>
      </c>
      <c r="EO699" s="432" t="n">
        <f aca="false">DB699</f>
        <v>8.3</v>
      </c>
      <c r="EP699" s="432" t="n">
        <f aca="false">DC699</f>
        <v>0.65</v>
      </c>
      <c r="EQ699" s="431" t="n">
        <f aca="false">DD699</f>
        <v>12</v>
      </c>
      <c r="ER699" s="449" t="n">
        <f aca="false">DE699</f>
        <v>16</v>
      </c>
      <c r="ES699" s="450" t="n">
        <f aca="false">44000/(BA699+AF699)*24</f>
        <v>22.3213342070219</v>
      </c>
      <c r="ET699" s="451" t="n">
        <f aca="false">(BA699+AF699)/BA$6</f>
        <v>0.94618</v>
      </c>
      <c r="EU699" s="452" t="n">
        <f aca="false">BV699/1000/ES699*24</f>
        <v>0.420762181818182</v>
      </c>
      <c r="EV699" s="451" t="n">
        <f aca="false">EU699/$EU$6</f>
        <v>0.779189225589226</v>
      </c>
      <c r="EW699" s="514" t="n">
        <f aca="false">1-EM699/BY699</f>
        <v>0.45663493892759</v>
      </c>
      <c r="EX699" s="515" t="n">
        <f aca="false">BY699-EM699</f>
        <v>9.91652328309624</v>
      </c>
      <c r="EY699" s="514" t="n">
        <f aca="false">1-EJ699/BU699</f>
        <v>0.771982116244411</v>
      </c>
      <c r="EZ699" s="515" t="n">
        <f aca="false">BU699-EJ699</f>
        <v>51.8</v>
      </c>
      <c r="FA699" s="451" t="n">
        <f aca="false">1-EK699/BV699</f>
        <v>0.85925002549486</v>
      </c>
      <c r="FB699" s="432" t="n">
        <f aca="false">BV699-EK699</f>
        <v>336.252220084973</v>
      </c>
      <c r="FC699" s="453"/>
      <c r="FD699" s="432"/>
      <c r="FE699" s="453" t="n">
        <f aca="false">1-EQ699/CB699</f>
        <v>0.888888888888889</v>
      </c>
      <c r="FF699" s="431" t="n">
        <f aca="false">CB699-EQ699</f>
        <v>96</v>
      </c>
      <c r="FG699" s="406" t="n">
        <v>50400</v>
      </c>
      <c r="FH699" s="590"/>
      <c r="FI699" s="591"/>
      <c r="FJ699" s="592"/>
      <c r="FK699" s="456" t="n">
        <f aca="false">3000/BS699*24</f>
        <v>1.52190915047877</v>
      </c>
      <c r="FL699" s="531" t="n">
        <v>2000</v>
      </c>
      <c r="FM699" s="456" t="n">
        <f aca="false">FL699/BS699*1000</f>
        <v>42.2752541799658</v>
      </c>
      <c r="FN699" s="531" t="n">
        <v>5004</v>
      </c>
      <c r="FO699" s="533" t="n">
        <f aca="false">FN699/11.15/1.2/1000</f>
        <v>0.373991031390135</v>
      </c>
      <c r="FP699" s="450" t="n">
        <f aca="false">FN699/BS699*1000</f>
        <v>105.772685958274</v>
      </c>
      <c r="FQ699" s="458" t="n">
        <v>36</v>
      </c>
      <c r="FR699" s="459" t="n">
        <f aca="false">FQ699/BS699*1000</f>
        <v>0.760954575239384</v>
      </c>
      <c r="FS699" s="577" t="n">
        <v>7.98</v>
      </c>
      <c r="FT699" s="578" t="n">
        <v>10.6</v>
      </c>
      <c r="FU699" s="661" t="n">
        <v>44</v>
      </c>
      <c r="FV699" s="580" t="n">
        <v>2</v>
      </c>
      <c r="FW699" s="581"/>
      <c r="FX699" s="580"/>
      <c r="FY699" s="453" t="n">
        <f aca="false">1-FV699/(EG699+DD699)</f>
        <v>0.833333333333333</v>
      </c>
      <c r="FZ699" s="453"/>
      <c r="GA699" s="430"/>
      <c r="GB699" s="514" t="n">
        <f aca="false">1-FT699/(DZ699+CW699)</f>
        <v>0.30718954248366</v>
      </c>
      <c r="GC699" s="515" t="n">
        <f aca="false">CW699+DZ699-FT699</f>
        <v>4.7</v>
      </c>
      <c r="GD699" s="514" t="n">
        <f aca="false">1-FU699/(EA699+CX699)</f>
        <v>0.201161946259985</v>
      </c>
      <c r="GE699" s="528" t="n">
        <f aca="false">CX699+EA699-FU699</f>
        <v>11.08</v>
      </c>
      <c r="GF699" s="462" t="n">
        <f aca="false">4100/BS699*24</f>
        <v>2.07994250565432</v>
      </c>
      <c r="GG699" s="607" t="n">
        <v>12</v>
      </c>
      <c r="GH699" s="451" t="n">
        <f aca="false">GG699/80</f>
        <v>0.15</v>
      </c>
      <c r="GI699" s="406" t="n">
        <v>84</v>
      </c>
      <c r="GJ699" s="463" t="n">
        <f aca="false">GI699/GG699</f>
        <v>7</v>
      </c>
      <c r="GK699" s="464" t="n">
        <f aca="false">GG699/(BS699/24)*1000</f>
        <v>6.08763660191507</v>
      </c>
      <c r="GL699" s="465" t="n">
        <v>8.14</v>
      </c>
      <c r="GM699" s="530" t="n">
        <v>10.3</v>
      </c>
      <c r="GN699" s="407"/>
      <c r="GO699" s="514" t="n">
        <f aca="false">1-GM699/FT699</f>
        <v>0.0283018867924527</v>
      </c>
      <c r="GP699" s="451" t="n">
        <f aca="false">1-GN699/FU699</f>
        <v>1</v>
      </c>
      <c r="GQ699" s="578" t="n">
        <v>8</v>
      </c>
      <c r="GR699" s="456" t="n">
        <f aca="false">4300/BS699*24</f>
        <v>2.18140311568623</v>
      </c>
      <c r="GS699" s="532" t="n">
        <f aca="false">HC699</f>
        <v>10.2</v>
      </c>
      <c r="GT699" s="532" t="n">
        <f aca="false">HD699</f>
        <v>31.62</v>
      </c>
      <c r="GU699" s="514" t="n">
        <f aca="false">1-GS699/GM699</f>
        <v>0.00970873786407778</v>
      </c>
      <c r="GV699" s="514"/>
      <c r="GW699" s="514" t="n">
        <f aca="false">1-HC699/FT699</f>
        <v>0.0377358490566038</v>
      </c>
      <c r="GX699" s="514" t="n">
        <f aca="false">1-HD699/FU699</f>
        <v>0.281363636363636</v>
      </c>
      <c r="GY699" s="463" t="n">
        <f aca="false">GK699/(FU699-HD699)</f>
        <v>0.49173155104322</v>
      </c>
      <c r="GZ699" s="406" t="n">
        <v>47963</v>
      </c>
      <c r="HA699" s="582" t="n">
        <v>8.38</v>
      </c>
      <c r="HB699" s="452" t="n">
        <v>7.98</v>
      </c>
      <c r="HC699" s="578" t="n">
        <v>10.2</v>
      </c>
      <c r="HD699" s="464" t="n">
        <f aca="false">HC699*3.1</f>
        <v>31.62</v>
      </c>
      <c r="HE699" s="464" t="n">
        <v>10.9</v>
      </c>
      <c r="HF699" s="464" t="n">
        <f aca="false">HE699*2.7</f>
        <v>29.43</v>
      </c>
      <c r="HG699" s="583"/>
      <c r="HH699" s="576" t="n">
        <v>4</v>
      </c>
      <c r="HI699" s="584" t="n">
        <v>8300</v>
      </c>
      <c r="HJ699" s="407" t="n">
        <f aca="false">HI699*0.67</f>
        <v>5561</v>
      </c>
      <c r="HK699" s="407"/>
      <c r="HL699" s="550"/>
      <c r="HM699" s="585"/>
      <c r="HN699" s="462" t="n">
        <v>7.59</v>
      </c>
      <c r="HO699" s="575"/>
      <c r="HP699" s="549" t="n">
        <v>0.01</v>
      </c>
      <c r="HQ699" s="586"/>
      <c r="HR699" s="587"/>
      <c r="HS699" s="521" t="n">
        <v>0.11</v>
      </c>
      <c r="HT699" s="588" t="n">
        <v>4</v>
      </c>
      <c r="HU699" s="523" t="n">
        <f aca="false">72500/BA699*24</f>
        <v>38.9531890125143</v>
      </c>
      <c r="HV699" s="514" t="n">
        <f aca="false">1-HC699/BE699</f>
        <v>0.847988077496274</v>
      </c>
      <c r="HW699" s="514" t="n">
        <f aca="false">1-HD699/BF699</f>
        <v>0.895986842105263</v>
      </c>
      <c r="HX699" s="514" t="n">
        <f aca="false">1-HN699/BK699</f>
        <v>0.67</v>
      </c>
      <c r="HY699" s="600"/>
    </row>
    <row r="700" s="599" customFormat="true" ht="15.9" hidden="false" customHeight="true" outlineLevel="0" collapsed="false">
      <c r="A700" s="401" t="n">
        <v>44182</v>
      </c>
      <c r="B700" s="516" t="n">
        <v>39612</v>
      </c>
      <c r="C700" s="403" t="n">
        <f aca="false">B700/$B$6</f>
        <v>0.79224</v>
      </c>
      <c r="D700" s="572"/>
      <c r="E700" s="573" t="n">
        <v>34.9</v>
      </c>
      <c r="F700" s="407"/>
      <c r="G700" s="407"/>
      <c r="H700" s="403"/>
      <c r="I700" s="574"/>
      <c r="J700" s="407"/>
      <c r="K700" s="575"/>
      <c r="L700" s="575"/>
      <c r="M700" s="575"/>
      <c r="N700" s="576"/>
      <c r="O700" s="576"/>
      <c r="P700" s="410"/>
      <c r="Q700" s="410" t="n">
        <v>2160</v>
      </c>
      <c r="R700" s="410"/>
      <c r="S700" s="410"/>
      <c r="T700" s="411" t="n">
        <v>4.88</v>
      </c>
      <c r="U700" s="410" t="n">
        <f aca="false">V700/2.9</f>
        <v>2938.96551724138</v>
      </c>
      <c r="V700" s="410" t="n">
        <v>8523</v>
      </c>
      <c r="W700" s="410" t="n">
        <v>2205</v>
      </c>
      <c r="X700" s="517" t="n">
        <v>480</v>
      </c>
      <c r="Y700" s="474"/>
      <c r="Z700" s="430"/>
      <c r="AA700" s="410"/>
      <c r="AB700" s="410"/>
      <c r="AC700" s="410"/>
      <c r="AD700" s="475"/>
      <c r="AE700" s="478"/>
      <c r="AF700" s="479" t="n">
        <f aca="false">X700+Q700</f>
        <v>2640</v>
      </c>
      <c r="AG700" s="478" t="n">
        <f aca="false">AF700/$AF$6</f>
        <v>1.056</v>
      </c>
      <c r="AH700" s="479" t="n">
        <f aca="false">AI700/2.9</f>
        <v>2404.60815047022</v>
      </c>
      <c r="AI700" s="479" t="n">
        <f aca="false">(V700*Q700+F700*X700)/AF700</f>
        <v>6973.36363636364</v>
      </c>
      <c r="AJ700" s="474" t="n">
        <f aca="false">(V700*Q700+X700*F700)/1000</f>
        <v>18409.68</v>
      </c>
      <c r="AK700" s="478" t="n">
        <f aca="false">AJ700/$AJ$6</f>
        <v>0.818208</v>
      </c>
      <c r="AL700" s="448" t="n">
        <v>37</v>
      </c>
      <c r="AM700" s="480"/>
      <c r="AN700" s="474" t="n">
        <v>4742</v>
      </c>
      <c r="AO700" s="474" t="n">
        <v>4759</v>
      </c>
      <c r="AP700" s="480" t="n">
        <v>7.13</v>
      </c>
      <c r="AQ700" s="448" t="n">
        <v>674</v>
      </c>
      <c r="AR700" s="474" t="n">
        <f aca="false">AQ700*3</f>
        <v>2022</v>
      </c>
      <c r="AS700" s="658" t="n">
        <f aca="false">AR700/AQ700</f>
        <v>3</v>
      </c>
      <c r="AT700" s="474" t="n">
        <v>4720</v>
      </c>
      <c r="AU700" s="448"/>
      <c r="AV700" s="481" t="n">
        <v>1.4</v>
      </c>
      <c r="AW700" s="480"/>
      <c r="AX700" s="480"/>
      <c r="AY700" s="481"/>
      <c r="AZ700" s="481"/>
      <c r="BA700" s="421" t="n">
        <f aca="false">CC700+DF700</f>
        <v>36861</v>
      </c>
      <c r="BB700" s="422" t="n">
        <f aca="false">BA700/$BA$6</f>
        <v>0.73722</v>
      </c>
      <c r="BC700" s="423"/>
      <c r="BD700" s="424" t="n">
        <v>8.04</v>
      </c>
      <c r="BE700" s="425" t="n">
        <v>59</v>
      </c>
      <c r="BF700" s="421" t="n">
        <v>298</v>
      </c>
      <c r="BG700" s="427" t="n">
        <v>7790</v>
      </c>
      <c r="BH700" s="421" t="n">
        <f aca="false">BG700*0.67</f>
        <v>5219.3</v>
      </c>
      <c r="BI700" s="433"/>
      <c r="BJ700" s="422"/>
      <c r="BK700" s="428" t="n">
        <v>27.9</v>
      </c>
      <c r="BL700" s="428"/>
      <c r="BM700" s="429"/>
      <c r="BN700" s="423"/>
      <c r="BO700" s="426" t="n">
        <v>157</v>
      </c>
      <c r="BP700" s="426"/>
      <c r="BQ700" s="424" t="n">
        <v>5.9</v>
      </c>
      <c r="BR700" s="422" t="n">
        <f aca="false">BQ700/$BQ$6</f>
        <v>0.819444444444444</v>
      </c>
      <c r="BS700" s="410" t="n">
        <f aca="false">BA700+AF700</f>
        <v>39501</v>
      </c>
      <c r="BT700" s="430" t="n">
        <f aca="false">(BD700*BA700+AP700*AF700)/(AF700+BA700)</f>
        <v>7.97918128654971</v>
      </c>
      <c r="BU700" s="431" t="n">
        <f aca="false">(AQ700*Y700+BA700*BE700)/(BA700+Y700)</f>
        <v>59</v>
      </c>
      <c r="BV700" s="431" t="n">
        <f aca="false">(BA700*BF700+AR700*AF700)/(AF700+BA700)</f>
        <v>413.221386800334</v>
      </c>
      <c r="BW700" s="431" t="n">
        <f aca="false">(BA700*BG700+AS700*AF700)/(AF700+BA700)</f>
        <v>7269.56558061821</v>
      </c>
      <c r="BX700" s="431" t="n">
        <f aca="false">BW700*0.65</f>
        <v>4725.21762740184</v>
      </c>
      <c r="BY700" s="431" t="n">
        <f aca="false">(BK700*BA700+AY700*AF700)/BS700</f>
        <v>26.0353383458647</v>
      </c>
      <c r="BZ700" s="431"/>
      <c r="CA700" s="432"/>
      <c r="CB700" s="431" t="n">
        <f aca="false">BO700</f>
        <v>157</v>
      </c>
      <c r="CC700" s="433" t="n">
        <v>18466</v>
      </c>
      <c r="CD700" s="412" t="n">
        <f aca="false">CC700+AF700/2</f>
        <v>19786</v>
      </c>
      <c r="CE700" s="422" t="n">
        <f aca="false">CD700/25000</f>
        <v>0.79144</v>
      </c>
      <c r="CF700" s="434" t="n">
        <f aca="false">6700/CD700*24</f>
        <v>8.12695845547357</v>
      </c>
      <c r="CG700" s="435"/>
      <c r="CH700" s="428"/>
      <c r="CI700" s="447" t="n">
        <f aca="false">9500/CD700*24</f>
        <v>11.5232993025371</v>
      </c>
      <c r="CJ700" s="437" t="n">
        <v>23.3</v>
      </c>
      <c r="CK700" s="437" t="n">
        <v>2.73</v>
      </c>
      <c r="CL700" s="424"/>
      <c r="CM700" s="424" t="n">
        <v>17.2</v>
      </c>
      <c r="CN700" s="424" t="n">
        <v>114</v>
      </c>
      <c r="CO700" s="433"/>
      <c r="CP700" s="433"/>
      <c r="CQ700" s="438"/>
      <c r="CR700" s="438" t="n">
        <v>0.98</v>
      </c>
      <c r="CS700" s="425"/>
      <c r="CT700" s="433" t="n">
        <f aca="false">3500/CD700*24</f>
        <v>4.24542605882948</v>
      </c>
      <c r="CU700" s="435" t="n">
        <v>6.58</v>
      </c>
      <c r="CV700" s="439"/>
      <c r="CW700" s="440"/>
      <c r="CX700" s="661"/>
      <c r="CY700" s="442"/>
      <c r="CZ700" s="443"/>
      <c r="DA700" s="443"/>
      <c r="DB700" s="443"/>
      <c r="DC700" s="443"/>
      <c r="DD700" s="444"/>
      <c r="DE700" s="441"/>
      <c r="DF700" s="445" t="n">
        <v>18395</v>
      </c>
      <c r="DG700" s="446" t="n">
        <f aca="false">DF700+AF700/2</f>
        <v>19715</v>
      </c>
      <c r="DH700" s="422" t="n">
        <f aca="false">DG700/25000</f>
        <v>0.7886</v>
      </c>
      <c r="DI700" s="447" t="n">
        <f aca="false">6700/DG700*24</f>
        <v>8.15622622368755</v>
      </c>
      <c r="DJ700" s="435" t="n">
        <v>7.79</v>
      </c>
      <c r="DK700" s="428" t="n">
        <v>2.2</v>
      </c>
      <c r="DL700" s="447" t="n">
        <f aca="false">9500/DG700*24</f>
        <v>11.5647983768704</v>
      </c>
      <c r="DM700" s="423" t="n">
        <v>23.4</v>
      </c>
      <c r="DN700" s="423" t="n">
        <v>2.81</v>
      </c>
      <c r="DO700" s="424" t="n">
        <v>7.86</v>
      </c>
      <c r="DP700" s="424" t="n">
        <v>17.3</v>
      </c>
      <c r="DQ700" s="424" t="n">
        <v>114</v>
      </c>
      <c r="DR700" s="433"/>
      <c r="DS700" s="433"/>
      <c r="DT700" s="438"/>
      <c r="DU700" s="438" t="n">
        <v>0.97</v>
      </c>
      <c r="DV700" s="425"/>
      <c r="DW700" s="447" t="n">
        <f aca="false">3500/DG700*24</f>
        <v>4.26071519147857</v>
      </c>
      <c r="DX700" s="435" t="n">
        <v>6.39</v>
      </c>
      <c r="DY700" s="439" t="n">
        <v>7.91</v>
      </c>
      <c r="DZ700" s="440" t="n">
        <v>16.1</v>
      </c>
      <c r="EA700" s="661" t="n">
        <f aca="false">DZ700*3.6</f>
        <v>57.96</v>
      </c>
      <c r="EB700" s="442" t="n">
        <v>7950</v>
      </c>
      <c r="EC700" s="443" t="n">
        <v>4.4</v>
      </c>
      <c r="ED700" s="443" t="n">
        <v>0.27</v>
      </c>
      <c r="EE700" s="443" t="n">
        <v>3.1</v>
      </c>
      <c r="EF700" s="443" t="n">
        <v>0.55</v>
      </c>
      <c r="EG700" s="444" t="n">
        <v>4</v>
      </c>
      <c r="EH700" s="441" t="n">
        <v>16</v>
      </c>
      <c r="EI700" s="430" t="n">
        <f aca="false">DY700</f>
        <v>7.91</v>
      </c>
      <c r="EJ700" s="448" t="n">
        <f aca="false">DZ700</f>
        <v>16.1</v>
      </c>
      <c r="EK700" s="449" t="n">
        <f aca="false">EA700</f>
        <v>57.96</v>
      </c>
      <c r="EL700" s="418" t="n">
        <f aca="false">EB700</f>
        <v>7950</v>
      </c>
      <c r="EM700" s="432" t="n">
        <f aca="false">EC700</f>
        <v>4.4</v>
      </c>
      <c r="EN700" s="432" t="n">
        <f aca="false">ED700</f>
        <v>0.27</v>
      </c>
      <c r="EO700" s="432" t="n">
        <f aca="false">EE700</f>
        <v>3.1</v>
      </c>
      <c r="EP700" s="432" t="n">
        <f aca="false">EF700</f>
        <v>0.55</v>
      </c>
      <c r="EQ700" s="431" t="n">
        <f aca="false">EG700</f>
        <v>4</v>
      </c>
      <c r="ER700" s="449" t="n">
        <f aca="false">EH700</f>
        <v>16</v>
      </c>
      <c r="ES700" s="450" t="n">
        <f aca="false">44000/(BA700+AF700)*24</f>
        <v>26.7335004177109</v>
      </c>
      <c r="ET700" s="451" t="n">
        <f aca="false">(BA700+AF700)/BA$6</f>
        <v>0.79002</v>
      </c>
      <c r="EU700" s="452" t="n">
        <f aca="false">BV700/1000/ES700*24</f>
        <v>0.3709695</v>
      </c>
      <c r="EV700" s="451" t="n">
        <f aca="false">EU700/$EU$6</f>
        <v>0.686980555555556</v>
      </c>
      <c r="EW700" s="514" t="n">
        <f aca="false">1-EM700/BY700</f>
        <v>0.830998931469662</v>
      </c>
      <c r="EX700" s="515" t="n">
        <f aca="false">BY700-EM700</f>
        <v>21.6353383458647</v>
      </c>
      <c r="EY700" s="514" t="n">
        <f aca="false">1-EJ700/BU700</f>
        <v>0.727118644067797</v>
      </c>
      <c r="EZ700" s="515" t="n">
        <f aca="false">BU700-EJ700</f>
        <v>42.9</v>
      </c>
      <c r="FA700" s="451" t="n">
        <f aca="false">1-EK700/BV700</f>
        <v>0.859736204728421</v>
      </c>
      <c r="FB700" s="432" t="n">
        <f aca="false">BV700-EK700</f>
        <v>355.261386800334</v>
      </c>
      <c r="FC700" s="453"/>
      <c r="FD700" s="432"/>
      <c r="FE700" s="453" t="n">
        <f aca="false">1-EQ700/CB700</f>
        <v>0.974522292993631</v>
      </c>
      <c r="FF700" s="431" t="n">
        <f aca="false">CB700-EQ700</f>
        <v>153</v>
      </c>
      <c r="FG700" s="406" t="n">
        <v>50400</v>
      </c>
      <c r="FH700" s="590"/>
      <c r="FI700" s="591"/>
      <c r="FJ700" s="592"/>
      <c r="FK700" s="456" t="n">
        <f aca="false">3000/BS700*24</f>
        <v>1.82273866484393</v>
      </c>
      <c r="FL700" s="531" t="n">
        <v>2000</v>
      </c>
      <c r="FM700" s="456" t="n">
        <f aca="false">FL700/BS700*1000</f>
        <v>50.631629578998</v>
      </c>
      <c r="FN700" s="531" t="n">
        <v>3892</v>
      </c>
      <c r="FO700" s="533" t="n">
        <f aca="false">FN700/11.15/1.2/1000</f>
        <v>0.290881913303438</v>
      </c>
      <c r="FP700" s="450" t="n">
        <f aca="false">FN700/BS700*1000</f>
        <v>98.5291511607301</v>
      </c>
      <c r="FQ700" s="458" t="n">
        <v>36</v>
      </c>
      <c r="FR700" s="459" t="n">
        <f aca="false">FQ700/BS700*1000</f>
        <v>0.911369332421964</v>
      </c>
      <c r="FS700" s="577" t="n">
        <v>7.95</v>
      </c>
      <c r="FT700" s="578" t="n">
        <v>12.1</v>
      </c>
      <c r="FU700" s="661" t="n">
        <v>47</v>
      </c>
      <c r="FV700" s="580" t="n">
        <v>6</v>
      </c>
      <c r="FW700" s="581"/>
      <c r="FX700" s="580"/>
      <c r="FY700" s="453" t="n">
        <f aca="false">1-FV700/(EG700+DD700)</f>
        <v>-0.5</v>
      </c>
      <c r="FZ700" s="453"/>
      <c r="GA700" s="430"/>
      <c r="GB700" s="514" t="n">
        <f aca="false">1-FT700/(DZ700+CW700)</f>
        <v>0.248447204968944</v>
      </c>
      <c r="GC700" s="515" t="n">
        <f aca="false">(CW700+DZ700-FT700)</f>
        <v>4</v>
      </c>
      <c r="GD700" s="514" t="n">
        <f aca="false">1-FU700/(EA700+CX700)</f>
        <v>0.189095928226363</v>
      </c>
      <c r="GE700" s="528" t="n">
        <f aca="false">CX700+EA700-FU700</f>
        <v>10.96</v>
      </c>
      <c r="GF700" s="462" t="n">
        <f aca="false">4100/BS700*24</f>
        <v>2.4910761752867</v>
      </c>
      <c r="GG700" s="607" t="n">
        <v>12</v>
      </c>
      <c r="GH700" s="451" t="n">
        <f aca="false">GG700/80</f>
        <v>0.15</v>
      </c>
      <c r="GI700" s="406" t="n">
        <v>84</v>
      </c>
      <c r="GJ700" s="463" t="n">
        <f aca="false">GI700/GG700</f>
        <v>7</v>
      </c>
      <c r="GK700" s="464" t="n">
        <f aca="false">GG700/(BS700/24)*1000</f>
        <v>7.29095465937571</v>
      </c>
      <c r="GL700" s="465" t="n">
        <v>8.12</v>
      </c>
      <c r="GM700" s="530" t="n">
        <v>11.7</v>
      </c>
      <c r="GN700" s="407"/>
      <c r="GO700" s="514" t="n">
        <f aca="false">1-GM700/FT700</f>
        <v>0.0330578512396694</v>
      </c>
      <c r="GP700" s="451" t="n">
        <f aca="false">1-GN700/FU700</f>
        <v>1</v>
      </c>
      <c r="GQ700" s="578" t="n">
        <v>8</v>
      </c>
      <c r="GR700" s="456" t="n">
        <f aca="false">4300/BS700*24</f>
        <v>2.6125920862763</v>
      </c>
      <c r="GS700" s="532" t="n">
        <f aca="false">HC700</f>
        <v>11.6</v>
      </c>
      <c r="GT700" s="532" t="n">
        <f aca="false">HD700</f>
        <v>35.96</v>
      </c>
      <c r="GU700" s="514" t="n">
        <f aca="false">1-GS700/GM700</f>
        <v>0.00854700854700852</v>
      </c>
      <c r="GV700" s="514"/>
      <c r="GW700" s="514" t="n">
        <f aca="false">1-HC700/FT700</f>
        <v>0.0413223140495867</v>
      </c>
      <c r="GX700" s="514" t="n">
        <f aca="false">1-HD700/FU700</f>
        <v>0.234893617021277</v>
      </c>
      <c r="GY700" s="463" t="n">
        <f aca="false">GK700/(FU700-HD700)</f>
        <v>0.660412559726061</v>
      </c>
      <c r="GZ700" s="406" t="n">
        <v>39137</v>
      </c>
      <c r="HA700" s="582" t="n">
        <v>8.37</v>
      </c>
      <c r="HB700" s="452" t="n">
        <v>8.02</v>
      </c>
      <c r="HC700" s="578" t="n">
        <v>11.6</v>
      </c>
      <c r="HD700" s="464" t="n">
        <f aca="false">HC700*3.1</f>
        <v>35.96</v>
      </c>
      <c r="HE700" s="464" t="n">
        <v>10.5</v>
      </c>
      <c r="HF700" s="464" t="n">
        <f aca="false">HE700*2.7</f>
        <v>28.35</v>
      </c>
      <c r="HG700" s="583"/>
      <c r="HH700" s="576" t="n">
        <v>10</v>
      </c>
      <c r="HI700" s="584" t="n">
        <v>7980</v>
      </c>
      <c r="HJ700" s="407" t="n">
        <f aca="false">HI700*0.67</f>
        <v>5346.6</v>
      </c>
      <c r="HK700" s="407"/>
      <c r="HL700" s="550"/>
      <c r="HM700" s="585"/>
      <c r="HN700" s="462" t="n">
        <v>2.58</v>
      </c>
      <c r="HO700" s="575"/>
      <c r="HP700" s="549" t="n">
        <v>0.01</v>
      </c>
      <c r="HQ700" s="586"/>
      <c r="HR700" s="587"/>
      <c r="HS700" s="521" t="n">
        <v>0.15</v>
      </c>
      <c r="HT700" s="588" t="n">
        <v>4</v>
      </c>
      <c r="HU700" s="523" t="n">
        <f aca="false">72500/BA700*24</f>
        <v>47.2043623341743</v>
      </c>
      <c r="HV700" s="514" t="n">
        <f aca="false">1-HC700/BE700</f>
        <v>0.803389830508475</v>
      </c>
      <c r="HW700" s="514" t="n">
        <f aca="false">1-HD700/BF700</f>
        <v>0.879328859060403</v>
      </c>
      <c r="HX700" s="514" t="n">
        <f aca="false">1-HN700/BK700</f>
        <v>0.90752688172043</v>
      </c>
      <c r="HY700" s="600"/>
    </row>
    <row r="701" s="599" customFormat="true" ht="15.9" hidden="false" customHeight="true" outlineLevel="0" collapsed="false">
      <c r="A701" s="401" t="n">
        <v>44183</v>
      </c>
      <c r="B701" s="516" t="n">
        <v>36943</v>
      </c>
      <c r="C701" s="403" t="n">
        <f aca="false">B701/$B$6</f>
        <v>0.73886</v>
      </c>
      <c r="D701" s="572"/>
      <c r="E701" s="573" t="n">
        <v>32.8</v>
      </c>
      <c r="F701" s="407"/>
      <c r="G701" s="407"/>
      <c r="H701" s="403"/>
      <c r="I701" s="574"/>
      <c r="J701" s="407"/>
      <c r="K701" s="575"/>
      <c r="L701" s="575"/>
      <c r="M701" s="575"/>
      <c r="N701" s="576"/>
      <c r="O701" s="576"/>
      <c r="P701" s="410"/>
      <c r="Q701" s="410" t="n">
        <v>2160</v>
      </c>
      <c r="R701" s="410"/>
      <c r="S701" s="410"/>
      <c r="T701" s="411" t="n">
        <v>4.88</v>
      </c>
      <c r="U701" s="410" t="n">
        <f aca="false">V701/2.9</f>
        <v>2989.31034482759</v>
      </c>
      <c r="V701" s="410" t="n">
        <v>8669</v>
      </c>
      <c r="W701" s="410" t="n">
        <v>2573</v>
      </c>
      <c r="X701" s="517" t="n">
        <v>480</v>
      </c>
      <c r="Y701" s="474"/>
      <c r="Z701" s="430"/>
      <c r="AA701" s="410"/>
      <c r="AB701" s="410"/>
      <c r="AC701" s="410"/>
      <c r="AD701" s="475"/>
      <c r="AE701" s="478"/>
      <c r="AF701" s="479" t="n">
        <f aca="false">X701+Q701</f>
        <v>2640</v>
      </c>
      <c r="AG701" s="478" t="n">
        <f aca="false">AF701/$AF$6</f>
        <v>1.056</v>
      </c>
      <c r="AH701" s="479" t="n">
        <f aca="false">AI701/2.9</f>
        <v>2445.79937304075</v>
      </c>
      <c r="AI701" s="479" t="n">
        <f aca="false">(V701*Q701+F701*X701)/AF701</f>
        <v>7092.81818181818</v>
      </c>
      <c r="AJ701" s="474" t="n">
        <f aca="false">(V701*Q701+X701*F701)/1000</f>
        <v>18725.04</v>
      </c>
      <c r="AK701" s="478" t="n">
        <f aca="false">AJ701/$AJ$6</f>
        <v>0.832224</v>
      </c>
      <c r="AL701" s="448" t="n">
        <v>37</v>
      </c>
      <c r="AM701" s="480"/>
      <c r="AN701" s="474" t="n">
        <v>4737</v>
      </c>
      <c r="AO701" s="474" t="n">
        <v>4713</v>
      </c>
      <c r="AP701" s="480" t="n">
        <v>7.26</v>
      </c>
      <c r="AQ701" s="448" t="n">
        <v>678</v>
      </c>
      <c r="AR701" s="474" t="n">
        <f aca="false">AQ701*3</f>
        <v>2034</v>
      </c>
      <c r="AS701" s="658" t="n">
        <f aca="false">AR701/AQ701</f>
        <v>3</v>
      </c>
      <c r="AT701" s="474" t="n">
        <v>4810</v>
      </c>
      <c r="AU701" s="448"/>
      <c r="AV701" s="481" t="n">
        <v>1</v>
      </c>
      <c r="AW701" s="480" t="n">
        <v>5.23</v>
      </c>
      <c r="AX701" s="480" t="n">
        <v>32.04</v>
      </c>
      <c r="AY701" s="481" t="n">
        <v>13.6</v>
      </c>
      <c r="AZ701" s="481" t="n">
        <v>1</v>
      </c>
      <c r="BA701" s="421" t="n">
        <f aca="false">CC701+DF701</f>
        <v>40661</v>
      </c>
      <c r="BB701" s="422" t="n">
        <f aca="false">BA701/$BA$6</f>
        <v>0.81322</v>
      </c>
      <c r="BC701" s="423"/>
      <c r="BD701" s="424" t="n">
        <v>7.94</v>
      </c>
      <c r="BE701" s="425" t="n">
        <v>78.2</v>
      </c>
      <c r="BF701" s="421" t="n">
        <v>309</v>
      </c>
      <c r="BG701" s="427" t="n">
        <v>8260</v>
      </c>
      <c r="BH701" s="421" t="n">
        <f aca="false">BG701*0.67</f>
        <v>5534.2</v>
      </c>
      <c r="BI701" s="433"/>
      <c r="BJ701" s="422"/>
      <c r="BK701" s="428" t="n">
        <v>17.6</v>
      </c>
      <c r="BL701" s="428" t="n">
        <v>8.8</v>
      </c>
      <c r="BM701" s="429" t="n">
        <v>8.5</v>
      </c>
      <c r="BN701" s="423" t="n">
        <v>3</v>
      </c>
      <c r="BO701" s="426" t="n">
        <v>191</v>
      </c>
      <c r="BP701" s="426" t="n">
        <v>32</v>
      </c>
      <c r="BQ701" s="424" t="n">
        <v>4.54</v>
      </c>
      <c r="BR701" s="422" t="n">
        <f aca="false">BQ701/$BQ$6</f>
        <v>0.630555555555556</v>
      </c>
      <c r="BS701" s="410" t="n">
        <f aca="false">BA701+AF701</f>
        <v>43301</v>
      </c>
      <c r="BT701" s="430" t="n">
        <f aca="false">(BD701*BA701+AP701*AF701)/(AF701+BA701)</f>
        <v>7.89854137317845</v>
      </c>
      <c r="BU701" s="431" t="n">
        <f aca="false">(AQ701*Y701+BA701*BE701)/(BA701+Y701)</f>
        <v>78.2</v>
      </c>
      <c r="BV701" s="431" t="n">
        <f aca="false">(BA701*BF701+AR701*AF701)/(AF701+BA701)</f>
        <v>414.170781275259</v>
      </c>
      <c r="BW701" s="431" t="n">
        <f aca="false">(BA701*BG701+AS701*AF701)/(AF701+BA701)</f>
        <v>7756.58252696243</v>
      </c>
      <c r="BX701" s="431" t="n">
        <f aca="false">BW701*0.65</f>
        <v>5041.77864252558</v>
      </c>
      <c r="BY701" s="431" t="n">
        <f aca="false">(BK701*BA701+AY701*AF701)/BS701</f>
        <v>17.3561257245791</v>
      </c>
      <c r="BZ701" s="431" t="n">
        <f aca="false">(BL701*BA701+AY701*AF701)/BS701</f>
        <v>9.09264913050507</v>
      </c>
      <c r="CA701" s="432" t="n">
        <f aca="false">(BN701*BA701+AZ701*AF701)/BS701</f>
        <v>2.87806286228955</v>
      </c>
      <c r="CB701" s="431" t="n">
        <f aca="false">BO701</f>
        <v>191</v>
      </c>
      <c r="CC701" s="433" t="n">
        <v>20185</v>
      </c>
      <c r="CD701" s="412" t="n">
        <f aca="false">CC701+AF701/2</f>
        <v>21505</v>
      </c>
      <c r="CE701" s="422" t="n">
        <f aca="false">CD701/25000</f>
        <v>0.8602</v>
      </c>
      <c r="CF701" s="434" t="n">
        <f aca="false">6700/CD701*24</f>
        <v>7.47733085328993</v>
      </c>
      <c r="CG701" s="435" t="n">
        <v>7.82</v>
      </c>
      <c r="CH701" s="428" t="n">
        <v>2</v>
      </c>
      <c r="CI701" s="447" t="n">
        <f aca="false">9500/CD701*24</f>
        <v>10.6021855382469</v>
      </c>
      <c r="CJ701" s="437" t="n">
        <v>23.3</v>
      </c>
      <c r="CK701" s="437" t="n">
        <v>1.51</v>
      </c>
      <c r="CL701" s="664" t="n">
        <v>7.81</v>
      </c>
      <c r="CM701" s="664" t="n">
        <v>17.3</v>
      </c>
      <c r="CN701" s="664" t="n">
        <v>80</v>
      </c>
      <c r="CO701" s="433"/>
      <c r="CP701" s="433"/>
      <c r="CQ701" s="438"/>
      <c r="CR701" s="438" t="n">
        <v>0.97</v>
      </c>
      <c r="CS701" s="425"/>
      <c r="CT701" s="433" t="n">
        <f aca="false">3500/CD701*24</f>
        <v>3.90606835619623</v>
      </c>
      <c r="CU701" s="435" t="n">
        <v>5.46</v>
      </c>
      <c r="CV701" s="439" t="n">
        <v>7.95</v>
      </c>
      <c r="CW701" s="440" t="n">
        <v>15.3</v>
      </c>
      <c r="CX701" s="661" t="n">
        <f aca="false">CW701*3.6</f>
        <v>55.08</v>
      </c>
      <c r="CY701" s="442" t="n">
        <v>7600</v>
      </c>
      <c r="CZ701" s="443" t="n">
        <v>4.7</v>
      </c>
      <c r="DA701" s="443"/>
      <c r="DB701" s="443" t="n">
        <v>2.7</v>
      </c>
      <c r="DC701" s="443" t="n">
        <v>0.55</v>
      </c>
      <c r="DD701" s="444" t="n">
        <v>7</v>
      </c>
      <c r="DE701" s="441" t="n">
        <v>16</v>
      </c>
      <c r="DF701" s="445" t="n">
        <v>20476</v>
      </c>
      <c r="DG701" s="446" t="n">
        <f aca="false">DF701+AF701/2</f>
        <v>21796</v>
      </c>
      <c r="DH701" s="422" t="n">
        <f aca="false">DG701/25000</f>
        <v>0.87184</v>
      </c>
      <c r="DI701" s="447" t="n">
        <f aca="false">6700/DG701*24</f>
        <v>7.37750045879978</v>
      </c>
      <c r="DJ701" s="435"/>
      <c r="DK701" s="428" t="n">
        <v>2</v>
      </c>
      <c r="DL701" s="447" t="n">
        <f aca="false">9500/DG701*24</f>
        <v>10.4606349788952</v>
      </c>
      <c r="DM701" s="423" t="n">
        <v>23.2</v>
      </c>
      <c r="DN701" s="423" t="n">
        <v>1.59</v>
      </c>
      <c r="DO701" s="424"/>
      <c r="DP701" s="424" t="n">
        <v>15</v>
      </c>
      <c r="DQ701" s="424" t="n">
        <v>80</v>
      </c>
      <c r="DR701" s="433"/>
      <c r="DS701" s="433"/>
      <c r="DT701" s="438"/>
      <c r="DU701" s="438" t="n">
        <v>0.97</v>
      </c>
      <c r="DV701" s="425"/>
      <c r="DW701" s="447" t="n">
        <f aca="false">3500/DG701*24</f>
        <v>3.85391815011929</v>
      </c>
      <c r="DX701" s="435" t="n">
        <v>5.81</v>
      </c>
      <c r="DY701" s="439"/>
      <c r="DZ701" s="440"/>
      <c r="EA701" s="661"/>
      <c r="EB701" s="442"/>
      <c r="EC701" s="443"/>
      <c r="ED701" s="443"/>
      <c r="EE701" s="443"/>
      <c r="EF701" s="443"/>
      <c r="EG701" s="444"/>
      <c r="EH701" s="441"/>
      <c r="EI701" s="430" t="n">
        <f aca="false">CV701</f>
        <v>7.95</v>
      </c>
      <c r="EJ701" s="448" t="n">
        <f aca="false">CW701</f>
        <v>15.3</v>
      </c>
      <c r="EK701" s="449" t="n">
        <f aca="false">CX701</f>
        <v>55.08</v>
      </c>
      <c r="EL701" s="418" t="n">
        <f aca="false">CY701</f>
        <v>7600</v>
      </c>
      <c r="EM701" s="432" t="n">
        <f aca="false">CZ701</f>
        <v>4.7</v>
      </c>
      <c r="EN701" s="432" t="n">
        <f aca="false">CZ701</f>
        <v>4.7</v>
      </c>
      <c r="EO701" s="432" t="n">
        <f aca="false">DB701</f>
        <v>2.7</v>
      </c>
      <c r="EP701" s="432" t="n">
        <f aca="false">DC701</f>
        <v>0.55</v>
      </c>
      <c r="EQ701" s="431" t="n">
        <f aca="false">DD701</f>
        <v>7</v>
      </c>
      <c r="ER701" s="449" t="n">
        <f aca="false">DE701</f>
        <v>16</v>
      </c>
      <c r="ES701" s="450" t="n">
        <f aca="false">44000/(BA701+AF701)*24</f>
        <v>24.3874275420891</v>
      </c>
      <c r="ET701" s="451" t="n">
        <f aca="false">(BA701+AF701)/BA$6</f>
        <v>0.86602</v>
      </c>
      <c r="EU701" s="452" t="n">
        <f aca="false">BV701/1000/ES701*24</f>
        <v>0.407591113636364</v>
      </c>
      <c r="EV701" s="451" t="n">
        <f aca="false">EU701/$EU$6</f>
        <v>0.754798358585859</v>
      </c>
      <c r="EW701" s="514" t="n">
        <f aca="false">1-EM701/BY701</f>
        <v>0.729202238184756</v>
      </c>
      <c r="EX701" s="515" t="n">
        <f aca="false">BY701-EM701</f>
        <v>12.6561257245791</v>
      </c>
      <c r="EY701" s="514" t="n">
        <f aca="false">1-EJ701/BU701</f>
        <v>0.804347826086956</v>
      </c>
      <c r="EZ701" s="515" t="n">
        <f aca="false">BU701-EJ701</f>
        <v>62.9</v>
      </c>
      <c r="FA701" s="451" t="n">
        <f aca="false">1-EK701/BV701</f>
        <v>0.867011381560029</v>
      </c>
      <c r="FB701" s="432" t="n">
        <f aca="false">BV701-EK701</f>
        <v>359.090781275259</v>
      </c>
      <c r="FC701" s="453" t="n">
        <f aca="false">1-EP701/CA701</f>
        <v>0.808899240108166</v>
      </c>
      <c r="FD701" s="432" t="n">
        <f aca="false">CA701-EP701</f>
        <v>2.32806286228955</v>
      </c>
      <c r="FE701" s="453" t="n">
        <f aca="false">1-EQ701/CB701</f>
        <v>0.963350785340314</v>
      </c>
      <c r="FF701" s="431" t="n">
        <f aca="false">CB701-EQ701</f>
        <v>184</v>
      </c>
      <c r="FG701" s="406" t="n">
        <v>50400</v>
      </c>
      <c r="FH701" s="590" t="n">
        <v>284</v>
      </c>
      <c r="FI701" s="591" t="n">
        <v>25.06</v>
      </c>
      <c r="FJ701" s="592" t="n">
        <v>0.71</v>
      </c>
      <c r="FK701" s="456" t="n">
        <f aca="false">3000/BS701*24</f>
        <v>1.66277915059698</v>
      </c>
      <c r="FL701" s="531" t="n">
        <v>2000</v>
      </c>
      <c r="FM701" s="456" t="n">
        <f aca="false">FL701/BS701*1000</f>
        <v>46.1883097388051</v>
      </c>
      <c r="FN701" s="531" t="n">
        <v>3753</v>
      </c>
      <c r="FO701" s="533" t="n">
        <f aca="false">FN701/11.15/1.2/1000</f>
        <v>0.280493273542601</v>
      </c>
      <c r="FP701" s="450" t="n">
        <f aca="false">FN701/BS701*1000</f>
        <v>86.6723632248678</v>
      </c>
      <c r="FQ701" s="458" t="n">
        <v>36</v>
      </c>
      <c r="FR701" s="459" t="n">
        <f aca="false">FQ701/BS701*1000</f>
        <v>0.831389575298492</v>
      </c>
      <c r="FS701" s="577" t="n">
        <v>8.05</v>
      </c>
      <c r="FT701" s="578" t="n">
        <v>12.5</v>
      </c>
      <c r="FU701" s="661" t="n">
        <v>52</v>
      </c>
      <c r="FV701" s="580" t="n">
        <v>10</v>
      </c>
      <c r="FW701" s="581" t="n">
        <v>0.18</v>
      </c>
      <c r="FX701" s="580" t="n">
        <v>8</v>
      </c>
      <c r="FY701" s="453" t="n">
        <f aca="false">1-FV701/(EG701+DD701)</f>
        <v>-0.428571428571429</v>
      </c>
      <c r="FZ701" s="453" t="n">
        <f aca="false">1-FW701/(EF701+DC701)</f>
        <v>0.672727272727273</v>
      </c>
      <c r="GA701" s="430" t="n">
        <f aca="false">EF701+DC701-FW701</f>
        <v>0.37</v>
      </c>
      <c r="GB701" s="514" t="n">
        <f aca="false">1-FT701/(DZ701+CW701)</f>
        <v>0.183006535947712</v>
      </c>
      <c r="GC701" s="515" t="n">
        <f aca="false">CW701+DZ701-FT701</f>
        <v>2.8</v>
      </c>
      <c r="GD701" s="514" t="n">
        <f aca="false">1-FU701/(EA701+CX701)</f>
        <v>0.0559186637618011</v>
      </c>
      <c r="GE701" s="528" t="n">
        <f aca="false">CX701+EA701-FU701</f>
        <v>3.08000000000001</v>
      </c>
      <c r="GF701" s="462" t="n">
        <f aca="false">4100/BS701*24</f>
        <v>2.27246483914921</v>
      </c>
      <c r="GG701" s="607" t="n">
        <v>12</v>
      </c>
      <c r="GH701" s="451" t="n">
        <f aca="false">GG701/80</f>
        <v>0.15</v>
      </c>
      <c r="GI701" s="406" t="n">
        <v>84</v>
      </c>
      <c r="GJ701" s="463" t="n">
        <f aca="false">GI701/GG701</f>
        <v>7</v>
      </c>
      <c r="GK701" s="464" t="n">
        <f aca="false">GG701/(BS701/24)*1000</f>
        <v>6.65111660238794</v>
      </c>
      <c r="GL701" s="465" t="n">
        <v>8.12</v>
      </c>
      <c r="GM701" s="530" t="n">
        <v>11.6</v>
      </c>
      <c r="GN701" s="407"/>
      <c r="GO701" s="514" t="n">
        <f aca="false">1-GM701/FT701</f>
        <v>0.0720000000000001</v>
      </c>
      <c r="GP701" s="451" t="n">
        <f aca="false">1-GN701/FU701</f>
        <v>1</v>
      </c>
      <c r="GQ701" s="578" t="n">
        <v>8</v>
      </c>
      <c r="GR701" s="456" t="n">
        <f aca="false">4300/BS701*24</f>
        <v>2.38331678252234</v>
      </c>
      <c r="GS701" s="532" t="n">
        <f aca="false">HC701</f>
        <v>11.2</v>
      </c>
      <c r="GT701" s="532" t="n">
        <f aca="false">HD701</f>
        <v>34.72</v>
      </c>
      <c r="GU701" s="514" t="n">
        <f aca="false">1-GS701/GM701</f>
        <v>0.0344827586206897</v>
      </c>
      <c r="GV701" s="514"/>
      <c r="GW701" s="514" t="n">
        <f aca="false">1-HC701/FT701</f>
        <v>0.104</v>
      </c>
      <c r="GX701" s="514" t="n">
        <f aca="false">1-HD701/FU701</f>
        <v>0.332307692307692</v>
      </c>
      <c r="GY701" s="463" t="n">
        <f aca="false">GK701/(FU701-HD701)</f>
        <v>0.384902581156709</v>
      </c>
      <c r="GZ701" s="406" t="n">
        <v>40874</v>
      </c>
      <c r="HA701" s="582" t="n">
        <v>8.28</v>
      </c>
      <c r="HB701" s="452" t="n">
        <v>7.94</v>
      </c>
      <c r="HC701" s="578" t="n">
        <v>11.2</v>
      </c>
      <c r="HD701" s="464" t="n">
        <f aca="false">HC701*3.1</f>
        <v>34.72</v>
      </c>
      <c r="HE701" s="464" t="n">
        <v>12.3</v>
      </c>
      <c r="HF701" s="464" t="n">
        <f aca="false">HE701*2.7</f>
        <v>33.21</v>
      </c>
      <c r="HG701" s="583"/>
      <c r="HH701" s="576" t="n">
        <v>10</v>
      </c>
      <c r="HI701" s="584" t="n">
        <v>7680</v>
      </c>
      <c r="HJ701" s="407" t="n">
        <f aca="false">HI701*0.67</f>
        <v>5145.6</v>
      </c>
      <c r="HK701" s="407"/>
      <c r="HL701" s="550"/>
      <c r="HM701" s="585" t="n">
        <v>4.9</v>
      </c>
      <c r="HN701" s="462" t="n">
        <v>2.44</v>
      </c>
      <c r="HO701" s="575" t="n">
        <v>0.12</v>
      </c>
      <c r="HP701" s="549" t="n">
        <v>0.01</v>
      </c>
      <c r="HQ701" s="586" t="n">
        <v>3.4</v>
      </c>
      <c r="HR701" s="587" t="n">
        <v>0.18</v>
      </c>
      <c r="HS701" s="521" t="n">
        <v>0.17</v>
      </c>
      <c r="HT701" s="588" t="n">
        <v>4</v>
      </c>
      <c r="HU701" s="523" t="n">
        <f aca="false">72500/BA701*24</f>
        <v>42.7928481837633</v>
      </c>
      <c r="HV701" s="514" t="n">
        <f aca="false">1-HC701/BE701</f>
        <v>0.856777493606138</v>
      </c>
      <c r="HW701" s="514" t="n">
        <f aca="false">1-HD701/BF701</f>
        <v>0.887637540453074</v>
      </c>
      <c r="HX701" s="514" t="n">
        <f aca="false">1-HN701/BK701</f>
        <v>0.861363636363636</v>
      </c>
      <c r="HY701" s="600" t="s">
        <v>289</v>
      </c>
    </row>
    <row r="702" s="599" customFormat="true" ht="15.9" hidden="false" customHeight="true" outlineLevel="0" collapsed="false">
      <c r="A702" s="401" t="n">
        <v>44184</v>
      </c>
      <c r="B702" s="516" t="n">
        <v>40087</v>
      </c>
      <c r="C702" s="403" t="n">
        <f aca="false">B702/$B$6</f>
        <v>0.80174</v>
      </c>
      <c r="D702" s="572"/>
      <c r="E702" s="573" t="n">
        <v>31.5</v>
      </c>
      <c r="F702" s="407"/>
      <c r="G702" s="407"/>
      <c r="H702" s="403"/>
      <c r="I702" s="574"/>
      <c r="J702" s="407"/>
      <c r="K702" s="575"/>
      <c r="L702" s="575"/>
      <c r="M702" s="575"/>
      <c r="N702" s="576"/>
      <c r="O702" s="576"/>
      <c r="P702" s="410"/>
      <c r="Q702" s="410" t="n">
        <v>2160</v>
      </c>
      <c r="R702" s="410"/>
      <c r="S702" s="410"/>
      <c r="T702" s="411" t="n">
        <v>5.04</v>
      </c>
      <c r="U702" s="410" t="n">
        <f aca="false">V702/2.9</f>
        <v>3107.24137931034</v>
      </c>
      <c r="V702" s="410" t="n">
        <v>9011</v>
      </c>
      <c r="W702" s="410" t="n">
        <v>2774</v>
      </c>
      <c r="X702" s="517" t="n">
        <v>480</v>
      </c>
      <c r="Y702" s="474"/>
      <c r="Z702" s="430"/>
      <c r="AA702" s="410"/>
      <c r="AB702" s="410"/>
      <c r="AC702" s="410"/>
      <c r="AD702" s="475"/>
      <c r="AE702" s="478"/>
      <c r="AF702" s="479" t="n">
        <f aca="false">X702+Q702</f>
        <v>2640</v>
      </c>
      <c r="AG702" s="478" t="n">
        <f aca="false">AF702/$AF$6</f>
        <v>1.056</v>
      </c>
      <c r="AH702" s="479" t="n">
        <f aca="false">AI702/2.9</f>
        <v>2542.28840125392</v>
      </c>
      <c r="AI702" s="479" t="n">
        <f aca="false">(V702*Q702+F702*X702)/AF702</f>
        <v>7372.63636363636</v>
      </c>
      <c r="AJ702" s="474" t="n">
        <f aca="false">(V702*Q702+X702*F702)/1000</f>
        <v>19463.76</v>
      </c>
      <c r="AK702" s="478" t="n">
        <f aca="false">AJ702/$AJ$6</f>
        <v>0.865056</v>
      </c>
      <c r="AL702" s="448" t="n">
        <v>37</v>
      </c>
      <c r="AM702" s="480"/>
      <c r="AN702" s="474" t="n">
        <v>4689</v>
      </c>
      <c r="AO702" s="474" t="n">
        <v>4668</v>
      </c>
      <c r="AP702" s="480" t="n">
        <v>7.27</v>
      </c>
      <c r="AQ702" s="448" t="n">
        <v>743</v>
      </c>
      <c r="AR702" s="474" t="n">
        <f aca="false">AQ702*3</f>
        <v>2229</v>
      </c>
      <c r="AS702" s="658" t="n">
        <f aca="false">AR702/AQ702</f>
        <v>3</v>
      </c>
      <c r="AT702" s="474" t="n">
        <v>4830</v>
      </c>
      <c r="AU702" s="448"/>
      <c r="AV702" s="481" t="n">
        <v>1.4</v>
      </c>
      <c r="AW702" s="480"/>
      <c r="AX702" s="480"/>
      <c r="AY702" s="481"/>
      <c r="AZ702" s="481"/>
      <c r="BA702" s="421" t="n">
        <f aca="false">CC702+DF702</f>
        <v>36037</v>
      </c>
      <c r="BB702" s="422" t="n">
        <f aca="false">BA702/$BA$6</f>
        <v>0.72074</v>
      </c>
      <c r="BC702" s="423"/>
      <c r="BD702" s="424" t="n">
        <v>8.01</v>
      </c>
      <c r="BE702" s="425" t="n">
        <v>46.1</v>
      </c>
      <c r="BF702" s="421" t="n">
        <v>217</v>
      </c>
      <c r="BG702" s="427" t="n">
        <v>7540</v>
      </c>
      <c r="BH702" s="421" t="n">
        <f aca="false">BG702*0.67</f>
        <v>5051.8</v>
      </c>
      <c r="BI702" s="433"/>
      <c r="BJ702" s="422"/>
      <c r="BK702" s="428" t="n">
        <v>16.9</v>
      </c>
      <c r="BL702" s="428"/>
      <c r="BM702" s="429"/>
      <c r="BN702" s="423"/>
      <c r="BO702" s="426" t="n">
        <v>409</v>
      </c>
      <c r="BP702" s="426"/>
      <c r="BQ702" s="424" t="n">
        <v>5.96</v>
      </c>
      <c r="BR702" s="422" t="n">
        <f aca="false">BQ702/$BQ$6</f>
        <v>0.827777777777778</v>
      </c>
      <c r="BS702" s="410" t="n">
        <f aca="false">BA702+AF702</f>
        <v>38677</v>
      </c>
      <c r="BT702" s="430" t="n">
        <f aca="false">(BD702*BA702+AP702*AF702)/(AF702+BA702)</f>
        <v>7.95948936060191</v>
      </c>
      <c r="BU702" s="431" t="n">
        <f aca="false">(AQ702*Y702+BA702*BE702)/(BA702+Y702)</f>
        <v>46.1</v>
      </c>
      <c r="BV702" s="431" t="n">
        <f aca="false">(BA702*BF702+AR702*AF702)/(AF702+BA702)</f>
        <v>354.334333066163</v>
      </c>
      <c r="BW702" s="431" t="n">
        <f aca="false">(BA702*BG702+AS702*AF702)/(AF702+BA702)</f>
        <v>7025.54231196835</v>
      </c>
      <c r="BX702" s="431" t="n">
        <f aca="false">BW702*0.65</f>
        <v>4566.60250277943</v>
      </c>
      <c r="BY702" s="431" t="n">
        <f aca="false">(BK702*BA702+AY702*AF702)/BS702</f>
        <v>15.7464462083409</v>
      </c>
      <c r="BZ702" s="431"/>
      <c r="CA702" s="432"/>
      <c r="CB702" s="431" t="n">
        <f aca="false">BO702</f>
        <v>409</v>
      </c>
      <c r="CC702" s="433" t="n">
        <v>20241</v>
      </c>
      <c r="CD702" s="412" t="n">
        <f aca="false">CC702+AF702/2</f>
        <v>21561</v>
      </c>
      <c r="CE702" s="422" t="n">
        <f aca="false">CD702/25000</f>
        <v>0.86244</v>
      </c>
      <c r="CF702" s="434" t="n">
        <f aca="false">6700/CD702*24</f>
        <v>7.4579101154863</v>
      </c>
      <c r="CG702" s="435"/>
      <c r="CH702" s="428"/>
      <c r="CI702" s="447" t="n">
        <f aca="false">9500/CD702*24</f>
        <v>10.5746486712119</v>
      </c>
      <c r="CJ702" s="437" t="n">
        <v>22.9</v>
      </c>
      <c r="CK702" s="437" t="n">
        <v>1.15</v>
      </c>
      <c r="CL702" s="424"/>
      <c r="CM702" s="424" t="n">
        <v>15</v>
      </c>
      <c r="CN702" s="424" t="n">
        <v>73</v>
      </c>
      <c r="CO702" s="433"/>
      <c r="CP702" s="433"/>
      <c r="CQ702" s="438"/>
      <c r="CR702" s="438" t="n">
        <v>0.97</v>
      </c>
      <c r="CS702" s="425"/>
      <c r="CT702" s="433" t="n">
        <f aca="false">3500/CD702*24</f>
        <v>3.89592319465702</v>
      </c>
      <c r="CU702" s="435" t="n">
        <v>5.31</v>
      </c>
      <c r="CV702" s="439"/>
      <c r="CW702" s="440"/>
      <c r="CX702" s="661"/>
      <c r="CY702" s="442"/>
      <c r="CZ702" s="443"/>
      <c r="DA702" s="443"/>
      <c r="DB702" s="443"/>
      <c r="DC702" s="443"/>
      <c r="DD702" s="444"/>
      <c r="DE702" s="441"/>
      <c r="DF702" s="445" t="n">
        <v>15796</v>
      </c>
      <c r="DG702" s="446" t="n">
        <f aca="false">DF702+AF702/2</f>
        <v>17116</v>
      </c>
      <c r="DH702" s="422" t="n">
        <f aca="false">DG702/25000</f>
        <v>0.68464</v>
      </c>
      <c r="DI702" s="447" t="n">
        <f aca="false">6700/DG702*24</f>
        <v>9.3947183921477</v>
      </c>
      <c r="DJ702" s="435" t="n">
        <v>7.81</v>
      </c>
      <c r="DK702" s="428" t="n">
        <v>2.1</v>
      </c>
      <c r="DL702" s="447" t="n">
        <f aca="false">9500/DG702*24</f>
        <v>13.3208693620005</v>
      </c>
      <c r="DM702" s="423" t="n">
        <v>22.8</v>
      </c>
      <c r="DN702" s="423" t="n">
        <v>1.03</v>
      </c>
      <c r="DO702" s="424" t="n">
        <v>7.75</v>
      </c>
      <c r="DP702" s="424" t="n">
        <v>15.2</v>
      </c>
      <c r="DQ702" s="424" t="n">
        <v>73</v>
      </c>
      <c r="DR702" s="433"/>
      <c r="DS702" s="433"/>
      <c r="DT702" s="438"/>
      <c r="DU702" s="438" t="n">
        <v>0.97</v>
      </c>
      <c r="DV702" s="425"/>
      <c r="DW702" s="447" t="n">
        <f aca="false">3500/DG702*24</f>
        <v>4.90768871231596</v>
      </c>
      <c r="DX702" s="435" t="n">
        <v>5.68</v>
      </c>
      <c r="DY702" s="439" t="n">
        <v>8.03</v>
      </c>
      <c r="DZ702" s="440" t="n">
        <v>14.2</v>
      </c>
      <c r="EA702" s="661" t="n">
        <f aca="false">DZ702*3.6</f>
        <v>51.12</v>
      </c>
      <c r="EB702" s="442" t="n">
        <v>7540</v>
      </c>
      <c r="EC702" s="443" t="n">
        <v>3.9</v>
      </c>
      <c r="ED702" s="443" t="n">
        <v>0.16</v>
      </c>
      <c r="EE702" s="443" t="n">
        <v>2.6</v>
      </c>
      <c r="EF702" s="443" t="n">
        <v>0.4</v>
      </c>
      <c r="EG702" s="444" t="n">
        <v>4</v>
      </c>
      <c r="EH702" s="441" t="n">
        <v>16</v>
      </c>
      <c r="EI702" s="430" t="n">
        <f aca="false">DY702</f>
        <v>8.03</v>
      </c>
      <c r="EJ702" s="448" t="n">
        <f aca="false">DZ702</f>
        <v>14.2</v>
      </c>
      <c r="EK702" s="449" t="n">
        <f aca="false">EA702</f>
        <v>51.12</v>
      </c>
      <c r="EL702" s="418" t="n">
        <f aca="false">EB702</f>
        <v>7540</v>
      </c>
      <c r="EM702" s="432" t="n">
        <f aca="false">EC702</f>
        <v>3.9</v>
      </c>
      <c r="EN702" s="432" t="n">
        <f aca="false">ED702</f>
        <v>0.16</v>
      </c>
      <c r="EO702" s="432" t="n">
        <f aca="false">EE702</f>
        <v>2.6</v>
      </c>
      <c r="EP702" s="432" t="n">
        <f aca="false">EF702</f>
        <v>0.4</v>
      </c>
      <c r="EQ702" s="431" t="n">
        <f aca="false">EG702</f>
        <v>4</v>
      </c>
      <c r="ER702" s="449" t="n">
        <f aca="false">EH702</f>
        <v>16</v>
      </c>
      <c r="ES702" s="450" t="n">
        <f aca="false">44000/(BA702+AF702)*24</f>
        <v>27.3030483232929</v>
      </c>
      <c r="ET702" s="451" t="n">
        <f aca="false">(BA702+AF702)/BA$6</f>
        <v>0.77354</v>
      </c>
      <c r="EU702" s="452" t="n">
        <f aca="false">BV702/1000/ES702*24</f>
        <v>0.311467931818182</v>
      </c>
      <c r="EV702" s="451" t="n">
        <f aca="false">EU702/$EU$6</f>
        <v>0.576792466329966</v>
      </c>
      <c r="EW702" s="514" t="n">
        <f aca="false">1-EM702/BY702</f>
        <v>0.752325067612134</v>
      </c>
      <c r="EX702" s="515" t="n">
        <f aca="false">BY702-EM702</f>
        <v>11.8464462083409</v>
      </c>
      <c r="EY702" s="514" t="n">
        <f aca="false">1-EJ702/BU702</f>
        <v>0.691973969631236</v>
      </c>
      <c r="EZ702" s="515" t="n">
        <f aca="false">BU702-EJ702</f>
        <v>31.9</v>
      </c>
      <c r="FA702" s="451" t="n">
        <f aca="false">1-EK702/BV702</f>
        <v>0.855729475725248</v>
      </c>
      <c r="FB702" s="432" t="n">
        <f aca="false">BV702-EK702</f>
        <v>303.214333066163</v>
      </c>
      <c r="FC702" s="453"/>
      <c r="FD702" s="432"/>
      <c r="FE702" s="453" t="n">
        <f aca="false">1-EQ702/CB702</f>
        <v>0.990220048899755</v>
      </c>
      <c r="FF702" s="431" t="n">
        <f aca="false">CB702-EQ702</f>
        <v>405</v>
      </c>
      <c r="FG702" s="406" t="n">
        <v>50400</v>
      </c>
      <c r="FH702" s="590" t="n">
        <v>250</v>
      </c>
      <c r="FI702" s="591" t="n">
        <v>28.8</v>
      </c>
      <c r="FJ702" s="592" t="n">
        <v>0.76</v>
      </c>
      <c r="FK702" s="456" t="n">
        <f aca="false">3000/BS702*24</f>
        <v>1.86157147658815</v>
      </c>
      <c r="FL702" s="531" t="n">
        <v>2000</v>
      </c>
      <c r="FM702" s="456" t="n">
        <f aca="false">FL702/BS702*1000</f>
        <v>51.7103187941154</v>
      </c>
      <c r="FN702" s="531" t="n">
        <v>3475</v>
      </c>
      <c r="FO702" s="533" t="n">
        <f aca="false">FN702/11.15/1.2/1000</f>
        <v>0.259715994020927</v>
      </c>
      <c r="FP702" s="450" t="n">
        <f aca="false">FN702/BS702*1000</f>
        <v>89.8466789047754</v>
      </c>
      <c r="FQ702" s="458" t="n">
        <v>36</v>
      </c>
      <c r="FR702" s="459" t="n">
        <f aca="false">FQ702/BS702*1000</f>
        <v>0.930785738294076</v>
      </c>
      <c r="FS702" s="577" t="n">
        <v>8.04</v>
      </c>
      <c r="FT702" s="578" t="n">
        <v>11.5</v>
      </c>
      <c r="FU702" s="661" t="n">
        <v>48</v>
      </c>
      <c r="FV702" s="580" t="n">
        <v>26</v>
      </c>
      <c r="FW702" s="581"/>
      <c r="FX702" s="580"/>
      <c r="FY702" s="453" t="n">
        <f aca="false">1-FV702/(EG702+DD702)</f>
        <v>-5.5</v>
      </c>
      <c r="FZ702" s="453"/>
      <c r="GA702" s="430"/>
      <c r="GB702" s="514" t="n">
        <f aca="false">1-FT702/(DZ702+CW702)</f>
        <v>0.190140845070423</v>
      </c>
      <c r="GC702" s="515" t="n">
        <f aca="false">(CW702+DZ702-FT702)</f>
        <v>2.7</v>
      </c>
      <c r="GD702" s="514" t="n">
        <f aca="false">1-FU702/(EA702+CX702)</f>
        <v>0.0610328638497653</v>
      </c>
      <c r="GE702" s="528" t="n">
        <f aca="false">CX702+EA702-FU702</f>
        <v>3.12</v>
      </c>
      <c r="GF702" s="462" t="n">
        <f aca="false">4100/BS702*24</f>
        <v>2.54414768467048</v>
      </c>
      <c r="GG702" s="607" t="n">
        <v>12</v>
      </c>
      <c r="GH702" s="451" t="n">
        <f aca="false">GG702/80</f>
        <v>0.15</v>
      </c>
      <c r="GI702" s="406" t="n">
        <v>84</v>
      </c>
      <c r="GJ702" s="463" t="n">
        <f aca="false">GI702/GG702</f>
        <v>7</v>
      </c>
      <c r="GK702" s="464" t="n">
        <f aca="false">GG702/(BS702/24)*1000</f>
        <v>7.44628590635261</v>
      </c>
      <c r="GL702" s="465" t="n">
        <v>8.18</v>
      </c>
      <c r="GM702" s="530" t="n">
        <v>10.8</v>
      </c>
      <c r="GN702" s="407"/>
      <c r="GO702" s="514" t="n">
        <f aca="false">1-GM702/FT702</f>
        <v>0.0608695652173913</v>
      </c>
      <c r="GP702" s="451" t="n">
        <f aca="false">1-GN702/FU702</f>
        <v>1</v>
      </c>
      <c r="GQ702" s="578" t="n">
        <v>8</v>
      </c>
      <c r="GR702" s="456" t="n">
        <f aca="false">4300/BS702*24</f>
        <v>2.66825244977635</v>
      </c>
      <c r="GS702" s="532" t="n">
        <f aca="false">HC702</f>
        <v>10.4</v>
      </c>
      <c r="GT702" s="532" t="n">
        <f aca="false">HD702</f>
        <v>32.24</v>
      </c>
      <c r="GU702" s="514" t="n">
        <f aca="false">1-GS702/GM702</f>
        <v>0.0370370370370371</v>
      </c>
      <c r="GV702" s="514"/>
      <c r="GW702" s="514" t="n">
        <f aca="false">1-HC702/FT702</f>
        <v>0.0956521739130435</v>
      </c>
      <c r="GX702" s="514" t="n">
        <f aca="false">1-HD702/FU702</f>
        <v>0.328333333333333</v>
      </c>
      <c r="GY702" s="463" t="n">
        <f aca="false">GK702/(FU702-HD702)</f>
        <v>0.472480070200039</v>
      </c>
      <c r="GZ702" s="406" t="n">
        <v>40897</v>
      </c>
      <c r="HA702" s="582" t="n">
        <v>8.33</v>
      </c>
      <c r="HB702" s="452" t="n">
        <v>7.95</v>
      </c>
      <c r="HC702" s="578" t="n">
        <v>10.4</v>
      </c>
      <c r="HD702" s="464" t="n">
        <f aca="false">HC702*3.1</f>
        <v>32.24</v>
      </c>
      <c r="HE702" s="464" t="n">
        <v>10.1</v>
      </c>
      <c r="HF702" s="464" t="n">
        <f aca="false">HE702*2.7</f>
        <v>27.27</v>
      </c>
      <c r="HG702" s="583"/>
      <c r="HH702" s="576" t="n">
        <v>10</v>
      </c>
      <c r="HI702" s="584" t="n">
        <v>7540</v>
      </c>
      <c r="HJ702" s="407" t="n">
        <f aca="false">HI702*0.67</f>
        <v>5051.8</v>
      </c>
      <c r="HK702" s="407"/>
      <c r="HL702" s="550"/>
      <c r="HM702" s="585"/>
      <c r="HN702" s="462" t="n">
        <v>1.6</v>
      </c>
      <c r="HO702" s="575"/>
      <c r="HP702" s="549" t="n">
        <v>0.01</v>
      </c>
      <c r="HQ702" s="586"/>
      <c r="HR702" s="587"/>
      <c r="HS702" s="521" t="n">
        <v>0.14</v>
      </c>
      <c r="HT702" s="588" t="n">
        <v>4</v>
      </c>
      <c r="HU702" s="523" t="n">
        <f aca="false">72500/BA702*24</f>
        <v>48.2837084108</v>
      </c>
      <c r="HV702" s="514" t="n">
        <f aca="false">1-HC702/BE702</f>
        <v>0.774403470715835</v>
      </c>
      <c r="HW702" s="514" t="n">
        <f aca="false">1-HD702/BF702</f>
        <v>0.851428571428571</v>
      </c>
      <c r="HX702" s="514" t="n">
        <f aca="false">1-HN702/BK702</f>
        <v>0.905325443786982</v>
      </c>
      <c r="HY702" s="600"/>
    </row>
    <row r="703" customFormat="false" ht="15.9" hidden="false" customHeight="true" outlineLevel="0" collapsed="false">
      <c r="A703" s="486" t="n">
        <v>44185</v>
      </c>
      <c r="B703" s="487" t="n">
        <v>37079</v>
      </c>
      <c r="C703" s="488" t="n">
        <f aca="false">B703/$B$6</f>
        <v>0.74158</v>
      </c>
      <c r="D703" s="489"/>
      <c r="E703" s="490" t="n">
        <v>34.5</v>
      </c>
      <c r="F703" s="491"/>
      <c r="G703" s="491"/>
      <c r="H703" s="488"/>
      <c r="I703" s="491"/>
      <c r="J703" s="491"/>
      <c r="K703" s="492"/>
      <c r="L703" s="492"/>
      <c r="M703" s="492"/>
      <c r="N703" s="493"/>
      <c r="O703" s="493"/>
      <c r="P703" s="410"/>
      <c r="Q703" s="410" t="n">
        <v>2160</v>
      </c>
      <c r="R703" s="410"/>
      <c r="S703" s="410"/>
      <c r="T703" s="411" t="n">
        <v>5.03</v>
      </c>
      <c r="U703" s="412" t="n">
        <f aca="false">V703/2.9</f>
        <v>2812.75862068966</v>
      </c>
      <c r="V703" s="410" t="n">
        <v>8157</v>
      </c>
      <c r="W703" s="410" t="n">
        <v>2406</v>
      </c>
      <c r="X703" s="413" t="n">
        <v>480</v>
      </c>
      <c r="Y703" s="474"/>
      <c r="Z703" s="430"/>
      <c r="AA703" s="448"/>
      <c r="AB703" s="410"/>
      <c r="AC703" s="410"/>
      <c r="AD703" s="475"/>
      <c r="AE703" s="478"/>
      <c r="AF703" s="479" t="n">
        <f aca="false">X703+Q703</f>
        <v>2640</v>
      </c>
      <c r="AG703" s="478" t="n">
        <f aca="false">AF703/$AF$6</f>
        <v>1.056</v>
      </c>
      <c r="AH703" s="479" t="n">
        <f aca="false">AI703/2.9</f>
        <v>2301.34796238244</v>
      </c>
      <c r="AI703" s="479" t="n">
        <f aca="false">(V703*Q703+F703*X703)/AF703</f>
        <v>6673.90909090909</v>
      </c>
      <c r="AJ703" s="474" t="n">
        <f aca="false">(V703*Q703+X703*F703)/1000</f>
        <v>17619.12</v>
      </c>
      <c r="AK703" s="478" t="n">
        <f aca="false">AJ703/$AJ$6</f>
        <v>0.783072</v>
      </c>
      <c r="AL703" s="448" t="n">
        <v>37</v>
      </c>
      <c r="AM703" s="480"/>
      <c r="AN703" s="474" t="n">
        <v>4868</v>
      </c>
      <c r="AO703" s="474" t="n">
        <v>4818</v>
      </c>
      <c r="AP703" s="480" t="n">
        <v>7.26</v>
      </c>
      <c r="AQ703" s="448" t="n">
        <v>666</v>
      </c>
      <c r="AR703" s="474" t="n">
        <f aca="false">AQ703*3</f>
        <v>1998</v>
      </c>
      <c r="AS703" s="658" t="n">
        <f aca="false">AR703/AQ703</f>
        <v>3</v>
      </c>
      <c r="AT703" s="474" t="n">
        <v>4800</v>
      </c>
      <c r="AU703" s="448"/>
      <c r="AV703" s="481" t="n">
        <v>0.8</v>
      </c>
      <c r="AW703" s="480"/>
      <c r="AX703" s="480"/>
      <c r="AY703" s="481"/>
      <c r="AZ703" s="481"/>
      <c r="BA703" s="421" t="n">
        <f aca="false">CC703+DF703</f>
        <v>39078</v>
      </c>
      <c r="BB703" s="422" t="n">
        <f aca="false">BA703/$BA$6</f>
        <v>0.78156</v>
      </c>
      <c r="BC703" s="423"/>
      <c r="BD703" s="424" t="n">
        <v>8.22</v>
      </c>
      <c r="BE703" s="425" t="n">
        <v>63.8</v>
      </c>
      <c r="BF703" s="426" t="n">
        <v>208</v>
      </c>
      <c r="BG703" s="427" t="n">
        <v>8620</v>
      </c>
      <c r="BH703" s="421" t="n">
        <f aca="false">BG703*0.67</f>
        <v>5775.4</v>
      </c>
      <c r="BI703" s="421"/>
      <c r="BJ703" s="422"/>
      <c r="BK703" s="428" t="n">
        <v>19.5</v>
      </c>
      <c r="BL703" s="428"/>
      <c r="BM703" s="429"/>
      <c r="BN703" s="423"/>
      <c r="BO703" s="426" t="n">
        <v>177</v>
      </c>
      <c r="BP703" s="426"/>
      <c r="BQ703" s="424" t="n">
        <v>6.05</v>
      </c>
      <c r="BR703" s="422" t="n">
        <f aca="false">BQ703/$BQ$6</f>
        <v>0.840277777777778</v>
      </c>
      <c r="BS703" s="410" t="n">
        <f aca="false">BA703+AF703</f>
        <v>41718</v>
      </c>
      <c r="BT703" s="430" t="n">
        <f aca="false">(BD703*BA703+AP703*AF703)/(AF703+BA703)</f>
        <v>8.15924924493025</v>
      </c>
      <c r="BU703" s="431" t="n">
        <f aca="false">(AQ703*Y703+BA703*BE703)/(BA703+Y703)</f>
        <v>63.8</v>
      </c>
      <c r="BV703" s="431" t="n">
        <f aca="false">(BA703*BF703+AR703*AF703)/(AF703+BA703)</f>
        <v>321.274845390479</v>
      </c>
      <c r="BW703" s="431" t="n">
        <f aca="false">(BA703*BG703+AS703*AF703)/(AF703+BA703)</f>
        <v>8074.69869121243</v>
      </c>
      <c r="BX703" s="431" t="n">
        <f aca="false">BW703*0.65</f>
        <v>5248.55414928808</v>
      </c>
      <c r="BY703" s="431" t="n">
        <f aca="false">(BK703*BA703+AY703*AF703)/BS703</f>
        <v>18.2660002876456</v>
      </c>
      <c r="BZ703" s="431"/>
      <c r="CA703" s="432"/>
      <c r="CB703" s="431" t="n">
        <f aca="false">BO703</f>
        <v>177</v>
      </c>
      <c r="CC703" s="433" t="n">
        <v>20492</v>
      </c>
      <c r="CD703" s="412" t="n">
        <f aca="false">CC703+AF703/2</f>
        <v>21812</v>
      </c>
      <c r="CE703" s="422" t="n">
        <f aca="false">CD703/25000</f>
        <v>0.87248</v>
      </c>
      <c r="CF703" s="434" t="n">
        <f aca="false">6700/CD703*24</f>
        <v>7.37208875848157</v>
      </c>
      <c r="CG703" s="435" t="n">
        <v>7.96</v>
      </c>
      <c r="CH703" s="428" t="n">
        <v>3</v>
      </c>
      <c r="CI703" s="447" t="n">
        <f aca="false">9500/CD703*24</f>
        <v>10.4529616724739</v>
      </c>
      <c r="CJ703" s="437" t="n">
        <v>22.8</v>
      </c>
      <c r="CK703" s="437" t="n">
        <v>1.11</v>
      </c>
      <c r="CL703" s="424" t="n">
        <v>7.88</v>
      </c>
      <c r="CM703" s="424" t="n">
        <v>15.2</v>
      </c>
      <c r="CN703" s="424" t="n">
        <v>60</v>
      </c>
      <c r="CO703" s="433"/>
      <c r="CP703" s="433"/>
      <c r="CQ703" s="438"/>
      <c r="CR703" s="438" t="n">
        <v>0.96</v>
      </c>
      <c r="CS703" s="482"/>
      <c r="CT703" s="433" t="n">
        <f aca="false">3500/CD703*24</f>
        <v>3.85109114249037</v>
      </c>
      <c r="CU703" s="435" t="n">
        <v>5.5</v>
      </c>
      <c r="CV703" s="494" t="n">
        <v>8.02</v>
      </c>
      <c r="CW703" s="495" t="n">
        <v>15.5</v>
      </c>
      <c r="CX703" s="496" t="n">
        <f aca="false">CW703*3.6</f>
        <v>55.8</v>
      </c>
      <c r="CY703" s="497" t="n">
        <v>7630</v>
      </c>
      <c r="CZ703" s="498" t="n">
        <v>4.7</v>
      </c>
      <c r="DA703" s="498" t="n">
        <v>0.14</v>
      </c>
      <c r="DB703" s="498" t="n">
        <v>4</v>
      </c>
      <c r="DC703" s="498" t="n">
        <v>0.35</v>
      </c>
      <c r="DD703" s="499" t="n">
        <v>8</v>
      </c>
      <c r="DE703" s="499" t="n">
        <v>16</v>
      </c>
      <c r="DF703" s="433" t="n">
        <v>18586</v>
      </c>
      <c r="DG703" s="446" t="n">
        <f aca="false">DF703+AF703/2</f>
        <v>19906</v>
      </c>
      <c r="DH703" s="422" t="n">
        <f aca="false">DG703/25000</f>
        <v>0.79624</v>
      </c>
      <c r="DI703" s="447" t="n">
        <f aca="false">6700/DG703*24</f>
        <v>8.07796644227871</v>
      </c>
      <c r="DJ703" s="435"/>
      <c r="DK703" s="428" t="n">
        <v>3</v>
      </c>
      <c r="DL703" s="447" t="n">
        <f aca="false">9500/DG703*24</f>
        <v>11.4538330151713</v>
      </c>
      <c r="DM703" s="542" t="n">
        <v>22.7</v>
      </c>
      <c r="DN703" s="542" t="n">
        <v>0.93</v>
      </c>
      <c r="DO703" s="543"/>
      <c r="DP703" s="543" t="n">
        <v>15.6</v>
      </c>
      <c r="DQ703" s="543" t="n">
        <v>60</v>
      </c>
      <c r="DR703" s="433"/>
      <c r="DS703" s="433"/>
      <c r="DT703" s="438"/>
      <c r="DU703" s="438" t="n">
        <v>0.97</v>
      </c>
      <c r="DV703" s="482"/>
      <c r="DW703" s="447" t="n">
        <f aca="false">3500/DG703*24</f>
        <v>4.21983321611574</v>
      </c>
      <c r="DX703" s="435" t="n">
        <v>5.68</v>
      </c>
      <c r="DY703" s="494"/>
      <c r="DZ703" s="495"/>
      <c r="EA703" s="496"/>
      <c r="EB703" s="497"/>
      <c r="EC703" s="498"/>
      <c r="ED703" s="498"/>
      <c r="EE703" s="498"/>
      <c r="EF703" s="498"/>
      <c r="EG703" s="499"/>
      <c r="EH703" s="496"/>
      <c r="EI703" s="430" t="n">
        <f aca="false">CV703</f>
        <v>8.02</v>
      </c>
      <c r="EJ703" s="448" t="n">
        <f aca="false">CW703</f>
        <v>15.5</v>
      </c>
      <c r="EK703" s="449" t="n">
        <f aca="false">CX703</f>
        <v>55.8</v>
      </c>
      <c r="EL703" s="418" t="n">
        <f aca="false">CY703</f>
        <v>7630</v>
      </c>
      <c r="EM703" s="432" t="n">
        <f aca="false">CZ703</f>
        <v>4.7</v>
      </c>
      <c r="EN703" s="432" t="n">
        <f aca="false">DA703</f>
        <v>0.14</v>
      </c>
      <c r="EO703" s="432" t="n">
        <f aca="false">DB703</f>
        <v>4</v>
      </c>
      <c r="EP703" s="432" t="n">
        <f aca="false">DC703</f>
        <v>0.35</v>
      </c>
      <c r="EQ703" s="431" t="n">
        <f aca="false">DD703</f>
        <v>8</v>
      </c>
      <c r="ER703" s="449" t="n">
        <f aca="false">DE703</f>
        <v>16</v>
      </c>
      <c r="ES703" s="450" t="n">
        <f aca="false">44000/(BA703+AF703)*24</f>
        <v>25.3128146123975</v>
      </c>
      <c r="ET703" s="451" t="n">
        <f aca="false">(BA703+AF703)/BA$6</f>
        <v>0.83436</v>
      </c>
      <c r="EU703" s="452" t="n">
        <f aca="false">BV703/1000/ES703*24</f>
        <v>0.304612363636364</v>
      </c>
      <c r="EV703" s="500" t="n">
        <f aca="false">EU703/$EU$6</f>
        <v>0.56409696969697</v>
      </c>
      <c r="EW703" s="514" t="n">
        <f aca="false">1-EM703/BY703</f>
        <v>0.74269134315196</v>
      </c>
      <c r="EX703" s="515" t="n">
        <f aca="false">BY703-EM703</f>
        <v>13.5660002876456</v>
      </c>
      <c r="EY703" s="514" t="n">
        <f aca="false">1-EJ703/BU703</f>
        <v>0.75705329153605</v>
      </c>
      <c r="EZ703" s="515" t="n">
        <f aca="false">BU703-EJ703</f>
        <v>48.3</v>
      </c>
      <c r="FA703" s="451" t="n">
        <f aca="false">1-EK703/BV703</f>
        <v>0.826316934548111</v>
      </c>
      <c r="FB703" s="432" t="n">
        <f aca="false">BV703-EK703</f>
        <v>265.474845390479</v>
      </c>
      <c r="FC703" s="453"/>
      <c r="FD703" s="432"/>
      <c r="FE703" s="453" t="n">
        <f aca="false">1-EQ703/CB703</f>
        <v>0.954802259887006</v>
      </c>
      <c r="FF703" s="431" t="n">
        <f aca="false">CB703-EQ703</f>
        <v>169</v>
      </c>
      <c r="FG703" s="491" t="n">
        <v>50400</v>
      </c>
      <c r="FH703" s="602" t="n">
        <v>216</v>
      </c>
      <c r="FI703" s="502" t="n">
        <v>45.64</v>
      </c>
      <c r="FJ703" s="488" t="n">
        <v>0.76</v>
      </c>
      <c r="FK703" s="456" t="n">
        <f aca="false">3000/BS703*24</f>
        <v>1.72587372357256</v>
      </c>
      <c r="FL703" s="491" t="n">
        <v>2000</v>
      </c>
      <c r="FM703" s="456" t="n">
        <f aca="false">FL703/BS703*1000</f>
        <v>47.9409367659044</v>
      </c>
      <c r="FN703" s="491" t="n">
        <v>6494</v>
      </c>
      <c r="FO703" s="533" t="n">
        <f aca="false">FN703/11.15/1.2/1000</f>
        <v>0.485351270553064</v>
      </c>
      <c r="FP703" s="450" t="n">
        <f aca="false">FN703/BS703*1000</f>
        <v>155.664221678892</v>
      </c>
      <c r="FQ703" s="504" t="n">
        <v>36</v>
      </c>
      <c r="FR703" s="459" t="n">
        <f aca="false">FQ703/BS703*1000</f>
        <v>0.862936861786279</v>
      </c>
      <c r="FS703" s="505" t="n">
        <v>8.02</v>
      </c>
      <c r="FT703" s="536" t="n">
        <v>11.6</v>
      </c>
      <c r="FU703" s="496" t="n">
        <v>48</v>
      </c>
      <c r="FV703" s="491" t="n">
        <v>4</v>
      </c>
      <c r="FW703" s="505"/>
      <c r="FX703" s="491"/>
      <c r="FY703" s="453" t="n">
        <f aca="false">1-FV703/(EG703+DD703)</f>
        <v>0.5</v>
      </c>
      <c r="FZ703" s="453"/>
      <c r="GA703" s="430"/>
      <c r="GB703" s="500" t="n">
        <f aca="false">1-FT703/(DZ703+CW703)</f>
        <v>0.251612903225806</v>
      </c>
      <c r="GC703" s="515" t="n">
        <f aca="false">CW703+DZ703-FT703</f>
        <v>3.9</v>
      </c>
      <c r="GD703" s="514" t="n">
        <f aca="false">1-FU703/(EA703+CX703)</f>
        <v>0.139784946236559</v>
      </c>
      <c r="GE703" s="528" t="n">
        <f aca="false">CX703+EA703-FU703</f>
        <v>7.8</v>
      </c>
      <c r="GF703" s="462" t="n">
        <f aca="false">4100/BS703*24</f>
        <v>2.3586940888825</v>
      </c>
      <c r="GG703" s="491" t="n">
        <v>12</v>
      </c>
      <c r="GH703" s="527" t="n">
        <f aca="false">GG703/80</f>
        <v>0.15</v>
      </c>
      <c r="GI703" s="491" t="n">
        <v>84</v>
      </c>
      <c r="GJ703" s="545" t="n">
        <f aca="false">GI703/GG703</f>
        <v>7</v>
      </c>
      <c r="GK703" s="464" t="n">
        <f aca="false">GG703/(BS703/24)*1000</f>
        <v>6.90349489429023</v>
      </c>
      <c r="GL703" s="508" t="n">
        <v>8.11</v>
      </c>
      <c r="GM703" s="536" t="n">
        <v>10.9</v>
      </c>
      <c r="GN703" s="537"/>
      <c r="GO703" s="527" t="n">
        <f aca="false">1-GM703/FT703</f>
        <v>0.0603448275862069</v>
      </c>
      <c r="GP703" s="527" t="n">
        <f aca="false">1-GN703/FU703</f>
        <v>1</v>
      </c>
      <c r="GQ703" s="536" t="n">
        <v>8</v>
      </c>
      <c r="GR703" s="456" t="n">
        <f aca="false">4300/BS703*24</f>
        <v>2.47375233712067</v>
      </c>
      <c r="GS703" s="537" t="n">
        <f aca="false">HC703</f>
        <v>10.8</v>
      </c>
      <c r="GT703" s="537" t="n">
        <f aca="false">HD703</f>
        <v>33.48</v>
      </c>
      <c r="GU703" s="527" t="n">
        <f aca="false">1-GS703/GM703</f>
        <v>0.00917431192660545</v>
      </c>
      <c r="GV703" s="527"/>
      <c r="GW703" s="527" t="n">
        <f aca="false">1-HC703/FT703</f>
        <v>0.0689655172413792</v>
      </c>
      <c r="GX703" s="527" t="n">
        <f aca="false">1-HD703/FU703</f>
        <v>0.3025</v>
      </c>
      <c r="GY703" s="463" t="n">
        <f aca="false">GK703/(FU703-HD703)</f>
        <v>0.4754473067693</v>
      </c>
      <c r="GZ703" s="491" t="n">
        <v>41340</v>
      </c>
      <c r="HA703" s="494" t="n">
        <v>8.32</v>
      </c>
      <c r="HB703" s="494" t="n">
        <v>7.99</v>
      </c>
      <c r="HC703" s="495" t="n">
        <v>10.8</v>
      </c>
      <c r="HD703" s="499" t="n">
        <f aca="false">HC703*3.1</f>
        <v>33.48</v>
      </c>
      <c r="HE703" s="499" t="n">
        <v>10.1</v>
      </c>
      <c r="HF703" s="499" t="n">
        <f aca="false">HE703*2.7</f>
        <v>27.27</v>
      </c>
      <c r="HG703" s="499"/>
      <c r="HH703" s="493" t="n">
        <v>6</v>
      </c>
      <c r="HI703" s="509" t="n">
        <v>7600</v>
      </c>
      <c r="HJ703" s="491" t="n">
        <f aca="false">HI703*0.67</f>
        <v>5092</v>
      </c>
      <c r="HK703" s="491"/>
      <c r="HL703" s="491"/>
      <c r="HM703" s="544"/>
      <c r="HN703" s="507" t="n">
        <v>2.24</v>
      </c>
      <c r="HO703" s="492"/>
      <c r="HP703" s="546" t="n">
        <v>0.01</v>
      </c>
      <c r="HQ703" s="524"/>
      <c r="HR703" s="525"/>
      <c r="HS703" s="525" t="n">
        <v>0.13</v>
      </c>
      <c r="HT703" s="512" t="n">
        <v>4</v>
      </c>
      <c r="HU703" s="526" t="n">
        <f aca="false">72500/BA703*24</f>
        <v>44.5263319514817</v>
      </c>
      <c r="HV703" s="527" t="n">
        <f aca="false">1-HC703/BE703</f>
        <v>0.830721003134796</v>
      </c>
      <c r="HW703" s="527" t="n">
        <f aca="false">1-HD703/BF703</f>
        <v>0.839038461538462</v>
      </c>
      <c r="HX703" s="527" t="n">
        <f aca="false">1-HN703/BK703</f>
        <v>0.885128205128205</v>
      </c>
      <c r="HY703" s="513"/>
    </row>
    <row r="704" s="599" customFormat="true" ht="15.9" hidden="false" customHeight="true" outlineLevel="0" collapsed="false">
      <c r="A704" s="401" t="n">
        <v>44186</v>
      </c>
      <c r="B704" s="516" t="n">
        <v>40322</v>
      </c>
      <c r="C704" s="403" t="n">
        <f aca="false">B704/$B$6</f>
        <v>0.80644</v>
      </c>
      <c r="D704" s="572"/>
      <c r="E704" s="573" t="n">
        <v>30.4</v>
      </c>
      <c r="F704" s="407"/>
      <c r="G704" s="407"/>
      <c r="H704" s="403"/>
      <c r="I704" s="574"/>
      <c r="J704" s="407"/>
      <c r="K704" s="575"/>
      <c r="L704" s="575"/>
      <c r="M704" s="575"/>
      <c r="N704" s="576"/>
      <c r="O704" s="576"/>
      <c r="P704" s="410"/>
      <c r="Q704" s="410" t="n">
        <v>2160</v>
      </c>
      <c r="R704" s="410"/>
      <c r="S704" s="410"/>
      <c r="T704" s="411" t="n">
        <v>5.04</v>
      </c>
      <c r="U704" s="410" t="n">
        <f aca="false">V704/2.9</f>
        <v>3016.20689655172</v>
      </c>
      <c r="V704" s="410" t="n">
        <v>8747</v>
      </c>
      <c r="W704" s="410" t="n">
        <v>3016</v>
      </c>
      <c r="X704" s="517" t="n">
        <v>480</v>
      </c>
      <c r="Y704" s="474"/>
      <c r="Z704" s="430"/>
      <c r="AA704" s="410"/>
      <c r="AB704" s="410"/>
      <c r="AC704" s="410"/>
      <c r="AD704" s="475"/>
      <c r="AE704" s="478"/>
      <c r="AF704" s="479" t="n">
        <f aca="false">X704+Q704</f>
        <v>2640</v>
      </c>
      <c r="AG704" s="478" t="n">
        <f aca="false">AF704/$AF$6</f>
        <v>1.056</v>
      </c>
      <c r="AH704" s="479" t="n">
        <f aca="false">AI704/2.9</f>
        <v>2467.80564263323</v>
      </c>
      <c r="AI704" s="479" t="n">
        <f aca="false">(V704*Q704+F704*X704)/AF704</f>
        <v>7156.63636363636</v>
      </c>
      <c r="AJ704" s="474" t="n">
        <f aca="false">(V704*Q704+X704*F704)/1000</f>
        <v>18893.52</v>
      </c>
      <c r="AK704" s="478" t="n">
        <f aca="false">AJ704/$AJ$6</f>
        <v>0.839712</v>
      </c>
      <c r="AL704" s="448" t="n">
        <v>37</v>
      </c>
      <c r="AM704" s="480"/>
      <c r="AN704" s="474" t="n">
        <v>4842</v>
      </c>
      <c r="AO704" s="474" t="n">
        <v>4791</v>
      </c>
      <c r="AP704" s="480" t="n">
        <v>7.23</v>
      </c>
      <c r="AQ704" s="448" t="n">
        <v>671</v>
      </c>
      <c r="AR704" s="474" t="n">
        <f aca="false">AQ704*3</f>
        <v>2013</v>
      </c>
      <c r="AS704" s="658" t="n">
        <f aca="false">AR704/AQ704</f>
        <v>3</v>
      </c>
      <c r="AT704" s="474" t="n">
        <v>5100</v>
      </c>
      <c r="AU704" s="448"/>
      <c r="AV704" s="481" t="n">
        <v>1.5</v>
      </c>
      <c r="AW704" s="480"/>
      <c r="AX704" s="480"/>
      <c r="AY704" s="481"/>
      <c r="AZ704" s="481"/>
      <c r="BA704" s="421" t="n">
        <f aca="false">CC704+DF704</f>
        <v>39069</v>
      </c>
      <c r="BB704" s="422" t="n">
        <f aca="false">BA704/$BA$6</f>
        <v>0.78138</v>
      </c>
      <c r="BC704" s="423"/>
      <c r="BD704" s="424" t="n">
        <v>7.9</v>
      </c>
      <c r="BE704" s="425" t="n">
        <v>69.6</v>
      </c>
      <c r="BF704" s="421" t="n">
        <v>333</v>
      </c>
      <c r="BG704" s="427" t="n">
        <v>8680</v>
      </c>
      <c r="BH704" s="421" t="n">
        <f aca="false">BG704*0.67</f>
        <v>5815.6</v>
      </c>
      <c r="BI704" s="433"/>
      <c r="BJ704" s="422"/>
      <c r="BK704" s="428" t="n">
        <v>25.9</v>
      </c>
      <c r="BL704" s="428"/>
      <c r="BM704" s="429"/>
      <c r="BN704" s="423"/>
      <c r="BO704" s="426" t="n">
        <v>99</v>
      </c>
      <c r="BP704" s="426"/>
      <c r="BQ704" s="424" t="n">
        <v>5.23</v>
      </c>
      <c r="BR704" s="422" t="n">
        <f aca="false">BQ704/$BQ$6</f>
        <v>0.726388888888889</v>
      </c>
      <c r="BS704" s="410" t="n">
        <f aca="false">BA704+AF704</f>
        <v>41709</v>
      </c>
      <c r="BT704" s="430" t="n">
        <f aca="false">(BD704*BA704+AP704*AF704)/(AF704+BA704)</f>
        <v>7.85759188664317</v>
      </c>
      <c r="BU704" s="431" t="n">
        <f aca="false">(AQ704*Y704+BA704*BE704)/(BA704+Y704)</f>
        <v>69.6</v>
      </c>
      <c r="BV704" s="431" t="n">
        <f aca="false">(BA704*BF704+AR704*AF704)/(AF704+BA704)</f>
        <v>439.336761849961</v>
      </c>
      <c r="BW704" s="431" t="n">
        <f aca="false">(BA704*BG704+AS704*AF704)/(AF704+BA704)</f>
        <v>8130.78328418327</v>
      </c>
      <c r="BX704" s="431" t="n">
        <f aca="false">BW704*0.65</f>
        <v>5285.00913471913</v>
      </c>
      <c r="BY704" s="431" t="n">
        <f aca="false">(BK704*BA704+AY704*AF704)/BS704</f>
        <v>24.2606415881464</v>
      </c>
      <c r="BZ704" s="431"/>
      <c r="CA704" s="432"/>
      <c r="CB704" s="431" t="n">
        <f aca="false">BO704</f>
        <v>99</v>
      </c>
      <c r="CC704" s="433" t="n">
        <v>20020</v>
      </c>
      <c r="CD704" s="412" t="n">
        <f aca="false">CC704+AF704/2</f>
        <v>21340</v>
      </c>
      <c r="CE704" s="422" t="n">
        <f aca="false">CD704/25000</f>
        <v>0.8536</v>
      </c>
      <c r="CF704" s="434" t="n">
        <f aca="false">6700/CD704*24</f>
        <v>7.53514526710403</v>
      </c>
      <c r="CG704" s="435"/>
      <c r="CH704" s="428"/>
      <c r="CI704" s="447" t="n">
        <f aca="false">9500/CD704*24</f>
        <v>10.6841611996251</v>
      </c>
      <c r="CJ704" s="437" t="n">
        <v>23.1</v>
      </c>
      <c r="CK704" s="437" t="n">
        <v>3.95</v>
      </c>
      <c r="CL704" s="424"/>
      <c r="CM704" s="424" t="n">
        <v>15.6</v>
      </c>
      <c r="CN704" s="424" t="n">
        <v>83</v>
      </c>
      <c r="CO704" s="433"/>
      <c r="CP704" s="433"/>
      <c r="CQ704" s="438"/>
      <c r="CR704" s="438" t="n">
        <v>0.96</v>
      </c>
      <c r="CS704" s="425"/>
      <c r="CT704" s="433" t="n">
        <f aca="false">3500/CD704*24</f>
        <v>3.93626991565136</v>
      </c>
      <c r="CU704" s="435" t="n">
        <v>5.49</v>
      </c>
      <c r="CV704" s="439"/>
      <c r="CW704" s="440"/>
      <c r="CX704" s="661"/>
      <c r="CY704" s="442"/>
      <c r="CZ704" s="443"/>
      <c r="DA704" s="443"/>
      <c r="DB704" s="443"/>
      <c r="DC704" s="443"/>
      <c r="DD704" s="444"/>
      <c r="DE704" s="441"/>
      <c r="DF704" s="445" t="n">
        <v>19049</v>
      </c>
      <c r="DG704" s="446" t="n">
        <f aca="false">DF704+AF704/2</f>
        <v>20369</v>
      </c>
      <c r="DH704" s="422" t="n">
        <f aca="false">DG704/25000</f>
        <v>0.81476</v>
      </c>
      <c r="DI704" s="447" t="n">
        <f aca="false">6700/DG704*24</f>
        <v>7.89434925622269</v>
      </c>
      <c r="DJ704" s="435" t="n">
        <v>7.71</v>
      </c>
      <c r="DK704" s="428" t="n">
        <v>2.4</v>
      </c>
      <c r="DL704" s="447" t="n">
        <f aca="false">9500/DG704*24</f>
        <v>11.193480288674</v>
      </c>
      <c r="DM704" s="423" t="n">
        <v>23.1</v>
      </c>
      <c r="DN704" s="423" t="n">
        <v>3.74</v>
      </c>
      <c r="DO704" s="424" t="n">
        <v>7.7</v>
      </c>
      <c r="DP704" s="424" t="n">
        <v>15.9</v>
      </c>
      <c r="DQ704" s="424" t="n">
        <v>83</v>
      </c>
      <c r="DR704" s="433"/>
      <c r="DS704" s="433"/>
      <c r="DT704" s="438"/>
      <c r="DU704" s="438" t="n">
        <v>0.97</v>
      </c>
      <c r="DV704" s="425"/>
      <c r="DW704" s="447" t="n">
        <f aca="false">3500/DG704*24</f>
        <v>4.12391379056409</v>
      </c>
      <c r="DX704" s="435" t="n">
        <v>6.23</v>
      </c>
      <c r="DY704" s="439" t="n">
        <v>7.89</v>
      </c>
      <c r="DZ704" s="440" t="n">
        <v>14.5</v>
      </c>
      <c r="EA704" s="661" t="n">
        <f aca="false">DZ704*3.6</f>
        <v>52.2</v>
      </c>
      <c r="EB704" s="442" t="n">
        <v>7670</v>
      </c>
      <c r="EC704" s="443" t="n">
        <v>5.5</v>
      </c>
      <c r="ED704" s="443" t="n">
        <v>0.19</v>
      </c>
      <c r="EE704" s="443" t="n">
        <v>3</v>
      </c>
      <c r="EF704" s="443" t="n">
        <v>0.35</v>
      </c>
      <c r="EG704" s="444" t="n">
        <v>4</v>
      </c>
      <c r="EH704" s="441" t="n">
        <v>16</v>
      </c>
      <c r="EI704" s="430" t="n">
        <f aca="false">DY704</f>
        <v>7.89</v>
      </c>
      <c r="EJ704" s="448" t="n">
        <f aca="false">DZ704</f>
        <v>14.5</v>
      </c>
      <c r="EK704" s="449" t="n">
        <f aca="false">EA704</f>
        <v>52.2</v>
      </c>
      <c r="EL704" s="418" t="n">
        <f aca="false">EB704</f>
        <v>7670</v>
      </c>
      <c r="EM704" s="432" t="n">
        <f aca="false">EC704</f>
        <v>5.5</v>
      </c>
      <c r="EN704" s="432" t="n">
        <f aca="false">ED704</f>
        <v>0.19</v>
      </c>
      <c r="EO704" s="432" t="n">
        <f aca="false">EE704</f>
        <v>3</v>
      </c>
      <c r="EP704" s="432" t="n">
        <f aca="false">EF704</f>
        <v>0.35</v>
      </c>
      <c r="EQ704" s="431" t="n">
        <f aca="false">EG704</f>
        <v>4</v>
      </c>
      <c r="ER704" s="449" t="n">
        <f aca="false">EH704</f>
        <v>16</v>
      </c>
      <c r="ES704" s="450" t="n">
        <f aca="false">44000/(BA704+AF704)*24</f>
        <v>25.318276630943</v>
      </c>
      <c r="ET704" s="451" t="n">
        <f aca="false">(BA704+AF704)/BA$6</f>
        <v>0.83418</v>
      </c>
      <c r="EU704" s="452" t="n">
        <f aca="false">BV704/1000/ES704*24</f>
        <v>0.416461295454545</v>
      </c>
      <c r="EV704" s="451" t="n">
        <f aca="false">EU704/$EU$6</f>
        <v>0.771224621212121</v>
      </c>
      <c r="EW704" s="514" t="n">
        <f aca="false">1-EM704/BY704</f>
        <v>0.773295360717614</v>
      </c>
      <c r="EX704" s="515" t="n">
        <f aca="false">BY704-EM704</f>
        <v>18.7606415881464</v>
      </c>
      <c r="EY704" s="514" t="n">
        <f aca="false">1-EJ704/BU704</f>
        <v>0.791666666666667</v>
      </c>
      <c r="EZ704" s="515" t="n">
        <f aca="false">BU704-EJ704</f>
        <v>55.1</v>
      </c>
      <c r="FA704" s="451" t="n">
        <f aca="false">1-EK704/BV704</f>
        <v>0.881184538757476</v>
      </c>
      <c r="FB704" s="432" t="n">
        <f aca="false">BV704-EK704</f>
        <v>387.13676184996</v>
      </c>
      <c r="FC704" s="453"/>
      <c r="FD704" s="432"/>
      <c r="FE704" s="453" t="n">
        <f aca="false">1-EQ704/CB704</f>
        <v>0.95959595959596</v>
      </c>
      <c r="FF704" s="431" t="n">
        <f aca="false">CB704-EQ704</f>
        <v>95</v>
      </c>
      <c r="FG704" s="406" t="n">
        <v>50400</v>
      </c>
      <c r="FH704" s="590" t="n">
        <v>200</v>
      </c>
      <c r="FI704" s="591" t="n">
        <v>28.7</v>
      </c>
      <c r="FJ704" s="592"/>
      <c r="FK704" s="456" t="n">
        <f aca="false">3000/BS704*24</f>
        <v>1.72624613392793</v>
      </c>
      <c r="FL704" s="531" t="n">
        <v>2000</v>
      </c>
      <c r="FM704" s="456" t="n">
        <f aca="false">FL704/BS704*1000</f>
        <v>47.951281497998</v>
      </c>
      <c r="FN704" s="531" t="n">
        <v>5421</v>
      </c>
      <c r="FO704" s="533" t="n">
        <f aca="false">FN704/11.15/1.2/1000</f>
        <v>0.405156950672646</v>
      </c>
      <c r="FP704" s="450" t="n">
        <f aca="false">FN704/BS704*1000</f>
        <v>129.971948500324</v>
      </c>
      <c r="FQ704" s="458" t="n">
        <v>36</v>
      </c>
      <c r="FR704" s="459" t="n">
        <f aca="false">FQ704/BS704*1000</f>
        <v>0.863123066963965</v>
      </c>
      <c r="FS704" s="577" t="n">
        <v>7.88</v>
      </c>
      <c r="FT704" s="578" t="n">
        <v>11.1</v>
      </c>
      <c r="FU704" s="661" t="n">
        <v>49</v>
      </c>
      <c r="FV704" s="580" t="n">
        <v>8</v>
      </c>
      <c r="FW704" s="581"/>
      <c r="FX704" s="580"/>
      <c r="FY704" s="453" t="n">
        <f aca="false">1-FV704/(EG704+DD704)</f>
        <v>-1</v>
      </c>
      <c r="FZ704" s="453"/>
      <c r="GA704" s="430"/>
      <c r="GB704" s="514" t="n">
        <f aca="false">1-FT704/(DZ704+CW704)</f>
        <v>0.23448275862069</v>
      </c>
      <c r="GC704" s="515" t="n">
        <f aca="false">(CW704+DZ704-FT704)</f>
        <v>3.4</v>
      </c>
      <c r="GD704" s="514" t="n">
        <f aca="false">1-FU704/(EA704+CX704)</f>
        <v>0.0613026819923372</v>
      </c>
      <c r="GE704" s="528" t="n">
        <f aca="false">CX704+EA704-FU704</f>
        <v>3.2</v>
      </c>
      <c r="GF704" s="462" t="n">
        <f aca="false">4100/BS704*24</f>
        <v>2.3592030497015</v>
      </c>
      <c r="GG704" s="607" t="n">
        <v>12</v>
      </c>
      <c r="GH704" s="451" t="n">
        <f aca="false">GG704/80</f>
        <v>0.15</v>
      </c>
      <c r="GI704" s="406" t="n">
        <v>84</v>
      </c>
      <c r="GJ704" s="463" t="n">
        <f aca="false">GI704/GG704</f>
        <v>7</v>
      </c>
      <c r="GK704" s="464" t="n">
        <f aca="false">GG704/(BS704/24)*1000</f>
        <v>6.90498453571172</v>
      </c>
      <c r="GL704" s="465" t="n">
        <v>8.1</v>
      </c>
      <c r="GM704" s="530" t="n">
        <v>10.6</v>
      </c>
      <c r="GN704" s="407"/>
      <c r="GO704" s="514" t="n">
        <f aca="false">1-GM704/FT704</f>
        <v>0.045045045045045</v>
      </c>
      <c r="GP704" s="451" t="n">
        <f aca="false">1-GN704/FU704</f>
        <v>1</v>
      </c>
      <c r="GQ704" s="578" t="n">
        <v>8</v>
      </c>
      <c r="GR704" s="456" t="n">
        <f aca="false">4300/BS704*24</f>
        <v>2.4742861252967</v>
      </c>
      <c r="GS704" s="532" t="n">
        <f aca="false">HC704</f>
        <v>10.4</v>
      </c>
      <c r="GT704" s="532" t="n">
        <f aca="false">HD704</f>
        <v>32.24</v>
      </c>
      <c r="GU704" s="514" t="n">
        <f aca="false">1-GS704/GM704</f>
        <v>0.0188679245283018</v>
      </c>
      <c r="GV704" s="514"/>
      <c r="GW704" s="514" t="n">
        <f aca="false">1-HC704/FT704</f>
        <v>0.063063063063063</v>
      </c>
      <c r="GX704" s="514" t="n">
        <f aca="false">1-HD704/FU704</f>
        <v>0.342040816326531</v>
      </c>
      <c r="GY704" s="463" t="n">
        <f aca="false">GK704/(FU704-HD704)</f>
        <v>0.411991917405234</v>
      </c>
      <c r="GZ704" s="406" t="n">
        <v>42009</v>
      </c>
      <c r="HA704" s="582" t="n">
        <v>8.3</v>
      </c>
      <c r="HB704" s="452" t="n">
        <v>7.95</v>
      </c>
      <c r="HC704" s="578" t="n">
        <v>10.4</v>
      </c>
      <c r="HD704" s="464" t="n">
        <f aca="false">HC704*3.1</f>
        <v>32.24</v>
      </c>
      <c r="HE704" s="464" t="n">
        <v>10.4</v>
      </c>
      <c r="HF704" s="464" t="n">
        <f aca="false">HE704*2.7</f>
        <v>28.08</v>
      </c>
      <c r="HG704" s="583"/>
      <c r="HH704" s="576" t="n">
        <v>10</v>
      </c>
      <c r="HI704" s="584" t="n">
        <v>7580</v>
      </c>
      <c r="HJ704" s="407" t="n">
        <f aca="false">HI704*0.67</f>
        <v>5078.6</v>
      </c>
      <c r="HK704" s="407"/>
      <c r="HL704" s="550"/>
      <c r="HM704" s="585"/>
      <c r="HN704" s="462" t="n">
        <v>1.6</v>
      </c>
      <c r="HO704" s="575"/>
      <c r="HP704" s="549" t="n">
        <v>0.05</v>
      </c>
      <c r="HQ704" s="586"/>
      <c r="HR704" s="587"/>
      <c r="HS704" s="521" t="n">
        <v>0.1</v>
      </c>
      <c r="HT704" s="588" t="n">
        <v>4</v>
      </c>
      <c r="HU704" s="523" t="n">
        <f aca="false">72500/BA704*24</f>
        <v>44.5365891115718</v>
      </c>
      <c r="HV704" s="514" t="n">
        <f aca="false">1-HC704/BE704</f>
        <v>0.850574712643678</v>
      </c>
      <c r="HW704" s="514" t="n">
        <f aca="false">1-HD704/BF704</f>
        <v>0.903183183183183</v>
      </c>
      <c r="HX704" s="514" t="n">
        <f aca="false">1-HN704/BK704</f>
        <v>0.938223938223938</v>
      </c>
      <c r="HY704" s="600"/>
    </row>
    <row r="705" s="599" customFormat="true" ht="15.9" hidden="false" customHeight="true" outlineLevel="0" collapsed="false">
      <c r="A705" s="401" t="n">
        <v>44187</v>
      </c>
      <c r="B705" s="516" t="n">
        <v>36255</v>
      </c>
      <c r="C705" s="403" t="n">
        <f aca="false">B705/$B$6</f>
        <v>0.7251</v>
      </c>
      <c r="D705" s="572"/>
      <c r="E705" s="573" t="n">
        <v>30.1</v>
      </c>
      <c r="F705" s="407"/>
      <c r="G705" s="407"/>
      <c r="H705" s="403"/>
      <c r="I705" s="574"/>
      <c r="J705" s="407"/>
      <c r="K705" s="575"/>
      <c r="L705" s="575"/>
      <c r="M705" s="575"/>
      <c r="N705" s="576"/>
      <c r="O705" s="576"/>
      <c r="P705" s="410"/>
      <c r="Q705" s="410" t="n">
        <v>2400</v>
      </c>
      <c r="R705" s="410"/>
      <c r="S705" s="410"/>
      <c r="T705" s="411" t="n">
        <v>5.16</v>
      </c>
      <c r="U705" s="410" t="n">
        <f aca="false">V705/2.9</f>
        <v>3385.86206896552</v>
      </c>
      <c r="V705" s="410" t="n">
        <v>9819</v>
      </c>
      <c r="W705" s="410" t="n">
        <v>2872</v>
      </c>
      <c r="X705" s="517" t="n">
        <v>480</v>
      </c>
      <c r="Y705" s="474"/>
      <c r="Z705" s="430"/>
      <c r="AA705" s="410"/>
      <c r="AB705" s="410"/>
      <c r="AC705" s="410"/>
      <c r="AD705" s="475"/>
      <c r="AE705" s="478"/>
      <c r="AF705" s="479" t="n">
        <f aca="false">X705+Q705</f>
        <v>2880</v>
      </c>
      <c r="AG705" s="478" t="n">
        <f aca="false">AF705/$AF$6</f>
        <v>1.152</v>
      </c>
      <c r="AH705" s="479" t="n">
        <f aca="false">AI705/2.9</f>
        <v>2821.55172413793</v>
      </c>
      <c r="AI705" s="479" t="n">
        <f aca="false">(V705*Q705+F705*X705)/AF705</f>
        <v>8182.5</v>
      </c>
      <c r="AJ705" s="474" t="n">
        <f aca="false">(V705*Q705+X705*F705)/1000</f>
        <v>23565.6</v>
      </c>
      <c r="AK705" s="478" t="n">
        <f aca="false">AJ705/$AJ$6</f>
        <v>1.04736</v>
      </c>
      <c r="AL705" s="448" t="n">
        <v>37</v>
      </c>
      <c r="AM705" s="480"/>
      <c r="AN705" s="474" t="n">
        <v>4716</v>
      </c>
      <c r="AO705" s="474" t="n">
        <v>4762</v>
      </c>
      <c r="AP705" s="480" t="n">
        <v>7.34</v>
      </c>
      <c r="AQ705" s="448" t="n">
        <v>651</v>
      </c>
      <c r="AR705" s="474" t="n">
        <f aca="false">AQ705*3</f>
        <v>1953</v>
      </c>
      <c r="AS705" s="658" t="n">
        <f aca="false">AR705/AQ705</f>
        <v>3</v>
      </c>
      <c r="AT705" s="474" t="n">
        <v>5180</v>
      </c>
      <c r="AU705" s="448"/>
      <c r="AV705" s="481" t="n">
        <v>1.7</v>
      </c>
      <c r="AW705" s="480" t="n">
        <v>3.05</v>
      </c>
      <c r="AX705" s="480" t="n">
        <v>37.6</v>
      </c>
      <c r="AY705" s="481" t="n">
        <v>7.6</v>
      </c>
      <c r="AZ705" s="481" t="n">
        <v>1.4</v>
      </c>
      <c r="BA705" s="421" t="n">
        <f aca="false">CC705+DF705</f>
        <v>37447</v>
      </c>
      <c r="BB705" s="422" t="n">
        <f aca="false">BA705/$BA$6</f>
        <v>0.74894</v>
      </c>
      <c r="BC705" s="423"/>
      <c r="BD705" s="424" t="n">
        <v>7.94</v>
      </c>
      <c r="BE705" s="425" t="n">
        <v>63.7</v>
      </c>
      <c r="BF705" s="421" t="n">
        <v>252</v>
      </c>
      <c r="BG705" s="427" t="n">
        <v>8720</v>
      </c>
      <c r="BH705" s="421" t="n">
        <f aca="false">BG705*0.67</f>
        <v>5842.4</v>
      </c>
      <c r="BI705" s="433" t="n">
        <v>1674</v>
      </c>
      <c r="BJ705" s="422" t="n">
        <f aca="false">BI705/35.5*(23+35.5)/BH705</f>
        <v>0.472162703731633</v>
      </c>
      <c r="BK705" s="428" t="n">
        <v>30.7</v>
      </c>
      <c r="BL705" s="428" t="n">
        <v>11.5</v>
      </c>
      <c r="BM705" s="429" t="n">
        <v>8.9</v>
      </c>
      <c r="BN705" s="423" t="n">
        <v>1.5</v>
      </c>
      <c r="BO705" s="426" t="n">
        <v>108</v>
      </c>
      <c r="BP705" s="426" t="n">
        <v>32</v>
      </c>
      <c r="BQ705" s="424" t="n">
        <v>4.92</v>
      </c>
      <c r="BR705" s="422" t="n">
        <f aca="false">BQ705/$BQ$6</f>
        <v>0.683333333333333</v>
      </c>
      <c r="BS705" s="410" t="n">
        <f aca="false">BA705+AF705</f>
        <v>40327</v>
      </c>
      <c r="BT705" s="430" t="n">
        <f aca="false">(BD705*BA705+AP705*AF705)/(AF705+BA705)</f>
        <v>7.89715029632752</v>
      </c>
      <c r="BU705" s="431" t="n">
        <f aca="false">(AQ705*Y705+BA705*BE705)/(BA705+Y705)</f>
        <v>63.7</v>
      </c>
      <c r="BV705" s="431" t="n">
        <f aca="false">(BA705*BF705+AR705*AF705)/(AF705+BA705)</f>
        <v>373.478909911474</v>
      </c>
      <c r="BW705" s="431" t="n">
        <f aca="false">(BA705*BG705+AS705*AF705)/(AF705+BA705)</f>
        <v>8097.46522181169</v>
      </c>
      <c r="BX705" s="431" t="n">
        <f aca="false">BW705*0.65</f>
        <v>5263.3523941776</v>
      </c>
      <c r="BY705" s="431" t="n">
        <f aca="false">(BK705*BA705+AY705*AF705)/BS705</f>
        <v>29.0502864086096</v>
      </c>
      <c r="BZ705" s="431" t="n">
        <f aca="false">(BL705*BA705+AY705*AF705)/BS705</f>
        <v>11.2214769261289</v>
      </c>
      <c r="CA705" s="432" t="n">
        <f aca="false">(BN705*BA705+AZ705*AF705)/BS705</f>
        <v>1.49285838272125</v>
      </c>
      <c r="CB705" s="431" t="n">
        <f aca="false">BO705</f>
        <v>108</v>
      </c>
      <c r="CC705" s="433" t="n">
        <v>18923</v>
      </c>
      <c r="CD705" s="412" t="n">
        <f aca="false">CC705+AF705/2</f>
        <v>20363</v>
      </c>
      <c r="CE705" s="422" t="n">
        <f aca="false">CD705/25000</f>
        <v>0.81452</v>
      </c>
      <c r="CF705" s="434" t="n">
        <f aca="false">6700/CD705*24</f>
        <v>7.89667534253303</v>
      </c>
      <c r="CG705" s="435" t="n">
        <v>7.62</v>
      </c>
      <c r="CH705" s="428" t="n">
        <v>2.1</v>
      </c>
      <c r="CI705" s="447" t="n">
        <f aca="false">9500/CD705*24</f>
        <v>11.1967784707558</v>
      </c>
      <c r="CJ705" s="437" t="n">
        <v>23</v>
      </c>
      <c r="CK705" s="437" t="n">
        <v>2.28</v>
      </c>
      <c r="CL705" s="424" t="n">
        <v>7.71</v>
      </c>
      <c r="CM705" s="424" t="n">
        <v>15.9</v>
      </c>
      <c r="CN705" s="424" t="n">
        <v>70</v>
      </c>
      <c r="CO705" s="433"/>
      <c r="CP705" s="433"/>
      <c r="CQ705" s="438"/>
      <c r="CR705" s="438" t="n">
        <v>0.97</v>
      </c>
      <c r="CS705" s="425"/>
      <c r="CT705" s="433" t="n">
        <f aca="false">3500/CD705*24</f>
        <v>4.12512891027845</v>
      </c>
      <c r="CU705" s="435" t="n">
        <v>4.7</v>
      </c>
      <c r="CV705" s="439" t="n">
        <v>7.95</v>
      </c>
      <c r="CW705" s="440" t="n">
        <v>14.2</v>
      </c>
      <c r="CX705" s="661" t="n">
        <f aca="false">CW705*3.6</f>
        <v>51.12</v>
      </c>
      <c r="CY705" s="442" t="n">
        <v>7720</v>
      </c>
      <c r="CZ705" s="443" t="n">
        <v>7.7</v>
      </c>
      <c r="DA705" s="443" t="n">
        <v>0.11</v>
      </c>
      <c r="DB705" s="443" t="n">
        <v>4</v>
      </c>
      <c r="DC705" s="443" t="n">
        <v>0.45</v>
      </c>
      <c r="DD705" s="444" t="n">
        <v>9</v>
      </c>
      <c r="DE705" s="441" t="n">
        <v>16</v>
      </c>
      <c r="DF705" s="445" t="n">
        <v>18524</v>
      </c>
      <c r="DG705" s="446" t="n">
        <f aca="false">DF705+AF705/2</f>
        <v>19964</v>
      </c>
      <c r="DH705" s="422" t="n">
        <f aca="false">DG705/25000</f>
        <v>0.79856</v>
      </c>
      <c r="DI705" s="447" t="n">
        <f aca="false">6700/DG705*24</f>
        <v>8.05449809657383</v>
      </c>
      <c r="DJ705" s="435"/>
      <c r="DK705" s="428" t="n">
        <v>2.1</v>
      </c>
      <c r="DL705" s="447" t="n">
        <f aca="false">9500/DG705*24</f>
        <v>11.4205570026047</v>
      </c>
      <c r="DM705" s="423" t="n">
        <v>23.1</v>
      </c>
      <c r="DN705" s="423" t="n">
        <v>1.99</v>
      </c>
      <c r="DO705" s="424"/>
      <c r="DP705" s="424" t="n">
        <v>16.1</v>
      </c>
      <c r="DQ705" s="424" t="n">
        <v>70</v>
      </c>
      <c r="DR705" s="433" t="n">
        <v>5157</v>
      </c>
      <c r="DS705" s="433" t="n">
        <v>2484</v>
      </c>
      <c r="DT705" s="438" t="n">
        <f aca="false">DS705/DR705</f>
        <v>0.481675392670157</v>
      </c>
      <c r="DU705" s="438" t="n">
        <v>0.98</v>
      </c>
      <c r="DV705" s="425"/>
      <c r="DW705" s="447" t="n">
        <f aca="false">3500/DG705*24</f>
        <v>4.20757363253857</v>
      </c>
      <c r="DX705" s="435" t="n">
        <v>5.88</v>
      </c>
      <c r="DY705" s="439"/>
      <c r="DZ705" s="440"/>
      <c r="EA705" s="661"/>
      <c r="EB705" s="442"/>
      <c r="EC705" s="443"/>
      <c r="ED705" s="443"/>
      <c r="EE705" s="443"/>
      <c r="EF705" s="443"/>
      <c r="EG705" s="444"/>
      <c r="EH705" s="441"/>
      <c r="EI705" s="430" t="n">
        <f aca="false">CV705</f>
        <v>7.95</v>
      </c>
      <c r="EJ705" s="448" t="n">
        <f aca="false">CW705</f>
        <v>14.2</v>
      </c>
      <c r="EK705" s="449" t="n">
        <f aca="false">CX705</f>
        <v>51.12</v>
      </c>
      <c r="EL705" s="418" t="n">
        <f aca="false">CY705</f>
        <v>7720</v>
      </c>
      <c r="EM705" s="432" t="n">
        <f aca="false">CZ705</f>
        <v>7.7</v>
      </c>
      <c r="EN705" s="432" t="n">
        <f aca="false">DA705</f>
        <v>0.11</v>
      </c>
      <c r="EO705" s="432" t="n">
        <f aca="false">DB705</f>
        <v>4</v>
      </c>
      <c r="EP705" s="432" t="n">
        <f aca="false">DC705</f>
        <v>0.45</v>
      </c>
      <c r="EQ705" s="431" t="n">
        <f aca="false">DD705</f>
        <v>9</v>
      </c>
      <c r="ER705" s="449" t="n">
        <f aca="false">DE705</f>
        <v>16</v>
      </c>
      <c r="ES705" s="450" t="n">
        <f aca="false">44000/(BA705+AF705)*24</f>
        <v>26.1859300220696</v>
      </c>
      <c r="ET705" s="451" t="n">
        <f aca="false">(BA705+AF705)/BA$6</f>
        <v>0.80654</v>
      </c>
      <c r="EU705" s="452" t="n">
        <f aca="false">BV705/1000/ES705*24</f>
        <v>0.342301909090909</v>
      </c>
      <c r="EV705" s="451" t="n">
        <f aca="false">EU705/$EU$6</f>
        <v>0.633892424242424</v>
      </c>
      <c r="EW705" s="514" t="n">
        <f aca="false">1-EM705/BY705</f>
        <v>0.734942372281811</v>
      </c>
      <c r="EX705" s="515" t="n">
        <f aca="false">BY705-EM705</f>
        <v>21.3502864086096</v>
      </c>
      <c r="EY705" s="514" t="n">
        <f aca="false">1-EJ705/BU705</f>
        <v>0.777080062794348</v>
      </c>
      <c r="EZ705" s="515" t="n">
        <f aca="false">BU705-EJ705</f>
        <v>49.5</v>
      </c>
      <c r="FA705" s="451" t="n">
        <f aca="false">1-EK705/BV705</f>
        <v>0.863124801311761</v>
      </c>
      <c r="FB705" s="432" t="n">
        <f aca="false">BV705-EK705</f>
        <v>322.358909911474</v>
      </c>
      <c r="FC705" s="453" t="n">
        <f aca="false">1-EP705/CA705</f>
        <v>0.698564843652672</v>
      </c>
      <c r="FD705" s="432" t="n">
        <f aca="false">CA705-EP705</f>
        <v>1.04285838272125</v>
      </c>
      <c r="FE705" s="453" t="n">
        <f aca="false">1-EQ705/CB705</f>
        <v>0.916666666666667</v>
      </c>
      <c r="FF705" s="431" t="n">
        <f aca="false">CB705-EQ705</f>
        <v>99</v>
      </c>
      <c r="FG705" s="406" t="n">
        <v>50400</v>
      </c>
      <c r="FH705" s="590" t="n">
        <v>349</v>
      </c>
      <c r="FI705" s="591" t="n">
        <v>58.3</v>
      </c>
      <c r="FJ705" s="592" t="n">
        <v>0.75</v>
      </c>
      <c r="FK705" s="456" t="n">
        <f aca="false">3000/BS705*24</f>
        <v>1.78540431968656</v>
      </c>
      <c r="FL705" s="531" t="n">
        <v>2000</v>
      </c>
      <c r="FM705" s="456" t="n">
        <f aca="false">FL705/BS705*1000</f>
        <v>49.5945644357378</v>
      </c>
      <c r="FN705" s="531" t="n">
        <v>3892</v>
      </c>
      <c r="FO705" s="533" t="n">
        <f aca="false">FN705/11.15/1.2/1000</f>
        <v>0.290881913303438</v>
      </c>
      <c r="FP705" s="450" t="n">
        <f aca="false">FN705/BS705*1000</f>
        <v>96.5110223919458</v>
      </c>
      <c r="FQ705" s="458" t="n">
        <v>36</v>
      </c>
      <c r="FR705" s="459" t="n">
        <f aca="false">FQ705/BS705*1000</f>
        <v>0.892702159843281</v>
      </c>
      <c r="FS705" s="577" t="n">
        <v>7.9</v>
      </c>
      <c r="FT705" s="578" t="n">
        <v>10.8</v>
      </c>
      <c r="FU705" s="661" t="n">
        <v>45</v>
      </c>
      <c r="FV705" s="580" t="n">
        <v>8</v>
      </c>
      <c r="FW705" s="581" t="n">
        <v>0.1</v>
      </c>
      <c r="FX705" s="580" t="n">
        <v>8</v>
      </c>
      <c r="FY705" s="453" t="n">
        <f aca="false">1-FV705/(EG705+DD705)</f>
        <v>0.111111111111111</v>
      </c>
      <c r="FZ705" s="453" t="n">
        <f aca="false">1-FW705/(EF705+DC705)</f>
        <v>0.777777777777778</v>
      </c>
      <c r="GA705" s="430" t="n">
        <f aca="false">EF705+DC705-FW705</f>
        <v>0.35</v>
      </c>
      <c r="GB705" s="514" t="n">
        <f aca="false">1-FT705/(DZ705+CW705)</f>
        <v>0.23943661971831</v>
      </c>
      <c r="GC705" s="515" t="n">
        <f aca="false">CW705+DZ705-FT705</f>
        <v>3.4</v>
      </c>
      <c r="GD705" s="514" t="n">
        <f aca="false">1-FU705/(EA705+CX705)</f>
        <v>0.119718309859155</v>
      </c>
      <c r="GE705" s="528" t="n">
        <f aca="false">CX705+EA705-FU705</f>
        <v>6.12</v>
      </c>
      <c r="GF705" s="462" t="n">
        <f aca="false">4100/BS705*24</f>
        <v>2.4400525702383</v>
      </c>
      <c r="GG705" s="607" t="n">
        <v>12</v>
      </c>
      <c r="GH705" s="451" t="n">
        <f aca="false">GG705/80</f>
        <v>0.15</v>
      </c>
      <c r="GI705" s="406" t="n">
        <v>84</v>
      </c>
      <c r="GJ705" s="463" t="n">
        <f aca="false">GI705/GG705</f>
        <v>7</v>
      </c>
      <c r="GK705" s="464" t="n">
        <f aca="false">GG705/(BS705/24)*1000</f>
        <v>7.14161727874625</v>
      </c>
      <c r="GL705" s="465" t="n">
        <v>8.11</v>
      </c>
      <c r="GM705" s="530" t="n">
        <v>10</v>
      </c>
      <c r="GN705" s="407"/>
      <c r="GO705" s="514" t="n">
        <f aca="false">1-GM705/FT705</f>
        <v>0.0740740740740742</v>
      </c>
      <c r="GP705" s="451" t="n">
        <f aca="false">1-GN705/FU705</f>
        <v>1</v>
      </c>
      <c r="GQ705" s="578" t="n">
        <v>8</v>
      </c>
      <c r="GR705" s="456" t="n">
        <f aca="false">4300/BS705*24</f>
        <v>2.55907952488407</v>
      </c>
      <c r="GS705" s="532" t="n">
        <f aca="false">HC705</f>
        <v>10</v>
      </c>
      <c r="GT705" s="532" t="n">
        <f aca="false">HD705</f>
        <v>31</v>
      </c>
      <c r="GU705" s="514" t="n">
        <f aca="false">1-GS705/GM705</f>
        <v>0</v>
      </c>
      <c r="GV705" s="514"/>
      <c r="GW705" s="514" t="n">
        <f aca="false">1-HC705/FT705</f>
        <v>0.0740740740740742</v>
      </c>
      <c r="GX705" s="514" t="n">
        <f aca="false">1-HD705/FU705</f>
        <v>0.311111111111111</v>
      </c>
      <c r="GY705" s="463" t="n">
        <f aca="false">GK705/(FU705-HD705)</f>
        <v>0.510115519910446</v>
      </c>
      <c r="GZ705" s="406" t="n">
        <v>39851</v>
      </c>
      <c r="HA705" s="582" t="n">
        <v>8.31</v>
      </c>
      <c r="HB705" s="452" t="n">
        <v>7.97</v>
      </c>
      <c r="HC705" s="578" t="n">
        <v>10</v>
      </c>
      <c r="HD705" s="464" t="n">
        <f aca="false">HC705*3.1</f>
        <v>31</v>
      </c>
      <c r="HE705" s="464" t="n">
        <v>10.3</v>
      </c>
      <c r="HF705" s="464" t="n">
        <f aca="false">HE705*2.7</f>
        <v>27.81</v>
      </c>
      <c r="HG705" s="583"/>
      <c r="HH705" s="576" t="n">
        <v>10</v>
      </c>
      <c r="HI705" s="584" t="n">
        <v>7730</v>
      </c>
      <c r="HJ705" s="407" t="n">
        <f aca="false">HI705*0.67</f>
        <v>5179.1</v>
      </c>
      <c r="HK705" s="407" t="n">
        <v>256</v>
      </c>
      <c r="HL705" s="550" t="n">
        <v>1479</v>
      </c>
      <c r="HM705" s="585" t="n">
        <v>6.6</v>
      </c>
      <c r="HN705" s="462" t="n">
        <v>2.5</v>
      </c>
      <c r="HO705" s="575" t="n">
        <v>0.13</v>
      </c>
      <c r="HP705" s="549" t="n">
        <v>0.1</v>
      </c>
      <c r="HQ705" s="586" t="n">
        <v>3.6</v>
      </c>
      <c r="HR705" s="587" t="n">
        <v>0.08</v>
      </c>
      <c r="HS705" s="521" t="n">
        <v>0.11</v>
      </c>
      <c r="HT705" s="588" t="n">
        <v>4</v>
      </c>
      <c r="HU705" s="523" t="n">
        <f aca="false">72500/BA705*24</f>
        <v>46.4656714823617</v>
      </c>
      <c r="HV705" s="514" t="n">
        <f aca="false">1-HC705/BE705</f>
        <v>0.843014128728414</v>
      </c>
      <c r="HW705" s="514" t="n">
        <f aca="false">1-HD705/BF705</f>
        <v>0.876984126984127</v>
      </c>
      <c r="HX705" s="514" t="n">
        <f aca="false">1-HN705/BK705</f>
        <v>0.9185667752443</v>
      </c>
      <c r="HY705" s="600"/>
    </row>
    <row r="706" s="599" customFormat="true" ht="15.9" hidden="false" customHeight="true" outlineLevel="0" collapsed="false">
      <c r="A706" s="401" t="n">
        <v>44188</v>
      </c>
      <c r="B706" s="516" t="n">
        <v>40517</v>
      </c>
      <c r="C706" s="403" t="n">
        <f aca="false">B706/$B$6</f>
        <v>0.81034</v>
      </c>
      <c r="D706" s="572"/>
      <c r="E706" s="573" t="n">
        <v>31.4</v>
      </c>
      <c r="F706" s="407"/>
      <c r="G706" s="407"/>
      <c r="H706" s="403"/>
      <c r="I706" s="574"/>
      <c r="J706" s="407"/>
      <c r="K706" s="575"/>
      <c r="L706" s="575"/>
      <c r="M706" s="575"/>
      <c r="N706" s="576"/>
      <c r="O706" s="576"/>
      <c r="P706" s="410"/>
      <c r="Q706" s="410" t="n">
        <v>2400</v>
      </c>
      <c r="R706" s="410"/>
      <c r="S706" s="410"/>
      <c r="T706" s="411" t="n">
        <v>4.85</v>
      </c>
      <c r="U706" s="410" t="n">
        <f aca="false">V706/2.9</f>
        <v>3178.62068965517</v>
      </c>
      <c r="V706" s="410" t="n">
        <v>9218</v>
      </c>
      <c r="W706" s="410" t="n">
        <v>2991</v>
      </c>
      <c r="X706" s="517" t="n">
        <v>480</v>
      </c>
      <c r="Y706" s="474"/>
      <c r="Z706" s="430"/>
      <c r="AA706" s="410"/>
      <c r="AB706" s="410"/>
      <c r="AC706" s="410"/>
      <c r="AD706" s="475"/>
      <c r="AE706" s="478"/>
      <c r="AF706" s="479" t="n">
        <f aca="false">X706+Q706</f>
        <v>2880</v>
      </c>
      <c r="AG706" s="478" t="n">
        <f aca="false">AF706/$AF$6</f>
        <v>1.152</v>
      </c>
      <c r="AH706" s="479" t="n">
        <f aca="false">AI706/2.9</f>
        <v>2648.85057471264</v>
      </c>
      <c r="AI706" s="479" t="n">
        <f aca="false">(V706*Q706+F706*X706)/AF706</f>
        <v>7681.66666666667</v>
      </c>
      <c r="AJ706" s="474" t="n">
        <f aca="false">(V706*Q706+X706*F706)/1000</f>
        <v>22123.2</v>
      </c>
      <c r="AK706" s="478" t="n">
        <f aca="false">AJ706/$AJ$6</f>
        <v>0.983253333333333</v>
      </c>
      <c r="AL706" s="448" t="n">
        <v>37</v>
      </c>
      <c r="AM706" s="480"/>
      <c r="AN706" s="474" t="n">
        <v>4813</v>
      </c>
      <c r="AO706" s="474" t="n">
        <v>4709</v>
      </c>
      <c r="AP706" s="480" t="n">
        <v>7.28</v>
      </c>
      <c r="AQ706" s="448" t="n">
        <v>696</v>
      </c>
      <c r="AR706" s="474" t="n">
        <f aca="false">AQ706*3</f>
        <v>2088</v>
      </c>
      <c r="AS706" s="658" t="n">
        <f aca="false">AR706/AQ706</f>
        <v>3</v>
      </c>
      <c r="AT706" s="474" t="n">
        <v>4850</v>
      </c>
      <c r="AU706" s="448"/>
      <c r="AV706" s="481" t="n">
        <v>0.9</v>
      </c>
      <c r="AW706" s="480"/>
      <c r="AX706" s="480"/>
      <c r="AY706" s="481"/>
      <c r="AZ706" s="481"/>
      <c r="BA706" s="421" t="n">
        <f aca="false">CC706+DF706</f>
        <v>38847</v>
      </c>
      <c r="BB706" s="422" t="n">
        <f aca="false">BA706/$BA$6</f>
        <v>0.77694</v>
      </c>
      <c r="BC706" s="423"/>
      <c r="BD706" s="424" t="n">
        <v>8.01</v>
      </c>
      <c r="BE706" s="425" t="n">
        <v>53.4</v>
      </c>
      <c r="BF706" s="421" t="n">
        <v>233</v>
      </c>
      <c r="BG706" s="427" t="n">
        <v>9160</v>
      </c>
      <c r="BH706" s="421" t="n">
        <f aca="false">BG706*0.67</f>
        <v>6137.2</v>
      </c>
      <c r="BI706" s="433"/>
      <c r="BJ706" s="422"/>
      <c r="BK706" s="428" t="n">
        <v>22.6</v>
      </c>
      <c r="BL706" s="428"/>
      <c r="BM706" s="429"/>
      <c r="BN706" s="423"/>
      <c r="BO706" s="426" t="n">
        <v>93</v>
      </c>
      <c r="BP706" s="426"/>
      <c r="BQ706" s="424" t="n">
        <v>5.54</v>
      </c>
      <c r="BR706" s="422" t="n">
        <f aca="false">BQ706/$BQ$6</f>
        <v>0.769444444444444</v>
      </c>
      <c r="BS706" s="410" t="n">
        <f aca="false">BA706+AF706</f>
        <v>41727</v>
      </c>
      <c r="BT706" s="430" t="n">
        <f aca="false">(BD706*BA706+AP706*AF706)/(AF706+BA706)</f>
        <v>7.95961535696312</v>
      </c>
      <c r="BU706" s="431" t="n">
        <f aca="false">(AQ706*Y706+BA706*BE706)/(BA706+Y706)</f>
        <v>53.4</v>
      </c>
      <c r="BV706" s="431" t="n">
        <f aca="false">(BA706*BF706+AR706*AF706)/(AF706+BA706)</f>
        <v>361.032209360846</v>
      </c>
      <c r="BW706" s="431" t="n">
        <f aca="false">(BA706*BG706+AS706*AF706)/(AF706+BA706)</f>
        <v>8527.98332015242</v>
      </c>
      <c r="BX706" s="431" t="n">
        <f aca="false">BW706*0.65</f>
        <v>5543.18915809907</v>
      </c>
      <c r="BY706" s="431" t="n">
        <f aca="false">(BK706*BA706+AY706*AF706)/BS706</f>
        <v>21.0401466676253</v>
      </c>
      <c r="BZ706" s="431"/>
      <c r="CA706" s="432"/>
      <c r="CB706" s="431" t="n">
        <f aca="false">BO706</f>
        <v>93</v>
      </c>
      <c r="CC706" s="433" t="n">
        <v>19642</v>
      </c>
      <c r="CD706" s="412" t="n">
        <f aca="false">CC706+AF706/2</f>
        <v>21082</v>
      </c>
      <c r="CE706" s="422" t="n">
        <f aca="false">CD706/25000</f>
        <v>0.84328</v>
      </c>
      <c r="CF706" s="434" t="n">
        <f aca="false">6700/CD706*24</f>
        <v>7.62735983303292</v>
      </c>
      <c r="CG706" s="435"/>
      <c r="CH706" s="428"/>
      <c r="CI706" s="447" t="n">
        <f aca="false">9500/CD706*24</f>
        <v>10.8149131960915</v>
      </c>
      <c r="CJ706" s="437" t="n">
        <v>23.8</v>
      </c>
      <c r="CK706" s="437" t="n">
        <v>0.98</v>
      </c>
      <c r="CL706" s="424"/>
      <c r="CM706" s="424" t="n">
        <v>16.1</v>
      </c>
      <c r="CN706" s="424" t="n">
        <v>72</v>
      </c>
      <c r="CO706" s="433"/>
      <c r="CP706" s="433"/>
      <c r="CQ706" s="438"/>
      <c r="CR706" s="438" t="n">
        <v>0.97</v>
      </c>
      <c r="CS706" s="425"/>
      <c r="CT706" s="433" t="n">
        <f aca="false">3500/CD706*24</f>
        <v>3.98444170382317</v>
      </c>
      <c r="CU706" s="435" t="n">
        <v>4.98</v>
      </c>
      <c r="CV706" s="439"/>
      <c r="CW706" s="440"/>
      <c r="CX706" s="661"/>
      <c r="CY706" s="442"/>
      <c r="CZ706" s="443"/>
      <c r="DA706" s="443"/>
      <c r="DB706" s="443"/>
      <c r="DC706" s="443"/>
      <c r="DD706" s="444"/>
      <c r="DE706" s="441"/>
      <c r="DF706" s="445" t="n">
        <v>19205</v>
      </c>
      <c r="DG706" s="446" t="n">
        <f aca="false">DF706+AF706/2</f>
        <v>20645</v>
      </c>
      <c r="DH706" s="422" t="n">
        <f aca="false">DG706/25000</f>
        <v>0.8258</v>
      </c>
      <c r="DI706" s="447" t="n">
        <f aca="false">6700/DG706*24</f>
        <v>7.78881085008477</v>
      </c>
      <c r="DJ706" s="435" t="n">
        <v>7.7</v>
      </c>
      <c r="DK706" s="428" t="n">
        <v>2</v>
      </c>
      <c r="DL706" s="447" t="n">
        <f aca="false">9500/DG706*24</f>
        <v>11.0438362799709</v>
      </c>
      <c r="DM706" s="423" t="n">
        <v>23.2</v>
      </c>
      <c r="DN706" s="423" t="n">
        <v>1.01</v>
      </c>
      <c r="DO706" s="424" t="n">
        <v>7.73</v>
      </c>
      <c r="DP706" s="424" t="n">
        <v>15.1</v>
      </c>
      <c r="DQ706" s="424" t="n">
        <v>72</v>
      </c>
      <c r="DR706" s="433"/>
      <c r="DS706" s="433"/>
      <c r="DT706" s="438"/>
      <c r="DU706" s="438" t="n">
        <v>0.97</v>
      </c>
      <c r="DV706" s="425"/>
      <c r="DW706" s="447" t="n">
        <f aca="false">3500/DG706*24</f>
        <v>4.06878178735771</v>
      </c>
      <c r="DX706" s="435" t="n">
        <v>5.71</v>
      </c>
      <c r="DY706" s="439" t="n">
        <v>7.9</v>
      </c>
      <c r="DZ706" s="440" t="n">
        <v>14.6</v>
      </c>
      <c r="EA706" s="661" t="n">
        <f aca="false">DZ706*3.6</f>
        <v>52.56</v>
      </c>
      <c r="EB706" s="442" t="n">
        <v>7860</v>
      </c>
      <c r="EC706" s="443" t="n">
        <v>4.8</v>
      </c>
      <c r="ED706" s="443" t="n">
        <v>0.19</v>
      </c>
      <c r="EE706" s="443" t="n">
        <v>3.8</v>
      </c>
      <c r="EF706" s="443" t="n">
        <v>0.5</v>
      </c>
      <c r="EG706" s="444" t="n">
        <v>9</v>
      </c>
      <c r="EH706" s="441" t="n">
        <v>16</v>
      </c>
      <c r="EI706" s="430" t="n">
        <f aca="false">DY706</f>
        <v>7.9</v>
      </c>
      <c r="EJ706" s="448" t="n">
        <f aca="false">DZ706</f>
        <v>14.6</v>
      </c>
      <c r="EK706" s="449" t="n">
        <f aca="false">EA706</f>
        <v>52.56</v>
      </c>
      <c r="EL706" s="418" t="n">
        <f aca="false">EB706</f>
        <v>7860</v>
      </c>
      <c r="EM706" s="432" t="n">
        <f aca="false">EC706</f>
        <v>4.8</v>
      </c>
      <c r="EN706" s="432" t="n">
        <f aca="false">ED706</f>
        <v>0.19</v>
      </c>
      <c r="EO706" s="432" t="n">
        <f aca="false">EE706</f>
        <v>3.8</v>
      </c>
      <c r="EP706" s="432" t="n">
        <f aca="false">EF706</f>
        <v>0.5</v>
      </c>
      <c r="EQ706" s="431" t="n">
        <f aca="false">EG706</f>
        <v>9</v>
      </c>
      <c r="ER706" s="449" t="n">
        <f aca="false">EH706</f>
        <v>16</v>
      </c>
      <c r="ES706" s="450" t="n">
        <f aca="false">44000/(BA706+AF706)*24</f>
        <v>25.3073549500324</v>
      </c>
      <c r="ET706" s="451" t="n">
        <f aca="false">(BA706+AF706)/BA$6</f>
        <v>0.83454</v>
      </c>
      <c r="EU706" s="452" t="n">
        <f aca="false">BV706/1000/ES706*24</f>
        <v>0.342381613636364</v>
      </c>
      <c r="EV706" s="451" t="n">
        <f aca="false">EU706/$EU$6</f>
        <v>0.634040025252525</v>
      </c>
      <c r="EW706" s="514" t="n">
        <f aca="false">1-EM706/BY706</f>
        <v>0.771864708177828</v>
      </c>
      <c r="EX706" s="515" t="n">
        <f aca="false">BY706-EM706</f>
        <v>16.2401466676253</v>
      </c>
      <c r="EY706" s="514" t="n">
        <f aca="false">1-EJ706/BU706</f>
        <v>0.726591760299625</v>
      </c>
      <c r="EZ706" s="515" t="n">
        <f aca="false">BU706-EJ706</f>
        <v>38.8</v>
      </c>
      <c r="FA706" s="451" t="n">
        <f aca="false">1-EK706/BV706</f>
        <v>0.854417421390048</v>
      </c>
      <c r="FB706" s="432" t="n">
        <f aca="false">BV706-EK706</f>
        <v>308.472209360845</v>
      </c>
      <c r="FC706" s="453"/>
      <c r="FD706" s="432"/>
      <c r="FE706" s="453" t="n">
        <f aca="false">1-EQ706/CB706</f>
        <v>0.903225806451613</v>
      </c>
      <c r="FF706" s="431" t="n">
        <f aca="false">CB706-EQ706</f>
        <v>84</v>
      </c>
      <c r="FG706" s="406" t="n">
        <v>50400</v>
      </c>
      <c r="FH706" s="590" t="n">
        <v>363</v>
      </c>
      <c r="FI706" s="591" t="n">
        <v>43.32</v>
      </c>
      <c r="FJ706" s="592" t="n">
        <v>0.79</v>
      </c>
      <c r="FK706" s="456" t="n">
        <f aca="false">3000/BS706*24</f>
        <v>1.72550147386584</v>
      </c>
      <c r="FL706" s="531" t="n">
        <v>2000</v>
      </c>
      <c r="FM706" s="456" t="n">
        <f aca="false">FL706/BS706*1000</f>
        <v>47.9305964962734</v>
      </c>
      <c r="FN706" s="531" t="n">
        <v>4587</v>
      </c>
      <c r="FO706" s="533" t="n">
        <f aca="false">FN706/11.15/1.2/1000</f>
        <v>0.342825112107623</v>
      </c>
      <c r="FP706" s="450" t="n">
        <f aca="false">FN706/BS706*1000</f>
        <v>109.928823064203</v>
      </c>
      <c r="FQ706" s="458" t="n">
        <v>36</v>
      </c>
      <c r="FR706" s="459" t="n">
        <f aca="false">FQ706/BS706*1000</f>
        <v>0.862750736932921</v>
      </c>
      <c r="FS706" s="577" t="n">
        <v>8.01</v>
      </c>
      <c r="FT706" s="578" t="n">
        <v>11.4</v>
      </c>
      <c r="FU706" s="661" t="n">
        <v>47</v>
      </c>
      <c r="FV706" s="580" t="n">
        <v>2</v>
      </c>
      <c r="FW706" s="581"/>
      <c r="FX706" s="580"/>
      <c r="FY706" s="453" t="n">
        <f aca="false">1-FV706/(EG706+DD706)</f>
        <v>0.777777777777778</v>
      </c>
      <c r="FZ706" s="453"/>
      <c r="GA706" s="430"/>
      <c r="GB706" s="514" t="n">
        <f aca="false">1-FT706/(DZ706+CW706)</f>
        <v>0.219178082191781</v>
      </c>
      <c r="GC706" s="515" t="n">
        <f aca="false">(CW706+DZ706-FT706)</f>
        <v>3.2</v>
      </c>
      <c r="GD706" s="514" t="n">
        <f aca="false">1-FU706/(EA706+CX706)</f>
        <v>0.105783866057839</v>
      </c>
      <c r="GE706" s="528" t="n">
        <f aca="false">CX706+EA706-FU706</f>
        <v>5.56</v>
      </c>
      <c r="GF706" s="462" t="n">
        <f aca="false">4100/BS706*24</f>
        <v>2.35818534761665</v>
      </c>
      <c r="GG706" s="607" t="n">
        <v>12</v>
      </c>
      <c r="GH706" s="451" t="n">
        <f aca="false">GG706/80</f>
        <v>0.15</v>
      </c>
      <c r="GI706" s="406" t="n">
        <v>84</v>
      </c>
      <c r="GJ706" s="463" t="n">
        <f aca="false">GI706/GG706</f>
        <v>7</v>
      </c>
      <c r="GK706" s="464" t="n">
        <f aca="false">GG706/(BS706/24)*1000</f>
        <v>6.90200589546337</v>
      </c>
      <c r="GL706" s="465" t="n">
        <v>8.1</v>
      </c>
      <c r="GM706" s="530" t="n">
        <v>10.8</v>
      </c>
      <c r="GN706" s="407"/>
      <c r="GO706" s="514" t="n">
        <f aca="false">1-GM706/FT706</f>
        <v>0.0526315789473684</v>
      </c>
      <c r="GP706" s="451" t="n">
        <f aca="false">1-GN706/FU706</f>
        <v>1</v>
      </c>
      <c r="GQ706" s="578" t="n">
        <v>8</v>
      </c>
      <c r="GR706" s="456" t="n">
        <f aca="false">4300/BS706*24</f>
        <v>2.47321877920771</v>
      </c>
      <c r="GS706" s="532" t="n">
        <f aca="false">HC706</f>
        <v>10.7</v>
      </c>
      <c r="GT706" s="532" t="n">
        <f aca="false">HD706</f>
        <v>33.17</v>
      </c>
      <c r="GU706" s="514" t="n">
        <f aca="false">1-GS706/GM706</f>
        <v>0.00925925925925941</v>
      </c>
      <c r="GV706" s="514"/>
      <c r="GW706" s="514" t="n">
        <f aca="false">1-HC706/FT706</f>
        <v>0.0614035087719299</v>
      </c>
      <c r="GX706" s="514" t="n">
        <f aca="false">1-HD706/FU706</f>
        <v>0.294255319148936</v>
      </c>
      <c r="GY706" s="463" t="n">
        <f aca="false">GK706/(FU706-HD706)</f>
        <v>0.499060440742109</v>
      </c>
      <c r="GZ706" s="406" t="n">
        <v>42821</v>
      </c>
      <c r="HA706" s="582" t="n">
        <v>8.3</v>
      </c>
      <c r="HB706" s="452" t="n">
        <v>7.97</v>
      </c>
      <c r="HC706" s="578" t="n">
        <v>10.7</v>
      </c>
      <c r="HD706" s="464" t="n">
        <f aca="false">HC706*3.1</f>
        <v>33.17</v>
      </c>
      <c r="HE706" s="464" t="n">
        <v>10.8</v>
      </c>
      <c r="HF706" s="464" t="n">
        <f aca="false">HE706*2.7</f>
        <v>29.16</v>
      </c>
      <c r="HG706" s="583"/>
      <c r="HH706" s="576" t="n">
        <v>2</v>
      </c>
      <c r="HI706" s="584" t="n">
        <v>7900</v>
      </c>
      <c r="HJ706" s="407" t="n">
        <f aca="false">HI706*0.67</f>
        <v>5293</v>
      </c>
      <c r="HK706" s="407"/>
      <c r="HL706" s="550"/>
      <c r="HM706" s="585"/>
      <c r="HN706" s="462" t="n">
        <v>2.04</v>
      </c>
      <c r="HO706" s="575"/>
      <c r="HP706" s="549" t="n">
        <v>0.16</v>
      </c>
      <c r="HQ706" s="586"/>
      <c r="HR706" s="587"/>
      <c r="HS706" s="521" t="n">
        <v>0.13</v>
      </c>
      <c r="HT706" s="588" t="n">
        <v>8</v>
      </c>
      <c r="HU706" s="523" t="n">
        <f aca="false">72500/BA706*24</f>
        <v>44.7911035601205</v>
      </c>
      <c r="HV706" s="514" t="n">
        <f aca="false">1-HC706/BE706</f>
        <v>0.799625468164794</v>
      </c>
      <c r="HW706" s="514" t="n">
        <f aca="false">1-HD706/BF706</f>
        <v>0.857639484978541</v>
      </c>
      <c r="HX706" s="514" t="n">
        <f aca="false">1-HN706/BK706</f>
        <v>0.909734513274336</v>
      </c>
      <c r="HY706" s="600"/>
    </row>
    <row r="707" s="599" customFormat="true" ht="15.9" hidden="false" customHeight="true" outlineLevel="0" collapsed="false">
      <c r="A707" s="401" t="n">
        <v>44189</v>
      </c>
      <c r="B707" s="516" t="n">
        <v>41371</v>
      </c>
      <c r="C707" s="403" t="n">
        <f aca="false">B707/$B$6</f>
        <v>0.82742</v>
      </c>
      <c r="D707" s="572"/>
      <c r="E707" s="573" t="n">
        <v>31.8</v>
      </c>
      <c r="F707" s="407"/>
      <c r="G707" s="407"/>
      <c r="H707" s="403"/>
      <c r="I707" s="574"/>
      <c r="J707" s="407"/>
      <c r="K707" s="575"/>
      <c r="L707" s="575"/>
      <c r="M707" s="575"/>
      <c r="N707" s="576"/>
      <c r="O707" s="576"/>
      <c r="P707" s="410"/>
      <c r="Q707" s="410" t="n">
        <v>2400</v>
      </c>
      <c r="R707" s="410"/>
      <c r="S707" s="410"/>
      <c r="T707" s="411" t="n">
        <v>5.02</v>
      </c>
      <c r="U707" s="410" t="n">
        <f aca="false">V707/2.9</f>
        <v>3057.58620689655</v>
      </c>
      <c r="V707" s="410" t="n">
        <v>8867</v>
      </c>
      <c r="W707" s="410" t="n">
        <v>3501</v>
      </c>
      <c r="X707" s="517" t="n">
        <v>480</v>
      </c>
      <c r="Y707" s="474"/>
      <c r="Z707" s="430"/>
      <c r="AA707" s="410"/>
      <c r="AB707" s="410"/>
      <c r="AC707" s="410"/>
      <c r="AD707" s="475"/>
      <c r="AE707" s="478"/>
      <c r="AF707" s="479" t="n">
        <f aca="false">X707+Q707</f>
        <v>2880</v>
      </c>
      <c r="AG707" s="478" t="n">
        <f aca="false">AF707/$AF$6</f>
        <v>1.152</v>
      </c>
      <c r="AH707" s="479" t="n">
        <f aca="false">AI707/2.9</f>
        <v>2547.98850574713</v>
      </c>
      <c r="AI707" s="479" t="n">
        <f aca="false">(V707*Q707+F707*X707)/AF707</f>
        <v>7389.16666666667</v>
      </c>
      <c r="AJ707" s="474" t="n">
        <f aca="false">(V707*Q707+X707*F707)/1000</f>
        <v>21280.8</v>
      </c>
      <c r="AK707" s="478" t="n">
        <f aca="false">AJ707/$AJ$6</f>
        <v>0.945813333333333</v>
      </c>
      <c r="AL707" s="448" t="n">
        <v>37</v>
      </c>
      <c r="AM707" s="480"/>
      <c r="AN707" s="474" t="n">
        <v>4840</v>
      </c>
      <c r="AO707" s="474" t="n">
        <v>4853</v>
      </c>
      <c r="AP707" s="480" t="n">
        <v>7.3</v>
      </c>
      <c r="AQ707" s="448" t="n">
        <v>678</v>
      </c>
      <c r="AR707" s="474" t="n">
        <f aca="false">AQ707*3</f>
        <v>2034</v>
      </c>
      <c r="AS707" s="658" t="n">
        <f aca="false">AR707/AQ707</f>
        <v>3</v>
      </c>
      <c r="AT707" s="474" t="n">
        <v>4720</v>
      </c>
      <c r="AU707" s="448"/>
      <c r="AV707" s="481" t="n">
        <v>0.9</v>
      </c>
      <c r="AW707" s="480"/>
      <c r="AX707" s="480"/>
      <c r="AY707" s="481"/>
      <c r="AZ707" s="481"/>
      <c r="BA707" s="421" t="n">
        <f aca="false">CC707+DF707</f>
        <v>38930</v>
      </c>
      <c r="BB707" s="422" t="n">
        <f aca="false">BA707/$BA$6</f>
        <v>0.7786</v>
      </c>
      <c r="BC707" s="423"/>
      <c r="BD707" s="424" t="n">
        <v>8.06</v>
      </c>
      <c r="BE707" s="425" t="n">
        <v>52.2</v>
      </c>
      <c r="BF707" s="421" t="n">
        <v>210</v>
      </c>
      <c r="BG707" s="427" t="n">
        <v>9400</v>
      </c>
      <c r="BH707" s="421" t="n">
        <f aca="false">BG707*0.67</f>
        <v>6298</v>
      </c>
      <c r="BI707" s="433"/>
      <c r="BJ707" s="422"/>
      <c r="BK707" s="428" t="n">
        <v>22.1</v>
      </c>
      <c r="BL707" s="428"/>
      <c r="BM707" s="429"/>
      <c r="BN707" s="423"/>
      <c r="BO707" s="426" t="n">
        <v>72</v>
      </c>
      <c r="BP707" s="426"/>
      <c r="BQ707" s="424" t="n">
        <v>6.35</v>
      </c>
      <c r="BR707" s="422" t="n">
        <f aca="false">BQ707/$BQ$6</f>
        <v>0.881944444444444</v>
      </c>
      <c r="BS707" s="410" t="n">
        <f aca="false">BA707+AF707</f>
        <v>41810</v>
      </c>
      <c r="BT707" s="430" t="n">
        <f aca="false">(BD707*BA707+AP707*AF707)/(AF707+BA707)</f>
        <v>8.00764888782588</v>
      </c>
      <c r="BU707" s="431" t="n">
        <f aca="false">(AQ707*Y707+BA707*BE707)/(BA707+Y707)</f>
        <v>52.2</v>
      </c>
      <c r="BV707" s="431" t="n">
        <f aca="false">(BA707*BF707+AR707*AF707)/(AF707+BA707)</f>
        <v>335.64266921789</v>
      </c>
      <c r="BW707" s="431" t="n">
        <f aca="false">(BA707*BG707+AS707*AF707)/(AF707+BA707)</f>
        <v>8752.70605118393</v>
      </c>
      <c r="BX707" s="431" t="n">
        <f aca="false">BW707*0.65</f>
        <v>5689.25893326955</v>
      </c>
      <c r="BY707" s="431" t="n">
        <f aca="false">(BK707*BA707+AY707*AF707)/BS707</f>
        <v>20.5776847644104</v>
      </c>
      <c r="BZ707" s="431"/>
      <c r="CA707" s="432"/>
      <c r="CB707" s="431" t="n">
        <f aca="false">BO707</f>
        <v>72</v>
      </c>
      <c r="CC707" s="433" t="n">
        <v>19896</v>
      </c>
      <c r="CD707" s="412" t="n">
        <f aca="false">CC707+AF707/2</f>
        <v>21336</v>
      </c>
      <c r="CE707" s="422" t="n">
        <f aca="false">CD707/25000</f>
        <v>0.85344</v>
      </c>
      <c r="CF707" s="434" t="n">
        <f aca="false">6700/CD707*24</f>
        <v>7.53655793025872</v>
      </c>
      <c r="CG707" s="435" t="n">
        <v>7.74</v>
      </c>
      <c r="CH707" s="428" t="n">
        <v>2.3</v>
      </c>
      <c r="CI707" s="447" t="n">
        <f aca="false">9500/CD707*24</f>
        <v>10.6861642294713</v>
      </c>
      <c r="CJ707" s="437" t="n">
        <v>24</v>
      </c>
      <c r="CK707" s="437" t="n">
        <v>1.75</v>
      </c>
      <c r="CL707" s="424" t="n">
        <v>7.73</v>
      </c>
      <c r="CM707" s="424" t="n">
        <v>15.1</v>
      </c>
      <c r="CN707" s="424" t="n">
        <v>73</v>
      </c>
      <c r="CO707" s="433"/>
      <c r="CP707" s="433"/>
      <c r="CQ707" s="438"/>
      <c r="CR707" s="438" t="n">
        <v>0.95</v>
      </c>
      <c r="CS707" s="425"/>
      <c r="CT707" s="433" t="n">
        <f aca="false">3500/CD707*24</f>
        <v>3.93700787401575</v>
      </c>
      <c r="CU707" s="435" t="n">
        <v>5.35</v>
      </c>
      <c r="CV707" s="439" t="n">
        <v>7.97</v>
      </c>
      <c r="CW707" s="440" t="n">
        <v>14.8</v>
      </c>
      <c r="CX707" s="661" t="n">
        <f aca="false">CW707*3.6</f>
        <v>53.28</v>
      </c>
      <c r="CY707" s="442" t="n">
        <v>7900</v>
      </c>
      <c r="CZ707" s="443" t="n">
        <v>5.3</v>
      </c>
      <c r="DA707" s="443" t="n">
        <v>0.16</v>
      </c>
      <c r="DB707" s="443" t="n">
        <v>4.1</v>
      </c>
      <c r="DC707" s="443" t="n">
        <v>0.5</v>
      </c>
      <c r="DD707" s="444" t="n">
        <v>10</v>
      </c>
      <c r="DE707" s="441" t="n">
        <v>16</v>
      </c>
      <c r="DF707" s="445" t="n">
        <v>19034</v>
      </c>
      <c r="DG707" s="446" t="n">
        <f aca="false">DF707+AF707/2</f>
        <v>20474</v>
      </c>
      <c r="DH707" s="422" t="n">
        <f aca="false">DG707/25000</f>
        <v>0.81896</v>
      </c>
      <c r="DI707" s="447" t="n">
        <f aca="false">6700/DG707*24</f>
        <v>7.85386343655368</v>
      </c>
      <c r="DJ707" s="435"/>
      <c r="DK707" s="428" t="n">
        <v>2.3</v>
      </c>
      <c r="DL707" s="447" t="n">
        <f aca="false">9500/DG707*24</f>
        <v>11.1360750219791</v>
      </c>
      <c r="DM707" s="423" t="n">
        <v>24.2</v>
      </c>
      <c r="DN707" s="423" t="n">
        <v>1.86</v>
      </c>
      <c r="DO707" s="424"/>
      <c r="DP707" s="424" t="n">
        <v>14.7</v>
      </c>
      <c r="DQ707" s="424" t="n">
        <v>73</v>
      </c>
      <c r="DR707" s="433"/>
      <c r="DS707" s="433"/>
      <c r="DT707" s="438"/>
      <c r="DU707" s="438" t="n">
        <v>0.96</v>
      </c>
      <c r="DV707" s="425"/>
      <c r="DW707" s="447" t="n">
        <f aca="false">3500/DG707*24</f>
        <v>4.10276448178177</v>
      </c>
      <c r="DX707" s="435" t="n">
        <v>5.69</v>
      </c>
      <c r="DY707" s="439"/>
      <c r="DZ707" s="440"/>
      <c r="EA707" s="661"/>
      <c r="EB707" s="442"/>
      <c r="EC707" s="443"/>
      <c r="ED707" s="443"/>
      <c r="EE707" s="443"/>
      <c r="EF707" s="443"/>
      <c r="EG707" s="444"/>
      <c r="EH707" s="441"/>
      <c r="EI707" s="430" t="n">
        <f aca="false">CV707</f>
        <v>7.97</v>
      </c>
      <c r="EJ707" s="448" t="n">
        <f aca="false">CW707</f>
        <v>14.8</v>
      </c>
      <c r="EK707" s="449" t="n">
        <f aca="false">CX707</f>
        <v>53.28</v>
      </c>
      <c r="EL707" s="418" t="n">
        <f aca="false">CY707</f>
        <v>7900</v>
      </c>
      <c r="EM707" s="432" t="n">
        <f aca="false">CZ707</f>
        <v>5.3</v>
      </c>
      <c r="EN707" s="432" t="n">
        <f aca="false">DA707</f>
        <v>0.16</v>
      </c>
      <c r="EO707" s="432" t="n">
        <f aca="false">DB707</f>
        <v>4.1</v>
      </c>
      <c r="EP707" s="432" t="n">
        <f aca="false">DC707</f>
        <v>0.5</v>
      </c>
      <c r="EQ707" s="431" t="n">
        <f aca="false">DD707</f>
        <v>10</v>
      </c>
      <c r="ER707" s="449" t="n">
        <f aca="false">DE707</f>
        <v>16</v>
      </c>
      <c r="ES707" s="450" t="n">
        <f aca="false">44000/(BA707+AF707)*24</f>
        <v>25.2571155226022</v>
      </c>
      <c r="ET707" s="451" t="n">
        <f aca="false">(BA707+AF707)/BA$6</f>
        <v>0.8362</v>
      </c>
      <c r="EU707" s="452" t="n">
        <f aca="false">BV707/1000/ES707*24</f>
        <v>0.318936818181818</v>
      </c>
      <c r="EV707" s="451" t="n">
        <f aca="false">EU707/$EU$6</f>
        <v>0.590623737373737</v>
      </c>
      <c r="EW707" s="514" t="n">
        <f aca="false">1-EM707/BY707</f>
        <v>0.742439440555214</v>
      </c>
      <c r="EX707" s="515" t="n">
        <f aca="false">BY707-EM707</f>
        <v>15.2776847644104</v>
      </c>
      <c r="EY707" s="514" t="n">
        <f aca="false">1-EJ707/BU707</f>
        <v>0.716475095785441</v>
      </c>
      <c r="EZ707" s="515" t="n">
        <f aca="false">BU707-EJ707</f>
        <v>37.4</v>
      </c>
      <c r="FA707" s="451" t="n">
        <f aca="false">1-EK707/BV707</f>
        <v>0.841259753641716</v>
      </c>
      <c r="FB707" s="432" t="n">
        <f aca="false">BV707-EK707</f>
        <v>282.36266921789</v>
      </c>
      <c r="FC707" s="453"/>
      <c r="FD707" s="432"/>
      <c r="FE707" s="453" t="n">
        <f aca="false">1-EQ707/CB707</f>
        <v>0.861111111111111</v>
      </c>
      <c r="FF707" s="431" t="n">
        <f aca="false">CB707-EQ707</f>
        <v>62</v>
      </c>
      <c r="FG707" s="406" t="n">
        <v>50400</v>
      </c>
      <c r="FH707" s="590" t="n">
        <v>581</v>
      </c>
      <c r="FI707" s="591" t="n">
        <v>61.06</v>
      </c>
      <c r="FJ707" s="592" t="n">
        <v>0.812</v>
      </c>
      <c r="FK707" s="456" t="n">
        <f aca="false">3000/BS707*24</f>
        <v>1.72207605835924</v>
      </c>
      <c r="FL707" s="531" t="n">
        <v>2000</v>
      </c>
      <c r="FM707" s="456" t="n">
        <f aca="false">FL707/BS707*1000</f>
        <v>47.8354460655346</v>
      </c>
      <c r="FN707" s="531" t="n">
        <v>4170</v>
      </c>
      <c r="FO707" s="533" t="n">
        <f aca="false">FN707/11.15/1.2/1000</f>
        <v>0.311659192825112</v>
      </c>
      <c r="FP707" s="450" t="n">
        <f aca="false">FN707/BS707*1000</f>
        <v>99.7369050466395</v>
      </c>
      <c r="FQ707" s="458" t="n">
        <v>36</v>
      </c>
      <c r="FR707" s="459" t="n">
        <f aca="false">FQ707/BS707*1000</f>
        <v>0.861038029179622</v>
      </c>
      <c r="FS707" s="577" t="n">
        <v>7.89</v>
      </c>
      <c r="FT707" s="578" t="n">
        <v>11.4</v>
      </c>
      <c r="FU707" s="661" t="n">
        <v>50</v>
      </c>
      <c r="FV707" s="580" t="n">
        <v>6</v>
      </c>
      <c r="FW707" s="581"/>
      <c r="FX707" s="580"/>
      <c r="FY707" s="453" t="n">
        <f aca="false">1-FV707/(EG707+DD707)</f>
        <v>0.4</v>
      </c>
      <c r="FZ707" s="453"/>
      <c r="GA707" s="430"/>
      <c r="GB707" s="514" t="n">
        <f aca="false">1-FT707/(DZ707+CW707)</f>
        <v>0.22972972972973</v>
      </c>
      <c r="GC707" s="515" t="n">
        <f aca="false">CW707+DZ707-FT707</f>
        <v>3.4</v>
      </c>
      <c r="GD707" s="514" t="n">
        <f aca="false">1-FU707/(EA707+CX707)</f>
        <v>0.0615615615615616</v>
      </c>
      <c r="GE707" s="528" t="n">
        <f aca="false">CX707+EA707-FU707</f>
        <v>3.28</v>
      </c>
      <c r="GF707" s="462" t="n">
        <f aca="false">4100/BS707*24</f>
        <v>2.3535039464243</v>
      </c>
      <c r="GG707" s="607" t="n">
        <v>12</v>
      </c>
      <c r="GH707" s="451" t="n">
        <f aca="false">GG707/80</f>
        <v>0.15</v>
      </c>
      <c r="GI707" s="406" t="n">
        <v>84</v>
      </c>
      <c r="GJ707" s="463" t="n">
        <f aca="false">GI707/GG707</f>
        <v>7</v>
      </c>
      <c r="GK707" s="464" t="n">
        <f aca="false">GG707/(BS707/24)*1000</f>
        <v>6.88830423343698</v>
      </c>
      <c r="GL707" s="465" t="n">
        <v>8.06</v>
      </c>
      <c r="GM707" s="530" t="n">
        <v>10.4</v>
      </c>
      <c r="GN707" s="407"/>
      <c r="GO707" s="514" t="n">
        <f aca="false">1-GM707/FT707</f>
        <v>0.0877192982456141</v>
      </c>
      <c r="GP707" s="451" t="n">
        <f aca="false">1-GN707/FU707</f>
        <v>1</v>
      </c>
      <c r="GQ707" s="578" t="n">
        <v>8</v>
      </c>
      <c r="GR707" s="456" t="n">
        <f aca="false">4300/BS707*24</f>
        <v>2.46830901698158</v>
      </c>
      <c r="GS707" s="532" t="n">
        <f aca="false">HC707</f>
        <v>10.3</v>
      </c>
      <c r="GT707" s="532" t="n">
        <f aca="false">HD707</f>
        <v>31.93</v>
      </c>
      <c r="GU707" s="514" t="n">
        <f aca="false">1-GS707/GM707</f>
        <v>0.00961538461538458</v>
      </c>
      <c r="GV707" s="514"/>
      <c r="GW707" s="514" t="n">
        <f aca="false">1-HC707/FT707</f>
        <v>0.0964912280701754</v>
      </c>
      <c r="GX707" s="514" t="n">
        <f aca="false">1-HD707/FU707</f>
        <v>0.3614</v>
      </c>
      <c r="GY707" s="463" t="n">
        <f aca="false">GK707/(FU707-HD707)</f>
        <v>0.381201119725345</v>
      </c>
      <c r="GZ707" s="406" t="n">
        <v>40940</v>
      </c>
      <c r="HA707" s="582" t="n">
        <v>8.27</v>
      </c>
      <c r="HB707" s="452" t="n">
        <v>7.99</v>
      </c>
      <c r="HC707" s="578" t="n">
        <v>10.3</v>
      </c>
      <c r="HD707" s="464" t="n">
        <f aca="false">HC707*3.1</f>
        <v>31.93</v>
      </c>
      <c r="HE707" s="464" t="n">
        <v>10.8</v>
      </c>
      <c r="HF707" s="464" t="n">
        <f aca="false">HE707*2.7</f>
        <v>29.16</v>
      </c>
      <c r="HG707" s="583"/>
      <c r="HH707" s="576" t="n">
        <v>4</v>
      </c>
      <c r="HI707" s="584" t="n">
        <v>7990</v>
      </c>
      <c r="HJ707" s="407" t="n">
        <f aca="false">HI707*0.67</f>
        <v>5353.3</v>
      </c>
      <c r="HK707" s="407"/>
      <c r="HL707" s="550"/>
      <c r="HM707" s="585"/>
      <c r="HN707" s="462" t="n">
        <v>2.5</v>
      </c>
      <c r="HO707" s="575"/>
      <c r="HP707" s="549" t="n">
        <v>0.21</v>
      </c>
      <c r="HQ707" s="586"/>
      <c r="HR707" s="587"/>
      <c r="HS707" s="521" t="n">
        <v>0.14</v>
      </c>
      <c r="HT707" s="588" t="n">
        <v>4</v>
      </c>
      <c r="HU707" s="523" t="n">
        <f aca="false">72500/BA707*24</f>
        <v>44.6956075006422</v>
      </c>
      <c r="HV707" s="514" t="n">
        <f aca="false">1-HC707/BE707</f>
        <v>0.802681992337165</v>
      </c>
      <c r="HW707" s="514" t="n">
        <f aca="false">1-HD707/BF707</f>
        <v>0.847952380952381</v>
      </c>
      <c r="HX707" s="514" t="n">
        <f aca="false">1-HN707/BK707</f>
        <v>0.886877828054299</v>
      </c>
      <c r="HY707" s="600"/>
    </row>
    <row r="708" s="599" customFormat="true" ht="15.9" hidden="false" customHeight="true" outlineLevel="0" collapsed="false">
      <c r="A708" s="401" t="n">
        <v>44190</v>
      </c>
      <c r="B708" s="516" t="n">
        <v>38076</v>
      </c>
      <c r="C708" s="403" t="n">
        <f aca="false">B708/$B$6</f>
        <v>0.76152</v>
      </c>
      <c r="D708" s="572"/>
      <c r="E708" s="573" t="n">
        <v>39</v>
      </c>
      <c r="F708" s="407"/>
      <c r="G708" s="407"/>
      <c r="H708" s="403"/>
      <c r="I708" s="574"/>
      <c r="J708" s="407"/>
      <c r="K708" s="575"/>
      <c r="L708" s="575"/>
      <c r="M708" s="575"/>
      <c r="N708" s="576"/>
      <c r="O708" s="576"/>
      <c r="P708" s="410"/>
      <c r="Q708" s="410" t="n">
        <v>2400</v>
      </c>
      <c r="R708" s="410"/>
      <c r="S708" s="410"/>
      <c r="T708" s="411" t="n">
        <v>4.93</v>
      </c>
      <c r="U708" s="410" t="n">
        <f aca="false">V708/2.9</f>
        <v>2804.8275862069</v>
      </c>
      <c r="V708" s="410" t="n">
        <v>8134</v>
      </c>
      <c r="W708" s="410" t="n">
        <v>2191</v>
      </c>
      <c r="X708" s="517" t="n">
        <v>480</v>
      </c>
      <c r="Y708" s="474"/>
      <c r="Z708" s="430"/>
      <c r="AA708" s="410"/>
      <c r="AB708" s="410"/>
      <c r="AC708" s="410"/>
      <c r="AD708" s="475"/>
      <c r="AE708" s="478"/>
      <c r="AF708" s="479" t="n">
        <f aca="false">X708+Q708</f>
        <v>2880</v>
      </c>
      <c r="AG708" s="478" t="n">
        <f aca="false">AF708/$AF$6</f>
        <v>1.152</v>
      </c>
      <c r="AH708" s="479" t="n">
        <f aca="false">AI708/2.9</f>
        <v>2337.35632183908</v>
      </c>
      <c r="AI708" s="479" t="n">
        <f aca="false">(V708*Q708+F708*X708)/AF708</f>
        <v>6778.33333333333</v>
      </c>
      <c r="AJ708" s="474" t="n">
        <f aca="false">(V708*Q708+X708*F708)/1000</f>
        <v>19521.6</v>
      </c>
      <c r="AK708" s="478" t="n">
        <f aca="false">AJ708/$AJ$6</f>
        <v>0.867626666666667</v>
      </c>
      <c r="AL708" s="448" t="n">
        <v>37</v>
      </c>
      <c r="AM708" s="480"/>
      <c r="AN708" s="474" t="n">
        <v>4738</v>
      </c>
      <c r="AO708" s="474" t="n">
        <v>4745</v>
      </c>
      <c r="AP708" s="480" t="n">
        <v>7.25</v>
      </c>
      <c r="AQ708" s="448" t="n">
        <v>655</v>
      </c>
      <c r="AR708" s="474" t="n">
        <f aca="false">AQ708*3</f>
        <v>1965</v>
      </c>
      <c r="AS708" s="658" t="n">
        <f aca="false">AR708/AQ708</f>
        <v>3</v>
      </c>
      <c r="AT708" s="474" t="n">
        <v>4690</v>
      </c>
      <c r="AU708" s="448"/>
      <c r="AV708" s="481" t="n">
        <v>1.1</v>
      </c>
      <c r="AW708" s="480" t="n">
        <v>5.06</v>
      </c>
      <c r="AX708" s="480" t="n">
        <v>32.32</v>
      </c>
      <c r="AY708" s="481" t="n">
        <v>8.4</v>
      </c>
      <c r="AZ708" s="481" t="n">
        <v>1.3</v>
      </c>
      <c r="BA708" s="421" t="n">
        <f aca="false">CC708+DF708</f>
        <v>37914</v>
      </c>
      <c r="BB708" s="422" t="n">
        <f aca="false">BA708/$BA$6</f>
        <v>0.75828</v>
      </c>
      <c r="BC708" s="423"/>
      <c r="BD708" s="424" t="n">
        <v>7.98</v>
      </c>
      <c r="BE708" s="425" t="n">
        <v>29</v>
      </c>
      <c r="BF708" s="421" t="n">
        <v>174</v>
      </c>
      <c r="BG708" s="427" t="n">
        <v>8580</v>
      </c>
      <c r="BH708" s="421" t="n">
        <f aca="false">BG708*0.67</f>
        <v>5748.6</v>
      </c>
      <c r="BI708" s="433"/>
      <c r="BJ708" s="422"/>
      <c r="BK708" s="428" t="n">
        <v>28.6</v>
      </c>
      <c r="BL708" s="428" t="n">
        <v>12</v>
      </c>
      <c r="BM708" s="429" t="n">
        <v>7.9</v>
      </c>
      <c r="BN708" s="423" t="n">
        <v>1.4</v>
      </c>
      <c r="BO708" s="426" t="n">
        <v>89</v>
      </c>
      <c r="BP708" s="426" t="n">
        <v>32</v>
      </c>
      <c r="BQ708" s="424" t="n">
        <v>6.01</v>
      </c>
      <c r="BR708" s="422" t="n">
        <f aca="false">BQ708/$BQ$6</f>
        <v>0.834722222222222</v>
      </c>
      <c r="BS708" s="410" t="n">
        <f aca="false">BA708+AF708</f>
        <v>40794</v>
      </c>
      <c r="BT708" s="430" t="n">
        <f aca="false">(BD708*BA708+AP708*AF708)/(AF708+BA708)</f>
        <v>7.92846300926607</v>
      </c>
      <c r="BU708" s="431" t="n">
        <f aca="false">(AQ708*Y708+BA708*BE708)/(BA708+Y708)</f>
        <v>29</v>
      </c>
      <c r="BV708" s="431" t="n">
        <f aca="false">(BA708*BF708+AR708*AF708)/(AF708+BA708)</f>
        <v>300.442123841741</v>
      </c>
      <c r="BW708" s="431" t="n">
        <f aca="false">(BA708*BG708+AS708*AF708)/(AF708+BA708)</f>
        <v>7974.47565818503</v>
      </c>
      <c r="BX708" s="431" t="n">
        <f aca="false">BW708*0.65</f>
        <v>5183.40917782027</v>
      </c>
      <c r="BY708" s="431" t="n">
        <f aca="false">(BK708*BA708+AY708*AF708)/BS708</f>
        <v>27.1739079276364</v>
      </c>
      <c r="BZ708" s="431" t="n">
        <f aca="false">(BL708*BA708+AY708*AF708)/BS708</f>
        <v>11.7458449772025</v>
      </c>
      <c r="CA708" s="432" t="n">
        <f aca="false">(BN708*BA708+AZ708*AF708)/BS708</f>
        <v>1.39294013825563</v>
      </c>
      <c r="CB708" s="431" t="n">
        <f aca="false">BO708</f>
        <v>89</v>
      </c>
      <c r="CC708" s="433" t="n">
        <v>19412</v>
      </c>
      <c r="CD708" s="412" t="n">
        <f aca="false">CC708+AF708/2</f>
        <v>20852</v>
      </c>
      <c r="CE708" s="422" t="n">
        <f aca="false">CD708/25000</f>
        <v>0.83408</v>
      </c>
      <c r="CF708" s="434" t="n">
        <f aca="false">6700/CD708*24</f>
        <v>7.71149050450796</v>
      </c>
      <c r="CG708" s="435"/>
      <c r="CH708" s="428"/>
      <c r="CI708" s="447" t="n">
        <f aca="false">9500/CD708*24</f>
        <v>10.9342029541531</v>
      </c>
      <c r="CJ708" s="437" t="n">
        <v>23.7</v>
      </c>
      <c r="CK708" s="437" t="n">
        <v>3.17</v>
      </c>
      <c r="CL708" s="424"/>
      <c r="CM708" s="424" t="n">
        <v>14.7</v>
      </c>
      <c r="CN708" s="424" t="n">
        <v>73</v>
      </c>
      <c r="CO708" s="433"/>
      <c r="CP708" s="433"/>
      <c r="CQ708" s="438"/>
      <c r="CR708" s="438" t="n">
        <v>0.96</v>
      </c>
      <c r="CS708" s="425"/>
      <c r="CT708" s="433" t="n">
        <f aca="false">3500/CD708*24</f>
        <v>4.0283905620564</v>
      </c>
      <c r="CU708" s="435" t="n">
        <v>4.37</v>
      </c>
      <c r="CV708" s="439"/>
      <c r="CW708" s="440"/>
      <c r="CX708" s="661"/>
      <c r="CY708" s="442"/>
      <c r="CZ708" s="443"/>
      <c r="DA708" s="443"/>
      <c r="DB708" s="443"/>
      <c r="DC708" s="443"/>
      <c r="DD708" s="444"/>
      <c r="DE708" s="441"/>
      <c r="DF708" s="445" t="n">
        <v>18502</v>
      </c>
      <c r="DG708" s="446" t="n">
        <f aca="false">DF708+AF708/2</f>
        <v>19942</v>
      </c>
      <c r="DH708" s="422" t="n">
        <f aca="false">DG708/25000</f>
        <v>0.79768</v>
      </c>
      <c r="DI708" s="447" t="n">
        <f aca="false">6700/DG708*24</f>
        <v>8.06338381305787</v>
      </c>
      <c r="DJ708" s="435" t="n">
        <v>7.75</v>
      </c>
      <c r="DK708" s="428" t="n">
        <v>2.3</v>
      </c>
      <c r="DL708" s="447" t="n">
        <f aca="false">9500/DG708*24</f>
        <v>11.4331561528432</v>
      </c>
      <c r="DM708" s="423" t="n">
        <v>23.6</v>
      </c>
      <c r="DN708" s="423" t="n">
        <v>3.12</v>
      </c>
      <c r="DO708" s="424" t="n">
        <v>7.75</v>
      </c>
      <c r="DP708" s="424" t="n">
        <v>15.1</v>
      </c>
      <c r="DQ708" s="424" t="n">
        <v>73</v>
      </c>
      <c r="DR708" s="433"/>
      <c r="DS708" s="433"/>
      <c r="DT708" s="438"/>
      <c r="DU708" s="438" t="n">
        <v>0.96</v>
      </c>
      <c r="DV708" s="425"/>
      <c r="DW708" s="447" t="n">
        <f aca="false">3500/DG708*24</f>
        <v>4.21221542473172</v>
      </c>
      <c r="DX708" s="435" t="n">
        <v>5.21</v>
      </c>
      <c r="DY708" s="439" t="n">
        <v>7.89</v>
      </c>
      <c r="DZ708" s="440" t="n">
        <v>14.9</v>
      </c>
      <c r="EA708" s="661" t="n">
        <f aca="false">DZ708*3.6</f>
        <v>53.64</v>
      </c>
      <c r="EB708" s="442" t="n">
        <v>7870</v>
      </c>
      <c r="EC708" s="443" t="n">
        <v>4.9</v>
      </c>
      <c r="ED708" s="443" t="n">
        <v>0.28</v>
      </c>
      <c r="EE708" s="443" t="n">
        <v>3.7</v>
      </c>
      <c r="EF708" s="443" t="n">
        <v>0.55</v>
      </c>
      <c r="EG708" s="444" t="n">
        <v>7</v>
      </c>
      <c r="EH708" s="441" t="n">
        <v>16</v>
      </c>
      <c r="EI708" s="430" t="n">
        <f aca="false">DY708</f>
        <v>7.89</v>
      </c>
      <c r="EJ708" s="448" t="n">
        <f aca="false">DZ708</f>
        <v>14.9</v>
      </c>
      <c r="EK708" s="449" t="n">
        <f aca="false">EA708</f>
        <v>53.64</v>
      </c>
      <c r="EL708" s="418" t="n">
        <f aca="false">EB708</f>
        <v>7870</v>
      </c>
      <c r="EM708" s="432" t="n">
        <f aca="false">EC708</f>
        <v>4.9</v>
      </c>
      <c r="EN708" s="432" t="n">
        <f aca="false">ED708</f>
        <v>0.28</v>
      </c>
      <c r="EO708" s="432" t="n">
        <f aca="false">EE708</f>
        <v>3.7</v>
      </c>
      <c r="EP708" s="432" t="n">
        <f aca="false">EF708</f>
        <v>0.55</v>
      </c>
      <c r="EQ708" s="431" t="n">
        <f aca="false">EG708</f>
        <v>7</v>
      </c>
      <c r="ER708" s="449" t="n">
        <f aca="false">EH708</f>
        <v>16</v>
      </c>
      <c r="ES708" s="450" t="n">
        <f aca="false">44000/(BA708+AF708)*24</f>
        <v>25.886159729372</v>
      </c>
      <c r="ET708" s="451" t="n">
        <f aca="false">(BA708+AF708)/BA$6</f>
        <v>0.81588</v>
      </c>
      <c r="EU708" s="452" t="n">
        <f aca="false">BV708/1000/ES708*24</f>
        <v>0.278550818181818</v>
      </c>
      <c r="EV708" s="451" t="n">
        <f aca="false">EU708/$EU$6</f>
        <v>0.515834848484848</v>
      </c>
      <c r="EW708" s="514" t="n">
        <f aca="false">1-EM708/BY708</f>
        <v>0.819679966052413</v>
      </c>
      <c r="EX708" s="515" t="n">
        <f aca="false">BY708-EM708</f>
        <v>22.2739079276364</v>
      </c>
      <c r="EY708" s="514" t="n">
        <f aca="false">1-EJ708/BU708</f>
        <v>0.486206896551724</v>
      </c>
      <c r="EZ708" s="515" t="n">
        <f aca="false">BU708-EJ708</f>
        <v>14.1</v>
      </c>
      <c r="FA708" s="451" t="n">
        <f aca="false">1-EK708/BV708</f>
        <v>0.821463118040482</v>
      </c>
      <c r="FB708" s="432" t="n">
        <f aca="false">BV708-EK708</f>
        <v>246.802123841741</v>
      </c>
      <c r="FC708" s="453" t="n">
        <f aca="false">1-EP708/CA708</f>
        <v>0.605151732730767</v>
      </c>
      <c r="FD708" s="432" t="n">
        <f aca="false">CA708-EP708</f>
        <v>0.842940138255626</v>
      </c>
      <c r="FE708" s="453" t="n">
        <f aca="false">1-EQ708/CB708</f>
        <v>0.921348314606742</v>
      </c>
      <c r="FF708" s="431" t="n">
        <f aca="false">CB708-EQ708</f>
        <v>82</v>
      </c>
      <c r="FG708" s="406" t="n">
        <v>50400</v>
      </c>
      <c r="FH708" s="590" t="n">
        <v>492</v>
      </c>
      <c r="FI708" s="591" t="n">
        <v>32.62</v>
      </c>
      <c r="FJ708" s="592"/>
      <c r="FK708" s="456" t="n">
        <f aca="false">3000/BS708*24</f>
        <v>1.76496543609354</v>
      </c>
      <c r="FL708" s="531" t="n">
        <v>2000</v>
      </c>
      <c r="FM708" s="456" t="n">
        <f aca="false">FL708/BS708*1000</f>
        <v>49.0268176692651</v>
      </c>
      <c r="FN708" s="531" t="n">
        <v>3892</v>
      </c>
      <c r="FO708" s="533" t="n">
        <f aca="false">FN708/11.15/1.2/1000</f>
        <v>0.290881913303438</v>
      </c>
      <c r="FP708" s="450" t="n">
        <f aca="false">FN708/BS708*1000</f>
        <v>95.4061871843899</v>
      </c>
      <c r="FQ708" s="458" t="n">
        <v>36</v>
      </c>
      <c r="FR708" s="459" t="n">
        <f aca="false">FQ708/BS708*1000</f>
        <v>0.882482718046771</v>
      </c>
      <c r="FS708" s="577" t="n">
        <v>7.88</v>
      </c>
      <c r="FT708" s="578" t="n">
        <v>10.9</v>
      </c>
      <c r="FU708" s="661" t="n">
        <v>49</v>
      </c>
      <c r="FV708" s="580" t="n">
        <v>10</v>
      </c>
      <c r="FW708" s="581" t="n">
        <v>0.12</v>
      </c>
      <c r="FX708" s="580" t="n">
        <v>8</v>
      </c>
      <c r="FY708" s="453" t="n">
        <f aca="false">1-FV708/(EG708+DD708)</f>
        <v>-0.428571428571429</v>
      </c>
      <c r="FZ708" s="453" t="n">
        <f aca="false">1-FW708/(EF708+DC708)</f>
        <v>0.781818181818182</v>
      </c>
      <c r="GA708" s="430" t="n">
        <f aca="false">EF708+DC708-FW708</f>
        <v>0.43</v>
      </c>
      <c r="GB708" s="514" t="n">
        <f aca="false">1-FT708/(DZ708+CW708)</f>
        <v>0.268456375838926</v>
      </c>
      <c r="GC708" s="515" t="n">
        <f aca="false">(CW708+DZ708-FT708)</f>
        <v>4</v>
      </c>
      <c r="GD708" s="514" t="n">
        <f aca="false">1-FU708/(EA708+CX708)</f>
        <v>0.0865026099925429</v>
      </c>
      <c r="GE708" s="528" t="n">
        <f aca="false">CX708+EA708-FU708</f>
        <v>4.64</v>
      </c>
      <c r="GF708" s="462" t="n">
        <f aca="false">4100/BS708*24</f>
        <v>2.41211942932784</v>
      </c>
      <c r="GG708" s="607" t="n">
        <v>12</v>
      </c>
      <c r="GH708" s="451" t="n">
        <f aca="false">GG708/80</f>
        <v>0.15</v>
      </c>
      <c r="GI708" s="406" t="n">
        <v>84</v>
      </c>
      <c r="GJ708" s="463" t="n">
        <f aca="false">GI708/GG708</f>
        <v>7</v>
      </c>
      <c r="GK708" s="464" t="n">
        <f aca="false">GG708/(BS708/24)*1000</f>
        <v>7.05986174437417</v>
      </c>
      <c r="GL708" s="465" t="n">
        <v>8.07</v>
      </c>
      <c r="GM708" s="530" t="n">
        <v>10.7</v>
      </c>
      <c r="GN708" s="407"/>
      <c r="GO708" s="514" t="n">
        <f aca="false">1-GM708/FT708</f>
        <v>0.0183486238532111</v>
      </c>
      <c r="GP708" s="451" t="n">
        <f aca="false">1-GN708/FU708</f>
        <v>1</v>
      </c>
      <c r="GQ708" s="578" t="n">
        <v>8</v>
      </c>
      <c r="GR708" s="456" t="n">
        <f aca="false">4300/BS708*24</f>
        <v>2.52978379173408</v>
      </c>
      <c r="GS708" s="532" t="n">
        <f aca="false">HC708</f>
        <v>10.3</v>
      </c>
      <c r="GT708" s="532" t="n">
        <f aca="false">HD708</f>
        <v>31.93</v>
      </c>
      <c r="GU708" s="514" t="n">
        <f aca="false">1-GS708/GM708</f>
        <v>0.0373831775700933</v>
      </c>
      <c r="GV708" s="514"/>
      <c r="GW708" s="514" t="n">
        <f aca="false">1-HC708/FT708</f>
        <v>0.055045871559633</v>
      </c>
      <c r="GX708" s="514" t="n">
        <f aca="false">1-HD708/FU708</f>
        <v>0.348367346938775</v>
      </c>
      <c r="GY708" s="463" t="n">
        <f aca="false">GK708/(FU708-HD708)</f>
        <v>0.413582996155488</v>
      </c>
      <c r="GZ708" s="406" t="n">
        <v>41067</v>
      </c>
      <c r="HA708" s="582" t="n">
        <v>8.31</v>
      </c>
      <c r="HB708" s="452" t="n">
        <v>8</v>
      </c>
      <c r="HC708" s="578" t="n">
        <v>10.3</v>
      </c>
      <c r="HD708" s="464" t="n">
        <f aca="false">HC708*3.1</f>
        <v>31.93</v>
      </c>
      <c r="HE708" s="464" t="n">
        <v>10.5</v>
      </c>
      <c r="HF708" s="464" t="n">
        <f aca="false">HE708*2.7</f>
        <v>28.35</v>
      </c>
      <c r="HG708" s="583"/>
      <c r="HH708" s="576" t="n">
        <v>10</v>
      </c>
      <c r="HI708" s="584" t="n">
        <v>8000</v>
      </c>
      <c r="HJ708" s="407" t="n">
        <f aca="false">HI708*0.67</f>
        <v>5360</v>
      </c>
      <c r="HK708" s="407"/>
      <c r="HL708" s="550"/>
      <c r="HM708" s="585" t="n">
        <v>4.6</v>
      </c>
      <c r="HN708" s="462" t="n">
        <v>3.46</v>
      </c>
      <c r="HO708" s="575" t="n">
        <v>0.13</v>
      </c>
      <c r="HP708" s="549" t="n">
        <v>0.25</v>
      </c>
      <c r="HQ708" s="586" t="n">
        <v>3.6</v>
      </c>
      <c r="HR708" s="587" t="n">
        <v>0.14</v>
      </c>
      <c r="HS708" s="521" t="n">
        <v>0.15</v>
      </c>
      <c r="HT708" s="588" t="n">
        <v>4</v>
      </c>
      <c r="HU708" s="523" t="n">
        <f aca="false">72500/BA708*24</f>
        <v>45.8933375534104</v>
      </c>
      <c r="HV708" s="514" t="n">
        <f aca="false">1-HC708/BE708</f>
        <v>0.644827586206896</v>
      </c>
      <c r="HW708" s="514" t="n">
        <f aca="false">1-HD708/BF708</f>
        <v>0.816494252873563</v>
      </c>
      <c r="HX708" s="514" t="n">
        <f aca="false">1-HN708/BK708</f>
        <v>0.879020979020979</v>
      </c>
      <c r="HY708" s="600"/>
    </row>
    <row r="709" s="599" customFormat="true" ht="15.9" hidden="false" customHeight="true" outlineLevel="0" collapsed="false">
      <c r="A709" s="401" t="n">
        <v>44191</v>
      </c>
      <c r="B709" s="516" t="n">
        <v>40384</v>
      </c>
      <c r="C709" s="403" t="n">
        <f aca="false">B709/$B$6</f>
        <v>0.80768</v>
      </c>
      <c r="D709" s="572"/>
      <c r="E709" s="573" t="n">
        <v>30</v>
      </c>
      <c r="F709" s="407"/>
      <c r="G709" s="407"/>
      <c r="H709" s="403"/>
      <c r="I709" s="574"/>
      <c r="J709" s="407"/>
      <c r="K709" s="575"/>
      <c r="L709" s="575"/>
      <c r="M709" s="575"/>
      <c r="N709" s="576"/>
      <c r="O709" s="576"/>
      <c r="P709" s="410"/>
      <c r="Q709" s="410" t="n">
        <v>2400</v>
      </c>
      <c r="R709" s="410"/>
      <c r="S709" s="410"/>
      <c r="T709" s="411" t="n">
        <v>4.98</v>
      </c>
      <c r="U709" s="410" t="n">
        <f aca="false">V709/2.9</f>
        <v>3064.13793103448</v>
      </c>
      <c r="V709" s="410" t="n">
        <v>8886</v>
      </c>
      <c r="W709" s="410" t="n">
        <v>2098</v>
      </c>
      <c r="X709" s="517" t="n">
        <v>480</v>
      </c>
      <c r="Y709" s="474"/>
      <c r="Z709" s="430"/>
      <c r="AA709" s="410"/>
      <c r="AB709" s="410"/>
      <c r="AC709" s="410"/>
      <c r="AD709" s="475"/>
      <c r="AE709" s="478"/>
      <c r="AF709" s="479" t="n">
        <f aca="false">X709+Q709</f>
        <v>2880</v>
      </c>
      <c r="AG709" s="478" t="n">
        <f aca="false">AF709/$AF$6</f>
        <v>1.152</v>
      </c>
      <c r="AH709" s="479" t="n">
        <f aca="false">AI709/2.9</f>
        <v>2553.44827586207</v>
      </c>
      <c r="AI709" s="479" t="n">
        <f aca="false">(V709*Q709+F709*X709)/AF709</f>
        <v>7405</v>
      </c>
      <c r="AJ709" s="474" t="n">
        <f aca="false">(V709*Q709+X709*F709)/1000</f>
        <v>21326.4</v>
      </c>
      <c r="AK709" s="478" t="n">
        <f aca="false">AJ709/$AJ$6</f>
        <v>0.94784</v>
      </c>
      <c r="AL709" s="448" t="n">
        <v>37</v>
      </c>
      <c r="AM709" s="480"/>
      <c r="AN709" s="474" t="n">
        <v>4798</v>
      </c>
      <c r="AO709" s="474" t="n">
        <v>4777</v>
      </c>
      <c r="AP709" s="480" t="n">
        <v>7.33</v>
      </c>
      <c r="AQ709" s="448" t="n">
        <v>637</v>
      </c>
      <c r="AR709" s="474" t="n">
        <f aca="false">AQ709*3</f>
        <v>1911</v>
      </c>
      <c r="AS709" s="658" t="n">
        <f aca="false">AR709/AQ709</f>
        <v>3</v>
      </c>
      <c r="AT709" s="474" t="n">
        <v>4630</v>
      </c>
      <c r="AU709" s="448"/>
      <c r="AV709" s="481" t="n">
        <v>0.9</v>
      </c>
      <c r="AW709" s="480"/>
      <c r="AX709" s="480"/>
      <c r="AY709" s="481"/>
      <c r="AZ709" s="481"/>
      <c r="BA709" s="421" t="n">
        <f aca="false">CC709+DF709</f>
        <v>37534</v>
      </c>
      <c r="BB709" s="422" t="n">
        <f aca="false">BA709/$BA$6</f>
        <v>0.75068</v>
      </c>
      <c r="BC709" s="423"/>
      <c r="BD709" s="424" t="n">
        <v>8.04</v>
      </c>
      <c r="BE709" s="425" t="n">
        <v>48</v>
      </c>
      <c r="BF709" s="421" t="n">
        <v>254</v>
      </c>
      <c r="BG709" s="427" t="n">
        <v>7930</v>
      </c>
      <c r="BH709" s="421" t="n">
        <f aca="false">BG709*0.67</f>
        <v>5313.1</v>
      </c>
      <c r="BI709" s="433"/>
      <c r="BJ709" s="422"/>
      <c r="BK709" s="428" t="n">
        <v>22</v>
      </c>
      <c r="BL709" s="428"/>
      <c r="BM709" s="429"/>
      <c r="BN709" s="423"/>
      <c r="BO709" s="426" t="n">
        <v>126</v>
      </c>
      <c r="BP709" s="426"/>
      <c r="BQ709" s="424" t="n">
        <v>6.05</v>
      </c>
      <c r="BR709" s="422" t="n">
        <f aca="false">BQ709/$BQ$6</f>
        <v>0.840277777777778</v>
      </c>
      <c r="BS709" s="410" t="n">
        <f aca="false">BA709+AF709</f>
        <v>40414</v>
      </c>
      <c r="BT709" s="430" t="n">
        <f aca="false">(BD709*BA709+AP709*AF709)/(AF709+BA709)</f>
        <v>7.98940367199485</v>
      </c>
      <c r="BU709" s="431" t="n">
        <f aca="false">(AQ709*Y709+BA709*BE709)/(BA709+Y709)</f>
        <v>48</v>
      </c>
      <c r="BV709" s="431" t="n">
        <f aca="false">(BA709*BF709+AR709*AF709)/(AF709+BA709)</f>
        <v>372.081852823279</v>
      </c>
      <c r="BW709" s="431" t="n">
        <f aca="false">(BA709*BG709+AS709*AF709)/(AF709+BA709)</f>
        <v>7365.10268718761</v>
      </c>
      <c r="BX709" s="431" t="n">
        <f aca="false">BW709*0.65</f>
        <v>4787.31674667195</v>
      </c>
      <c r="BY709" s="431" t="n">
        <f aca="false">(BK709*BA709+AY709*AF709)/BS709</f>
        <v>20.4322264561786</v>
      </c>
      <c r="BZ709" s="431"/>
      <c r="CA709" s="432"/>
      <c r="CB709" s="431" t="n">
        <f aca="false">BO709</f>
        <v>126</v>
      </c>
      <c r="CC709" s="433" t="n">
        <v>18969</v>
      </c>
      <c r="CD709" s="412" t="n">
        <f aca="false">CC709+AF709/2</f>
        <v>20409</v>
      </c>
      <c r="CE709" s="422" t="n">
        <f aca="false">CD709/25000</f>
        <v>0.81636</v>
      </c>
      <c r="CF709" s="434" t="n">
        <f aca="false">6700/CD709*24</f>
        <v>7.87887696604439</v>
      </c>
      <c r="CG709" s="435" t="n">
        <v>7.86</v>
      </c>
      <c r="CH709" s="428" t="n">
        <v>2.6</v>
      </c>
      <c r="CI709" s="447" t="n">
        <f aca="false">9500/CD709*24</f>
        <v>11.1715419667794</v>
      </c>
      <c r="CJ709" s="437" t="n">
        <v>23.2</v>
      </c>
      <c r="CK709" s="437" t="n">
        <v>2.64</v>
      </c>
      <c r="CL709" s="424" t="n">
        <v>7.77</v>
      </c>
      <c r="CM709" s="424" t="n">
        <v>15.1</v>
      </c>
      <c r="CN709" s="424" t="n">
        <v>78</v>
      </c>
      <c r="CO709" s="433"/>
      <c r="CP709" s="433"/>
      <c r="CQ709" s="438"/>
      <c r="CR709" s="438" t="n">
        <v>0.97</v>
      </c>
      <c r="CS709" s="425"/>
      <c r="CT709" s="433" t="n">
        <f aca="false">3500/CD709*24</f>
        <v>4.11583125091871</v>
      </c>
      <c r="CU709" s="435" t="n">
        <v>4.1</v>
      </c>
      <c r="CV709" s="439" t="n">
        <v>7.85</v>
      </c>
      <c r="CW709" s="440" t="n">
        <v>14.5</v>
      </c>
      <c r="CX709" s="661" t="n">
        <f aca="false">CW709*3.6</f>
        <v>52.2</v>
      </c>
      <c r="CY709" s="442" t="n">
        <v>7700</v>
      </c>
      <c r="CZ709" s="443" t="n">
        <v>6.8</v>
      </c>
      <c r="DA709" s="443" t="n">
        <v>0.13</v>
      </c>
      <c r="DB709" s="443" t="n">
        <v>4.9</v>
      </c>
      <c r="DC709" s="443" t="n">
        <v>0.55</v>
      </c>
      <c r="DD709" s="444" t="n">
        <v>5</v>
      </c>
      <c r="DE709" s="441" t="n">
        <v>16</v>
      </c>
      <c r="DF709" s="445" t="n">
        <v>18565</v>
      </c>
      <c r="DG709" s="446" t="n">
        <f aca="false">DF709+AF709/2</f>
        <v>20005</v>
      </c>
      <c r="DH709" s="422" t="n">
        <f aca="false">DG709/25000</f>
        <v>0.8002</v>
      </c>
      <c r="DI709" s="447" t="n">
        <f aca="false">6700/DG709*24</f>
        <v>8.03799050237441</v>
      </c>
      <c r="DJ709" s="435"/>
      <c r="DK709" s="428" t="n">
        <v>2.6</v>
      </c>
      <c r="DL709" s="447" t="n">
        <f aca="false">9500/DG709*24</f>
        <v>11.3971507123219</v>
      </c>
      <c r="DM709" s="423" t="n">
        <v>23.3</v>
      </c>
      <c r="DN709" s="423" t="n">
        <v>2.11</v>
      </c>
      <c r="DO709" s="424"/>
      <c r="DP709" s="424" t="n">
        <v>16</v>
      </c>
      <c r="DQ709" s="424" t="n">
        <v>78</v>
      </c>
      <c r="DR709" s="433"/>
      <c r="DS709" s="433"/>
      <c r="DT709" s="438"/>
      <c r="DU709" s="438" t="n">
        <v>0.96</v>
      </c>
      <c r="DV709" s="425"/>
      <c r="DW709" s="447" t="n">
        <f aca="false">3500/DG709*24</f>
        <v>4.19895026243439</v>
      </c>
      <c r="DX709" s="435" t="n">
        <v>5.58</v>
      </c>
      <c r="DY709" s="439"/>
      <c r="DZ709" s="440"/>
      <c r="EA709" s="661"/>
      <c r="EB709" s="442"/>
      <c r="EC709" s="443"/>
      <c r="ED709" s="443"/>
      <c r="EE709" s="443"/>
      <c r="EF709" s="443"/>
      <c r="EG709" s="444"/>
      <c r="EH709" s="441"/>
      <c r="EI709" s="430" t="n">
        <f aca="false">CV709</f>
        <v>7.85</v>
      </c>
      <c r="EJ709" s="448" t="n">
        <f aca="false">CW709</f>
        <v>14.5</v>
      </c>
      <c r="EK709" s="449" t="n">
        <f aca="false">CX709</f>
        <v>52.2</v>
      </c>
      <c r="EL709" s="418" t="n">
        <f aca="false">CY709</f>
        <v>7700</v>
      </c>
      <c r="EM709" s="432" t="n">
        <f aca="false">CZ709</f>
        <v>6.8</v>
      </c>
      <c r="EN709" s="432" t="n">
        <f aca="false">DA709</f>
        <v>0.13</v>
      </c>
      <c r="EO709" s="432" t="n">
        <f aca="false">DB709</f>
        <v>4.9</v>
      </c>
      <c r="EP709" s="432" t="n">
        <f aca="false">DC709</f>
        <v>0.55</v>
      </c>
      <c r="EQ709" s="431" t="n">
        <f aca="false">DD709</f>
        <v>5</v>
      </c>
      <c r="ER709" s="449" t="n">
        <f aca="false">DE709</f>
        <v>16</v>
      </c>
      <c r="ES709" s="450" t="n">
        <f aca="false">44000/(BA709+AF709)*24</f>
        <v>26.1295590636908</v>
      </c>
      <c r="ET709" s="451" t="n">
        <f aca="false">(BA709+AF709)/BA$6</f>
        <v>0.80828</v>
      </c>
      <c r="EU709" s="452" t="n">
        <f aca="false">BV709/1000/ES709*24</f>
        <v>0.341757181818182</v>
      </c>
      <c r="EV709" s="451" t="n">
        <f aca="false">EU709/$EU$6</f>
        <v>0.63288367003367</v>
      </c>
      <c r="EW709" s="514" t="n">
        <f aca="false">1-EM709/BY709</f>
        <v>0.667192412212927</v>
      </c>
      <c r="EX709" s="515" t="n">
        <f aca="false">BY709-EM709</f>
        <v>13.6322264561786</v>
      </c>
      <c r="EY709" s="514" t="n">
        <f aca="false">1-EJ709/BU709</f>
        <v>0.697916666666667</v>
      </c>
      <c r="EZ709" s="515" t="n">
        <f aca="false">BU709-EJ709</f>
        <v>33.5</v>
      </c>
      <c r="FA709" s="451" t="n">
        <f aca="false">1-EK709/BV709</f>
        <v>0.859708288367419</v>
      </c>
      <c r="FB709" s="432" t="n">
        <f aca="false">BV709-EK709</f>
        <v>319.881852823279</v>
      </c>
      <c r="FC709" s="453"/>
      <c r="FD709" s="432"/>
      <c r="FE709" s="453" t="n">
        <f aca="false">1-EQ709/CB709</f>
        <v>0.96031746031746</v>
      </c>
      <c r="FF709" s="431" t="n">
        <f aca="false">CB709-EQ709</f>
        <v>121</v>
      </c>
      <c r="FG709" s="406" t="n">
        <v>50400</v>
      </c>
      <c r="FH709" s="590" t="n">
        <v>415</v>
      </c>
      <c r="FI709" s="591" t="n">
        <v>55.76</v>
      </c>
      <c r="FJ709" s="592"/>
      <c r="FK709" s="456" t="n">
        <f aca="false">3000/BS709*24</f>
        <v>1.78156084525165</v>
      </c>
      <c r="FL709" s="531" t="n">
        <v>2000</v>
      </c>
      <c r="FM709" s="456" t="n">
        <f aca="false">FL709/BS709*1000</f>
        <v>49.4878012569902</v>
      </c>
      <c r="FN709" s="531" t="n">
        <v>3753</v>
      </c>
      <c r="FO709" s="533" t="n">
        <f aca="false">FN709/11.15/1.2/1000</f>
        <v>0.280493273542601</v>
      </c>
      <c r="FP709" s="450" t="n">
        <f aca="false">FN709/BS709*1000</f>
        <v>92.863859058742</v>
      </c>
      <c r="FQ709" s="458" t="n">
        <v>36</v>
      </c>
      <c r="FR709" s="459" t="n">
        <f aca="false">FQ709/BS709*1000</f>
        <v>0.890780422625823</v>
      </c>
      <c r="FS709" s="577" t="n">
        <v>7.96</v>
      </c>
      <c r="FT709" s="578" t="n">
        <v>10.8</v>
      </c>
      <c r="FU709" s="661" t="n">
        <v>44</v>
      </c>
      <c r="FV709" s="580" t="n">
        <v>2</v>
      </c>
      <c r="FW709" s="581"/>
      <c r="FX709" s="580"/>
      <c r="FY709" s="453" t="n">
        <f aca="false">1-FV709/(EG709+DD709)</f>
        <v>0.6</v>
      </c>
      <c r="FZ709" s="453"/>
      <c r="GA709" s="430"/>
      <c r="GB709" s="514" t="n">
        <f aca="false">1-FT709/(DZ709+CW709)</f>
        <v>0.255172413793103</v>
      </c>
      <c r="GC709" s="515" t="n">
        <f aca="false">CW709+DZ709-FT709</f>
        <v>3.7</v>
      </c>
      <c r="GD709" s="514" t="n">
        <f aca="false">1-FU709/(EA709+CX709)</f>
        <v>0.157088122605364</v>
      </c>
      <c r="GE709" s="528" t="n">
        <f aca="false">CX709+EA709-FU709</f>
        <v>8.2</v>
      </c>
      <c r="GF709" s="462" t="n">
        <f aca="false">4100/BS709*24</f>
        <v>2.43479982184392</v>
      </c>
      <c r="GG709" s="607" t="n">
        <v>12</v>
      </c>
      <c r="GH709" s="451" t="n">
        <f aca="false">GG709/80</f>
        <v>0.15</v>
      </c>
      <c r="GI709" s="406" t="n">
        <v>84</v>
      </c>
      <c r="GJ709" s="463" t="n">
        <f aca="false">GI709/GG709</f>
        <v>7</v>
      </c>
      <c r="GK709" s="464" t="n">
        <f aca="false">GG709/(BS709/24)*1000</f>
        <v>7.12624338100658</v>
      </c>
      <c r="GL709" s="465" t="n">
        <v>8.14</v>
      </c>
      <c r="GM709" s="530" t="n">
        <v>9.8</v>
      </c>
      <c r="GN709" s="407"/>
      <c r="GO709" s="514" t="n">
        <f aca="false">1-GM709/FT709</f>
        <v>0.0925925925925926</v>
      </c>
      <c r="GP709" s="451" t="n">
        <f aca="false">1-GN709/FU709</f>
        <v>1</v>
      </c>
      <c r="GQ709" s="578" t="n">
        <v>8</v>
      </c>
      <c r="GR709" s="456" t="n">
        <f aca="false">4300/BS709*24</f>
        <v>2.55357054486069</v>
      </c>
      <c r="GS709" s="532" t="n">
        <f aca="false">HC709</f>
        <v>9.7</v>
      </c>
      <c r="GT709" s="532" t="n">
        <f aca="false">HD709</f>
        <v>30.07</v>
      </c>
      <c r="GU709" s="514" t="n">
        <f aca="false">1-GS709/GM709</f>
        <v>0.0102040816326532</v>
      </c>
      <c r="GV709" s="514"/>
      <c r="GW709" s="514" t="n">
        <f aca="false">1-HC709/FT709</f>
        <v>0.101851851851852</v>
      </c>
      <c r="GX709" s="514" t="n">
        <f aca="false">1-HD709/FU709</f>
        <v>0.316590909090909</v>
      </c>
      <c r="GY709" s="463" t="n">
        <f aca="false">GK709/(FU709-HD709)</f>
        <v>0.511575260660918</v>
      </c>
      <c r="GZ709" s="406" t="n">
        <v>40939</v>
      </c>
      <c r="HA709" s="582" t="n">
        <v>8.23</v>
      </c>
      <c r="HB709" s="452" t="n">
        <v>8.02</v>
      </c>
      <c r="HC709" s="578" t="n">
        <v>9.7</v>
      </c>
      <c r="HD709" s="464" t="n">
        <f aca="false">HC709*3.1</f>
        <v>30.07</v>
      </c>
      <c r="HE709" s="464" t="n">
        <v>10.4</v>
      </c>
      <c r="HF709" s="464" t="n">
        <f aca="false">HE709*2.7</f>
        <v>28.08</v>
      </c>
      <c r="HG709" s="583"/>
      <c r="HH709" s="576" t="n">
        <v>6</v>
      </c>
      <c r="HI709" s="584" t="n">
        <v>7760</v>
      </c>
      <c r="HJ709" s="407" t="n">
        <f aca="false">HI709*0.67</f>
        <v>5199.2</v>
      </c>
      <c r="HK709" s="407"/>
      <c r="HL709" s="550"/>
      <c r="HM709" s="585"/>
      <c r="HN709" s="462" t="n">
        <v>3.76</v>
      </c>
      <c r="HO709" s="575"/>
      <c r="HP709" s="549" t="n">
        <v>0.29</v>
      </c>
      <c r="HQ709" s="586"/>
      <c r="HR709" s="587"/>
      <c r="HS709" s="521" t="n">
        <v>0.16</v>
      </c>
      <c r="HT709" s="588" t="n">
        <v>4</v>
      </c>
      <c r="HU709" s="523" t="n">
        <f aca="false">72500/BA709*24</f>
        <v>46.3579687749774</v>
      </c>
      <c r="HV709" s="514" t="n">
        <f aca="false">1-HC709/BE709</f>
        <v>0.797916666666667</v>
      </c>
      <c r="HW709" s="514" t="n">
        <f aca="false">1-HD709/BF709</f>
        <v>0.881614173228346</v>
      </c>
      <c r="HX709" s="514" t="n">
        <f aca="false">1-HN709/BK709</f>
        <v>0.829090909090909</v>
      </c>
      <c r="HY709" s="600"/>
    </row>
    <row r="710" customFormat="false" ht="15.9" hidden="false" customHeight="true" outlineLevel="0" collapsed="false">
      <c r="A710" s="486" t="n">
        <v>44192</v>
      </c>
      <c r="B710" s="487" t="n">
        <v>44436</v>
      </c>
      <c r="C710" s="488" t="n">
        <f aca="false">B710/$B$6</f>
        <v>0.88872</v>
      </c>
      <c r="D710" s="489"/>
      <c r="E710" s="490" t="n">
        <v>33</v>
      </c>
      <c r="F710" s="491"/>
      <c r="G710" s="491"/>
      <c r="H710" s="488"/>
      <c r="I710" s="491"/>
      <c r="J710" s="491"/>
      <c r="K710" s="492"/>
      <c r="L710" s="492"/>
      <c r="M710" s="492"/>
      <c r="N710" s="493"/>
      <c r="O710" s="493"/>
      <c r="P710" s="410"/>
      <c r="Q710" s="410" t="n">
        <v>2400</v>
      </c>
      <c r="R710" s="410"/>
      <c r="S710" s="410"/>
      <c r="T710" s="411" t="n">
        <v>5.03</v>
      </c>
      <c r="U710" s="412" t="n">
        <f aca="false">V710/2.9</f>
        <v>2910.68965517241</v>
      </c>
      <c r="V710" s="410" t="n">
        <v>8441</v>
      </c>
      <c r="W710" s="410" t="n">
        <v>2372</v>
      </c>
      <c r="X710" s="413" t="n">
        <v>480</v>
      </c>
      <c r="Y710" s="474"/>
      <c r="Z710" s="430"/>
      <c r="AA710" s="448"/>
      <c r="AB710" s="410"/>
      <c r="AC710" s="410"/>
      <c r="AD710" s="475"/>
      <c r="AE710" s="478"/>
      <c r="AF710" s="479" t="n">
        <f aca="false">X710+Q710</f>
        <v>2880</v>
      </c>
      <c r="AG710" s="478" t="n">
        <f aca="false">AF710/$AF$6</f>
        <v>1.152</v>
      </c>
      <c r="AH710" s="479" t="n">
        <f aca="false">AI710/2.9</f>
        <v>2425.57471264368</v>
      </c>
      <c r="AI710" s="479" t="n">
        <f aca="false">(V710*Q710+F710*X710)/AF710</f>
        <v>7034.16666666667</v>
      </c>
      <c r="AJ710" s="474" t="n">
        <f aca="false">(V710*Q710+X710*F710)/1000</f>
        <v>20258.4</v>
      </c>
      <c r="AK710" s="478" t="n">
        <f aca="false">AJ710/$AJ$6</f>
        <v>0.900373333333333</v>
      </c>
      <c r="AL710" s="448" t="n">
        <v>37</v>
      </c>
      <c r="AM710" s="480"/>
      <c r="AN710" s="474" t="n">
        <v>4831</v>
      </c>
      <c r="AO710" s="474" t="n">
        <v>4869</v>
      </c>
      <c r="AP710" s="480" t="n">
        <v>7.1</v>
      </c>
      <c r="AQ710" s="448" t="n">
        <v>660</v>
      </c>
      <c r="AR710" s="474" t="n">
        <f aca="false">AQ710*3</f>
        <v>1980</v>
      </c>
      <c r="AS710" s="658" t="n">
        <f aca="false">AR710/AQ710</f>
        <v>3</v>
      </c>
      <c r="AT710" s="474" t="n">
        <v>4730</v>
      </c>
      <c r="AU710" s="448"/>
      <c r="AV710" s="481" t="n">
        <v>1.1</v>
      </c>
      <c r="AW710" s="480"/>
      <c r="AX710" s="480"/>
      <c r="AY710" s="481"/>
      <c r="AZ710" s="481"/>
      <c r="BA710" s="421" t="n">
        <f aca="false">CC710+DF710</f>
        <v>43085</v>
      </c>
      <c r="BB710" s="422" t="n">
        <f aca="false">BA710/$BA$6</f>
        <v>0.8617</v>
      </c>
      <c r="BC710" s="423"/>
      <c r="BD710" s="424" t="n">
        <v>7.96</v>
      </c>
      <c r="BE710" s="425" t="n">
        <v>47.3</v>
      </c>
      <c r="BF710" s="426" t="n">
        <v>197</v>
      </c>
      <c r="BG710" s="427" t="n">
        <v>8480</v>
      </c>
      <c r="BH710" s="421" t="n">
        <f aca="false">BG710*0.67</f>
        <v>5681.6</v>
      </c>
      <c r="BI710" s="421"/>
      <c r="BJ710" s="422"/>
      <c r="BK710" s="428" t="n">
        <v>19.2</v>
      </c>
      <c r="BL710" s="428"/>
      <c r="BM710" s="429"/>
      <c r="BN710" s="423"/>
      <c r="BO710" s="426" t="n">
        <v>67</v>
      </c>
      <c r="BP710" s="426"/>
      <c r="BQ710" s="424" t="n">
        <v>6.42</v>
      </c>
      <c r="BR710" s="422" t="n">
        <f aca="false">BQ710/$BQ$6</f>
        <v>0.891666666666667</v>
      </c>
      <c r="BS710" s="410" t="n">
        <f aca="false">BA710+AF710</f>
        <v>45965</v>
      </c>
      <c r="BT710" s="430" t="n">
        <f aca="false">(BD710*BA710+AP710*AF710)/(AF710+BA710)</f>
        <v>7.9061155226803</v>
      </c>
      <c r="BU710" s="431" t="n">
        <f aca="false">(AQ710*Y710+BA710*BE710)/(BA710+Y710)</f>
        <v>47.3</v>
      </c>
      <c r="BV710" s="431" t="n">
        <f aca="false">(BA710*BF710+AR710*AF710)/(AF710+BA710)</f>
        <v>308.716305884912</v>
      </c>
      <c r="BW710" s="431" t="n">
        <f aca="false">(BA710*BG710+AS710*AF710)/(AF710+BA710)</f>
        <v>7948.8619601871</v>
      </c>
      <c r="BX710" s="431" t="n">
        <f aca="false">BW710*0.65</f>
        <v>5166.76027412161</v>
      </c>
      <c r="BY710" s="431" t="n">
        <f aca="false">(BK710*BA710+AY710*AF710)/BS710</f>
        <v>17.9969977156532</v>
      </c>
      <c r="BZ710" s="431"/>
      <c r="CA710" s="432"/>
      <c r="CB710" s="431" t="n">
        <f aca="false">BO710</f>
        <v>67</v>
      </c>
      <c r="CC710" s="433" t="n">
        <v>22373</v>
      </c>
      <c r="CD710" s="412" t="n">
        <f aca="false">CC710+AF710/2</f>
        <v>23813</v>
      </c>
      <c r="CE710" s="422" t="n">
        <f aca="false">CD710/25000</f>
        <v>0.95252</v>
      </c>
      <c r="CF710" s="434" t="n">
        <f aca="false">6700/CD710*24</f>
        <v>6.75261411833872</v>
      </c>
      <c r="CG710" s="435"/>
      <c r="CH710" s="428"/>
      <c r="CI710" s="447" t="n">
        <f aca="false">9500/CD710*24</f>
        <v>9.57460210809222</v>
      </c>
      <c r="CJ710" s="437" t="n">
        <v>24.2</v>
      </c>
      <c r="CK710" s="437" t="n">
        <v>1.94</v>
      </c>
      <c r="CL710" s="424"/>
      <c r="CM710" s="424" t="n">
        <v>16</v>
      </c>
      <c r="CN710" s="424" t="n">
        <v>80</v>
      </c>
      <c r="CO710" s="433"/>
      <c r="CP710" s="433"/>
      <c r="CQ710" s="438"/>
      <c r="CR710" s="438" t="n">
        <v>0.95</v>
      </c>
      <c r="CS710" s="482"/>
      <c r="CT710" s="433" t="n">
        <f aca="false">3500/CD710*24</f>
        <v>3.52748498719187</v>
      </c>
      <c r="CU710" s="435" t="n">
        <v>5.23</v>
      </c>
      <c r="CV710" s="494"/>
      <c r="CW710" s="495"/>
      <c r="CX710" s="496"/>
      <c r="CY710" s="497"/>
      <c r="CZ710" s="498"/>
      <c r="DA710" s="498"/>
      <c r="DB710" s="498"/>
      <c r="DC710" s="498"/>
      <c r="DD710" s="499"/>
      <c r="DE710" s="499"/>
      <c r="DF710" s="433" t="n">
        <v>20712</v>
      </c>
      <c r="DG710" s="446" t="n">
        <f aca="false">DF710+AF710/2</f>
        <v>22152</v>
      </c>
      <c r="DH710" s="422" t="n">
        <f aca="false">DG710/25000</f>
        <v>0.88608</v>
      </c>
      <c r="DI710" s="447" t="n">
        <f aca="false">6700/DG710*24</f>
        <v>7.25893824485374</v>
      </c>
      <c r="DJ710" s="435" t="n">
        <v>7.72</v>
      </c>
      <c r="DK710" s="428" t="n">
        <v>2.7</v>
      </c>
      <c r="DL710" s="447" t="n">
        <f aca="false">9500/DG710*24</f>
        <v>10.2925243770314</v>
      </c>
      <c r="DM710" s="542" t="n">
        <v>24.6</v>
      </c>
      <c r="DN710" s="542" t="n">
        <v>1.78</v>
      </c>
      <c r="DO710" s="543" t="n">
        <v>7.7</v>
      </c>
      <c r="DP710" s="543" t="n">
        <v>17.9</v>
      </c>
      <c r="DQ710" s="543" t="n">
        <v>80</v>
      </c>
      <c r="DR710" s="433"/>
      <c r="DS710" s="433"/>
      <c r="DT710" s="438"/>
      <c r="DU710" s="438" t="n">
        <v>0.96</v>
      </c>
      <c r="DV710" s="482"/>
      <c r="DW710" s="447" t="n">
        <f aca="false">3500/DG710*24</f>
        <v>3.7919826652221</v>
      </c>
      <c r="DX710" s="435" t="n">
        <v>4.89</v>
      </c>
      <c r="DY710" s="494" t="n">
        <v>7.8</v>
      </c>
      <c r="DZ710" s="495" t="n">
        <v>14.8</v>
      </c>
      <c r="EA710" s="496" t="n">
        <f aca="false">DZ710*3.6</f>
        <v>53.28</v>
      </c>
      <c r="EB710" s="497" t="n">
        <v>7890</v>
      </c>
      <c r="EC710" s="498" t="n">
        <v>4.9</v>
      </c>
      <c r="ED710" s="498" t="n">
        <v>0.14</v>
      </c>
      <c r="EE710" s="498" t="n">
        <v>2.6</v>
      </c>
      <c r="EF710" s="498" t="n">
        <v>0.55</v>
      </c>
      <c r="EG710" s="499" t="n">
        <v>8</v>
      </c>
      <c r="EH710" s="496" t="n">
        <v>16</v>
      </c>
      <c r="EI710" s="430" t="n">
        <f aca="false">DY710</f>
        <v>7.8</v>
      </c>
      <c r="EJ710" s="448" t="n">
        <f aca="false">DZ710</f>
        <v>14.8</v>
      </c>
      <c r="EK710" s="449" t="n">
        <f aca="false">EA710</f>
        <v>53.28</v>
      </c>
      <c r="EL710" s="418" t="n">
        <f aca="false">EB710</f>
        <v>7890</v>
      </c>
      <c r="EM710" s="432" t="n">
        <f aca="false">EC710</f>
        <v>4.9</v>
      </c>
      <c r="EN710" s="432" t="n">
        <f aca="false">ED710</f>
        <v>0.14</v>
      </c>
      <c r="EO710" s="432" t="n">
        <f aca="false">EE710</f>
        <v>2.6</v>
      </c>
      <c r="EP710" s="432" t="n">
        <f aca="false">EF710</f>
        <v>0.55</v>
      </c>
      <c r="EQ710" s="431" t="n">
        <f aca="false">EG710</f>
        <v>8</v>
      </c>
      <c r="ER710" s="449" t="n">
        <f aca="false">EH710</f>
        <v>16</v>
      </c>
      <c r="ES710" s="450" t="n">
        <f aca="false">44000/(BA710+AF710)*24</f>
        <v>22.9740019580115</v>
      </c>
      <c r="ET710" s="451" t="n">
        <f aca="false">(BA710+AF710)/BA$6</f>
        <v>0.9193</v>
      </c>
      <c r="EU710" s="452" t="n">
        <f aca="false">BV710/1000/ES710*24</f>
        <v>0.322503295454545</v>
      </c>
      <c r="EV710" s="500" t="n">
        <f aca="false">EU710/$EU$6</f>
        <v>0.597228324915825</v>
      </c>
      <c r="EW710" s="514" t="n">
        <f aca="false">1-EM710/BY710</f>
        <v>0.727732365285676</v>
      </c>
      <c r="EX710" s="515" t="n">
        <f aca="false">BY710-EM710</f>
        <v>13.0969977156532</v>
      </c>
      <c r="EY710" s="514" t="n">
        <f aca="false">1-EJ710/BU710</f>
        <v>0.687103594080338</v>
      </c>
      <c r="EZ710" s="515" t="n">
        <f aca="false">BU710-EJ710</f>
        <v>32.5</v>
      </c>
      <c r="FA710" s="451" t="n">
        <f aca="false">1-EK710/BV710</f>
        <v>0.827414363982891</v>
      </c>
      <c r="FB710" s="432" t="n">
        <f aca="false">BV710-EK710</f>
        <v>255.436305884912</v>
      </c>
      <c r="FC710" s="453"/>
      <c r="FD710" s="432"/>
      <c r="FE710" s="453" t="n">
        <f aca="false">1-EQ710/CB710</f>
        <v>0.880597014925373</v>
      </c>
      <c r="FF710" s="431" t="n">
        <f aca="false">CB710-EQ710</f>
        <v>59</v>
      </c>
      <c r="FG710" s="491" t="n">
        <v>50400</v>
      </c>
      <c r="FH710" s="602" t="n">
        <v>445</v>
      </c>
      <c r="FI710" s="502"/>
      <c r="FJ710" s="488"/>
      <c r="FK710" s="456" t="n">
        <f aca="false">3000/BS710*24</f>
        <v>1.56640922440988</v>
      </c>
      <c r="FL710" s="491" t="n">
        <v>2000</v>
      </c>
      <c r="FM710" s="456" t="n">
        <f aca="false">FL710/BS710*1000</f>
        <v>43.5113673447188</v>
      </c>
      <c r="FN710" s="491" t="n">
        <v>3753</v>
      </c>
      <c r="FO710" s="533" t="n">
        <f aca="false">FN710/11.15/1.2/1000</f>
        <v>0.280493273542601</v>
      </c>
      <c r="FP710" s="450" t="n">
        <f aca="false">FN710/BS710*1000</f>
        <v>81.6490808223648</v>
      </c>
      <c r="FQ710" s="504" t="n">
        <v>36</v>
      </c>
      <c r="FR710" s="459" t="n">
        <f aca="false">FQ710/BS710*1000</f>
        <v>0.783204612204939</v>
      </c>
      <c r="FS710" s="505" t="n">
        <v>7.96</v>
      </c>
      <c r="FT710" s="536" t="n">
        <v>11.4</v>
      </c>
      <c r="FU710" s="496" t="n">
        <v>48</v>
      </c>
      <c r="FV710" s="491" t="n">
        <v>4</v>
      </c>
      <c r="FW710" s="505"/>
      <c r="FX710" s="491"/>
      <c r="FY710" s="453" t="n">
        <f aca="false">1-FV710/(EG710+DD710)</f>
        <v>0.5</v>
      </c>
      <c r="FZ710" s="453"/>
      <c r="GA710" s="430"/>
      <c r="GB710" s="500" t="n">
        <f aca="false">1-FT710/(DZ710+CW710)</f>
        <v>0.22972972972973</v>
      </c>
      <c r="GC710" s="515" t="n">
        <f aca="false">(CW710+DZ710-FT710)</f>
        <v>3.4</v>
      </c>
      <c r="GD710" s="514" t="n">
        <f aca="false">1-FU710/(EA710+CX710)</f>
        <v>0.0990990990990991</v>
      </c>
      <c r="GE710" s="528" t="n">
        <f aca="false">CX710+EA710-FU710</f>
        <v>5.28</v>
      </c>
      <c r="GF710" s="462" t="n">
        <f aca="false">4100/BS710*24</f>
        <v>2.14075927336017</v>
      </c>
      <c r="GG710" s="491" t="n">
        <v>12</v>
      </c>
      <c r="GH710" s="527" t="n">
        <f aca="false">GG710/80</f>
        <v>0.15</v>
      </c>
      <c r="GI710" s="491" t="n">
        <v>84</v>
      </c>
      <c r="GJ710" s="545" t="n">
        <f aca="false">GI710/GG710</f>
        <v>7</v>
      </c>
      <c r="GK710" s="464" t="n">
        <f aca="false">GG710/(BS710/24)*1000</f>
        <v>6.26563689763951</v>
      </c>
      <c r="GL710" s="508" t="n">
        <v>8.12</v>
      </c>
      <c r="GM710" s="536" t="n">
        <v>10.5</v>
      </c>
      <c r="GN710" s="537"/>
      <c r="GO710" s="527" t="n">
        <f aca="false">1-GM710/FT710</f>
        <v>0.0789473684210527</v>
      </c>
      <c r="GP710" s="527" t="n">
        <f aca="false">1-GN710/FU710</f>
        <v>1</v>
      </c>
      <c r="GQ710" s="536" t="n">
        <v>8</v>
      </c>
      <c r="GR710" s="456" t="n">
        <f aca="false">4300/BS710*24</f>
        <v>2.24518655498749</v>
      </c>
      <c r="GS710" s="537" t="n">
        <f aca="false">HC710</f>
        <v>10.4</v>
      </c>
      <c r="GT710" s="537" t="n">
        <f aca="false">HD710</f>
        <v>32.24</v>
      </c>
      <c r="GU710" s="527" t="n">
        <f aca="false">1-GS710/GM710</f>
        <v>0.00952380952380949</v>
      </c>
      <c r="GV710" s="527"/>
      <c r="GW710" s="527" t="n">
        <f aca="false">1-HC710/FT710</f>
        <v>0.0877192982456141</v>
      </c>
      <c r="GX710" s="527" t="n">
        <f aca="false">1-HD710/FU710</f>
        <v>0.328333333333333</v>
      </c>
      <c r="GY710" s="463" t="n">
        <f aca="false">GK710/(FU710-HD710)</f>
        <v>0.397565792997431</v>
      </c>
      <c r="GZ710" s="491" t="n">
        <v>46491</v>
      </c>
      <c r="HA710" s="494" t="n">
        <v>8.21</v>
      </c>
      <c r="HB710" s="494" t="n">
        <v>8.01</v>
      </c>
      <c r="HC710" s="495" t="n">
        <v>10.4</v>
      </c>
      <c r="HD710" s="499" t="n">
        <f aca="false">HC710*3.1</f>
        <v>32.24</v>
      </c>
      <c r="HE710" s="499" t="n">
        <v>10.9</v>
      </c>
      <c r="HF710" s="499" t="n">
        <f aca="false">HE710*2.7</f>
        <v>29.43</v>
      </c>
      <c r="HG710" s="499"/>
      <c r="HH710" s="493" t="n">
        <v>4</v>
      </c>
      <c r="HI710" s="509" t="n">
        <v>7940</v>
      </c>
      <c r="HJ710" s="491" t="n">
        <f aca="false">HI710*0.67</f>
        <v>5319.8</v>
      </c>
      <c r="HK710" s="491"/>
      <c r="HL710" s="491"/>
      <c r="HM710" s="544"/>
      <c r="HN710" s="507" t="n">
        <v>2.86</v>
      </c>
      <c r="HO710" s="492"/>
      <c r="HP710" s="546" t="n">
        <v>0.33</v>
      </c>
      <c r="HQ710" s="524"/>
      <c r="HR710" s="525"/>
      <c r="HS710" s="525" t="n">
        <v>0.18</v>
      </c>
      <c r="HT710" s="512" t="n">
        <v>8</v>
      </c>
      <c r="HU710" s="526" t="n">
        <f aca="false">72500/BA710*24</f>
        <v>40.385284901938</v>
      </c>
      <c r="HV710" s="527" t="n">
        <f aca="false">1-HC710/BE710</f>
        <v>0.780126849894292</v>
      </c>
      <c r="HW710" s="527" t="n">
        <f aca="false">1-HD710/BF710</f>
        <v>0.836345177664975</v>
      </c>
      <c r="HX710" s="527" t="n">
        <f aca="false">1-HN710/BK710</f>
        <v>0.851041666666667</v>
      </c>
      <c r="HY710" s="513"/>
    </row>
    <row r="711" s="599" customFormat="true" ht="15.9" hidden="false" customHeight="true" outlineLevel="0" collapsed="false">
      <c r="A711" s="401" t="n">
        <v>44193</v>
      </c>
      <c r="B711" s="516" t="n">
        <v>29638</v>
      </c>
      <c r="C711" s="403" t="n">
        <f aca="false">B711/$B$6</f>
        <v>0.59276</v>
      </c>
      <c r="D711" s="572"/>
      <c r="E711" s="573" t="n">
        <v>36.6</v>
      </c>
      <c r="F711" s="407"/>
      <c r="G711" s="407"/>
      <c r="H711" s="403"/>
      <c r="I711" s="574"/>
      <c r="J711" s="407"/>
      <c r="K711" s="575"/>
      <c r="L711" s="575"/>
      <c r="M711" s="575"/>
      <c r="N711" s="576"/>
      <c r="O711" s="576"/>
      <c r="P711" s="410"/>
      <c r="Q711" s="410" t="n">
        <v>2400</v>
      </c>
      <c r="R711" s="410"/>
      <c r="S711" s="410"/>
      <c r="T711" s="411" t="n">
        <v>5.06</v>
      </c>
      <c r="U711" s="410" t="n">
        <f aca="false">V711/2.9</f>
        <v>2958.62068965517</v>
      </c>
      <c r="V711" s="410" t="n">
        <v>8580</v>
      </c>
      <c r="W711" s="410" t="n">
        <v>2632</v>
      </c>
      <c r="X711" s="517" t="n">
        <v>480</v>
      </c>
      <c r="Y711" s="474"/>
      <c r="Z711" s="430"/>
      <c r="AA711" s="410"/>
      <c r="AB711" s="410"/>
      <c r="AC711" s="410"/>
      <c r="AD711" s="475"/>
      <c r="AE711" s="478"/>
      <c r="AF711" s="479" t="n">
        <f aca="false">X711+Q711</f>
        <v>2880</v>
      </c>
      <c r="AG711" s="478" t="n">
        <f aca="false">AF711/$AF$6</f>
        <v>1.152</v>
      </c>
      <c r="AH711" s="479" t="n">
        <f aca="false">AI711/2.9</f>
        <v>2465.51724137931</v>
      </c>
      <c r="AI711" s="479" t="n">
        <f aca="false">(V711*Q711+F711*X711)/AF711</f>
        <v>7150</v>
      </c>
      <c r="AJ711" s="474" t="n">
        <f aca="false">(V711*Q711+X711*F711)/1000</f>
        <v>20592</v>
      </c>
      <c r="AK711" s="478" t="n">
        <f aca="false">AJ711/$AJ$6</f>
        <v>0.9152</v>
      </c>
      <c r="AL711" s="448" t="n">
        <v>37</v>
      </c>
      <c r="AM711" s="480"/>
      <c r="AN711" s="474" t="n">
        <v>4730</v>
      </c>
      <c r="AO711" s="474" t="n">
        <v>4723</v>
      </c>
      <c r="AP711" s="480" t="n">
        <v>7.44</v>
      </c>
      <c r="AQ711" s="448" t="n">
        <v>639</v>
      </c>
      <c r="AR711" s="474" t="n">
        <f aca="false">AQ711*3</f>
        <v>1917</v>
      </c>
      <c r="AS711" s="658" t="n">
        <f aca="false">AR711/AQ711</f>
        <v>3</v>
      </c>
      <c r="AT711" s="474" t="n">
        <v>4720</v>
      </c>
      <c r="AU711" s="448"/>
      <c r="AV711" s="481" t="n">
        <v>0.8</v>
      </c>
      <c r="AW711" s="480"/>
      <c r="AX711" s="480"/>
      <c r="AY711" s="481"/>
      <c r="AZ711" s="481"/>
      <c r="BA711" s="421" t="n">
        <f aca="false">CC711+DF711</f>
        <v>34514</v>
      </c>
      <c r="BB711" s="422" t="n">
        <f aca="false">BA711/$BA$6</f>
        <v>0.69028</v>
      </c>
      <c r="BC711" s="423"/>
      <c r="BD711" s="424" t="n">
        <v>7.94</v>
      </c>
      <c r="BE711" s="425" t="n">
        <v>40.2</v>
      </c>
      <c r="BF711" s="421" t="n">
        <v>238</v>
      </c>
      <c r="BG711" s="427" t="n">
        <v>8530</v>
      </c>
      <c r="BH711" s="421" t="n">
        <f aca="false">BG711*0.67</f>
        <v>5715.1</v>
      </c>
      <c r="BI711" s="433"/>
      <c r="BJ711" s="422"/>
      <c r="BK711" s="428" t="n">
        <v>23.9</v>
      </c>
      <c r="BL711" s="428"/>
      <c r="BM711" s="429"/>
      <c r="BN711" s="423"/>
      <c r="BO711" s="426" t="n">
        <v>107</v>
      </c>
      <c r="BP711" s="426"/>
      <c r="BQ711" s="424" t="n">
        <v>5.25</v>
      </c>
      <c r="BR711" s="422" t="n">
        <f aca="false">BQ711/$BQ$6</f>
        <v>0.729166666666667</v>
      </c>
      <c r="BS711" s="410" t="n">
        <f aca="false">BA711+AF711</f>
        <v>37394</v>
      </c>
      <c r="BT711" s="430" t="n">
        <f aca="false">(BD711*BA711+AP711*AF711)/(AF711+BA711)</f>
        <v>7.90149114831257</v>
      </c>
      <c r="BU711" s="431" t="n">
        <f aca="false">(AQ711*Y711+BA711*BE711)/(BA711+Y711)</f>
        <v>40.2</v>
      </c>
      <c r="BV711" s="431" t="n">
        <f aca="false">(BA711*BF711+AR711*AF711)/(AF711+BA711)</f>
        <v>367.312723966412</v>
      </c>
      <c r="BW711" s="431" t="n">
        <f aca="false">(BA711*BG711+AS711*AF711)/(AF711+BA711)</f>
        <v>7873.27004332246</v>
      </c>
      <c r="BX711" s="431" t="n">
        <f aca="false">BW711*0.65</f>
        <v>5117.6255281596</v>
      </c>
      <c r="BY711" s="431" t="n">
        <f aca="false">(BK711*BA711+AY711*AF711)/BS711</f>
        <v>22.0592768893405</v>
      </c>
      <c r="BZ711" s="431"/>
      <c r="CA711" s="432"/>
      <c r="CB711" s="431" t="n">
        <f aca="false">BO711</f>
        <v>107</v>
      </c>
      <c r="CC711" s="433" t="n">
        <v>21958</v>
      </c>
      <c r="CD711" s="412" t="n">
        <f aca="false">CC711+AF711/2</f>
        <v>23398</v>
      </c>
      <c r="CE711" s="422" t="n">
        <f aca="false">CD711/25000</f>
        <v>0.93592</v>
      </c>
      <c r="CF711" s="434" t="n">
        <f aca="false">6700/CD711*24</f>
        <v>6.87238225489358</v>
      </c>
      <c r="CG711" s="435" t="n">
        <v>7.68</v>
      </c>
      <c r="CH711" s="428" t="n">
        <v>3.4</v>
      </c>
      <c r="CI711" s="447" t="n">
        <f aca="false">9500/CD711*24</f>
        <v>9.74442260022224</v>
      </c>
      <c r="CJ711" s="437" t="n">
        <v>24.4</v>
      </c>
      <c r="CK711" s="437" t="n">
        <v>0.99</v>
      </c>
      <c r="CL711" s="424" t="n">
        <v>7.68</v>
      </c>
      <c r="CM711" s="424" t="n">
        <v>17.9</v>
      </c>
      <c r="CN711" s="424" t="n">
        <v>99</v>
      </c>
      <c r="CO711" s="433"/>
      <c r="CP711" s="433"/>
      <c r="CQ711" s="438"/>
      <c r="CR711" s="438" t="n">
        <v>0.95</v>
      </c>
      <c r="CS711" s="425"/>
      <c r="CT711" s="433" t="n">
        <f aca="false">3500/CD711*24</f>
        <v>3.59005043166083</v>
      </c>
      <c r="CU711" s="435" t="n">
        <v>3.5</v>
      </c>
      <c r="CV711" s="439" t="n">
        <v>7.86</v>
      </c>
      <c r="CW711" s="440" t="n">
        <v>14.8</v>
      </c>
      <c r="CX711" s="661" t="n">
        <f aca="false">CW711*3.6</f>
        <v>53.28</v>
      </c>
      <c r="CY711" s="442" t="n">
        <v>7860</v>
      </c>
      <c r="CZ711" s="443" t="n">
        <v>6.4</v>
      </c>
      <c r="DA711" s="443" t="n">
        <v>0.18</v>
      </c>
      <c r="DB711" s="443" t="n">
        <v>4.8</v>
      </c>
      <c r="DC711" s="443" t="n">
        <v>0.6</v>
      </c>
      <c r="DD711" s="444" t="n">
        <v>10</v>
      </c>
      <c r="DE711" s="441" t="n">
        <v>16</v>
      </c>
      <c r="DF711" s="445" t="n">
        <v>12556</v>
      </c>
      <c r="DG711" s="446" t="n">
        <f aca="false">DF711+AF711/2</f>
        <v>13996</v>
      </c>
      <c r="DH711" s="422" t="n">
        <f aca="false">DG711/25000</f>
        <v>0.55984</v>
      </c>
      <c r="DI711" s="447" t="n">
        <f aca="false">6700/DG711*24</f>
        <v>11.4889968562446</v>
      </c>
      <c r="DJ711" s="435"/>
      <c r="DK711" s="428" t="n">
        <v>3.4</v>
      </c>
      <c r="DL711" s="447" t="n">
        <f aca="false">9500/DG711*24</f>
        <v>16.2903686767648</v>
      </c>
      <c r="DM711" s="423" t="n">
        <v>24.6</v>
      </c>
      <c r="DN711" s="423" t="n">
        <v>1.12</v>
      </c>
      <c r="DO711" s="424"/>
      <c r="DP711" s="424" t="n">
        <v>17.4</v>
      </c>
      <c r="DQ711" s="424" t="n">
        <v>99</v>
      </c>
      <c r="DR711" s="433"/>
      <c r="DS711" s="433"/>
      <c r="DT711" s="438"/>
      <c r="DU711" s="438" t="n">
        <v>0.96</v>
      </c>
      <c r="DV711" s="425"/>
      <c r="DW711" s="447" t="n">
        <f aca="false">3500/DG711*24</f>
        <v>6.00171477565019</v>
      </c>
      <c r="DX711" s="435" t="n">
        <v>7.06</v>
      </c>
      <c r="DY711" s="439"/>
      <c r="DZ711" s="440"/>
      <c r="EA711" s="661"/>
      <c r="EB711" s="442"/>
      <c r="EC711" s="443"/>
      <c r="ED711" s="443"/>
      <c r="EE711" s="443"/>
      <c r="EF711" s="443"/>
      <c r="EG711" s="444"/>
      <c r="EH711" s="441"/>
      <c r="EI711" s="430" t="n">
        <f aca="false">CV711</f>
        <v>7.86</v>
      </c>
      <c r="EJ711" s="448" t="n">
        <f aca="false">CW711</f>
        <v>14.8</v>
      </c>
      <c r="EK711" s="449" t="n">
        <f aca="false">CX711</f>
        <v>53.28</v>
      </c>
      <c r="EL711" s="418" t="n">
        <f aca="false">CY711</f>
        <v>7860</v>
      </c>
      <c r="EM711" s="432" t="n">
        <f aca="false">CZ711</f>
        <v>6.4</v>
      </c>
      <c r="EN711" s="432" t="n">
        <f aca="false">DA711</f>
        <v>0.18</v>
      </c>
      <c r="EO711" s="432" t="n">
        <f aca="false">DB711</f>
        <v>4.8</v>
      </c>
      <c r="EP711" s="432" t="n">
        <f aca="false">DC711</f>
        <v>0.6</v>
      </c>
      <c r="EQ711" s="431" t="n">
        <f aca="false">DD711</f>
        <v>10</v>
      </c>
      <c r="ER711" s="449" t="n">
        <f aca="false">DE711</f>
        <v>16</v>
      </c>
      <c r="ES711" s="450" t="n">
        <f aca="false">44000/(BA711+AF711)*24</f>
        <v>28.2398245707868</v>
      </c>
      <c r="ET711" s="451" t="n">
        <f aca="false">(BA711+AF711)/BA$6</f>
        <v>0.74788</v>
      </c>
      <c r="EU711" s="452" t="n">
        <f aca="false">BV711/1000/ES711*24</f>
        <v>0.312165727272727</v>
      </c>
      <c r="EV711" s="451" t="n">
        <f aca="false">EU711/$EU$6</f>
        <v>0.57808468013468</v>
      </c>
      <c r="EW711" s="514" t="n">
        <f aca="false">1-EM711/BY711</f>
        <v>0.70987262945629</v>
      </c>
      <c r="EX711" s="515" t="n">
        <f aca="false">BY711-EM711</f>
        <v>15.6592768893405</v>
      </c>
      <c r="EY711" s="514" t="n">
        <f aca="false">1-EJ711/BU711</f>
        <v>0.6318407960199</v>
      </c>
      <c r="EZ711" s="515" t="n">
        <f aca="false">BU711-EJ711</f>
        <v>25.4</v>
      </c>
      <c r="FA711" s="451" t="n">
        <f aca="false">1-EK711/BV711</f>
        <v>0.854946489670551</v>
      </c>
      <c r="FB711" s="432" t="n">
        <f aca="false">BV711-EK711</f>
        <v>314.032723966412</v>
      </c>
      <c r="FC711" s="453"/>
      <c r="FD711" s="432"/>
      <c r="FE711" s="453" t="n">
        <f aca="false">1-EQ711/CB711</f>
        <v>0.906542056074766</v>
      </c>
      <c r="FF711" s="431" t="n">
        <f aca="false">CB711-EQ711</f>
        <v>97</v>
      </c>
      <c r="FG711" s="406" t="n">
        <v>50400</v>
      </c>
      <c r="FH711" s="590" t="n">
        <v>375</v>
      </c>
      <c r="FI711" s="591" t="n">
        <v>32.84</v>
      </c>
      <c r="FJ711" s="592" t="n">
        <v>0.82</v>
      </c>
      <c r="FK711" s="456" t="n">
        <f aca="false">3000/BS711*24</f>
        <v>1.92544258437182</v>
      </c>
      <c r="FL711" s="531" t="n">
        <v>2000</v>
      </c>
      <c r="FM711" s="456" t="n">
        <f aca="false">FL711/BS711*1000</f>
        <v>53.4845162325507</v>
      </c>
      <c r="FN711" s="531" t="n">
        <v>4170</v>
      </c>
      <c r="FO711" s="533" t="n">
        <f aca="false">FN711/11.15/1.2/1000</f>
        <v>0.311659192825112</v>
      </c>
      <c r="FP711" s="450" t="n">
        <f aca="false">FN711/BS711*1000</f>
        <v>111.515216344868</v>
      </c>
      <c r="FQ711" s="458" t="n">
        <v>36</v>
      </c>
      <c r="FR711" s="459" t="n">
        <f aca="false">FQ711/BS711*1000</f>
        <v>0.962721292185912</v>
      </c>
      <c r="FS711" s="577" t="n">
        <v>7.9</v>
      </c>
      <c r="FT711" s="578" t="n">
        <v>10.6</v>
      </c>
      <c r="FU711" s="661" t="n">
        <v>58</v>
      </c>
      <c r="FV711" s="580" t="n">
        <v>4</v>
      </c>
      <c r="FW711" s="581"/>
      <c r="FX711" s="580"/>
      <c r="FY711" s="453" t="n">
        <f aca="false">1-FV711/(EG711+DD711)</f>
        <v>0.6</v>
      </c>
      <c r="FZ711" s="453"/>
      <c r="GA711" s="430"/>
      <c r="GB711" s="514" t="n">
        <f aca="false">1-FT711/(DZ711+CW711)</f>
        <v>0.283783783783784</v>
      </c>
      <c r="GC711" s="515" t="n">
        <f aca="false">CW711+DZ711-FT711</f>
        <v>4.2</v>
      </c>
      <c r="GD711" s="514" t="n">
        <f aca="false">1-FU711/(EA711+CX711)</f>
        <v>-0.0885885885885886</v>
      </c>
      <c r="GE711" s="528" t="n">
        <f aca="false">CX711+EA711-FU711</f>
        <v>-4.72</v>
      </c>
      <c r="GF711" s="462" t="n">
        <f aca="false">4100/BS711*24</f>
        <v>2.63143819864149</v>
      </c>
      <c r="GG711" s="607" t="n">
        <v>12</v>
      </c>
      <c r="GH711" s="451" t="n">
        <f aca="false">GG711/80</f>
        <v>0.15</v>
      </c>
      <c r="GI711" s="406" t="n">
        <v>84</v>
      </c>
      <c r="GJ711" s="463" t="n">
        <f aca="false">GI711/GG711</f>
        <v>7</v>
      </c>
      <c r="GK711" s="464" t="n">
        <f aca="false">GG711/(BS711/24)*1000</f>
        <v>7.7017703374873</v>
      </c>
      <c r="GL711" s="465" t="n">
        <v>8.1</v>
      </c>
      <c r="GM711" s="530" t="n">
        <v>10.4</v>
      </c>
      <c r="GN711" s="407"/>
      <c r="GO711" s="514" t="n">
        <f aca="false">1-GM711/FT711</f>
        <v>0.0188679245283018</v>
      </c>
      <c r="GP711" s="451" t="n">
        <f aca="false">1-GN711/FU711</f>
        <v>1</v>
      </c>
      <c r="GQ711" s="578" t="n">
        <v>8</v>
      </c>
      <c r="GR711" s="456" t="n">
        <f aca="false">4300/BS711*24</f>
        <v>2.75980103759961</v>
      </c>
      <c r="GS711" s="532" t="n">
        <f aca="false">HC711</f>
        <v>10.3</v>
      </c>
      <c r="GT711" s="532" t="n">
        <f aca="false">HD711</f>
        <v>31.93</v>
      </c>
      <c r="GU711" s="514" t="n">
        <f aca="false">1-GS711/GM711</f>
        <v>0.00961538461538458</v>
      </c>
      <c r="GV711" s="514"/>
      <c r="GW711" s="514" t="n">
        <f aca="false">1-HC711/FT711</f>
        <v>0.0283018867924527</v>
      </c>
      <c r="GX711" s="514" t="n">
        <f aca="false">1-HD711/FU711</f>
        <v>0.44948275862069</v>
      </c>
      <c r="GY711" s="463" t="n">
        <f aca="false">GK711/(FU711-HD711)</f>
        <v>0.295426556865642</v>
      </c>
      <c r="GZ711" s="406" t="n">
        <v>38003</v>
      </c>
      <c r="HA711" s="582" t="n">
        <v>8.25</v>
      </c>
      <c r="HB711" s="452" t="n">
        <v>8.05</v>
      </c>
      <c r="HC711" s="578" t="n">
        <v>10.3</v>
      </c>
      <c r="HD711" s="464" t="n">
        <f aca="false">HC711*3.1</f>
        <v>31.93</v>
      </c>
      <c r="HE711" s="464" t="n">
        <v>10.1</v>
      </c>
      <c r="HF711" s="464" t="n">
        <f aca="false">HE711*2.7</f>
        <v>27.27</v>
      </c>
      <c r="HG711" s="583"/>
      <c r="HH711" s="576" t="n">
        <v>4</v>
      </c>
      <c r="HI711" s="584" t="n">
        <v>7860</v>
      </c>
      <c r="HJ711" s="407" t="n">
        <f aca="false">HI711*0.67</f>
        <v>5266.2</v>
      </c>
      <c r="HK711" s="407"/>
      <c r="HL711" s="550"/>
      <c r="HM711" s="585"/>
      <c r="HN711" s="462" t="n">
        <v>5.42</v>
      </c>
      <c r="HO711" s="575"/>
      <c r="HP711" s="549" t="n">
        <v>0.35</v>
      </c>
      <c r="HQ711" s="586"/>
      <c r="HR711" s="587"/>
      <c r="HS711" s="521" t="n">
        <v>0.19</v>
      </c>
      <c r="HT711" s="588" t="n">
        <v>4</v>
      </c>
      <c r="HU711" s="523" t="n">
        <f aca="false">72500/BA711*24</f>
        <v>50.4143246218926</v>
      </c>
      <c r="HV711" s="514" t="n">
        <f aca="false">1-HC711/BE711</f>
        <v>0.743781094527363</v>
      </c>
      <c r="HW711" s="514" t="n">
        <f aca="false">1-HD711/BF711</f>
        <v>0.865840336134454</v>
      </c>
      <c r="HX711" s="514" t="n">
        <f aca="false">1-HN711/BK711</f>
        <v>0.773221757322176</v>
      </c>
      <c r="HY711" s="600"/>
    </row>
    <row r="712" s="599" customFormat="true" ht="15.9" hidden="false" customHeight="true" outlineLevel="0" collapsed="false">
      <c r="A712" s="401" t="n">
        <v>44194</v>
      </c>
      <c r="B712" s="516" t="n">
        <v>42791</v>
      </c>
      <c r="C712" s="403" t="n">
        <f aca="false">B712/$B$6</f>
        <v>0.85582</v>
      </c>
      <c r="D712" s="572"/>
      <c r="E712" s="573" t="n">
        <v>29.6</v>
      </c>
      <c r="F712" s="407"/>
      <c r="G712" s="407"/>
      <c r="H712" s="403"/>
      <c r="I712" s="574"/>
      <c r="J712" s="407"/>
      <c r="K712" s="575"/>
      <c r="L712" s="575"/>
      <c r="M712" s="575"/>
      <c r="N712" s="576"/>
      <c r="O712" s="576"/>
      <c r="P712" s="410"/>
      <c r="Q712" s="410" t="n">
        <v>2400</v>
      </c>
      <c r="R712" s="410"/>
      <c r="S712" s="410"/>
      <c r="T712" s="411" t="n">
        <v>4.98</v>
      </c>
      <c r="U712" s="410" t="n">
        <f aca="false">V712/2.9</f>
        <v>3099.65517241379</v>
      </c>
      <c r="V712" s="410" t="n">
        <v>8989</v>
      </c>
      <c r="W712" s="410" t="n">
        <v>3042</v>
      </c>
      <c r="X712" s="517" t="n">
        <v>480</v>
      </c>
      <c r="Y712" s="474"/>
      <c r="Z712" s="430"/>
      <c r="AA712" s="410"/>
      <c r="AB712" s="410"/>
      <c r="AC712" s="410"/>
      <c r="AD712" s="475"/>
      <c r="AE712" s="478"/>
      <c r="AF712" s="479" t="n">
        <f aca="false">X712+Q712</f>
        <v>2880</v>
      </c>
      <c r="AG712" s="478" t="n">
        <f aca="false">AF712/$AF$6</f>
        <v>1.152</v>
      </c>
      <c r="AH712" s="479" t="n">
        <f aca="false">AI712/2.9</f>
        <v>2583.04597701149</v>
      </c>
      <c r="AI712" s="479" t="n">
        <f aca="false">(V712*Q712+F712*X712)/AF712</f>
        <v>7490.83333333333</v>
      </c>
      <c r="AJ712" s="474" t="n">
        <f aca="false">(V712*Q712+X712*F712)/1000</f>
        <v>21573.6</v>
      </c>
      <c r="AK712" s="478" t="n">
        <f aca="false">AJ712/$AJ$6</f>
        <v>0.958826666666667</v>
      </c>
      <c r="AL712" s="448" t="n">
        <v>37</v>
      </c>
      <c r="AM712" s="480"/>
      <c r="AN712" s="474" t="n">
        <v>4806</v>
      </c>
      <c r="AO712" s="474" t="n">
        <v>4737</v>
      </c>
      <c r="AP712" s="480" t="n">
        <v>7.21</v>
      </c>
      <c r="AQ712" s="448" t="n">
        <v>661</v>
      </c>
      <c r="AR712" s="474" t="n">
        <f aca="false">AQ712*3</f>
        <v>1983</v>
      </c>
      <c r="AS712" s="658" t="n">
        <f aca="false">AR712/AQ712</f>
        <v>3</v>
      </c>
      <c r="AT712" s="474" t="n">
        <v>4930</v>
      </c>
      <c r="AU712" s="448"/>
      <c r="AV712" s="481" t="n">
        <v>0.8</v>
      </c>
      <c r="AW712" s="480" t="n">
        <v>5.36</v>
      </c>
      <c r="AX712" s="480" t="n">
        <v>32.6</v>
      </c>
      <c r="AY712" s="481" t="n">
        <v>8.4</v>
      </c>
      <c r="AZ712" s="481" t="n">
        <v>1</v>
      </c>
      <c r="BA712" s="421" t="n">
        <f aca="false">CC712+DF712</f>
        <v>39891</v>
      </c>
      <c r="BB712" s="422" t="n">
        <f aca="false">BA712/$BA$6</f>
        <v>0.79782</v>
      </c>
      <c r="BC712" s="423"/>
      <c r="BD712" s="424" t="n">
        <v>7.98</v>
      </c>
      <c r="BE712" s="425" t="n">
        <v>51.5</v>
      </c>
      <c r="BF712" s="421" t="n">
        <v>295</v>
      </c>
      <c r="BG712" s="427" t="n">
        <v>9610</v>
      </c>
      <c r="BH712" s="421" t="n">
        <f aca="false">BG712*0.67</f>
        <v>6438.7</v>
      </c>
      <c r="BI712" s="433" t="n">
        <v>1938</v>
      </c>
      <c r="BJ712" s="422" t="n">
        <f aca="false">BI712/35.5*(23+35.5)/BH712</f>
        <v>0.496001620482833</v>
      </c>
      <c r="BK712" s="428" t="n">
        <v>19.4</v>
      </c>
      <c r="BL712" s="428" t="n">
        <v>7.4</v>
      </c>
      <c r="BM712" s="429" t="n">
        <v>9.2</v>
      </c>
      <c r="BN712" s="423" t="n">
        <v>1.8</v>
      </c>
      <c r="BO712" s="426" t="n">
        <v>140</v>
      </c>
      <c r="BP712" s="426" t="n">
        <v>32</v>
      </c>
      <c r="BQ712" s="424" t="n">
        <v>5.57</v>
      </c>
      <c r="BR712" s="422" t="n">
        <f aca="false">BQ712/$BQ$6</f>
        <v>0.773611111111111</v>
      </c>
      <c r="BS712" s="410" t="n">
        <f aca="false">BA712+AF712</f>
        <v>42771</v>
      </c>
      <c r="BT712" s="430" t="n">
        <f aca="false">(BD712*BA712+AP712*AF712)/(AF712+BA712)</f>
        <v>7.92815178508803</v>
      </c>
      <c r="BU712" s="431" t="n">
        <f aca="false">(AQ712*Y712+BA712*BE712)/(BA712+Y712)</f>
        <v>51.5</v>
      </c>
      <c r="BV712" s="431" t="n">
        <f aca="false">(BA712*BF712+AR712*AF712)/(AF712+BA712)</f>
        <v>408.662060742092</v>
      </c>
      <c r="BW712" s="431" t="n">
        <f aca="false">(BA712*BG712+AS712*AF712)/(AF712+BA712)</f>
        <v>8963.10934979308</v>
      </c>
      <c r="BX712" s="431" t="n">
        <f aca="false">BW712*0.65</f>
        <v>5826.0210773655</v>
      </c>
      <c r="BY712" s="431" t="n">
        <f aca="false">(BK712*BA712+AY712*AF712)/BS712</f>
        <v>18.6593112155432</v>
      </c>
      <c r="BZ712" s="431" t="n">
        <f aca="false">(BL712*BA712+AY712*AF712)/BS712</f>
        <v>7.46733534404152</v>
      </c>
      <c r="CA712" s="432" t="n">
        <f aca="false">(BN712*BA712+AZ712*AF712)/BS712</f>
        <v>1.74613172476678</v>
      </c>
      <c r="CB712" s="431" t="n">
        <f aca="false">BO712</f>
        <v>140</v>
      </c>
      <c r="CC712" s="433" t="n">
        <v>21221</v>
      </c>
      <c r="CD712" s="412" t="n">
        <f aca="false">CC712+AF712/2</f>
        <v>22661</v>
      </c>
      <c r="CE712" s="422" t="n">
        <f aca="false">CD712/25000</f>
        <v>0.90644</v>
      </c>
      <c r="CF712" s="434" t="n">
        <f aca="false">6700/CD712*24</f>
        <v>7.09589161996382</v>
      </c>
      <c r="CG712" s="435"/>
      <c r="CH712" s="428"/>
      <c r="CI712" s="447" t="n">
        <f aca="false">9500/CD712*24</f>
        <v>10.0613388641278</v>
      </c>
      <c r="CJ712" s="437" t="n">
        <v>24.3</v>
      </c>
      <c r="CK712" s="437" t="n">
        <v>3.6</v>
      </c>
      <c r="CL712" s="424"/>
      <c r="CM712" s="424" t="n">
        <v>17.4</v>
      </c>
      <c r="CN712" s="424" t="n">
        <v>94</v>
      </c>
      <c r="CO712" s="433"/>
      <c r="CP712" s="433"/>
      <c r="CQ712" s="438"/>
      <c r="CR712" s="438" t="n">
        <v>0.97</v>
      </c>
      <c r="CS712" s="425"/>
      <c r="CT712" s="433" t="n">
        <f aca="false">3500/CD712*24</f>
        <v>3.70680905520498</v>
      </c>
      <c r="CU712" s="435" t="n">
        <v>4.35</v>
      </c>
      <c r="CV712" s="439"/>
      <c r="CW712" s="440"/>
      <c r="CX712" s="661"/>
      <c r="CY712" s="442"/>
      <c r="CZ712" s="443"/>
      <c r="DA712" s="443"/>
      <c r="DB712" s="443"/>
      <c r="DC712" s="443"/>
      <c r="DD712" s="444"/>
      <c r="DE712" s="441"/>
      <c r="DF712" s="445" t="n">
        <v>18670</v>
      </c>
      <c r="DG712" s="446" t="n">
        <f aca="false">DF712+AF712/2</f>
        <v>20110</v>
      </c>
      <c r="DH712" s="422" t="n">
        <f aca="false">DG712/25000</f>
        <v>0.8044</v>
      </c>
      <c r="DI712" s="447" t="n">
        <f aca="false">6700/DG712*24</f>
        <v>7.99602187966186</v>
      </c>
      <c r="DJ712" s="435" t="n">
        <v>7.8</v>
      </c>
      <c r="DK712" s="428" t="n">
        <v>2.6</v>
      </c>
      <c r="DL712" s="447" t="n">
        <f aca="false">9500/DG712*24</f>
        <v>11.3376429636997</v>
      </c>
      <c r="DM712" s="423" t="n">
        <v>24.4</v>
      </c>
      <c r="DN712" s="423" t="n">
        <v>3.22</v>
      </c>
      <c r="DO712" s="424" t="n">
        <v>7.75</v>
      </c>
      <c r="DP712" s="424" t="n">
        <v>17.5</v>
      </c>
      <c r="DQ712" s="424" t="n">
        <v>94</v>
      </c>
      <c r="DR712" s="433" t="n">
        <v>4667</v>
      </c>
      <c r="DS712" s="433" t="n">
        <v>2487</v>
      </c>
      <c r="DT712" s="438" t="n">
        <f aca="false">DS712/DR712</f>
        <v>0.53289050782087</v>
      </c>
      <c r="DU712" s="438" t="n">
        <v>0.95</v>
      </c>
      <c r="DV712" s="425"/>
      <c r="DW712" s="447" t="n">
        <f aca="false">3500/DG712*24</f>
        <v>4.17702635504724</v>
      </c>
      <c r="DX712" s="435" t="n">
        <v>5.57</v>
      </c>
      <c r="DY712" s="439" t="n">
        <v>8.17</v>
      </c>
      <c r="DZ712" s="440" t="n">
        <v>13.9</v>
      </c>
      <c r="EA712" s="661" t="n">
        <f aca="false">DZ712*3.6</f>
        <v>50.04</v>
      </c>
      <c r="EB712" s="442" t="n">
        <v>8080</v>
      </c>
      <c r="EC712" s="443" t="n">
        <v>4.8</v>
      </c>
      <c r="ED712" s="443" t="n">
        <v>0.23</v>
      </c>
      <c r="EE712" s="443" t="n">
        <v>4.2</v>
      </c>
      <c r="EF712" s="443" t="n">
        <v>0.6</v>
      </c>
      <c r="EG712" s="444" t="n">
        <v>6</v>
      </c>
      <c r="EH712" s="441" t="n">
        <v>16</v>
      </c>
      <c r="EI712" s="430" t="n">
        <f aca="false">DY712</f>
        <v>8.17</v>
      </c>
      <c r="EJ712" s="448" t="n">
        <f aca="false">DZ712</f>
        <v>13.9</v>
      </c>
      <c r="EK712" s="449" t="n">
        <f aca="false">EA712</f>
        <v>50.04</v>
      </c>
      <c r="EL712" s="418" t="n">
        <f aca="false">EB712</f>
        <v>8080</v>
      </c>
      <c r="EM712" s="432" t="n">
        <f aca="false">EC712</f>
        <v>4.8</v>
      </c>
      <c r="EN712" s="432" t="n">
        <f aca="false">ED712</f>
        <v>0.23</v>
      </c>
      <c r="EO712" s="432" t="n">
        <f aca="false">EE712</f>
        <v>4.2</v>
      </c>
      <c r="EP712" s="432" t="n">
        <f aca="false">EF712</f>
        <v>0.6</v>
      </c>
      <c r="EQ712" s="431" t="n">
        <f aca="false">EG712</f>
        <v>6</v>
      </c>
      <c r="ER712" s="449" t="n">
        <f aca="false">EH712</f>
        <v>16</v>
      </c>
      <c r="ES712" s="450" t="n">
        <f aca="false">44000/(BA712+AF712)*24</f>
        <v>24.6896261485586</v>
      </c>
      <c r="ET712" s="451" t="n">
        <f aca="false">(BA712+AF712)/BA$6</f>
        <v>0.85542</v>
      </c>
      <c r="EU712" s="452" t="n">
        <f aca="false">BV712/1000/ES712*24</f>
        <v>0.397247386363636</v>
      </c>
      <c r="EV712" s="451" t="n">
        <f aca="false">EU712/$EU$6</f>
        <v>0.735643308080808</v>
      </c>
      <c r="EW712" s="514" t="n">
        <f aca="false">1-EM712/BY712</f>
        <v>0.742755777823053</v>
      </c>
      <c r="EX712" s="515" t="n">
        <f aca="false">BY712-EM712</f>
        <v>13.8593112155432</v>
      </c>
      <c r="EY712" s="514" t="n">
        <f aca="false">1-EJ712/BU712</f>
        <v>0.730097087378641</v>
      </c>
      <c r="EZ712" s="515" t="n">
        <f aca="false">BU712-EJ712</f>
        <v>37.6</v>
      </c>
      <c r="FA712" s="451" t="n">
        <f aca="false">1-EK712/BV712</f>
        <v>0.877551637876215</v>
      </c>
      <c r="FB712" s="432" t="n">
        <f aca="false">BV712-EK712</f>
        <v>358.622060742092</v>
      </c>
      <c r="FC712" s="453" t="n">
        <f aca="false">1-EP712/CA712</f>
        <v>0.656383312043576</v>
      </c>
      <c r="FD712" s="432" t="n">
        <f aca="false">CA712-EP712</f>
        <v>1.14613172476678</v>
      </c>
      <c r="FE712" s="453" t="n">
        <f aca="false">1-EQ712/CB712</f>
        <v>0.957142857142857</v>
      </c>
      <c r="FF712" s="431" t="n">
        <f aca="false">CB712-EQ712</f>
        <v>134</v>
      </c>
      <c r="FG712" s="406" t="n">
        <v>50400</v>
      </c>
      <c r="FH712" s="590" t="n">
        <v>83</v>
      </c>
      <c r="FI712" s="591" t="n">
        <v>34.2</v>
      </c>
      <c r="FJ712" s="592"/>
      <c r="FK712" s="456" t="n">
        <f aca="false">3000/BS712*24</f>
        <v>1.68338360103809</v>
      </c>
      <c r="FL712" s="531" t="n">
        <v>2200</v>
      </c>
      <c r="FM712" s="456" t="n">
        <f aca="false">FL712/BS712*1000</f>
        <v>51.4367211428304</v>
      </c>
      <c r="FN712" s="531" t="n">
        <v>4726</v>
      </c>
      <c r="FO712" s="533" t="n">
        <f aca="false">FN712/11.15/1.2/1000</f>
        <v>0.35321375186846</v>
      </c>
      <c r="FP712" s="450" t="n">
        <f aca="false">FN712/BS712*1000</f>
        <v>110.495429145917</v>
      </c>
      <c r="FQ712" s="458" t="n">
        <v>36</v>
      </c>
      <c r="FR712" s="459" t="n">
        <f aca="false">FQ712/BS712*1000</f>
        <v>0.841691800519043</v>
      </c>
      <c r="FS712" s="577" t="n">
        <v>7.94</v>
      </c>
      <c r="FT712" s="578" t="n">
        <v>9.5</v>
      </c>
      <c r="FU712" s="661" t="n">
        <v>54</v>
      </c>
      <c r="FV712" s="580" t="n">
        <v>8</v>
      </c>
      <c r="FW712" s="581" t="n">
        <v>0.14</v>
      </c>
      <c r="FX712" s="580" t="n">
        <v>8</v>
      </c>
      <c r="FY712" s="453" t="n">
        <f aca="false">1-FV712/(EG712+DD712)</f>
        <v>-0.333333333333333</v>
      </c>
      <c r="FZ712" s="453" t="n">
        <f aca="false">1-FW712/(EF712+DC712)</f>
        <v>0.766666666666667</v>
      </c>
      <c r="GA712" s="430" t="n">
        <f aca="false">EF712+DC712-FW712</f>
        <v>0.46</v>
      </c>
      <c r="GB712" s="514" t="n">
        <f aca="false">1-FT712/(DZ712+CW712)</f>
        <v>0.316546762589928</v>
      </c>
      <c r="GC712" s="515" t="n">
        <f aca="false">(CW712+DZ712-FT712)</f>
        <v>4.4</v>
      </c>
      <c r="GD712" s="514" t="n">
        <f aca="false">1-FU712/(EA712+CX712)</f>
        <v>-0.079136690647482</v>
      </c>
      <c r="GE712" s="528" t="n">
        <f aca="false">CX712+EA712-FU712</f>
        <v>-3.96</v>
      </c>
      <c r="GF712" s="462" t="n">
        <f aca="false">4100/BS712*24</f>
        <v>2.30062425475205</v>
      </c>
      <c r="GG712" s="607" t="n">
        <v>12</v>
      </c>
      <c r="GH712" s="451" t="n">
        <f aca="false">GG712/80</f>
        <v>0.15</v>
      </c>
      <c r="GI712" s="406" t="n">
        <v>84</v>
      </c>
      <c r="GJ712" s="463" t="n">
        <f aca="false">GI712/GG712</f>
        <v>7</v>
      </c>
      <c r="GK712" s="464" t="n">
        <f aca="false">GG712/(BS712/24)*1000</f>
        <v>6.73353440415235</v>
      </c>
      <c r="GL712" s="465" t="n">
        <v>8.14</v>
      </c>
      <c r="GM712" s="530" t="n">
        <v>8.6</v>
      </c>
      <c r="GN712" s="407"/>
      <c r="GO712" s="514" t="n">
        <f aca="false">1-GM712/FT712</f>
        <v>0.0947368421052632</v>
      </c>
      <c r="GP712" s="451" t="n">
        <f aca="false">1-GN712/FU712</f>
        <v>1</v>
      </c>
      <c r="GQ712" s="578" t="n">
        <v>8</v>
      </c>
      <c r="GR712" s="456" t="n">
        <f aca="false">4300/BS712*24</f>
        <v>2.41284982815459</v>
      </c>
      <c r="GS712" s="532" t="n">
        <f aca="false">HC712</f>
        <v>8.5</v>
      </c>
      <c r="GT712" s="532" t="n">
        <f aca="false">HD712</f>
        <v>26.35</v>
      </c>
      <c r="GU712" s="514" t="n">
        <f aca="false">1-GS712/GM712</f>
        <v>0.0116279069767441</v>
      </c>
      <c r="GV712" s="514"/>
      <c r="GW712" s="514" t="n">
        <f aca="false">1-HC712/FT712</f>
        <v>0.105263157894737</v>
      </c>
      <c r="GX712" s="514" t="n">
        <f aca="false">1-HD712/FU712</f>
        <v>0.512037037037037</v>
      </c>
      <c r="GY712" s="463" t="n">
        <f aca="false">GK712/(FU712-HD712)</f>
        <v>0.243527464887969</v>
      </c>
      <c r="GZ712" s="406" t="n">
        <v>42275</v>
      </c>
      <c r="HA712" s="582" t="n">
        <v>8.41</v>
      </c>
      <c r="HB712" s="452" t="n">
        <v>8</v>
      </c>
      <c r="HC712" s="578" t="n">
        <v>8.5</v>
      </c>
      <c r="HD712" s="464" t="n">
        <f aca="false">HC712*3.1</f>
        <v>26.35</v>
      </c>
      <c r="HE712" s="464" t="n">
        <v>9.7</v>
      </c>
      <c r="HF712" s="464" t="n">
        <f aca="false">HE712*2.7</f>
        <v>26.19</v>
      </c>
      <c r="HG712" s="583"/>
      <c r="HH712" s="576" t="n">
        <v>8</v>
      </c>
      <c r="HI712" s="584" t="n">
        <v>8050</v>
      </c>
      <c r="HJ712" s="407" t="n">
        <f aca="false">HI712*0.67</f>
        <v>5393.5</v>
      </c>
      <c r="HK712" s="407" t="n">
        <v>236</v>
      </c>
      <c r="HL712" s="550" t="n">
        <v>1554</v>
      </c>
      <c r="HM712" s="585" t="n">
        <v>5.5</v>
      </c>
      <c r="HN712" s="462" t="n">
        <v>3.88</v>
      </c>
      <c r="HO712" s="575" t="n">
        <v>0.13</v>
      </c>
      <c r="HP712" s="549" t="n">
        <v>0.37</v>
      </c>
      <c r="HQ712" s="586" t="n">
        <v>4.4</v>
      </c>
      <c r="HR712" s="587" t="n">
        <v>0.14</v>
      </c>
      <c r="HS712" s="521" t="n">
        <v>0.15</v>
      </c>
      <c r="HT712" s="588" t="n">
        <v>4</v>
      </c>
      <c r="HU712" s="523" t="n">
        <f aca="false">72500/BA712*24</f>
        <v>43.6188613973077</v>
      </c>
      <c r="HV712" s="514" t="n">
        <f aca="false">1-HC712/BE712</f>
        <v>0.83495145631068</v>
      </c>
      <c r="HW712" s="514" t="n">
        <f aca="false">1-HD712/BF712</f>
        <v>0.910677966101695</v>
      </c>
      <c r="HX712" s="514" t="n">
        <f aca="false">1-HN712/BK712</f>
        <v>0.8</v>
      </c>
      <c r="HY712" s="600"/>
    </row>
    <row r="713" s="599" customFormat="true" ht="15.9" hidden="false" customHeight="true" outlineLevel="0" collapsed="false">
      <c r="A713" s="401" t="n">
        <v>44195</v>
      </c>
      <c r="B713" s="516" t="n">
        <v>43419</v>
      </c>
      <c r="C713" s="403" t="n">
        <f aca="false">B713/$B$6</f>
        <v>0.86838</v>
      </c>
      <c r="D713" s="572"/>
      <c r="E713" s="573" t="n">
        <v>37.6</v>
      </c>
      <c r="F713" s="407"/>
      <c r="G713" s="407"/>
      <c r="H713" s="403"/>
      <c r="I713" s="574"/>
      <c r="J713" s="407"/>
      <c r="K713" s="575"/>
      <c r="L713" s="575"/>
      <c r="M713" s="575"/>
      <c r="N713" s="576"/>
      <c r="O713" s="576"/>
      <c r="P713" s="410"/>
      <c r="Q713" s="410" t="n">
        <v>2640</v>
      </c>
      <c r="R713" s="410"/>
      <c r="S713" s="410"/>
      <c r="T713" s="411" t="n">
        <v>4.88</v>
      </c>
      <c r="U713" s="410" t="n">
        <f aca="false">V713/2.9</f>
        <v>2843.79310344828</v>
      </c>
      <c r="V713" s="410" t="n">
        <v>8247</v>
      </c>
      <c r="W713" s="410" t="n">
        <v>3994</v>
      </c>
      <c r="X713" s="517" t="n">
        <v>480</v>
      </c>
      <c r="Y713" s="474"/>
      <c r="Z713" s="430"/>
      <c r="AA713" s="410"/>
      <c r="AB713" s="410"/>
      <c r="AC713" s="410"/>
      <c r="AD713" s="475"/>
      <c r="AE713" s="478"/>
      <c r="AF713" s="479" t="n">
        <f aca="false">X713+Q713</f>
        <v>3120</v>
      </c>
      <c r="AG713" s="478" t="n">
        <f aca="false">AF713/$AF$6</f>
        <v>1.248</v>
      </c>
      <c r="AH713" s="479" t="n">
        <f aca="false">AI713/2.9</f>
        <v>2406.28647214854</v>
      </c>
      <c r="AI713" s="479" t="n">
        <f aca="false">(V713*Q713+F713*X713)/AF713</f>
        <v>6978.23076923077</v>
      </c>
      <c r="AJ713" s="474" t="n">
        <f aca="false">(V713*Q713+X713*F713)/1000</f>
        <v>21772.08</v>
      </c>
      <c r="AK713" s="478" t="n">
        <f aca="false">AJ713/$AJ$6</f>
        <v>0.967648</v>
      </c>
      <c r="AL713" s="448" t="n">
        <v>37</v>
      </c>
      <c r="AM713" s="480"/>
      <c r="AN713" s="474" t="n">
        <v>4800</v>
      </c>
      <c r="AO713" s="474" t="n">
        <v>4778</v>
      </c>
      <c r="AP713" s="480" t="n">
        <v>7.3</v>
      </c>
      <c r="AQ713" s="448" t="n">
        <v>650</v>
      </c>
      <c r="AR713" s="474" t="n">
        <f aca="false">AQ713*3</f>
        <v>1950</v>
      </c>
      <c r="AS713" s="658" t="n">
        <f aca="false">AR713/AQ713</f>
        <v>3</v>
      </c>
      <c r="AT713" s="474" t="n">
        <v>4630</v>
      </c>
      <c r="AU713" s="448"/>
      <c r="AV713" s="481" t="n">
        <v>1.1</v>
      </c>
      <c r="AW713" s="480"/>
      <c r="AX713" s="480"/>
      <c r="AY713" s="481"/>
      <c r="AZ713" s="481"/>
      <c r="BA713" s="421" t="n">
        <f aca="false">CC713+DF713</f>
        <v>41220</v>
      </c>
      <c r="BB713" s="422" t="n">
        <f aca="false">BA713/$BA$6</f>
        <v>0.8244</v>
      </c>
      <c r="BC713" s="423"/>
      <c r="BD713" s="424" t="n">
        <v>7.97</v>
      </c>
      <c r="BE713" s="425" t="n">
        <v>53.2</v>
      </c>
      <c r="BF713" s="421" t="n">
        <v>242</v>
      </c>
      <c r="BG713" s="427" t="n">
        <v>8270</v>
      </c>
      <c r="BH713" s="421" t="n">
        <f aca="false">BG713*0.67</f>
        <v>5540.9</v>
      </c>
      <c r="BI713" s="433"/>
      <c r="BJ713" s="422"/>
      <c r="BK713" s="428" t="n">
        <v>19.1</v>
      </c>
      <c r="BL713" s="428"/>
      <c r="BM713" s="429"/>
      <c r="BN713" s="423"/>
      <c r="BO713" s="426" t="n">
        <v>100</v>
      </c>
      <c r="BP713" s="426"/>
      <c r="BQ713" s="424" t="n">
        <v>5.6</v>
      </c>
      <c r="BR713" s="422" t="n">
        <f aca="false">BQ713/$BQ$6</f>
        <v>0.777777777777778</v>
      </c>
      <c r="BS713" s="410" t="n">
        <f aca="false">BA713+AF713</f>
        <v>44340</v>
      </c>
      <c r="BT713" s="430" t="n">
        <f aca="false">(BD713*BA713+AP713*AF713)/(AF713+BA713)</f>
        <v>7.9228552097429</v>
      </c>
      <c r="BU713" s="431" t="n">
        <f aca="false">(AQ713*Y713+BA713*BE713)/(BA713+Y713)</f>
        <v>53.2</v>
      </c>
      <c r="BV713" s="431" t="n">
        <f aca="false">(BA713*BF713+AR713*AF713)/(AF713+BA713)</f>
        <v>362.184032476319</v>
      </c>
      <c r="BW713" s="431" t="n">
        <f aca="false">(BA713*BG713+AS713*AF713)/(AF713+BA713)</f>
        <v>7688.28958051421</v>
      </c>
      <c r="BX713" s="431" t="n">
        <f aca="false">BW713*0.65</f>
        <v>4997.38822733424</v>
      </c>
      <c r="BY713" s="431" t="n">
        <f aca="false">(BK713*BA713+AY713*AF713)/BS713</f>
        <v>17.7560216508796</v>
      </c>
      <c r="BZ713" s="431"/>
      <c r="CA713" s="432"/>
      <c r="CB713" s="431" t="n">
        <f aca="false">BO713</f>
        <v>100</v>
      </c>
      <c r="CC713" s="433" t="n">
        <v>21996</v>
      </c>
      <c r="CD713" s="412" t="n">
        <f aca="false">CC713+AF713/2</f>
        <v>23556</v>
      </c>
      <c r="CE713" s="422" t="n">
        <f aca="false">CD713/25000</f>
        <v>0.94224</v>
      </c>
      <c r="CF713" s="434" t="n">
        <f aca="false">6700/CD713*24</f>
        <v>6.82628629648497</v>
      </c>
      <c r="CG713" s="435" t="n">
        <v>7.74</v>
      </c>
      <c r="CH713" s="428" t="n">
        <v>2.4</v>
      </c>
      <c r="CI713" s="447" t="n">
        <f aca="false">9500/CD713*24</f>
        <v>9.67906265919511</v>
      </c>
      <c r="CJ713" s="437" t="n">
        <v>22.3</v>
      </c>
      <c r="CK713" s="437" t="n">
        <v>3.12</v>
      </c>
      <c r="CL713" s="424" t="n">
        <v>7.76</v>
      </c>
      <c r="CM713" s="424" t="n">
        <v>17.5</v>
      </c>
      <c r="CN713" s="424" t="n">
        <v>85</v>
      </c>
      <c r="CO713" s="433"/>
      <c r="CP713" s="433"/>
      <c r="CQ713" s="438"/>
      <c r="CR713" s="438" t="n">
        <v>0.97</v>
      </c>
      <c r="CS713" s="425"/>
      <c r="CT713" s="433" t="n">
        <f aca="false">3500/CD713*24</f>
        <v>3.56597045338767</v>
      </c>
      <c r="CU713" s="435" t="n">
        <v>5.42</v>
      </c>
      <c r="CV713" s="439" t="n">
        <v>8.07</v>
      </c>
      <c r="CW713" s="440" t="n">
        <v>14.4</v>
      </c>
      <c r="CX713" s="661" t="n">
        <f aca="false">CW713*3.6</f>
        <v>51.84</v>
      </c>
      <c r="CY713" s="442" t="n">
        <v>7410</v>
      </c>
      <c r="CZ713" s="443" t="n">
        <v>5.9</v>
      </c>
      <c r="DA713" s="443" t="n">
        <v>0.23</v>
      </c>
      <c r="DB713" s="443" t="n">
        <v>4.5</v>
      </c>
      <c r="DC713" s="443" t="n">
        <v>0.55</v>
      </c>
      <c r="DD713" s="444" t="n">
        <v>8</v>
      </c>
      <c r="DE713" s="441" t="n">
        <v>16</v>
      </c>
      <c r="DF713" s="445" t="n">
        <v>19224</v>
      </c>
      <c r="DG713" s="446" t="n">
        <f aca="false">DF713+AF713/2</f>
        <v>20784</v>
      </c>
      <c r="DH713" s="422" t="n">
        <f aca="false">DG713/25000</f>
        <v>0.83136</v>
      </c>
      <c r="DI713" s="447" t="n">
        <f aca="false">6700/DG713*24</f>
        <v>7.73672055427252</v>
      </c>
      <c r="DJ713" s="435"/>
      <c r="DK713" s="428" t="n">
        <v>2.4</v>
      </c>
      <c r="DL713" s="447" t="n">
        <f aca="false">9500/DG713*24</f>
        <v>10.9699769053118</v>
      </c>
      <c r="DM713" s="423" t="n">
        <v>22.4</v>
      </c>
      <c r="DN713" s="423" t="n">
        <v>2.91</v>
      </c>
      <c r="DO713" s="424"/>
      <c r="DP713" s="424" t="n">
        <v>15.5</v>
      </c>
      <c r="DQ713" s="424" t="n">
        <v>85</v>
      </c>
      <c r="DR713" s="433"/>
      <c r="DS713" s="433"/>
      <c r="DT713" s="438"/>
      <c r="DU713" s="438" t="n">
        <v>0.96</v>
      </c>
      <c r="DV713" s="425"/>
      <c r="DW713" s="447" t="n">
        <f aca="false">3500/DG713*24</f>
        <v>4.04157043879908</v>
      </c>
      <c r="DX713" s="435" t="n">
        <v>6.03</v>
      </c>
      <c r="DY713" s="439"/>
      <c r="DZ713" s="440"/>
      <c r="EA713" s="661"/>
      <c r="EB713" s="442"/>
      <c r="EC713" s="443"/>
      <c r="ED713" s="443"/>
      <c r="EE713" s="443"/>
      <c r="EF713" s="443"/>
      <c r="EG713" s="444"/>
      <c r="EH713" s="441"/>
      <c r="EI713" s="430" t="n">
        <f aca="false">CV713</f>
        <v>8.07</v>
      </c>
      <c r="EJ713" s="448" t="n">
        <f aca="false">CW713</f>
        <v>14.4</v>
      </c>
      <c r="EK713" s="449" t="n">
        <f aca="false">CX713</f>
        <v>51.84</v>
      </c>
      <c r="EL713" s="418" t="n">
        <f aca="false">CY713</f>
        <v>7410</v>
      </c>
      <c r="EM713" s="432" t="n">
        <f aca="false">CZ713</f>
        <v>5.9</v>
      </c>
      <c r="EN713" s="432" t="n">
        <f aca="false">DA713</f>
        <v>0.23</v>
      </c>
      <c r="EO713" s="432" t="n">
        <f aca="false">DB713</f>
        <v>4.5</v>
      </c>
      <c r="EP713" s="432" t="n">
        <f aca="false">DC713</f>
        <v>0.55</v>
      </c>
      <c r="EQ713" s="431" t="n">
        <f aca="false">DD713</f>
        <v>8</v>
      </c>
      <c r="ER713" s="449" t="n">
        <f aca="false">DE713</f>
        <v>16</v>
      </c>
      <c r="ES713" s="450" t="n">
        <f aca="false">44000/(BA713+AF713)*24</f>
        <v>23.8159675236807</v>
      </c>
      <c r="ET713" s="451" t="n">
        <f aca="false">(BA713+AF713)/BA$6</f>
        <v>0.8868</v>
      </c>
      <c r="EU713" s="452" t="n">
        <f aca="false">BV713/1000/ES713*24</f>
        <v>0.364982727272727</v>
      </c>
      <c r="EV713" s="451" t="n">
        <f aca="false">EU713/$EU$6</f>
        <v>0.675893939393939</v>
      </c>
      <c r="EW713" s="514" t="n">
        <f aca="false">1-EM713/BY713</f>
        <v>0.667718359663763</v>
      </c>
      <c r="EX713" s="515" t="n">
        <f aca="false">BY713-EM713</f>
        <v>11.8560216508796</v>
      </c>
      <c r="EY713" s="514" t="n">
        <f aca="false">1-EJ713/BU713</f>
        <v>0.729323308270677</v>
      </c>
      <c r="EZ713" s="515" t="n">
        <f aca="false">BU713-EJ713</f>
        <v>38.8</v>
      </c>
      <c r="FA713" s="451" t="n">
        <f aca="false">1-EK713/BV713</f>
        <v>0.856868344952812</v>
      </c>
      <c r="FB713" s="432" t="n">
        <f aca="false">BV713-EK713</f>
        <v>310.344032476319</v>
      </c>
      <c r="FC713" s="453"/>
      <c r="FD713" s="432"/>
      <c r="FE713" s="453" t="n">
        <f aca="false">1-EQ713/CB713</f>
        <v>0.92</v>
      </c>
      <c r="FF713" s="431" t="n">
        <f aca="false">CB713-EQ713</f>
        <v>92</v>
      </c>
      <c r="FG713" s="406" t="n">
        <v>50400</v>
      </c>
      <c r="FH713" s="590" t="n">
        <v>114</v>
      </c>
      <c r="FI713" s="591" t="n">
        <v>30.22</v>
      </c>
      <c r="FJ713" s="592" t="n">
        <v>0.789</v>
      </c>
      <c r="FK713" s="456" t="n">
        <f aca="false">3000/BS713*24</f>
        <v>1.62381596752368</v>
      </c>
      <c r="FL713" s="531" t="n">
        <v>2200</v>
      </c>
      <c r="FM713" s="456" t="n">
        <f aca="false">FL713/BS713*1000</f>
        <v>49.616599007668</v>
      </c>
      <c r="FN713" s="531" t="n">
        <v>3475</v>
      </c>
      <c r="FO713" s="533" t="n">
        <f aca="false">FN713/11.15/1.2/1000</f>
        <v>0.259715994020927</v>
      </c>
      <c r="FP713" s="450" t="n">
        <f aca="false">FN713/BS713*1000</f>
        <v>78.3716734325665</v>
      </c>
      <c r="FQ713" s="458" t="n">
        <v>36</v>
      </c>
      <c r="FR713" s="459" t="n">
        <f aca="false">FQ713/BS713*1000</f>
        <v>0.81190798376184</v>
      </c>
      <c r="FS713" s="577" t="n">
        <v>8.03</v>
      </c>
      <c r="FT713" s="578" t="n">
        <v>10.1</v>
      </c>
      <c r="FU713" s="661" t="n">
        <v>50</v>
      </c>
      <c r="FV713" s="580" t="n">
        <v>4</v>
      </c>
      <c r="FW713" s="581"/>
      <c r="FX713" s="580"/>
      <c r="FY713" s="453" t="n">
        <f aca="false">1-FV713/(EG713+DD713)</f>
        <v>0.5</v>
      </c>
      <c r="FZ713" s="453"/>
      <c r="GA713" s="430"/>
      <c r="GB713" s="514" t="n">
        <f aca="false">1-FT713/(DZ713+CW713)</f>
        <v>0.298611111111111</v>
      </c>
      <c r="GC713" s="515" t="n">
        <f aca="false">CW713+DZ713-FT713</f>
        <v>4.3</v>
      </c>
      <c r="GD713" s="514" t="n">
        <f aca="false">1-FU713/(EA713+CX713)</f>
        <v>0.0354938271604939</v>
      </c>
      <c r="GE713" s="528" t="n">
        <f aca="false">CX713+EA713-FU713</f>
        <v>1.84</v>
      </c>
      <c r="GF713" s="462" t="n">
        <f aca="false">4100/BS713*24</f>
        <v>2.2192151556157</v>
      </c>
      <c r="GG713" s="607" t="n">
        <v>12</v>
      </c>
      <c r="GH713" s="451" t="n">
        <f aca="false">GG713/80</f>
        <v>0.15</v>
      </c>
      <c r="GI713" s="406" t="n">
        <v>84</v>
      </c>
      <c r="GJ713" s="463" t="n">
        <f aca="false">GI713/GG713</f>
        <v>7</v>
      </c>
      <c r="GK713" s="464" t="n">
        <f aca="false">GG713/(BS713/24)*1000</f>
        <v>6.49526387009472</v>
      </c>
      <c r="GL713" s="465" t="n">
        <v>8.19</v>
      </c>
      <c r="GM713" s="530" t="n">
        <v>9.9</v>
      </c>
      <c r="GN713" s="407"/>
      <c r="GO713" s="514" t="n">
        <f aca="false">1-GM713/FT713</f>
        <v>0.0198019801980197</v>
      </c>
      <c r="GP713" s="451" t="n">
        <f aca="false">1-GN713/FU713</f>
        <v>1</v>
      </c>
      <c r="GQ713" s="578" t="n">
        <v>8</v>
      </c>
      <c r="GR713" s="456" t="n">
        <f aca="false">4300/BS713*24</f>
        <v>2.32746955345061</v>
      </c>
      <c r="GS713" s="532" t="n">
        <f aca="false">HC713</f>
        <v>9.8</v>
      </c>
      <c r="GT713" s="532" t="n">
        <f aca="false">HD713</f>
        <v>30.38</v>
      </c>
      <c r="GU713" s="514" t="n">
        <f aca="false">1-GS713/GM713</f>
        <v>0.0101010101010101</v>
      </c>
      <c r="GV713" s="514"/>
      <c r="GW713" s="514" t="n">
        <f aca="false">1-HC713/FT713</f>
        <v>0.0297029702970296</v>
      </c>
      <c r="GX713" s="514" t="n">
        <f aca="false">1-HD713/FU713</f>
        <v>0.3924</v>
      </c>
      <c r="GY713" s="463" t="n">
        <f aca="false">GK713/(FU713-HD713)</f>
        <v>0.33105320438811</v>
      </c>
      <c r="GZ713" s="406" t="n">
        <v>44219</v>
      </c>
      <c r="HA713" s="582" t="n">
        <v>8.44</v>
      </c>
      <c r="HB713" s="452" t="n">
        <v>8.01</v>
      </c>
      <c r="HC713" s="578" t="n">
        <v>9.8</v>
      </c>
      <c r="HD713" s="464" t="n">
        <f aca="false">HC713*3.1</f>
        <v>30.38</v>
      </c>
      <c r="HE713" s="464" t="n">
        <v>9.2</v>
      </c>
      <c r="HF713" s="464" t="n">
        <f aca="false">HE713*2.7</f>
        <v>24.84</v>
      </c>
      <c r="HG713" s="583"/>
      <c r="HH713" s="576" t="n">
        <v>10</v>
      </c>
      <c r="HI713" s="584" t="n">
        <v>7790</v>
      </c>
      <c r="HJ713" s="407" t="n">
        <f aca="false">HI713*0.67</f>
        <v>5219.3</v>
      </c>
      <c r="HK713" s="407"/>
      <c r="HL713" s="550"/>
      <c r="HM713" s="585"/>
      <c r="HN713" s="462" t="n">
        <v>5</v>
      </c>
      <c r="HO713" s="575"/>
      <c r="HP713" s="549" t="n">
        <v>0.38</v>
      </c>
      <c r="HQ713" s="586"/>
      <c r="HR713" s="587"/>
      <c r="HS713" s="521" t="n">
        <v>0.21</v>
      </c>
      <c r="HT713" s="588" t="n">
        <v>16</v>
      </c>
      <c r="HU713" s="523" t="n">
        <f aca="false">72500/BA713*24</f>
        <v>42.2125181950509</v>
      </c>
      <c r="HV713" s="514" t="n">
        <f aca="false">1-HC713/BE713</f>
        <v>0.81578947368421</v>
      </c>
      <c r="HW713" s="514" t="n">
        <f aca="false">1-HD713/BF713</f>
        <v>0.874462809917355</v>
      </c>
      <c r="HX713" s="514" t="n">
        <f aca="false">1-HN713/BK713</f>
        <v>0.738219895287958</v>
      </c>
      <c r="HY713" s="600"/>
    </row>
    <row r="714" s="599" customFormat="true" ht="15.9" hidden="false" customHeight="true" outlineLevel="0" collapsed="false">
      <c r="A714" s="401" t="n">
        <v>44196</v>
      </c>
      <c r="B714" s="516" t="n">
        <v>42189</v>
      </c>
      <c r="C714" s="403" t="n">
        <f aca="false">B714/$B$6</f>
        <v>0.84378</v>
      </c>
      <c r="D714" s="572"/>
      <c r="E714" s="573" t="n">
        <v>32</v>
      </c>
      <c r="F714" s="407"/>
      <c r="G714" s="407"/>
      <c r="H714" s="403"/>
      <c r="I714" s="574"/>
      <c r="J714" s="407"/>
      <c r="K714" s="575"/>
      <c r="L714" s="575"/>
      <c r="M714" s="575"/>
      <c r="N714" s="576"/>
      <c r="O714" s="576"/>
      <c r="P714" s="410"/>
      <c r="Q714" s="410" t="n">
        <v>2640</v>
      </c>
      <c r="R714" s="410"/>
      <c r="S714" s="410"/>
      <c r="T714" s="411" t="n">
        <v>4.97</v>
      </c>
      <c r="U714" s="410" t="n">
        <f aca="false">V714/2.9</f>
        <v>2913.10344827586</v>
      </c>
      <c r="V714" s="410" t="n">
        <v>8448</v>
      </c>
      <c r="W714" s="410" t="n">
        <v>3002</v>
      </c>
      <c r="X714" s="517" t="n">
        <v>480</v>
      </c>
      <c r="Y714" s="474"/>
      <c r="Z714" s="430"/>
      <c r="AA714" s="410"/>
      <c r="AB714" s="410"/>
      <c r="AC714" s="410"/>
      <c r="AD714" s="475"/>
      <c r="AE714" s="478"/>
      <c r="AF714" s="479" t="n">
        <f aca="false">X714+Q714</f>
        <v>3120</v>
      </c>
      <c r="AG714" s="478" t="n">
        <f aca="false">AF714/$AF$6</f>
        <v>1.248</v>
      </c>
      <c r="AH714" s="479" t="n">
        <f aca="false">AI714/2.9</f>
        <v>2464.93368700265</v>
      </c>
      <c r="AI714" s="479" t="n">
        <f aca="false">(V714*Q714+F714*X714)/AF714</f>
        <v>7148.30769230769</v>
      </c>
      <c r="AJ714" s="474" t="n">
        <f aca="false">(V714*Q714+X714*F714)/1000</f>
        <v>22302.72</v>
      </c>
      <c r="AK714" s="478" t="n">
        <f aca="false">AJ714/$AJ$6</f>
        <v>0.991232</v>
      </c>
      <c r="AL714" s="448" t="n">
        <v>37</v>
      </c>
      <c r="AM714" s="480"/>
      <c r="AN714" s="474" t="n">
        <v>4779</v>
      </c>
      <c r="AO714" s="474" t="n">
        <v>4722</v>
      </c>
      <c r="AP714" s="480" t="n">
        <v>7.44</v>
      </c>
      <c r="AQ714" s="448" t="n">
        <v>674</v>
      </c>
      <c r="AR714" s="474" t="n">
        <f aca="false">AQ714*3</f>
        <v>2022</v>
      </c>
      <c r="AS714" s="658" t="n">
        <f aca="false">AR714/AQ714</f>
        <v>3</v>
      </c>
      <c r="AT714" s="474" t="n">
        <v>4490</v>
      </c>
      <c r="AU714" s="448"/>
      <c r="AV714" s="481" t="n">
        <v>0.9</v>
      </c>
      <c r="AW714" s="480"/>
      <c r="AX714" s="480"/>
      <c r="AY714" s="481"/>
      <c r="AZ714" s="481"/>
      <c r="BA714" s="421" t="n">
        <f aca="false">CC714+DF714</f>
        <v>41498</v>
      </c>
      <c r="BB714" s="422" t="n">
        <f aca="false">BA714/$BA$6</f>
        <v>0.82996</v>
      </c>
      <c r="BC714" s="423"/>
      <c r="BD714" s="424" t="n">
        <v>8.02</v>
      </c>
      <c r="BE714" s="425" t="n">
        <v>44.6</v>
      </c>
      <c r="BF714" s="421" t="n">
        <v>229</v>
      </c>
      <c r="BG714" s="427" t="n">
        <v>7560</v>
      </c>
      <c r="BH714" s="421" t="n">
        <f aca="false">BG714*0.67</f>
        <v>5065.2</v>
      </c>
      <c r="BI714" s="433"/>
      <c r="BJ714" s="422"/>
      <c r="BK714" s="428" t="n">
        <v>20.4</v>
      </c>
      <c r="BL714" s="428"/>
      <c r="BM714" s="429"/>
      <c r="BN714" s="423"/>
      <c r="BO714" s="426" t="n">
        <v>106</v>
      </c>
      <c r="BP714" s="426"/>
      <c r="BQ714" s="424" t="n">
        <v>5.69</v>
      </c>
      <c r="BR714" s="422" t="n">
        <f aca="false">BQ714/$BQ$6</f>
        <v>0.790277777777778</v>
      </c>
      <c r="BS714" s="410" t="n">
        <f aca="false">BA714+AF714</f>
        <v>44618</v>
      </c>
      <c r="BT714" s="430" t="n">
        <f aca="false">(BD714*BA714+AP714*AF714)/(AF714+BA714)</f>
        <v>7.9794423775158</v>
      </c>
      <c r="BU714" s="431" t="n">
        <f aca="false">(AQ714*Y714+BA714*BE714)/(BA714+Y714)</f>
        <v>44.6</v>
      </c>
      <c r="BV714" s="431" t="n">
        <f aca="false">(BA714*BF714+AR714*AF714)/(AF714+BA714)</f>
        <v>354.37899502443</v>
      </c>
      <c r="BW714" s="431" t="n">
        <f aca="false">(BA714*BG714+AS714*AF714)/(AF714+BA714)</f>
        <v>7031.56214980501</v>
      </c>
      <c r="BX714" s="431" t="n">
        <f aca="false">BW714*0.65</f>
        <v>4570.51539737326</v>
      </c>
      <c r="BY714" s="431" t="n">
        <f aca="false">(BK714*BA714+AY714*AF714)/BS714</f>
        <v>18.9734905195213</v>
      </c>
      <c r="BZ714" s="431"/>
      <c r="CA714" s="432"/>
      <c r="CB714" s="431" t="n">
        <f aca="false">BO714</f>
        <v>106</v>
      </c>
      <c r="CC714" s="433" t="n">
        <v>23229</v>
      </c>
      <c r="CD714" s="412" t="n">
        <f aca="false">CC714+AF714/2</f>
        <v>24789</v>
      </c>
      <c r="CE714" s="422" t="n">
        <f aca="false">CD714/25000</f>
        <v>0.99156</v>
      </c>
      <c r="CF714" s="434" t="n">
        <f aca="false">6700/CD714*24</f>
        <v>6.48674815442333</v>
      </c>
      <c r="CG714" s="435"/>
      <c r="CH714" s="428"/>
      <c r="CI714" s="447" t="n">
        <f aca="false">9500/CD714*24</f>
        <v>9.19762798015249</v>
      </c>
      <c r="CJ714" s="437" t="n">
        <v>22.3</v>
      </c>
      <c r="CK714" s="437" t="n">
        <v>2.02</v>
      </c>
      <c r="CL714" s="424"/>
      <c r="CM714" s="424" t="n">
        <v>15.5</v>
      </c>
      <c r="CN714" s="424" t="n">
        <v>85</v>
      </c>
      <c r="CO714" s="433"/>
      <c r="CP714" s="433"/>
      <c r="CQ714" s="438"/>
      <c r="CR714" s="438" t="n">
        <v>0.94</v>
      </c>
      <c r="CS714" s="425"/>
      <c r="CT714" s="433" t="n">
        <f aca="false">3500/CD714*24</f>
        <v>3.38859978216144</v>
      </c>
      <c r="CU714" s="435" t="n">
        <v>5.02</v>
      </c>
      <c r="CV714" s="439"/>
      <c r="CW714" s="440"/>
      <c r="CX714" s="661"/>
      <c r="CY714" s="442"/>
      <c r="CZ714" s="443"/>
      <c r="DA714" s="443"/>
      <c r="DB714" s="443"/>
      <c r="DC714" s="443"/>
      <c r="DD714" s="444"/>
      <c r="DE714" s="441"/>
      <c r="DF714" s="445" t="n">
        <v>18269</v>
      </c>
      <c r="DG714" s="446" t="n">
        <f aca="false">DF714+AF714/2</f>
        <v>19829</v>
      </c>
      <c r="DH714" s="422" t="n">
        <f aca="false">DG714/25000</f>
        <v>0.79316</v>
      </c>
      <c r="DI714" s="447" t="n">
        <f aca="false">6700/DG714*24</f>
        <v>8.10933481264814</v>
      </c>
      <c r="DJ714" s="435" t="n">
        <v>7.71</v>
      </c>
      <c r="DK714" s="428" t="n">
        <v>2.4</v>
      </c>
      <c r="DL714" s="447" t="n">
        <f aca="false">9500/DG714*24</f>
        <v>11.4983105552474</v>
      </c>
      <c r="DM714" s="423" t="n">
        <v>22.4</v>
      </c>
      <c r="DN714" s="423" t="n">
        <v>2.23</v>
      </c>
      <c r="DO714" s="424" t="n">
        <v>7.67</v>
      </c>
      <c r="DP714" s="424"/>
      <c r="DQ714" s="424" t="n">
        <v>85</v>
      </c>
      <c r="DR714" s="433"/>
      <c r="DS714" s="433"/>
      <c r="DT714" s="438"/>
      <c r="DU714" s="438" t="n">
        <v>0.95</v>
      </c>
      <c r="DV714" s="425"/>
      <c r="DW714" s="447" t="n">
        <f aca="false">3500/DG714*24</f>
        <v>4.23621967824903</v>
      </c>
      <c r="DX714" s="435" t="n">
        <v>6.77</v>
      </c>
      <c r="DY714" s="439" t="n">
        <v>7.84</v>
      </c>
      <c r="DZ714" s="440" t="n">
        <v>13.6</v>
      </c>
      <c r="EA714" s="661" t="n">
        <f aca="false">DZ714*3.6</f>
        <v>48.96</v>
      </c>
      <c r="EB714" s="442" t="n">
        <v>7230</v>
      </c>
      <c r="EC714" s="443" t="n">
        <v>4.8</v>
      </c>
      <c r="ED714" s="443" t="n">
        <v>0.3</v>
      </c>
      <c r="EE714" s="443" t="n">
        <v>3.8</v>
      </c>
      <c r="EF714" s="443" t="n">
        <v>0.5</v>
      </c>
      <c r="EG714" s="444" t="n">
        <v>7</v>
      </c>
      <c r="EH714" s="441" t="n">
        <v>16</v>
      </c>
      <c r="EI714" s="430" t="n">
        <f aca="false">DY714</f>
        <v>7.84</v>
      </c>
      <c r="EJ714" s="448" t="n">
        <f aca="false">DZ714</f>
        <v>13.6</v>
      </c>
      <c r="EK714" s="449" t="n">
        <f aca="false">EA714</f>
        <v>48.96</v>
      </c>
      <c r="EL714" s="418" t="n">
        <f aca="false">EB714</f>
        <v>7230</v>
      </c>
      <c r="EM714" s="432" t="n">
        <f aca="false">EC714</f>
        <v>4.8</v>
      </c>
      <c r="EN714" s="432" t="n">
        <f aca="false">ED714</f>
        <v>0.3</v>
      </c>
      <c r="EO714" s="432" t="n">
        <f aca="false">EE714</f>
        <v>3.8</v>
      </c>
      <c r="EP714" s="432" t="n">
        <f aca="false">EF714</f>
        <v>0.5</v>
      </c>
      <c r="EQ714" s="431" t="n">
        <f aca="false">EG714</f>
        <v>7</v>
      </c>
      <c r="ER714" s="449" t="n">
        <f aca="false">EH714</f>
        <v>16</v>
      </c>
      <c r="ES714" s="450" t="n">
        <f aca="false">44000/(BA714+AF714)*24</f>
        <v>23.6675781074902</v>
      </c>
      <c r="ET714" s="451" t="n">
        <f aca="false">(BA714+AF714)/BA$6</f>
        <v>0.89236</v>
      </c>
      <c r="EU714" s="452" t="n">
        <f aca="false">BV714/1000/ES714*24</f>
        <v>0.359356409090909</v>
      </c>
      <c r="EV714" s="451" t="n">
        <f aca="false">EU714/$EU$6</f>
        <v>0.665474831649832</v>
      </c>
      <c r="EW714" s="514" t="n">
        <f aca="false">1-EM714/BY714</f>
        <v>0.747015447945046</v>
      </c>
      <c r="EX714" s="515" t="n">
        <f aca="false">BY714-EM714</f>
        <v>14.1734905195213</v>
      </c>
      <c r="EY714" s="514" t="n">
        <f aca="false">1-EJ714/BU714</f>
        <v>0.695067264573991</v>
      </c>
      <c r="EZ714" s="515" t="n">
        <f aca="false">BU714-EJ714</f>
        <v>31</v>
      </c>
      <c r="FA714" s="451" t="n">
        <f aca="false">1-EK714/BV714</f>
        <v>0.861842827347527</v>
      </c>
      <c r="FB714" s="432" t="n">
        <f aca="false">BV714-EK714</f>
        <v>305.41899502443</v>
      </c>
      <c r="FC714" s="453"/>
      <c r="FD714" s="432"/>
      <c r="FE714" s="453" t="n">
        <f aca="false">1-EQ714/CB714</f>
        <v>0.933962264150943</v>
      </c>
      <c r="FF714" s="431" t="n">
        <f aca="false">CB714-EQ714</f>
        <v>99</v>
      </c>
      <c r="FG714" s="406" t="n">
        <v>50400</v>
      </c>
      <c r="FH714" s="590" t="n">
        <v>552</v>
      </c>
      <c r="FI714" s="591" t="n">
        <v>65.88</v>
      </c>
      <c r="FJ714" s="592"/>
      <c r="FK714" s="456" t="n">
        <f aca="false">3000/BS714*24</f>
        <v>1.61369850732888</v>
      </c>
      <c r="FL714" s="531" t="n">
        <v>2200</v>
      </c>
      <c r="FM714" s="456" t="n">
        <f aca="false">FL714/BS714*1000</f>
        <v>49.3074543906047</v>
      </c>
      <c r="FN714" s="531" t="n">
        <v>3990</v>
      </c>
      <c r="FO714" s="533" t="n">
        <f aca="false">FN714/11.15/1.2/1000</f>
        <v>0.298206278026906</v>
      </c>
      <c r="FP714" s="450" t="n">
        <f aca="false">FN714/BS714*1000</f>
        <v>89.4257922811421</v>
      </c>
      <c r="FQ714" s="458" t="n">
        <v>50.4</v>
      </c>
      <c r="FR714" s="459" t="n">
        <f aca="false">FQ714/BS714*1000</f>
        <v>1.12958895513022</v>
      </c>
      <c r="FS714" s="577" t="n">
        <v>7.9</v>
      </c>
      <c r="FT714" s="578" t="n">
        <v>11.8</v>
      </c>
      <c r="FU714" s="661" t="n">
        <v>59</v>
      </c>
      <c r="FV714" s="580" t="n">
        <v>4</v>
      </c>
      <c r="FW714" s="581"/>
      <c r="FX714" s="580"/>
      <c r="FY714" s="453" t="n">
        <f aca="false">1-FV714/(EG714+DD714)</f>
        <v>0.428571428571429</v>
      </c>
      <c r="FZ714" s="453"/>
      <c r="GA714" s="430"/>
      <c r="GB714" s="514" t="n">
        <f aca="false">1-FT714/(DZ714+CW714)</f>
        <v>0.132352941176471</v>
      </c>
      <c r="GC714" s="515" t="n">
        <f aca="false">(CW714+DZ714-FT714)</f>
        <v>1.8</v>
      </c>
      <c r="GD714" s="514" t="n">
        <f aca="false">1-FU714/(EA714+CX714)</f>
        <v>-0.205065359477124</v>
      </c>
      <c r="GE714" s="528" t="n">
        <f aca="false">CX714+EA714-FU714</f>
        <v>-10.04</v>
      </c>
      <c r="GF714" s="462" t="n">
        <f aca="false">4100/BS714*24</f>
        <v>2.20538796001614</v>
      </c>
      <c r="GG714" s="607" t="n">
        <v>12</v>
      </c>
      <c r="GH714" s="451" t="n">
        <f aca="false">GG714/80</f>
        <v>0.15</v>
      </c>
      <c r="GI714" s="406" t="n">
        <v>84</v>
      </c>
      <c r="GJ714" s="463" t="n">
        <f aca="false">GI714/GG714</f>
        <v>7</v>
      </c>
      <c r="GK714" s="464" t="n">
        <f aca="false">GG714/(BS714/24)*1000</f>
        <v>6.45479402931552</v>
      </c>
      <c r="GL714" s="465" t="n">
        <v>8.07</v>
      </c>
      <c r="GM714" s="530" t="n">
        <v>11.3</v>
      </c>
      <c r="GN714" s="407"/>
      <c r="GO714" s="514" t="n">
        <f aca="false">1-GM714/FT714</f>
        <v>0.0423728813559322</v>
      </c>
      <c r="GP714" s="451" t="n">
        <f aca="false">1-GN714/FU714</f>
        <v>1</v>
      </c>
      <c r="GQ714" s="578" t="n">
        <v>8</v>
      </c>
      <c r="GR714" s="456" t="n">
        <f aca="false">4300/BS714*24</f>
        <v>2.31296786050473</v>
      </c>
      <c r="GS714" s="532" t="n">
        <f aca="false">HC714</f>
        <v>10.9</v>
      </c>
      <c r="GT714" s="532" t="n">
        <f aca="false">HD714</f>
        <v>33.79</v>
      </c>
      <c r="GU714" s="514" t="n">
        <f aca="false">1-GS714/GM714</f>
        <v>0.0353982300884956</v>
      </c>
      <c r="GV714" s="514"/>
      <c r="GW714" s="514" t="n">
        <f aca="false">1-HC714/FT714</f>
        <v>0.076271186440678</v>
      </c>
      <c r="GX714" s="514" t="n">
        <f aca="false">1-HD714/FU714</f>
        <v>0.42728813559322</v>
      </c>
      <c r="GY714" s="463" t="n">
        <f aca="false">GK714/(FU714-HD714)</f>
        <v>0.256041016632904</v>
      </c>
      <c r="GZ714" s="406" t="n">
        <v>45753</v>
      </c>
      <c r="HA714" s="582" t="n">
        <v>8.38</v>
      </c>
      <c r="HB714" s="452" t="n">
        <v>7.96</v>
      </c>
      <c r="HC714" s="578" t="n">
        <v>10.9</v>
      </c>
      <c r="HD714" s="464" t="n">
        <f aca="false">HC714*3.1</f>
        <v>33.79</v>
      </c>
      <c r="HE714" s="464" t="n">
        <v>10.5</v>
      </c>
      <c r="HF714" s="464" t="n">
        <f aca="false">HE714*2.7</f>
        <v>28.35</v>
      </c>
      <c r="HG714" s="583"/>
      <c r="HH714" s="576" t="n">
        <v>10</v>
      </c>
      <c r="HI714" s="584" t="n">
        <v>7190</v>
      </c>
      <c r="HJ714" s="407" t="n">
        <f aca="false">HI714*0.67</f>
        <v>4817.3</v>
      </c>
      <c r="HK714" s="407"/>
      <c r="HL714" s="550"/>
      <c r="HM714" s="585"/>
      <c r="HN714" s="462" t="n">
        <v>3.93</v>
      </c>
      <c r="HO714" s="575"/>
      <c r="HP714" s="549" t="n">
        <v>0.38</v>
      </c>
      <c r="HQ714" s="586"/>
      <c r="HR714" s="587"/>
      <c r="HS714" s="521" t="n">
        <v>0.16</v>
      </c>
      <c r="HT714" s="588" t="n">
        <v>8</v>
      </c>
      <c r="HU714" s="523" t="n">
        <f aca="false">72500/BA714*24</f>
        <v>41.9297315533279</v>
      </c>
      <c r="HV714" s="514" t="n">
        <f aca="false">1-HC714/BE714</f>
        <v>0.755605381165919</v>
      </c>
      <c r="HW714" s="514" t="n">
        <f aca="false">1-HD714/BF714</f>
        <v>0.852445414847162</v>
      </c>
      <c r="HX714" s="514" t="n">
        <f aca="false">1-HN714/BK714</f>
        <v>0.807352941176471</v>
      </c>
      <c r="HY714" s="600"/>
    </row>
    <row r="715" s="599" customFormat="true" ht="15.9" hidden="false" customHeight="true" outlineLevel="0" collapsed="false">
      <c r="A715" s="401" t="n">
        <v>44197</v>
      </c>
      <c r="B715" s="516" t="n">
        <v>40199</v>
      </c>
      <c r="C715" s="403" t="n">
        <f aca="false">B715/$B$6</f>
        <v>0.80398</v>
      </c>
      <c r="D715" s="572"/>
      <c r="E715" s="573" t="n">
        <v>32.4</v>
      </c>
      <c r="F715" s="407"/>
      <c r="G715" s="407"/>
      <c r="H715" s="403"/>
      <c r="I715" s="574"/>
      <c r="J715" s="407"/>
      <c r="K715" s="575"/>
      <c r="L715" s="575"/>
      <c r="M715" s="575"/>
      <c r="N715" s="576"/>
      <c r="O715" s="576"/>
      <c r="P715" s="410"/>
      <c r="Q715" s="410" t="n">
        <v>2640</v>
      </c>
      <c r="R715" s="410"/>
      <c r="S715" s="410"/>
      <c r="T715" s="411" t="n">
        <v>4.98</v>
      </c>
      <c r="U715" s="410" t="n">
        <f aca="false">V715/2.9</f>
        <v>2973.10344827586</v>
      </c>
      <c r="V715" s="410" t="n">
        <v>8622</v>
      </c>
      <c r="W715" s="410" t="n">
        <v>2896</v>
      </c>
      <c r="X715" s="517" t="n">
        <v>480</v>
      </c>
      <c r="Y715" s="474"/>
      <c r="Z715" s="430"/>
      <c r="AA715" s="410"/>
      <c r="AB715" s="410"/>
      <c r="AC715" s="410"/>
      <c r="AD715" s="475"/>
      <c r="AE715" s="478"/>
      <c r="AF715" s="479" t="n">
        <f aca="false">X715+Q715</f>
        <v>3120</v>
      </c>
      <c r="AG715" s="478" t="n">
        <f aca="false">AF715/$AF$6</f>
        <v>1.248</v>
      </c>
      <c r="AH715" s="479" t="n">
        <f aca="false">AI715/2.9</f>
        <v>2515.70291777188</v>
      </c>
      <c r="AI715" s="479" t="n">
        <f aca="false">(V715*Q715+F715*X715)/AF715</f>
        <v>7295.53846153846</v>
      </c>
      <c r="AJ715" s="474" t="n">
        <f aca="false">(V715*Q715+X715*F715)/1000</f>
        <v>22762.08</v>
      </c>
      <c r="AK715" s="478" t="n">
        <f aca="false">AJ715/$AJ$6</f>
        <v>1.011648</v>
      </c>
      <c r="AL715" s="448" t="n">
        <v>37</v>
      </c>
      <c r="AM715" s="480"/>
      <c r="AN715" s="474" t="n">
        <v>4753</v>
      </c>
      <c r="AO715" s="474" t="n">
        <v>4773</v>
      </c>
      <c r="AP715" s="480" t="n">
        <v>7.46</v>
      </c>
      <c r="AQ715" s="448" t="n">
        <v>618</v>
      </c>
      <c r="AR715" s="474" t="n">
        <f aca="false">AQ715*3</f>
        <v>1854</v>
      </c>
      <c r="AS715" s="658" t="n">
        <f aca="false">AR715/AQ715</f>
        <v>3</v>
      </c>
      <c r="AT715" s="474" t="n">
        <v>4460</v>
      </c>
      <c r="AU715" s="448"/>
      <c r="AV715" s="481" t="n">
        <v>1</v>
      </c>
      <c r="AW715" s="480" t="n">
        <v>3.21</v>
      </c>
      <c r="AX715" s="480" t="n">
        <v>31.08</v>
      </c>
      <c r="AY715" s="481" t="n">
        <v>5.8</v>
      </c>
      <c r="AZ715" s="481" t="n">
        <v>0.6</v>
      </c>
      <c r="BA715" s="421" t="n">
        <f aca="false">CC715+DF715</f>
        <v>39324</v>
      </c>
      <c r="BB715" s="422" t="n">
        <f aca="false">BA715/$BA$6</f>
        <v>0.78648</v>
      </c>
      <c r="BC715" s="423"/>
      <c r="BD715" s="424" t="n">
        <v>8.1</v>
      </c>
      <c r="BE715" s="425" t="n">
        <v>42.5</v>
      </c>
      <c r="BF715" s="421" t="n">
        <v>229</v>
      </c>
      <c r="BG715" s="427" t="n">
        <v>7050</v>
      </c>
      <c r="BH715" s="421" t="n">
        <f aca="false">BG715*0.67</f>
        <v>4723.5</v>
      </c>
      <c r="BI715" s="433"/>
      <c r="BJ715" s="422"/>
      <c r="BK715" s="428" t="n">
        <v>19.9</v>
      </c>
      <c r="BL715" s="428" t="n">
        <v>13.4</v>
      </c>
      <c r="BM715" s="429" t="n">
        <v>7</v>
      </c>
      <c r="BN715" s="423" t="n">
        <v>1.4</v>
      </c>
      <c r="BO715" s="426" t="n">
        <v>102</v>
      </c>
      <c r="BP715" s="426" t="n">
        <v>32</v>
      </c>
      <c r="BQ715" s="424" t="n">
        <v>5.31</v>
      </c>
      <c r="BR715" s="422" t="n">
        <f aca="false">BQ715/$BQ$6</f>
        <v>0.7375</v>
      </c>
      <c r="BS715" s="410" t="n">
        <f aca="false">BA715+AF715</f>
        <v>42444</v>
      </c>
      <c r="BT715" s="430" t="n">
        <f aca="false">(BD715*BA715+AP715*AF715)/(AF715+BA715)</f>
        <v>8.05295448119876</v>
      </c>
      <c r="BU715" s="431" t="n">
        <f aca="false">(AQ715*Y715+BA715*BE715)/(BA715+Y715)</f>
        <v>42.5</v>
      </c>
      <c r="BV715" s="431" t="n">
        <f aca="false">(BA715*BF715+AR715*AF715)/(AF715+BA715)</f>
        <v>348.451512581284</v>
      </c>
      <c r="BW715" s="431" t="n">
        <f aca="false">(BA715*BG715+AS715*AF715)/(AF715+BA715)</f>
        <v>6531.98473282443</v>
      </c>
      <c r="BX715" s="431" t="n">
        <f aca="false">BW715*0.65</f>
        <v>4245.79007633588</v>
      </c>
      <c r="BY715" s="431" t="n">
        <f aca="false">(BK715*BA715+AY715*AF715)/BS715</f>
        <v>18.8635284139101</v>
      </c>
      <c r="BZ715" s="431" t="n">
        <f aca="false">(BL715*BA715+AY715*AF715)/BS715</f>
        <v>12.8413344642352</v>
      </c>
      <c r="CA715" s="432" t="n">
        <f aca="false">(BN715*BA715+AZ715*AF715)/BS715</f>
        <v>1.34119310149845</v>
      </c>
      <c r="CB715" s="431" t="n">
        <f aca="false">BO715</f>
        <v>102</v>
      </c>
      <c r="CC715" s="433" t="n">
        <v>23291</v>
      </c>
      <c r="CD715" s="412" t="n">
        <f aca="false">CC715+AF715/2</f>
        <v>24851</v>
      </c>
      <c r="CE715" s="422" t="n">
        <f aca="false">CD715/25000</f>
        <v>0.99404</v>
      </c>
      <c r="CF715" s="434" t="n">
        <f aca="false">6700/CD715*24</f>
        <v>6.47056456480625</v>
      </c>
      <c r="CG715" s="435" t="n">
        <v>7.71</v>
      </c>
      <c r="CH715" s="428" t="n">
        <v>2.4</v>
      </c>
      <c r="CI715" s="447" t="n">
        <f aca="false">9500/CD715*24</f>
        <v>9.17468109935214</v>
      </c>
      <c r="CJ715" s="437" t="n">
        <v>22.2</v>
      </c>
      <c r="CK715" s="437" t="n">
        <v>1.25</v>
      </c>
      <c r="CL715" s="424" t="n">
        <v>7.65</v>
      </c>
      <c r="CM715" s="424" t="n">
        <v>14.3</v>
      </c>
      <c r="CN715" s="424" t="n">
        <v>98</v>
      </c>
      <c r="CO715" s="433"/>
      <c r="CP715" s="433"/>
      <c r="CQ715" s="438"/>
      <c r="CR715" s="438" t="n">
        <v>0.95</v>
      </c>
      <c r="CS715" s="425"/>
      <c r="CT715" s="433" t="n">
        <f aca="false">3500/CD715*24</f>
        <v>3.38014566818237</v>
      </c>
      <c r="CU715" s="435" t="n">
        <v>3.46</v>
      </c>
      <c r="CV715" s="439" t="n">
        <v>7.86</v>
      </c>
      <c r="CW715" s="440" t="n">
        <v>13.7</v>
      </c>
      <c r="CX715" s="661" t="n">
        <f aca="false">CW715*3.6</f>
        <v>49.32</v>
      </c>
      <c r="CY715" s="442" t="n">
        <v>7160</v>
      </c>
      <c r="CZ715" s="443" t="n">
        <v>5.1</v>
      </c>
      <c r="DA715" s="443" t="n">
        <v>0.24</v>
      </c>
      <c r="DB715" s="443" t="n">
        <v>3.9</v>
      </c>
      <c r="DC715" s="443" t="n">
        <v>0.5</v>
      </c>
      <c r="DD715" s="444" t="n">
        <v>8</v>
      </c>
      <c r="DE715" s="441" t="n">
        <v>16</v>
      </c>
      <c r="DF715" s="445" t="n">
        <v>16033</v>
      </c>
      <c r="DG715" s="446" t="n">
        <f aca="false">DF715+AF715/2</f>
        <v>17593</v>
      </c>
      <c r="DH715" s="422" t="n">
        <f aca="false">DG715/25000</f>
        <v>0.70372</v>
      </c>
      <c r="DI715" s="447" t="n">
        <f aca="false">6700/DG715*24</f>
        <v>9.13999886318422</v>
      </c>
      <c r="DJ715" s="435"/>
      <c r="DK715" s="428"/>
      <c r="DL715" s="447" t="n">
        <f aca="false">9500/DG715*24</f>
        <v>12.9596998806343</v>
      </c>
      <c r="DM715" s="423" t="n">
        <v>22.1</v>
      </c>
      <c r="DN715" s="423" t="n">
        <v>2.04</v>
      </c>
      <c r="DO715" s="424"/>
      <c r="DP715" s="424"/>
      <c r="DQ715" s="424"/>
      <c r="DR715" s="433"/>
      <c r="DS715" s="433"/>
      <c r="DT715" s="438"/>
      <c r="DU715" s="438" t="n">
        <v>0.96</v>
      </c>
      <c r="DV715" s="425"/>
      <c r="DW715" s="447" t="n">
        <f aca="false">3500/DG715*24</f>
        <v>4.77462627181265</v>
      </c>
      <c r="DX715" s="435" t="n">
        <v>6.05</v>
      </c>
      <c r="DY715" s="439"/>
      <c r="DZ715" s="440"/>
      <c r="EA715" s="661"/>
      <c r="EB715" s="442"/>
      <c r="EC715" s="443"/>
      <c r="ED715" s="443"/>
      <c r="EE715" s="443"/>
      <c r="EF715" s="443"/>
      <c r="EG715" s="444"/>
      <c r="EH715" s="441"/>
      <c r="EI715" s="430" t="n">
        <f aca="false">CV715</f>
        <v>7.86</v>
      </c>
      <c r="EJ715" s="448" t="n">
        <f aca="false">CW715</f>
        <v>13.7</v>
      </c>
      <c r="EK715" s="449" t="n">
        <f aca="false">CX715</f>
        <v>49.32</v>
      </c>
      <c r="EL715" s="418" t="n">
        <f aca="false">CY715</f>
        <v>7160</v>
      </c>
      <c r="EM715" s="432" t="n">
        <f aca="false">CZ715</f>
        <v>5.1</v>
      </c>
      <c r="EN715" s="432" t="n">
        <f aca="false">DA715</f>
        <v>0.24</v>
      </c>
      <c r="EO715" s="432" t="n">
        <f aca="false">DB715</f>
        <v>3.9</v>
      </c>
      <c r="EP715" s="432" t="n">
        <f aca="false">DC715</f>
        <v>0.5</v>
      </c>
      <c r="EQ715" s="431" t="n">
        <f aca="false">DD715</f>
        <v>8</v>
      </c>
      <c r="ER715" s="449" t="n">
        <f aca="false">DE715</f>
        <v>16</v>
      </c>
      <c r="ES715" s="450" t="n">
        <f aca="false">44000/(BA715+AF715)*24</f>
        <v>24.8798416737348</v>
      </c>
      <c r="ET715" s="451" t="n">
        <f aca="false">(BA715+AF715)/BA$6</f>
        <v>0.84888</v>
      </c>
      <c r="EU715" s="452" t="n">
        <f aca="false">BV715/1000/ES715*24</f>
        <v>0.336129</v>
      </c>
      <c r="EV715" s="451" t="n">
        <f aca="false">EU715/$EU$6</f>
        <v>0.622461111111111</v>
      </c>
      <c r="EW715" s="514" t="n">
        <f aca="false">1-EM715/BY715</f>
        <v>0.729637007027846</v>
      </c>
      <c r="EX715" s="515" t="n">
        <f aca="false">BY715-EM715</f>
        <v>13.7635284139101</v>
      </c>
      <c r="EY715" s="514" t="n">
        <f aca="false">1-EJ715/BU715</f>
        <v>0.67764705882353</v>
      </c>
      <c r="EZ715" s="515" t="n">
        <f aca="false">BU715-EJ715</f>
        <v>28.8</v>
      </c>
      <c r="FA715" s="451" t="n">
        <f aca="false">1-EK715/BV715</f>
        <v>0.858459503778176</v>
      </c>
      <c r="FB715" s="432" t="n">
        <f aca="false">BV715-EK715</f>
        <v>299.131512581284</v>
      </c>
      <c r="FC715" s="453" t="n">
        <f aca="false">1-EP715/CA715</f>
        <v>0.627197605295333</v>
      </c>
      <c r="FD715" s="432" t="n">
        <f aca="false">CA715-EP715</f>
        <v>0.841193101498445</v>
      </c>
      <c r="FE715" s="453" t="n">
        <f aca="false">1-EQ715/CB715</f>
        <v>0.92156862745098</v>
      </c>
      <c r="FF715" s="431" t="n">
        <f aca="false">CB715-EQ715</f>
        <v>94</v>
      </c>
      <c r="FG715" s="406" t="n">
        <v>50400</v>
      </c>
      <c r="FH715" s="590" t="n">
        <v>591</v>
      </c>
      <c r="FI715" s="591" t="n">
        <v>56.44</v>
      </c>
      <c r="FJ715" s="592"/>
      <c r="FK715" s="456" t="n">
        <f aca="false">3000/BS715*24</f>
        <v>1.69635284139101</v>
      </c>
      <c r="FL715" s="531" t="n">
        <v>2200</v>
      </c>
      <c r="FM715" s="456" t="n">
        <f aca="false">FL715/BS715*1000</f>
        <v>51.8330034869475</v>
      </c>
      <c r="FN715" s="531" t="n">
        <v>4587</v>
      </c>
      <c r="FO715" s="533" t="n">
        <f aca="false">FN715/11.15/1.2/1000</f>
        <v>0.342825112107623</v>
      </c>
      <c r="FP715" s="450" t="n">
        <f aca="false">FN715/BS715*1000</f>
        <v>108.071812270286</v>
      </c>
      <c r="FQ715" s="458" t="n">
        <v>50.4</v>
      </c>
      <c r="FR715" s="459" t="n">
        <f aca="false">FQ715/BS715*1000</f>
        <v>1.18744698897371</v>
      </c>
      <c r="FS715" s="577" t="n">
        <v>7.92</v>
      </c>
      <c r="FT715" s="578" t="n">
        <v>12.6</v>
      </c>
      <c r="FU715" s="661" t="n">
        <f aca="false">FT715*3.6</f>
        <v>45.36</v>
      </c>
      <c r="FV715" s="580" t="n">
        <v>18</v>
      </c>
      <c r="FW715" s="581" t="n">
        <v>0.18</v>
      </c>
      <c r="FX715" s="580" t="n">
        <v>8</v>
      </c>
      <c r="FY715" s="453" t="n">
        <f aca="false">1-FV715/(EG715+DD715)</f>
        <v>-1.25</v>
      </c>
      <c r="FZ715" s="453" t="n">
        <f aca="false">1-FW715/(EF715+DC715)</f>
        <v>0.64</v>
      </c>
      <c r="GA715" s="430" t="n">
        <f aca="false">EF715+DC715-FW715</f>
        <v>0.32</v>
      </c>
      <c r="GB715" s="514" t="n">
        <f aca="false">1-FT715/(DZ715+CW715)</f>
        <v>0.0802919708029197</v>
      </c>
      <c r="GC715" s="515" t="n">
        <f aca="false">(CW715+DZ715)/2-FT715</f>
        <v>-5.75</v>
      </c>
      <c r="GD715" s="514" t="n">
        <f aca="false">1-FU715/(EA715+CX715)</f>
        <v>0.0802919708029197</v>
      </c>
      <c r="GE715" s="528" t="n">
        <f aca="false">CX715+EA715-FU715</f>
        <v>3.96</v>
      </c>
      <c r="GF715" s="462" t="n">
        <f aca="false">4100/BS715*24</f>
        <v>2.31834888323438</v>
      </c>
      <c r="GG715" s="607" t="n">
        <v>12</v>
      </c>
      <c r="GH715" s="451" t="n">
        <f aca="false">GG715/80</f>
        <v>0.15</v>
      </c>
      <c r="GI715" s="406" t="n">
        <v>84</v>
      </c>
      <c r="GJ715" s="463" t="n">
        <f aca="false">GI715/GG715</f>
        <v>7</v>
      </c>
      <c r="GK715" s="464" t="n">
        <f aca="false">GG715/(BS715/24)*1000</f>
        <v>6.78541136556404</v>
      </c>
      <c r="GL715" s="465" t="n">
        <v>8.06</v>
      </c>
      <c r="GM715" s="530" t="n">
        <v>11.3</v>
      </c>
      <c r="GN715" s="407"/>
      <c r="GO715" s="514" t="n">
        <f aca="false">1-GM715/FT715</f>
        <v>0.103174603174603</v>
      </c>
      <c r="GP715" s="451" t="n">
        <f aca="false">1-GN715/FU715</f>
        <v>1</v>
      </c>
      <c r="GQ715" s="578" t="n">
        <v>8</v>
      </c>
      <c r="GR715" s="456" t="n">
        <f aca="false">4300/BS715*24</f>
        <v>2.43143907266045</v>
      </c>
      <c r="GS715" s="532" t="n">
        <f aca="false">HC715</f>
        <v>9.9</v>
      </c>
      <c r="GT715" s="532" t="n">
        <f aca="false">HD715</f>
        <v>30.69</v>
      </c>
      <c r="GU715" s="514" t="n">
        <f aca="false">1-GS715/GM715</f>
        <v>0.123893805309734</v>
      </c>
      <c r="GV715" s="514"/>
      <c r="GW715" s="514" t="n">
        <f aca="false">1-HC715/FT715</f>
        <v>0.214285714285714</v>
      </c>
      <c r="GX715" s="514" t="n">
        <f aca="false">1-HD715/FU715</f>
        <v>0.323412698412698</v>
      </c>
      <c r="GY715" s="463" t="n">
        <f aca="false">GK715/(FU715-HD715)</f>
        <v>0.462536562069805</v>
      </c>
      <c r="GZ715" s="406" t="n">
        <v>42569</v>
      </c>
      <c r="HA715" s="582" t="n">
        <v>8.27</v>
      </c>
      <c r="HB715" s="452" t="n">
        <v>7.94</v>
      </c>
      <c r="HC715" s="578" t="n">
        <v>9.9</v>
      </c>
      <c r="HD715" s="464" t="n">
        <f aca="false">HC715*3.1</f>
        <v>30.69</v>
      </c>
      <c r="HE715" s="464" t="n">
        <v>9.9</v>
      </c>
      <c r="HF715" s="464" t="n">
        <f aca="false">HE715*2.7</f>
        <v>26.73</v>
      </c>
      <c r="HG715" s="583"/>
      <c r="HH715" s="576" t="n">
        <v>10</v>
      </c>
      <c r="HI715" s="584" t="n">
        <v>7010</v>
      </c>
      <c r="HJ715" s="407" t="n">
        <f aca="false">HI715*0.67</f>
        <v>4696.7</v>
      </c>
      <c r="HK715" s="407"/>
      <c r="HL715" s="550"/>
      <c r="HM715" s="585" t="n">
        <v>4.5</v>
      </c>
      <c r="HN715" s="462" t="n">
        <v>4.07</v>
      </c>
      <c r="HO715" s="575" t="n">
        <v>0.12</v>
      </c>
      <c r="HP715" s="549" t="n">
        <v>0.06</v>
      </c>
      <c r="HQ715" s="586" t="n">
        <v>3.6</v>
      </c>
      <c r="HR715" s="587" t="n">
        <v>0.14</v>
      </c>
      <c r="HS715" s="521" t="n">
        <v>0.15</v>
      </c>
      <c r="HT715" s="588" t="n">
        <v>8</v>
      </c>
      <c r="HU715" s="523" t="n">
        <f aca="false">72500/BA715*24</f>
        <v>44.2477876106195</v>
      </c>
      <c r="HV715" s="514" t="n">
        <f aca="false">1-HC715/BE715</f>
        <v>0.767058823529412</v>
      </c>
      <c r="HW715" s="514" t="n">
        <f aca="false">1-HD715/BF715</f>
        <v>0.865982532751092</v>
      </c>
      <c r="HX715" s="514" t="n">
        <f aca="false">1-HN715/BK715</f>
        <v>0.795477386934673</v>
      </c>
      <c r="HY715" s="600"/>
    </row>
    <row r="716" s="599" customFormat="true" ht="15.9" hidden="false" customHeight="true" outlineLevel="0" collapsed="false">
      <c r="A716" s="401" t="n">
        <v>44198</v>
      </c>
      <c r="B716" s="516" t="n">
        <v>38997</v>
      </c>
      <c r="C716" s="403" t="n">
        <f aca="false">B716/$B$6</f>
        <v>0.77994</v>
      </c>
      <c r="D716" s="572"/>
      <c r="E716" s="573" t="n">
        <v>34.3</v>
      </c>
      <c r="F716" s="407"/>
      <c r="G716" s="407"/>
      <c r="H716" s="403"/>
      <c r="I716" s="574"/>
      <c r="J716" s="407"/>
      <c r="K716" s="575"/>
      <c r="L716" s="575"/>
      <c r="M716" s="575"/>
      <c r="N716" s="576"/>
      <c r="O716" s="576"/>
      <c r="P716" s="410"/>
      <c r="Q716" s="410" t="n">
        <v>2640</v>
      </c>
      <c r="R716" s="410"/>
      <c r="S716" s="410"/>
      <c r="T716" s="411" t="n">
        <v>4.86</v>
      </c>
      <c r="U716" s="410" t="n">
        <f aca="false">V716/2.9</f>
        <v>2707.93103448276</v>
      </c>
      <c r="V716" s="410" t="n">
        <v>7853</v>
      </c>
      <c r="W716" s="410" t="n">
        <v>2152</v>
      </c>
      <c r="X716" s="517" t="n">
        <v>480</v>
      </c>
      <c r="Y716" s="474"/>
      <c r="Z716" s="430"/>
      <c r="AA716" s="410"/>
      <c r="AB716" s="410"/>
      <c r="AC716" s="410"/>
      <c r="AD716" s="475"/>
      <c r="AE716" s="478"/>
      <c r="AF716" s="479" t="n">
        <f aca="false">X716+Q716</f>
        <v>3120</v>
      </c>
      <c r="AG716" s="478" t="n">
        <f aca="false">AF716/$AF$6</f>
        <v>1.248</v>
      </c>
      <c r="AH716" s="479" t="n">
        <f aca="false">AI716/2.9</f>
        <v>2291.32625994695</v>
      </c>
      <c r="AI716" s="479" t="n">
        <f aca="false">(V716*Q716+F716*X716)/AF716</f>
        <v>6644.84615384615</v>
      </c>
      <c r="AJ716" s="474" t="n">
        <f aca="false">(V716*Q716+X716*F716)/1000</f>
        <v>20731.92</v>
      </c>
      <c r="AK716" s="478" t="n">
        <f aca="false">AJ716/$AJ$6</f>
        <v>0.921418666666667</v>
      </c>
      <c r="AL716" s="448" t="n">
        <v>37</v>
      </c>
      <c r="AM716" s="480"/>
      <c r="AN716" s="474" t="n">
        <v>4756</v>
      </c>
      <c r="AO716" s="474" t="n">
        <v>4779</v>
      </c>
      <c r="AP716" s="480" t="n">
        <v>7.16</v>
      </c>
      <c r="AQ716" s="448" t="n">
        <v>633</v>
      </c>
      <c r="AR716" s="474" t="n">
        <f aca="false">AQ716*3</f>
        <v>1899</v>
      </c>
      <c r="AS716" s="658" t="n">
        <f aca="false">AR716/AQ716</f>
        <v>3</v>
      </c>
      <c r="AT716" s="474" t="n">
        <v>4270</v>
      </c>
      <c r="AU716" s="448"/>
      <c r="AV716" s="481" t="n">
        <v>1</v>
      </c>
      <c r="AW716" s="480"/>
      <c r="AX716" s="480"/>
      <c r="AY716" s="481"/>
      <c r="AZ716" s="481"/>
      <c r="BA716" s="421" t="n">
        <f aca="false">CC716+DF716</f>
        <v>39548</v>
      </c>
      <c r="BB716" s="422" t="n">
        <f aca="false">BA716/$BA$6</f>
        <v>0.79096</v>
      </c>
      <c r="BC716" s="423"/>
      <c r="BD716" s="424" t="n">
        <v>8.04</v>
      </c>
      <c r="BE716" s="425" t="n">
        <v>51.4</v>
      </c>
      <c r="BF716" s="421" t="n">
        <v>277</v>
      </c>
      <c r="BG716" s="427" t="n">
        <v>7520</v>
      </c>
      <c r="BH716" s="421" t="n">
        <f aca="false">BG716*0.67</f>
        <v>5038.4</v>
      </c>
      <c r="BI716" s="433"/>
      <c r="BJ716" s="422"/>
      <c r="BK716" s="428" t="n">
        <v>18.9</v>
      </c>
      <c r="BL716" s="428"/>
      <c r="BM716" s="429"/>
      <c r="BN716" s="423"/>
      <c r="BO716" s="426" t="n">
        <v>90</v>
      </c>
      <c r="BP716" s="426"/>
      <c r="BQ716" s="424" t="n">
        <v>4.79</v>
      </c>
      <c r="BR716" s="422" t="n">
        <f aca="false">BQ716/$BQ$6</f>
        <v>0.665277777777778</v>
      </c>
      <c r="BS716" s="410" t="n">
        <f aca="false">BA716+AF716</f>
        <v>42668</v>
      </c>
      <c r="BT716" s="430" t="n">
        <f aca="false">(BD716*BA716+AP716*AF716)/(AF716+BA716)</f>
        <v>7.97565201087466</v>
      </c>
      <c r="BU716" s="431" t="n">
        <f aca="false">(AQ716*Y716+BA716*BE716)/(BA716+Y716)</f>
        <v>51.4</v>
      </c>
      <c r="BV716" s="431" t="n">
        <f aca="false">(BA716*BF716+AR716*AF716)/(AF716+BA716)</f>
        <v>395.605043592388</v>
      </c>
      <c r="BW716" s="431" t="n">
        <f aca="false">(BA716*BG716+AS716*AF716)/(AF716+BA716)</f>
        <v>6970.33655198275</v>
      </c>
      <c r="BX716" s="431" t="n">
        <f aca="false">BW716*0.65</f>
        <v>4530.71875878879</v>
      </c>
      <c r="BY716" s="431" t="n">
        <f aca="false">(BK716*BA716+AY716*AF716)/BS716</f>
        <v>17.5179806881035</v>
      </c>
      <c r="BZ716" s="431"/>
      <c r="CA716" s="432"/>
      <c r="CB716" s="431" t="n">
        <f aca="false">BO716</f>
        <v>90</v>
      </c>
      <c r="CC716" s="433" t="n">
        <v>23476</v>
      </c>
      <c r="CD716" s="412" t="n">
        <f aca="false">CC716+AF716/2</f>
        <v>25036</v>
      </c>
      <c r="CE716" s="422" t="n">
        <f aca="false">CD716/25000</f>
        <v>1.00144</v>
      </c>
      <c r="CF716" s="434" t="n">
        <f aca="false">6700/CD716*24</f>
        <v>6.42275123821697</v>
      </c>
      <c r="CG716" s="435"/>
      <c r="CH716" s="428"/>
      <c r="CI716" s="447" t="n">
        <f aca="false">9500/CD716*24</f>
        <v>9.10688608403898</v>
      </c>
      <c r="CJ716" s="437" t="n">
        <v>22.1</v>
      </c>
      <c r="CK716" s="437" t="n">
        <v>1.29</v>
      </c>
      <c r="CL716" s="424"/>
      <c r="CM716" s="424"/>
      <c r="CN716" s="424"/>
      <c r="CO716" s="433"/>
      <c r="CP716" s="433"/>
      <c r="CQ716" s="438"/>
      <c r="CR716" s="438" t="n">
        <v>0.96</v>
      </c>
      <c r="CS716" s="425"/>
      <c r="CT716" s="433" t="n">
        <f aca="false">3500/CD716*24</f>
        <v>3.35516855727752</v>
      </c>
      <c r="CU716" s="435" t="n">
        <v>4.36</v>
      </c>
      <c r="CV716" s="439"/>
      <c r="CW716" s="440"/>
      <c r="CX716" s="661"/>
      <c r="CY716" s="442"/>
      <c r="CZ716" s="443"/>
      <c r="DA716" s="443"/>
      <c r="DB716" s="443"/>
      <c r="DC716" s="443"/>
      <c r="DD716" s="444"/>
      <c r="DE716" s="441"/>
      <c r="DF716" s="445" t="n">
        <v>16072</v>
      </c>
      <c r="DG716" s="446" t="n">
        <f aca="false">DF716+AF716/2</f>
        <v>17632</v>
      </c>
      <c r="DH716" s="422" t="n">
        <f aca="false">DG716/25000</f>
        <v>0.70528</v>
      </c>
      <c r="DI716" s="447" t="n">
        <f aca="false">6700/DG716*24</f>
        <v>9.11978221415608</v>
      </c>
      <c r="DJ716" s="435" t="n">
        <v>7.75</v>
      </c>
      <c r="DK716" s="428" t="n">
        <v>2.3</v>
      </c>
      <c r="DL716" s="447" t="n">
        <f aca="false">9500/DG716*24</f>
        <v>12.9310344827586</v>
      </c>
      <c r="DM716" s="423" t="n">
        <v>22.1</v>
      </c>
      <c r="DN716" s="423" t="n">
        <v>2.14</v>
      </c>
      <c r="DO716" s="424" t="n">
        <v>7.81</v>
      </c>
      <c r="DP716" s="424" t="n">
        <v>13.2</v>
      </c>
      <c r="DQ716" s="424" t="n">
        <v>85</v>
      </c>
      <c r="DR716" s="433"/>
      <c r="DS716" s="433"/>
      <c r="DT716" s="438"/>
      <c r="DU716" s="438" t="n">
        <v>0.97</v>
      </c>
      <c r="DV716" s="425"/>
      <c r="DW716" s="447" t="n">
        <f aca="false">3500/DG716*24</f>
        <v>4.76406533575318</v>
      </c>
      <c r="DX716" s="435" t="n">
        <v>5.25</v>
      </c>
      <c r="DY716" s="439" t="n">
        <v>7.99</v>
      </c>
      <c r="DZ716" s="440" t="n">
        <v>13</v>
      </c>
      <c r="EA716" s="661" t="n">
        <f aca="false">DZ716*3.6</f>
        <v>46.8</v>
      </c>
      <c r="EB716" s="442" t="n">
        <v>7030</v>
      </c>
      <c r="EC716" s="443" t="n">
        <v>4.1</v>
      </c>
      <c r="ED716" s="443" t="n">
        <v>0.22</v>
      </c>
      <c r="EE716" s="443" t="n">
        <v>3.3</v>
      </c>
      <c r="EF716" s="443" t="n">
        <v>0.5</v>
      </c>
      <c r="EG716" s="444" t="n">
        <v>4</v>
      </c>
      <c r="EH716" s="441" t="n">
        <v>16</v>
      </c>
      <c r="EI716" s="430" t="n">
        <f aca="false">DY716</f>
        <v>7.99</v>
      </c>
      <c r="EJ716" s="448" t="n">
        <f aca="false">DZ716</f>
        <v>13</v>
      </c>
      <c r="EK716" s="449" t="n">
        <f aca="false">EA716</f>
        <v>46.8</v>
      </c>
      <c r="EL716" s="418" t="n">
        <f aca="false">EB716</f>
        <v>7030</v>
      </c>
      <c r="EM716" s="432" t="n">
        <f aca="false">EC716</f>
        <v>4.1</v>
      </c>
      <c r="EN716" s="432" t="n">
        <f aca="false">ED716</f>
        <v>0.22</v>
      </c>
      <c r="EO716" s="432" t="n">
        <f aca="false">EE716</f>
        <v>3.3</v>
      </c>
      <c r="EP716" s="432" t="n">
        <f aca="false">EF716</f>
        <v>0.5</v>
      </c>
      <c r="EQ716" s="431" t="n">
        <f aca="false">EG716</f>
        <v>4</v>
      </c>
      <c r="ER716" s="449" t="n">
        <f aca="false">EH716</f>
        <v>16</v>
      </c>
      <c r="ES716" s="450" t="n">
        <f aca="false">44000/(BA716+AF716)*24</f>
        <v>24.7492265866692</v>
      </c>
      <c r="ET716" s="451" t="n">
        <f aca="false">(BA716+AF716)/BA$6</f>
        <v>0.85336</v>
      </c>
      <c r="EU716" s="452" t="n">
        <f aca="false">BV716/1000/ES716*24</f>
        <v>0.383629</v>
      </c>
      <c r="EV716" s="451" t="n">
        <f aca="false">EU716/$EU$6</f>
        <v>0.710424074074074</v>
      </c>
      <c r="EW716" s="514" t="n">
        <f aca="false">1-EM716/BY716</f>
        <v>0.765954759683899</v>
      </c>
      <c r="EX716" s="515" t="n">
        <f aca="false">BY716-EM716</f>
        <v>13.4179806881035</v>
      </c>
      <c r="EY716" s="514" t="n">
        <f aca="false">1-EJ716/BU716</f>
        <v>0.747081712062257</v>
      </c>
      <c r="EZ716" s="515" t="n">
        <f aca="false">BU716-EJ716</f>
        <v>38.4</v>
      </c>
      <c r="FA716" s="451" t="n">
        <f aca="false">1-EK716/BV716</f>
        <v>0.881700193771492</v>
      </c>
      <c r="FB716" s="432" t="n">
        <f aca="false">BV716-EK716</f>
        <v>348.805043592388</v>
      </c>
      <c r="FC716" s="453"/>
      <c r="FD716" s="432"/>
      <c r="FE716" s="453" t="n">
        <f aca="false">1-EQ716/CB716</f>
        <v>0.955555555555556</v>
      </c>
      <c r="FF716" s="431" t="n">
        <f aca="false">CB716-EQ716</f>
        <v>86</v>
      </c>
      <c r="FG716" s="406" t="n">
        <v>50400</v>
      </c>
      <c r="FH716" s="590" t="n">
        <v>328</v>
      </c>
      <c r="FI716" s="591" t="n">
        <v>51.08</v>
      </c>
      <c r="FJ716" s="592"/>
      <c r="FK716" s="456" t="n">
        <f aca="false">3000/BS716*24</f>
        <v>1.6874472672729</v>
      </c>
      <c r="FL716" s="531" t="n">
        <v>2200</v>
      </c>
      <c r="FM716" s="456" t="n">
        <f aca="false">FL716/BS716*1000</f>
        <v>51.5608887222274</v>
      </c>
      <c r="FN716" s="531" t="n">
        <v>4309</v>
      </c>
      <c r="FO716" s="533" t="n">
        <f aca="false">FN716/11.15/1.2/1000</f>
        <v>0.322047832585949</v>
      </c>
      <c r="FP716" s="450" t="n">
        <f aca="false">FN716/BS716*1000</f>
        <v>100.989031592763</v>
      </c>
      <c r="FQ716" s="458" t="n">
        <v>46.8</v>
      </c>
      <c r="FR716" s="459" t="n">
        <f aca="false">FQ716/BS716*1000</f>
        <v>1.09684072372738</v>
      </c>
      <c r="FS716" s="577" t="n">
        <v>7.85</v>
      </c>
      <c r="FT716" s="578" t="n">
        <v>11.3</v>
      </c>
      <c r="FU716" s="661" t="n">
        <f aca="false">FT716*3.6</f>
        <v>40.68</v>
      </c>
      <c r="FV716" s="580" t="n">
        <v>12</v>
      </c>
      <c r="FW716" s="581"/>
      <c r="FX716" s="580"/>
      <c r="FY716" s="453" t="n">
        <f aca="false">1-FV716/(EG716+DD716)</f>
        <v>-2</v>
      </c>
      <c r="FZ716" s="453"/>
      <c r="GA716" s="430"/>
      <c r="GB716" s="514" t="n">
        <f aca="false">1-FT716/(DZ716+CW716)</f>
        <v>0.130769230769231</v>
      </c>
      <c r="GC716" s="515" t="n">
        <f aca="false">(CW716+DZ716-FT716)</f>
        <v>1.7</v>
      </c>
      <c r="GD716" s="514" t="n">
        <f aca="false">1-FU716/(EA716+CX716)</f>
        <v>0.130769230769231</v>
      </c>
      <c r="GE716" s="528" t="n">
        <f aca="false">CX716+EA716-FU716</f>
        <v>6.12</v>
      </c>
      <c r="GF716" s="462" t="n">
        <f aca="false">4100/BS716*24</f>
        <v>2.30617793193963</v>
      </c>
      <c r="GG716" s="607" t="n">
        <v>12</v>
      </c>
      <c r="GH716" s="451" t="n">
        <f aca="false">GG716/80</f>
        <v>0.15</v>
      </c>
      <c r="GI716" s="406" t="n">
        <v>84</v>
      </c>
      <c r="GJ716" s="463" t="n">
        <f aca="false">GI716/GG716</f>
        <v>7</v>
      </c>
      <c r="GK716" s="464" t="n">
        <f aca="false">GG716/(BS716/24)*1000</f>
        <v>6.74978906909159</v>
      </c>
      <c r="GL716" s="465" t="n">
        <v>8.03</v>
      </c>
      <c r="GM716" s="530" t="n">
        <v>11</v>
      </c>
      <c r="GN716" s="407"/>
      <c r="GO716" s="514" t="n">
        <f aca="false">1-GM716/FT716</f>
        <v>0.0265486725663717</v>
      </c>
      <c r="GP716" s="451" t="n">
        <f aca="false">1-GN716/FU716</f>
        <v>1</v>
      </c>
      <c r="GQ716" s="578" t="n">
        <v>8</v>
      </c>
      <c r="GR716" s="456" t="n">
        <f aca="false">4300/BS716*24</f>
        <v>2.41867441642449</v>
      </c>
      <c r="GS716" s="532" t="n">
        <f aca="false">HC716</f>
        <v>10.2</v>
      </c>
      <c r="GT716" s="532" t="n">
        <f aca="false">HD716</f>
        <v>31.62</v>
      </c>
      <c r="GU716" s="514" t="n">
        <f aca="false">1-GS716/GM716</f>
        <v>0.0727272727272728</v>
      </c>
      <c r="GV716" s="514"/>
      <c r="GW716" s="514" t="n">
        <f aca="false">1-HC716/FT716</f>
        <v>0.097345132743363</v>
      </c>
      <c r="GX716" s="514" t="n">
        <f aca="false">1-HD716/FU716</f>
        <v>0.222713864306785</v>
      </c>
      <c r="GY716" s="463" t="n">
        <f aca="false">GK716/(FU716-HD716)</f>
        <v>0.745009831025561</v>
      </c>
      <c r="GZ716" s="406" t="n">
        <v>45023</v>
      </c>
      <c r="HA716" s="582" t="n">
        <v>8.34</v>
      </c>
      <c r="HB716" s="452" t="n">
        <v>7.96</v>
      </c>
      <c r="HC716" s="578" t="n">
        <v>10.2</v>
      </c>
      <c r="HD716" s="464" t="n">
        <f aca="false">HC716*3.1</f>
        <v>31.62</v>
      </c>
      <c r="HE716" s="464" t="n">
        <v>11</v>
      </c>
      <c r="HF716" s="464" t="n">
        <f aca="false">HE716*2.7</f>
        <v>29.7</v>
      </c>
      <c r="HG716" s="583"/>
      <c r="HH716" s="576" t="n">
        <v>10</v>
      </c>
      <c r="HI716" s="584" t="n">
        <v>6800</v>
      </c>
      <c r="HJ716" s="407" t="n">
        <f aca="false">HI716*0.67</f>
        <v>4556</v>
      </c>
      <c r="HK716" s="407"/>
      <c r="HL716" s="550"/>
      <c r="HM716" s="585"/>
      <c r="HN716" s="462" t="n">
        <v>4.37</v>
      </c>
      <c r="HO716" s="575"/>
      <c r="HP716" s="549" t="n">
        <v>0.04</v>
      </c>
      <c r="HQ716" s="586"/>
      <c r="HR716" s="587"/>
      <c r="HS716" s="521" t="n">
        <v>0.43</v>
      </c>
      <c r="HT716" s="588" t="n">
        <v>8</v>
      </c>
      <c r="HU716" s="523" t="n">
        <f aca="false">72500/BA716*24</f>
        <v>43.9971679983817</v>
      </c>
      <c r="HV716" s="514" t="n">
        <f aca="false">1-HC716/BE716</f>
        <v>0.801556420233463</v>
      </c>
      <c r="HW716" s="514" t="n">
        <f aca="false">1-HD716/BF716</f>
        <v>0.885848375451264</v>
      </c>
      <c r="HX716" s="514" t="n">
        <f aca="false">1-HN716/BK716</f>
        <v>0.768783068783069</v>
      </c>
      <c r="HY716" s="600"/>
    </row>
    <row r="717" customFormat="false" ht="15.9" hidden="false" customHeight="true" outlineLevel="0" collapsed="false">
      <c r="A717" s="486" t="n">
        <v>44199</v>
      </c>
      <c r="B717" s="487" t="n">
        <v>38317</v>
      </c>
      <c r="C717" s="488" t="n">
        <f aca="false">B717/$B$6</f>
        <v>0.76634</v>
      </c>
      <c r="D717" s="489"/>
      <c r="E717" s="490" t="n">
        <v>32.2</v>
      </c>
      <c r="F717" s="491"/>
      <c r="G717" s="491"/>
      <c r="H717" s="488"/>
      <c r="I717" s="491"/>
      <c r="J717" s="491"/>
      <c r="K717" s="492"/>
      <c r="L717" s="492"/>
      <c r="M717" s="492"/>
      <c r="N717" s="493"/>
      <c r="O717" s="493"/>
      <c r="P717" s="410"/>
      <c r="Q717" s="410" t="n">
        <v>2640</v>
      </c>
      <c r="R717" s="410"/>
      <c r="S717" s="410"/>
      <c r="T717" s="411" t="n">
        <v>4.64</v>
      </c>
      <c r="U717" s="412" t="n">
        <f aca="false">V717/2.9</f>
        <v>2985.1724137931</v>
      </c>
      <c r="V717" s="410" t="n">
        <v>8657</v>
      </c>
      <c r="W717" s="410" t="n">
        <v>2089</v>
      </c>
      <c r="X717" s="413" t="n">
        <v>480</v>
      </c>
      <c r="Y717" s="474"/>
      <c r="Z717" s="430"/>
      <c r="AA717" s="448"/>
      <c r="AB717" s="410"/>
      <c r="AC717" s="410"/>
      <c r="AD717" s="475"/>
      <c r="AE717" s="478"/>
      <c r="AF717" s="479" t="n">
        <f aca="false">X717+Q717</f>
        <v>3120</v>
      </c>
      <c r="AG717" s="478" t="n">
        <f aca="false">AF717/$AF$6</f>
        <v>1.248</v>
      </c>
      <c r="AH717" s="479" t="n">
        <f aca="false">AI717/2.9</f>
        <v>2525.91511936339</v>
      </c>
      <c r="AI717" s="479" t="n">
        <f aca="false">(V717*Q717+F717*X717)/AF717</f>
        <v>7325.15384615385</v>
      </c>
      <c r="AJ717" s="474" t="n">
        <f aca="false">(V717*Q717+X717*F717)/1000</f>
        <v>22854.48</v>
      </c>
      <c r="AK717" s="478" t="n">
        <f aca="false">AJ717/$AJ$6</f>
        <v>1.01575466666667</v>
      </c>
      <c r="AL717" s="448" t="n">
        <v>37</v>
      </c>
      <c r="AM717" s="480"/>
      <c r="AN717" s="474" t="n">
        <v>4709</v>
      </c>
      <c r="AO717" s="474" t="n">
        <v>4754</v>
      </c>
      <c r="AP717" s="480" t="n">
        <v>7.27</v>
      </c>
      <c r="AQ717" s="448" t="n">
        <v>598</v>
      </c>
      <c r="AR717" s="474" t="n">
        <f aca="false">AQ717*3</f>
        <v>1794</v>
      </c>
      <c r="AS717" s="658" t="n">
        <f aca="false">AR717/AQ717</f>
        <v>3</v>
      </c>
      <c r="AT717" s="474" t="n">
        <v>4140</v>
      </c>
      <c r="AU717" s="448"/>
      <c r="AV717" s="481" t="n">
        <v>0.7</v>
      </c>
      <c r="AW717" s="480"/>
      <c r="AX717" s="480"/>
      <c r="AY717" s="481"/>
      <c r="AZ717" s="481"/>
      <c r="BA717" s="421" t="n">
        <f aca="false">CC717+DF717</f>
        <v>37335</v>
      </c>
      <c r="BB717" s="422" t="n">
        <f aca="false">BA717/$BA$6</f>
        <v>0.7467</v>
      </c>
      <c r="BC717" s="423"/>
      <c r="BD717" s="424" t="n">
        <v>8.05</v>
      </c>
      <c r="BE717" s="425" t="n">
        <v>46.1</v>
      </c>
      <c r="BF717" s="426" t="n">
        <v>282</v>
      </c>
      <c r="BG717" s="427" t="n">
        <v>7650</v>
      </c>
      <c r="BH717" s="421" t="n">
        <f aca="false">BG717*0.67</f>
        <v>5125.5</v>
      </c>
      <c r="BI717" s="421"/>
      <c r="BJ717" s="422"/>
      <c r="BK717" s="428" t="n">
        <v>23.4</v>
      </c>
      <c r="BL717" s="428"/>
      <c r="BM717" s="429"/>
      <c r="BN717" s="423"/>
      <c r="BO717" s="426" t="n">
        <v>71</v>
      </c>
      <c r="BP717" s="426"/>
      <c r="BQ717" s="424" t="n">
        <v>4.3</v>
      </c>
      <c r="BR717" s="422" t="n">
        <f aca="false">BQ717/$BQ$6</f>
        <v>0.597222222222222</v>
      </c>
      <c r="BS717" s="410" t="n">
        <f aca="false">BA717+AF717</f>
        <v>40455</v>
      </c>
      <c r="BT717" s="430" t="n">
        <f aca="false">(BD717*BA717+AP717*AF717)/(AF717+BA717)</f>
        <v>7.98984427141268</v>
      </c>
      <c r="BU717" s="431" t="n">
        <f aca="false">(AQ717*Y717+BA717*BE717)/(BA717+Y717)</f>
        <v>46.1</v>
      </c>
      <c r="BV717" s="431" t="n">
        <f aca="false">(BA717*BF717+AR717*AF717)/(AF717+BA717)</f>
        <v>398.60956618465</v>
      </c>
      <c r="BW717" s="431" t="n">
        <f aca="false">(BA717*BG717+AS717*AF717)/(AF717+BA717)</f>
        <v>7060.2424916574</v>
      </c>
      <c r="BX717" s="431" t="n">
        <f aca="false">BW717*0.65</f>
        <v>4589.15761957731</v>
      </c>
      <c r="BY717" s="431" t="n">
        <f aca="false">(BK717*BA717+AY717*AF717)/BS717</f>
        <v>21.5953281423804</v>
      </c>
      <c r="BZ717" s="431"/>
      <c r="CA717" s="432"/>
      <c r="CB717" s="431" t="n">
        <f aca="false">BO717</f>
        <v>71</v>
      </c>
      <c r="CC717" s="433" t="n">
        <v>21103</v>
      </c>
      <c r="CD717" s="412" t="n">
        <f aca="false">CC717+AF717/2</f>
        <v>22663</v>
      </c>
      <c r="CE717" s="422" t="n">
        <f aca="false">CD717/25000</f>
        <v>0.90652</v>
      </c>
      <c r="CF717" s="434" t="n">
        <f aca="false">6700/CD717*24</f>
        <v>7.09526541058112</v>
      </c>
      <c r="CG717" s="435" t="n">
        <v>7.73</v>
      </c>
      <c r="CH717" s="428" t="n">
        <v>2.2</v>
      </c>
      <c r="CI717" s="447" t="n">
        <f aca="false">9500/CD717*24</f>
        <v>10.0604509553016</v>
      </c>
      <c r="CJ717" s="437" t="n">
        <v>22</v>
      </c>
      <c r="CK717" s="437" t="n">
        <v>1.39</v>
      </c>
      <c r="CL717" s="424" t="n">
        <v>7.84</v>
      </c>
      <c r="CM717" s="424" t="n">
        <v>17.3</v>
      </c>
      <c r="CN717" s="424" t="n">
        <v>100</v>
      </c>
      <c r="CO717" s="433"/>
      <c r="CP717" s="433"/>
      <c r="CQ717" s="438"/>
      <c r="CR717" s="438" t="n">
        <v>0.96</v>
      </c>
      <c r="CS717" s="482"/>
      <c r="CT717" s="433" t="n">
        <f aca="false">3500/CD717*24</f>
        <v>3.70648193090059</v>
      </c>
      <c r="CU717" s="435" t="n">
        <v>4.6</v>
      </c>
      <c r="CV717" s="494" t="n">
        <v>7.96</v>
      </c>
      <c r="CW717" s="495" t="n">
        <v>14.4</v>
      </c>
      <c r="CX717" s="496" t="n">
        <f aca="false">CW717*3.6</f>
        <v>51.84</v>
      </c>
      <c r="CY717" s="497" t="n">
        <v>7270</v>
      </c>
      <c r="CZ717" s="498" t="n">
        <v>4.8</v>
      </c>
      <c r="DA717" s="498" t="n">
        <v>0.21</v>
      </c>
      <c r="DB717" s="498" t="n">
        <v>3.9</v>
      </c>
      <c r="DC717" s="498" t="n">
        <v>0.55</v>
      </c>
      <c r="DD717" s="499" t="n">
        <v>8</v>
      </c>
      <c r="DE717" s="499" t="n">
        <v>16</v>
      </c>
      <c r="DF717" s="433" t="n">
        <v>16232</v>
      </c>
      <c r="DG717" s="446" t="n">
        <f aca="false">DF717+AF717/2</f>
        <v>17792</v>
      </c>
      <c r="DH717" s="422" t="n">
        <f aca="false">DG717/25000</f>
        <v>0.71168</v>
      </c>
      <c r="DI717" s="447" t="n">
        <f aca="false">6700/DG717*24</f>
        <v>9.03776978417266</v>
      </c>
      <c r="DJ717" s="435"/>
      <c r="DK717" s="428"/>
      <c r="DL717" s="447" t="n">
        <f aca="false">9500/DG717*24</f>
        <v>12.8147482014389</v>
      </c>
      <c r="DM717" s="542" t="n">
        <v>22.1</v>
      </c>
      <c r="DN717" s="542" t="n">
        <v>2.14</v>
      </c>
      <c r="DO717" s="543"/>
      <c r="DP717" s="543"/>
      <c r="DQ717" s="543"/>
      <c r="DR717" s="433"/>
      <c r="DS717" s="433"/>
      <c r="DT717" s="438"/>
      <c r="DU717" s="438" t="n">
        <v>0.98</v>
      </c>
      <c r="DV717" s="482"/>
      <c r="DW717" s="447" t="n">
        <f aca="false">3500/DG717*24</f>
        <v>4.72122302158273</v>
      </c>
      <c r="DX717" s="435" t="n">
        <v>6.25</v>
      </c>
      <c r="DY717" s="494"/>
      <c r="DZ717" s="495"/>
      <c r="EA717" s="496"/>
      <c r="EB717" s="497"/>
      <c r="EC717" s="498"/>
      <c r="ED717" s="498"/>
      <c r="EE717" s="498"/>
      <c r="EF717" s="498"/>
      <c r="EG717" s="499"/>
      <c r="EH717" s="496"/>
      <c r="EI717" s="430" t="n">
        <f aca="false">CV717</f>
        <v>7.96</v>
      </c>
      <c r="EJ717" s="448" t="n">
        <f aca="false">CW717</f>
        <v>14.4</v>
      </c>
      <c r="EK717" s="449" t="n">
        <f aca="false">CX717</f>
        <v>51.84</v>
      </c>
      <c r="EL717" s="418" t="n">
        <f aca="false">CY717</f>
        <v>7270</v>
      </c>
      <c r="EM717" s="432" t="n">
        <f aca="false">CZ717</f>
        <v>4.8</v>
      </c>
      <c r="EN717" s="432" t="n">
        <f aca="false">DA717</f>
        <v>0.21</v>
      </c>
      <c r="EO717" s="432" t="n">
        <f aca="false">DB717</f>
        <v>3.9</v>
      </c>
      <c r="EP717" s="432" t="n">
        <f aca="false">DC717</f>
        <v>0.55</v>
      </c>
      <c r="EQ717" s="431" t="n">
        <f aca="false">DD717</f>
        <v>8</v>
      </c>
      <c r="ER717" s="449" t="n">
        <f aca="false">DE717</f>
        <v>16</v>
      </c>
      <c r="ES717" s="450" t="n">
        <f aca="false">44000/(BA717+AF717)*24</f>
        <v>26.1030774935113</v>
      </c>
      <c r="ET717" s="451" t="n">
        <f aca="false">(BA717+AF717)/BA$6</f>
        <v>0.8091</v>
      </c>
      <c r="EU717" s="452" t="n">
        <f aca="false">BV717/1000/ES717*24</f>
        <v>0.366494318181818</v>
      </c>
      <c r="EV717" s="500" t="n">
        <f aca="false">EU717/$EU$6</f>
        <v>0.678693181818182</v>
      </c>
      <c r="EW717" s="514" t="n">
        <f aca="false">1-EM717/BY717</f>
        <v>0.777729703000896</v>
      </c>
      <c r="EX717" s="515" t="n">
        <f aca="false">BY717-EM717</f>
        <v>16.7953281423804</v>
      </c>
      <c r="EY717" s="514" t="n">
        <f aca="false">1-EJ717/BU717</f>
        <v>0.68763557483731</v>
      </c>
      <c r="EZ717" s="515" t="n">
        <f aca="false">BU717-EJ717</f>
        <v>31.7</v>
      </c>
      <c r="FA717" s="451" t="n">
        <f aca="false">1-EK717/BV717</f>
        <v>0.869947928003349</v>
      </c>
      <c r="FB717" s="432" t="n">
        <f aca="false">BV717-EK717</f>
        <v>346.76956618465</v>
      </c>
      <c r="FC717" s="453"/>
      <c r="FD717" s="432"/>
      <c r="FE717" s="453" t="n">
        <f aca="false">1-EQ717/CB717</f>
        <v>0.887323943661972</v>
      </c>
      <c r="FF717" s="431" t="n">
        <f aca="false">CB717-EQ717</f>
        <v>63</v>
      </c>
      <c r="FG717" s="491" t="n">
        <v>50400</v>
      </c>
      <c r="FH717" s="602" t="n">
        <v>532</v>
      </c>
      <c r="FI717" s="502" t="n">
        <v>43.84</v>
      </c>
      <c r="FJ717" s="488"/>
      <c r="FK717" s="456" t="n">
        <f aca="false">3000/BS717*24</f>
        <v>1.7797552836485</v>
      </c>
      <c r="FL717" s="491" t="n">
        <v>2200</v>
      </c>
      <c r="FM717" s="456" t="n">
        <f aca="false">FL717/BS717*1000</f>
        <v>54.3814114448152</v>
      </c>
      <c r="FN717" s="491" t="n">
        <v>3614</v>
      </c>
      <c r="FO717" s="533" t="n">
        <f aca="false">FN717/11.15/1.2/1000</f>
        <v>0.270104633781764</v>
      </c>
      <c r="FP717" s="450" t="n">
        <f aca="false">FN717/BS717*1000</f>
        <v>89.333827709801</v>
      </c>
      <c r="FQ717" s="504" t="n">
        <v>46.8</v>
      </c>
      <c r="FR717" s="459" t="n">
        <f aca="false">FQ717/BS717*1000</f>
        <v>1.15684093437152</v>
      </c>
      <c r="FS717" s="505" t="n">
        <v>7.94</v>
      </c>
      <c r="FT717" s="536" t="n">
        <v>12.6</v>
      </c>
      <c r="FU717" s="496" t="n">
        <f aca="false">FT717*3.6</f>
        <v>45.36</v>
      </c>
      <c r="FV717" s="491" t="n">
        <v>6</v>
      </c>
      <c r="FW717" s="505"/>
      <c r="FX717" s="491"/>
      <c r="FY717" s="453" t="n">
        <f aca="false">1-FV717/(EG717+DD717)</f>
        <v>0.25</v>
      </c>
      <c r="FZ717" s="453"/>
      <c r="GA717" s="430"/>
      <c r="GB717" s="500" t="n">
        <f aca="false">1-FT717/(DZ717+CW717)</f>
        <v>0.125</v>
      </c>
      <c r="GC717" s="515" t="n">
        <f aca="false">(CW717+DZ717)/2-FT717</f>
        <v>-5.4</v>
      </c>
      <c r="GD717" s="514" t="n">
        <f aca="false">1-FU717/(EA717+CX717)</f>
        <v>0.125</v>
      </c>
      <c r="GE717" s="528" t="n">
        <f aca="false">CX717+EA717-FU717</f>
        <v>6.48</v>
      </c>
      <c r="GF717" s="462" t="n">
        <f aca="false">4100/BS717*24</f>
        <v>2.43233222098628</v>
      </c>
      <c r="GG717" s="491" t="n">
        <v>12</v>
      </c>
      <c r="GH717" s="527" t="n">
        <f aca="false">GG717/80</f>
        <v>0.15</v>
      </c>
      <c r="GI717" s="491" t="n">
        <v>84</v>
      </c>
      <c r="GJ717" s="545" t="n">
        <f aca="false">GI717/GG717</f>
        <v>7</v>
      </c>
      <c r="GK717" s="464" t="n">
        <f aca="false">GG717/(BS717/24)*1000</f>
        <v>7.11902113459399</v>
      </c>
      <c r="GL717" s="508" t="n">
        <v>8.5</v>
      </c>
      <c r="GM717" s="536" t="n">
        <v>10.9</v>
      </c>
      <c r="GN717" s="537"/>
      <c r="GO717" s="527" t="n">
        <f aca="false">1-GM717/FT717</f>
        <v>0.134920634920635</v>
      </c>
      <c r="GP717" s="527" t="n">
        <f aca="false">1-GN717/FU717</f>
        <v>1</v>
      </c>
      <c r="GQ717" s="536" t="n">
        <v>8</v>
      </c>
      <c r="GR717" s="456" t="n">
        <f aca="false">4300/BS717*24</f>
        <v>2.55098257322951</v>
      </c>
      <c r="GS717" s="537" t="n">
        <f aca="false">HC717</f>
        <v>10.8</v>
      </c>
      <c r="GT717" s="537" t="n">
        <f aca="false">HD717</f>
        <v>33.48</v>
      </c>
      <c r="GU717" s="527" t="n">
        <f aca="false">1-GS717/GM717</f>
        <v>0.00917431192660545</v>
      </c>
      <c r="GV717" s="527"/>
      <c r="GW717" s="527" t="n">
        <f aca="false">1-HC717/FT717</f>
        <v>0.142857142857143</v>
      </c>
      <c r="GX717" s="527" t="n">
        <f aca="false">1-HD717/FU717</f>
        <v>0.261904761904762</v>
      </c>
      <c r="GY717" s="463" t="n">
        <f aca="false">GK717/(FU717-HD717)</f>
        <v>0.599244203248653</v>
      </c>
      <c r="GZ717" s="491" t="n">
        <v>40178</v>
      </c>
      <c r="HA717" s="494" t="n">
        <v>8.19</v>
      </c>
      <c r="HB717" s="494" t="n">
        <v>7.93</v>
      </c>
      <c r="HC717" s="495" t="n">
        <v>10.8</v>
      </c>
      <c r="HD717" s="499" t="n">
        <f aca="false">HC717*3.1</f>
        <v>33.48</v>
      </c>
      <c r="HE717" s="499" t="n">
        <v>12</v>
      </c>
      <c r="HF717" s="499" t="n">
        <f aca="false">HE717*2.7</f>
        <v>32.4</v>
      </c>
      <c r="HG717" s="499"/>
      <c r="HH717" s="493" t="n">
        <v>10</v>
      </c>
      <c r="HI717" s="509" t="n">
        <v>7080</v>
      </c>
      <c r="HJ717" s="491" t="n">
        <f aca="false">HI717*0.67</f>
        <v>4743.6</v>
      </c>
      <c r="HK717" s="491"/>
      <c r="HL717" s="491"/>
      <c r="HM717" s="544"/>
      <c r="HN717" s="507" t="n">
        <v>4.81</v>
      </c>
      <c r="HO717" s="492"/>
      <c r="HP717" s="546" t="n">
        <v>0.03</v>
      </c>
      <c r="HQ717" s="524"/>
      <c r="HR717" s="525"/>
      <c r="HS717" s="525" t="n">
        <v>0.17</v>
      </c>
      <c r="HT717" s="512" t="n">
        <v>8</v>
      </c>
      <c r="HU717" s="526" t="n">
        <f aca="false">72500/BA717*24</f>
        <v>46.6050622740056</v>
      </c>
      <c r="HV717" s="527" t="n">
        <f aca="false">1-HC717/BE717</f>
        <v>0.765726681127983</v>
      </c>
      <c r="HW717" s="527" t="n">
        <f aca="false">1-HD717/BF717</f>
        <v>0.881276595744681</v>
      </c>
      <c r="HX717" s="527" t="n">
        <f aca="false">1-HN717/BK717</f>
        <v>0.794444444444444</v>
      </c>
      <c r="HY717" s="513"/>
    </row>
    <row r="718" s="599" customFormat="true" ht="15.9" hidden="false" customHeight="true" outlineLevel="0" collapsed="false">
      <c r="A718" s="401" t="n">
        <v>44200</v>
      </c>
      <c r="B718" s="516" t="n">
        <v>44539</v>
      </c>
      <c r="C718" s="403" t="n">
        <f aca="false">B718/$B$6</f>
        <v>0.89078</v>
      </c>
      <c r="D718" s="572"/>
      <c r="E718" s="573" t="n">
        <v>30.6</v>
      </c>
      <c r="F718" s="407"/>
      <c r="G718" s="407"/>
      <c r="H718" s="403"/>
      <c r="I718" s="574"/>
      <c r="J718" s="407"/>
      <c r="K718" s="575"/>
      <c r="L718" s="575"/>
      <c r="M718" s="575"/>
      <c r="N718" s="576"/>
      <c r="O718" s="576"/>
      <c r="P718" s="410"/>
      <c r="Q718" s="410" t="n">
        <v>2640</v>
      </c>
      <c r="R718" s="410"/>
      <c r="S718" s="410"/>
      <c r="T718" s="411" t="n">
        <v>4.82</v>
      </c>
      <c r="U718" s="410" t="n">
        <f aca="false">V718/2.9</f>
        <v>2854.13793103448</v>
      </c>
      <c r="V718" s="410" t="n">
        <v>8277</v>
      </c>
      <c r="W718" s="410" t="n">
        <v>2432</v>
      </c>
      <c r="X718" s="517" t="n">
        <v>480</v>
      </c>
      <c r="Y718" s="474"/>
      <c r="Z718" s="430"/>
      <c r="AA718" s="410"/>
      <c r="AB718" s="410"/>
      <c r="AC718" s="410"/>
      <c r="AD718" s="475"/>
      <c r="AE718" s="478"/>
      <c r="AF718" s="479" t="n">
        <f aca="false">X718+Q718</f>
        <v>3120</v>
      </c>
      <c r="AG718" s="478" t="n">
        <f aca="false">AF718/$AF$6</f>
        <v>1.248</v>
      </c>
      <c r="AH718" s="479" t="n">
        <f aca="false">AI718/2.9</f>
        <v>2415.03978779841</v>
      </c>
      <c r="AI718" s="479" t="n">
        <f aca="false">(V718*Q718+F718*X718)/AF718</f>
        <v>7003.61538461539</v>
      </c>
      <c r="AJ718" s="474" t="n">
        <f aca="false">(V718*Q718+X718*F718)/1000</f>
        <v>21851.28</v>
      </c>
      <c r="AK718" s="478" t="n">
        <f aca="false">AJ718/$AJ$6</f>
        <v>0.971168</v>
      </c>
      <c r="AL718" s="448" t="n">
        <v>37</v>
      </c>
      <c r="AM718" s="480"/>
      <c r="AN718" s="474"/>
      <c r="AO718" s="474"/>
      <c r="AP718" s="480" t="n">
        <v>7.12</v>
      </c>
      <c r="AQ718" s="448" t="n">
        <v>693</v>
      </c>
      <c r="AR718" s="474" t="n">
        <f aca="false">AQ718*3</f>
        <v>2079</v>
      </c>
      <c r="AS718" s="658" t="n">
        <f aca="false">AR718/AQ718</f>
        <v>3</v>
      </c>
      <c r="AT718" s="474" t="n">
        <v>4400</v>
      </c>
      <c r="AU718" s="448"/>
      <c r="AV718" s="481" t="n">
        <v>0.8</v>
      </c>
      <c r="AW718" s="480"/>
      <c r="AX718" s="480"/>
      <c r="AY718" s="481"/>
      <c r="AZ718" s="481"/>
      <c r="BA718" s="421" t="n">
        <f aca="false">CC718+DF718</f>
        <v>41799</v>
      </c>
      <c r="BB718" s="422" t="n">
        <f aca="false">BA718/$BA$6</f>
        <v>0.83598</v>
      </c>
      <c r="BC718" s="423"/>
      <c r="BD718" s="424" t="n">
        <v>7.9</v>
      </c>
      <c r="BE718" s="425" t="n">
        <v>52.8</v>
      </c>
      <c r="BF718" s="421" t="n">
        <v>263</v>
      </c>
      <c r="BG718" s="427" t="n">
        <v>8180</v>
      </c>
      <c r="BH718" s="421" t="n">
        <f aca="false">BG718*0.67</f>
        <v>5480.6</v>
      </c>
      <c r="BI718" s="433"/>
      <c r="BJ718" s="422"/>
      <c r="BK718" s="428" t="n">
        <v>22.6</v>
      </c>
      <c r="BL718" s="428"/>
      <c r="BM718" s="429"/>
      <c r="BN718" s="423"/>
      <c r="BO718" s="426" t="n">
        <v>82</v>
      </c>
      <c r="BP718" s="426"/>
      <c r="BQ718" s="424" t="n">
        <v>6.18</v>
      </c>
      <c r="BR718" s="422" t="n">
        <f aca="false">BQ718/$BQ$6</f>
        <v>0.858333333333333</v>
      </c>
      <c r="BS718" s="410" t="n">
        <f aca="false">BA718+AF718</f>
        <v>44919</v>
      </c>
      <c r="BT718" s="430" t="n">
        <f aca="false">(BD718*BA718+AP718*AF718)/(AF718+BA718)</f>
        <v>7.84582248046484</v>
      </c>
      <c r="BU718" s="431" t="n">
        <f aca="false">(AQ718*Y718+BA718*BE718)/(BA718+Y718)</f>
        <v>52.8</v>
      </c>
      <c r="BV718" s="431" t="n">
        <f aca="false">(BA718*BF718+AR718*AF718)/(AF718+BA718)</f>
        <v>389.136378815201</v>
      </c>
      <c r="BW718" s="431" t="n">
        <f aca="false">(BA718*BG718+AS718*AF718)/(AF718+BA718)</f>
        <v>7612.03900353971</v>
      </c>
      <c r="BX718" s="431" t="n">
        <f aca="false">BW718*0.65</f>
        <v>4947.82535230081</v>
      </c>
      <c r="BY718" s="431" t="n">
        <f aca="false">(BK718*BA718+AY718*AF718)/BS718</f>
        <v>21.0302411006478</v>
      </c>
      <c r="BZ718" s="431"/>
      <c r="CA718" s="432"/>
      <c r="CB718" s="431" t="n">
        <f aca="false">BO718</f>
        <v>82</v>
      </c>
      <c r="CC718" s="433" t="n">
        <v>21838</v>
      </c>
      <c r="CD718" s="412" t="n">
        <f aca="false">CC718+AF718/2</f>
        <v>23398</v>
      </c>
      <c r="CE718" s="422" t="n">
        <f aca="false">CD718/25000</f>
        <v>0.93592</v>
      </c>
      <c r="CF718" s="434" t="n">
        <f aca="false">6700/CD718*24</f>
        <v>6.87238225489358</v>
      </c>
      <c r="CG718" s="435"/>
      <c r="CH718" s="428"/>
      <c r="CI718" s="447" t="n">
        <f aca="false">9500/CD718*24</f>
        <v>9.74442260022224</v>
      </c>
      <c r="CJ718" s="437" t="n">
        <v>22.2</v>
      </c>
      <c r="CK718" s="437" t="n">
        <v>1.45</v>
      </c>
      <c r="CL718" s="424"/>
      <c r="CM718" s="424"/>
      <c r="CN718" s="424"/>
      <c r="CO718" s="433"/>
      <c r="CP718" s="433"/>
      <c r="CQ718" s="438"/>
      <c r="CR718" s="438" t="n">
        <v>0.95</v>
      </c>
      <c r="CS718" s="425"/>
      <c r="CT718" s="433" t="n">
        <f aca="false">3500/CD718*24</f>
        <v>3.59005043166083</v>
      </c>
      <c r="CU718" s="435" t="n">
        <v>4.74</v>
      </c>
      <c r="CV718" s="439"/>
      <c r="CW718" s="440"/>
      <c r="CX718" s="661"/>
      <c r="CY718" s="442"/>
      <c r="CZ718" s="443"/>
      <c r="DA718" s="443"/>
      <c r="DB718" s="443"/>
      <c r="DC718" s="443"/>
      <c r="DD718" s="444"/>
      <c r="DE718" s="441"/>
      <c r="DF718" s="445" t="n">
        <v>19961</v>
      </c>
      <c r="DG718" s="446" t="n">
        <f aca="false">DF718+AF718/2</f>
        <v>21521</v>
      </c>
      <c r="DH718" s="422" t="n">
        <f aca="false">DG718/25000</f>
        <v>0.86084</v>
      </c>
      <c r="DI718" s="447" t="n">
        <f aca="false">6700/DG718*24</f>
        <v>7.47177175781795</v>
      </c>
      <c r="DJ718" s="435" t="n">
        <v>7.61</v>
      </c>
      <c r="DK718" s="428" t="n">
        <v>2.9</v>
      </c>
      <c r="DL718" s="447" t="n">
        <f aca="false">9500/DG718*24</f>
        <v>10.5943032386971</v>
      </c>
      <c r="DM718" s="423" t="n">
        <v>22.4</v>
      </c>
      <c r="DN718" s="423" t="n">
        <v>1.98</v>
      </c>
      <c r="DO718" s="424" t="n">
        <v>7.62</v>
      </c>
      <c r="DP718" s="424" t="n">
        <v>15.3</v>
      </c>
      <c r="DQ718" s="424" t="n">
        <v>94</v>
      </c>
      <c r="DR718" s="433"/>
      <c r="DS718" s="433"/>
      <c r="DT718" s="438"/>
      <c r="DU718" s="438" t="n">
        <v>0.96</v>
      </c>
      <c r="DV718" s="425"/>
      <c r="DW718" s="447" t="n">
        <f aca="false">3500/DG718*24</f>
        <v>3.90316435109893</v>
      </c>
      <c r="DX718" s="435" t="n">
        <v>5.96</v>
      </c>
      <c r="DY718" s="439" t="n">
        <v>7.79</v>
      </c>
      <c r="DZ718" s="440" t="n">
        <v>13.5</v>
      </c>
      <c r="EA718" s="661" t="n">
        <f aca="false">DZ718*3.6</f>
        <v>48.6</v>
      </c>
      <c r="EB718" s="442" t="n">
        <v>7430</v>
      </c>
      <c r="EC718" s="443" t="n">
        <v>4.9</v>
      </c>
      <c r="ED718" s="443" t="n">
        <v>0.18</v>
      </c>
      <c r="EE718" s="443" t="n">
        <v>4</v>
      </c>
      <c r="EF718" s="443" t="n">
        <v>0.55</v>
      </c>
      <c r="EG718" s="444" t="n">
        <v>13</v>
      </c>
      <c r="EH718" s="441" t="n">
        <v>16</v>
      </c>
      <c r="EI718" s="430" t="n">
        <f aca="false">DY718</f>
        <v>7.79</v>
      </c>
      <c r="EJ718" s="448" t="n">
        <f aca="false">DZ718</f>
        <v>13.5</v>
      </c>
      <c r="EK718" s="449" t="n">
        <f aca="false">EA718</f>
        <v>48.6</v>
      </c>
      <c r="EL718" s="418" t="n">
        <f aca="false">EB718</f>
        <v>7430</v>
      </c>
      <c r="EM718" s="432" t="n">
        <f aca="false">EC718</f>
        <v>4.9</v>
      </c>
      <c r="EN718" s="432" t="n">
        <f aca="false">ED718</f>
        <v>0.18</v>
      </c>
      <c r="EO718" s="432" t="n">
        <f aca="false">EE718</f>
        <v>4</v>
      </c>
      <c r="EP718" s="432" t="n">
        <f aca="false">EF718</f>
        <v>0.55</v>
      </c>
      <c r="EQ718" s="431" t="n">
        <f aca="false">EG718</f>
        <v>13</v>
      </c>
      <c r="ER718" s="449" t="n">
        <f aca="false">EH718</f>
        <v>16</v>
      </c>
      <c r="ES718" s="450" t="n">
        <f aca="false">44000/(BA718+AF718)*24</f>
        <v>23.5089828357711</v>
      </c>
      <c r="ET718" s="451" t="n">
        <f aca="false">(BA718+AF718)/BA$6</f>
        <v>0.89838</v>
      </c>
      <c r="EU718" s="452" t="n">
        <f aca="false">BV718/1000/ES718*24</f>
        <v>0.397264022727273</v>
      </c>
      <c r="EV718" s="451" t="n">
        <f aca="false">EU718/$EU$6</f>
        <v>0.735674116161616</v>
      </c>
      <c r="EW718" s="514" t="n">
        <f aca="false">1-EM718/BY718</f>
        <v>0.767002195716669</v>
      </c>
      <c r="EX718" s="515" t="n">
        <f aca="false">BY718-EM718</f>
        <v>16.1302411006478</v>
      </c>
      <c r="EY718" s="514" t="n">
        <f aca="false">1-EJ718/BU718</f>
        <v>0.744318181818182</v>
      </c>
      <c r="EZ718" s="515" t="n">
        <f aca="false">BU718-EJ718</f>
        <v>39.3</v>
      </c>
      <c r="FA718" s="451" t="n">
        <f aca="false">1-EK718/BV718</f>
        <v>0.875108052996813</v>
      </c>
      <c r="FB718" s="432" t="n">
        <f aca="false">BV718-EK718</f>
        <v>340.536378815201</v>
      </c>
      <c r="FC718" s="453"/>
      <c r="FD718" s="432"/>
      <c r="FE718" s="453" t="n">
        <f aca="false">1-EQ718/CB718</f>
        <v>0.841463414634146</v>
      </c>
      <c r="FF718" s="431" t="n">
        <f aca="false">CB718-EQ718</f>
        <v>69</v>
      </c>
      <c r="FG718" s="406" t="n">
        <v>50400</v>
      </c>
      <c r="FH718" s="590" t="n">
        <v>523</v>
      </c>
      <c r="FI718" s="591" t="n">
        <v>31.66</v>
      </c>
      <c r="FJ718" s="592"/>
      <c r="FK718" s="456" t="n">
        <f aca="false">3000/BS718*24</f>
        <v>1.60288519334803</v>
      </c>
      <c r="FL718" s="531" t="n">
        <v>2200</v>
      </c>
      <c r="FM718" s="456" t="n">
        <f aca="false">FL718/BS718*1000</f>
        <v>48.977047574523</v>
      </c>
      <c r="FN718" s="531" t="n">
        <v>3336</v>
      </c>
      <c r="FO718" s="533" t="n">
        <f aca="false">FN718/11.15/1.2/1000</f>
        <v>0.24932735426009</v>
      </c>
      <c r="FP718" s="450" t="n">
        <f aca="false">FN718/BS718*1000</f>
        <v>74.2670139584586</v>
      </c>
      <c r="FQ718" s="458" t="n">
        <v>46.8</v>
      </c>
      <c r="FR718" s="459" t="n">
        <f aca="false">FQ718/BS718*1000</f>
        <v>1.04187537567622</v>
      </c>
      <c r="FS718" s="577" t="n">
        <v>7.74</v>
      </c>
      <c r="FT718" s="578" t="n">
        <v>12.4</v>
      </c>
      <c r="FU718" s="661" t="n">
        <f aca="false">FT718*3.6</f>
        <v>44.64</v>
      </c>
      <c r="FV718" s="580" t="n">
        <v>6</v>
      </c>
      <c r="FW718" s="581"/>
      <c r="FX718" s="580"/>
      <c r="FY718" s="453" t="n">
        <f aca="false">1-FV718/(EG718+DD718)</f>
        <v>0.538461538461538</v>
      </c>
      <c r="FZ718" s="453"/>
      <c r="GA718" s="430"/>
      <c r="GB718" s="514" t="n">
        <f aca="false">1-FT718/(DZ718+CW718)</f>
        <v>0.0814814814814815</v>
      </c>
      <c r="GC718" s="515" t="n">
        <f aca="false">(CW718+DZ718-FT718)</f>
        <v>1.1</v>
      </c>
      <c r="GD718" s="514" t="n">
        <f aca="false">1-FU718/(EA718+CX718)</f>
        <v>0.0814814814814815</v>
      </c>
      <c r="GE718" s="528" t="n">
        <f aca="false">CX718+EA718-FU718</f>
        <v>3.96</v>
      </c>
      <c r="GF718" s="462" t="n">
        <f aca="false">4100/BS718*24</f>
        <v>2.1906097642423</v>
      </c>
      <c r="GG718" s="607"/>
      <c r="GH718" s="451"/>
      <c r="GI718" s="406"/>
      <c r="GJ718" s="463"/>
      <c r="GK718" s="464"/>
      <c r="GL718" s="465"/>
      <c r="GM718" s="530"/>
      <c r="GN718" s="407"/>
      <c r="GO718" s="514"/>
      <c r="GP718" s="451"/>
      <c r="GQ718" s="578"/>
      <c r="GR718" s="456" t="n">
        <f aca="false">4300/BS718*24</f>
        <v>2.29746877713217</v>
      </c>
      <c r="GS718" s="532"/>
      <c r="GT718" s="532" t="n">
        <f aca="false">HD718</f>
        <v>36.27</v>
      </c>
      <c r="GU718" s="527"/>
      <c r="GV718" s="527"/>
      <c r="GW718" s="527" t="n">
        <f aca="false">1-HC718/FT718</f>
        <v>0.0564516129032259</v>
      </c>
      <c r="GX718" s="514" t="n">
        <f aca="false">1-HD718/FU718</f>
        <v>0.1875</v>
      </c>
      <c r="GY718" s="463"/>
      <c r="GZ718" s="406" t="n">
        <v>43581</v>
      </c>
      <c r="HA718" s="582" t="n">
        <v>8.16</v>
      </c>
      <c r="HB718" s="452" t="n">
        <v>7.95</v>
      </c>
      <c r="HC718" s="578" t="n">
        <v>11.7</v>
      </c>
      <c r="HD718" s="464" t="n">
        <f aca="false">HC718*3.1</f>
        <v>36.27</v>
      </c>
      <c r="HE718" s="464" t="n">
        <v>9.5</v>
      </c>
      <c r="HF718" s="464" t="n">
        <f aca="false">HE718*2.7</f>
        <v>25.65</v>
      </c>
      <c r="HG718" s="583"/>
      <c r="HH718" s="576" t="n">
        <v>8</v>
      </c>
      <c r="HI718" s="584" t="n">
        <v>7080</v>
      </c>
      <c r="HJ718" s="407" t="n">
        <f aca="false">HI718*0.67</f>
        <v>4743.6</v>
      </c>
      <c r="HK718" s="407"/>
      <c r="HL718" s="550"/>
      <c r="HM718" s="585"/>
      <c r="HN718" s="462" t="n">
        <v>4.68</v>
      </c>
      <c r="HO718" s="575"/>
      <c r="HP718" s="549" t="n">
        <v>0.04</v>
      </c>
      <c r="HQ718" s="586"/>
      <c r="HR718" s="587"/>
      <c r="HS718" s="521" t="n">
        <v>0.16</v>
      </c>
      <c r="HT718" s="588" t="n">
        <v>4</v>
      </c>
      <c r="HU718" s="523" t="n">
        <f aca="false">72500/BA718*24</f>
        <v>41.6277901385201</v>
      </c>
      <c r="HV718" s="514" t="n">
        <f aca="false">1-HC718/BE718</f>
        <v>0.778409090909091</v>
      </c>
      <c r="HW718" s="514" t="n">
        <f aca="false">1-HD718/BF718</f>
        <v>0.862091254752852</v>
      </c>
      <c r="HX718" s="514" t="n">
        <f aca="false">1-HN718/BK718</f>
        <v>0.792920353982301</v>
      </c>
      <c r="HY718" s="600" t="s">
        <v>290</v>
      </c>
    </row>
    <row r="719" s="599" customFormat="true" ht="15.9" hidden="false" customHeight="true" outlineLevel="0" collapsed="false">
      <c r="A719" s="401" t="n">
        <v>44201</v>
      </c>
      <c r="B719" s="516" t="n">
        <v>42852</v>
      </c>
      <c r="C719" s="403" t="n">
        <f aca="false">B719/$B$6</f>
        <v>0.85704</v>
      </c>
      <c r="D719" s="572"/>
      <c r="E719" s="573" t="n">
        <v>34.2</v>
      </c>
      <c r="F719" s="407"/>
      <c r="G719" s="407"/>
      <c r="H719" s="403"/>
      <c r="I719" s="574"/>
      <c r="J719" s="407"/>
      <c r="K719" s="575"/>
      <c r="L719" s="575"/>
      <c r="M719" s="575"/>
      <c r="N719" s="576"/>
      <c r="O719" s="576"/>
      <c r="P719" s="410"/>
      <c r="Q719" s="410" t="n">
        <v>2880</v>
      </c>
      <c r="R719" s="410"/>
      <c r="S719" s="410"/>
      <c r="T719" s="411" t="n">
        <v>4.98</v>
      </c>
      <c r="U719" s="410" t="n">
        <f aca="false">V719/2.9</f>
        <v>2973.10344827586</v>
      </c>
      <c r="V719" s="410" t="n">
        <v>8622</v>
      </c>
      <c r="W719" s="410" t="n">
        <v>2986</v>
      </c>
      <c r="X719" s="517" t="n">
        <v>480</v>
      </c>
      <c r="Y719" s="474"/>
      <c r="Z719" s="430"/>
      <c r="AA719" s="410"/>
      <c r="AB719" s="410"/>
      <c r="AC719" s="410"/>
      <c r="AD719" s="475"/>
      <c r="AE719" s="478"/>
      <c r="AF719" s="479" t="n">
        <f aca="false">X719+Q719</f>
        <v>3360</v>
      </c>
      <c r="AG719" s="478" t="n">
        <f aca="false">AF719/$AF$6</f>
        <v>1.344</v>
      </c>
      <c r="AH719" s="479" t="n">
        <f aca="false">AI719/2.9</f>
        <v>2548.37438423645</v>
      </c>
      <c r="AI719" s="479" t="n">
        <f aca="false">(V719*Q719+F719*X719)/AF719</f>
        <v>7390.28571428571</v>
      </c>
      <c r="AJ719" s="474" t="n">
        <f aca="false">(V719*Q719+X719*F719)/1000</f>
        <v>24831.36</v>
      </c>
      <c r="AK719" s="478" t="n">
        <f aca="false">AJ719/$AJ$6</f>
        <v>1.103616</v>
      </c>
      <c r="AL719" s="448"/>
      <c r="AM719" s="480"/>
      <c r="AN719" s="474"/>
      <c r="AO719" s="474"/>
      <c r="AP719" s="480"/>
      <c r="AQ719" s="448"/>
      <c r="AR719" s="474"/>
      <c r="AS719" s="474"/>
      <c r="AT719" s="474"/>
      <c r="AU719" s="448"/>
      <c r="AV719" s="481"/>
      <c r="AW719" s="480"/>
      <c r="AX719" s="480"/>
      <c r="AY719" s="481"/>
      <c r="AZ719" s="481"/>
      <c r="BA719" s="421" t="n">
        <f aca="false">CC719+DF719</f>
        <v>43667</v>
      </c>
      <c r="BB719" s="422" t="n">
        <f aca="false">BA719/$BA$6</f>
        <v>0.87334</v>
      </c>
      <c r="BC719" s="423"/>
      <c r="BD719" s="424" t="n">
        <v>7.96</v>
      </c>
      <c r="BE719" s="425" t="n">
        <v>45.2</v>
      </c>
      <c r="BF719" s="421" t="n">
        <v>272</v>
      </c>
      <c r="BG719" s="427" t="n">
        <v>7650</v>
      </c>
      <c r="BH719" s="421" t="n">
        <f aca="false">BG719*0.67</f>
        <v>5125.5</v>
      </c>
      <c r="BI719" s="433" t="n">
        <v>1421</v>
      </c>
      <c r="BJ719" s="422" t="n">
        <f aca="false">BI719/35.5*(23+35.5)/BH719</f>
        <v>0.456862332908778</v>
      </c>
      <c r="BK719" s="428" t="n">
        <v>22.2</v>
      </c>
      <c r="BL719" s="428" t="n">
        <v>12.8</v>
      </c>
      <c r="BM719" s="429" t="n">
        <v>6.7</v>
      </c>
      <c r="BN719" s="423" t="n">
        <v>1.3</v>
      </c>
      <c r="BO719" s="426" t="n">
        <v>89</v>
      </c>
      <c r="BP719" s="426" t="n">
        <v>32</v>
      </c>
      <c r="BQ719" s="424" t="n">
        <v>6.19</v>
      </c>
      <c r="BR719" s="422" t="n">
        <f aca="false">BQ719/$BQ$6</f>
        <v>0.859722222222222</v>
      </c>
      <c r="BS719" s="410" t="n">
        <f aca="false">BA719+AF719</f>
        <v>47027</v>
      </c>
      <c r="BT719" s="430" t="n">
        <f aca="false">BD719</f>
        <v>7.96</v>
      </c>
      <c r="BU719" s="431" t="n">
        <f aca="false">(AQ719*Y719+BA719*BE719)/(BA719+Y719)</f>
        <v>45.2</v>
      </c>
      <c r="BV719" s="431" t="n">
        <f aca="false">(BA719*BF719+AR719*AF719)/(AF719+BA719)</f>
        <v>252.566057796585</v>
      </c>
      <c r="BW719" s="431" t="n">
        <f aca="false">BG719</f>
        <v>7650</v>
      </c>
      <c r="BX719" s="431" t="n">
        <f aca="false">BW719*0.65</f>
        <v>4972.5</v>
      </c>
      <c r="BY719" s="431" t="n">
        <f aca="false">(BK719*BA719+AY719*AF719)/BS719</f>
        <v>20.6138473642801</v>
      </c>
      <c r="BZ719" s="431"/>
      <c r="CA719" s="432" t="n">
        <f aca="false">BN719</f>
        <v>1.3</v>
      </c>
      <c r="CB719" s="431" t="n">
        <f aca="false">BO719</f>
        <v>89</v>
      </c>
      <c r="CC719" s="433" t="n">
        <v>21899</v>
      </c>
      <c r="CD719" s="412" t="n">
        <f aca="false">CC719+AF719/2</f>
        <v>23579</v>
      </c>
      <c r="CE719" s="422" t="n">
        <f aca="false">CD719/25000</f>
        <v>0.94316</v>
      </c>
      <c r="CF719" s="434" t="n">
        <f aca="false">6700/CD719*24</f>
        <v>6.81962763475974</v>
      </c>
      <c r="CG719" s="435" t="n">
        <v>7.7</v>
      </c>
      <c r="CH719" s="428" t="n">
        <v>2.7</v>
      </c>
      <c r="CI719" s="447" t="n">
        <f aca="false">9500/CD719*24</f>
        <v>9.6696212731668</v>
      </c>
      <c r="CJ719" s="437" t="n">
        <v>22.4</v>
      </c>
      <c r="CK719" s="437" t="n">
        <v>2.2</v>
      </c>
      <c r="CL719" s="424" t="n">
        <v>7.68</v>
      </c>
      <c r="CM719" s="424" t="n">
        <v>15.7</v>
      </c>
      <c r="CN719" s="424" t="n">
        <v>126</v>
      </c>
      <c r="CO719" s="433" t="n">
        <v>4953</v>
      </c>
      <c r="CP719" s="433" t="n">
        <v>2400</v>
      </c>
      <c r="CQ719" s="438"/>
      <c r="CR719" s="438" t="n">
        <v>0.97</v>
      </c>
      <c r="CS719" s="425"/>
      <c r="CT719" s="433" t="n">
        <f aca="false">3500/CD719*24</f>
        <v>3.56249204800882</v>
      </c>
      <c r="CU719" s="435" t="n">
        <v>5.25</v>
      </c>
      <c r="CV719" s="439" t="n">
        <v>7.9</v>
      </c>
      <c r="CW719" s="440" t="n">
        <v>14.7</v>
      </c>
      <c r="CX719" s="661" t="n">
        <f aca="false">CW719*3.6</f>
        <v>52.92</v>
      </c>
      <c r="CY719" s="442" t="n">
        <v>7510</v>
      </c>
      <c r="CZ719" s="443" t="n">
        <v>5.1</v>
      </c>
      <c r="DA719" s="443" t="n">
        <v>0.22</v>
      </c>
      <c r="DB719" s="443" t="n">
        <v>2.9</v>
      </c>
      <c r="DC719" s="443" t="n">
        <v>0.5</v>
      </c>
      <c r="DD719" s="444" t="n">
        <v>10</v>
      </c>
      <c r="DE719" s="441" t="n">
        <v>16</v>
      </c>
      <c r="DF719" s="445" t="n">
        <v>21768</v>
      </c>
      <c r="DG719" s="446" t="n">
        <f aca="false">DF719+AF719/2</f>
        <v>23448</v>
      </c>
      <c r="DH719" s="422" t="n">
        <f aca="false">DG719/25000</f>
        <v>0.93792</v>
      </c>
      <c r="DI719" s="447" t="n">
        <f aca="false">6700/DG719*24</f>
        <v>6.85772773797339</v>
      </c>
      <c r="DJ719" s="435"/>
      <c r="DK719" s="428"/>
      <c r="DL719" s="447" t="n">
        <f aca="false">9500/DG719*24</f>
        <v>9.72364380757421</v>
      </c>
      <c r="DM719" s="423" t="n">
        <v>22.3</v>
      </c>
      <c r="DN719" s="423" t="n">
        <v>1.56</v>
      </c>
      <c r="DO719" s="424"/>
      <c r="DP719" s="424"/>
      <c r="DQ719" s="424"/>
      <c r="DR719" s="433" t="n">
        <v>4583</v>
      </c>
      <c r="DS719" s="433" t="n">
        <v>2200</v>
      </c>
      <c r="DT719" s="438" t="n">
        <f aca="false">DS719/DR719</f>
        <v>0.480034911629937</v>
      </c>
      <c r="DU719" s="438" t="n">
        <v>0.95</v>
      </c>
      <c r="DV719" s="425"/>
      <c r="DW719" s="447" t="n">
        <f aca="false">3500/DG719*24</f>
        <v>3.58239508700102</v>
      </c>
      <c r="DX719" s="435" t="n">
        <v>5.78</v>
      </c>
      <c r="DY719" s="439"/>
      <c r="DZ719" s="440"/>
      <c r="EA719" s="661"/>
      <c r="EB719" s="442"/>
      <c r="EC719" s="443"/>
      <c r="ED719" s="443"/>
      <c r="EE719" s="443"/>
      <c r="EF719" s="443"/>
      <c r="EG719" s="444"/>
      <c r="EH719" s="441"/>
      <c r="EI719" s="430" t="n">
        <f aca="false">CV719</f>
        <v>7.9</v>
      </c>
      <c r="EJ719" s="448" t="n">
        <f aca="false">CW719</f>
        <v>14.7</v>
      </c>
      <c r="EK719" s="449" t="n">
        <f aca="false">CX719</f>
        <v>52.92</v>
      </c>
      <c r="EL719" s="418" t="n">
        <f aca="false">CY719</f>
        <v>7510</v>
      </c>
      <c r="EM719" s="432" t="n">
        <f aca="false">CZ719</f>
        <v>5.1</v>
      </c>
      <c r="EN719" s="432" t="n">
        <f aca="false">DA719</f>
        <v>0.22</v>
      </c>
      <c r="EO719" s="432" t="n">
        <f aca="false">DB719</f>
        <v>2.9</v>
      </c>
      <c r="EP719" s="432" t="n">
        <f aca="false">DC719</f>
        <v>0.5</v>
      </c>
      <c r="EQ719" s="431" t="n">
        <f aca="false">DD719</f>
        <v>10</v>
      </c>
      <c r="ER719" s="449" t="n">
        <f aca="false">DE719</f>
        <v>16</v>
      </c>
      <c r="ES719" s="450" t="n">
        <f aca="false">44000/(BA719+AF719)*24</f>
        <v>22.455185319072</v>
      </c>
      <c r="ET719" s="451" t="n">
        <f aca="false">(BA719+AF719)/BA$6</f>
        <v>0.94054</v>
      </c>
      <c r="EU719" s="452" t="n">
        <f aca="false">BV719/1000/ES719*24</f>
        <v>0.269941454545454</v>
      </c>
      <c r="EV719" s="451" t="n">
        <f aca="false">EU719/$EU$6</f>
        <v>0.499891582491582</v>
      </c>
      <c r="EW719" s="514" t="n">
        <f aca="false">1-EM719/BY719</f>
        <v>0.752593491652736</v>
      </c>
      <c r="EX719" s="515" t="n">
        <f aca="false">BY719-EM719</f>
        <v>15.5138473642801</v>
      </c>
      <c r="EY719" s="514" t="n">
        <f aca="false">1-EJ719/BU719</f>
        <v>0.674778761061947</v>
      </c>
      <c r="EZ719" s="515" t="n">
        <f aca="false">BU719-EJ719</f>
        <v>30.5</v>
      </c>
      <c r="FA719" s="451" t="n">
        <f aca="false">1-EK719/BV719</f>
        <v>0.790470657610606</v>
      </c>
      <c r="FB719" s="432" t="n">
        <f aca="false">BV719-EK719</f>
        <v>199.646057796585</v>
      </c>
      <c r="FC719" s="453" t="n">
        <f aca="false">1-EP719/CA719</f>
        <v>0.615384615384615</v>
      </c>
      <c r="FD719" s="432" t="n">
        <f aca="false">CA719-EP719</f>
        <v>0.8</v>
      </c>
      <c r="FE719" s="453" t="n">
        <f aca="false">1-EQ719/CB719</f>
        <v>0.887640449438202</v>
      </c>
      <c r="FF719" s="431" t="n">
        <f aca="false">CB719-EQ719</f>
        <v>79</v>
      </c>
      <c r="FG719" s="406" t="n">
        <v>50400</v>
      </c>
      <c r="FH719" s="590" t="n">
        <v>437</v>
      </c>
      <c r="FI719" s="591" t="n">
        <v>12.7</v>
      </c>
      <c r="FJ719" s="592"/>
      <c r="FK719" s="456" t="n">
        <f aca="false">3000/BS719*24</f>
        <v>1.531035362664</v>
      </c>
      <c r="FL719" s="531" t="n">
        <v>2200</v>
      </c>
      <c r="FM719" s="456" t="n">
        <f aca="false">FL719/BS719*1000</f>
        <v>46.7816360814</v>
      </c>
      <c r="FN719" s="531" t="n">
        <v>3336</v>
      </c>
      <c r="FO719" s="533" t="n">
        <f aca="false">FN719/11.15/1.2/1000</f>
        <v>0.24932735426009</v>
      </c>
      <c r="FP719" s="450" t="n">
        <f aca="false">FN719/BS719*1000</f>
        <v>70.9379718034321</v>
      </c>
      <c r="FQ719" s="458" t="n">
        <v>46.8</v>
      </c>
      <c r="FR719" s="459" t="n">
        <f aca="false">FQ719/BS719*1000</f>
        <v>0.995172985731601</v>
      </c>
      <c r="FS719" s="577" t="n">
        <v>7.86</v>
      </c>
      <c r="FT719" s="578" t="n">
        <v>11.1</v>
      </c>
      <c r="FU719" s="661" t="n">
        <f aca="false">FT719*3.6</f>
        <v>39.96</v>
      </c>
      <c r="FV719" s="580" t="n">
        <v>4</v>
      </c>
      <c r="FW719" s="581" t="n">
        <v>0.18</v>
      </c>
      <c r="FX719" s="580" t="n">
        <v>8</v>
      </c>
      <c r="FY719" s="453" t="n">
        <f aca="false">1-FV719/(EG719+DD719)</f>
        <v>0.6</v>
      </c>
      <c r="FZ719" s="453" t="n">
        <f aca="false">1-FW719/(EF719+DC719)</f>
        <v>0.64</v>
      </c>
      <c r="GA719" s="430" t="n">
        <f aca="false">EF719+DC719-FW719</f>
        <v>0.32</v>
      </c>
      <c r="GB719" s="514" t="n">
        <f aca="false">1-FT719/(DZ719+CW719)</f>
        <v>0.244897959183673</v>
      </c>
      <c r="GC719" s="515" t="n">
        <f aca="false">CW719+DZ719-FT719</f>
        <v>3.6</v>
      </c>
      <c r="GD719" s="514" t="n">
        <f aca="false">1-FU719/(EA719+CX719)</f>
        <v>0.244897959183674</v>
      </c>
      <c r="GE719" s="528" t="n">
        <f aca="false">CX719+EA719-FU719</f>
        <v>12.96</v>
      </c>
      <c r="GF719" s="462" t="n">
        <f aca="false">4100/BS719*24</f>
        <v>2.0924149956408</v>
      </c>
      <c r="GG719" s="607"/>
      <c r="GH719" s="451"/>
      <c r="GI719" s="406"/>
      <c r="GJ719" s="463"/>
      <c r="GK719" s="464"/>
      <c r="GL719" s="465"/>
      <c r="GM719" s="530"/>
      <c r="GN719" s="407"/>
      <c r="GO719" s="514"/>
      <c r="GP719" s="451"/>
      <c r="GQ719" s="578"/>
      <c r="GR719" s="456" t="n">
        <f aca="false">4300/BS719*24</f>
        <v>2.1944840198184</v>
      </c>
      <c r="GS719" s="532"/>
      <c r="GT719" s="532" t="n">
        <f aca="false">HD719</f>
        <v>30.69</v>
      </c>
      <c r="GU719" s="527"/>
      <c r="GV719" s="527"/>
      <c r="GW719" s="527" t="n">
        <f aca="false">1-HC719/FT719</f>
        <v>0.108108108108108</v>
      </c>
      <c r="GX719" s="514" t="n">
        <f aca="false">1-HD719/FU719</f>
        <v>0.231981981981982</v>
      </c>
      <c r="GY719" s="463"/>
      <c r="GZ719" s="406" t="n">
        <v>48414</v>
      </c>
      <c r="HA719" s="582" t="n">
        <v>8.18</v>
      </c>
      <c r="HB719" s="452" t="n">
        <v>8</v>
      </c>
      <c r="HC719" s="578" t="n">
        <v>9.9</v>
      </c>
      <c r="HD719" s="464" t="n">
        <f aca="false">HC719*3.1</f>
        <v>30.69</v>
      </c>
      <c r="HE719" s="464" t="n">
        <v>10.2</v>
      </c>
      <c r="HF719" s="464" t="n">
        <f aca="false">HE719*2.7</f>
        <v>27.54</v>
      </c>
      <c r="HG719" s="583"/>
      <c r="HH719" s="576" t="n">
        <v>6</v>
      </c>
      <c r="HI719" s="584" t="n">
        <v>7160</v>
      </c>
      <c r="HJ719" s="407" t="n">
        <f aca="false">HI719*0.67</f>
        <v>4797.2</v>
      </c>
      <c r="HK719" s="407" t="n">
        <v>257</v>
      </c>
      <c r="HL719" s="550" t="n">
        <v>1440</v>
      </c>
      <c r="HM719" s="585" t="n">
        <v>4.7</v>
      </c>
      <c r="HN719" s="462" t="n">
        <v>3.64</v>
      </c>
      <c r="HO719" s="575" t="n">
        <v>0.23</v>
      </c>
      <c r="HP719" s="549" t="n">
        <v>0.06</v>
      </c>
      <c r="HQ719" s="586" t="n">
        <v>3.4</v>
      </c>
      <c r="HR719" s="587" t="n">
        <v>0.12</v>
      </c>
      <c r="HS719" s="521" t="n">
        <v>0.17</v>
      </c>
      <c r="HT719" s="588" t="n">
        <v>4</v>
      </c>
      <c r="HU719" s="523" t="n">
        <f aca="false">72500/BA719*24</f>
        <v>39.8470240685186</v>
      </c>
      <c r="HV719" s="514" t="n">
        <f aca="false">1-HC719/BE719</f>
        <v>0.780973451327434</v>
      </c>
      <c r="HW719" s="514" t="n">
        <f aca="false">1-HD719/BF719</f>
        <v>0.887169117647059</v>
      </c>
      <c r="HX719" s="514" t="n">
        <f aca="false">1-HN719/BK719</f>
        <v>0.836036036036036</v>
      </c>
      <c r="HY719" s="600"/>
    </row>
    <row r="720" s="599" customFormat="true" ht="15.9" hidden="false" customHeight="true" outlineLevel="0" collapsed="false">
      <c r="A720" s="401" t="n">
        <v>44202</v>
      </c>
      <c r="B720" s="516" t="n">
        <v>43333</v>
      </c>
      <c r="C720" s="403" t="n">
        <f aca="false">B720/$B$6</f>
        <v>0.86666</v>
      </c>
      <c r="D720" s="572"/>
      <c r="E720" s="573" t="n">
        <v>37.2</v>
      </c>
      <c r="F720" s="407"/>
      <c r="G720" s="407"/>
      <c r="H720" s="403"/>
      <c r="I720" s="574"/>
      <c r="J720" s="407"/>
      <c r="K720" s="575"/>
      <c r="L720" s="575"/>
      <c r="M720" s="575"/>
      <c r="N720" s="576"/>
      <c r="O720" s="576"/>
      <c r="P720" s="410"/>
      <c r="Q720" s="410" t="n">
        <v>2880</v>
      </c>
      <c r="R720" s="410"/>
      <c r="S720" s="410"/>
      <c r="T720" s="411" t="n">
        <v>4.9</v>
      </c>
      <c r="U720" s="410" t="n">
        <f aca="false">V720/2.9</f>
        <v>3026.20689655172</v>
      </c>
      <c r="V720" s="410" t="n">
        <v>8776</v>
      </c>
      <c r="W720" s="410" t="n">
        <v>2308</v>
      </c>
      <c r="X720" s="517" t="n">
        <v>480</v>
      </c>
      <c r="Y720" s="474"/>
      <c r="Z720" s="430"/>
      <c r="AA720" s="410"/>
      <c r="AB720" s="410"/>
      <c r="AC720" s="410"/>
      <c r="AD720" s="475"/>
      <c r="AE720" s="478"/>
      <c r="AF720" s="479" t="n">
        <f aca="false">X720+Q720</f>
        <v>3360</v>
      </c>
      <c r="AG720" s="478" t="n">
        <f aca="false">AF720/$AF$6</f>
        <v>1.344</v>
      </c>
      <c r="AH720" s="479" t="n">
        <f aca="false">AI720/2.9</f>
        <v>2593.89162561576</v>
      </c>
      <c r="AI720" s="479" t="n">
        <f aca="false">(V720*Q720+F720*X720)/AF720</f>
        <v>7522.28571428571</v>
      </c>
      <c r="AJ720" s="474" t="n">
        <f aca="false">(V720*Q720+X720*F720)/1000</f>
        <v>25274.88</v>
      </c>
      <c r="AK720" s="478" t="n">
        <f aca="false">AJ720/$AJ$6</f>
        <v>1.123328</v>
      </c>
      <c r="AL720" s="448" t="n">
        <v>37</v>
      </c>
      <c r="AM720" s="480"/>
      <c r="AN720" s="474" t="n">
        <v>4756</v>
      </c>
      <c r="AO720" s="474" t="n">
        <v>4759</v>
      </c>
      <c r="AP720" s="480" t="n">
        <v>7.07</v>
      </c>
      <c r="AQ720" s="448" t="n">
        <v>703</v>
      </c>
      <c r="AR720" s="474" t="n">
        <f aca="false">AQ720*3</f>
        <v>2109</v>
      </c>
      <c r="AS720" s="658" t="n">
        <f aca="false">AR720/AQ720</f>
        <v>3</v>
      </c>
      <c r="AT720" s="474" t="n">
        <v>4440</v>
      </c>
      <c r="AU720" s="448"/>
      <c r="AV720" s="481" t="n">
        <v>0.7</v>
      </c>
      <c r="AW720" s="480"/>
      <c r="AX720" s="480"/>
      <c r="AY720" s="481"/>
      <c r="AZ720" s="481"/>
      <c r="BA720" s="421" t="n">
        <f aca="false">CC720+DF720</f>
        <v>40362</v>
      </c>
      <c r="BB720" s="422" t="n">
        <f aca="false">BA720/$BA$6</f>
        <v>0.80724</v>
      </c>
      <c r="BC720" s="423"/>
      <c r="BD720" s="424" t="n">
        <v>7.82</v>
      </c>
      <c r="BE720" s="425" t="n">
        <v>42.7</v>
      </c>
      <c r="BF720" s="421" t="n">
        <v>295</v>
      </c>
      <c r="BG720" s="427" t="n">
        <v>7700</v>
      </c>
      <c r="BH720" s="421" t="n">
        <f aca="false">BG720*0.67</f>
        <v>5159</v>
      </c>
      <c r="BI720" s="433"/>
      <c r="BJ720" s="422"/>
      <c r="BK720" s="428" t="n">
        <v>21.7</v>
      </c>
      <c r="BL720" s="428"/>
      <c r="BM720" s="429"/>
      <c r="BN720" s="423"/>
      <c r="BO720" s="426" t="n">
        <v>90</v>
      </c>
      <c r="BP720" s="426"/>
      <c r="BQ720" s="424" t="n">
        <v>5.58</v>
      </c>
      <c r="BR720" s="422" t="n">
        <f aca="false">BQ720/$BQ$6</f>
        <v>0.775</v>
      </c>
      <c r="BS720" s="410" t="n">
        <f aca="false">BA720+AF720</f>
        <v>43722</v>
      </c>
      <c r="BT720" s="430" t="n">
        <f aca="false">(BD720*BA720+AP720*AF720)/(AF720+BA720)</f>
        <v>7.76236311239193</v>
      </c>
      <c r="BU720" s="431" t="n">
        <f aca="false">(AQ720*Y720+BA720*BE720)/(BA720+Y720)</f>
        <v>42.7</v>
      </c>
      <c r="BV720" s="431" t="n">
        <f aca="false">(BA720*BF720+AR720*AF720)/(AF720+BA720)</f>
        <v>434.40441882805</v>
      </c>
      <c r="BW720" s="431" t="n">
        <f aca="false">(BA720*BG720+AS720*AF720)/(AF720+BA720)</f>
        <v>7108.49183477426</v>
      </c>
      <c r="BX720" s="431" t="n">
        <f aca="false">BW720*0.65</f>
        <v>4620.51969260327</v>
      </c>
      <c r="BY720" s="431" t="n">
        <f aca="false">(BK720*BA720+AZ720*AF720)/BS720</f>
        <v>20.0323727185399</v>
      </c>
      <c r="BZ720" s="431"/>
      <c r="CA720" s="432"/>
      <c r="CB720" s="431" t="n">
        <f aca="false">BO720</f>
        <v>90</v>
      </c>
      <c r="CC720" s="433" t="n">
        <v>20467</v>
      </c>
      <c r="CD720" s="412" t="n">
        <f aca="false">CC720+AF720/2</f>
        <v>22147</v>
      </c>
      <c r="CE720" s="422" t="n">
        <f aca="false">CD720/25000</f>
        <v>0.88588</v>
      </c>
      <c r="CF720" s="434" t="n">
        <f aca="false">6700/CD720*24</f>
        <v>7.26057705332551</v>
      </c>
      <c r="CG720" s="435"/>
      <c r="CH720" s="428"/>
      <c r="CI720" s="447" t="n">
        <f aca="false">9500/CD720*24</f>
        <v>10.2948480606854</v>
      </c>
      <c r="CJ720" s="437" t="n">
        <v>21.7</v>
      </c>
      <c r="CK720" s="437" t="n">
        <v>3.26</v>
      </c>
      <c r="CL720" s="424"/>
      <c r="CM720" s="424"/>
      <c r="CN720" s="424"/>
      <c r="CO720" s="433"/>
      <c r="CP720" s="433"/>
      <c r="CQ720" s="438"/>
      <c r="CR720" s="438" t="n">
        <v>0.96</v>
      </c>
      <c r="CS720" s="425"/>
      <c r="CT720" s="433" t="n">
        <f aca="false">3500/CD720*24</f>
        <v>3.79283875919989</v>
      </c>
      <c r="CU720" s="435" t="n">
        <v>5.85</v>
      </c>
      <c r="CV720" s="439"/>
      <c r="CW720" s="440"/>
      <c r="CX720" s="661"/>
      <c r="CY720" s="442"/>
      <c r="CZ720" s="443"/>
      <c r="DA720" s="443"/>
      <c r="DB720" s="443"/>
      <c r="DC720" s="443"/>
      <c r="DD720" s="444"/>
      <c r="DE720" s="441"/>
      <c r="DF720" s="445" t="n">
        <v>19895</v>
      </c>
      <c r="DG720" s="446" t="n">
        <f aca="false">DF720+AF720/2</f>
        <v>21575</v>
      </c>
      <c r="DH720" s="422" t="n">
        <f aca="false">DG720/25000</f>
        <v>0.863</v>
      </c>
      <c r="DI720" s="447" t="n">
        <f aca="false">6700/DG720*24</f>
        <v>7.45307068366165</v>
      </c>
      <c r="DJ720" s="435" t="n">
        <v>7.59</v>
      </c>
      <c r="DK720" s="428" t="n">
        <v>2.9</v>
      </c>
      <c r="DL720" s="447" t="n">
        <f aca="false">9500/DG720*24</f>
        <v>10.5677867902665</v>
      </c>
      <c r="DM720" s="423" t="n">
        <v>21.7</v>
      </c>
      <c r="DN720" s="423" t="n">
        <v>2.66</v>
      </c>
      <c r="DO720" s="424" t="n">
        <v>7.62</v>
      </c>
      <c r="DP720" s="424" t="n">
        <v>15.4</v>
      </c>
      <c r="DQ720" s="424" t="n">
        <v>110</v>
      </c>
      <c r="DR720" s="433"/>
      <c r="DS720" s="433"/>
      <c r="DT720" s="438"/>
      <c r="DU720" s="438" t="n">
        <v>0.96</v>
      </c>
      <c r="DV720" s="425"/>
      <c r="DW720" s="447" t="n">
        <f aca="false">3500/DG720*24</f>
        <v>3.89339513325608</v>
      </c>
      <c r="DX720" s="435" t="n">
        <v>6.07</v>
      </c>
      <c r="DY720" s="439" t="n">
        <v>7.86</v>
      </c>
      <c r="DZ720" s="440" t="n">
        <v>13.6</v>
      </c>
      <c r="EA720" s="661" t="n">
        <f aca="false">DZ720*3.6</f>
        <v>48.96</v>
      </c>
      <c r="EB720" s="442" t="n">
        <v>7250</v>
      </c>
      <c r="EC720" s="443" t="n">
        <v>4.9</v>
      </c>
      <c r="ED720" s="443" t="n">
        <v>0.21</v>
      </c>
      <c r="EE720" s="443" t="n">
        <v>3.9</v>
      </c>
      <c r="EF720" s="443" t="n">
        <v>0.5</v>
      </c>
      <c r="EG720" s="444" t="n">
        <v>4</v>
      </c>
      <c r="EH720" s="441" t="n">
        <v>16</v>
      </c>
      <c r="EI720" s="430" t="n">
        <f aca="false">DY720</f>
        <v>7.86</v>
      </c>
      <c r="EJ720" s="448" t="n">
        <f aca="false">DZ720</f>
        <v>13.6</v>
      </c>
      <c r="EK720" s="449" t="n">
        <f aca="false">EA720</f>
        <v>48.96</v>
      </c>
      <c r="EL720" s="418" t="n">
        <f aca="false">EB720</f>
        <v>7250</v>
      </c>
      <c r="EM720" s="432" t="n">
        <f aca="false">EC720</f>
        <v>4.9</v>
      </c>
      <c r="EN720" s="432" t="n">
        <f aca="false">ED720</f>
        <v>0.21</v>
      </c>
      <c r="EO720" s="432" t="n">
        <f aca="false">EE720</f>
        <v>3.9</v>
      </c>
      <c r="EP720" s="432" t="n">
        <f aca="false">EF720</f>
        <v>0.5</v>
      </c>
      <c r="EQ720" s="431" t="n">
        <f aca="false">EG720</f>
        <v>4</v>
      </c>
      <c r="ER720" s="449" t="n">
        <f aca="false">EH720</f>
        <v>16</v>
      </c>
      <c r="ES720" s="450" t="n">
        <f aca="false">44000/(BA720+AF720)*24</f>
        <v>24.1526005214766</v>
      </c>
      <c r="ET720" s="451" t="n">
        <f aca="false">(BA720+AF720)/BA$6</f>
        <v>0.87444</v>
      </c>
      <c r="EU720" s="452" t="n">
        <f aca="false">BV720/1000/ES720*24</f>
        <v>0.431659772727273</v>
      </c>
      <c r="EV720" s="451" t="n">
        <f aca="false">EU720/$EU$6</f>
        <v>0.799369949494949</v>
      </c>
      <c r="EW720" s="514" t="n">
        <f aca="false">1-EM720/BY720</f>
        <v>0.755395924943775</v>
      </c>
      <c r="EX720" s="515" t="n">
        <f aca="false">BY720-EM720</f>
        <v>15.1323727185399</v>
      </c>
      <c r="EY720" s="514" t="n">
        <f aca="false">1-EJ720/BU720</f>
        <v>0.681498829039813</v>
      </c>
      <c r="EZ720" s="515" t="n">
        <f aca="false">BU720-EJ720</f>
        <v>29.1</v>
      </c>
      <c r="FA720" s="451" t="n">
        <f aca="false">1-EK720/BV720</f>
        <v>0.887293964154219</v>
      </c>
      <c r="FB720" s="432" t="n">
        <f aca="false">BV720-EK720</f>
        <v>385.44441882805</v>
      </c>
      <c r="FC720" s="453"/>
      <c r="FD720" s="432"/>
      <c r="FE720" s="453" t="n">
        <f aca="false">1-EQ720/CB720</f>
        <v>0.955555555555556</v>
      </c>
      <c r="FF720" s="431" t="n">
        <f aca="false">CB720-EQ720</f>
        <v>86</v>
      </c>
      <c r="FG720" s="406" t="n">
        <v>50400</v>
      </c>
      <c r="FH720" s="590" t="n">
        <v>244</v>
      </c>
      <c r="FI720" s="591" t="n">
        <v>25.5</v>
      </c>
      <c r="FJ720" s="592"/>
      <c r="FK720" s="456" t="n">
        <f aca="false">3000/BS720*24</f>
        <v>1.6467682173734</v>
      </c>
      <c r="FL720" s="531" t="n">
        <v>2200</v>
      </c>
      <c r="FM720" s="456" t="n">
        <f aca="false">FL720/BS720*1000</f>
        <v>50.3179177530763</v>
      </c>
      <c r="FN720" s="531" t="n">
        <v>5499</v>
      </c>
      <c r="FO720" s="533" t="n">
        <f aca="false">FN720/11.15/1.2/1000</f>
        <v>0.410986547085202</v>
      </c>
      <c r="FP720" s="450" t="n">
        <f aca="false">FN720/BS720*1000</f>
        <v>125.771922601894</v>
      </c>
      <c r="FQ720" s="458" t="n">
        <v>46.8</v>
      </c>
      <c r="FR720" s="459" t="n">
        <f aca="false">FQ720/BS720*1000</f>
        <v>1.07039934129271</v>
      </c>
      <c r="FS720" s="577" t="n">
        <v>7.88</v>
      </c>
      <c r="FT720" s="578" t="n">
        <v>11</v>
      </c>
      <c r="FU720" s="661" t="n">
        <f aca="false">FT720*3.6</f>
        <v>39.6</v>
      </c>
      <c r="FV720" s="580" t="n">
        <v>6</v>
      </c>
      <c r="FW720" s="581"/>
      <c r="FX720" s="580"/>
      <c r="FY720" s="453" t="n">
        <f aca="false">1-FV720/(EG720+DD720)</f>
        <v>-0.5</v>
      </c>
      <c r="FZ720" s="453"/>
      <c r="GA720" s="430"/>
      <c r="GB720" s="514" t="n">
        <f aca="false">1-FT720/(DZ720+CW720)</f>
        <v>0.191176470588235</v>
      </c>
      <c r="GC720" s="515" t="n">
        <f aca="false">(CW720+DZ720-FT720)</f>
        <v>2.6</v>
      </c>
      <c r="GD720" s="514" t="n">
        <f aca="false">1-FU720/(EA720+CX720)</f>
        <v>0.191176470588235</v>
      </c>
      <c r="GE720" s="528" t="n">
        <f aca="false">CX720+EA720-FU720</f>
        <v>9.36</v>
      </c>
      <c r="GF720" s="462" t="n">
        <f aca="false">4100/BS720*24</f>
        <v>2.25058323041032</v>
      </c>
      <c r="GG720" s="607"/>
      <c r="GH720" s="451"/>
      <c r="GI720" s="406"/>
      <c r="GJ720" s="463"/>
      <c r="GK720" s="464"/>
      <c r="GL720" s="465"/>
      <c r="GM720" s="530"/>
      <c r="GN720" s="407"/>
      <c r="GO720" s="514"/>
      <c r="GP720" s="451"/>
      <c r="GQ720" s="578"/>
      <c r="GR720" s="456" t="n">
        <f aca="false">4300/BS720*24</f>
        <v>2.36036777823521</v>
      </c>
      <c r="GS720" s="532"/>
      <c r="GT720" s="532" t="n">
        <f aca="false">HD720</f>
        <v>33.79</v>
      </c>
      <c r="GU720" s="527"/>
      <c r="GV720" s="527"/>
      <c r="GW720" s="527" t="n">
        <f aca="false">1-HC720/FT720</f>
        <v>0.00909090909090904</v>
      </c>
      <c r="GX720" s="514" t="n">
        <f aca="false">1-HD720/FU720</f>
        <v>0.146717171717172</v>
      </c>
      <c r="GY720" s="463"/>
      <c r="GZ720" s="406" t="n">
        <v>44628</v>
      </c>
      <c r="HA720" s="582" t="n">
        <v>8.21</v>
      </c>
      <c r="HB720" s="452" t="n">
        <v>8.03</v>
      </c>
      <c r="HC720" s="578" t="n">
        <v>10.9</v>
      </c>
      <c r="HD720" s="464" t="n">
        <f aca="false">HC720*3.1</f>
        <v>33.79</v>
      </c>
      <c r="HE720" s="464" t="n">
        <v>10.3</v>
      </c>
      <c r="HF720" s="464" t="n">
        <f aca="false">HE720*2.7</f>
        <v>27.81</v>
      </c>
      <c r="HG720" s="583"/>
      <c r="HH720" s="576" t="n">
        <v>6</v>
      </c>
      <c r="HI720" s="584" t="n">
        <v>7080</v>
      </c>
      <c r="HJ720" s="407" t="n">
        <f aca="false">HI720*0.67</f>
        <v>4743.6</v>
      </c>
      <c r="HK720" s="407"/>
      <c r="HL720" s="550"/>
      <c r="HM720" s="585"/>
      <c r="HN720" s="462" t="n">
        <v>4.53</v>
      </c>
      <c r="HO720" s="575"/>
      <c r="HP720" s="549" t="n">
        <v>0.06</v>
      </c>
      <c r="HQ720" s="586"/>
      <c r="HR720" s="587"/>
      <c r="HS720" s="521" t="n">
        <v>0.16</v>
      </c>
      <c r="HT720" s="588" t="n">
        <v>8</v>
      </c>
      <c r="HU720" s="523" t="n">
        <f aca="false">72500/BA720*24</f>
        <v>43.1098558049651</v>
      </c>
      <c r="HV720" s="514" t="n">
        <f aca="false">1-HC720/BE720</f>
        <v>0.744730679156909</v>
      </c>
      <c r="HW720" s="514" t="n">
        <f aca="false">1-HD720/BF720</f>
        <v>0.885457627118644</v>
      </c>
      <c r="HX720" s="514" t="n">
        <f aca="false">1-HN720/BK720</f>
        <v>0.791244239631336</v>
      </c>
      <c r="HY720" s="600"/>
    </row>
    <row r="721" s="599" customFormat="true" ht="15.9" hidden="false" customHeight="true" outlineLevel="0" collapsed="false">
      <c r="A721" s="401" t="n">
        <v>44203</v>
      </c>
      <c r="B721" s="516" t="n">
        <v>33442</v>
      </c>
      <c r="C721" s="403" t="n">
        <f aca="false">B721/$B$6</f>
        <v>0.66884</v>
      </c>
      <c r="D721" s="572"/>
      <c r="E721" s="573" t="n">
        <v>39</v>
      </c>
      <c r="F721" s="407"/>
      <c r="G721" s="407"/>
      <c r="H721" s="403"/>
      <c r="I721" s="574"/>
      <c r="J721" s="407"/>
      <c r="K721" s="575"/>
      <c r="L721" s="575"/>
      <c r="M721" s="575"/>
      <c r="N721" s="576"/>
      <c r="O721" s="576"/>
      <c r="P721" s="410"/>
      <c r="Q721" s="410" t="n">
        <v>2880</v>
      </c>
      <c r="R721" s="410"/>
      <c r="S721" s="410"/>
      <c r="T721" s="411" t="n">
        <v>4.94</v>
      </c>
      <c r="U721" s="410" t="n">
        <f aca="false">V721/2.9</f>
        <v>3049.65517241379</v>
      </c>
      <c r="V721" s="410" t="n">
        <v>8844</v>
      </c>
      <c r="W721" s="410" t="n">
        <v>2555</v>
      </c>
      <c r="X721" s="517" t="n">
        <v>480</v>
      </c>
      <c r="Y721" s="474"/>
      <c r="Z721" s="430"/>
      <c r="AA721" s="410"/>
      <c r="AB721" s="410"/>
      <c r="AC721" s="410"/>
      <c r="AD721" s="475"/>
      <c r="AE721" s="478"/>
      <c r="AF721" s="479" t="n">
        <f aca="false">X721+Q721</f>
        <v>3360</v>
      </c>
      <c r="AG721" s="478" t="n">
        <f aca="false">AF721/$AF$6</f>
        <v>1.344</v>
      </c>
      <c r="AH721" s="479" t="n">
        <f aca="false">AI721/2.9</f>
        <v>2613.99014778325</v>
      </c>
      <c r="AI721" s="479" t="n">
        <f aca="false">(V721*Q721+F721*X721)/AF721</f>
        <v>7580.57142857143</v>
      </c>
      <c r="AJ721" s="474" t="n">
        <f aca="false">(V721*Q721+X721*F721)/1000</f>
        <v>25470.72</v>
      </c>
      <c r="AK721" s="478" t="n">
        <f aca="false">AJ721/$AJ$6</f>
        <v>1.132032</v>
      </c>
      <c r="AL721" s="448" t="n">
        <v>37</v>
      </c>
      <c r="AM721" s="480"/>
      <c r="AN721" s="474" t="n">
        <v>4810</v>
      </c>
      <c r="AO721" s="474" t="n">
        <v>4790</v>
      </c>
      <c r="AP721" s="480" t="n">
        <v>7.06</v>
      </c>
      <c r="AQ721" s="448" t="n">
        <v>662</v>
      </c>
      <c r="AR721" s="474" t="n">
        <f aca="false">AQ721*3</f>
        <v>1986</v>
      </c>
      <c r="AS721" s="658" t="n">
        <f aca="false">AR721/AQ721</f>
        <v>3</v>
      </c>
      <c r="AT721" s="474" t="n">
        <v>4290</v>
      </c>
      <c r="AU721" s="448"/>
      <c r="AV721" s="481" t="n">
        <v>1</v>
      </c>
      <c r="AW721" s="480"/>
      <c r="AX721" s="480"/>
      <c r="AY721" s="481"/>
      <c r="AZ721" s="481"/>
      <c r="BA721" s="421" t="n">
        <f aca="false">CC721+DF721</f>
        <v>40239</v>
      </c>
      <c r="BB721" s="422" t="n">
        <f aca="false">BA721/$BA$6</f>
        <v>0.80478</v>
      </c>
      <c r="BC721" s="423"/>
      <c r="BD721" s="424" t="n">
        <v>7.97</v>
      </c>
      <c r="BE721" s="425" t="n">
        <v>44.5</v>
      </c>
      <c r="BF721" s="421" t="n">
        <v>257</v>
      </c>
      <c r="BG721" s="427" t="n">
        <v>7250</v>
      </c>
      <c r="BH721" s="421" t="n">
        <f aca="false">BG721*0.67</f>
        <v>4857.5</v>
      </c>
      <c r="BI721" s="433"/>
      <c r="BJ721" s="422"/>
      <c r="BK721" s="428" t="n">
        <v>18.8</v>
      </c>
      <c r="BL721" s="428"/>
      <c r="BM721" s="429"/>
      <c r="BN721" s="423"/>
      <c r="BO721" s="426" t="n">
        <v>112</v>
      </c>
      <c r="BP721" s="426"/>
      <c r="BQ721" s="424" t="n">
        <v>5.37</v>
      </c>
      <c r="BR721" s="422" t="n">
        <f aca="false">BQ721/$BQ$6</f>
        <v>0.745833333333333</v>
      </c>
      <c r="BS721" s="410" t="n">
        <f aca="false">BA721+AF721</f>
        <v>43599</v>
      </c>
      <c r="BT721" s="430" t="n">
        <f aca="false">(BD721*BA721+AP721*AF721)/(AF721+BA721)</f>
        <v>7.89986995114567</v>
      </c>
      <c r="BU721" s="431" t="n">
        <f aca="false">(AQ721*Y721+BA721*BE721)/(BA721+Y721)</f>
        <v>44.5</v>
      </c>
      <c r="BV721" s="431" t="n">
        <f aca="false">(BA721*BF721+AR721*AF721)/(AF721+BA721)</f>
        <v>390.24709282323</v>
      </c>
      <c r="BW721" s="431" t="n">
        <f aca="false">(BA721*BG721+AS721*AF721)/(AF721+BA721)</f>
        <v>6691.50278676116</v>
      </c>
      <c r="BX721" s="431" t="n">
        <f aca="false">BW721*0.65</f>
        <v>4349.47681139476</v>
      </c>
      <c r="BY721" s="431" t="n">
        <f aca="false">(BK721*BA721+AZ721*AF721)/BS721</f>
        <v>17.3511594302622</v>
      </c>
      <c r="BZ721" s="431"/>
      <c r="CA721" s="432"/>
      <c r="CB721" s="431" t="n">
        <f aca="false">BO721</f>
        <v>112</v>
      </c>
      <c r="CC721" s="433" t="n">
        <v>19739</v>
      </c>
      <c r="CD721" s="412" t="n">
        <f aca="false">CC721+AF721/2</f>
        <v>21419</v>
      </c>
      <c r="CE721" s="422" t="n">
        <f aca="false">CD721/25000</f>
        <v>0.85676</v>
      </c>
      <c r="CF721" s="434" t="n">
        <f aca="false">6700/CD721*24</f>
        <v>7.50735328446706</v>
      </c>
      <c r="CG721" s="435" t="n">
        <v>7.68</v>
      </c>
      <c r="CH721" s="428" t="n">
        <v>2.6</v>
      </c>
      <c r="CI721" s="447" t="n">
        <f aca="false">9500/CD721*24</f>
        <v>10.6447546570802</v>
      </c>
      <c r="CJ721" s="437" t="n">
        <v>21.2</v>
      </c>
      <c r="CK721" s="437" t="n">
        <v>1.99</v>
      </c>
      <c r="CL721" s="424" t="n">
        <v>7.71</v>
      </c>
      <c r="CM721" s="424" t="n">
        <v>14.9</v>
      </c>
      <c r="CN721" s="424" t="n">
        <v>110</v>
      </c>
      <c r="CO721" s="433"/>
      <c r="CP721" s="433"/>
      <c r="CQ721" s="438"/>
      <c r="CR721" s="438" t="n">
        <v>0.95</v>
      </c>
      <c r="CS721" s="425"/>
      <c r="CT721" s="433" t="n">
        <f aca="false">3500/CD721*24</f>
        <v>3.92175171576638</v>
      </c>
      <c r="CU721" s="435" t="n">
        <v>4.75</v>
      </c>
      <c r="CV721" s="439" t="n">
        <v>7.9</v>
      </c>
      <c r="CW721" s="440" t="n">
        <v>13.3</v>
      </c>
      <c r="CX721" s="661" t="n">
        <f aca="false">CW721*3.6</f>
        <v>47.88</v>
      </c>
      <c r="CY721" s="442" t="n">
        <v>7340</v>
      </c>
      <c r="CZ721" s="443" t="n">
        <v>4.7</v>
      </c>
      <c r="DA721" s="443" t="n">
        <v>0.26</v>
      </c>
      <c r="DB721" s="443" t="n">
        <v>3.7</v>
      </c>
      <c r="DC721" s="443" t="n">
        <v>0.55</v>
      </c>
      <c r="DD721" s="444" t="n">
        <v>9</v>
      </c>
      <c r="DE721" s="441" t="n">
        <v>16</v>
      </c>
      <c r="DF721" s="445" t="n">
        <v>20500</v>
      </c>
      <c r="DG721" s="446" t="n">
        <f aca="false">DF721+AF721/2</f>
        <v>22180</v>
      </c>
      <c r="DH721" s="422" t="n">
        <f aca="false">DG721/25000</f>
        <v>0.8872</v>
      </c>
      <c r="DI721" s="447" t="n">
        <f aca="false">6700/DG721*24</f>
        <v>7.2497745716862</v>
      </c>
      <c r="DJ721" s="435"/>
      <c r="DK721" s="428"/>
      <c r="DL721" s="447" t="n">
        <f aca="false">9500/DG721*24</f>
        <v>10.2795311091073</v>
      </c>
      <c r="DM721" s="423" t="n">
        <v>21.1</v>
      </c>
      <c r="DN721" s="423" t="n">
        <v>2.03</v>
      </c>
      <c r="DO721" s="424"/>
      <c r="DP721" s="424"/>
      <c r="DQ721" s="424"/>
      <c r="DR721" s="433"/>
      <c r="DS721" s="433"/>
      <c r="DT721" s="438"/>
      <c r="DU721" s="438" t="n">
        <v>0.96</v>
      </c>
      <c r="DV721" s="425"/>
      <c r="DW721" s="447" t="n">
        <f aca="false">3500/DG721*24</f>
        <v>3.78719567177637</v>
      </c>
      <c r="DX721" s="435" t="n">
        <v>5.13</v>
      </c>
      <c r="DY721" s="439"/>
      <c r="DZ721" s="440"/>
      <c r="EA721" s="661"/>
      <c r="EB721" s="442"/>
      <c r="EC721" s="443"/>
      <c r="ED721" s="443"/>
      <c r="EE721" s="443"/>
      <c r="EF721" s="443"/>
      <c r="EG721" s="444"/>
      <c r="EH721" s="441"/>
      <c r="EI721" s="430" t="n">
        <f aca="false">CV721</f>
        <v>7.9</v>
      </c>
      <c r="EJ721" s="448" t="n">
        <f aca="false">CW721</f>
        <v>13.3</v>
      </c>
      <c r="EK721" s="449" t="n">
        <f aca="false">CX721</f>
        <v>47.88</v>
      </c>
      <c r="EL721" s="418" t="n">
        <f aca="false">CY721</f>
        <v>7340</v>
      </c>
      <c r="EM721" s="432" t="n">
        <f aca="false">CZ721</f>
        <v>4.7</v>
      </c>
      <c r="EN721" s="432" t="n">
        <f aca="false">DA721</f>
        <v>0.26</v>
      </c>
      <c r="EO721" s="432" t="n">
        <f aca="false">DB721</f>
        <v>3.7</v>
      </c>
      <c r="EP721" s="432" t="n">
        <f aca="false">DC721</f>
        <v>0.55</v>
      </c>
      <c r="EQ721" s="431" t="n">
        <f aca="false">DD721</f>
        <v>9</v>
      </c>
      <c r="ER721" s="449" t="n">
        <f aca="false">DE721</f>
        <v>16</v>
      </c>
      <c r="ES721" s="450" t="n">
        <f aca="false">44000/(BA721+AF721)*24</f>
        <v>24.2207390077754</v>
      </c>
      <c r="ET721" s="451" t="n">
        <f aca="false">(BA721+AF721)/BA$6</f>
        <v>0.87198</v>
      </c>
      <c r="EU721" s="452" t="n">
        <f aca="false">BV721/1000/ES721*24</f>
        <v>0.386690522727273</v>
      </c>
      <c r="EV721" s="451" t="n">
        <f aca="false">EU721/$EU$6</f>
        <v>0.716093560606061</v>
      </c>
      <c r="EW721" s="514" t="n">
        <f aca="false">1-EM721/BY721</f>
        <v>0.729124729739805</v>
      </c>
      <c r="EX721" s="515" t="n">
        <f aca="false">BY721-EM721</f>
        <v>12.6511594302622</v>
      </c>
      <c r="EY721" s="514" t="n">
        <f aca="false">1-EJ721/BU721</f>
        <v>0.701123595505618</v>
      </c>
      <c r="EZ721" s="515" t="n">
        <f aca="false">BU721-EJ721</f>
        <v>31.2</v>
      </c>
      <c r="FA721" s="451" t="n">
        <f aca="false">1-EK721/BV721</f>
        <v>0.877308503047098</v>
      </c>
      <c r="FB721" s="432" t="n">
        <f aca="false">BV721-EK721</f>
        <v>342.36709282323</v>
      </c>
      <c r="FC721" s="453"/>
      <c r="FD721" s="432"/>
      <c r="FE721" s="453" t="n">
        <f aca="false">1-EQ721/CB721</f>
        <v>0.919642857142857</v>
      </c>
      <c r="FF721" s="431" t="n">
        <f aca="false">CB721-EQ721</f>
        <v>103</v>
      </c>
      <c r="FG721" s="406" t="n">
        <v>50400</v>
      </c>
      <c r="FH721" s="590" t="n">
        <v>291</v>
      </c>
      <c r="FI721" s="591" t="n">
        <v>31.36</v>
      </c>
      <c r="FJ721" s="592"/>
      <c r="FK721" s="456" t="n">
        <f aca="false">3000/BS721*24</f>
        <v>1.65141402325741</v>
      </c>
      <c r="FL721" s="531" t="n">
        <v>2200</v>
      </c>
      <c r="FM721" s="456" t="n">
        <f aca="false">FL721/BS721*1000</f>
        <v>50.4598729328654</v>
      </c>
      <c r="FN721" s="531" t="n">
        <v>4031</v>
      </c>
      <c r="FO721" s="533" t="n">
        <f aca="false">FN721/11.15/1.2/1000</f>
        <v>0.301270553064275</v>
      </c>
      <c r="FP721" s="450" t="n">
        <f aca="false">FN721/BS721*1000</f>
        <v>92.4562489965366</v>
      </c>
      <c r="FQ721" s="458" t="n">
        <v>46.8</v>
      </c>
      <c r="FR721" s="459" t="n">
        <f aca="false">FQ721/BS721*1000</f>
        <v>1.07341911511732</v>
      </c>
      <c r="FS721" s="577" t="n">
        <v>7.84</v>
      </c>
      <c r="FT721" s="578" t="n">
        <v>10.9</v>
      </c>
      <c r="FU721" s="661" t="n">
        <f aca="false">FT721*3.6</f>
        <v>39.24</v>
      </c>
      <c r="FV721" s="580" t="n">
        <v>6</v>
      </c>
      <c r="FW721" s="581"/>
      <c r="FX721" s="580"/>
      <c r="FY721" s="453" t="n">
        <f aca="false">1-FV721/(EG721+DD721)</f>
        <v>0.333333333333333</v>
      </c>
      <c r="FZ721" s="453"/>
      <c r="GA721" s="430"/>
      <c r="GB721" s="514" t="n">
        <f aca="false">1-FT721/(DZ721+CW721)</f>
        <v>0.180451127819549</v>
      </c>
      <c r="GC721" s="515" t="n">
        <f aca="false">CW721+DZ721-FT721</f>
        <v>2.4</v>
      </c>
      <c r="GD721" s="514" t="n">
        <f aca="false">1-FU721/(EA721+CX721)</f>
        <v>0.180451127819549</v>
      </c>
      <c r="GE721" s="528" t="n">
        <f aca="false">CX721+EA721-FU721</f>
        <v>8.64</v>
      </c>
      <c r="GF721" s="462" t="n">
        <f aca="false">4100/BS721*24</f>
        <v>2.2569324984518</v>
      </c>
      <c r="GG721" s="607"/>
      <c r="GH721" s="451"/>
      <c r="GI721" s="406"/>
      <c r="GJ721" s="463"/>
      <c r="GK721" s="464"/>
      <c r="GL721" s="465"/>
      <c r="GM721" s="530"/>
      <c r="GN721" s="407"/>
      <c r="GO721" s="514"/>
      <c r="GP721" s="451"/>
      <c r="GQ721" s="578"/>
      <c r="GR721" s="456" t="n">
        <f aca="false">4300/BS721*24</f>
        <v>2.36702676666896</v>
      </c>
      <c r="GS721" s="532"/>
      <c r="GT721" s="532" t="n">
        <f aca="false">HD721</f>
        <v>31.62</v>
      </c>
      <c r="GU721" s="527"/>
      <c r="GV721" s="527"/>
      <c r="GW721" s="527" t="n">
        <f aca="false">1-HC721/FT721</f>
        <v>0.0642201834862386</v>
      </c>
      <c r="GX721" s="514" t="n">
        <f aca="false">1-HD721/FU721</f>
        <v>0.194189602446483</v>
      </c>
      <c r="GY721" s="463"/>
      <c r="GZ721" s="406" t="n">
        <v>43614</v>
      </c>
      <c r="HA721" s="582" t="n">
        <v>8.16</v>
      </c>
      <c r="HB721" s="452" t="n">
        <v>7.98</v>
      </c>
      <c r="HC721" s="578" t="n">
        <v>10.2</v>
      </c>
      <c r="HD721" s="464" t="n">
        <f aca="false">HC721*3.1</f>
        <v>31.62</v>
      </c>
      <c r="HE721" s="464" t="n">
        <v>10.1</v>
      </c>
      <c r="HF721" s="464" t="n">
        <f aca="false">HE721*2.7</f>
        <v>27.27</v>
      </c>
      <c r="HG721" s="583"/>
      <c r="HH721" s="576" t="n">
        <v>4</v>
      </c>
      <c r="HI721" s="584" t="n">
        <v>7230</v>
      </c>
      <c r="HJ721" s="407" t="n">
        <f aca="false">HI721*0.67</f>
        <v>4844.1</v>
      </c>
      <c r="HK721" s="407"/>
      <c r="HL721" s="550"/>
      <c r="HM721" s="585"/>
      <c r="HN721" s="462" t="n">
        <v>4.67</v>
      </c>
      <c r="HO721" s="575"/>
      <c r="HP721" s="549" t="n">
        <v>0.08</v>
      </c>
      <c r="HQ721" s="586"/>
      <c r="HR721" s="587"/>
      <c r="HS721" s="521" t="n">
        <v>0.14</v>
      </c>
      <c r="HT721" s="588" t="n">
        <v>4</v>
      </c>
      <c r="HU721" s="523" t="n">
        <f aca="false">72500/BA721*24</f>
        <v>43.2416312532618</v>
      </c>
      <c r="HV721" s="514" t="n">
        <f aca="false">1-HC721/BE721</f>
        <v>0.770786516853933</v>
      </c>
      <c r="HW721" s="514" t="n">
        <f aca="false">1-HD721/BF721</f>
        <v>0.876964980544747</v>
      </c>
      <c r="HX721" s="514" t="n">
        <f aca="false">1-HN721/BK721</f>
        <v>0.751595744680851</v>
      </c>
      <c r="HY721" s="600"/>
    </row>
    <row r="722" s="599" customFormat="true" ht="15.9" hidden="false" customHeight="true" outlineLevel="0" collapsed="false">
      <c r="A722" s="401" t="n">
        <v>44204</v>
      </c>
      <c r="B722" s="516" t="n">
        <v>42044</v>
      </c>
      <c r="C722" s="403" t="n">
        <f aca="false">B722/$B$6</f>
        <v>0.84088</v>
      </c>
      <c r="D722" s="572"/>
      <c r="E722" s="573" t="n">
        <v>37.1</v>
      </c>
      <c r="F722" s="407"/>
      <c r="G722" s="407"/>
      <c r="H722" s="403"/>
      <c r="I722" s="574"/>
      <c r="J722" s="407"/>
      <c r="K722" s="575"/>
      <c r="L722" s="575"/>
      <c r="M722" s="575"/>
      <c r="N722" s="576"/>
      <c r="O722" s="576"/>
      <c r="P722" s="410"/>
      <c r="Q722" s="410" t="n">
        <v>2880</v>
      </c>
      <c r="R722" s="410"/>
      <c r="S722" s="410"/>
      <c r="T722" s="411" t="n">
        <v>4.98</v>
      </c>
      <c r="U722" s="410" t="n">
        <f aca="false">V722/2.9</f>
        <v>3153.44827586207</v>
      </c>
      <c r="V722" s="410" t="n">
        <v>9145</v>
      </c>
      <c r="W722" s="410" t="n">
        <v>2108</v>
      </c>
      <c r="X722" s="517" t="n">
        <v>480</v>
      </c>
      <c r="Y722" s="474"/>
      <c r="Z722" s="430"/>
      <c r="AA722" s="410"/>
      <c r="AB722" s="410"/>
      <c r="AC722" s="410"/>
      <c r="AD722" s="475"/>
      <c r="AE722" s="478"/>
      <c r="AF722" s="479" t="n">
        <f aca="false">X722+Q722</f>
        <v>3360</v>
      </c>
      <c r="AG722" s="478" t="n">
        <f aca="false">AF722/$AF$6</f>
        <v>1.344</v>
      </c>
      <c r="AH722" s="479" t="n">
        <f aca="false">AI722/2.9</f>
        <v>2702.95566502463</v>
      </c>
      <c r="AI722" s="479" t="n">
        <f aca="false">(V722*Q722+F722*X722)/AF722</f>
        <v>7838.57142857143</v>
      </c>
      <c r="AJ722" s="474" t="n">
        <f aca="false">(V722*Q722+X722*F722)/1000</f>
        <v>26337.6</v>
      </c>
      <c r="AK722" s="478" t="n">
        <f aca="false">AJ722/$AJ$6</f>
        <v>1.17056</v>
      </c>
      <c r="AL722" s="448" t="n">
        <v>37</v>
      </c>
      <c r="AM722" s="480"/>
      <c r="AN722" s="474" t="n">
        <v>4678</v>
      </c>
      <c r="AO722" s="474" t="n">
        <v>4669</v>
      </c>
      <c r="AP722" s="480" t="n">
        <v>7.3</v>
      </c>
      <c r="AQ722" s="448" t="n">
        <v>743</v>
      </c>
      <c r="AR722" s="474" t="n">
        <f aca="false">AQ722*3</f>
        <v>2229</v>
      </c>
      <c r="AS722" s="658" t="n">
        <f aca="false">AR722/AQ722</f>
        <v>3</v>
      </c>
      <c r="AT722" s="474" t="n">
        <v>4670</v>
      </c>
      <c r="AU722" s="448"/>
      <c r="AV722" s="481" t="n">
        <v>1.5</v>
      </c>
      <c r="AW722" s="480" t="n">
        <v>6.23</v>
      </c>
      <c r="AX722" s="480" t="n">
        <v>30.76</v>
      </c>
      <c r="AY722" s="481" t="n">
        <v>4.1</v>
      </c>
      <c r="AZ722" s="481" t="n">
        <v>1</v>
      </c>
      <c r="BA722" s="421" t="n">
        <f aca="false">CC722+DF722</f>
        <v>38028</v>
      </c>
      <c r="BB722" s="422" t="n">
        <f aca="false">BA722/$BA$6</f>
        <v>0.76056</v>
      </c>
      <c r="BC722" s="423"/>
      <c r="BD722" s="424" t="n">
        <v>7.8</v>
      </c>
      <c r="BE722" s="425" t="n">
        <v>48</v>
      </c>
      <c r="BF722" s="421" t="n">
        <v>315</v>
      </c>
      <c r="BG722" s="427" t="n">
        <v>8360</v>
      </c>
      <c r="BH722" s="421" t="n">
        <f aca="false">BG722*0.67</f>
        <v>5601.2</v>
      </c>
      <c r="BI722" s="433"/>
      <c r="BJ722" s="422"/>
      <c r="BK722" s="428" t="n">
        <v>18</v>
      </c>
      <c r="BL722" s="428" t="n">
        <v>10.2</v>
      </c>
      <c r="BM722" s="429" t="n">
        <v>6</v>
      </c>
      <c r="BN722" s="423" t="n">
        <v>2.3</v>
      </c>
      <c r="BO722" s="426" t="n">
        <v>368</v>
      </c>
      <c r="BP722" s="426" t="n">
        <v>32</v>
      </c>
      <c r="BQ722" s="424" t="n">
        <v>4.16</v>
      </c>
      <c r="BR722" s="422" t="n">
        <f aca="false">BQ722/$BQ$6</f>
        <v>0.577777777777778</v>
      </c>
      <c r="BS722" s="410" t="n">
        <f aca="false">BA722+AF722</f>
        <v>41388</v>
      </c>
      <c r="BT722" s="430" t="n">
        <f aca="false">(BD722*BA722+AP722*AF722)/(AF722+BA722)</f>
        <v>7.75940852420992</v>
      </c>
      <c r="BU722" s="431" t="n">
        <f aca="false">(AQ722*Y722+BA722*BE722)/(BA722+Y722)</f>
        <v>48</v>
      </c>
      <c r="BV722" s="431" t="n">
        <f aca="false">(BA722*BF722+AR722*AF722)/(AF722+BA722)</f>
        <v>470.384169324442</v>
      </c>
      <c r="BW722" s="431" t="n">
        <f aca="false">(BA722*BG722+AS722*AF722)/(AF722+BA722)</f>
        <v>7681.55407364453</v>
      </c>
      <c r="BX722" s="431" t="n">
        <f aca="false">BW722*0.65</f>
        <v>4993.01014786895</v>
      </c>
      <c r="BY722" s="431" t="n">
        <f aca="false">(BK722*BA722+AZ722*AF722)/BS722</f>
        <v>16.6198898231371</v>
      </c>
      <c r="BZ722" s="431" t="n">
        <f aca="false">(BL722*BA722+AY722*AF722)/BS722</f>
        <v>9.70478399536097</v>
      </c>
      <c r="CA722" s="432" t="n">
        <f aca="false">(BN722*BA722+AZ722*AF722)/BS722</f>
        <v>2.19446216294578</v>
      </c>
      <c r="CB722" s="431" t="n">
        <f aca="false">BO722</f>
        <v>368</v>
      </c>
      <c r="CC722" s="433" t="n">
        <v>17820</v>
      </c>
      <c r="CD722" s="412" t="n">
        <f aca="false">CC722+AF722/2</f>
        <v>19500</v>
      </c>
      <c r="CE722" s="422" t="n">
        <f aca="false">CD722/25000</f>
        <v>0.78</v>
      </c>
      <c r="CF722" s="434" t="n">
        <f aca="false">6700/CD722*24</f>
        <v>8.24615384615385</v>
      </c>
      <c r="CG722" s="435"/>
      <c r="CH722" s="428"/>
      <c r="CI722" s="447" t="n">
        <f aca="false">9500/CD722*24</f>
        <v>11.6923076923077</v>
      </c>
      <c r="CJ722" s="437" t="n">
        <v>21.4</v>
      </c>
      <c r="CK722" s="437" t="n">
        <v>1.65</v>
      </c>
      <c r="CL722" s="424"/>
      <c r="CM722" s="424"/>
      <c r="CN722" s="424"/>
      <c r="CO722" s="433"/>
      <c r="CP722" s="433"/>
      <c r="CQ722" s="438"/>
      <c r="CR722" s="438" t="n">
        <v>0.96</v>
      </c>
      <c r="CS722" s="425"/>
      <c r="CT722" s="433" t="n">
        <f aca="false">3500/CD722*24</f>
        <v>4.30769230769231</v>
      </c>
      <c r="CU722" s="435" t="n">
        <v>4.36</v>
      </c>
      <c r="CV722" s="439"/>
      <c r="CW722" s="440"/>
      <c r="CX722" s="661"/>
      <c r="CY722" s="442"/>
      <c r="CZ722" s="443"/>
      <c r="DA722" s="443"/>
      <c r="DB722" s="443"/>
      <c r="DC722" s="443"/>
      <c r="DD722" s="444"/>
      <c r="DE722" s="441"/>
      <c r="DF722" s="445" t="n">
        <v>20208</v>
      </c>
      <c r="DG722" s="446" t="n">
        <f aca="false">DF722+AF722/2</f>
        <v>21888</v>
      </c>
      <c r="DH722" s="422" t="n">
        <f aca="false">DG722/25000</f>
        <v>0.87552</v>
      </c>
      <c r="DI722" s="447" t="n">
        <f aca="false">6700/DG722*24</f>
        <v>7.34649122807017</v>
      </c>
      <c r="DJ722" s="435" t="n">
        <v>7.6</v>
      </c>
      <c r="DK722" s="428" t="n">
        <v>2.7</v>
      </c>
      <c r="DL722" s="447" t="n">
        <f aca="false">9500/DG722*24</f>
        <v>10.4166666666667</v>
      </c>
      <c r="DM722" s="423" t="n">
        <v>21.6</v>
      </c>
      <c r="DN722" s="423" t="n">
        <v>2.35</v>
      </c>
      <c r="DO722" s="424" t="n">
        <v>7.6</v>
      </c>
      <c r="DP722" s="424" t="n">
        <v>15.2</v>
      </c>
      <c r="DQ722" s="424" t="n">
        <v>91</v>
      </c>
      <c r="DR722" s="433"/>
      <c r="DS722" s="433"/>
      <c r="DT722" s="438"/>
      <c r="DU722" s="438" t="n">
        <v>0.95</v>
      </c>
      <c r="DV722" s="425"/>
      <c r="DW722" s="447" t="n">
        <f aca="false">3500/DG722*24</f>
        <v>3.83771929824561</v>
      </c>
      <c r="DX722" s="435" t="n">
        <v>5.34</v>
      </c>
      <c r="DY722" s="439" t="n">
        <v>7.81</v>
      </c>
      <c r="DZ722" s="440" t="n">
        <v>13.2</v>
      </c>
      <c r="EA722" s="661" t="n">
        <f aca="false">DZ722*3.6</f>
        <v>47.52</v>
      </c>
      <c r="EB722" s="442" t="n">
        <v>7880</v>
      </c>
      <c r="EC722" s="443" t="n">
        <v>3.5</v>
      </c>
      <c r="ED722" s="443" t="n">
        <v>0.17</v>
      </c>
      <c r="EE722" s="443" t="n">
        <v>3.1</v>
      </c>
      <c r="EF722" s="443" t="n">
        <v>0.5</v>
      </c>
      <c r="EG722" s="444" t="n">
        <v>9</v>
      </c>
      <c r="EH722" s="441" t="n">
        <v>16</v>
      </c>
      <c r="EI722" s="430" t="n">
        <f aca="false">DY722</f>
        <v>7.81</v>
      </c>
      <c r="EJ722" s="448" t="n">
        <f aca="false">DZ722</f>
        <v>13.2</v>
      </c>
      <c r="EK722" s="449" t="n">
        <f aca="false">EA722</f>
        <v>47.52</v>
      </c>
      <c r="EL722" s="418" t="n">
        <f aca="false">EB722</f>
        <v>7880</v>
      </c>
      <c r="EM722" s="432" t="n">
        <f aca="false">EC722</f>
        <v>3.5</v>
      </c>
      <c r="EN722" s="432" t="n">
        <f aca="false">ED722</f>
        <v>0.17</v>
      </c>
      <c r="EO722" s="432" t="n">
        <f aca="false">EE722</f>
        <v>3.1</v>
      </c>
      <c r="EP722" s="432" t="n">
        <f aca="false">EF722</f>
        <v>0.5</v>
      </c>
      <c r="EQ722" s="431" t="n">
        <f aca="false">EG722</f>
        <v>9</v>
      </c>
      <c r="ER722" s="449" t="n">
        <f aca="false">EH722</f>
        <v>16</v>
      </c>
      <c r="ES722" s="450" t="n">
        <f aca="false">44000/(BA722+AF722)*24</f>
        <v>25.5146419251957</v>
      </c>
      <c r="ET722" s="451" t="n">
        <f aca="false">(BA722+AF722)/BA$6</f>
        <v>0.82776</v>
      </c>
      <c r="EU722" s="452" t="n">
        <f aca="false">BV722/1000/ES722*24</f>
        <v>0.442460454545454</v>
      </c>
      <c r="EV722" s="451" t="n">
        <f aca="false">EU722/$EU$6</f>
        <v>0.819371212121212</v>
      </c>
      <c r="EW722" s="514" t="n">
        <f aca="false">1-EM722/BY722</f>
        <v>0.789408952932556</v>
      </c>
      <c r="EX722" s="515" t="n">
        <f aca="false">BY722-EM722</f>
        <v>13.1198898231371</v>
      </c>
      <c r="EY722" s="514" t="n">
        <f aca="false">1-EJ722/BU722</f>
        <v>0.725</v>
      </c>
      <c r="EZ722" s="515" t="n">
        <f aca="false">BU722-EJ722</f>
        <v>34.8</v>
      </c>
      <c r="FA722" s="451" t="n">
        <f aca="false">1-EK722/BV722</f>
        <v>0.89897619201716</v>
      </c>
      <c r="FB722" s="432" t="n">
        <f aca="false">BV722-EK722</f>
        <v>422.864169324442</v>
      </c>
      <c r="FC722" s="453" t="n">
        <f aca="false">1-EP722/CA722</f>
        <v>0.772153738422715</v>
      </c>
      <c r="FD722" s="432" t="n">
        <f aca="false">CA722-EP722</f>
        <v>1.69446216294578</v>
      </c>
      <c r="FE722" s="453" t="n">
        <f aca="false">1-EQ722/CB722</f>
        <v>0.97554347826087</v>
      </c>
      <c r="FF722" s="431" t="n">
        <f aca="false">CB722-EQ722</f>
        <v>359</v>
      </c>
      <c r="FG722" s="406" t="n">
        <v>50400</v>
      </c>
      <c r="FH722" s="590" t="n">
        <v>318</v>
      </c>
      <c r="FI722" s="591" t="n">
        <v>26.14</v>
      </c>
      <c r="FJ722" s="592"/>
      <c r="FK722" s="456" t="n">
        <f aca="false">3000/BS722*24</f>
        <v>1.73963467671789</v>
      </c>
      <c r="FL722" s="531" t="n">
        <v>2000</v>
      </c>
      <c r="FM722" s="456" t="n">
        <f aca="false">FL722/BS722*1000</f>
        <v>48.3231854643858</v>
      </c>
      <c r="FN722" s="531" t="n">
        <v>3753</v>
      </c>
      <c r="FO722" s="533" t="n">
        <f aca="false">FN722/11.15/1.2/1000</f>
        <v>0.280493273542601</v>
      </c>
      <c r="FP722" s="450" t="n">
        <f aca="false">FN722/BS722*1000</f>
        <v>90.67845752392</v>
      </c>
      <c r="FQ722" s="458" t="n">
        <v>46.8</v>
      </c>
      <c r="FR722" s="459" t="n">
        <f aca="false">FQ722/BS722*1000</f>
        <v>1.13076253986663</v>
      </c>
      <c r="FS722" s="577" t="n">
        <v>7.79</v>
      </c>
      <c r="FT722" s="578" t="n">
        <v>10.6</v>
      </c>
      <c r="FU722" s="661" t="n">
        <f aca="false">FT722*3.6</f>
        <v>38.16</v>
      </c>
      <c r="FV722" s="580" t="n">
        <v>18</v>
      </c>
      <c r="FW722" s="581" t="n">
        <v>0.16</v>
      </c>
      <c r="FX722" s="580" t="n">
        <v>8</v>
      </c>
      <c r="FY722" s="453" t="n">
        <f aca="false">1-FV722/(EG722+DD722)</f>
        <v>-1</v>
      </c>
      <c r="FZ722" s="453" t="n">
        <f aca="false">1-FW722/(EF722+DC722)</f>
        <v>0.68</v>
      </c>
      <c r="GA722" s="430" t="n">
        <f aca="false">EF722+DC722-FW722</f>
        <v>0.34</v>
      </c>
      <c r="GB722" s="514" t="n">
        <f aca="false">1-FT722/(DZ722+CW722)</f>
        <v>0.196969696969697</v>
      </c>
      <c r="GC722" s="515" t="n">
        <f aca="false">(CW722+DZ722-FT722)</f>
        <v>2.6</v>
      </c>
      <c r="GD722" s="514" t="n">
        <f aca="false">1-FU722/(EA722+CX722)</f>
        <v>0.196969696969697</v>
      </c>
      <c r="GE722" s="528" t="n">
        <f aca="false">CX722+EA722-FU722</f>
        <v>9.36</v>
      </c>
      <c r="GF722" s="462" t="n">
        <f aca="false">4100/BS722*24</f>
        <v>2.37750072484778</v>
      </c>
      <c r="GG722" s="607"/>
      <c r="GH722" s="451"/>
      <c r="GI722" s="406"/>
      <c r="GJ722" s="463"/>
      <c r="GK722" s="464"/>
      <c r="GL722" s="465"/>
      <c r="GM722" s="530"/>
      <c r="GN722" s="407"/>
      <c r="GO722" s="514"/>
      <c r="GP722" s="451"/>
      <c r="GQ722" s="578"/>
      <c r="GR722" s="456" t="n">
        <f aca="false">4300/BS722*24</f>
        <v>2.49347636996231</v>
      </c>
      <c r="GS722" s="532"/>
      <c r="GT722" s="532" t="n">
        <f aca="false">HD722</f>
        <v>32.86</v>
      </c>
      <c r="GU722" s="527"/>
      <c r="GV722" s="527"/>
      <c r="GW722" s="527" t="n">
        <f aca="false">1-HC722/FT722</f>
        <v>0</v>
      </c>
      <c r="GX722" s="514" t="n">
        <f aca="false">1-HD722/FU722</f>
        <v>0.138888888888889</v>
      </c>
      <c r="GY722" s="463"/>
      <c r="GZ722" s="406" t="n">
        <v>42405</v>
      </c>
      <c r="HA722" s="582" t="n">
        <v>8.09</v>
      </c>
      <c r="HB722" s="452" t="n">
        <v>7.93</v>
      </c>
      <c r="HC722" s="578" t="n">
        <v>10.6</v>
      </c>
      <c r="HD722" s="464" t="n">
        <f aca="false">HC722*3.1</f>
        <v>32.86</v>
      </c>
      <c r="HE722" s="464" t="n">
        <v>10.4</v>
      </c>
      <c r="HF722" s="464" t="n">
        <f aca="false">HE722*2.7</f>
        <v>28.08</v>
      </c>
      <c r="HG722" s="583"/>
      <c r="HH722" s="576" t="n">
        <v>10</v>
      </c>
      <c r="HI722" s="584" t="n">
        <v>7560</v>
      </c>
      <c r="HJ722" s="407" t="n">
        <f aca="false">HI722*0.67</f>
        <v>5065.2</v>
      </c>
      <c r="HK722" s="407"/>
      <c r="HL722" s="550"/>
      <c r="HM722" s="585" t="n">
        <v>3.2</v>
      </c>
      <c r="HN722" s="462" t="n">
        <v>3.55</v>
      </c>
      <c r="HO722" s="575" t="n">
        <v>0.24</v>
      </c>
      <c r="HP722" s="549" t="n">
        <v>0.07</v>
      </c>
      <c r="HQ722" s="586" t="n">
        <v>2.5</v>
      </c>
      <c r="HR722" s="587" t="n">
        <v>0.14</v>
      </c>
      <c r="HS722" s="521" t="n">
        <v>0.11</v>
      </c>
      <c r="HT722" s="588" t="n">
        <v>4</v>
      </c>
      <c r="HU722" s="523" t="n">
        <f aca="false">72500/BA722*24</f>
        <v>45.7557589144841</v>
      </c>
      <c r="HV722" s="514" t="n">
        <f aca="false">1-HC722/BE722</f>
        <v>0.779166666666667</v>
      </c>
      <c r="HW722" s="514" t="n">
        <f aca="false">1-HD722/BF722</f>
        <v>0.89568253968254</v>
      </c>
      <c r="HX722" s="514" t="n">
        <f aca="false">1-HN722/BK722</f>
        <v>0.802777777777778</v>
      </c>
      <c r="HY722" s="600"/>
    </row>
    <row r="723" s="599" customFormat="true" ht="15.9" hidden="false" customHeight="true" outlineLevel="0" collapsed="false">
      <c r="A723" s="401" t="n">
        <v>44205</v>
      </c>
      <c r="B723" s="516" t="n">
        <v>36498</v>
      </c>
      <c r="C723" s="403" t="n">
        <f aca="false">B723/$B$6</f>
        <v>0.72996</v>
      </c>
      <c r="D723" s="572"/>
      <c r="E723" s="573" t="n">
        <v>45.5</v>
      </c>
      <c r="F723" s="407"/>
      <c r="G723" s="407"/>
      <c r="H723" s="403"/>
      <c r="I723" s="574"/>
      <c r="J723" s="407"/>
      <c r="K723" s="575"/>
      <c r="L723" s="575"/>
      <c r="M723" s="575"/>
      <c r="N723" s="576"/>
      <c r="O723" s="576"/>
      <c r="P723" s="410"/>
      <c r="Q723" s="410" t="n">
        <v>2880</v>
      </c>
      <c r="R723" s="410"/>
      <c r="S723" s="410"/>
      <c r="T723" s="411" t="n">
        <v>4.83</v>
      </c>
      <c r="U723" s="410" t="n">
        <f aca="false">V723/2.9</f>
        <v>3132.06896551724</v>
      </c>
      <c r="V723" s="410" t="n">
        <v>9083</v>
      </c>
      <c r="W723" s="410" t="n">
        <v>2005</v>
      </c>
      <c r="X723" s="517" t="n">
        <v>480</v>
      </c>
      <c r="Y723" s="474"/>
      <c r="Z723" s="430"/>
      <c r="AA723" s="410"/>
      <c r="AB723" s="410"/>
      <c r="AC723" s="410"/>
      <c r="AD723" s="475"/>
      <c r="AE723" s="478"/>
      <c r="AF723" s="479" t="n">
        <f aca="false">X723+Q723</f>
        <v>3360</v>
      </c>
      <c r="AG723" s="478" t="n">
        <f aca="false">AF723/$AF$6</f>
        <v>1.344</v>
      </c>
      <c r="AH723" s="479" t="n">
        <f aca="false">AI723/2.9</f>
        <v>2684.63054187192</v>
      </c>
      <c r="AI723" s="479" t="n">
        <f aca="false">(V723*Q723+F723*X723)/AF723</f>
        <v>7785.42857142857</v>
      </c>
      <c r="AJ723" s="474" t="n">
        <f aca="false">(V723*Q723+X723*F723)/1000</f>
        <v>26159.04</v>
      </c>
      <c r="AK723" s="478" t="n">
        <f aca="false">AJ723/$AJ$6</f>
        <v>1.162624</v>
      </c>
      <c r="AL723" s="448" t="n">
        <v>37</v>
      </c>
      <c r="AM723" s="480"/>
      <c r="AN723" s="474" t="n">
        <v>5033</v>
      </c>
      <c r="AO723" s="474" t="n">
        <v>4972</v>
      </c>
      <c r="AP723" s="480" t="n">
        <v>7.16</v>
      </c>
      <c r="AQ723" s="448" t="n">
        <v>684</v>
      </c>
      <c r="AR723" s="474" t="n">
        <f aca="false">AQ723*3</f>
        <v>2052</v>
      </c>
      <c r="AS723" s="658" t="n">
        <f aca="false">AR723/AQ723</f>
        <v>3</v>
      </c>
      <c r="AT723" s="474" t="n">
        <v>4440</v>
      </c>
      <c r="AU723" s="448"/>
      <c r="AV723" s="481" t="n">
        <v>1</v>
      </c>
      <c r="AW723" s="480"/>
      <c r="AX723" s="480"/>
      <c r="AY723" s="481"/>
      <c r="AZ723" s="481"/>
      <c r="BA723" s="421" t="n">
        <f aca="false">CC723+DF723</f>
        <v>36828</v>
      </c>
      <c r="BB723" s="422" t="n">
        <f aca="false">BA723/$BA$6</f>
        <v>0.73656</v>
      </c>
      <c r="BC723" s="423"/>
      <c r="BD723" s="424" t="n">
        <v>7.74</v>
      </c>
      <c r="BE723" s="425" t="n">
        <v>52.9</v>
      </c>
      <c r="BF723" s="421" t="n">
        <v>238</v>
      </c>
      <c r="BG723" s="427" t="n">
        <v>8210</v>
      </c>
      <c r="BH723" s="421" t="n">
        <f aca="false">BG723*0.67</f>
        <v>5500.7</v>
      </c>
      <c r="BI723" s="433"/>
      <c r="BJ723" s="422"/>
      <c r="BK723" s="428" t="n">
        <v>16.8</v>
      </c>
      <c r="BL723" s="428"/>
      <c r="BM723" s="429"/>
      <c r="BN723" s="423"/>
      <c r="BO723" s="426" t="n">
        <v>180</v>
      </c>
      <c r="BP723" s="426"/>
      <c r="BQ723" s="424" t="n">
        <v>3.73</v>
      </c>
      <c r="BR723" s="422" t="n">
        <f aca="false">BQ723/$BQ$6</f>
        <v>0.518055555555555</v>
      </c>
      <c r="BS723" s="410" t="n">
        <f aca="false">BA723+AF723</f>
        <v>40188</v>
      </c>
      <c r="BT723" s="430" t="n">
        <f aca="false">(BD723*BA723+AP723*AF723)/(AF723+BA723)</f>
        <v>7.69150791280979</v>
      </c>
      <c r="BU723" s="431" t="n">
        <f aca="false">(AQ723*Y723+BA723*BE723)/(BA723+Y723)</f>
        <v>52.9</v>
      </c>
      <c r="BV723" s="431" t="n">
        <f aca="false">(BA723*BF723+AR723*AF723)/(AF723+BA723)</f>
        <v>389.663183039713</v>
      </c>
      <c r="BW723" s="431" t="n">
        <f aca="false">(BA723*BG723+AS723*AF723)/(AF723+BA723)</f>
        <v>7523.83696625858</v>
      </c>
      <c r="BX723" s="431" t="n">
        <f aca="false">BW723*0.65</f>
        <v>4890.49402806808</v>
      </c>
      <c r="BY723" s="431" t="n">
        <f aca="false">(BK723*BA723+AZ723*AF723)/BS723</f>
        <v>15.3954016124216</v>
      </c>
      <c r="BZ723" s="431"/>
      <c r="CA723" s="432"/>
      <c r="CB723" s="431" t="n">
        <f aca="false">BO723</f>
        <v>180</v>
      </c>
      <c r="CC723" s="433" t="n">
        <v>17167</v>
      </c>
      <c r="CD723" s="412" t="n">
        <f aca="false">CC723+AF723/2</f>
        <v>18847</v>
      </c>
      <c r="CE723" s="422" t="n">
        <f aca="false">CD723/25000</f>
        <v>0.75388</v>
      </c>
      <c r="CF723" s="434" t="n">
        <f aca="false">6700/CD723*24</f>
        <v>8.53186183477477</v>
      </c>
      <c r="CG723" s="435" t="n">
        <v>7.54</v>
      </c>
      <c r="CH723" s="428" t="n">
        <v>2.7</v>
      </c>
      <c r="CI723" s="447" t="n">
        <f aca="false">9500/CD723*24</f>
        <v>12.0974160343821</v>
      </c>
      <c r="CJ723" s="437" t="n">
        <v>21.1</v>
      </c>
      <c r="CK723" s="437" t="n">
        <v>1.13</v>
      </c>
      <c r="CL723" s="424" t="n">
        <v>7.58</v>
      </c>
      <c r="CM723" s="424" t="n">
        <v>14.8</v>
      </c>
      <c r="CN723" s="424" t="n">
        <v>113</v>
      </c>
      <c r="CO723" s="433"/>
      <c r="CP723" s="433"/>
      <c r="CQ723" s="438"/>
      <c r="CR723" s="438" t="n">
        <v>0.96</v>
      </c>
      <c r="CS723" s="425"/>
      <c r="CT723" s="433" t="n">
        <f aca="false">3500/CD723*24</f>
        <v>4.45694274950921</v>
      </c>
      <c r="CU723" s="435" t="n">
        <v>3.72</v>
      </c>
      <c r="CV723" s="439" t="n">
        <v>7.74</v>
      </c>
      <c r="CW723" s="440" t="n">
        <v>14</v>
      </c>
      <c r="CX723" s="661" t="n">
        <f aca="false">CW723*3.6</f>
        <v>50.4</v>
      </c>
      <c r="CY723" s="442" t="n">
        <v>7880</v>
      </c>
      <c r="CZ723" s="443" t="n">
        <v>4</v>
      </c>
      <c r="DA723" s="443" t="n">
        <v>0.25</v>
      </c>
      <c r="DB723" s="443" t="n">
        <v>3.3</v>
      </c>
      <c r="DC723" s="443" t="n">
        <v>0.4</v>
      </c>
      <c r="DD723" s="444" t="n">
        <v>13</v>
      </c>
      <c r="DE723" s="441" t="n">
        <v>32</v>
      </c>
      <c r="DF723" s="445" t="n">
        <v>19661</v>
      </c>
      <c r="DG723" s="446" t="n">
        <f aca="false">DF723+AF723/2</f>
        <v>21341</v>
      </c>
      <c r="DH723" s="422" t="n">
        <f aca="false">DG723/25000</f>
        <v>0.85364</v>
      </c>
      <c r="DI723" s="447" t="n">
        <f aca="false">6700/DG723*24</f>
        <v>7.53479218405885</v>
      </c>
      <c r="DJ723" s="435"/>
      <c r="DK723" s="428"/>
      <c r="DL723" s="447" t="n">
        <f aca="false">9500/DG723*24</f>
        <v>10.6836605594864</v>
      </c>
      <c r="DM723" s="423" t="n">
        <v>21.1</v>
      </c>
      <c r="DN723" s="423" t="n">
        <v>2.16</v>
      </c>
      <c r="DO723" s="424"/>
      <c r="DP723" s="424"/>
      <c r="DQ723" s="424"/>
      <c r="DR723" s="433"/>
      <c r="DS723" s="433"/>
      <c r="DT723" s="438"/>
      <c r="DU723" s="438" t="n">
        <v>0.96</v>
      </c>
      <c r="DV723" s="425"/>
      <c r="DW723" s="447" t="n">
        <f aca="false">3500/DG723*24</f>
        <v>3.93608546928448</v>
      </c>
      <c r="DX723" s="435" t="n">
        <v>5.21</v>
      </c>
      <c r="DY723" s="439"/>
      <c r="DZ723" s="440"/>
      <c r="EA723" s="661"/>
      <c r="EB723" s="442"/>
      <c r="EC723" s="443"/>
      <c r="ED723" s="443"/>
      <c r="EE723" s="443"/>
      <c r="EF723" s="443"/>
      <c r="EG723" s="444"/>
      <c r="EH723" s="441"/>
      <c r="EI723" s="430" t="n">
        <f aca="false">CV723</f>
        <v>7.74</v>
      </c>
      <c r="EJ723" s="448" t="n">
        <f aca="false">CW723</f>
        <v>14</v>
      </c>
      <c r="EK723" s="449" t="n">
        <f aca="false">CX723</f>
        <v>50.4</v>
      </c>
      <c r="EL723" s="418" t="n">
        <f aca="false">CY723</f>
        <v>7880</v>
      </c>
      <c r="EM723" s="432" t="n">
        <f aca="false">CZ723</f>
        <v>4</v>
      </c>
      <c r="EN723" s="432" t="n">
        <f aca="false">DA723</f>
        <v>0.25</v>
      </c>
      <c r="EO723" s="432" t="n">
        <f aca="false">DB723</f>
        <v>3.3</v>
      </c>
      <c r="EP723" s="432" t="n">
        <f aca="false">DC723</f>
        <v>0.4</v>
      </c>
      <c r="EQ723" s="431" t="n">
        <f aca="false">DD723</f>
        <v>13</v>
      </c>
      <c r="ER723" s="449" t="n">
        <f aca="false">DE723</f>
        <v>32</v>
      </c>
      <c r="ES723" s="450" t="n">
        <f aca="false">44000/(BA723+AF723)*24</f>
        <v>26.2765004478949</v>
      </c>
      <c r="ET723" s="451" t="n">
        <f aca="false">(BA723+AF723)/BA$6</f>
        <v>0.80376</v>
      </c>
      <c r="EU723" s="452" t="n">
        <f aca="false">BV723/1000/ES723*24</f>
        <v>0.355904181818182</v>
      </c>
      <c r="EV723" s="451" t="n">
        <f aca="false">EU723/$EU$6</f>
        <v>0.659081818181818</v>
      </c>
      <c r="EW723" s="514" t="n">
        <f aca="false">1-EM723/BY723</f>
        <v>0.740182159536998</v>
      </c>
      <c r="EX723" s="515" t="n">
        <f aca="false">BY723-EM723</f>
        <v>11.3954016124216</v>
      </c>
      <c r="EY723" s="514" t="n">
        <f aca="false">1-EJ723/BU723</f>
        <v>0.735349716446125</v>
      </c>
      <c r="EZ723" s="515" t="n">
        <f aca="false">BU723-EJ723</f>
        <v>38.9</v>
      </c>
      <c r="FA723" s="451" t="n">
        <f aca="false">1-EK723/BV723</f>
        <v>0.870657526310708</v>
      </c>
      <c r="FB723" s="432" t="n">
        <f aca="false">BV723-EK723</f>
        <v>339.263183039713</v>
      </c>
      <c r="FC723" s="453"/>
      <c r="FD723" s="432"/>
      <c r="FE723" s="453" t="n">
        <f aca="false">1-EQ723/CB723</f>
        <v>0.927777777777778</v>
      </c>
      <c r="FF723" s="431" t="n">
        <f aca="false">CB723-EQ723</f>
        <v>167</v>
      </c>
      <c r="FG723" s="406" t="n">
        <v>50400</v>
      </c>
      <c r="FH723" s="590" t="n">
        <v>198</v>
      </c>
      <c r="FI723" s="591"/>
      <c r="FJ723" s="592"/>
      <c r="FK723" s="456" t="n">
        <f aca="false">3000/BS723*24</f>
        <v>1.79157957599283</v>
      </c>
      <c r="FL723" s="531" t="n">
        <v>2000</v>
      </c>
      <c r="FM723" s="456" t="n">
        <f aca="false">FL723/BS723*1000</f>
        <v>49.7660993331343</v>
      </c>
      <c r="FN723" s="531" t="n">
        <v>3753</v>
      </c>
      <c r="FO723" s="533" t="n">
        <f aca="false">FN723/11.15/1.2/1000</f>
        <v>0.280493273542601</v>
      </c>
      <c r="FP723" s="450" t="n">
        <f aca="false">FN723/BS723*1000</f>
        <v>93.3860853986265</v>
      </c>
      <c r="FQ723" s="458" t="n">
        <v>46.8</v>
      </c>
      <c r="FR723" s="459" t="n">
        <f aca="false">FQ723/BS723*1000</f>
        <v>1.16452672439534</v>
      </c>
      <c r="FS723" s="577" t="n">
        <v>8.02</v>
      </c>
      <c r="FT723" s="578" t="n">
        <v>10.4</v>
      </c>
      <c r="FU723" s="661" t="n">
        <f aca="false">FT723*3.6</f>
        <v>37.44</v>
      </c>
      <c r="FV723" s="580" t="n">
        <v>9</v>
      </c>
      <c r="FW723" s="581"/>
      <c r="FX723" s="580"/>
      <c r="FY723" s="453" t="n">
        <f aca="false">1-FV723/(EG723+DD723)</f>
        <v>0.307692307692308</v>
      </c>
      <c r="FZ723" s="453"/>
      <c r="GA723" s="430"/>
      <c r="GB723" s="514" t="n">
        <f aca="false">1-FT723/(DZ723+CW723)</f>
        <v>0.257142857142857</v>
      </c>
      <c r="GC723" s="515" t="n">
        <f aca="false">CW723+DZ723-FT723</f>
        <v>3.6</v>
      </c>
      <c r="GD723" s="514" t="n">
        <f aca="false">1-FU723/(EA723+CX723)</f>
        <v>0.257142857142857</v>
      </c>
      <c r="GE723" s="528" t="n">
        <f aca="false">CX723+EA723-FU723</f>
        <v>12.96</v>
      </c>
      <c r="GF723" s="462" t="n">
        <f aca="false">4100/BS723*24</f>
        <v>2.44849208719021</v>
      </c>
      <c r="GG723" s="607" t="n">
        <v>12</v>
      </c>
      <c r="GH723" s="451" t="n">
        <f aca="false">GG723/80</f>
        <v>0.15</v>
      </c>
      <c r="GI723" s="406" t="n">
        <v>84</v>
      </c>
      <c r="GJ723" s="463" t="n">
        <f aca="false">GI723/GG723</f>
        <v>7</v>
      </c>
      <c r="GK723" s="464" t="n">
        <f aca="false">GG723/(BS723/24)*1000</f>
        <v>7.16631830397134</v>
      </c>
      <c r="GL723" s="465" t="n">
        <v>8.4</v>
      </c>
      <c r="GM723" s="530" t="n">
        <v>10.4</v>
      </c>
      <c r="GN723" s="407" t="n">
        <f aca="false">GM723*3.6</f>
        <v>37.44</v>
      </c>
      <c r="GO723" s="514" t="n">
        <f aca="false">1-GM723/FT723</f>
        <v>0</v>
      </c>
      <c r="GP723" s="451" t="n">
        <f aca="false">1-GN723/FU723</f>
        <v>0</v>
      </c>
      <c r="GQ723" s="578" t="n">
        <v>8</v>
      </c>
      <c r="GR723" s="456" t="n">
        <f aca="false">4300/BS723*24</f>
        <v>2.56793072558973</v>
      </c>
      <c r="GS723" s="532" t="n">
        <f aca="false">HC723</f>
        <v>10.1</v>
      </c>
      <c r="GT723" s="532" t="n">
        <f aca="false">HD723</f>
        <v>31.31</v>
      </c>
      <c r="GU723" s="514" t="n">
        <f aca="false">1-GS723/GM723</f>
        <v>0.028846153846154</v>
      </c>
      <c r="GV723" s="514" t="n">
        <f aca="false">1-GT723/GN723</f>
        <v>0.163728632478633</v>
      </c>
      <c r="GW723" s="514" t="n">
        <f aca="false">1-HC723/FT723</f>
        <v>0.028846153846154</v>
      </c>
      <c r="GX723" s="514" t="n">
        <f aca="false">1-HD723/FU723</f>
        <v>0.163728632478633</v>
      </c>
      <c r="GY723" s="463" t="n">
        <f aca="false">GK723/(FU723-HD723)</f>
        <v>1.16905681957118</v>
      </c>
      <c r="GZ723" s="406" t="n">
        <v>39589</v>
      </c>
      <c r="HA723" s="582" t="n">
        <v>8.2</v>
      </c>
      <c r="HB723" s="452" t="n">
        <v>8.03</v>
      </c>
      <c r="HC723" s="578" t="n">
        <v>10.1</v>
      </c>
      <c r="HD723" s="464" t="n">
        <f aca="false">HC723*3.1</f>
        <v>31.31</v>
      </c>
      <c r="HE723" s="464" t="n">
        <v>10.5</v>
      </c>
      <c r="HF723" s="464" t="n">
        <f aca="false">HE723*2.7</f>
        <v>28.35</v>
      </c>
      <c r="HG723" s="583"/>
      <c r="HH723" s="576" t="n">
        <v>10</v>
      </c>
      <c r="HI723" s="584" t="n">
        <v>7790</v>
      </c>
      <c r="HJ723" s="407" t="n">
        <f aca="false">HI723*0.67</f>
        <v>5219.3</v>
      </c>
      <c r="HK723" s="407"/>
      <c r="HL723" s="550"/>
      <c r="HM723" s="585"/>
      <c r="HN723" s="462" t="n">
        <v>4.61</v>
      </c>
      <c r="HO723" s="575"/>
      <c r="HP723" s="549" t="n">
        <v>0.08</v>
      </c>
      <c r="HQ723" s="586"/>
      <c r="HR723" s="587"/>
      <c r="HS723" s="521" t="n">
        <v>0.1</v>
      </c>
      <c r="HT723" s="588" t="n">
        <v>4</v>
      </c>
      <c r="HU723" s="523" t="n">
        <f aca="false">72500/BA723*24</f>
        <v>47.246660149886</v>
      </c>
      <c r="HV723" s="514" t="n">
        <f aca="false">1-HC723/BE723</f>
        <v>0.809073724007561</v>
      </c>
      <c r="HW723" s="514" t="n">
        <f aca="false">1-HD723/BF723</f>
        <v>0.868445378151261</v>
      </c>
      <c r="HX723" s="514" t="n">
        <f aca="false">1-HN723/BK723</f>
        <v>0.725595238095238</v>
      </c>
      <c r="HY723" s="600" t="s">
        <v>291</v>
      </c>
    </row>
    <row r="724" customFormat="false" ht="15.9" hidden="false" customHeight="true" outlineLevel="0" collapsed="false">
      <c r="A724" s="486" t="n">
        <v>44206</v>
      </c>
      <c r="B724" s="487" t="n">
        <v>36389</v>
      </c>
      <c r="C724" s="488" t="n">
        <f aca="false">B724/$B$6</f>
        <v>0.72778</v>
      </c>
      <c r="D724" s="489"/>
      <c r="E724" s="490" t="n">
        <v>44.4</v>
      </c>
      <c r="F724" s="491"/>
      <c r="G724" s="491"/>
      <c r="H724" s="488"/>
      <c r="I724" s="491"/>
      <c r="J724" s="491"/>
      <c r="K724" s="492"/>
      <c r="L724" s="492"/>
      <c r="M724" s="492"/>
      <c r="N724" s="493"/>
      <c r="O724" s="493"/>
      <c r="P724" s="410"/>
      <c r="Q724" s="410" t="n">
        <v>2880</v>
      </c>
      <c r="R724" s="410"/>
      <c r="S724" s="410"/>
      <c r="T724" s="411" t="n">
        <v>4.97</v>
      </c>
      <c r="U724" s="412" t="n">
        <f aca="false">V724/2.9</f>
        <v>2866.89655172414</v>
      </c>
      <c r="V724" s="410" t="n">
        <v>8314</v>
      </c>
      <c r="W724" s="410" t="n">
        <v>2154</v>
      </c>
      <c r="X724" s="413" t="n">
        <v>480</v>
      </c>
      <c r="Y724" s="474"/>
      <c r="Z724" s="430"/>
      <c r="AA724" s="448"/>
      <c r="AB724" s="410"/>
      <c r="AC724" s="410"/>
      <c r="AD724" s="475"/>
      <c r="AE724" s="478"/>
      <c r="AF724" s="479" t="n">
        <f aca="false">X724+Q724</f>
        <v>3360</v>
      </c>
      <c r="AG724" s="478" t="n">
        <f aca="false">AF724/$AF$6</f>
        <v>1.344</v>
      </c>
      <c r="AH724" s="479" t="n">
        <f aca="false">AI724/2.9</f>
        <v>2457.33990147783</v>
      </c>
      <c r="AI724" s="479" t="n">
        <f aca="false">(V724*Q724+F724*X724)/AF724</f>
        <v>7126.28571428571</v>
      </c>
      <c r="AJ724" s="474" t="n">
        <f aca="false">(V724*Q724+X724*F724)/1000</f>
        <v>23944.32</v>
      </c>
      <c r="AK724" s="478" t="n">
        <f aca="false">AJ724/$AJ$6</f>
        <v>1.064192</v>
      </c>
      <c r="AL724" s="448" t="n">
        <v>37</v>
      </c>
      <c r="AM724" s="480"/>
      <c r="AN724" s="474" t="n">
        <v>4938</v>
      </c>
      <c r="AO724" s="474" t="n">
        <v>4953</v>
      </c>
      <c r="AP724" s="480" t="n">
        <v>7.14</v>
      </c>
      <c r="AQ724" s="448" t="n">
        <v>683</v>
      </c>
      <c r="AR724" s="474" t="n">
        <f aca="false">AQ724*3</f>
        <v>2049</v>
      </c>
      <c r="AS724" s="658" t="n">
        <f aca="false">AR724/AQ724</f>
        <v>3</v>
      </c>
      <c r="AT724" s="474" t="n">
        <v>4240</v>
      </c>
      <c r="AU724" s="448"/>
      <c r="AV724" s="481" t="n">
        <v>0.8</v>
      </c>
      <c r="AW724" s="480"/>
      <c r="AX724" s="480"/>
      <c r="AY724" s="481"/>
      <c r="AZ724" s="481"/>
      <c r="BA724" s="421" t="n">
        <f aca="false">CC724+DF724</f>
        <v>36353</v>
      </c>
      <c r="BB724" s="422" t="n">
        <f aca="false">BA724/$BA$6</f>
        <v>0.72706</v>
      </c>
      <c r="BC724" s="423"/>
      <c r="BD724" s="424" t="n">
        <v>7.74</v>
      </c>
      <c r="BE724" s="425" t="n">
        <v>51.4</v>
      </c>
      <c r="BF724" s="426" t="n">
        <v>246</v>
      </c>
      <c r="BG724" s="427" t="n">
        <v>7220</v>
      </c>
      <c r="BH724" s="421" t="n">
        <f aca="false">BG724*0.67</f>
        <v>4837.4</v>
      </c>
      <c r="BI724" s="421"/>
      <c r="BJ724" s="422"/>
      <c r="BK724" s="428" t="n">
        <v>20.4</v>
      </c>
      <c r="BL724" s="428"/>
      <c r="BM724" s="429"/>
      <c r="BN724" s="423"/>
      <c r="BO724" s="426" t="n">
        <v>166</v>
      </c>
      <c r="BP724" s="426"/>
      <c r="BQ724" s="424" t="n">
        <v>4.75</v>
      </c>
      <c r="BR724" s="422" t="n">
        <f aca="false">BQ724/$BQ$6</f>
        <v>0.659722222222222</v>
      </c>
      <c r="BS724" s="410" t="n">
        <f aca="false">BA724+AF724</f>
        <v>39713</v>
      </c>
      <c r="BT724" s="430" t="n">
        <f aca="false">(BD724*BA724+AP724*AF724)/(AF724+BA724)</f>
        <v>7.68923576662554</v>
      </c>
      <c r="BU724" s="431" t="n">
        <f aca="false">(AQ724*Y724+BA724*BE724)/(BA724+Y724)</f>
        <v>51.4</v>
      </c>
      <c r="BV724" s="431" t="n">
        <f aca="false">(BA724*BF724+AR724*AF724)/(AF724+BA724)</f>
        <v>398.546521290258</v>
      </c>
      <c r="BW724" s="431" t="n">
        <f aca="false">(BA724*BG724+AS724*AF724)/(AF724+BA724)</f>
        <v>6609.39087956085</v>
      </c>
      <c r="BX724" s="431" t="n">
        <f aca="false">BW724*0.65</f>
        <v>4296.10407171455</v>
      </c>
      <c r="BY724" s="431" t="n">
        <f aca="false">(BK724*BA724+AZ724*AF724)/BS724</f>
        <v>18.6740160652683</v>
      </c>
      <c r="BZ724" s="431"/>
      <c r="CA724" s="432"/>
      <c r="CB724" s="431" t="n">
        <f aca="false">BO724</f>
        <v>166</v>
      </c>
      <c r="CC724" s="433" t="n">
        <v>16960</v>
      </c>
      <c r="CD724" s="412" t="n">
        <f aca="false">CC724+AF724/2</f>
        <v>18640</v>
      </c>
      <c r="CE724" s="422" t="n">
        <f aca="false">CD724/25000</f>
        <v>0.7456</v>
      </c>
      <c r="CF724" s="434" t="n">
        <f aca="false">6700/CD724*24</f>
        <v>8.62660944206009</v>
      </c>
      <c r="CG724" s="435"/>
      <c r="CH724" s="428"/>
      <c r="CI724" s="447" t="n">
        <f aca="false">9500/CD724*24</f>
        <v>12.2317596566524</v>
      </c>
      <c r="CJ724" s="437" t="n">
        <v>21</v>
      </c>
      <c r="CK724" s="437" t="n">
        <v>1.23</v>
      </c>
      <c r="CL724" s="424"/>
      <c r="CM724" s="424"/>
      <c r="CN724" s="424"/>
      <c r="CO724" s="433"/>
      <c r="CP724" s="433"/>
      <c r="CQ724" s="438"/>
      <c r="CR724" s="438" t="n">
        <v>0.96</v>
      </c>
      <c r="CS724" s="482"/>
      <c r="CT724" s="433" t="n">
        <f aca="false">3500/CD724*24</f>
        <v>4.50643776824034</v>
      </c>
      <c r="CU724" s="435" t="n">
        <v>3.43</v>
      </c>
      <c r="CV724" s="494"/>
      <c r="CW724" s="495"/>
      <c r="CX724" s="496"/>
      <c r="CY724" s="497"/>
      <c r="CZ724" s="498"/>
      <c r="DA724" s="498"/>
      <c r="DB724" s="498"/>
      <c r="DC724" s="498"/>
      <c r="DD724" s="499"/>
      <c r="DE724" s="499"/>
      <c r="DF724" s="433" t="n">
        <v>19393</v>
      </c>
      <c r="DG724" s="446" t="n">
        <f aca="false">DF724+AF724/2</f>
        <v>21073</v>
      </c>
      <c r="DH724" s="422" t="n">
        <f aca="false">DG724/25000</f>
        <v>0.84292</v>
      </c>
      <c r="DI724" s="447" t="n">
        <f aca="false">6700/DG724*24</f>
        <v>7.63061737768709</v>
      </c>
      <c r="DJ724" s="435" t="n">
        <v>7.57</v>
      </c>
      <c r="DK724" s="428" t="n">
        <v>3.1</v>
      </c>
      <c r="DL724" s="447" t="n">
        <f aca="false">9500/DG724*24</f>
        <v>10.8195321026906</v>
      </c>
      <c r="DM724" s="542" t="n">
        <v>21</v>
      </c>
      <c r="DN724" s="542" t="n">
        <v>2.11</v>
      </c>
      <c r="DO724" s="543" t="n">
        <v>7.58</v>
      </c>
      <c r="DP724" s="543" t="n">
        <v>14.3</v>
      </c>
      <c r="DQ724" s="543" t="n">
        <v>113</v>
      </c>
      <c r="DR724" s="433"/>
      <c r="DS724" s="433"/>
      <c r="DT724" s="438"/>
      <c r="DU724" s="438" t="n">
        <v>0.96</v>
      </c>
      <c r="DV724" s="482"/>
      <c r="DW724" s="447" t="n">
        <f aca="false">3500/DG724*24</f>
        <v>3.98614340625445</v>
      </c>
      <c r="DX724" s="435" t="n">
        <v>4.71</v>
      </c>
      <c r="DY724" s="494" t="n">
        <v>7.83</v>
      </c>
      <c r="DZ724" s="495" t="n">
        <v>14.1</v>
      </c>
      <c r="EA724" s="496" t="n">
        <f aca="false">DZ724*3.6</f>
        <v>50.76</v>
      </c>
      <c r="EB724" s="497" t="n">
        <v>7670</v>
      </c>
      <c r="EC724" s="498" t="n">
        <v>5.2</v>
      </c>
      <c r="ED724" s="498" t="n">
        <v>0.22</v>
      </c>
      <c r="EE724" s="498" t="n">
        <v>4.2</v>
      </c>
      <c r="EF724" s="498" t="n">
        <v>0.45</v>
      </c>
      <c r="EG724" s="499" t="n">
        <v>11</v>
      </c>
      <c r="EH724" s="496" t="n">
        <v>16</v>
      </c>
      <c r="EI724" s="430" t="n">
        <f aca="false">DY724</f>
        <v>7.83</v>
      </c>
      <c r="EJ724" s="448" t="n">
        <f aca="false">DZ724</f>
        <v>14.1</v>
      </c>
      <c r="EK724" s="449" t="n">
        <f aca="false">EA724</f>
        <v>50.76</v>
      </c>
      <c r="EL724" s="418" t="n">
        <f aca="false">EB724</f>
        <v>7670</v>
      </c>
      <c r="EM724" s="432" t="n">
        <f aca="false">EC724</f>
        <v>5.2</v>
      </c>
      <c r="EN724" s="432" t="n">
        <f aca="false">ED724</f>
        <v>0.22</v>
      </c>
      <c r="EO724" s="432" t="n">
        <f aca="false">EE724</f>
        <v>4.2</v>
      </c>
      <c r="EP724" s="432" t="n">
        <f aca="false">EF724</f>
        <v>0.45</v>
      </c>
      <c r="EQ724" s="431" t="n">
        <f aca="false">EG724</f>
        <v>11</v>
      </c>
      <c r="ER724" s="449" t="n">
        <f aca="false">EH724</f>
        <v>16</v>
      </c>
      <c r="ES724" s="450" t="n">
        <f aca="false">44000/(BA724+AF724)*24</f>
        <v>26.5907889104324</v>
      </c>
      <c r="ET724" s="451" t="n">
        <f aca="false">(BA724+AF724)/BA$6</f>
        <v>0.79426</v>
      </c>
      <c r="EU724" s="452" t="n">
        <f aca="false">BV724/1000/ES724*24</f>
        <v>0.359715409090909</v>
      </c>
      <c r="EV724" s="500" t="n">
        <f aca="false">EU724/$EU$6</f>
        <v>0.666139646464646</v>
      </c>
      <c r="EW724" s="514" t="n">
        <f aca="false">1-EM724/BY724</f>
        <v>0.721538206788231</v>
      </c>
      <c r="EX724" s="515" t="n">
        <f aca="false">BY724-EM724</f>
        <v>13.4740160652683</v>
      </c>
      <c r="EY724" s="514" t="n">
        <f aca="false">1-EJ724/BU724</f>
        <v>0.72568093385214</v>
      </c>
      <c r="EZ724" s="515" t="n">
        <f aca="false">BU724-EJ724</f>
        <v>37.3</v>
      </c>
      <c r="FA724" s="451" t="n">
        <f aca="false">1-EK724/BV724</f>
        <v>0.872637202212507</v>
      </c>
      <c r="FB724" s="432" t="n">
        <f aca="false">BV724-EK724</f>
        <v>347.786521290258</v>
      </c>
      <c r="FC724" s="453"/>
      <c r="FD724" s="432"/>
      <c r="FE724" s="453" t="n">
        <f aca="false">1-EQ724/CB724</f>
        <v>0.933734939759036</v>
      </c>
      <c r="FF724" s="431" t="n">
        <f aca="false">CB724-EQ724</f>
        <v>155</v>
      </c>
      <c r="FG724" s="491" t="n">
        <v>50400</v>
      </c>
      <c r="FH724" s="602" t="n">
        <v>322</v>
      </c>
      <c r="FI724" s="502" t="n">
        <v>32.66</v>
      </c>
      <c r="FJ724" s="488"/>
      <c r="FK724" s="456" t="n">
        <f aca="false">3000/BS724*24</f>
        <v>1.81300833480221</v>
      </c>
      <c r="FL724" s="491" t="n">
        <v>2000</v>
      </c>
      <c r="FM724" s="456" t="n">
        <f aca="false">FL724/BS724*1000</f>
        <v>50.3613426333946</v>
      </c>
      <c r="FN724" s="491" t="n">
        <v>3475</v>
      </c>
      <c r="FO724" s="533" t="n">
        <f aca="false">FN724/11.15/1.2/1000</f>
        <v>0.259715994020927</v>
      </c>
      <c r="FP724" s="450" t="n">
        <f aca="false">FN724/BS724*1000</f>
        <v>87.5028328255231</v>
      </c>
      <c r="FQ724" s="504" t="n">
        <v>46.8</v>
      </c>
      <c r="FR724" s="459" t="n">
        <f aca="false">FQ724/BS724*1000</f>
        <v>1.17845541762143</v>
      </c>
      <c r="FS724" s="505" t="n">
        <v>7.79</v>
      </c>
      <c r="FT724" s="536" t="n">
        <v>10.3</v>
      </c>
      <c r="FU724" s="496" t="n">
        <f aca="false">FT724*3.6</f>
        <v>37.08</v>
      </c>
      <c r="FV724" s="491" t="n">
        <v>8</v>
      </c>
      <c r="FW724" s="505"/>
      <c r="FX724" s="491"/>
      <c r="FY724" s="453" t="n">
        <f aca="false">1-FV724/(EG724+DD724)</f>
        <v>0.272727272727273</v>
      </c>
      <c r="FZ724" s="453"/>
      <c r="GA724" s="430"/>
      <c r="GB724" s="500" t="n">
        <f aca="false">1-FT724/(DZ724+CW724)</f>
        <v>0.269503546099291</v>
      </c>
      <c r="GC724" s="515" t="n">
        <f aca="false">(CW724+DZ724-FT724)</f>
        <v>3.8</v>
      </c>
      <c r="GD724" s="514" t="n">
        <f aca="false">1-FU724/(EA724+CX724)</f>
        <v>0.269503546099291</v>
      </c>
      <c r="GE724" s="528" t="n">
        <f aca="false">CX724+EA724-FU724</f>
        <v>13.68</v>
      </c>
      <c r="GF724" s="462" t="n">
        <f aca="false">4100/BS724*24</f>
        <v>2.47777805756301</v>
      </c>
      <c r="GG724" s="491" t="n">
        <v>12</v>
      </c>
      <c r="GH724" s="527" t="n">
        <f aca="false">GG724/80</f>
        <v>0.15</v>
      </c>
      <c r="GI724" s="491" t="n">
        <v>84</v>
      </c>
      <c r="GJ724" s="545" t="n">
        <f aca="false">GI724/GG724</f>
        <v>7</v>
      </c>
      <c r="GK724" s="464" t="n">
        <f aca="false">GG724/(BS724/24)*1000</f>
        <v>7.25203333920882</v>
      </c>
      <c r="GL724" s="508" t="n">
        <v>8.01</v>
      </c>
      <c r="GM724" s="536" t="n">
        <v>9.5</v>
      </c>
      <c r="GN724" s="537" t="n">
        <f aca="false">GM724*3.6</f>
        <v>34.2</v>
      </c>
      <c r="GO724" s="527" t="n">
        <f aca="false">1-GM724/FT724</f>
        <v>0.0776699029126214</v>
      </c>
      <c r="GP724" s="527" t="n">
        <f aca="false">1-GN724/FU724</f>
        <v>0.0776699029126214</v>
      </c>
      <c r="GQ724" s="536" t="n">
        <v>8</v>
      </c>
      <c r="GR724" s="456" t="n">
        <f aca="false">4300/BS724*24</f>
        <v>2.59864527988316</v>
      </c>
      <c r="GS724" s="537" t="n">
        <f aca="false">HC724</f>
        <v>9.5</v>
      </c>
      <c r="GT724" s="532" t="n">
        <f aca="false">HD724</f>
        <v>29.45</v>
      </c>
      <c r="GU724" s="527" t="n">
        <f aca="false">1-GS724/GM724</f>
        <v>0</v>
      </c>
      <c r="GV724" s="514" t="n">
        <f aca="false">1-GT724/GN724</f>
        <v>0.138888888888889</v>
      </c>
      <c r="GW724" s="527" t="n">
        <f aca="false">1-HC724/FT724</f>
        <v>0.0776699029126214</v>
      </c>
      <c r="GX724" s="527" t="n">
        <f aca="false">1-HD724/FU724</f>
        <v>0.205771305285868</v>
      </c>
      <c r="GY724" s="463" t="n">
        <f aca="false">GK724/(FU724-HD724)</f>
        <v>0.950463085086346</v>
      </c>
      <c r="GZ724" s="491" t="n">
        <v>39829</v>
      </c>
      <c r="HA724" s="494" t="n">
        <v>8.12</v>
      </c>
      <c r="HB724" s="494" t="n">
        <v>7.9</v>
      </c>
      <c r="HC724" s="495" t="n">
        <v>9.5</v>
      </c>
      <c r="HD724" s="499" t="n">
        <f aca="false">HC724*3.1</f>
        <v>29.45</v>
      </c>
      <c r="HE724" s="499" t="n">
        <v>10.6</v>
      </c>
      <c r="HF724" s="499" t="n">
        <f aca="false">HE724*2.7</f>
        <v>28.62</v>
      </c>
      <c r="HG724" s="499"/>
      <c r="HH724" s="493" t="n">
        <v>10</v>
      </c>
      <c r="HI724" s="509" t="n">
        <v>7710</v>
      </c>
      <c r="HJ724" s="491" t="n">
        <f aca="false">HI724*0.67</f>
        <v>5165.7</v>
      </c>
      <c r="HK724" s="491"/>
      <c r="HL724" s="491"/>
      <c r="HM724" s="544"/>
      <c r="HN724" s="507" t="n">
        <v>4.16</v>
      </c>
      <c r="HO724" s="492"/>
      <c r="HP724" s="546" t="n">
        <v>0.08</v>
      </c>
      <c r="HQ724" s="524"/>
      <c r="HR724" s="525"/>
      <c r="HS724" s="525" t="n">
        <v>0.11</v>
      </c>
      <c r="HT724" s="512" t="n">
        <v>4</v>
      </c>
      <c r="HU724" s="526" t="n">
        <f aca="false">72500/BA724*24</f>
        <v>47.8640002200644</v>
      </c>
      <c r="HV724" s="527" t="n">
        <f aca="false">1-HC724/BE724</f>
        <v>0.815175097276265</v>
      </c>
      <c r="HW724" s="527" t="n">
        <f aca="false">1-HD724/BF724</f>
        <v>0.880284552845528</v>
      </c>
      <c r="HX724" s="527" t="n">
        <f aca="false">1-HN724/BK724</f>
        <v>0.796078431372549</v>
      </c>
      <c r="HY724" s="513"/>
    </row>
    <row r="725" s="599" customFormat="true" ht="15.9" hidden="false" customHeight="true" outlineLevel="0" collapsed="false">
      <c r="A725" s="401" t="n">
        <v>44207</v>
      </c>
      <c r="B725" s="516" t="n">
        <v>40366</v>
      </c>
      <c r="C725" s="403" t="n">
        <f aca="false">B725/$B$6</f>
        <v>0.80732</v>
      </c>
      <c r="D725" s="572"/>
      <c r="E725" s="573" t="n">
        <v>43.1</v>
      </c>
      <c r="F725" s="407"/>
      <c r="G725" s="407"/>
      <c r="H725" s="403"/>
      <c r="I725" s="574"/>
      <c r="J725" s="407"/>
      <c r="K725" s="575"/>
      <c r="L725" s="575"/>
      <c r="M725" s="575"/>
      <c r="N725" s="576"/>
      <c r="O725" s="576"/>
      <c r="P725" s="410"/>
      <c r="Q725" s="410" t="n">
        <v>2880</v>
      </c>
      <c r="R725" s="410"/>
      <c r="S725" s="410"/>
      <c r="T725" s="411" t="n">
        <v>4.98</v>
      </c>
      <c r="U725" s="410" t="n">
        <f aca="false">V725/2.9</f>
        <v>3056.20689655172</v>
      </c>
      <c r="V725" s="410" t="n">
        <v>8863</v>
      </c>
      <c r="W725" s="410" t="n">
        <v>2329</v>
      </c>
      <c r="X725" s="517" t="n">
        <v>480</v>
      </c>
      <c r="Y725" s="474"/>
      <c r="Z725" s="430"/>
      <c r="AA725" s="410"/>
      <c r="AB725" s="410"/>
      <c r="AC725" s="410"/>
      <c r="AD725" s="475"/>
      <c r="AE725" s="478"/>
      <c r="AF725" s="479" t="n">
        <f aca="false">X725+Q725</f>
        <v>3360</v>
      </c>
      <c r="AG725" s="478" t="n">
        <f aca="false">AF725/$AF$6</f>
        <v>1.344</v>
      </c>
      <c r="AH725" s="479" t="n">
        <f aca="false">AI725/2.9</f>
        <v>2619.60591133005</v>
      </c>
      <c r="AI725" s="479" t="n">
        <f aca="false">(V725*Q725+F725*X725)/AF725</f>
        <v>7596.85714285714</v>
      </c>
      <c r="AJ725" s="474" t="n">
        <f aca="false">(V725*Q725+X725*F725)/1000</f>
        <v>25525.44</v>
      </c>
      <c r="AK725" s="478" t="n">
        <f aca="false">AJ725/$AJ$6</f>
        <v>1.134464</v>
      </c>
      <c r="AL725" s="448" t="n">
        <v>37</v>
      </c>
      <c r="AM725" s="480"/>
      <c r="AN725" s="474" t="n">
        <v>4702</v>
      </c>
      <c r="AO725" s="474" t="n">
        <v>4731</v>
      </c>
      <c r="AP725" s="480" t="n">
        <v>7.02</v>
      </c>
      <c r="AQ725" s="448" t="n">
        <v>686</v>
      </c>
      <c r="AR725" s="474" t="n">
        <f aca="false">AQ725*3</f>
        <v>2058</v>
      </c>
      <c r="AS725" s="658" t="n">
        <f aca="false">AR725/AQ725</f>
        <v>3</v>
      </c>
      <c r="AT725" s="474" t="n">
        <v>4530</v>
      </c>
      <c r="AU725" s="448"/>
      <c r="AV725" s="481" t="n">
        <v>0.9</v>
      </c>
      <c r="AW725" s="480"/>
      <c r="AX725" s="480"/>
      <c r="AY725" s="481"/>
      <c r="AZ725" s="481"/>
      <c r="BA725" s="421" t="n">
        <f aca="false">CC725+DF725</f>
        <v>34456</v>
      </c>
      <c r="BB725" s="422" t="n">
        <f aca="false">BA725/$BA$6</f>
        <v>0.68912</v>
      </c>
      <c r="BC725" s="423"/>
      <c r="BD725" s="424" t="n">
        <v>7.71</v>
      </c>
      <c r="BE725" s="425" t="n">
        <v>61</v>
      </c>
      <c r="BF725" s="421" t="n">
        <v>301</v>
      </c>
      <c r="BG725" s="427" t="n">
        <v>8540</v>
      </c>
      <c r="BH725" s="421" t="n">
        <f aca="false">BG725*0.67</f>
        <v>5721.8</v>
      </c>
      <c r="BI725" s="433"/>
      <c r="BJ725" s="422"/>
      <c r="BK725" s="428" t="n">
        <v>17.1</v>
      </c>
      <c r="BL725" s="428"/>
      <c r="BM725" s="429"/>
      <c r="BN725" s="423"/>
      <c r="BO725" s="426" t="n">
        <v>127</v>
      </c>
      <c r="BP725" s="426"/>
      <c r="BQ725" s="424" t="n">
        <v>5.58</v>
      </c>
      <c r="BR725" s="422" t="n">
        <f aca="false">BQ725/$BQ$6</f>
        <v>0.775</v>
      </c>
      <c r="BS725" s="410" t="n">
        <f aca="false">BA725+AF725</f>
        <v>37816</v>
      </c>
      <c r="BT725" s="430" t="n">
        <f aca="false">(BD725*BA725+AP725*AF725)/(AF725+BA725)</f>
        <v>7.64869261688174</v>
      </c>
      <c r="BU725" s="431" t="n">
        <f aca="false">(AQ725*Y725+BA725*BE725)/(BA725+Y725)</f>
        <v>61</v>
      </c>
      <c r="BV725" s="431" t="n">
        <f aca="false">(BA725*BF725+AR725*AF725)/(AF725+BA725)</f>
        <v>457.111698751851</v>
      </c>
      <c r="BW725" s="431" t="n">
        <f aca="false">(BA725*BG725+AS725*AF725)/(AF725+BA725)</f>
        <v>7781.47662365136</v>
      </c>
      <c r="BX725" s="431" t="n">
        <f aca="false">BW725*0.65</f>
        <v>5057.95980537339</v>
      </c>
      <c r="BY725" s="431" t="n">
        <f aca="false">(BK725*BA725+AZ725*AF725)/BS725</f>
        <v>15.5806431140258</v>
      </c>
      <c r="BZ725" s="431"/>
      <c r="CA725" s="432"/>
      <c r="CB725" s="431" t="n">
        <f aca="false">BO725</f>
        <v>127</v>
      </c>
      <c r="CC725" s="433" t="n">
        <v>13629</v>
      </c>
      <c r="CD725" s="412" t="n">
        <f aca="false">CC725+AF725/2</f>
        <v>15309</v>
      </c>
      <c r="CE725" s="422" t="n">
        <f aca="false">CD725/25000</f>
        <v>0.61236</v>
      </c>
      <c r="CF725" s="434" t="n">
        <f aca="false">6700/CD725*24</f>
        <v>10.5036253184401</v>
      </c>
      <c r="CG725" s="435" t="n">
        <v>7.43</v>
      </c>
      <c r="CH725" s="428" t="n">
        <v>2.7</v>
      </c>
      <c r="CI725" s="447" t="n">
        <f aca="false">9500/CD725*24</f>
        <v>14.8932000783853</v>
      </c>
      <c r="CJ725" s="437" t="n">
        <v>21</v>
      </c>
      <c r="CK725" s="437" t="n">
        <v>1.53</v>
      </c>
      <c r="CL725" s="424" t="n">
        <v>7.41</v>
      </c>
      <c r="CM725" s="424" t="n">
        <v>15.7</v>
      </c>
      <c r="CN725" s="424" t="n">
        <v>95</v>
      </c>
      <c r="CO725" s="433"/>
      <c r="CP725" s="433"/>
      <c r="CQ725" s="438"/>
      <c r="CR725" s="438" t="n">
        <v>0.96</v>
      </c>
      <c r="CS725" s="425"/>
      <c r="CT725" s="433" t="n">
        <f aca="false">3500/CD725*24</f>
        <v>5.48696844993141</v>
      </c>
      <c r="CU725" s="435" t="n">
        <v>3.43</v>
      </c>
      <c r="CV725" s="439" t="n">
        <v>7.6</v>
      </c>
      <c r="CW725" s="440" t="n">
        <v>15.2</v>
      </c>
      <c r="CX725" s="661" t="n">
        <f aca="false">CW725*3.6</f>
        <v>54.72</v>
      </c>
      <c r="CY725" s="442" t="n">
        <v>7410</v>
      </c>
      <c r="CZ725" s="443" t="n">
        <v>3.7</v>
      </c>
      <c r="DA725" s="443" t="n">
        <v>0.32</v>
      </c>
      <c r="DB725" s="443" t="n">
        <v>2.9</v>
      </c>
      <c r="DC725" s="443" t="n">
        <v>0.45</v>
      </c>
      <c r="DD725" s="444" t="n">
        <v>21</v>
      </c>
      <c r="DE725" s="441" t="n">
        <v>16</v>
      </c>
      <c r="DF725" s="445" t="n">
        <v>20827</v>
      </c>
      <c r="DG725" s="446" t="n">
        <f aca="false">DF725+AF725/2</f>
        <v>22507</v>
      </c>
      <c r="DH725" s="422" t="n">
        <f aca="false">DG725/25000</f>
        <v>0.90028</v>
      </c>
      <c r="DI725" s="447" t="n">
        <f aca="false">6700/DG725*24</f>
        <v>7.14444395077087</v>
      </c>
      <c r="DJ725" s="435"/>
      <c r="DK725" s="428"/>
      <c r="DL725" s="447" t="n">
        <f aca="false">9500/DG725*24</f>
        <v>10.1301817212423</v>
      </c>
      <c r="DM725" s="423" t="n">
        <v>21</v>
      </c>
      <c r="DN725" s="423" t="n">
        <v>2.01</v>
      </c>
      <c r="DO725" s="424"/>
      <c r="DP725" s="424"/>
      <c r="DQ725" s="424"/>
      <c r="DR725" s="433"/>
      <c r="DS725" s="433"/>
      <c r="DT725" s="438"/>
      <c r="DU725" s="438" t="n">
        <v>0.97</v>
      </c>
      <c r="DV725" s="425"/>
      <c r="DW725" s="447" t="n">
        <f aca="false">3500/DG725*24</f>
        <v>3.73217221308926</v>
      </c>
      <c r="DX725" s="435" t="n">
        <v>4.33</v>
      </c>
      <c r="DY725" s="439"/>
      <c r="DZ725" s="440"/>
      <c r="EA725" s="661"/>
      <c r="EB725" s="442"/>
      <c r="EC725" s="443"/>
      <c r="ED725" s="443"/>
      <c r="EE725" s="443"/>
      <c r="EF725" s="443"/>
      <c r="EG725" s="444"/>
      <c r="EH725" s="441"/>
      <c r="EI725" s="430" t="n">
        <f aca="false">CV725</f>
        <v>7.6</v>
      </c>
      <c r="EJ725" s="448" t="n">
        <f aca="false">CW725</f>
        <v>15.2</v>
      </c>
      <c r="EK725" s="449" t="n">
        <f aca="false">CX725</f>
        <v>54.72</v>
      </c>
      <c r="EL725" s="418" t="n">
        <f aca="false">CY725</f>
        <v>7410</v>
      </c>
      <c r="EM725" s="432" t="n">
        <f aca="false">CZ725</f>
        <v>3.7</v>
      </c>
      <c r="EN725" s="432" t="n">
        <f aca="false">DA725</f>
        <v>0.32</v>
      </c>
      <c r="EO725" s="432" t="n">
        <f aca="false">DB725</f>
        <v>2.9</v>
      </c>
      <c r="EP725" s="432" t="n">
        <f aca="false">DC725</f>
        <v>0.45</v>
      </c>
      <c r="EQ725" s="431" t="n">
        <f aca="false">DD725</f>
        <v>21</v>
      </c>
      <c r="ER725" s="449" t="n">
        <f aca="false">DE725</f>
        <v>16</v>
      </c>
      <c r="ES725" s="450" t="n">
        <f aca="false">44000/(BA725+AF725)*24</f>
        <v>27.9246879627671</v>
      </c>
      <c r="ET725" s="451" t="n">
        <f aca="false">(BA725+AF725)/BA$6</f>
        <v>0.75632</v>
      </c>
      <c r="EU725" s="452" t="n">
        <f aca="false">BV725/1000/ES725*24</f>
        <v>0.392866727272727</v>
      </c>
      <c r="EV725" s="451" t="n">
        <f aca="false">EU725/$EU$6</f>
        <v>0.727530976430976</v>
      </c>
      <c r="EW725" s="514" t="n">
        <f aca="false">1-EM725/BY725</f>
        <v>0.762525848713573</v>
      </c>
      <c r="EX725" s="515" t="n">
        <f aca="false">BY725-EM725</f>
        <v>11.8806431140258</v>
      </c>
      <c r="EY725" s="514" t="n">
        <f aca="false">1-EJ725/BU725</f>
        <v>0.750819672131148</v>
      </c>
      <c r="EZ725" s="515" t="n">
        <f aca="false">BU725-EJ725</f>
        <v>45.8</v>
      </c>
      <c r="FA725" s="451" t="n">
        <f aca="false">1-EK725/BV725</f>
        <v>0.880291840813933</v>
      </c>
      <c r="FB725" s="432" t="n">
        <f aca="false">BV725-EK725</f>
        <v>402.391698751851</v>
      </c>
      <c r="FC725" s="453"/>
      <c r="FD725" s="432"/>
      <c r="FE725" s="453" t="n">
        <f aca="false">1-EQ725/CB725</f>
        <v>0.834645669291339</v>
      </c>
      <c r="FF725" s="431" t="n">
        <f aca="false">CB725-EQ725</f>
        <v>106</v>
      </c>
      <c r="FG725" s="406" t="n">
        <v>50400</v>
      </c>
      <c r="FH725" s="590" t="n">
        <v>373</v>
      </c>
      <c r="FI725" s="591" t="n">
        <v>68.3</v>
      </c>
      <c r="FJ725" s="592"/>
      <c r="FK725" s="456" t="n">
        <f aca="false">3000/BS725*24</f>
        <v>1.90395599746139</v>
      </c>
      <c r="FL725" s="531" t="n">
        <v>2000</v>
      </c>
      <c r="FM725" s="456" t="n">
        <f aca="false">FL725/BS725*1000</f>
        <v>52.8876665961498</v>
      </c>
      <c r="FN725" s="531" t="n">
        <v>3336</v>
      </c>
      <c r="FO725" s="533" t="n">
        <f aca="false">FN725/11.15/1.2/1000</f>
        <v>0.24932735426009</v>
      </c>
      <c r="FP725" s="450" t="n">
        <f aca="false">FN725/BS725*1000</f>
        <v>88.2166278823778</v>
      </c>
      <c r="FQ725" s="458" t="n">
        <v>39.6</v>
      </c>
      <c r="FR725" s="459" t="n">
        <f aca="false">FQ725/BS725*1000</f>
        <v>1.04717579860377</v>
      </c>
      <c r="FS725" s="577" t="n">
        <v>7.67</v>
      </c>
      <c r="FT725" s="578" t="n">
        <v>10.9</v>
      </c>
      <c r="FU725" s="661" t="n">
        <f aca="false">FT725*3.6</f>
        <v>39.24</v>
      </c>
      <c r="FV725" s="580" t="n">
        <v>4</v>
      </c>
      <c r="FW725" s="581"/>
      <c r="FX725" s="580"/>
      <c r="FY725" s="453" t="n">
        <f aca="false">1-FV725/(EG725+DD725)</f>
        <v>0.80952380952381</v>
      </c>
      <c r="FZ725" s="453"/>
      <c r="GA725" s="430"/>
      <c r="GB725" s="514" t="n">
        <f aca="false">1-FT725/(DZ725+CW725)</f>
        <v>0.282894736842105</v>
      </c>
      <c r="GC725" s="515" t="n">
        <f aca="false">CW725+DZ725-FT725</f>
        <v>4.3</v>
      </c>
      <c r="GD725" s="514" t="n">
        <f aca="false">1-FU725/(EA725+CX725)</f>
        <v>0.282894736842105</v>
      </c>
      <c r="GE725" s="528" t="n">
        <f aca="false">CX725+EA725-FU725</f>
        <v>15.48</v>
      </c>
      <c r="GF725" s="462" t="n">
        <f aca="false">4100/BS725*24</f>
        <v>2.60207319653057</v>
      </c>
      <c r="GG725" s="607" t="n">
        <v>12</v>
      </c>
      <c r="GH725" s="451" t="n">
        <f aca="false">GG725/80</f>
        <v>0.15</v>
      </c>
      <c r="GI725" s="406" t="n">
        <v>84</v>
      </c>
      <c r="GJ725" s="463" t="n">
        <f aca="false">GI725/GG725</f>
        <v>7</v>
      </c>
      <c r="GK725" s="464" t="n">
        <f aca="false">GG725/(BS725/24)*1000</f>
        <v>7.61582398984557</v>
      </c>
      <c r="GL725" s="465" t="n">
        <v>7.92</v>
      </c>
      <c r="GM725" s="530" t="n">
        <v>10.9</v>
      </c>
      <c r="GN725" s="407" t="n">
        <f aca="false">GM725*3.6</f>
        <v>39.24</v>
      </c>
      <c r="GO725" s="514" t="n">
        <f aca="false">1-GM725/FT725</f>
        <v>0</v>
      </c>
      <c r="GP725" s="451" t="n">
        <f aca="false">1-GN725/FU725</f>
        <v>0</v>
      </c>
      <c r="GQ725" s="578" t="n">
        <v>8</v>
      </c>
      <c r="GR725" s="456" t="n">
        <f aca="false">4300/BS725*24</f>
        <v>2.72900359636133</v>
      </c>
      <c r="GS725" s="532" t="n">
        <f aca="false">HC725</f>
        <v>10.7</v>
      </c>
      <c r="GT725" s="532" t="n">
        <f aca="false">HD725</f>
        <v>33.17</v>
      </c>
      <c r="GU725" s="514" t="n">
        <f aca="false">1-GS725/GM725</f>
        <v>0.0183486238532111</v>
      </c>
      <c r="GV725" s="514" t="n">
        <f aca="false">1-GT725/GN725</f>
        <v>0.154689092762487</v>
      </c>
      <c r="GW725" s="514" t="n">
        <f aca="false">1-HC725/FT725</f>
        <v>0.0183486238532111</v>
      </c>
      <c r="GX725" s="514" t="n">
        <f aca="false">1-HD725/FU725</f>
        <v>0.154689092762487</v>
      </c>
      <c r="GY725" s="463" t="n">
        <f aca="false">GK725/(FU725-HD725)</f>
        <v>1.25466622567472</v>
      </c>
      <c r="GZ725" s="406" t="n">
        <v>38471</v>
      </c>
      <c r="HA725" s="582" t="n">
        <v>7.93</v>
      </c>
      <c r="HB725" s="452" t="n">
        <v>8.06</v>
      </c>
      <c r="HC725" s="578" t="n">
        <v>10.7</v>
      </c>
      <c r="HD725" s="464" t="n">
        <f aca="false">HC725*3.1</f>
        <v>33.17</v>
      </c>
      <c r="HE725" s="464" t="n">
        <v>10.4</v>
      </c>
      <c r="HF725" s="464" t="n">
        <f aca="false">HE725*2.7</f>
        <v>28.08</v>
      </c>
      <c r="HG725" s="583"/>
      <c r="HH725" s="576" t="n">
        <v>2</v>
      </c>
      <c r="HI725" s="584" t="n">
        <v>7390</v>
      </c>
      <c r="HJ725" s="407" t="n">
        <f aca="false">HI725*0.67</f>
        <v>4951.3</v>
      </c>
      <c r="HK725" s="407"/>
      <c r="HL725" s="550"/>
      <c r="HM725" s="585"/>
      <c r="HN725" s="462" t="n">
        <v>3.93</v>
      </c>
      <c r="HO725" s="575"/>
      <c r="HP725" s="549" t="n">
        <v>0.08</v>
      </c>
      <c r="HQ725" s="586"/>
      <c r="HR725" s="587"/>
      <c r="HS725" s="521" t="n">
        <v>0.14</v>
      </c>
      <c r="HT725" s="588" t="n">
        <v>4</v>
      </c>
      <c r="HU725" s="523" t="n">
        <f aca="false">72500/BA725*24</f>
        <v>50.4991873693987</v>
      </c>
      <c r="HV725" s="514" t="n">
        <f aca="false">1-HC725/BE725</f>
        <v>0.824590163934426</v>
      </c>
      <c r="HW725" s="514" t="n">
        <f aca="false">1-HD725/BF725</f>
        <v>0.889800664451827</v>
      </c>
      <c r="HX725" s="514" t="n">
        <f aca="false">1-HN725/BK725</f>
        <v>0.770175438596491</v>
      </c>
      <c r="HY725" s="600"/>
    </row>
    <row r="726" s="599" customFormat="true" ht="15.9" hidden="false" customHeight="true" outlineLevel="0" collapsed="false">
      <c r="A726" s="401" t="n">
        <v>44208</v>
      </c>
      <c r="B726" s="516" t="n">
        <v>22600</v>
      </c>
      <c r="C726" s="403" t="n">
        <f aca="false">B726/$B$6</f>
        <v>0.452</v>
      </c>
      <c r="D726" s="572"/>
      <c r="E726" s="573" t="n">
        <v>37.9</v>
      </c>
      <c r="F726" s="407"/>
      <c r="G726" s="407"/>
      <c r="H726" s="403"/>
      <c r="I726" s="574"/>
      <c r="J726" s="407"/>
      <c r="K726" s="575"/>
      <c r="L726" s="575"/>
      <c r="M726" s="575"/>
      <c r="N726" s="576"/>
      <c r="O726" s="576"/>
      <c r="P726" s="410"/>
      <c r="Q726" s="410" t="n">
        <v>1440</v>
      </c>
      <c r="R726" s="410"/>
      <c r="S726" s="410"/>
      <c r="T726" s="411" t="n">
        <v>5.01</v>
      </c>
      <c r="U726" s="410" t="n">
        <f aca="false">V726/2.9</f>
        <v>2947.58620689655</v>
      </c>
      <c r="V726" s="410" t="n">
        <v>8548</v>
      </c>
      <c r="W726" s="410" t="n">
        <v>2208</v>
      </c>
      <c r="X726" s="517" t="n">
        <v>240</v>
      </c>
      <c r="Y726" s="474"/>
      <c r="Z726" s="430"/>
      <c r="AA726" s="410"/>
      <c r="AB726" s="410"/>
      <c r="AC726" s="410"/>
      <c r="AD726" s="475"/>
      <c r="AE726" s="478"/>
      <c r="AF726" s="479" t="n">
        <f aca="false">X726+Q726</f>
        <v>1680</v>
      </c>
      <c r="AG726" s="478" t="n">
        <f aca="false">AF726/$AF$6</f>
        <v>0.672</v>
      </c>
      <c r="AH726" s="479" t="n">
        <f aca="false">AI726/2.9</f>
        <v>2526.50246305419</v>
      </c>
      <c r="AI726" s="479" t="n">
        <f aca="false">(V726*Q726+F726*X726)/AF726</f>
        <v>7326.85714285714</v>
      </c>
      <c r="AJ726" s="474" t="n">
        <f aca="false">(V726*Q726+X726*F726)/1000</f>
        <v>12309.12</v>
      </c>
      <c r="AK726" s="478" t="n">
        <f aca="false">AJ726/$AJ$6</f>
        <v>0.547072</v>
      </c>
      <c r="AL726" s="448" t="n">
        <v>37</v>
      </c>
      <c r="AM726" s="480"/>
      <c r="AN726" s="474" t="n">
        <v>4827</v>
      </c>
      <c r="AO726" s="474" t="n">
        <v>4834</v>
      </c>
      <c r="AP726" s="480" t="n">
        <v>7.23</v>
      </c>
      <c r="AQ726" s="448" t="n">
        <v>732</v>
      </c>
      <c r="AR726" s="474" t="n">
        <f aca="false">AQ726*3</f>
        <v>2196</v>
      </c>
      <c r="AS726" s="658" t="n">
        <f aca="false">AR726/AQ726</f>
        <v>3</v>
      </c>
      <c r="AT726" s="474" t="n">
        <v>4640</v>
      </c>
      <c r="AU726" s="448"/>
      <c r="AV726" s="481" t="n">
        <v>1</v>
      </c>
      <c r="AW726" s="480" t="n">
        <v>5.75</v>
      </c>
      <c r="AX726" s="480" t="n">
        <v>29.42</v>
      </c>
      <c r="AY726" s="481" t="n">
        <v>5.5</v>
      </c>
      <c r="AZ726" s="481" t="n">
        <v>0.9</v>
      </c>
      <c r="BA726" s="421" t="n">
        <f aca="false">CC726+DF726</f>
        <v>20583</v>
      </c>
      <c r="BB726" s="422" t="n">
        <f aca="false">BA726/$BA$6</f>
        <v>0.41166</v>
      </c>
      <c r="BC726" s="423"/>
      <c r="BD726" s="424" t="n">
        <v>7.73</v>
      </c>
      <c r="BE726" s="425" t="n">
        <v>49.3</v>
      </c>
      <c r="BF726" s="421" t="n">
        <v>277</v>
      </c>
      <c r="BG726" s="427" t="n">
        <v>7670</v>
      </c>
      <c r="BH726" s="421" t="n">
        <f aca="false">BG726*0.67</f>
        <v>5138.9</v>
      </c>
      <c r="BI726" s="433" t="n">
        <v>1566</v>
      </c>
      <c r="BJ726" s="422" t="n">
        <f aca="false">BI726/35.5*(23+35.5)/BH726</f>
        <v>0.502168080580625</v>
      </c>
      <c r="BK726" s="428" t="n">
        <v>18.5</v>
      </c>
      <c r="BL726" s="428" t="n">
        <v>14.5</v>
      </c>
      <c r="BM726" s="429" t="n">
        <v>5.3</v>
      </c>
      <c r="BN726" s="423" t="n">
        <v>1.4</v>
      </c>
      <c r="BO726" s="426" t="n">
        <v>92</v>
      </c>
      <c r="BP726" s="426" t="n">
        <v>32</v>
      </c>
      <c r="BQ726" s="424" t="n">
        <v>6.42</v>
      </c>
      <c r="BR726" s="422" t="n">
        <f aca="false">BQ726/$BQ$6</f>
        <v>0.891666666666667</v>
      </c>
      <c r="BS726" s="410" t="n">
        <f aca="false">BA726+AF726</f>
        <v>22263</v>
      </c>
      <c r="BT726" s="430" t="n">
        <f aca="false">(BD726*BA726+AP726*AF726)/(AF726+BA726)</f>
        <v>7.69226923595203</v>
      </c>
      <c r="BU726" s="431" t="n">
        <f aca="false">(AQ726*Y726+BA726*BE726)/(BA726+Y726)</f>
        <v>49.3</v>
      </c>
      <c r="BV726" s="431" t="n">
        <f aca="false">(BA726*BF726+AR726*AF726)/(AF726+BA726)</f>
        <v>421.810672416116</v>
      </c>
      <c r="BW726" s="431" t="n">
        <f aca="false">(BA726*BG726+AS726*AF726)/(AF726+BA726)</f>
        <v>7091.4364640884</v>
      </c>
      <c r="BX726" s="431" t="n">
        <f aca="false">BW726*0.65</f>
        <v>4609.43370165746</v>
      </c>
      <c r="BY726" s="431" t="n">
        <f aca="false">(BK726*BA726+AZ726*AF726)/BS726</f>
        <v>17.1718771055114</v>
      </c>
      <c r="BZ726" s="431" t="n">
        <f aca="false">(BL726*BA726+AY726*AF726)/BS726</f>
        <v>13.8208462471365</v>
      </c>
      <c r="CA726" s="432" t="n">
        <f aca="false">(BN726*BA726+AZ726*AF726)/BS726</f>
        <v>1.36226923595203</v>
      </c>
      <c r="CB726" s="431" t="n">
        <f aca="false">BO726</f>
        <v>92</v>
      </c>
      <c r="CC726" s="433" t="n">
        <v>420</v>
      </c>
      <c r="CD726" s="412" t="n">
        <f aca="false">CC726+AF726/2</f>
        <v>1260</v>
      </c>
      <c r="CE726" s="422" t="n">
        <f aca="false">CD726/25000</f>
        <v>0.0504</v>
      </c>
      <c r="CF726" s="434" t="n">
        <f aca="false">6700/CD726*24</f>
        <v>127.619047619048</v>
      </c>
      <c r="CG726" s="435"/>
      <c r="CH726" s="428"/>
      <c r="CI726" s="447" t="n">
        <f aca="false">9500/CD726*24</f>
        <v>180.952380952381</v>
      </c>
      <c r="CJ726" s="437"/>
      <c r="CK726" s="437"/>
      <c r="CL726" s="424"/>
      <c r="CM726" s="424"/>
      <c r="CN726" s="424"/>
      <c r="CO726" s="433" t="n">
        <v>5387</v>
      </c>
      <c r="CP726" s="433" t="n">
        <v>2857</v>
      </c>
      <c r="CQ726" s="438"/>
      <c r="CR726" s="438" t="n">
        <v>0.96</v>
      </c>
      <c r="CS726" s="425"/>
      <c r="CT726" s="433" t="n">
        <f aca="false">3500/CD726*24</f>
        <v>66.6666666666667</v>
      </c>
      <c r="CU726" s="435"/>
      <c r="CV726" s="439"/>
      <c r="CW726" s="440"/>
      <c r="CX726" s="661"/>
      <c r="CY726" s="442"/>
      <c r="CZ726" s="443"/>
      <c r="DA726" s="443"/>
      <c r="DB726" s="443"/>
      <c r="DC726" s="443"/>
      <c r="DD726" s="444"/>
      <c r="DE726" s="441"/>
      <c r="DF726" s="445" t="n">
        <v>20163</v>
      </c>
      <c r="DG726" s="446" t="n">
        <f aca="false">DF726+AF726/2</f>
        <v>21003</v>
      </c>
      <c r="DH726" s="422" t="n">
        <f aca="false">DG726/25000</f>
        <v>0.84012</v>
      </c>
      <c r="DI726" s="447" t="n">
        <f aca="false">6700/DG726*24</f>
        <v>7.65604913583774</v>
      </c>
      <c r="DJ726" s="435" t="n">
        <v>7.45</v>
      </c>
      <c r="DK726" s="428" t="n">
        <v>2.9</v>
      </c>
      <c r="DL726" s="447" t="n">
        <f aca="false">9500/DG726*24</f>
        <v>10.8555920582774</v>
      </c>
      <c r="DM726" s="423"/>
      <c r="DN726" s="423"/>
      <c r="DO726" s="424" t="n">
        <v>7.41</v>
      </c>
      <c r="DP726" s="424" t="n">
        <v>16.1</v>
      </c>
      <c r="DQ726" s="424" t="n">
        <v>116</v>
      </c>
      <c r="DR726" s="433" t="n">
        <v>5190</v>
      </c>
      <c r="DS726" s="433" t="n">
        <v>2810</v>
      </c>
      <c r="DT726" s="438" t="n">
        <f aca="false">DS726/DR726</f>
        <v>0.541425818882466</v>
      </c>
      <c r="DU726" s="438" t="n">
        <v>0.97</v>
      </c>
      <c r="DV726" s="425"/>
      <c r="DW726" s="447" t="n">
        <f aca="false">3500/DG726*24</f>
        <v>3.99942865304956</v>
      </c>
      <c r="DX726" s="435"/>
      <c r="DY726" s="439" t="n">
        <v>7.58</v>
      </c>
      <c r="DZ726" s="440" t="n">
        <v>14.6</v>
      </c>
      <c r="EA726" s="661" t="n">
        <f aca="false">DZ726*3.6</f>
        <v>52.56</v>
      </c>
      <c r="EB726" s="442" t="n">
        <v>7260</v>
      </c>
      <c r="EC726" s="443" t="n">
        <v>4</v>
      </c>
      <c r="ED726" s="443" t="n">
        <v>0.41</v>
      </c>
      <c r="EE726" s="443" t="n">
        <v>3.3</v>
      </c>
      <c r="EF726" s="443" t="n">
        <v>0.4</v>
      </c>
      <c r="EG726" s="444" t="n">
        <v>6</v>
      </c>
      <c r="EH726" s="441" t="n">
        <v>16</v>
      </c>
      <c r="EI726" s="430" t="n">
        <f aca="false">DY726</f>
        <v>7.58</v>
      </c>
      <c r="EJ726" s="448" t="n">
        <f aca="false">DZ726</f>
        <v>14.6</v>
      </c>
      <c r="EK726" s="449" t="n">
        <f aca="false">EA726</f>
        <v>52.56</v>
      </c>
      <c r="EL726" s="418" t="n">
        <f aca="false">EB726</f>
        <v>7260</v>
      </c>
      <c r="EM726" s="432" t="n">
        <f aca="false">EC726</f>
        <v>4</v>
      </c>
      <c r="EN726" s="432" t="n">
        <f aca="false">ED726</f>
        <v>0.41</v>
      </c>
      <c r="EO726" s="432" t="n">
        <f aca="false">EE726</f>
        <v>3.3</v>
      </c>
      <c r="EP726" s="432" t="n">
        <f aca="false">EF726</f>
        <v>0.4</v>
      </c>
      <c r="EQ726" s="431" t="n">
        <f aca="false">EG726</f>
        <v>6</v>
      </c>
      <c r="ER726" s="449" t="n">
        <f aca="false">EH726</f>
        <v>16</v>
      </c>
      <c r="ES726" s="450" t="n">
        <f aca="false">44000/(BA726+AF726)*24</f>
        <v>47.4329605174505</v>
      </c>
      <c r="ET726" s="451" t="n">
        <f aca="false">(BA726+AF726)/BA$6</f>
        <v>0.44526</v>
      </c>
      <c r="EU726" s="452" t="n">
        <f aca="false">BV726/1000/ES726*24</f>
        <v>0.213426613636364</v>
      </c>
      <c r="EV726" s="451" t="n">
        <f aca="false">EU726/$EU$6</f>
        <v>0.39523446969697</v>
      </c>
      <c r="EW726" s="514" t="n">
        <f aca="false">1-EM726/BY726</f>
        <v>0.767060993074765</v>
      </c>
      <c r="EX726" s="515" t="n">
        <f aca="false">BY726-EM726</f>
        <v>13.1718771055114</v>
      </c>
      <c r="EY726" s="514" t="n">
        <f aca="false">1-EJ726/BU726</f>
        <v>0.703853955375253</v>
      </c>
      <c r="EZ726" s="515" t="n">
        <f aca="false">BU726-EJ726</f>
        <v>34.7</v>
      </c>
      <c r="FA726" s="451" t="n">
        <f aca="false">1-EK726/BV726</f>
        <v>0.87539433343652</v>
      </c>
      <c r="FB726" s="432" t="n">
        <f aca="false">BV726-EK726</f>
        <v>369.250672416116</v>
      </c>
      <c r="FC726" s="453" t="n">
        <f aca="false">1-EP726/CA726</f>
        <v>0.70637228717827</v>
      </c>
      <c r="FD726" s="432" t="n">
        <f aca="false">CA726-EP726</f>
        <v>0.962269235952028</v>
      </c>
      <c r="FE726" s="453" t="n">
        <f aca="false">1-EQ726/CB726</f>
        <v>0.934782608695652</v>
      </c>
      <c r="FF726" s="431" t="n">
        <f aca="false">CB726-EQ726</f>
        <v>86</v>
      </c>
      <c r="FG726" s="406" t="n">
        <v>28800</v>
      </c>
      <c r="FH726" s="590" t="n">
        <v>262</v>
      </c>
      <c r="FI726" s="591" t="n">
        <v>20.26</v>
      </c>
      <c r="FJ726" s="592"/>
      <c r="FK726" s="456" t="n">
        <f aca="false">3000/BS726*24</f>
        <v>3.23406548982617</v>
      </c>
      <c r="FL726" s="531" t="n">
        <v>1400</v>
      </c>
      <c r="FM726" s="456" t="n">
        <f aca="false">FL726/BS726*1000</f>
        <v>62.88460674662</v>
      </c>
      <c r="FN726" s="531" t="n">
        <v>3336</v>
      </c>
      <c r="FO726" s="533" t="n">
        <f aca="false">FN726/11.15/1.2/1000</f>
        <v>0.24932735426009</v>
      </c>
      <c r="FP726" s="450" t="n">
        <f aca="false">FN726/BS726*1000</f>
        <v>149.845034361946</v>
      </c>
      <c r="FQ726" s="458" t="n">
        <v>25.2</v>
      </c>
      <c r="FR726" s="459" t="n">
        <f aca="false">FQ726/BS726*1000</f>
        <v>1.13192292143916</v>
      </c>
      <c r="FS726" s="577" t="n">
        <v>7.63</v>
      </c>
      <c r="FT726" s="578" t="n">
        <v>11</v>
      </c>
      <c r="FU726" s="661" t="n">
        <f aca="false">FT726*3.6</f>
        <v>39.6</v>
      </c>
      <c r="FV726" s="580" t="n">
        <v>4</v>
      </c>
      <c r="FW726" s="581" t="n">
        <v>0.08</v>
      </c>
      <c r="FX726" s="580" t="n">
        <v>8</v>
      </c>
      <c r="FY726" s="453" t="n">
        <f aca="false">1-FV726/(EG726+DD726)</f>
        <v>0.333333333333333</v>
      </c>
      <c r="FZ726" s="453" t="n">
        <f aca="false">1-FW726/(EF726+DC726)</f>
        <v>0.8</v>
      </c>
      <c r="GA726" s="430" t="n">
        <f aca="false">EF726+DC726-FW726</f>
        <v>0.32</v>
      </c>
      <c r="GB726" s="514" t="n">
        <f aca="false">1-FT726/(DZ726+CW726)</f>
        <v>0.246575342465753</v>
      </c>
      <c r="GC726" s="515" t="n">
        <f aca="false">(CW726+DZ726-FT726)</f>
        <v>3.6</v>
      </c>
      <c r="GD726" s="514" t="n">
        <f aca="false">1-FU726/(EA726+CX726)</f>
        <v>0.246575342465753</v>
      </c>
      <c r="GE726" s="528" t="n">
        <f aca="false">CX726+EA726-FU726</f>
        <v>12.96</v>
      </c>
      <c r="GF726" s="462" t="n">
        <f aca="false">4100/BS726*24</f>
        <v>4.41988950276243</v>
      </c>
      <c r="GG726" s="607"/>
      <c r="GH726" s="451"/>
      <c r="GI726" s="406"/>
      <c r="GJ726" s="463"/>
      <c r="GK726" s="464"/>
      <c r="GL726" s="465"/>
      <c r="GM726" s="530"/>
      <c r="GN726" s="407"/>
      <c r="GO726" s="514"/>
      <c r="GP726" s="451"/>
      <c r="GQ726" s="578"/>
      <c r="GR726" s="456" t="n">
        <f aca="false">4300/BS726*24</f>
        <v>4.63549386875084</v>
      </c>
      <c r="GS726" s="532" t="n">
        <f aca="false">HC726</f>
        <v>11.3</v>
      </c>
      <c r="GT726" s="532" t="n">
        <f aca="false">HD726</f>
        <v>35.03</v>
      </c>
      <c r="GU726" s="514"/>
      <c r="GV726" s="514"/>
      <c r="GW726" s="514" t="n">
        <f aca="false">1-HC726/FT726</f>
        <v>-0.0272727272727273</v>
      </c>
      <c r="GX726" s="514" t="n">
        <f aca="false">1-HD726/FU726</f>
        <v>0.11540404040404</v>
      </c>
      <c r="GY726" s="463"/>
      <c r="GZ726" s="406" t="n">
        <v>22625</v>
      </c>
      <c r="HA726" s="582" t="n">
        <v>8.25</v>
      </c>
      <c r="HB726" s="452" t="n">
        <v>8</v>
      </c>
      <c r="HC726" s="578" t="n">
        <v>11.3</v>
      </c>
      <c r="HD726" s="464" t="n">
        <f aca="false">HC726*3.1</f>
        <v>35.03</v>
      </c>
      <c r="HE726" s="464" t="n">
        <v>8.3</v>
      </c>
      <c r="HF726" s="464" t="n">
        <f aca="false">HE726*2.7</f>
        <v>22.41</v>
      </c>
      <c r="HG726" s="583"/>
      <c r="HH726" s="576" t="n">
        <v>8</v>
      </c>
      <c r="HI726" s="584" t="n">
        <v>7510</v>
      </c>
      <c r="HJ726" s="407" t="n">
        <f aca="false">HI726*0.67</f>
        <v>5031.7</v>
      </c>
      <c r="HK726" s="407" t="n">
        <v>276</v>
      </c>
      <c r="HL726" s="550" t="n">
        <v>1610</v>
      </c>
      <c r="HM726" s="585" t="n">
        <v>3.6</v>
      </c>
      <c r="HN726" s="462" t="n">
        <v>3.89</v>
      </c>
      <c r="HO726" s="575" t="n">
        <v>0.24</v>
      </c>
      <c r="HP726" s="549" t="n">
        <v>0.09</v>
      </c>
      <c r="HQ726" s="586" t="n">
        <v>3.3</v>
      </c>
      <c r="HR726" s="587" t="n">
        <v>0.1</v>
      </c>
      <c r="HS726" s="521" t="n">
        <v>0.07</v>
      </c>
      <c r="HT726" s="588" t="n">
        <v>4</v>
      </c>
      <c r="HU726" s="523" t="n">
        <f aca="false">72500/BA726*24</f>
        <v>84.5357819559831</v>
      </c>
      <c r="HV726" s="514" t="n">
        <f aca="false">1-HC726/BE726</f>
        <v>0.77079107505071</v>
      </c>
      <c r="HW726" s="514" t="n">
        <f aca="false">1-HD726/BF726</f>
        <v>0.873537906137184</v>
      </c>
      <c r="HX726" s="514" t="n">
        <f aca="false">1-HN726/BK726</f>
        <v>0.78972972972973</v>
      </c>
      <c r="HY726" s="600" t="s">
        <v>292</v>
      </c>
    </row>
    <row r="727" s="599" customFormat="true" ht="15.9" hidden="false" customHeight="true" outlineLevel="0" collapsed="false">
      <c r="A727" s="401" t="n">
        <v>44209</v>
      </c>
      <c r="B727" s="516" t="n">
        <v>23561</v>
      </c>
      <c r="C727" s="403" t="n">
        <f aca="false">B727/$B$6</f>
        <v>0.47122</v>
      </c>
      <c r="D727" s="572"/>
      <c r="E727" s="573" t="n">
        <v>36.5</v>
      </c>
      <c r="F727" s="407"/>
      <c r="G727" s="407"/>
      <c r="H727" s="403"/>
      <c r="I727" s="574"/>
      <c r="J727" s="407"/>
      <c r="K727" s="575"/>
      <c r="L727" s="575"/>
      <c r="M727" s="575"/>
      <c r="N727" s="576"/>
      <c r="O727" s="576"/>
      <c r="P727" s="410"/>
      <c r="Q727" s="410" t="n">
        <v>1440</v>
      </c>
      <c r="R727" s="410"/>
      <c r="S727" s="410"/>
      <c r="T727" s="411" t="n">
        <v>4.75</v>
      </c>
      <c r="U727" s="410" t="n">
        <f aca="false">V727/2.9</f>
        <v>2978.62068965517</v>
      </c>
      <c r="V727" s="410" t="n">
        <v>8638</v>
      </c>
      <c r="W727" s="410" t="n">
        <v>2231</v>
      </c>
      <c r="X727" s="517" t="n">
        <v>240</v>
      </c>
      <c r="Y727" s="474"/>
      <c r="Z727" s="430"/>
      <c r="AA727" s="410"/>
      <c r="AB727" s="410"/>
      <c r="AC727" s="410"/>
      <c r="AD727" s="475"/>
      <c r="AE727" s="478"/>
      <c r="AF727" s="479" t="n">
        <f aca="false">X727+Q727</f>
        <v>1680</v>
      </c>
      <c r="AG727" s="478" t="n">
        <f aca="false">AF727/$AF$6</f>
        <v>0.672</v>
      </c>
      <c r="AH727" s="479" t="n">
        <f aca="false">AI727/2.9</f>
        <v>2553.10344827586</v>
      </c>
      <c r="AI727" s="479" t="n">
        <f aca="false">(V727*Q727+F727*X727)/AF727</f>
        <v>7404</v>
      </c>
      <c r="AJ727" s="474" t="n">
        <f aca="false">(V727*Q727+X727*F727)/1000</f>
        <v>12438.72</v>
      </c>
      <c r="AK727" s="478" t="n">
        <f aca="false">AJ727/$AJ$6</f>
        <v>0.552832</v>
      </c>
      <c r="AL727" s="448" t="n">
        <v>37</v>
      </c>
      <c r="AM727" s="480"/>
      <c r="AN727" s="474" t="n">
        <v>4697</v>
      </c>
      <c r="AO727" s="474" t="n">
        <v>4668</v>
      </c>
      <c r="AP727" s="480" t="n">
        <v>7.26</v>
      </c>
      <c r="AQ727" s="448" t="n">
        <v>601</v>
      </c>
      <c r="AR727" s="474" t="n">
        <f aca="false">AQ727*3</f>
        <v>1803</v>
      </c>
      <c r="AS727" s="658" t="n">
        <f aca="false">AR727/AQ727</f>
        <v>3</v>
      </c>
      <c r="AT727" s="474" t="n">
        <v>4720</v>
      </c>
      <c r="AU727" s="448"/>
      <c r="AV727" s="481" t="n">
        <v>0.8</v>
      </c>
      <c r="AW727" s="480"/>
      <c r="AX727" s="480"/>
      <c r="AY727" s="481"/>
      <c r="AZ727" s="481"/>
      <c r="BA727" s="421" t="n">
        <f aca="false">CC727+DF727</f>
        <v>23448</v>
      </c>
      <c r="BB727" s="422" t="n">
        <f aca="false">BA727/$BA$6</f>
        <v>0.46896</v>
      </c>
      <c r="BC727" s="423"/>
      <c r="BD727" s="424" t="n">
        <v>7.8</v>
      </c>
      <c r="BE727" s="425" t="n">
        <v>52.2</v>
      </c>
      <c r="BF727" s="421" t="n">
        <v>297</v>
      </c>
      <c r="BG727" s="427" t="n">
        <v>9670</v>
      </c>
      <c r="BH727" s="421" t="n">
        <f aca="false">BG727*0.67</f>
        <v>6478.9</v>
      </c>
      <c r="BI727" s="433"/>
      <c r="BJ727" s="422"/>
      <c r="BK727" s="428" t="n">
        <v>11</v>
      </c>
      <c r="BL727" s="428"/>
      <c r="BM727" s="429"/>
      <c r="BN727" s="423"/>
      <c r="BO727" s="426" t="n">
        <v>123</v>
      </c>
      <c r="BP727" s="426"/>
      <c r="BQ727" s="424" t="n">
        <v>6.2</v>
      </c>
      <c r="BR727" s="422" t="n">
        <f aca="false">BQ727/$BQ$6</f>
        <v>0.861111111111111</v>
      </c>
      <c r="BS727" s="410" t="n">
        <f aca="false">BA727+AF727</f>
        <v>25128</v>
      </c>
      <c r="BT727" s="430" t="n">
        <f aca="false">(BD727*BA727+AP727*AF727)/(AF727+BA727)</f>
        <v>7.76389684813754</v>
      </c>
      <c r="BU727" s="431" t="n">
        <f aca="false">(AQ727*Y727+BA727*BE727)/(BA727+Y727)</f>
        <v>52.2</v>
      </c>
      <c r="BV727" s="431" t="n">
        <f aca="false">(BA727*BF727+AR727*AF727)/(AF727+BA727)</f>
        <v>397.687679083095</v>
      </c>
      <c r="BW727" s="431" t="n">
        <f aca="false">(BA727*BG727+AS727*AF727)/(AF727+BA727)</f>
        <v>9023.68672397326</v>
      </c>
      <c r="BX727" s="431" t="n">
        <f aca="false">BW727*0.65</f>
        <v>5865.39637058262</v>
      </c>
      <c r="BY727" s="431" t="n">
        <f aca="false">(BK727*BA727+AZ727*AF727)/BS727</f>
        <v>10.2645654250239</v>
      </c>
      <c r="BZ727" s="431"/>
      <c r="CA727" s="432"/>
      <c r="CB727" s="431" t="n">
        <f aca="false">BO727</f>
        <v>123</v>
      </c>
      <c r="CC727" s="433"/>
      <c r="CD727" s="412"/>
      <c r="CE727" s="422"/>
      <c r="CF727" s="434"/>
      <c r="CG727" s="435"/>
      <c r="CH727" s="428"/>
      <c r="CI727" s="447"/>
      <c r="CJ727" s="437"/>
      <c r="CK727" s="437"/>
      <c r="CL727" s="424"/>
      <c r="CM727" s="424"/>
      <c r="CN727" s="424"/>
      <c r="CO727" s="433"/>
      <c r="CP727" s="433"/>
      <c r="CQ727" s="438"/>
      <c r="CR727" s="438" t="n">
        <v>0.93</v>
      </c>
      <c r="CS727" s="425"/>
      <c r="CT727" s="433"/>
      <c r="CU727" s="435"/>
      <c r="CV727" s="439" t="n">
        <v>7.69</v>
      </c>
      <c r="CW727" s="440" t="n">
        <v>15.2</v>
      </c>
      <c r="CX727" s="661" t="n">
        <f aca="false">CW727*3.6</f>
        <v>54.72</v>
      </c>
      <c r="CY727" s="442" t="n">
        <v>7870</v>
      </c>
      <c r="CZ727" s="443" t="n">
        <v>4.3</v>
      </c>
      <c r="DA727" s="443" t="n">
        <v>0.21</v>
      </c>
      <c r="DB727" s="443" t="n">
        <v>3.5</v>
      </c>
      <c r="DC727" s="443" t="n">
        <v>0.4</v>
      </c>
      <c r="DD727" s="444" t="n">
        <v>8</v>
      </c>
      <c r="DE727" s="441" t="n">
        <v>16</v>
      </c>
      <c r="DF727" s="445" t="n">
        <v>23448</v>
      </c>
      <c r="DG727" s="446" t="n">
        <f aca="false">DF727+AF727/2</f>
        <v>24288</v>
      </c>
      <c r="DH727" s="422" t="n">
        <f aca="false">DG727/25000</f>
        <v>0.97152</v>
      </c>
      <c r="DI727" s="447" t="n">
        <f aca="false">6700/DG727*24</f>
        <v>6.6205533596838</v>
      </c>
      <c r="DJ727" s="435"/>
      <c r="DK727" s="428"/>
      <c r="DL727" s="447" t="n">
        <f aca="false">9500/DG727*24</f>
        <v>9.38735177865613</v>
      </c>
      <c r="DM727" s="423"/>
      <c r="DN727" s="423"/>
      <c r="DO727" s="424"/>
      <c r="DP727" s="424" t="n">
        <v>16.4</v>
      </c>
      <c r="DQ727" s="424" t="n">
        <v>100</v>
      </c>
      <c r="DR727" s="433"/>
      <c r="DS727" s="433"/>
      <c r="DT727" s="438"/>
      <c r="DU727" s="438" t="n">
        <v>0.95</v>
      </c>
      <c r="DV727" s="425"/>
      <c r="DW727" s="447" t="n">
        <f aca="false">3500/DG727*24</f>
        <v>3.45849802371541</v>
      </c>
      <c r="DX727" s="435"/>
      <c r="DY727" s="439"/>
      <c r="DZ727" s="440"/>
      <c r="EA727" s="661"/>
      <c r="EB727" s="442"/>
      <c r="EC727" s="443"/>
      <c r="ED727" s="443"/>
      <c r="EE727" s="443"/>
      <c r="EF727" s="443"/>
      <c r="EG727" s="444"/>
      <c r="EH727" s="441"/>
      <c r="EI727" s="430" t="n">
        <f aca="false">CV727</f>
        <v>7.69</v>
      </c>
      <c r="EJ727" s="448" t="n">
        <f aca="false">CW727</f>
        <v>15.2</v>
      </c>
      <c r="EK727" s="449" t="n">
        <f aca="false">CX727</f>
        <v>54.72</v>
      </c>
      <c r="EL727" s="418" t="n">
        <f aca="false">CY727</f>
        <v>7870</v>
      </c>
      <c r="EM727" s="432" t="n">
        <f aca="false">CZ727</f>
        <v>4.3</v>
      </c>
      <c r="EN727" s="432" t="n">
        <f aca="false">DA727</f>
        <v>0.21</v>
      </c>
      <c r="EO727" s="432" t="n">
        <f aca="false">DB727</f>
        <v>3.5</v>
      </c>
      <c r="EP727" s="432" t="n">
        <f aca="false">DC727</f>
        <v>0.4</v>
      </c>
      <c r="EQ727" s="431" t="n">
        <f aca="false">DD727</f>
        <v>8</v>
      </c>
      <c r="ER727" s="449" t="n">
        <f aca="false">DE727</f>
        <v>16</v>
      </c>
      <c r="ES727" s="450" t="n">
        <f aca="false">44000/(BA727+AF727)*24</f>
        <v>42.0248328557784</v>
      </c>
      <c r="ET727" s="451" t="n">
        <f aca="false">(BA727+AF727)/BA$6</f>
        <v>0.50256</v>
      </c>
      <c r="EU727" s="452" t="n">
        <f aca="false">BV727/1000/ES727*24</f>
        <v>0.227115818181818</v>
      </c>
      <c r="EV727" s="451" t="n">
        <f aca="false">EU727/$EU$6</f>
        <v>0.420584848484848</v>
      </c>
      <c r="EW727" s="514" t="n">
        <f aca="false">1-EM727/BY727</f>
        <v>0.581083092956174</v>
      </c>
      <c r="EX727" s="515" t="n">
        <f aca="false">BY727-EM727</f>
        <v>5.96456542502388</v>
      </c>
      <c r="EY727" s="514" t="n">
        <f aca="false">1-EJ727/BU727</f>
        <v>0.708812260536398</v>
      </c>
      <c r="EZ727" s="515" t="n">
        <f aca="false">BU727-EJ727</f>
        <v>37</v>
      </c>
      <c r="FA727" s="451" t="n">
        <f aca="false">1-EK727/BV727</f>
        <v>0.862404588127643</v>
      </c>
      <c r="FB727" s="432" t="n">
        <f aca="false">BV727-EK727</f>
        <v>342.967679083095</v>
      </c>
      <c r="FC727" s="453"/>
      <c r="FD727" s="432"/>
      <c r="FE727" s="453" t="n">
        <f aca="false">1-EQ727/CB727</f>
        <v>0.934959349593496</v>
      </c>
      <c r="FF727" s="431" t="n">
        <f aca="false">CB727-EQ727</f>
        <v>115</v>
      </c>
      <c r="FG727" s="406" t="n">
        <v>28800</v>
      </c>
      <c r="FH727" s="590" t="n">
        <v>260</v>
      </c>
      <c r="FI727" s="591" t="n">
        <v>28.38</v>
      </c>
      <c r="FJ727" s="592"/>
      <c r="FK727" s="456" t="n">
        <f aca="false">3000/BS727*24</f>
        <v>2.86532951289398</v>
      </c>
      <c r="FL727" s="531" t="n">
        <v>1400</v>
      </c>
      <c r="FM727" s="456" t="n">
        <f aca="false">FL727/BS727*1000</f>
        <v>55.7147405284941</v>
      </c>
      <c r="FN727" s="531" t="n">
        <v>3197</v>
      </c>
      <c r="FO727" s="533" t="n">
        <f aca="false">FN727/11.15/1.2/1000</f>
        <v>0.238938714499253</v>
      </c>
      <c r="FP727" s="450" t="n">
        <f aca="false">FN727/BS727*1000</f>
        <v>127.22858962114</v>
      </c>
      <c r="FQ727" s="458" t="n">
        <v>25.2</v>
      </c>
      <c r="FR727" s="459" t="n">
        <f aca="false">FQ727/BS727*1000</f>
        <v>1.00286532951289</v>
      </c>
      <c r="FS727" s="577" t="n">
        <v>7.65</v>
      </c>
      <c r="FT727" s="578" t="n">
        <v>11</v>
      </c>
      <c r="FU727" s="661" t="n">
        <f aca="false">FT727*3.6</f>
        <v>39.6</v>
      </c>
      <c r="FV727" s="580" t="n">
        <v>6</v>
      </c>
      <c r="FW727" s="581"/>
      <c r="FX727" s="580"/>
      <c r="FY727" s="453" t="n">
        <f aca="false">1-FV727/(EG727+DD727)</f>
        <v>0.25</v>
      </c>
      <c r="FZ727" s="453"/>
      <c r="GA727" s="430"/>
      <c r="GB727" s="514" t="n">
        <f aca="false">1-FT727/(DZ727+CW727)</f>
        <v>0.276315789473684</v>
      </c>
      <c r="GC727" s="515" t="n">
        <f aca="false">CW727+DZ727-FT727</f>
        <v>4.2</v>
      </c>
      <c r="GD727" s="514" t="n">
        <f aca="false">1-FU727/(EA727+CX727)</f>
        <v>0.276315789473684</v>
      </c>
      <c r="GE727" s="528" t="n">
        <f aca="false">CX727+EA727-FU727</f>
        <v>15.12</v>
      </c>
      <c r="GF727" s="462" t="n">
        <f aca="false">4100/BS727*24</f>
        <v>3.91595033428844</v>
      </c>
      <c r="GG727" s="607"/>
      <c r="GH727" s="451"/>
      <c r="GI727" s="406"/>
      <c r="GJ727" s="463"/>
      <c r="GK727" s="464"/>
      <c r="GL727" s="465"/>
      <c r="GM727" s="530"/>
      <c r="GN727" s="407"/>
      <c r="GO727" s="514"/>
      <c r="GP727" s="451"/>
      <c r="GQ727" s="578"/>
      <c r="GR727" s="456" t="n">
        <f aca="false">4300/BS727*24</f>
        <v>4.10697230181471</v>
      </c>
      <c r="GS727" s="532" t="n">
        <f aca="false">HC727</f>
        <v>11.2</v>
      </c>
      <c r="GT727" s="532" t="n">
        <f aca="false">HD727</f>
        <v>34.72</v>
      </c>
      <c r="GU727" s="514"/>
      <c r="GV727" s="514"/>
      <c r="GW727" s="514" t="n">
        <f aca="false">1-HC727/FT727</f>
        <v>-0.0181818181818181</v>
      </c>
      <c r="GX727" s="514" t="n">
        <f aca="false">1-HD727/FU727</f>
        <v>0.123232323232323</v>
      </c>
      <c r="GY727" s="463"/>
      <c r="GZ727" s="406" t="n">
        <v>30218</v>
      </c>
      <c r="HA727" s="582" t="n">
        <v>7.99</v>
      </c>
      <c r="HB727" s="452" t="n">
        <v>7.98</v>
      </c>
      <c r="HC727" s="578" t="n">
        <v>11.2</v>
      </c>
      <c r="HD727" s="464" t="n">
        <f aca="false">HC727*3.1</f>
        <v>34.72</v>
      </c>
      <c r="HE727" s="464" t="n">
        <v>10.9</v>
      </c>
      <c r="HF727" s="464" t="n">
        <f aca="false">HE727*2.7</f>
        <v>29.43</v>
      </c>
      <c r="HG727" s="583"/>
      <c r="HH727" s="576" t="n">
        <v>8</v>
      </c>
      <c r="HI727" s="584" t="n">
        <v>7590</v>
      </c>
      <c r="HJ727" s="407" t="n">
        <f aca="false">HI727*0.67</f>
        <v>5085.3</v>
      </c>
      <c r="HK727" s="407"/>
      <c r="HL727" s="550"/>
      <c r="HM727" s="585"/>
      <c r="HN727" s="462" t="n">
        <v>4.28</v>
      </c>
      <c r="HO727" s="575"/>
      <c r="HP727" s="549" t="n">
        <v>0.09</v>
      </c>
      <c r="HQ727" s="586"/>
      <c r="HR727" s="587"/>
      <c r="HS727" s="521" t="n">
        <v>0.1</v>
      </c>
      <c r="HT727" s="588" t="n">
        <v>4</v>
      </c>
      <c r="HU727" s="523" t="n">
        <f aca="false">72500/BA727*24</f>
        <v>74.2067553735926</v>
      </c>
      <c r="HV727" s="514" t="n">
        <f aca="false">1-HC727/BE727</f>
        <v>0.78544061302682</v>
      </c>
      <c r="HW727" s="514" t="n">
        <f aca="false">1-HD727/BF727</f>
        <v>0.883097643097643</v>
      </c>
      <c r="HX727" s="514" t="n">
        <f aca="false">1-HN727/BK727</f>
        <v>0.610909090909091</v>
      </c>
      <c r="HY727" s="600"/>
    </row>
    <row r="728" s="599" customFormat="true" ht="15.9" hidden="false" customHeight="true" outlineLevel="0" collapsed="false">
      <c r="A728" s="401" t="n">
        <v>44210</v>
      </c>
      <c r="B728" s="516" t="n">
        <v>23212</v>
      </c>
      <c r="C728" s="403" t="n">
        <f aca="false">B728/$B$6</f>
        <v>0.46424</v>
      </c>
      <c r="D728" s="572"/>
      <c r="E728" s="573" t="n">
        <v>44.4</v>
      </c>
      <c r="F728" s="407"/>
      <c r="G728" s="407"/>
      <c r="H728" s="403"/>
      <c r="I728" s="574"/>
      <c r="J728" s="407"/>
      <c r="K728" s="575"/>
      <c r="L728" s="575"/>
      <c r="M728" s="575"/>
      <c r="N728" s="576"/>
      <c r="O728" s="576"/>
      <c r="P728" s="410"/>
      <c r="Q728" s="410" t="n">
        <v>1440</v>
      </c>
      <c r="R728" s="410"/>
      <c r="S728" s="410"/>
      <c r="T728" s="411" t="n">
        <v>4.97</v>
      </c>
      <c r="U728" s="410" t="n">
        <f aca="false">V728/2.9</f>
        <v>2841.37931034483</v>
      </c>
      <c r="V728" s="410" t="n">
        <v>8240</v>
      </c>
      <c r="W728" s="410" t="n">
        <v>2635</v>
      </c>
      <c r="X728" s="517" t="n">
        <v>240</v>
      </c>
      <c r="Y728" s="474"/>
      <c r="Z728" s="430"/>
      <c r="AA728" s="410"/>
      <c r="AB728" s="410"/>
      <c r="AC728" s="410"/>
      <c r="AD728" s="475"/>
      <c r="AE728" s="478"/>
      <c r="AF728" s="479" t="n">
        <f aca="false">X728+Q728</f>
        <v>1680</v>
      </c>
      <c r="AG728" s="478" t="n">
        <f aca="false">AF728/$AF$6</f>
        <v>0.672</v>
      </c>
      <c r="AH728" s="479" t="n">
        <f aca="false">AI728/2.9</f>
        <v>2435.46798029557</v>
      </c>
      <c r="AI728" s="479" t="n">
        <f aca="false">(V728*Q728+F728*X728)/AF728</f>
        <v>7062.85714285714</v>
      </c>
      <c r="AJ728" s="474" t="n">
        <f aca="false">(V728*Q728+X728*F728)/1000</f>
        <v>11865.6</v>
      </c>
      <c r="AK728" s="478" t="n">
        <f aca="false">AJ728/$AJ$6</f>
        <v>0.52736</v>
      </c>
      <c r="AL728" s="448" t="n">
        <v>37</v>
      </c>
      <c r="AM728" s="480"/>
      <c r="AN728" s="474" t="n">
        <v>4732</v>
      </c>
      <c r="AO728" s="474" t="n">
        <v>4667</v>
      </c>
      <c r="AP728" s="480" t="n">
        <v>7.09</v>
      </c>
      <c r="AQ728" s="448" t="n">
        <v>577.9</v>
      </c>
      <c r="AR728" s="474" t="n">
        <f aca="false">AQ728*3</f>
        <v>1733.7</v>
      </c>
      <c r="AS728" s="658" t="n">
        <f aca="false">AR728/AQ728</f>
        <v>3</v>
      </c>
      <c r="AT728" s="474" t="n">
        <v>4710</v>
      </c>
      <c r="AU728" s="448"/>
      <c r="AV728" s="481" t="n">
        <v>1.3</v>
      </c>
      <c r="AW728" s="480"/>
      <c r="AX728" s="480"/>
      <c r="AY728" s="481"/>
      <c r="AZ728" s="481"/>
      <c r="BA728" s="421" t="n">
        <f aca="false">CC728+DF728</f>
        <v>23082</v>
      </c>
      <c r="BB728" s="422" t="n">
        <f aca="false">BA728/$BA$6</f>
        <v>0.46164</v>
      </c>
      <c r="BC728" s="423"/>
      <c r="BD728" s="424" t="n">
        <v>7.93</v>
      </c>
      <c r="BE728" s="425" t="n">
        <v>49.8</v>
      </c>
      <c r="BF728" s="421" t="n">
        <v>235</v>
      </c>
      <c r="BG728" s="427" t="n">
        <v>10430</v>
      </c>
      <c r="BH728" s="421" t="n">
        <f aca="false">BG728*0.67</f>
        <v>6988.1</v>
      </c>
      <c r="BI728" s="433"/>
      <c r="BJ728" s="422"/>
      <c r="BK728" s="428" t="n">
        <v>8.8</v>
      </c>
      <c r="BL728" s="428"/>
      <c r="BM728" s="429"/>
      <c r="BN728" s="423"/>
      <c r="BO728" s="426" t="n">
        <v>62</v>
      </c>
      <c r="BP728" s="426"/>
      <c r="BQ728" s="424" t="n">
        <v>5.17</v>
      </c>
      <c r="BR728" s="422" t="n">
        <f aca="false">BQ728/$BQ$6</f>
        <v>0.718055555555556</v>
      </c>
      <c r="BS728" s="410" t="n">
        <f aca="false">BA728+AF728</f>
        <v>24762</v>
      </c>
      <c r="BT728" s="430" t="n">
        <f aca="false">(BD728*BA728+AP728*AF728)/(AF728+BA728)</f>
        <v>7.87300944996365</v>
      </c>
      <c r="BU728" s="431" t="n">
        <f aca="false">(AQ728*Y728+BA728*BE728)/(BA728+Y728)</f>
        <v>49.8</v>
      </c>
      <c r="BV728" s="431" t="n">
        <f aca="false">(BA728*BF728+AR728*AF728)/(AF728+BA728)</f>
        <v>336.680639689847</v>
      </c>
      <c r="BW728" s="431" t="n">
        <f aca="false">(BA728*BG728+AS728*AF728)/(AF728+BA728)</f>
        <v>9722.57087472741</v>
      </c>
      <c r="BX728" s="431" t="n">
        <f aca="false">BW728*0.65</f>
        <v>6319.67106857281</v>
      </c>
      <c r="BY728" s="431" t="n">
        <f aca="false">(BK728*BA728+AZ728*AF728)/BS728</f>
        <v>8.20295614247638</v>
      </c>
      <c r="BZ728" s="431"/>
      <c r="CA728" s="432"/>
      <c r="CB728" s="431" t="n">
        <f aca="false">BO728</f>
        <v>62</v>
      </c>
      <c r="CC728" s="433"/>
      <c r="CD728" s="412"/>
      <c r="CE728" s="422"/>
      <c r="CF728" s="434"/>
      <c r="CG728" s="435"/>
      <c r="CH728" s="428"/>
      <c r="CI728" s="447"/>
      <c r="CJ728" s="437"/>
      <c r="CK728" s="437"/>
      <c r="CL728" s="424"/>
      <c r="CM728" s="424"/>
      <c r="CN728" s="424"/>
      <c r="CO728" s="433"/>
      <c r="CP728" s="433"/>
      <c r="CQ728" s="438"/>
      <c r="CR728" s="438" t="n">
        <v>0.92</v>
      </c>
      <c r="CS728" s="425"/>
      <c r="CT728" s="433"/>
      <c r="CU728" s="435"/>
      <c r="CV728" s="439"/>
      <c r="CW728" s="440"/>
      <c r="CX728" s="661"/>
      <c r="CY728" s="442"/>
      <c r="CZ728" s="443"/>
      <c r="DA728" s="443"/>
      <c r="DB728" s="443"/>
      <c r="DC728" s="443"/>
      <c r="DD728" s="444"/>
      <c r="DE728" s="441"/>
      <c r="DF728" s="445" t="n">
        <v>23082</v>
      </c>
      <c r="DG728" s="446" t="n">
        <f aca="false">DF728+AF728/2</f>
        <v>23922</v>
      </c>
      <c r="DH728" s="422" t="n">
        <f aca="false">DG728/25000</f>
        <v>0.95688</v>
      </c>
      <c r="DI728" s="447" t="n">
        <f aca="false">6700/DG728*24</f>
        <v>6.72184599949837</v>
      </c>
      <c r="DJ728" s="435" t="n">
        <v>7.5</v>
      </c>
      <c r="DK728" s="428" t="n">
        <v>3.4</v>
      </c>
      <c r="DL728" s="447" t="n">
        <f aca="false">9500/DG728*24</f>
        <v>9.53097567093052</v>
      </c>
      <c r="DM728" s="423"/>
      <c r="DN728" s="423"/>
      <c r="DO728" s="424" t="n">
        <v>7.51</v>
      </c>
      <c r="DP728" s="424" t="n">
        <v>19.2</v>
      </c>
      <c r="DQ728" s="424" t="n">
        <v>106</v>
      </c>
      <c r="DR728" s="433"/>
      <c r="DS728" s="433"/>
      <c r="DT728" s="438"/>
      <c r="DU728" s="438" t="n">
        <v>0.92</v>
      </c>
      <c r="DV728" s="425"/>
      <c r="DW728" s="447" t="n">
        <f aca="false">3500/DG728*24</f>
        <v>3.51141208929019</v>
      </c>
      <c r="DX728" s="435"/>
      <c r="DY728" s="439" t="n">
        <v>7.77</v>
      </c>
      <c r="DZ728" s="440" t="n">
        <v>17.6</v>
      </c>
      <c r="EA728" s="661" t="n">
        <f aca="false">DZ728*3.6</f>
        <v>63.36</v>
      </c>
      <c r="EB728" s="442" t="n">
        <v>9160</v>
      </c>
      <c r="EC728" s="443" t="n">
        <v>3.3</v>
      </c>
      <c r="ED728" s="443" t="n">
        <v>0.2</v>
      </c>
      <c r="EE728" s="443" t="n">
        <v>3.1</v>
      </c>
      <c r="EF728" s="443" t="n">
        <v>0.45</v>
      </c>
      <c r="EG728" s="444" t="n">
        <v>8</v>
      </c>
      <c r="EH728" s="441" t="n">
        <v>16</v>
      </c>
      <c r="EI728" s="430" t="n">
        <f aca="false">DY728</f>
        <v>7.77</v>
      </c>
      <c r="EJ728" s="448" t="n">
        <f aca="false">DZ728</f>
        <v>17.6</v>
      </c>
      <c r="EK728" s="449" t="n">
        <f aca="false">EA728</f>
        <v>63.36</v>
      </c>
      <c r="EL728" s="418" t="n">
        <f aca="false">EB728</f>
        <v>9160</v>
      </c>
      <c r="EM728" s="432" t="n">
        <f aca="false">EC728</f>
        <v>3.3</v>
      </c>
      <c r="EN728" s="432" t="n">
        <f aca="false">ED728</f>
        <v>0.2</v>
      </c>
      <c r="EO728" s="432" t="n">
        <f aca="false">EE728</f>
        <v>3.1</v>
      </c>
      <c r="EP728" s="432" t="n">
        <f aca="false">EF728</f>
        <v>0.45</v>
      </c>
      <c r="EQ728" s="431" t="n">
        <f aca="false">EG728</f>
        <v>8</v>
      </c>
      <c r="ER728" s="449" t="n">
        <f aca="false">EH728</f>
        <v>16</v>
      </c>
      <c r="ES728" s="450" t="n">
        <f aca="false">44000/(BA728+AF728)*24</f>
        <v>42.6459898231161</v>
      </c>
      <c r="ET728" s="451" t="n">
        <f aca="false">(BA728+AF728)/BA$6</f>
        <v>0.49524</v>
      </c>
      <c r="EU728" s="452" t="n">
        <f aca="false">BV728/1000/ES728*24</f>
        <v>0.189474681818182</v>
      </c>
      <c r="EV728" s="451" t="n">
        <f aca="false">EU728/$EU$6</f>
        <v>0.35087904040404</v>
      </c>
      <c r="EW728" s="514" t="n">
        <f aca="false">1-EM728/BY728</f>
        <v>0.597706004678971</v>
      </c>
      <c r="EX728" s="515" t="n">
        <f aca="false">BY728-EM728</f>
        <v>4.90295614247638</v>
      </c>
      <c r="EY728" s="514" t="n">
        <f aca="false">1-EJ728/BU728</f>
        <v>0.646586345381526</v>
      </c>
      <c r="EZ728" s="515" t="n">
        <f aca="false">BU728-EJ728</f>
        <v>32.2</v>
      </c>
      <c r="FA728" s="451" t="n">
        <f aca="false">1-EK728/BV728</f>
        <v>0.811809790849965</v>
      </c>
      <c r="FB728" s="432" t="n">
        <f aca="false">BV728-EK728</f>
        <v>273.320639689847</v>
      </c>
      <c r="FC728" s="453"/>
      <c r="FD728" s="432"/>
      <c r="FE728" s="453" t="n">
        <f aca="false">1-EQ728/CB728</f>
        <v>0.870967741935484</v>
      </c>
      <c r="FF728" s="431" t="n">
        <f aca="false">CB728-EQ728</f>
        <v>54</v>
      </c>
      <c r="FG728" s="406" t="n">
        <v>28800</v>
      </c>
      <c r="FH728" s="590" t="n">
        <v>360</v>
      </c>
      <c r="FI728" s="591"/>
      <c r="FJ728" s="592"/>
      <c r="FK728" s="456" t="n">
        <f aca="false">3000/BS728*24</f>
        <v>2.90768112430337</v>
      </c>
      <c r="FL728" s="531" t="n">
        <v>1400</v>
      </c>
      <c r="FM728" s="456" t="n">
        <f aca="false">FL728/BS728*1000</f>
        <v>56.5382440836766</v>
      </c>
      <c r="FN728" s="531" t="n">
        <v>3197</v>
      </c>
      <c r="FO728" s="533" t="n">
        <f aca="false">FN728/11.15/1.2/1000</f>
        <v>0.238938714499253</v>
      </c>
      <c r="FP728" s="450" t="n">
        <f aca="false">FN728/BS728*1000</f>
        <v>129.109118811082</v>
      </c>
      <c r="FQ728" s="458" t="n">
        <v>25.2</v>
      </c>
      <c r="FR728" s="459" t="n">
        <f aca="false">FQ728/BS728*1000</f>
        <v>1.01768839350618</v>
      </c>
      <c r="FS728" s="577" t="n">
        <v>7.72</v>
      </c>
      <c r="FT728" s="578" t="n">
        <v>13.7</v>
      </c>
      <c r="FU728" s="661" t="n">
        <f aca="false">FT728*3.6</f>
        <v>49.32</v>
      </c>
      <c r="FV728" s="580" t="n">
        <v>4</v>
      </c>
      <c r="FW728" s="581"/>
      <c r="FX728" s="580"/>
      <c r="FY728" s="453" t="n">
        <f aca="false">1-FV728/(EG728+DD728)</f>
        <v>0.5</v>
      </c>
      <c r="FZ728" s="453"/>
      <c r="GA728" s="430"/>
      <c r="GB728" s="514" t="n">
        <f aca="false">1-FT728/(DZ728+CW728)</f>
        <v>0.221590909090909</v>
      </c>
      <c r="GC728" s="515" t="n">
        <f aca="false">(CW728+DZ728-FT728)</f>
        <v>3.9</v>
      </c>
      <c r="GD728" s="514" t="n">
        <f aca="false">1-FU728/(EA728+CX728)</f>
        <v>0.221590909090909</v>
      </c>
      <c r="GE728" s="528" t="n">
        <f aca="false">CX728+EA728-FU728</f>
        <v>14.04</v>
      </c>
      <c r="GF728" s="462" t="n">
        <f aca="false">4100/BS728*24</f>
        <v>3.97383086988127</v>
      </c>
      <c r="GG728" s="607"/>
      <c r="GH728" s="451"/>
      <c r="GI728" s="406"/>
      <c r="GJ728" s="463"/>
      <c r="GK728" s="464"/>
      <c r="GL728" s="465"/>
      <c r="GM728" s="530"/>
      <c r="GN728" s="407"/>
      <c r="GO728" s="514"/>
      <c r="GP728" s="451"/>
      <c r="GQ728" s="578"/>
      <c r="GR728" s="456" t="n">
        <f aca="false">4300/BS728*24</f>
        <v>4.16767627816816</v>
      </c>
      <c r="GS728" s="532" t="n">
        <f aca="false">HC728</f>
        <v>12.9</v>
      </c>
      <c r="GT728" s="532" t="n">
        <f aca="false">HD728</f>
        <v>39.99</v>
      </c>
      <c r="GU728" s="514"/>
      <c r="GV728" s="514"/>
      <c r="GW728" s="514" t="n">
        <f aca="false">1-HC728/FT728</f>
        <v>0.0583941605839415</v>
      </c>
      <c r="GX728" s="514" t="n">
        <f aca="false">1-HD728/FU728</f>
        <v>0.189172749391727</v>
      </c>
      <c r="GY728" s="463"/>
      <c r="GZ728" s="406" t="n">
        <v>24687</v>
      </c>
      <c r="HA728" s="582" t="n">
        <v>8.02</v>
      </c>
      <c r="HB728" s="452" t="n">
        <v>8.13</v>
      </c>
      <c r="HC728" s="578" t="n">
        <v>12.9</v>
      </c>
      <c r="HD728" s="464" t="n">
        <f aca="false">HC728*3.1</f>
        <v>39.99</v>
      </c>
      <c r="HE728" s="464" t="n">
        <v>10.5</v>
      </c>
      <c r="HF728" s="464" t="n">
        <f aca="false">HE728*2.7</f>
        <v>28.35</v>
      </c>
      <c r="HG728" s="583"/>
      <c r="HH728" s="576" t="n">
        <v>6</v>
      </c>
      <c r="HI728" s="584" t="n">
        <v>8550</v>
      </c>
      <c r="HJ728" s="407" t="n">
        <f aca="false">HI728*0.67</f>
        <v>5728.5</v>
      </c>
      <c r="HK728" s="407"/>
      <c r="HL728" s="550"/>
      <c r="HM728" s="585"/>
      <c r="HN728" s="462" t="n">
        <v>4.38</v>
      </c>
      <c r="HO728" s="575"/>
      <c r="HP728" s="549" t="n">
        <v>0.11</v>
      </c>
      <c r="HQ728" s="586"/>
      <c r="HR728" s="587"/>
      <c r="HS728" s="521" t="n">
        <v>0.1</v>
      </c>
      <c r="HT728" s="588" t="n">
        <v>4</v>
      </c>
      <c r="HU728" s="523" t="n">
        <f aca="false">72500/BA728*24</f>
        <v>75.3834156485573</v>
      </c>
      <c r="HV728" s="514" t="n">
        <f aca="false">1-HC728/BE728</f>
        <v>0.740963855421687</v>
      </c>
      <c r="HW728" s="514" t="n">
        <f aca="false">1-HD728/BF728</f>
        <v>0.829829787234043</v>
      </c>
      <c r="HX728" s="514" t="n">
        <f aca="false">1-HN728/BK728</f>
        <v>0.502272727272727</v>
      </c>
      <c r="HY728" s="600"/>
    </row>
    <row r="729" s="599" customFormat="true" ht="15.9" hidden="false" customHeight="true" outlineLevel="0" collapsed="false">
      <c r="A729" s="401" t="n">
        <v>44211</v>
      </c>
      <c r="B729" s="516" t="n">
        <v>22476</v>
      </c>
      <c r="C729" s="403" t="n">
        <f aca="false">B729/$B$6</f>
        <v>0.44952</v>
      </c>
      <c r="D729" s="572"/>
      <c r="E729" s="573" t="n">
        <v>44.8</v>
      </c>
      <c r="F729" s="407"/>
      <c r="G729" s="407"/>
      <c r="H729" s="403"/>
      <c r="I729" s="574"/>
      <c r="J729" s="407"/>
      <c r="K729" s="575"/>
      <c r="L729" s="575"/>
      <c r="M729" s="575"/>
      <c r="N729" s="576"/>
      <c r="O729" s="576"/>
      <c r="P729" s="410"/>
      <c r="Q729" s="410" t="n">
        <v>1440</v>
      </c>
      <c r="R729" s="410"/>
      <c r="S729" s="410"/>
      <c r="T729" s="411" t="n">
        <v>4.92</v>
      </c>
      <c r="U729" s="410" t="n">
        <f aca="false">V729/2.9</f>
        <v>2896.55172413793</v>
      </c>
      <c r="V729" s="410" t="n">
        <v>8400</v>
      </c>
      <c r="W729" s="410" t="n">
        <v>2308</v>
      </c>
      <c r="X729" s="517" t="n">
        <v>240</v>
      </c>
      <c r="Y729" s="474"/>
      <c r="Z729" s="430"/>
      <c r="AA729" s="410"/>
      <c r="AB729" s="410"/>
      <c r="AC729" s="410"/>
      <c r="AD729" s="475"/>
      <c r="AE729" s="478"/>
      <c r="AF729" s="479" t="n">
        <f aca="false">X729+Q729</f>
        <v>1680</v>
      </c>
      <c r="AG729" s="478" t="n">
        <f aca="false">AF729/$AF$6</f>
        <v>0.672</v>
      </c>
      <c r="AH729" s="479" t="n">
        <f aca="false">AI729/2.9</f>
        <v>2482.75862068966</v>
      </c>
      <c r="AI729" s="479" t="n">
        <f aca="false">(V729*Q729+F729*X729)/AF729</f>
        <v>7200</v>
      </c>
      <c r="AJ729" s="474" t="n">
        <f aca="false">(V729*Q729+X729*F729)/1000</f>
        <v>12096</v>
      </c>
      <c r="AK729" s="478" t="n">
        <f aca="false">AJ729/$AJ$6</f>
        <v>0.5376</v>
      </c>
      <c r="AL729" s="448" t="n">
        <v>37</v>
      </c>
      <c r="AM729" s="480"/>
      <c r="AN729" s="474" t="n">
        <v>4617</v>
      </c>
      <c r="AO729" s="474" t="n">
        <v>4659</v>
      </c>
      <c r="AP729" s="480" t="n">
        <v>7.61</v>
      </c>
      <c r="AQ729" s="448" t="n">
        <v>561</v>
      </c>
      <c r="AR729" s="474" t="n">
        <f aca="false">AQ729*3</f>
        <v>1683</v>
      </c>
      <c r="AS729" s="658" t="n">
        <f aca="false">AR729/AQ729</f>
        <v>3</v>
      </c>
      <c r="AT729" s="474" t="n">
        <v>4550</v>
      </c>
      <c r="AU729" s="448"/>
      <c r="AV729" s="481" t="n">
        <v>1.7</v>
      </c>
      <c r="AW729" s="480" t="n">
        <v>2.3</v>
      </c>
      <c r="AX729" s="480" t="n">
        <v>32.44</v>
      </c>
      <c r="AY729" s="481" t="n">
        <v>13.5</v>
      </c>
      <c r="AZ729" s="481" t="n">
        <v>1.5</v>
      </c>
      <c r="BA729" s="421" t="n">
        <f aca="false">CC729+DF729</f>
        <v>25551</v>
      </c>
      <c r="BB729" s="422" t="n">
        <f aca="false">BA729/$BA$6</f>
        <v>0.51102</v>
      </c>
      <c r="BC729" s="423"/>
      <c r="BD729" s="424" t="n">
        <v>7.83</v>
      </c>
      <c r="BE729" s="425" t="n">
        <v>47.5</v>
      </c>
      <c r="BF729" s="421" t="n">
        <v>280</v>
      </c>
      <c r="BG729" s="427" t="n">
        <v>11640</v>
      </c>
      <c r="BH729" s="421" t="n">
        <f aca="false">BG729*0.67</f>
        <v>7798.8</v>
      </c>
      <c r="BI729" s="433"/>
      <c r="BJ729" s="422"/>
      <c r="BK729" s="428" t="n">
        <v>10.8</v>
      </c>
      <c r="BL729" s="428" t="n">
        <v>2.1</v>
      </c>
      <c r="BM729" s="429" t="n">
        <v>9.6</v>
      </c>
      <c r="BN729" s="423" t="n">
        <v>1.3</v>
      </c>
      <c r="BO729" s="426" t="n">
        <v>146</v>
      </c>
      <c r="BP729" s="426" t="n">
        <v>32</v>
      </c>
      <c r="BQ729" s="424" t="n">
        <v>4.21</v>
      </c>
      <c r="BR729" s="422" t="n">
        <f aca="false">BQ729/$BQ$6</f>
        <v>0.584722222222222</v>
      </c>
      <c r="BS729" s="410" t="n">
        <f aca="false">BA729+AF729</f>
        <v>27231</v>
      </c>
      <c r="BT729" s="430" t="n">
        <f aca="false">(BD729*BA729+AP729*AF729)/(AF729+BA729)</f>
        <v>7.81642723366751</v>
      </c>
      <c r="BU729" s="431" t="n">
        <f aca="false">(AQ729*Y729+BA729*BE729)/(BA729+Y729)</f>
        <v>47.5</v>
      </c>
      <c r="BV729" s="431" t="n">
        <f aca="false">(BA729*BF729+AR729*AF729)/(AF729+BA729)</f>
        <v>366.557232565826</v>
      </c>
      <c r="BW729" s="431" t="n">
        <f aca="false">(BA729*BG729+AS729*AF729)/(AF729+BA729)</f>
        <v>10922.0623554038</v>
      </c>
      <c r="BX729" s="431" t="n">
        <f aca="false">BW729*0.65</f>
        <v>7099.34053101245</v>
      </c>
      <c r="BY729" s="431" t="n">
        <f aca="false">(BK729*BA729+AZ729*AF729)/BS729</f>
        <v>10.2262421504903</v>
      </c>
      <c r="BZ729" s="431" t="n">
        <f aca="false">(BL729*BA729+AY729*AF729)/BS729</f>
        <v>2.8033160735926</v>
      </c>
      <c r="CA729" s="432" t="n">
        <f aca="false">(BN729*BA729+AZ729*AF729)/BS729</f>
        <v>1.31233887848408</v>
      </c>
      <c r="CB729" s="431" t="n">
        <f aca="false">BO729</f>
        <v>146</v>
      </c>
      <c r="CC729" s="433" t="n">
        <v>5328</v>
      </c>
      <c r="CD729" s="412" t="n">
        <f aca="false">CC729+AF729/2</f>
        <v>6168</v>
      </c>
      <c r="CE729" s="422" t="n">
        <f aca="false">CD729/25000</f>
        <v>0.24672</v>
      </c>
      <c r="CF729" s="434" t="n">
        <f aca="false">6700/CD729*24</f>
        <v>26.0700389105058</v>
      </c>
      <c r="CG729" s="435"/>
      <c r="CH729" s="428"/>
      <c r="CI729" s="447" t="n">
        <f aca="false">9500/CD729*24</f>
        <v>36.9649805447471</v>
      </c>
      <c r="CJ729" s="437"/>
      <c r="CK729" s="437"/>
      <c r="CL729" s="424"/>
      <c r="CM729" s="424"/>
      <c r="CN729" s="424"/>
      <c r="CO729" s="433"/>
      <c r="CP729" s="433"/>
      <c r="CQ729" s="438"/>
      <c r="CR729" s="438" t="n">
        <v>0.93</v>
      </c>
      <c r="CS729" s="425"/>
      <c r="CT729" s="433" t="n">
        <f aca="false">3500/CD729*24</f>
        <v>13.6186770428016</v>
      </c>
      <c r="CU729" s="435"/>
      <c r="CV729" s="439"/>
      <c r="CW729" s="440"/>
      <c r="CX729" s="661"/>
      <c r="CY729" s="442"/>
      <c r="CZ729" s="443"/>
      <c r="DA729" s="443"/>
      <c r="DB729" s="443"/>
      <c r="DC729" s="443"/>
      <c r="DD729" s="444"/>
      <c r="DE729" s="441"/>
      <c r="DF729" s="445" t="n">
        <v>20223</v>
      </c>
      <c r="DG729" s="446" t="n">
        <f aca="false">DF729+AF729/2</f>
        <v>21063</v>
      </c>
      <c r="DH729" s="422" t="n">
        <f aca="false">DG729/25000</f>
        <v>0.84252</v>
      </c>
      <c r="DI729" s="447" t="n">
        <f aca="false">6700/DG729*24</f>
        <v>7.63424013673266</v>
      </c>
      <c r="DJ729" s="435" t="n">
        <v>7.66</v>
      </c>
      <c r="DK729" s="428" t="n">
        <v>3.7</v>
      </c>
      <c r="DL729" s="447" t="n">
        <f aca="false">9500/DG729*24</f>
        <v>10.8246688505911</v>
      </c>
      <c r="DM729" s="423"/>
      <c r="DN729" s="423"/>
      <c r="DO729" s="424" t="n">
        <v>7.63</v>
      </c>
      <c r="DP729" s="424" t="n">
        <v>20.9</v>
      </c>
      <c r="DQ729" s="424" t="n">
        <v>114</v>
      </c>
      <c r="DR729" s="433"/>
      <c r="DS729" s="433"/>
      <c r="DT729" s="438"/>
      <c r="DU729" s="438" t="n">
        <v>0.92</v>
      </c>
      <c r="DV729" s="425"/>
      <c r="DW729" s="447" t="n">
        <f aca="false">3500/DG729*24</f>
        <v>3.98803589232303</v>
      </c>
      <c r="DX729" s="435"/>
      <c r="DY729" s="439" t="n">
        <v>7.83</v>
      </c>
      <c r="DZ729" s="440" t="n">
        <v>19.1</v>
      </c>
      <c r="EA729" s="661" t="n">
        <f aca="false">DZ729*3.6</f>
        <v>68.76</v>
      </c>
      <c r="EB729" s="442" t="n">
        <v>10070</v>
      </c>
      <c r="EC729" s="443" t="n">
        <v>3.3</v>
      </c>
      <c r="ED729" s="443" t="n">
        <v>0.21</v>
      </c>
      <c r="EE729" s="443" t="n">
        <v>3.4</v>
      </c>
      <c r="EF729" s="443" t="n">
        <v>0.45</v>
      </c>
      <c r="EG729" s="444" t="n">
        <v>9</v>
      </c>
      <c r="EH729" s="441" t="n">
        <v>16</v>
      </c>
      <c r="EI729" s="430" t="n">
        <f aca="false">DY729</f>
        <v>7.83</v>
      </c>
      <c r="EJ729" s="448" t="n">
        <f aca="false">DZ729</f>
        <v>19.1</v>
      </c>
      <c r="EK729" s="449" t="n">
        <f aca="false">EA729</f>
        <v>68.76</v>
      </c>
      <c r="EL729" s="418" t="n">
        <f aca="false">EB729</f>
        <v>10070</v>
      </c>
      <c r="EM729" s="432" t="n">
        <f aca="false">EC729</f>
        <v>3.3</v>
      </c>
      <c r="EN729" s="432" t="n">
        <f aca="false">ED729</f>
        <v>0.21</v>
      </c>
      <c r="EO729" s="432" t="n">
        <f aca="false">EE729</f>
        <v>3.4</v>
      </c>
      <c r="EP729" s="432" t="n">
        <f aca="false">EF729</f>
        <v>0.45</v>
      </c>
      <c r="EQ729" s="431" t="n">
        <f aca="false">EG729</f>
        <v>9</v>
      </c>
      <c r="ER729" s="449" t="n">
        <f aca="false">EH729</f>
        <v>16</v>
      </c>
      <c r="ES729" s="450" t="n">
        <f aca="false">44000/(BA729+AF729)*24</f>
        <v>38.7793323785392</v>
      </c>
      <c r="ET729" s="451" t="n">
        <f aca="false">(BA729+AF729)/BA$6</f>
        <v>0.54462</v>
      </c>
      <c r="EU729" s="452" t="n">
        <f aca="false">BV729/1000/ES729*24</f>
        <v>0.226857272727273</v>
      </c>
      <c r="EV729" s="451" t="n">
        <f aca="false">EU729/$EU$6</f>
        <v>0.42010606060606</v>
      </c>
      <c r="EW729" s="514" t="n">
        <f aca="false">1-EM729/BY729</f>
        <v>0.677300815740825</v>
      </c>
      <c r="EX729" s="515" t="n">
        <f aca="false">BY729-EM729</f>
        <v>6.92624215049025</v>
      </c>
      <c r="EY729" s="514" t="n">
        <f aca="false">1-EJ729/BU729</f>
        <v>0.597894736842105</v>
      </c>
      <c r="EZ729" s="515" t="n">
        <f aca="false">BU729-EJ729</f>
        <v>28.4</v>
      </c>
      <c r="FA729" s="451" t="n">
        <f aca="false">1-EK729/BV729</f>
        <v>0.812416741804018</v>
      </c>
      <c r="FB729" s="432" t="n">
        <f aca="false">BV729-EK729</f>
        <v>297.797232565826</v>
      </c>
      <c r="FC729" s="453" t="n">
        <f aca="false">1-EP729/CA729</f>
        <v>0.657100763089632</v>
      </c>
      <c r="FD729" s="432" t="n">
        <f aca="false">CA729-EP729</f>
        <v>0.862338878484081</v>
      </c>
      <c r="FE729" s="453" t="n">
        <f aca="false">1-EQ729/CB729</f>
        <v>0.938356164383562</v>
      </c>
      <c r="FF729" s="431" t="n">
        <f aca="false">CB729-EQ729</f>
        <v>137</v>
      </c>
      <c r="FG729" s="406" t="n">
        <v>57600</v>
      </c>
      <c r="FH729" s="590" t="n">
        <v>155</v>
      </c>
      <c r="FI729" s="591"/>
      <c r="FJ729" s="592"/>
      <c r="FK729" s="456" t="n">
        <f aca="false">3000/BS729*24</f>
        <v>2.64404538944585</v>
      </c>
      <c r="FL729" s="531" t="n">
        <v>1600</v>
      </c>
      <c r="FM729" s="456" t="n">
        <f aca="false">FL729/BS729*1000</f>
        <v>58.7565642099078</v>
      </c>
      <c r="FN729" s="531" t="n">
        <v>3058</v>
      </c>
      <c r="FO729" s="533" t="n">
        <f aca="false">FN729/11.15/1.2/1000</f>
        <v>0.228550074738416</v>
      </c>
      <c r="FP729" s="450" t="n">
        <f aca="false">FN729/BS729*1000</f>
        <v>112.298483346186</v>
      </c>
      <c r="FQ729" s="458" t="n">
        <v>25.2</v>
      </c>
      <c r="FR729" s="459" t="n">
        <f aca="false">FQ729/BS729*1000</f>
        <v>0.925415886306048</v>
      </c>
      <c r="FS729" s="577" t="n">
        <v>7.9</v>
      </c>
      <c r="FT729" s="578" t="n">
        <v>13.3</v>
      </c>
      <c r="FU729" s="661" t="n">
        <f aca="false">FT729*3.6</f>
        <v>47.88</v>
      </c>
      <c r="FV729" s="580" t="n">
        <v>6</v>
      </c>
      <c r="FW729" s="581" t="n">
        <v>0.08</v>
      </c>
      <c r="FX729" s="580" t="n">
        <v>8</v>
      </c>
      <c r="FY729" s="453" t="n">
        <f aca="false">1-FV729/(EG729+DD729)</f>
        <v>0.333333333333333</v>
      </c>
      <c r="FZ729" s="453" t="n">
        <f aca="false">1-FW729/(EF729+DC729)</f>
        <v>0.822222222222222</v>
      </c>
      <c r="GA729" s="430" t="n">
        <f aca="false">EF729+DC729-FW729</f>
        <v>0.37</v>
      </c>
      <c r="GB729" s="514" t="n">
        <f aca="false">1-FT729/(DZ729+CW729)</f>
        <v>0.303664921465969</v>
      </c>
      <c r="GC729" s="515" t="n">
        <f aca="false">(CW729+DZ729-FT729)</f>
        <v>5.8</v>
      </c>
      <c r="GD729" s="514" t="n">
        <f aca="false">1-FU729/(EA729+CX729)</f>
        <v>0.303664921465969</v>
      </c>
      <c r="GE729" s="528" t="n">
        <f aca="false">CX729+EA729-FU729</f>
        <v>20.88</v>
      </c>
      <c r="GF729" s="462" t="n">
        <f aca="false">4100/BS729*24</f>
        <v>3.61352869890933</v>
      </c>
      <c r="GG729" s="607"/>
      <c r="GH729" s="451"/>
      <c r="GI729" s="406"/>
      <c r="GJ729" s="463"/>
      <c r="GK729" s="464"/>
      <c r="GL729" s="465"/>
      <c r="GM729" s="530"/>
      <c r="GN729" s="407"/>
      <c r="GO729" s="514"/>
      <c r="GP729" s="451"/>
      <c r="GQ729" s="578"/>
      <c r="GR729" s="456" t="n">
        <f aca="false">4300/BS729*24</f>
        <v>3.78979839153905</v>
      </c>
      <c r="GS729" s="532" t="n">
        <f aca="false">HC729</f>
        <v>12</v>
      </c>
      <c r="GT729" s="532" t="n">
        <f aca="false">HD729</f>
        <v>37.2</v>
      </c>
      <c r="GU729" s="514"/>
      <c r="GV729" s="514"/>
      <c r="GW729" s="514" t="n">
        <f aca="false">1-HC729/FT729</f>
        <v>0.0977443609022557</v>
      </c>
      <c r="GX729" s="514" t="n">
        <f aca="false">1-HD729/FU729</f>
        <v>0.223057644110276</v>
      </c>
      <c r="GY729" s="463"/>
      <c r="GZ729" s="406" t="n">
        <v>22333</v>
      </c>
      <c r="HA729" s="582" t="n">
        <v>8.28</v>
      </c>
      <c r="HB729" s="452" t="n">
        <v>8.14</v>
      </c>
      <c r="HC729" s="578" t="n">
        <v>12</v>
      </c>
      <c r="HD729" s="464" t="n">
        <f aca="false">HC729*3.1</f>
        <v>37.2</v>
      </c>
      <c r="HE729" s="464" t="n">
        <v>11</v>
      </c>
      <c r="HF729" s="464" t="n">
        <f aca="false">HE729*2.7</f>
        <v>29.7</v>
      </c>
      <c r="HG729" s="583"/>
      <c r="HH729" s="576" t="n">
        <v>4</v>
      </c>
      <c r="HI729" s="584" t="n">
        <v>9340</v>
      </c>
      <c r="HJ729" s="407" t="n">
        <f aca="false">HI729*0.67</f>
        <v>6257.8</v>
      </c>
      <c r="HK729" s="407"/>
      <c r="HL729" s="550"/>
      <c r="HM729" s="585" t="n">
        <v>2.7</v>
      </c>
      <c r="HN729" s="462" t="n">
        <v>4.38</v>
      </c>
      <c r="HO729" s="575" t="n">
        <v>0.28</v>
      </c>
      <c r="HP729" s="549" t="n">
        <v>0.11</v>
      </c>
      <c r="HQ729" s="586" t="n">
        <v>2.9</v>
      </c>
      <c r="HR729" s="587" t="n">
        <v>0.08</v>
      </c>
      <c r="HS729" s="521" t="n">
        <v>0.1</v>
      </c>
      <c r="HT729" s="588" t="n">
        <v>8</v>
      </c>
      <c r="HU729" s="523" t="n">
        <f aca="false">72500/BA729*24</f>
        <v>68.0990959257955</v>
      </c>
      <c r="HV729" s="514" t="n">
        <f aca="false">1-HC729/BE729</f>
        <v>0.747368421052632</v>
      </c>
      <c r="HW729" s="514" t="n">
        <f aca="false">1-HD729/BF729</f>
        <v>0.867142857142857</v>
      </c>
      <c r="HX729" s="514" t="n">
        <f aca="false">1-HN729/BK729</f>
        <v>0.594444444444445</v>
      </c>
      <c r="HY729" s="600"/>
    </row>
    <row r="730" s="599" customFormat="true" ht="15.9" hidden="false" customHeight="true" outlineLevel="0" collapsed="false">
      <c r="A730" s="401" t="n">
        <v>44212</v>
      </c>
      <c r="B730" s="516" t="n">
        <v>29094</v>
      </c>
      <c r="C730" s="403" t="n">
        <f aca="false">B730/$B$6</f>
        <v>0.58188</v>
      </c>
      <c r="D730" s="572"/>
      <c r="E730" s="573" t="n">
        <v>44.5</v>
      </c>
      <c r="F730" s="407"/>
      <c r="G730" s="407"/>
      <c r="H730" s="403"/>
      <c r="I730" s="574"/>
      <c r="J730" s="407"/>
      <c r="K730" s="575"/>
      <c r="L730" s="575"/>
      <c r="M730" s="575"/>
      <c r="N730" s="576"/>
      <c r="O730" s="576"/>
      <c r="P730" s="410"/>
      <c r="Q730" s="410" t="n">
        <v>2880</v>
      </c>
      <c r="R730" s="410"/>
      <c r="S730" s="410"/>
      <c r="T730" s="411" t="n">
        <v>4.61</v>
      </c>
      <c r="U730" s="410" t="n">
        <f aca="false">V730/2.9</f>
        <v>2986.89655172414</v>
      </c>
      <c r="V730" s="410" t="n">
        <v>8662</v>
      </c>
      <c r="W730" s="410" t="n">
        <v>1977</v>
      </c>
      <c r="X730" s="517" t="n">
        <v>480</v>
      </c>
      <c r="Y730" s="474"/>
      <c r="Z730" s="430"/>
      <c r="AA730" s="410"/>
      <c r="AB730" s="410"/>
      <c r="AC730" s="410"/>
      <c r="AD730" s="475"/>
      <c r="AE730" s="478"/>
      <c r="AF730" s="479" t="n">
        <f aca="false">X730+Q730</f>
        <v>3360</v>
      </c>
      <c r="AG730" s="478" t="n">
        <f aca="false">AF730/$AF$6</f>
        <v>1.344</v>
      </c>
      <c r="AH730" s="479" t="n">
        <f aca="false">AI730/2.9</f>
        <v>2560.19704433498</v>
      </c>
      <c r="AI730" s="479" t="n">
        <f aca="false">(V730*Q730+F730*X730)/AF730</f>
        <v>7424.57142857143</v>
      </c>
      <c r="AJ730" s="474" t="n">
        <f aca="false">(V730*Q730+X730*F730)/1000</f>
        <v>24946.56</v>
      </c>
      <c r="AK730" s="478" t="n">
        <f aca="false">AJ730/$AJ$6</f>
        <v>1.108736</v>
      </c>
      <c r="AL730" s="448" t="n">
        <v>37</v>
      </c>
      <c r="AM730" s="480"/>
      <c r="AN730" s="474" t="n">
        <v>4606</v>
      </c>
      <c r="AO730" s="474" t="n">
        <v>4488</v>
      </c>
      <c r="AP730" s="480" t="n">
        <v>7.31</v>
      </c>
      <c r="AQ730" s="448" t="n">
        <v>521</v>
      </c>
      <c r="AR730" s="474" t="n">
        <f aca="false">AQ730*3</f>
        <v>1563</v>
      </c>
      <c r="AS730" s="658" t="n">
        <f aca="false">AR730/AQ730</f>
        <v>3</v>
      </c>
      <c r="AT730" s="474" t="n">
        <v>4630</v>
      </c>
      <c r="AU730" s="448"/>
      <c r="AV730" s="481" t="n">
        <v>1.2</v>
      </c>
      <c r="AW730" s="480"/>
      <c r="AX730" s="480"/>
      <c r="AY730" s="481"/>
      <c r="AZ730" s="481"/>
      <c r="BA730" s="421" t="n">
        <f aca="false">CC730+DF730</f>
        <v>29725</v>
      </c>
      <c r="BB730" s="422" t="n">
        <f aca="false">BA730/$BA$6</f>
        <v>0.5945</v>
      </c>
      <c r="BC730" s="423"/>
      <c r="BD730" s="424" t="n">
        <v>7.87</v>
      </c>
      <c r="BE730" s="425" t="n">
        <v>51.1</v>
      </c>
      <c r="BF730" s="421" t="n">
        <v>267</v>
      </c>
      <c r="BG730" s="427" t="n">
        <v>12640</v>
      </c>
      <c r="BH730" s="421" t="n">
        <f aca="false">BG730*0.67</f>
        <v>8468.8</v>
      </c>
      <c r="BI730" s="433"/>
      <c r="BJ730" s="422"/>
      <c r="BK730" s="428" t="n">
        <v>15.3</v>
      </c>
      <c r="BL730" s="428"/>
      <c r="BM730" s="429"/>
      <c r="BN730" s="423"/>
      <c r="BO730" s="426" t="n">
        <v>164</v>
      </c>
      <c r="BP730" s="426"/>
      <c r="BQ730" s="424" t="n">
        <v>3.95</v>
      </c>
      <c r="BR730" s="422" t="n">
        <f aca="false">BQ730/$BQ$6</f>
        <v>0.548611111111111</v>
      </c>
      <c r="BS730" s="410" t="n">
        <f aca="false">BA730+AF730</f>
        <v>33085</v>
      </c>
      <c r="BT730" s="430" t="n">
        <f aca="false">(BD730*BA730+AP730*AF730)/(AF730+BA730)</f>
        <v>7.8131283058788</v>
      </c>
      <c r="BU730" s="431" t="n">
        <f aca="false">(AQ730*Y730+BA730*BE730)/(BA730+Y730)</f>
        <v>51.1</v>
      </c>
      <c r="BV730" s="431" t="n">
        <f aca="false">(BA730*BF730+AR730*AF730)/(AF730+BA730)</f>
        <v>398.617349251927</v>
      </c>
      <c r="BW730" s="431" t="n">
        <f aca="false">(BA730*BG730+AS730*AF730)/(AF730+BA730)</f>
        <v>11356.6292881971</v>
      </c>
      <c r="BX730" s="431" t="n">
        <f aca="false">BW730*0.65</f>
        <v>7381.80903732809</v>
      </c>
      <c r="BY730" s="431" t="n">
        <f aca="false">(BK730*BA730+AZ730*AF730)/BS730</f>
        <v>13.7461840713314</v>
      </c>
      <c r="BZ730" s="431"/>
      <c r="CA730" s="432"/>
      <c r="CB730" s="431" t="n">
        <f aca="false">BO730</f>
        <v>164</v>
      </c>
      <c r="CC730" s="433" t="n">
        <v>9707</v>
      </c>
      <c r="CD730" s="412" t="n">
        <f aca="false">CC730+AF730/2</f>
        <v>11387</v>
      </c>
      <c r="CE730" s="422" t="n">
        <f aca="false">CD730/25000</f>
        <v>0.45548</v>
      </c>
      <c r="CF730" s="434" t="n">
        <f aca="false">6700/CD730*24</f>
        <v>14.1213664705366</v>
      </c>
      <c r="CG730" s="435" t="n">
        <v>7.72</v>
      </c>
      <c r="CH730" s="428" t="n">
        <v>4.6</v>
      </c>
      <c r="CI730" s="447" t="n">
        <f aca="false">9500/CD730*24</f>
        <v>20.0228330552384</v>
      </c>
      <c r="CJ730" s="437" t="n">
        <v>23.5</v>
      </c>
      <c r="CK730" s="437" t="n">
        <v>1.21</v>
      </c>
      <c r="CL730" s="424" t="n">
        <v>7.7</v>
      </c>
      <c r="CM730" s="424" t="n">
        <v>15.1</v>
      </c>
      <c r="CN730" s="424" t="n">
        <v>103</v>
      </c>
      <c r="CO730" s="433"/>
      <c r="CP730" s="433"/>
      <c r="CQ730" s="438"/>
      <c r="CR730" s="438" t="n">
        <v>0.9</v>
      </c>
      <c r="CS730" s="425"/>
      <c r="CT730" s="433" t="n">
        <f aca="false">3500/CD730*24</f>
        <v>7.37683323087732</v>
      </c>
      <c r="CU730" s="435" t="n">
        <v>6.58</v>
      </c>
      <c r="CV730" s="439" t="n">
        <v>8.19</v>
      </c>
      <c r="CW730" s="440" t="n">
        <v>13.3</v>
      </c>
      <c r="CX730" s="661" t="n">
        <f aca="false">CW730*3.6</f>
        <v>47.88</v>
      </c>
      <c r="CY730" s="442" t="n">
        <v>7170</v>
      </c>
      <c r="CZ730" s="443" t="n">
        <v>7.1</v>
      </c>
      <c r="DA730" s="443" t="n">
        <v>1.55</v>
      </c>
      <c r="DB730" s="443" t="n">
        <v>4.5</v>
      </c>
      <c r="DC730" s="443" t="n">
        <v>0.6</v>
      </c>
      <c r="DD730" s="444" t="n">
        <v>12</v>
      </c>
      <c r="DE730" s="441" t="n">
        <v>16</v>
      </c>
      <c r="DF730" s="445" t="n">
        <v>20018</v>
      </c>
      <c r="DG730" s="446" t="n">
        <f aca="false">DF730+AF730/2</f>
        <v>21698</v>
      </c>
      <c r="DH730" s="422" t="n">
        <f aca="false">DG730/25000</f>
        <v>0.86792</v>
      </c>
      <c r="DI730" s="447" t="n">
        <f aca="false">6700/DG730*24</f>
        <v>7.41082127385013</v>
      </c>
      <c r="DJ730" s="435" t="n">
        <v>7.68</v>
      </c>
      <c r="DK730" s="428" t="n">
        <v>4.1</v>
      </c>
      <c r="DL730" s="447" t="n">
        <f aca="false">9500/DG730*24</f>
        <v>10.507880910683</v>
      </c>
      <c r="DM730" s="423" t="n">
        <v>24.2</v>
      </c>
      <c r="DN730" s="423" t="n">
        <v>2.42</v>
      </c>
      <c r="DO730" s="424" t="n">
        <v>7.78</v>
      </c>
      <c r="DP730" s="424" t="n">
        <v>20.4</v>
      </c>
      <c r="DQ730" s="424" t="n">
        <v>138</v>
      </c>
      <c r="DR730" s="433"/>
      <c r="DS730" s="433"/>
      <c r="DT730" s="438"/>
      <c r="DU730" s="438" t="n">
        <v>0.9</v>
      </c>
      <c r="DV730" s="425"/>
      <c r="DW730" s="447" t="n">
        <f aca="false">3500/DG730*24</f>
        <v>3.87132454604111</v>
      </c>
      <c r="DX730" s="435" t="n">
        <v>4.7</v>
      </c>
      <c r="DY730" s="439" t="n">
        <v>8.01</v>
      </c>
      <c r="DZ730" s="440" t="n">
        <v>21.1</v>
      </c>
      <c r="EA730" s="661" t="n">
        <f aca="false">DZ730*3.6</f>
        <v>75.96</v>
      </c>
      <c r="EB730" s="442" t="n">
        <v>11000</v>
      </c>
      <c r="EC730" s="443" t="n">
        <v>3.8</v>
      </c>
      <c r="ED730" s="443" t="n">
        <v>0.21</v>
      </c>
      <c r="EE730" s="443" t="n">
        <v>3.8</v>
      </c>
      <c r="EF730" s="443" t="n">
        <v>0.5</v>
      </c>
      <c r="EG730" s="444" t="n">
        <v>13</v>
      </c>
      <c r="EH730" s="441"/>
      <c r="EI730" s="430" t="n">
        <f aca="false">(DY730*DG730+CV730*CD730)/(DG730+CD730)</f>
        <v>8.07195133746411</v>
      </c>
      <c r="EJ730" s="430" t="n">
        <f aca="false">(DZ730*DG730+CW730*CD730)/(DG730+CD730)</f>
        <v>18.415442043222</v>
      </c>
      <c r="EK730" s="449" t="n">
        <f aca="false">(EA730*DG730+CX730*CD730)/(DG730+CD730)</f>
        <v>66.2955913555992</v>
      </c>
      <c r="EL730" s="449" t="n">
        <f aca="false">(EB730*DG730+CY730*CD730)/(DG730+CD730)</f>
        <v>9681.8132084026</v>
      </c>
      <c r="EM730" s="430" t="n">
        <f aca="false">(EC730*DG730+CZ730*CD730)/(DG730+CD730)</f>
        <v>4.93577452017531</v>
      </c>
      <c r="EN730" s="432" t="n">
        <f aca="false">(ED730*DG730+DA730*CD730)/(DG730+CD730)</f>
        <v>0.671193290010579</v>
      </c>
      <c r="EO730" s="432" t="n">
        <f aca="false">(EE730*DG730+DB730*CD730)/(DG730+CD730)</f>
        <v>4.04092186791597</v>
      </c>
      <c r="EP730" s="432" t="n">
        <f aca="false">(EF730*DG730+DC730*CD730)/(DG730+CD730)</f>
        <v>0.534417409702282</v>
      </c>
      <c r="EQ730" s="432" t="n">
        <f aca="false">(EG730*DG730+DD730*CD730)/(DG730+CD730)</f>
        <v>12.6558259029772</v>
      </c>
      <c r="ER730" s="449" t="n">
        <f aca="false">DE730</f>
        <v>16</v>
      </c>
      <c r="ES730" s="450" t="n">
        <f aca="false">44000/(BA730+AF730)*24</f>
        <v>31.9177875170017</v>
      </c>
      <c r="ET730" s="451" t="n">
        <f aca="false">(BA730+AF730)/BA$6</f>
        <v>0.6617</v>
      </c>
      <c r="EU730" s="452" t="n">
        <f aca="false">BV730/1000/ES730*24</f>
        <v>0.299733068181818</v>
      </c>
      <c r="EV730" s="451" t="n">
        <f aca="false">EU730/$EU$6</f>
        <v>0.555061237373737</v>
      </c>
      <c r="EW730" s="514" t="n">
        <f aca="false">1-EM730/BY730</f>
        <v>0.640934931864532</v>
      </c>
      <c r="EX730" s="515" t="n">
        <f aca="false">BY730-EM730</f>
        <v>8.81040955115611</v>
      </c>
      <c r="EY730" s="514" t="n">
        <f aca="false">1-EJ730/BU730</f>
        <v>0.639619529486849</v>
      </c>
      <c r="EZ730" s="515" t="n">
        <f aca="false">BU730-EJ730</f>
        <v>32.684557956778</v>
      </c>
      <c r="FA730" s="451" t="n">
        <f aca="false">1-EK730/BV730</f>
        <v>0.833686136642035</v>
      </c>
      <c r="FB730" s="432" t="n">
        <f aca="false">BV730-EK730</f>
        <v>332.321757896328</v>
      </c>
      <c r="FC730" s="453"/>
      <c r="FD730" s="432"/>
      <c r="FE730" s="453" t="n">
        <f aca="false">1-EQ730/CB730</f>
        <v>0.922830329859895</v>
      </c>
      <c r="FF730" s="431" t="n">
        <f aca="false">CB730-EQ730</f>
        <v>151.344174097023</v>
      </c>
      <c r="FG730" s="406" t="n">
        <v>57600</v>
      </c>
      <c r="FH730" s="590" t="n">
        <v>133</v>
      </c>
      <c r="FI730" s="591"/>
      <c r="FJ730" s="592"/>
      <c r="FK730" s="456" t="n">
        <f aca="false">3000/BS730*24</f>
        <v>2.17621278525011</v>
      </c>
      <c r="FL730" s="531" t="n">
        <v>1800</v>
      </c>
      <c r="FM730" s="456" t="n">
        <f aca="false">FL730/BS730*1000</f>
        <v>54.4053196312528</v>
      </c>
      <c r="FN730" s="531" t="n">
        <v>3058</v>
      </c>
      <c r="FO730" s="533" t="n">
        <f aca="false">FN730/11.15/1.2/1000</f>
        <v>0.228550074738416</v>
      </c>
      <c r="FP730" s="450" t="n">
        <f aca="false">FN730/BS730*1000</f>
        <v>92.428593017984</v>
      </c>
      <c r="FQ730" s="458" t="n">
        <v>25.2</v>
      </c>
      <c r="FR730" s="459" t="n">
        <f aca="false">FQ730/BS730*1000</f>
        <v>0.76167447483754</v>
      </c>
      <c r="FS730" s="577" t="n">
        <v>7.96</v>
      </c>
      <c r="FT730" s="578" t="n">
        <v>11.4</v>
      </c>
      <c r="FU730" s="661" t="n">
        <f aca="false">FT730*3.6</f>
        <v>41.04</v>
      </c>
      <c r="FV730" s="580" t="n">
        <v>2</v>
      </c>
      <c r="FW730" s="581"/>
      <c r="FX730" s="580"/>
      <c r="FY730" s="453" t="n">
        <f aca="false">1-FV730/(EG730+DD730)*2</f>
        <v>0.84</v>
      </c>
      <c r="FZ730" s="453"/>
      <c r="GA730" s="430"/>
      <c r="GB730" s="514" t="n">
        <f aca="false">1-FT730/((DZ730+CW730)/2)</f>
        <v>0.337209302325581</v>
      </c>
      <c r="GC730" s="515" t="n">
        <f aca="false">(CW730+DZ730)/2-FT730</f>
        <v>5.8</v>
      </c>
      <c r="GD730" s="514" t="n">
        <f aca="false">1-FU730/(EA730+CX730)*2</f>
        <v>0.337209302325581</v>
      </c>
      <c r="GE730" s="528" t="n">
        <f aca="false">(CX730+EA730)/2-FU730</f>
        <v>20.88</v>
      </c>
      <c r="GF730" s="462" t="n">
        <f aca="false">4100/BS730*24</f>
        <v>2.97415747317515</v>
      </c>
      <c r="GG730" s="607"/>
      <c r="GH730" s="451"/>
      <c r="GI730" s="406"/>
      <c r="GJ730" s="463"/>
      <c r="GK730" s="464"/>
      <c r="GL730" s="465"/>
      <c r="GM730" s="530"/>
      <c r="GN730" s="407"/>
      <c r="GO730" s="514"/>
      <c r="GP730" s="451"/>
      <c r="GQ730" s="578"/>
      <c r="GR730" s="456" t="n">
        <f aca="false">4300/BS730*24</f>
        <v>3.11923832552516</v>
      </c>
      <c r="GS730" s="532" t="n">
        <f aca="false">HC730</f>
        <v>11.6</v>
      </c>
      <c r="GT730" s="532" t="n">
        <f aca="false">HD730</f>
        <v>35.96</v>
      </c>
      <c r="GU730" s="514"/>
      <c r="GV730" s="514"/>
      <c r="GW730" s="514" t="n">
        <f aca="false">1-HC730/FT730</f>
        <v>-0.0175438596491226</v>
      </c>
      <c r="GX730" s="514" t="n">
        <f aca="false">1-HD730/FU730</f>
        <v>0.123781676413255</v>
      </c>
      <c r="GY730" s="463"/>
      <c r="GZ730" s="406" t="n">
        <v>32788</v>
      </c>
      <c r="HA730" s="582" t="n">
        <v>8.3</v>
      </c>
      <c r="HB730" s="452" t="n">
        <v>8.14</v>
      </c>
      <c r="HC730" s="578" t="n">
        <v>11.6</v>
      </c>
      <c r="HD730" s="464" t="n">
        <f aca="false">HC730*3.1</f>
        <v>35.96</v>
      </c>
      <c r="HE730" s="464" t="n">
        <v>12.3</v>
      </c>
      <c r="HF730" s="464" t="n">
        <f aca="false">HE730*2.7</f>
        <v>33.21</v>
      </c>
      <c r="HG730" s="583"/>
      <c r="HH730" s="576" t="n">
        <v>4</v>
      </c>
      <c r="HI730" s="584" t="n">
        <v>10620</v>
      </c>
      <c r="HJ730" s="407" t="n">
        <f aca="false">HI730*0.67</f>
        <v>7115.4</v>
      </c>
      <c r="HK730" s="407"/>
      <c r="HL730" s="550"/>
      <c r="HM730" s="585"/>
      <c r="HN730" s="462" t="n">
        <v>5.59</v>
      </c>
      <c r="HO730" s="575"/>
      <c r="HP730" s="549" t="n">
        <v>0.11</v>
      </c>
      <c r="HQ730" s="586"/>
      <c r="HR730" s="587"/>
      <c r="HS730" s="521" t="n">
        <v>0.12</v>
      </c>
      <c r="HT730" s="588" t="n">
        <v>4</v>
      </c>
      <c r="HU730" s="523" t="n">
        <f aca="false">72500/BA730*24</f>
        <v>58.5365853658537</v>
      </c>
      <c r="HV730" s="514" t="n">
        <f aca="false">1-HC730/BE730</f>
        <v>0.772994129158513</v>
      </c>
      <c r="HW730" s="514" t="n">
        <f aca="false">1-HD730/BF730</f>
        <v>0.865318352059925</v>
      </c>
      <c r="HX730" s="514" t="n">
        <f aca="false">1-HN730/BK730</f>
        <v>0.634640522875817</v>
      </c>
      <c r="HY730" s="600" t="s">
        <v>293</v>
      </c>
    </row>
    <row r="731" customFormat="false" ht="15.9" hidden="false" customHeight="true" outlineLevel="0" collapsed="false">
      <c r="A731" s="486" t="n">
        <v>44213</v>
      </c>
      <c r="B731" s="487" t="n">
        <v>40194</v>
      </c>
      <c r="C731" s="488" t="n">
        <f aca="false">B731/$B$6</f>
        <v>0.80388</v>
      </c>
      <c r="D731" s="489"/>
      <c r="E731" s="490" t="n">
        <v>39.2</v>
      </c>
      <c r="F731" s="491"/>
      <c r="G731" s="491"/>
      <c r="H731" s="488"/>
      <c r="I731" s="491"/>
      <c r="J731" s="491"/>
      <c r="K731" s="492"/>
      <c r="L731" s="492"/>
      <c r="M731" s="492"/>
      <c r="N731" s="493"/>
      <c r="O731" s="493"/>
      <c r="P731" s="410"/>
      <c r="Q731" s="410" t="n">
        <v>2880</v>
      </c>
      <c r="R731" s="410"/>
      <c r="S731" s="410"/>
      <c r="T731" s="411" t="n">
        <v>5.3</v>
      </c>
      <c r="U731" s="412" t="n">
        <f aca="false">V731/2.9</f>
        <v>3012.41379310345</v>
      </c>
      <c r="V731" s="410" t="n">
        <v>8736</v>
      </c>
      <c r="W731" s="410" t="n">
        <v>2068</v>
      </c>
      <c r="X731" s="413" t="n">
        <v>480</v>
      </c>
      <c r="Y731" s="474"/>
      <c r="Z731" s="430"/>
      <c r="AA731" s="448"/>
      <c r="AB731" s="410"/>
      <c r="AC731" s="410"/>
      <c r="AD731" s="475"/>
      <c r="AE731" s="478"/>
      <c r="AF731" s="479" t="n">
        <f aca="false">X731+Q731</f>
        <v>3360</v>
      </c>
      <c r="AG731" s="478" t="n">
        <f aca="false">AF731/$AF$6</f>
        <v>1.344</v>
      </c>
      <c r="AH731" s="479" t="n">
        <f aca="false">AI731/2.9</f>
        <v>2582.06896551724</v>
      </c>
      <c r="AI731" s="479" t="n">
        <f aca="false">(V731*Q731+F731*X731)/AF731</f>
        <v>7488</v>
      </c>
      <c r="AJ731" s="474" t="n">
        <f aca="false">(V731*Q731+X731*F731)/1000</f>
        <v>25159.68</v>
      </c>
      <c r="AK731" s="478" t="n">
        <f aca="false">AJ731/$AJ$6</f>
        <v>1.118208</v>
      </c>
      <c r="AL731" s="448" t="n">
        <v>37</v>
      </c>
      <c r="AM731" s="480"/>
      <c r="AN731" s="474" t="n">
        <v>4677</v>
      </c>
      <c r="AO731" s="474" t="n">
        <v>4557</v>
      </c>
      <c r="AP731" s="480" t="n">
        <v>6.95</v>
      </c>
      <c r="AQ731" s="448" t="n">
        <v>693</v>
      </c>
      <c r="AR731" s="474" t="n">
        <f aca="false">AQ731*3</f>
        <v>2079</v>
      </c>
      <c r="AS731" s="658" t="n">
        <f aca="false">AR731/AQ731</f>
        <v>3</v>
      </c>
      <c r="AT731" s="474" t="n">
        <v>4630</v>
      </c>
      <c r="AU731" s="448"/>
      <c r="AV731" s="481" t="n">
        <v>1.3</v>
      </c>
      <c r="AW731" s="480"/>
      <c r="AX731" s="480"/>
      <c r="AY731" s="481"/>
      <c r="AZ731" s="481"/>
      <c r="BA731" s="421" t="n">
        <f aca="false">CC731+DF731</f>
        <v>32041</v>
      </c>
      <c r="BB731" s="422" t="n">
        <f aca="false">BA731/$BA$6</f>
        <v>0.64082</v>
      </c>
      <c r="BC731" s="423"/>
      <c r="BD731" s="424" t="n">
        <v>7.71</v>
      </c>
      <c r="BE731" s="425" t="n">
        <v>44.7</v>
      </c>
      <c r="BF731" s="426" t="n">
        <v>181</v>
      </c>
      <c r="BG731" s="427" t="n">
        <v>10430</v>
      </c>
      <c r="BH731" s="421" t="n">
        <f aca="false">BG731*0.67</f>
        <v>6988.1</v>
      </c>
      <c r="BI731" s="421"/>
      <c r="BJ731" s="422"/>
      <c r="BK731" s="428" t="n">
        <v>28.4</v>
      </c>
      <c r="BL731" s="428"/>
      <c r="BM731" s="429"/>
      <c r="BN731" s="423"/>
      <c r="BO731" s="426" t="n">
        <v>153</v>
      </c>
      <c r="BP731" s="426"/>
      <c r="BQ731" s="424" t="n">
        <v>4.13</v>
      </c>
      <c r="BR731" s="422" t="n">
        <f aca="false">BQ731/$BQ$6</f>
        <v>0.573611111111111</v>
      </c>
      <c r="BS731" s="410" t="n">
        <f aca="false">BA731+AF731</f>
        <v>35401</v>
      </c>
      <c r="BT731" s="430" t="n">
        <f aca="false">(BD731*BA731+AP731*AF731)/(AF731+BA731)</f>
        <v>7.63786644445072</v>
      </c>
      <c r="BU731" s="431" t="n">
        <f aca="false">(AQ731*Y731+BA731*BE731)/(BA731+Y731)</f>
        <v>44.7</v>
      </c>
      <c r="BV731" s="431" t="n">
        <f aca="false">(BA731*BF731+AR731*AF731)/(AF731+BA731)</f>
        <v>361.144063727013</v>
      </c>
      <c r="BW731" s="431" t="n">
        <f aca="false">(BA731*BG731+AS731*AF731)/(AF731+BA731)</f>
        <v>9440.34660037852</v>
      </c>
      <c r="BX731" s="431" t="n">
        <f aca="false">BW731*0.65</f>
        <v>6136.22529024604</v>
      </c>
      <c r="BY731" s="431" t="n">
        <f aca="false">(BK731*BA731+AZ731*AF731)/BS731</f>
        <v>25.7044829242112</v>
      </c>
      <c r="BZ731" s="431"/>
      <c r="CA731" s="432"/>
      <c r="CB731" s="431" t="n">
        <f aca="false">BO731</f>
        <v>153</v>
      </c>
      <c r="CC731" s="433" t="n">
        <v>14392</v>
      </c>
      <c r="CD731" s="412" t="n">
        <f aca="false">CC731+AF731/2</f>
        <v>16072</v>
      </c>
      <c r="CE731" s="422" t="n">
        <f aca="false">CD731/25000</f>
        <v>0.64288</v>
      </c>
      <c r="CF731" s="434" t="n">
        <f aca="false">6700/CD731*24</f>
        <v>10.0049776007964</v>
      </c>
      <c r="CG731" s="435" t="n">
        <v>7.6</v>
      </c>
      <c r="CH731" s="428" t="n">
        <v>3.3</v>
      </c>
      <c r="CI731" s="447" t="n">
        <f aca="false">9500/CD731*24</f>
        <v>14.186162269786</v>
      </c>
      <c r="CJ731" s="437" t="n">
        <v>22.7</v>
      </c>
      <c r="CK731" s="437" t="n">
        <v>1.17</v>
      </c>
      <c r="CL731" s="424" t="n">
        <v>7.72</v>
      </c>
      <c r="CM731" s="424" t="n">
        <v>23.1</v>
      </c>
      <c r="CN731" s="424" t="n">
        <v>112</v>
      </c>
      <c r="CO731" s="433"/>
      <c r="CP731" s="433"/>
      <c r="CQ731" s="438"/>
      <c r="CR731" s="438" t="n">
        <v>0.95</v>
      </c>
      <c r="CS731" s="482"/>
      <c r="CT731" s="433" t="n">
        <f aca="false">3500/CD731*24</f>
        <v>5.22648083623693</v>
      </c>
      <c r="CU731" s="435" t="n">
        <v>6.9</v>
      </c>
      <c r="CV731" s="494" t="n">
        <v>7.96</v>
      </c>
      <c r="CW731" s="495" t="n">
        <v>21</v>
      </c>
      <c r="CX731" s="496" t="n">
        <f aca="false">CW731*3.6</f>
        <v>75.6</v>
      </c>
      <c r="CY731" s="497" t="n">
        <v>9500</v>
      </c>
      <c r="CZ731" s="498" t="n">
        <v>3.4</v>
      </c>
      <c r="DA731" s="498" t="n">
        <v>0.22</v>
      </c>
      <c r="DB731" s="498" t="n">
        <v>3.4</v>
      </c>
      <c r="DC731" s="498" t="n">
        <v>0.55</v>
      </c>
      <c r="DD731" s="499" t="n">
        <v>17</v>
      </c>
      <c r="DE731" s="499" t="n">
        <v>16</v>
      </c>
      <c r="DF731" s="433" t="n">
        <v>17649</v>
      </c>
      <c r="DG731" s="446" t="n">
        <f aca="false">DF731+AF731/2</f>
        <v>19329</v>
      </c>
      <c r="DH731" s="422" t="n">
        <f aca="false">DG731/25000</f>
        <v>0.77316</v>
      </c>
      <c r="DI731" s="447" t="n">
        <f aca="false">6700/DG731*24</f>
        <v>8.3191060065187</v>
      </c>
      <c r="DJ731" s="435" t="n">
        <v>7.58</v>
      </c>
      <c r="DK731" s="428" t="n">
        <v>3.6</v>
      </c>
      <c r="DL731" s="447" t="n">
        <f aca="false">9500/DG731*24</f>
        <v>11.7957473226758</v>
      </c>
      <c r="DM731" s="542" t="n">
        <v>22.7</v>
      </c>
      <c r="DN731" s="542" t="n">
        <v>1.83</v>
      </c>
      <c r="DO731" s="543" t="n">
        <v>7.63</v>
      </c>
      <c r="DP731" s="543" t="n">
        <v>19.2</v>
      </c>
      <c r="DQ731" s="543" t="n">
        <v>123</v>
      </c>
      <c r="DR731" s="433"/>
      <c r="DS731" s="433"/>
      <c r="DT731" s="438"/>
      <c r="DU731" s="438" t="n">
        <v>0.96</v>
      </c>
      <c r="DV731" s="482"/>
      <c r="DW731" s="447" t="n">
        <f aca="false">3500/DG731*24</f>
        <v>4.34580164519634</v>
      </c>
      <c r="DX731" s="435" t="n">
        <v>5.11</v>
      </c>
      <c r="DY731" s="494" t="n">
        <v>7.88</v>
      </c>
      <c r="DZ731" s="495" t="n">
        <v>19.6</v>
      </c>
      <c r="EA731" s="496" t="n">
        <f aca="false">DZ731*3.6</f>
        <v>70.56</v>
      </c>
      <c r="EB731" s="497" t="n">
        <v>10490</v>
      </c>
      <c r="EC731" s="498" t="n">
        <v>3.6</v>
      </c>
      <c r="ED731" s="498" t="n">
        <v>0.27</v>
      </c>
      <c r="EE731" s="498" t="n">
        <v>3.5</v>
      </c>
      <c r="EF731" s="498" t="n">
        <v>0.5</v>
      </c>
      <c r="EG731" s="499" t="n">
        <v>10</v>
      </c>
      <c r="EH731" s="496"/>
      <c r="EI731" s="430" t="n">
        <f aca="false">(DY731*DG731+CV731*CD731)/(DG731+CD731)</f>
        <v>7.91631987796955</v>
      </c>
      <c r="EJ731" s="430" t="n">
        <f aca="false">(DZ731*DG731+CW731*CD731)/(DG731+CD731)</f>
        <v>20.2355978644671</v>
      </c>
      <c r="EK731" s="449" t="n">
        <f aca="false">(EA731*DG731+CX731*CD731)/(DG731+CD731)</f>
        <v>72.8481523120816</v>
      </c>
      <c r="EL731" s="449" t="n">
        <f aca="false">(EB731*DG731+CY731*CD731)/(DG731+CD731)</f>
        <v>10040.5415101268</v>
      </c>
      <c r="EM731" s="430" t="n">
        <f aca="false">(EC731*DG731+CZ731*CD731)/(DG731+CD731)</f>
        <v>3.50920030507613</v>
      </c>
      <c r="EN731" s="432" t="n">
        <f aca="false">(ED731*DG731+DA731*CD731)/(DG731+CD731)</f>
        <v>0.247300076269032</v>
      </c>
      <c r="EO731" s="432" t="n">
        <f aca="false">(EE731*DG731+DB731*CD731)/(DG731+CD731)</f>
        <v>3.45460015253806</v>
      </c>
      <c r="EP731" s="432" t="n">
        <f aca="false">(EF731*DG731+DC731*CD731)/(DG731+CD731)</f>
        <v>0.522699923730968</v>
      </c>
      <c r="EQ731" s="432" t="n">
        <f aca="false">(EG731*DG731+DD731*CD731)/(DG731+CD731)</f>
        <v>13.1779893223355</v>
      </c>
      <c r="ER731" s="449" t="n">
        <f aca="false">DE731</f>
        <v>16</v>
      </c>
      <c r="ES731" s="450" t="n">
        <f aca="false">44000/(BA731+AF731)*24</f>
        <v>29.8296658286489</v>
      </c>
      <c r="ET731" s="451" t="n">
        <f aca="false">(BA731+AF731)/BA$6</f>
        <v>0.70802</v>
      </c>
      <c r="EU731" s="452" t="n">
        <f aca="false">BV731/1000/ES731*24</f>
        <v>0.290565022727273</v>
      </c>
      <c r="EV731" s="500" t="n">
        <f aca="false">EU731/$EU$6</f>
        <v>0.538083375420875</v>
      </c>
      <c r="EW731" s="514" t="n">
        <f aca="false">1-EM731/BY731</f>
        <v>0.863479054785</v>
      </c>
      <c r="EX731" s="515" t="n">
        <f aca="false">BY731-EM731</f>
        <v>22.195282619135</v>
      </c>
      <c r="EY731" s="514" t="n">
        <f aca="false">1-EJ731/BU731</f>
        <v>0.547302061197604</v>
      </c>
      <c r="EZ731" s="515" t="n">
        <f aca="false">BU731-EJ731</f>
        <v>24.4644021355329</v>
      </c>
      <c r="FA731" s="451" t="n">
        <f aca="false">1-EK731/BV731</f>
        <v>0.798285062309242</v>
      </c>
      <c r="FB731" s="432" t="n">
        <f aca="false">BV731-EK731</f>
        <v>288.295911414932</v>
      </c>
      <c r="FC731" s="453"/>
      <c r="FD731" s="432"/>
      <c r="FE731" s="453" t="n">
        <f aca="false">1-EQ731/CB731</f>
        <v>0.913869350834408</v>
      </c>
      <c r="FF731" s="431" t="n">
        <f aca="false">CB731-EQ731</f>
        <v>139.822010677664</v>
      </c>
      <c r="FG731" s="491" t="n">
        <v>57600</v>
      </c>
      <c r="FH731" s="602" t="n">
        <v>214</v>
      </c>
      <c r="FI731" s="502"/>
      <c r="FJ731" s="488"/>
      <c r="FK731" s="456" t="n">
        <f aca="false">3000/BS731*24</f>
        <v>2.03384085195333</v>
      </c>
      <c r="FL731" s="491" t="n">
        <v>2000</v>
      </c>
      <c r="FM731" s="456" t="n">
        <f aca="false">FL731/BS731*1000</f>
        <v>56.495579220926</v>
      </c>
      <c r="FN731" s="491" t="n">
        <v>2919</v>
      </c>
      <c r="FO731" s="533" t="n">
        <f aca="false">FN731/11.15/1.2/1000</f>
        <v>0.218161434977578</v>
      </c>
      <c r="FP731" s="450" t="n">
        <f aca="false">FN731/BS731*1000</f>
        <v>82.4552978729414</v>
      </c>
      <c r="FQ731" s="504" t="n">
        <v>25.2</v>
      </c>
      <c r="FR731" s="459" t="n">
        <f aca="false">FQ731/BS731*1000</f>
        <v>0.711844298183667</v>
      </c>
      <c r="FS731" s="505" t="n">
        <v>8.03</v>
      </c>
      <c r="FT731" s="536" t="n">
        <v>12.4</v>
      </c>
      <c r="FU731" s="496" t="n">
        <f aca="false">FT731*3.6</f>
        <v>44.64</v>
      </c>
      <c r="FV731" s="491" t="n">
        <v>2</v>
      </c>
      <c r="FW731" s="505"/>
      <c r="FX731" s="491"/>
      <c r="FY731" s="453" t="n">
        <f aca="false">1-FV731/(EG731+DD731)*2</f>
        <v>0.851851851851852</v>
      </c>
      <c r="FZ731" s="453"/>
      <c r="GA731" s="430"/>
      <c r="GB731" s="500" t="n">
        <f aca="false">1-FT731/((DZ731+CW731)/2)</f>
        <v>0.389162561576355</v>
      </c>
      <c r="GC731" s="515" t="n">
        <f aca="false">(CW731+DZ731)/2-FT731</f>
        <v>7.9</v>
      </c>
      <c r="GD731" s="514" t="n">
        <f aca="false">1-FU731/(EA731+CX731)*2</f>
        <v>0.389162561576355</v>
      </c>
      <c r="GE731" s="528" t="n">
        <f aca="false">(CX731+EA731)/2-FU731</f>
        <v>28.44</v>
      </c>
      <c r="GF731" s="462" t="n">
        <f aca="false">4100/BS731*24</f>
        <v>2.77958249766956</v>
      </c>
      <c r="GG731" s="491"/>
      <c r="GH731" s="527"/>
      <c r="GI731" s="491"/>
      <c r="GJ731" s="545"/>
      <c r="GK731" s="464"/>
      <c r="GL731" s="508"/>
      <c r="GM731" s="536"/>
      <c r="GN731" s="537"/>
      <c r="GO731" s="527"/>
      <c r="GP731" s="527"/>
      <c r="GQ731" s="536"/>
      <c r="GR731" s="456" t="n">
        <f aca="false">4300/BS731*24</f>
        <v>2.91517188779978</v>
      </c>
      <c r="GS731" s="532" t="n">
        <f aca="false">HC731</f>
        <v>12.3</v>
      </c>
      <c r="GT731" s="532" t="n">
        <f aca="false">HD731</f>
        <v>38.13</v>
      </c>
      <c r="GU731" s="514"/>
      <c r="GV731" s="514"/>
      <c r="GW731" s="514" t="n">
        <f aca="false">1-HC731/FT731</f>
        <v>0.00806451612903225</v>
      </c>
      <c r="GX731" s="527" t="n">
        <f aca="false">1-HD731/FU731</f>
        <v>0.145833333333333</v>
      </c>
      <c r="GY731" s="463"/>
      <c r="GZ731" s="491" t="n">
        <v>34829</v>
      </c>
      <c r="HA731" s="494" t="n">
        <v>8.4</v>
      </c>
      <c r="HB731" s="494" t="n">
        <v>8.12</v>
      </c>
      <c r="HC731" s="495" t="n">
        <v>12.3</v>
      </c>
      <c r="HD731" s="499" t="n">
        <f aca="false">HC731*3.1</f>
        <v>38.13</v>
      </c>
      <c r="HE731" s="499" t="n">
        <v>11.9</v>
      </c>
      <c r="HF731" s="499" t="n">
        <f aca="false">HE731*2.7</f>
        <v>32.13</v>
      </c>
      <c r="HG731" s="499"/>
      <c r="HH731" s="493" t="n">
        <v>10</v>
      </c>
      <c r="HI731" s="509" t="n">
        <v>10030</v>
      </c>
      <c r="HJ731" s="491" t="n">
        <f aca="false">HI731*0.67</f>
        <v>6720.1</v>
      </c>
      <c r="HK731" s="491"/>
      <c r="HL731" s="491"/>
      <c r="HM731" s="544"/>
      <c r="HN731" s="507" t="n">
        <v>4.9</v>
      </c>
      <c r="HO731" s="492"/>
      <c r="HP731" s="546" t="n">
        <v>0.01</v>
      </c>
      <c r="HQ731" s="524"/>
      <c r="HR731" s="525"/>
      <c r="HS731" s="525" t="n">
        <v>0.13</v>
      </c>
      <c r="HT731" s="512" t="n">
        <v>4</v>
      </c>
      <c r="HU731" s="526" t="n">
        <f aca="false">72500/BA731*24</f>
        <v>54.3054211791143</v>
      </c>
      <c r="HV731" s="527" t="n">
        <f aca="false">1-HC731/BE731</f>
        <v>0.724832214765101</v>
      </c>
      <c r="HW731" s="527" t="n">
        <f aca="false">1-HD731/BF731</f>
        <v>0.789337016574586</v>
      </c>
      <c r="HX731" s="527" t="n">
        <f aca="false">1-HN731/BK731</f>
        <v>0.827464788732394</v>
      </c>
      <c r="HY731" s="513"/>
    </row>
    <row r="732" s="599" customFormat="true" ht="15.9" hidden="false" customHeight="true" outlineLevel="0" collapsed="false">
      <c r="A732" s="401" t="n">
        <v>44214</v>
      </c>
      <c r="B732" s="516" t="n">
        <v>36812</v>
      </c>
      <c r="C732" s="403" t="n">
        <f aca="false">B732/$B$6</f>
        <v>0.73624</v>
      </c>
      <c r="D732" s="572"/>
      <c r="E732" s="573" t="n">
        <v>50.8</v>
      </c>
      <c r="F732" s="407"/>
      <c r="G732" s="407"/>
      <c r="H732" s="403"/>
      <c r="I732" s="574"/>
      <c r="J732" s="407"/>
      <c r="K732" s="575"/>
      <c r="L732" s="575"/>
      <c r="M732" s="575"/>
      <c r="N732" s="576"/>
      <c r="O732" s="576"/>
      <c r="P732" s="410"/>
      <c r="Q732" s="410" t="n">
        <v>3120</v>
      </c>
      <c r="R732" s="410"/>
      <c r="S732" s="410"/>
      <c r="T732" s="411" t="n">
        <v>5.03</v>
      </c>
      <c r="U732" s="410" t="n">
        <f aca="false">V732/2.9</f>
        <v>3240.34482758621</v>
      </c>
      <c r="V732" s="410" t="n">
        <v>9397</v>
      </c>
      <c r="W732" s="410" t="n">
        <v>2213</v>
      </c>
      <c r="X732" s="517" t="n">
        <v>480</v>
      </c>
      <c r="Y732" s="474"/>
      <c r="Z732" s="430"/>
      <c r="AA732" s="410"/>
      <c r="AB732" s="410"/>
      <c r="AC732" s="410"/>
      <c r="AD732" s="475"/>
      <c r="AE732" s="478"/>
      <c r="AF732" s="479" t="n">
        <f aca="false">X732+Q732</f>
        <v>3600</v>
      </c>
      <c r="AG732" s="478" t="n">
        <f aca="false">AF732/$AF$6</f>
        <v>1.44</v>
      </c>
      <c r="AH732" s="479" t="n">
        <f aca="false">AI732/2.9</f>
        <v>2808.29885057471</v>
      </c>
      <c r="AI732" s="479" t="n">
        <f aca="false">(V732*Q732+F732*X732)/AF732</f>
        <v>8144.06666666667</v>
      </c>
      <c r="AJ732" s="474" t="n">
        <f aca="false">(V732*Q732+X732*F732)/1000</f>
        <v>29318.64</v>
      </c>
      <c r="AK732" s="478" t="n">
        <f aca="false">AJ732/$AJ$6</f>
        <v>1.30305066666667</v>
      </c>
      <c r="AL732" s="448" t="n">
        <v>37</v>
      </c>
      <c r="AM732" s="480"/>
      <c r="AN732" s="474" t="n">
        <v>5191</v>
      </c>
      <c r="AO732" s="474" t="n">
        <v>3430</v>
      </c>
      <c r="AP732" s="480" t="n">
        <v>6.97</v>
      </c>
      <c r="AQ732" s="448" t="n">
        <v>675</v>
      </c>
      <c r="AR732" s="474" t="n">
        <f aca="false">AQ732*3</f>
        <v>2025</v>
      </c>
      <c r="AS732" s="658" t="n">
        <f aca="false">AR732/AQ732</f>
        <v>3</v>
      </c>
      <c r="AT732" s="474" t="n">
        <v>4610</v>
      </c>
      <c r="AU732" s="448"/>
      <c r="AV732" s="481" t="n">
        <v>1.7</v>
      </c>
      <c r="AW732" s="480"/>
      <c r="AX732" s="480"/>
      <c r="AY732" s="481"/>
      <c r="AZ732" s="481"/>
      <c r="BA732" s="421" t="n">
        <f aca="false">CC732+DF732</f>
        <v>39953</v>
      </c>
      <c r="BB732" s="422" t="n">
        <f aca="false">BA732/$BA$6</f>
        <v>0.79906</v>
      </c>
      <c r="BC732" s="423"/>
      <c r="BD732" s="424" t="n">
        <v>7.8</v>
      </c>
      <c r="BE732" s="425" t="n">
        <v>50.1</v>
      </c>
      <c r="BF732" s="421" t="n">
        <v>278</v>
      </c>
      <c r="BG732" s="427" t="n">
        <v>8430</v>
      </c>
      <c r="BH732" s="421" t="n">
        <f aca="false">BG732*0.67</f>
        <v>5648.1</v>
      </c>
      <c r="BI732" s="433"/>
      <c r="BJ732" s="422"/>
      <c r="BK732" s="428" t="n">
        <v>17.9</v>
      </c>
      <c r="BL732" s="428"/>
      <c r="BM732" s="429"/>
      <c r="BN732" s="423"/>
      <c r="BO732" s="426" t="n">
        <v>105</v>
      </c>
      <c r="BP732" s="426"/>
      <c r="BQ732" s="424" t="n">
        <v>5.54</v>
      </c>
      <c r="BR732" s="422" t="n">
        <f aca="false">BQ732/$BQ$6</f>
        <v>0.769444444444444</v>
      </c>
      <c r="BS732" s="410" t="n">
        <f aca="false">BA732+AF732</f>
        <v>43553</v>
      </c>
      <c r="BT732" s="430" t="n">
        <f aca="false">(BD732*BA732+AP732*AF732)/(AF732+BA732)</f>
        <v>7.73139393382775</v>
      </c>
      <c r="BU732" s="431" t="n">
        <f aca="false">(AQ732*Y732+BA732*BE732)/(BA732+Y732)</f>
        <v>50.1</v>
      </c>
      <c r="BV732" s="431" t="n">
        <f aca="false">(BA732*BF732+AR732*AF732)/(AF732+BA732)</f>
        <v>422.403370605928</v>
      </c>
      <c r="BW732" s="431" t="n">
        <f aca="false">(BA732*BG732+AS732*AF732)/(AF732+BA732)</f>
        <v>7733.44178357404</v>
      </c>
      <c r="BX732" s="431" t="n">
        <f aca="false">BW732*0.65</f>
        <v>5026.73715932312</v>
      </c>
      <c r="BY732" s="431" t="n">
        <f aca="false">(BK732*BA732+AZ732*AF732)/BS732</f>
        <v>16.4204233921888</v>
      </c>
      <c r="BZ732" s="431"/>
      <c r="CA732" s="432"/>
      <c r="CB732" s="431" t="n">
        <f aca="false">BO732</f>
        <v>105</v>
      </c>
      <c r="CC732" s="433" t="n">
        <v>19945</v>
      </c>
      <c r="CD732" s="412" t="n">
        <f aca="false">CC732+AF732/2</f>
        <v>21745</v>
      </c>
      <c r="CE732" s="422" t="n">
        <f aca="false">CD732/25000</f>
        <v>0.8698</v>
      </c>
      <c r="CF732" s="434" t="n">
        <f aca="false">6700/CD732*24</f>
        <v>7.39480340308117</v>
      </c>
      <c r="CG732" s="435" t="n">
        <v>7.6</v>
      </c>
      <c r="CH732" s="428" t="n">
        <v>3.8</v>
      </c>
      <c r="CI732" s="447" t="n">
        <f aca="false">9500/CD732*24</f>
        <v>10.4851690043688</v>
      </c>
      <c r="CJ732" s="437" t="n">
        <v>23.5</v>
      </c>
      <c r="CK732" s="437" t="n">
        <v>0.72</v>
      </c>
      <c r="CL732" s="424" t="n">
        <v>7.59</v>
      </c>
      <c r="CM732" s="424" t="n">
        <v>19.2</v>
      </c>
      <c r="CN732" s="424" t="n">
        <v>131</v>
      </c>
      <c r="CO732" s="433"/>
      <c r="CP732" s="433"/>
      <c r="CQ732" s="438"/>
      <c r="CR732" s="438" t="n">
        <v>0.95</v>
      </c>
      <c r="CS732" s="425"/>
      <c r="CT732" s="433" t="n">
        <f aca="false">3500/CD732*24</f>
        <v>3.86295700160957</v>
      </c>
      <c r="CU732" s="435" t="n">
        <v>6.72</v>
      </c>
      <c r="CV732" s="439" t="n">
        <v>7.88</v>
      </c>
      <c r="CW732" s="440" t="n">
        <v>18.1</v>
      </c>
      <c r="CX732" s="661" t="n">
        <f aca="false">CW732*3.6</f>
        <v>65.16</v>
      </c>
      <c r="CY732" s="442" t="n">
        <v>9310</v>
      </c>
      <c r="CZ732" s="443" t="n">
        <v>4.5</v>
      </c>
      <c r="DA732" s="443" t="n">
        <v>0.2</v>
      </c>
      <c r="DB732" s="443" t="n">
        <v>4.5</v>
      </c>
      <c r="DC732" s="443" t="n">
        <v>0.45</v>
      </c>
      <c r="DD732" s="444" t="n">
        <v>12</v>
      </c>
      <c r="DE732" s="441" t="n">
        <v>16</v>
      </c>
      <c r="DF732" s="445" t="n">
        <v>20008</v>
      </c>
      <c r="DG732" s="446" t="n">
        <f aca="false">DF732+AF732/2</f>
        <v>21808</v>
      </c>
      <c r="DH732" s="422" t="n">
        <f aca="false">DG732/25000</f>
        <v>0.87232</v>
      </c>
      <c r="DI732" s="447" t="n">
        <f aca="false">6700/DG732*24</f>
        <v>7.37344093910492</v>
      </c>
      <c r="DJ732" s="435"/>
      <c r="DK732" s="428"/>
      <c r="DL732" s="447" t="n">
        <f aca="false">9500/DG732*24</f>
        <v>10.454878943507</v>
      </c>
      <c r="DM732" s="423" t="n">
        <v>23.1</v>
      </c>
      <c r="DN732" s="423" t="n">
        <v>1.65</v>
      </c>
      <c r="DO732" s="424"/>
      <c r="DP732" s="424"/>
      <c r="DQ732" s="424"/>
      <c r="DR732" s="433"/>
      <c r="DS732" s="433"/>
      <c r="DT732" s="438"/>
      <c r="DU732" s="438" t="n">
        <v>0.96</v>
      </c>
      <c r="DV732" s="425"/>
      <c r="DW732" s="447" t="n">
        <f aca="false">3500/DG732*24</f>
        <v>3.85179750550257</v>
      </c>
      <c r="DX732" s="435" t="n">
        <v>4.33</v>
      </c>
      <c r="DY732" s="439"/>
      <c r="DZ732" s="440"/>
      <c r="EA732" s="661"/>
      <c r="EB732" s="442"/>
      <c r="EC732" s="443"/>
      <c r="ED732" s="443"/>
      <c r="EE732" s="443"/>
      <c r="EF732" s="443"/>
      <c r="EG732" s="444"/>
      <c r="EH732" s="441"/>
      <c r="EI732" s="430" t="n">
        <f aca="false">CV732</f>
        <v>7.88</v>
      </c>
      <c r="EJ732" s="448" t="n">
        <f aca="false">CW732</f>
        <v>18.1</v>
      </c>
      <c r="EK732" s="449" t="n">
        <f aca="false">CX732</f>
        <v>65.16</v>
      </c>
      <c r="EL732" s="418" t="n">
        <f aca="false">CY732</f>
        <v>9310</v>
      </c>
      <c r="EM732" s="432" t="n">
        <f aca="false">CZ732</f>
        <v>4.5</v>
      </c>
      <c r="EN732" s="432" t="n">
        <f aca="false">DA732</f>
        <v>0.2</v>
      </c>
      <c r="EO732" s="432" t="n">
        <f aca="false">DB732</f>
        <v>4.5</v>
      </c>
      <c r="EP732" s="432" t="n">
        <f aca="false">DC732</f>
        <v>0.45</v>
      </c>
      <c r="EQ732" s="431" t="n">
        <f aca="false">DD732</f>
        <v>12</v>
      </c>
      <c r="ER732" s="449" t="n">
        <f aca="false">DE732</f>
        <v>16</v>
      </c>
      <c r="ES732" s="450" t="n">
        <f aca="false">44000/(BA732+AF732)*24</f>
        <v>24.2463205749317</v>
      </c>
      <c r="ET732" s="451" t="n">
        <f aca="false">(BA732+AF732)/BA$6</f>
        <v>0.87106</v>
      </c>
      <c r="EU732" s="452" t="n">
        <f aca="false">BV732/1000/ES732*24</f>
        <v>0.418112136363636</v>
      </c>
      <c r="EV732" s="451" t="n">
        <f aca="false">EU732/$EU$6</f>
        <v>0.774281734006734</v>
      </c>
      <c r="EW732" s="514" t="n">
        <f aca="false">1-EM732/BY732</f>
        <v>0.725951037161402</v>
      </c>
      <c r="EX732" s="515" t="n">
        <f aca="false">BY732-EM732</f>
        <v>11.9204233921888</v>
      </c>
      <c r="EY732" s="514" t="n">
        <f aca="false">1-EJ732/BU732</f>
        <v>0.63872255489022</v>
      </c>
      <c r="EZ732" s="515" t="n">
        <f aca="false">BU732-EJ732</f>
        <v>32</v>
      </c>
      <c r="FA732" s="451" t="n">
        <f aca="false">1-EK732/BV732</f>
        <v>0.84573986730615</v>
      </c>
      <c r="FB732" s="432" t="n">
        <f aca="false">BV732-EK732</f>
        <v>357.243370605928</v>
      </c>
      <c r="FC732" s="453"/>
      <c r="FD732" s="432"/>
      <c r="FE732" s="453" t="n">
        <f aca="false">1-EQ732/CB732</f>
        <v>0.885714285714286</v>
      </c>
      <c r="FF732" s="431" t="n">
        <f aca="false">CB732-EQ732</f>
        <v>93</v>
      </c>
      <c r="FG732" s="406" t="n">
        <v>57600</v>
      </c>
      <c r="FH732" s="590"/>
      <c r="FI732" s="591"/>
      <c r="FJ732" s="592"/>
      <c r="FK732" s="456" t="n">
        <f aca="false">3000/BS732*24</f>
        <v>1.65315822101807</v>
      </c>
      <c r="FL732" s="531" t="n">
        <v>2400</v>
      </c>
      <c r="FM732" s="456" t="n">
        <f aca="false">FL732/BS732*1000</f>
        <v>55.1052740339357</v>
      </c>
      <c r="FN732" s="531" t="n">
        <v>2363</v>
      </c>
      <c r="FO732" s="533" t="n">
        <f aca="false">FN732/11.15/1.2/1000</f>
        <v>0.17660687593423</v>
      </c>
      <c r="FP732" s="450" t="n">
        <f aca="false">FN732/BS732*1000</f>
        <v>54.2557343925792</v>
      </c>
      <c r="FQ732" s="458" t="n">
        <v>36</v>
      </c>
      <c r="FR732" s="459" t="n">
        <f aca="false">FQ732/BS732*1000</f>
        <v>0.826579110509035</v>
      </c>
      <c r="FS732" s="577" t="n">
        <v>7.86</v>
      </c>
      <c r="FT732" s="578" t="n">
        <v>11.3</v>
      </c>
      <c r="FU732" s="661" t="n">
        <f aca="false">FT732*3.6</f>
        <v>40.68</v>
      </c>
      <c r="FV732" s="580" t="n">
        <v>4</v>
      </c>
      <c r="FW732" s="581"/>
      <c r="FX732" s="580"/>
      <c r="FY732" s="453" t="n">
        <f aca="false">1-FV732/(EG732+DD732)</f>
        <v>0.666666666666667</v>
      </c>
      <c r="FZ732" s="453"/>
      <c r="GA732" s="430"/>
      <c r="GB732" s="514" t="n">
        <f aca="false">1-FT732/(DZ732+CW732)</f>
        <v>0.375690607734807</v>
      </c>
      <c r="GC732" s="515" t="n">
        <f aca="false">CW732+DZ732-FT732</f>
        <v>6.8</v>
      </c>
      <c r="GD732" s="514" t="n">
        <f aca="false">1-FU732/(EA732+CX732)</f>
        <v>0.375690607734807</v>
      </c>
      <c r="GE732" s="528" t="n">
        <f aca="false">CX732+EA732-FU732</f>
        <v>24.48</v>
      </c>
      <c r="GF732" s="462" t="n">
        <f aca="false">4100/BS732*24</f>
        <v>2.25931623539136</v>
      </c>
      <c r="GG732" s="607"/>
      <c r="GH732" s="451"/>
      <c r="GI732" s="406"/>
      <c r="GJ732" s="463"/>
      <c r="GK732" s="464"/>
      <c r="GL732" s="465"/>
      <c r="GM732" s="530"/>
      <c r="GN732" s="407"/>
      <c r="GO732" s="514"/>
      <c r="GP732" s="451"/>
      <c r="GQ732" s="578"/>
      <c r="GR732" s="456" t="n">
        <f aca="false">4300/BS732*24</f>
        <v>2.36952678345923</v>
      </c>
      <c r="GS732" s="532" t="n">
        <f aca="false">HC732</f>
        <v>11.2</v>
      </c>
      <c r="GT732" s="532" t="n">
        <f aca="false">HD732</f>
        <v>34.72</v>
      </c>
      <c r="GU732" s="514"/>
      <c r="GV732" s="514"/>
      <c r="GW732" s="514" t="n">
        <f aca="false">1-HC732/FT732</f>
        <v>0.00884955752212402</v>
      </c>
      <c r="GX732" s="514" t="n">
        <f aca="false">1-HD732/FU732</f>
        <v>0.146509341199607</v>
      </c>
      <c r="GY732" s="463"/>
      <c r="GZ732" s="406" t="n">
        <v>45658</v>
      </c>
      <c r="HA732" s="582" t="n">
        <v>8.22</v>
      </c>
      <c r="HB732" s="452" t="n">
        <v>8.08</v>
      </c>
      <c r="HC732" s="578" t="n">
        <v>11.2</v>
      </c>
      <c r="HD732" s="464" t="n">
        <f aca="false">HC732*3.1</f>
        <v>34.72</v>
      </c>
      <c r="HE732" s="464" t="n">
        <v>12.6</v>
      </c>
      <c r="HF732" s="464" t="n">
        <f aca="false">HE732*2.7</f>
        <v>34.02</v>
      </c>
      <c r="HG732" s="583"/>
      <c r="HH732" s="576" t="n">
        <v>6</v>
      </c>
      <c r="HI732" s="584" t="n">
        <v>9630</v>
      </c>
      <c r="HJ732" s="407" t="n">
        <f aca="false">HI732*0.67</f>
        <v>6452.1</v>
      </c>
      <c r="HK732" s="407"/>
      <c r="HL732" s="550"/>
      <c r="HM732" s="585"/>
      <c r="HN732" s="462" t="n">
        <v>6.15</v>
      </c>
      <c r="HO732" s="575"/>
      <c r="HP732" s="549" t="n">
        <v>0.01</v>
      </c>
      <c r="HQ732" s="586"/>
      <c r="HR732" s="587"/>
      <c r="HS732" s="521" t="n">
        <v>0.14</v>
      </c>
      <c r="HT732" s="588" t="n">
        <v>4</v>
      </c>
      <c r="HU732" s="523" t="n">
        <f aca="false">72500/BA732*24</f>
        <v>43.5511726278377</v>
      </c>
      <c r="HV732" s="514" t="n">
        <f aca="false">1-HC732/BE732</f>
        <v>0.776447105788423</v>
      </c>
      <c r="HW732" s="514" t="n">
        <f aca="false">1-HD732/BF732</f>
        <v>0.875107913669065</v>
      </c>
      <c r="HX732" s="514" t="n">
        <f aca="false">1-HN732/BK732</f>
        <v>0.656424581005587</v>
      </c>
      <c r="HY732" s="600"/>
    </row>
    <row r="733" s="599" customFormat="true" ht="15.9" hidden="false" customHeight="true" outlineLevel="0" collapsed="false">
      <c r="A733" s="401" t="n">
        <v>44215</v>
      </c>
      <c r="B733" s="516" t="n">
        <v>35491</v>
      </c>
      <c r="C733" s="403" t="n">
        <f aca="false">B733/$B$6</f>
        <v>0.70982</v>
      </c>
      <c r="D733" s="572"/>
      <c r="E733" s="573" t="n">
        <v>51.4</v>
      </c>
      <c r="F733" s="407"/>
      <c r="G733" s="407"/>
      <c r="H733" s="403"/>
      <c r="I733" s="574"/>
      <c r="J733" s="407"/>
      <c r="K733" s="575"/>
      <c r="L733" s="575"/>
      <c r="M733" s="575"/>
      <c r="N733" s="576"/>
      <c r="O733" s="576"/>
      <c r="P733" s="410"/>
      <c r="Q733" s="410" t="n">
        <v>3120</v>
      </c>
      <c r="R733" s="410"/>
      <c r="S733" s="410"/>
      <c r="T733" s="411" t="n">
        <v>4.85</v>
      </c>
      <c r="U733" s="410" t="n">
        <f aca="false">V733/2.9</f>
        <v>3128.96551724138</v>
      </c>
      <c r="V733" s="410" t="n">
        <v>9074</v>
      </c>
      <c r="W733" s="410" t="n">
        <v>2249</v>
      </c>
      <c r="X733" s="517" t="n">
        <v>480</v>
      </c>
      <c r="Y733" s="474"/>
      <c r="Z733" s="430"/>
      <c r="AA733" s="410"/>
      <c r="AB733" s="410"/>
      <c r="AC733" s="410"/>
      <c r="AD733" s="475"/>
      <c r="AE733" s="478"/>
      <c r="AF733" s="479" t="n">
        <f aca="false">X733+Q733</f>
        <v>3600</v>
      </c>
      <c r="AG733" s="478" t="n">
        <f aca="false">AF733/$AF$6</f>
        <v>1.44</v>
      </c>
      <c r="AH733" s="479" t="n">
        <f aca="false">AI733/2.9</f>
        <v>2711.77011494253</v>
      </c>
      <c r="AI733" s="479" t="n">
        <f aca="false">(V733*Q733+F733*X733)/AF733</f>
        <v>7864.13333333333</v>
      </c>
      <c r="AJ733" s="474" t="n">
        <f aca="false">(V733*Q733+X733*F733)/1000</f>
        <v>28310.88</v>
      </c>
      <c r="AK733" s="478" t="n">
        <f aca="false">AJ733/$AJ$6</f>
        <v>1.25826133333333</v>
      </c>
      <c r="AL733" s="448" t="n">
        <v>37</v>
      </c>
      <c r="AM733" s="480"/>
      <c r="AN733" s="474" t="n">
        <v>3442</v>
      </c>
      <c r="AO733" s="474" t="n">
        <v>3490</v>
      </c>
      <c r="AP733" s="480" t="n">
        <v>6.86</v>
      </c>
      <c r="AQ733" s="448" t="n">
        <v>769</v>
      </c>
      <c r="AR733" s="474" t="n">
        <f aca="false">AQ733*3</f>
        <v>2307</v>
      </c>
      <c r="AS733" s="658" t="n">
        <f aca="false">AR733/AQ733</f>
        <v>3</v>
      </c>
      <c r="AT733" s="474" t="n">
        <v>4510</v>
      </c>
      <c r="AU733" s="448"/>
      <c r="AV733" s="481" t="n">
        <v>1</v>
      </c>
      <c r="AW733" s="480" t="n">
        <v>5.35</v>
      </c>
      <c r="AX733" s="480" t="n">
        <v>29.48</v>
      </c>
      <c r="AY733" s="481" t="n">
        <v>4.7</v>
      </c>
      <c r="AZ733" s="481" t="n">
        <v>1.7</v>
      </c>
      <c r="BA733" s="421" t="n">
        <f aca="false">CC733+DF733</f>
        <v>36704</v>
      </c>
      <c r="BB733" s="422" t="n">
        <f aca="false">BA733/$BA$6</f>
        <v>0.73408</v>
      </c>
      <c r="BC733" s="423"/>
      <c r="BD733" s="424" t="n">
        <v>7.66</v>
      </c>
      <c r="BE733" s="425" t="n">
        <v>45.3</v>
      </c>
      <c r="BF733" s="421" t="n">
        <v>295</v>
      </c>
      <c r="BG733" s="427" t="n">
        <v>7970</v>
      </c>
      <c r="BH733" s="421" t="n">
        <f aca="false">BG733*0.67</f>
        <v>5339.9</v>
      </c>
      <c r="BI733" s="433" t="n">
        <v>1741</v>
      </c>
      <c r="BJ733" s="422" t="n">
        <f aca="false">BI733/35.5*(23+35.5)/BH733</f>
        <v>0.53727070375586</v>
      </c>
      <c r="BK733" s="428" t="n">
        <v>22</v>
      </c>
      <c r="BL733" s="428" t="n">
        <v>12.2</v>
      </c>
      <c r="BM733" s="429" t="n">
        <v>7.8</v>
      </c>
      <c r="BN733" s="423" t="n">
        <v>1.5</v>
      </c>
      <c r="BO733" s="426" t="n">
        <v>128</v>
      </c>
      <c r="BP733" s="426" t="n">
        <v>32</v>
      </c>
      <c r="BQ733" s="424" t="n">
        <v>5.25</v>
      </c>
      <c r="BR733" s="422" t="n">
        <f aca="false">BQ733/$BQ$6</f>
        <v>0.729166666666667</v>
      </c>
      <c r="BS733" s="410" t="n">
        <f aca="false">BA733+AF733</f>
        <v>40304</v>
      </c>
      <c r="BT733" s="430" t="n">
        <f aca="false">(BD733*BA733+AP733*AF733)/(AF733+BA733)</f>
        <v>7.58854307264788</v>
      </c>
      <c r="BU733" s="431" t="n">
        <f aca="false">(AQ733*Y733+BA733*BE733)/(BA733+Y733)</f>
        <v>45.3</v>
      </c>
      <c r="BV733" s="431" t="n">
        <f aca="false">(BA733*BF733+AR733*AF733)/(AF733+BA733)</f>
        <v>474.714172290592</v>
      </c>
      <c r="BW733" s="431" t="n">
        <f aca="false">(BA733*BG733+AS733*AF733)/(AF733+BA733)</f>
        <v>7258.37832473204</v>
      </c>
      <c r="BX733" s="431" t="n">
        <f aca="false">BW733*0.65</f>
        <v>4717.94591107582</v>
      </c>
      <c r="BY733" s="431" t="n">
        <f aca="false">(BK733*BA733+AZ733*AF733)/BS733</f>
        <v>20.1867804684399</v>
      </c>
      <c r="BZ733" s="431" t="n">
        <f aca="false">(BL733*BA733+AY733*AF733)/BS733</f>
        <v>11.5300913060738</v>
      </c>
      <c r="CA733" s="432" t="n">
        <f aca="false">(BN733*BA733+AZ733*AF733)/BS733</f>
        <v>1.51786423183803</v>
      </c>
      <c r="CB733" s="431" t="n">
        <f aca="false">BO733</f>
        <v>128</v>
      </c>
      <c r="CC733" s="433" t="n">
        <v>19846</v>
      </c>
      <c r="CD733" s="412" t="n">
        <f aca="false">CC733+AF733/2</f>
        <v>21646</v>
      </c>
      <c r="CE733" s="422" t="n">
        <f aca="false">CD733/25000</f>
        <v>0.86584</v>
      </c>
      <c r="CF733" s="434" t="n">
        <f aca="false">6700/CD733*24</f>
        <v>7.42862422618498</v>
      </c>
      <c r="CG733" s="435"/>
      <c r="CH733" s="428"/>
      <c r="CI733" s="447" t="n">
        <f aca="false">9500/CD733*24</f>
        <v>10.5331239027996</v>
      </c>
      <c r="CJ733" s="437" t="n">
        <v>22.5</v>
      </c>
      <c r="CK733" s="437" t="n">
        <v>1.72</v>
      </c>
      <c r="CL733" s="424"/>
      <c r="CM733" s="424"/>
      <c r="CN733" s="424"/>
      <c r="CO733" s="433" t="n">
        <v>5090</v>
      </c>
      <c r="CP733" s="433" t="n">
        <v>2543</v>
      </c>
      <c r="CQ733" s="438"/>
      <c r="CR733" s="438" t="n">
        <v>0.96</v>
      </c>
      <c r="CS733" s="425"/>
      <c r="CT733" s="433" t="n">
        <f aca="false">3500/CD733*24</f>
        <v>3.88062459576827</v>
      </c>
      <c r="CU733" s="435" t="n">
        <v>6.12</v>
      </c>
      <c r="CV733" s="439"/>
      <c r="CW733" s="440"/>
      <c r="CX733" s="661"/>
      <c r="CY733" s="442"/>
      <c r="CZ733" s="443"/>
      <c r="DA733" s="443"/>
      <c r="DB733" s="443"/>
      <c r="DC733" s="443"/>
      <c r="DD733" s="444"/>
      <c r="DE733" s="441"/>
      <c r="DF733" s="445" t="n">
        <v>16858</v>
      </c>
      <c r="DG733" s="446" t="n">
        <f aca="false">DF733+AF733/2</f>
        <v>18658</v>
      </c>
      <c r="DH733" s="422" t="n">
        <f aca="false">DG733/25000</f>
        <v>0.74632</v>
      </c>
      <c r="DI733" s="447" t="n">
        <f aca="false">6700/DG733*24</f>
        <v>8.61828706185015</v>
      </c>
      <c r="DJ733" s="435" t="n">
        <v>7.59</v>
      </c>
      <c r="DK733" s="428" t="n">
        <v>4.7</v>
      </c>
      <c r="DL733" s="447" t="n">
        <f aca="false">9500/DG733*24</f>
        <v>12.2199592668024</v>
      </c>
      <c r="DM733" s="423" t="n">
        <v>22.4</v>
      </c>
      <c r="DN733" s="423" t="n">
        <v>2.15</v>
      </c>
      <c r="DO733" s="424" t="n">
        <v>7.59</v>
      </c>
      <c r="DP733" s="424" t="n">
        <v>18.5</v>
      </c>
      <c r="DQ733" s="424" t="n">
        <v>104</v>
      </c>
      <c r="DR733" s="433" t="n">
        <v>5160</v>
      </c>
      <c r="DS733" s="433" t="n">
        <v>2803</v>
      </c>
      <c r="DT733" s="438" t="n">
        <f aca="false">DS733/DR733</f>
        <v>0.543217054263566</v>
      </c>
      <c r="DU733" s="438" t="n">
        <v>0.96</v>
      </c>
      <c r="DV733" s="425"/>
      <c r="DW733" s="447" t="n">
        <f aca="false">3500/DG733*24</f>
        <v>4.50209025619037</v>
      </c>
      <c r="DX733" s="435" t="n">
        <v>5.1</v>
      </c>
      <c r="DY733" s="439" t="n">
        <v>8.05</v>
      </c>
      <c r="DZ733" s="440" t="n">
        <v>18.4</v>
      </c>
      <c r="EA733" s="661" t="n">
        <f aca="false">DZ733*3.6</f>
        <v>66.24</v>
      </c>
      <c r="EB733" s="442" t="n">
        <v>8400</v>
      </c>
      <c r="EC733" s="443" t="n">
        <v>6.3</v>
      </c>
      <c r="ED733" s="443" t="n">
        <v>0.18</v>
      </c>
      <c r="EE733" s="443" t="n">
        <v>5.1</v>
      </c>
      <c r="EF733" s="443" t="n">
        <v>0.4</v>
      </c>
      <c r="EG733" s="444" t="n">
        <v>9</v>
      </c>
      <c r="EH733" s="441" t="n">
        <v>16</v>
      </c>
      <c r="EI733" s="430" t="n">
        <f aca="false">DY733</f>
        <v>8.05</v>
      </c>
      <c r="EJ733" s="448" t="n">
        <f aca="false">DZ733</f>
        <v>18.4</v>
      </c>
      <c r="EK733" s="449" t="n">
        <f aca="false">EA733</f>
        <v>66.24</v>
      </c>
      <c r="EL733" s="418" t="n">
        <f aca="false">EB733</f>
        <v>8400</v>
      </c>
      <c r="EM733" s="432" t="n">
        <f aca="false">EC733</f>
        <v>6.3</v>
      </c>
      <c r="EN733" s="432" t="n">
        <f aca="false">ED733</f>
        <v>0.18</v>
      </c>
      <c r="EO733" s="432" t="n">
        <f aca="false">EE733</f>
        <v>5.1</v>
      </c>
      <c r="EP733" s="432" t="n">
        <f aca="false">EF733</f>
        <v>0.4</v>
      </c>
      <c r="EQ733" s="431" t="n">
        <f aca="false">EG733</f>
        <v>9</v>
      </c>
      <c r="ER733" s="449" t="n">
        <f aca="false">EH733</f>
        <v>16</v>
      </c>
      <c r="ES733" s="450" t="n">
        <f aca="false">44000/(BA733+AF733)*24</f>
        <v>26.2008733624454</v>
      </c>
      <c r="ET733" s="451" t="n">
        <f aca="false">(BA733+AF733)/BA$6</f>
        <v>0.80608</v>
      </c>
      <c r="EU733" s="452" t="n">
        <f aca="false">BV733/1000/ES733*24</f>
        <v>0.434838181818182</v>
      </c>
      <c r="EV733" s="451" t="n">
        <f aca="false">EU733/$EU$6</f>
        <v>0.805255892255892</v>
      </c>
      <c r="EW733" s="514" t="n">
        <f aca="false">1-EM733/BY733</f>
        <v>0.687914573111376</v>
      </c>
      <c r="EX733" s="515" t="n">
        <f aca="false">BY733-EM733</f>
        <v>13.8867804684399</v>
      </c>
      <c r="EY733" s="514" t="n">
        <f aca="false">1-EJ733/BU733</f>
        <v>0.593818984547461</v>
      </c>
      <c r="EZ733" s="515" t="n">
        <f aca="false">BU733-EJ733</f>
        <v>26.9</v>
      </c>
      <c r="FA733" s="451" t="n">
        <f aca="false">1-EK733/BV733</f>
        <v>0.860463403314085</v>
      </c>
      <c r="FB733" s="432" t="n">
        <f aca="false">BV733-EK733</f>
        <v>408.474172290592</v>
      </c>
      <c r="FC733" s="453" t="n">
        <f aca="false">1-EP733/CA733</f>
        <v>0.736471819013993</v>
      </c>
      <c r="FD733" s="432" t="n">
        <f aca="false">CA733-EP733</f>
        <v>1.11786423183803</v>
      </c>
      <c r="FE733" s="453" t="n">
        <f aca="false">1-EQ733/CB733</f>
        <v>0.9296875</v>
      </c>
      <c r="FF733" s="431" t="n">
        <f aca="false">CB733-EQ733</f>
        <v>119</v>
      </c>
      <c r="FG733" s="406" t="n">
        <v>57600</v>
      </c>
      <c r="FH733" s="665" t="n">
        <v>138</v>
      </c>
      <c r="FI733" s="591"/>
      <c r="FJ733" s="592"/>
      <c r="FK733" s="456" t="n">
        <f aca="false">3000/BS733*24</f>
        <v>1.7864231838031</v>
      </c>
      <c r="FL733" s="531" t="n">
        <v>2400</v>
      </c>
      <c r="FM733" s="456" t="n">
        <f aca="false">FL733/BS733*1000</f>
        <v>59.5474394601032</v>
      </c>
      <c r="FN733" s="531" t="n">
        <v>3336</v>
      </c>
      <c r="FO733" s="533" t="n">
        <f aca="false">FN733/11.15/1.2/1000</f>
        <v>0.24932735426009</v>
      </c>
      <c r="FP733" s="450" t="n">
        <f aca="false">FN733/BS733*1000</f>
        <v>82.7709408495435</v>
      </c>
      <c r="FQ733" s="458" t="n">
        <v>36</v>
      </c>
      <c r="FR733" s="459" t="n">
        <f aca="false">FQ733/BS733*1000</f>
        <v>0.893211591901548</v>
      </c>
      <c r="FS733" s="577" t="n">
        <v>7.85</v>
      </c>
      <c r="FT733" s="578" t="n">
        <v>11.6</v>
      </c>
      <c r="FU733" s="661" t="n">
        <v>70</v>
      </c>
      <c r="FV733" s="580" t="n">
        <v>4</v>
      </c>
      <c r="FW733" s="581" t="n">
        <v>0.12</v>
      </c>
      <c r="FX733" s="580" t="n">
        <v>8</v>
      </c>
      <c r="FY733" s="453" t="n">
        <f aca="false">1-FV733/(EG733+DD733)</f>
        <v>0.555555555555556</v>
      </c>
      <c r="FZ733" s="453" t="n">
        <f aca="false">1-FW733/(EF733+DC733)</f>
        <v>0.7</v>
      </c>
      <c r="GA733" s="430" t="n">
        <f aca="false">EF733+DC733-FW733</f>
        <v>0.28</v>
      </c>
      <c r="GB733" s="514" t="n">
        <f aca="false">1-FT733/(DZ733+CW733)</f>
        <v>0.369565217391304</v>
      </c>
      <c r="GC733" s="515" t="n">
        <f aca="false">(CW733+DZ733-FT733)</f>
        <v>6.8</v>
      </c>
      <c r="GD733" s="514" t="n">
        <f aca="false">1-FU733/(EA733+CX733)</f>
        <v>-0.0567632850241546</v>
      </c>
      <c r="GE733" s="528" t="n">
        <f aca="false">CX733+EA733-FU733</f>
        <v>-3.76000000000001</v>
      </c>
      <c r="GF733" s="462" t="n">
        <f aca="false">4100/BS733*24</f>
        <v>2.44144501786423</v>
      </c>
      <c r="GG733" s="607" t="n">
        <v>12</v>
      </c>
      <c r="GH733" s="451" t="n">
        <f aca="false">GG733/80</f>
        <v>0.15</v>
      </c>
      <c r="GI733" s="406" t="n">
        <v>84</v>
      </c>
      <c r="GJ733" s="463" t="n">
        <f aca="false">GI733/GG733</f>
        <v>7</v>
      </c>
      <c r="GK733" s="464" t="n">
        <f aca="false">GG733/(BS733/24)*1000</f>
        <v>7.14569273521239</v>
      </c>
      <c r="GL733" s="465" t="n">
        <v>7.81</v>
      </c>
      <c r="GM733" s="530" t="n">
        <v>13.1</v>
      </c>
      <c r="GN733" s="407" t="n">
        <f aca="false">GM733*3.6</f>
        <v>47.16</v>
      </c>
      <c r="GO733" s="514" t="n">
        <f aca="false">1-GM733/FT733</f>
        <v>-0.129310344827586</v>
      </c>
      <c r="GP733" s="451" t="n">
        <f aca="false">1-GN733/FU733</f>
        <v>0.326285714285714</v>
      </c>
      <c r="GQ733" s="440" t="n">
        <v>8</v>
      </c>
      <c r="GR733" s="456" t="n">
        <f aca="false">4300/BS733*24</f>
        <v>2.56053989678444</v>
      </c>
      <c r="GS733" s="532" t="n">
        <f aca="false">HC733</f>
        <v>12.1</v>
      </c>
      <c r="GT733" s="532" t="n">
        <f aca="false">HD733</f>
        <v>37.51</v>
      </c>
      <c r="GU733" s="514" t="n">
        <f aca="false">1-GS733/GM733</f>
        <v>0.0763358778625954</v>
      </c>
      <c r="GV733" s="514" t="n">
        <f aca="false">1-GT733/GN733</f>
        <v>0.20462256149279</v>
      </c>
      <c r="GW733" s="514" t="n">
        <f aca="false">1-HC733/FT733</f>
        <v>-0.0431034482758621</v>
      </c>
      <c r="GX733" s="514" t="n">
        <f aca="false">1-HD733/FU733</f>
        <v>0.464142857142857</v>
      </c>
      <c r="GY733" s="463" t="n">
        <f aca="false">GK733/(FU733-HD733)</f>
        <v>0.219935141126882</v>
      </c>
      <c r="GZ733" s="406" t="n">
        <v>43094</v>
      </c>
      <c r="HA733" s="582" t="n">
        <v>8.21</v>
      </c>
      <c r="HB733" s="452" t="n">
        <v>8.07</v>
      </c>
      <c r="HC733" s="578" t="n">
        <v>12.1</v>
      </c>
      <c r="HD733" s="464" t="n">
        <f aca="false">HC733*3.1</f>
        <v>37.51</v>
      </c>
      <c r="HE733" s="464" t="n">
        <f aca="false">HF733/2.7</f>
        <v>9.98888888888889</v>
      </c>
      <c r="HF733" s="464" t="n">
        <v>26.97</v>
      </c>
      <c r="HG733" s="583"/>
      <c r="HH733" s="576" t="n">
        <v>4</v>
      </c>
      <c r="HI733" s="584" t="n">
        <v>8530</v>
      </c>
      <c r="HJ733" s="407" t="n">
        <f aca="false">HI733*0.67</f>
        <v>5715.1</v>
      </c>
      <c r="HK733" s="407" t="n">
        <v>264</v>
      </c>
      <c r="HL733" s="550" t="n">
        <v>1809</v>
      </c>
      <c r="HM733" s="585" t="n">
        <v>4.8</v>
      </c>
      <c r="HN733" s="462" t="n">
        <v>6.63</v>
      </c>
      <c r="HO733" s="575" t="n">
        <v>0.2</v>
      </c>
      <c r="HP733" s="549" t="n">
        <v>0.01</v>
      </c>
      <c r="HQ733" s="586" t="n">
        <v>4</v>
      </c>
      <c r="HR733" s="587" t="n">
        <v>0.12</v>
      </c>
      <c r="HS733" s="521" t="n">
        <v>0.13</v>
      </c>
      <c r="HT733" s="588" t="n">
        <v>4</v>
      </c>
      <c r="HU733" s="523" t="n">
        <f aca="false">72500/BA733*24</f>
        <v>47.4062772449869</v>
      </c>
      <c r="HV733" s="514" t="n">
        <f aca="false">1-HC733/BE733</f>
        <v>0.732891832229581</v>
      </c>
      <c r="HW733" s="514" t="n">
        <f aca="false">1-HD733/BF733</f>
        <v>0.872847457627119</v>
      </c>
      <c r="HX733" s="514" t="n">
        <f aca="false">1-HN733/BK733</f>
        <v>0.698636363636364</v>
      </c>
      <c r="HY733" s="600"/>
    </row>
    <row r="734" s="599" customFormat="true" ht="15.9" hidden="false" customHeight="true" outlineLevel="0" collapsed="false">
      <c r="A734" s="401" t="n">
        <v>44216</v>
      </c>
      <c r="B734" s="516" t="n">
        <v>37643</v>
      </c>
      <c r="C734" s="403" t="n">
        <f aca="false">B734/$B$6</f>
        <v>0.75286</v>
      </c>
      <c r="D734" s="572"/>
      <c r="E734" s="573" t="n">
        <v>50.3</v>
      </c>
      <c r="F734" s="407"/>
      <c r="G734" s="407"/>
      <c r="H734" s="403"/>
      <c r="I734" s="574"/>
      <c r="J734" s="407"/>
      <c r="K734" s="575"/>
      <c r="L734" s="575"/>
      <c r="M734" s="575"/>
      <c r="N734" s="576"/>
      <c r="O734" s="576"/>
      <c r="P734" s="410" t="n">
        <v>3098</v>
      </c>
      <c r="Q734" s="410" t="n">
        <f aca="false">P734-R734-S734</f>
        <v>3098</v>
      </c>
      <c r="R734" s="410"/>
      <c r="S734" s="410"/>
      <c r="T734" s="411" t="n">
        <v>4.72</v>
      </c>
      <c r="U734" s="410" t="n">
        <f aca="false">V734/2.9</f>
        <v>3279.31034482759</v>
      </c>
      <c r="V734" s="410" t="n">
        <v>9510</v>
      </c>
      <c r="W734" s="410" t="n">
        <v>2572</v>
      </c>
      <c r="X734" s="517" t="n">
        <v>549</v>
      </c>
      <c r="Y734" s="474"/>
      <c r="Z734" s="430"/>
      <c r="AA734" s="410"/>
      <c r="AB734" s="410"/>
      <c r="AC734" s="410"/>
      <c r="AD734" s="475"/>
      <c r="AE734" s="478"/>
      <c r="AF734" s="479" t="n">
        <f aca="false">X734+Q734</f>
        <v>3647</v>
      </c>
      <c r="AG734" s="478" t="n">
        <f aca="false">AF734/$AF$6</f>
        <v>1.4588</v>
      </c>
      <c r="AH734" s="479" t="n">
        <f aca="false">AI734/2.9</f>
        <v>2785.66039163034</v>
      </c>
      <c r="AI734" s="479" t="n">
        <f aca="false">(V734*Q734+F734*X734)/AF734</f>
        <v>8078.415135728</v>
      </c>
      <c r="AJ734" s="474" t="n">
        <f aca="false">(V734*Q734+X734*F734)/1000</f>
        <v>29461.98</v>
      </c>
      <c r="AK734" s="478" t="n">
        <f aca="false">AJ734/$AJ$6</f>
        <v>1.30942133333333</v>
      </c>
      <c r="AL734" s="448" t="n">
        <v>37</v>
      </c>
      <c r="AM734" s="480"/>
      <c r="AN734" s="474" t="n">
        <v>5319</v>
      </c>
      <c r="AO734" s="474" t="n">
        <v>5322</v>
      </c>
      <c r="AP734" s="480" t="n">
        <v>7.37</v>
      </c>
      <c r="AQ734" s="448" t="n">
        <v>715</v>
      </c>
      <c r="AR734" s="474" t="n">
        <f aca="false">AQ734*3</f>
        <v>2145</v>
      </c>
      <c r="AS734" s="658" t="n">
        <f aca="false">AR734/AQ734</f>
        <v>3</v>
      </c>
      <c r="AT734" s="474" t="n">
        <v>5210</v>
      </c>
      <c r="AU734" s="448"/>
      <c r="AV734" s="481" t="n">
        <v>2</v>
      </c>
      <c r="AW734" s="480"/>
      <c r="AX734" s="480"/>
      <c r="AY734" s="481"/>
      <c r="AZ734" s="481"/>
      <c r="BA734" s="421" t="n">
        <f aca="false">CC734+DF734</f>
        <v>35954</v>
      </c>
      <c r="BB734" s="422" t="n">
        <f aca="false">BA734/$BA$6</f>
        <v>0.71908</v>
      </c>
      <c r="BC734" s="423"/>
      <c r="BD734" s="424" t="n">
        <v>7.77</v>
      </c>
      <c r="BE734" s="425" t="n">
        <v>52.2</v>
      </c>
      <c r="BF734" s="421" t="n">
        <v>231</v>
      </c>
      <c r="BG734" s="427" t="n">
        <v>9520</v>
      </c>
      <c r="BH734" s="421" t="n">
        <f aca="false">BG734*0.67</f>
        <v>6378.4</v>
      </c>
      <c r="BI734" s="433"/>
      <c r="BJ734" s="422"/>
      <c r="BK734" s="428" t="n">
        <v>23.3</v>
      </c>
      <c r="BL734" s="428"/>
      <c r="BM734" s="429"/>
      <c r="BN734" s="423"/>
      <c r="BO734" s="426"/>
      <c r="BP734" s="426"/>
      <c r="BQ734" s="424" t="n">
        <v>4.68</v>
      </c>
      <c r="BR734" s="422" t="n">
        <f aca="false">BQ734/$BQ$6</f>
        <v>0.65</v>
      </c>
      <c r="BS734" s="410" t="n">
        <f aca="false">BA734+AF734</f>
        <v>39601</v>
      </c>
      <c r="BT734" s="430" t="n">
        <f aca="false">(BD734*BA734+AP734*AF734)/(AF734+BA734)</f>
        <v>7.73316254640034</v>
      </c>
      <c r="BU734" s="431" t="n">
        <f aca="false">(AQ734*Y734+BA734*BE734)/(BA734+Y734)</f>
        <v>52.2</v>
      </c>
      <c r="BV734" s="431" t="n">
        <f aca="false">(BA734*BF734+AR734*AF734)/(AF734+BA734)</f>
        <v>407.267215474357</v>
      </c>
      <c r="BW734" s="431" t="n">
        <f aca="false">(BA734*BG734+AS734*AF734)/(AF734+BA734)</f>
        <v>8643.54488523017</v>
      </c>
      <c r="BX734" s="431" t="n">
        <f aca="false">BW734*0.65</f>
        <v>5618.30417539961</v>
      </c>
      <c r="BY734" s="431" t="n">
        <f aca="false">(BK734*BA734+AZ734*AF734)/BS734</f>
        <v>21.15421832782</v>
      </c>
      <c r="BZ734" s="431"/>
      <c r="CA734" s="432"/>
      <c r="CB734" s="431"/>
      <c r="CC734" s="433" t="n">
        <v>18337</v>
      </c>
      <c r="CD734" s="412" t="n">
        <f aca="false">CC734+AF734/2</f>
        <v>20160.5</v>
      </c>
      <c r="CE734" s="422" t="n">
        <f aca="false">CD734/25000</f>
        <v>0.80642</v>
      </c>
      <c r="CF734" s="434" t="n">
        <f aca="false">6700/CD734*24</f>
        <v>7.97599265891223</v>
      </c>
      <c r="CG734" s="435" t="n">
        <v>7.56</v>
      </c>
      <c r="CH734" s="428" t="n">
        <v>4</v>
      </c>
      <c r="CI734" s="447" t="n">
        <f aca="false">9500/CD734*24</f>
        <v>11.3092433223382</v>
      </c>
      <c r="CJ734" s="437" t="n">
        <v>22.5</v>
      </c>
      <c r="CK734" s="437" t="n">
        <v>1.02</v>
      </c>
      <c r="CL734" s="424" t="n">
        <v>7.56</v>
      </c>
      <c r="CM734" s="424" t="n">
        <v>17.8</v>
      </c>
      <c r="CN734" s="424" t="n">
        <v>126</v>
      </c>
      <c r="CO734" s="433"/>
      <c r="CP734" s="433"/>
      <c r="CQ734" s="438"/>
      <c r="CR734" s="438" t="n">
        <v>0.96</v>
      </c>
      <c r="CS734" s="425"/>
      <c r="CT734" s="433" t="n">
        <f aca="false">3500/CD734*24</f>
        <v>4.16656332928251</v>
      </c>
      <c r="CU734" s="435" t="n">
        <v>5.88</v>
      </c>
      <c r="CV734" s="439" t="n">
        <v>7.92</v>
      </c>
      <c r="CW734" s="440" t="n">
        <v>16.7</v>
      </c>
      <c r="CX734" s="661" t="n">
        <f aca="false">CW734*3.6</f>
        <v>60.12</v>
      </c>
      <c r="CY734" s="442" t="n">
        <v>8250</v>
      </c>
      <c r="CZ734" s="443" t="n">
        <v>5.4</v>
      </c>
      <c r="DA734" s="443" t="n">
        <v>0.22</v>
      </c>
      <c r="DB734" s="443" t="n">
        <v>4.3</v>
      </c>
      <c r="DC734" s="443" t="n">
        <v>0.4</v>
      </c>
      <c r="DD734" s="444" t="n">
        <v>6</v>
      </c>
      <c r="DE734" s="441" t="n">
        <v>16</v>
      </c>
      <c r="DF734" s="445" t="n">
        <v>17617</v>
      </c>
      <c r="DG734" s="446" t="n">
        <f aca="false">DF734+AF734/2</f>
        <v>19440.5</v>
      </c>
      <c r="DH734" s="422" t="n">
        <f aca="false">DG734/25000</f>
        <v>0.77762</v>
      </c>
      <c r="DI734" s="447" t="n">
        <f aca="false">6700/DG734*24</f>
        <v>8.27139219670276</v>
      </c>
      <c r="DJ734" s="435"/>
      <c r="DK734" s="428"/>
      <c r="DL734" s="447" t="n">
        <f aca="false">9500/DG734*24</f>
        <v>11.7280934132353</v>
      </c>
      <c r="DM734" s="423" t="n">
        <v>22.4</v>
      </c>
      <c r="DN734" s="423" t="n">
        <v>1.48</v>
      </c>
      <c r="DO734" s="424"/>
      <c r="DP734" s="424"/>
      <c r="DQ734" s="424"/>
      <c r="DR734" s="433"/>
      <c r="DS734" s="433"/>
      <c r="DT734" s="438"/>
      <c r="DU734" s="438" t="n">
        <v>0.97</v>
      </c>
      <c r="DV734" s="425"/>
      <c r="DW734" s="447" t="n">
        <f aca="false">3500/DG734*24</f>
        <v>4.32087652066562</v>
      </c>
      <c r="DX734" s="435" t="n">
        <v>3.93</v>
      </c>
      <c r="DY734" s="439"/>
      <c r="DZ734" s="440"/>
      <c r="EA734" s="661"/>
      <c r="EB734" s="442"/>
      <c r="EC734" s="443"/>
      <c r="ED734" s="443"/>
      <c r="EE734" s="443"/>
      <c r="EF734" s="443"/>
      <c r="EG734" s="444"/>
      <c r="EH734" s="441"/>
      <c r="EI734" s="430" t="n">
        <f aca="false">CV734</f>
        <v>7.92</v>
      </c>
      <c r="EJ734" s="448" t="n">
        <f aca="false">CW734</f>
        <v>16.7</v>
      </c>
      <c r="EK734" s="449" t="n">
        <f aca="false">CX734</f>
        <v>60.12</v>
      </c>
      <c r="EL734" s="418" t="n">
        <f aca="false">CY734</f>
        <v>8250</v>
      </c>
      <c r="EM734" s="432" t="n">
        <f aca="false">CZ734</f>
        <v>5.4</v>
      </c>
      <c r="EN734" s="432" t="n">
        <f aca="false">DA734</f>
        <v>0.22</v>
      </c>
      <c r="EO734" s="432" t="n">
        <f aca="false">DB734</f>
        <v>4.3</v>
      </c>
      <c r="EP734" s="432" t="n">
        <f aca="false">DC734</f>
        <v>0.4</v>
      </c>
      <c r="EQ734" s="431" t="n">
        <f aca="false">DD734</f>
        <v>6</v>
      </c>
      <c r="ER734" s="449" t="n">
        <f aca="false">DE734</f>
        <v>16</v>
      </c>
      <c r="ES734" s="450" t="n">
        <f aca="false">44000/(BA734+AF734)*24</f>
        <v>26.6659932829979</v>
      </c>
      <c r="ET734" s="451" t="n">
        <f aca="false">(BA734+AF734)/BA$6</f>
        <v>0.79202</v>
      </c>
      <c r="EU734" s="452" t="n">
        <f aca="false">BV734/1000/ES734*24</f>
        <v>0.36654975</v>
      </c>
      <c r="EV734" s="451" t="n">
        <f aca="false">EU734/$EU$6</f>
        <v>0.678795833333333</v>
      </c>
      <c r="EW734" s="514" t="n">
        <f aca="false">1-EM734/BY734</f>
        <v>0.744731763834619</v>
      </c>
      <c r="EX734" s="515" t="n">
        <f aca="false">BY734-EM734</f>
        <v>15.75421832782</v>
      </c>
      <c r="EY734" s="514" t="n">
        <f aca="false">1-EJ734/BU734</f>
        <v>0.68007662835249</v>
      </c>
      <c r="EZ734" s="515" t="n">
        <f aca="false">BU734-EJ734</f>
        <v>35.5</v>
      </c>
      <c r="FA734" s="451" t="n">
        <f aca="false">1-EK734/BV734</f>
        <v>0.852381930792106</v>
      </c>
      <c r="FB734" s="432" t="n">
        <f aca="false">BV734-EK734</f>
        <v>347.147215474357</v>
      </c>
      <c r="FC734" s="453"/>
      <c r="FD734" s="432"/>
      <c r="FE734" s="453"/>
      <c r="FF734" s="431"/>
      <c r="FG734" s="406" t="n">
        <v>57600</v>
      </c>
      <c r="FH734" s="665" t="n">
        <v>201</v>
      </c>
      <c r="FI734" s="591"/>
      <c r="FJ734" s="592"/>
      <c r="FK734" s="456" t="n">
        <f aca="false">3000/BS734*24</f>
        <v>1.81813590565895</v>
      </c>
      <c r="FL734" s="531" t="n">
        <v>2400</v>
      </c>
      <c r="FM734" s="456" t="n">
        <f aca="false">FL734/BS734*1000</f>
        <v>60.6045301886316</v>
      </c>
      <c r="FN734" s="531" t="n">
        <v>5404</v>
      </c>
      <c r="FO734" s="533" t="n">
        <f aca="false">FN734/11.15/1.2/1000</f>
        <v>0.403886397608371</v>
      </c>
      <c r="FP734" s="450" t="n">
        <f aca="false">FN734/BS734*1000</f>
        <v>136.461200474735</v>
      </c>
      <c r="FQ734" s="458" t="n">
        <v>36</v>
      </c>
      <c r="FR734" s="459" t="n">
        <f aca="false">FQ734/BS734*1000</f>
        <v>0.909067952829474</v>
      </c>
      <c r="FS734" s="577" t="n">
        <v>7.84</v>
      </c>
      <c r="FT734" s="578" t="n">
        <v>11.1</v>
      </c>
      <c r="FU734" s="661" t="n">
        <v>60</v>
      </c>
      <c r="FV734" s="580" t="n">
        <v>10</v>
      </c>
      <c r="FW734" s="581"/>
      <c r="FX734" s="580"/>
      <c r="FY734" s="453"/>
      <c r="FZ734" s="453"/>
      <c r="GA734" s="430"/>
      <c r="GB734" s="514" t="n">
        <f aca="false">1-FT734/(DZ734+CW734)</f>
        <v>0.335329341317365</v>
      </c>
      <c r="GC734" s="515" t="n">
        <f aca="false">CW734+DZ734-FT734</f>
        <v>5.6</v>
      </c>
      <c r="GD734" s="514" t="n">
        <f aca="false">1-FU734/(EA734+CX734)</f>
        <v>0.00199600798403188</v>
      </c>
      <c r="GE734" s="528" t="n">
        <f aca="false">CX734+EA734-FU734</f>
        <v>0.119999999999997</v>
      </c>
      <c r="GF734" s="462" t="n">
        <f aca="false">4100/BS734*24</f>
        <v>2.4847857377339</v>
      </c>
      <c r="GG734" s="607" t="n">
        <v>12</v>
      </c>
      <c r="GH734" s="451" t="n">
        <f aca="false">GG734/80</f>
        <v>0.15</v>
      </c>
      <c r="GI734" s="406" t="n">
        <v>84</v>
      </c>
      <c r="GJ734" s="463" t="n">
        <f aca="false">GI734/GG734</f>
        <v>7</v>
      </c>
      <c r="GK734" s="464" t="n">
        <f aca="false">GG734/(BS734/24)*1000</f>
        <v>7.27254362263579</v>
      </c>
      <c r="GL734" s="465" t="n">
        <v>8.11</v>
      </c>
      <c r="GM734" s="530" t="n">
        <v>10.8</v>
      </c>
      <c r="GN734" s="407" t="n">
        <f aca="false">GM734*3.6</f>
        <v>38.88</v>
      </c>
      <c r="GO734" s="514" t="n">
        <f aca="false">1-GM734/FT734</f>
        <v>0.027027027027027</v>
      </c>
      <c r="GP734" s="451" t="n">
        <f aca="false">1-GN734/FU734</f>
        <v>0.352</v>
      </c>
      <c r="GQ734" s="440" t="n">
        <v>8</v>
      </c>
      <c r="GR734" s="456" t="n">
        <f aca="false">4300/BS734*24</f>
        <v>2.60599479811116</v>
      </c>
      <c r="GS734" s="532" t="n">
        <f aca="false">HC734</f>
        <v>10.7</v>
      </c>
      <c r="GT734" s="532" t="n">
        <f aca="false">HD734</f>
        <v>33.17</v>
      </c>
      <c r="GU734" s="514" t="n">
        <f aca="false">1-GS734/GM734</f>
        <v>0.00925925925925941</v>
      </c>
      <c r="GV734" s="514" t="n">
        <f aca="false">1-GT734/GN734</f>
        <v>0.146862139917695</v>
      </c>
      <c r="GW734" s="514" t="n">
        <f aca="false">1-HC734/FT734</f>
        <v>0.0360360360360361</v>
      </c>
      <c r="GX734" s="514" t="n">
        <f aca="false">1-HD734/FU734</f>
        <v>0.447166666666667</v>
      </c>
      <c r="GY734" s="463" t="n">
        <f aca="false">GK734/(FU734-HD734)</f>
        <v>0.271060142476176</v>
      </c>
      <c r="GZ734" s="406" t="n">
        <v>37977</v>
      </c>
      <c r="HA734" s="582" t="n">
        <v>8.32</v>
      </c>
      <c r="HB734" s="452" t="n">
        <v>8.06</v>
      </c>
      <c r="HC734" s="578" t="n">
        <v>10.7</v>
      </c>
      <c r="HD734" s="464" t="n">
        <f aca="false">HC734*3.1</f>
        <v>33.17</v>
      </c>
      <c r="HE734" s="464" t="n">
        <f aca="false">HF734/2.7</f>
        <v>10.4518518518519</v>
      </c>
      <c r="HF734" s="464" t="n">
        <v>28.22</v>
      </c>
      <c r="HG734" s="583"/>
      <c r="HH734" s="576" t="n">
        <v>6</v>
      </c>
      <c r="HI734" s="584" t="n">
        <v>8030</v>
      </c>
      <c r="HJ734" s="407" t="n">
        <f aca="false">HI734*0.67</f>
        <v>5380.1</v>
      </c>
      <c r="HK734" s="407"/>
      <c r="HL734" s="550"/>
      <c r="HM734" s="585"/>
      <c r="HN734" s="462" t="n">
        <v>6.22</v>
      </c>
      <c r="HO734" s="575"/>
      <c r="HP734" s="549" t="n">
        <v>0.01</v>
      </c>
      <c r="HQ734" s="586"/>
      <c r="HR734" s="587"/>
      <c r="HS734" s="521" t="n">
        <v>0.11</v>
      </c>
      <c r="HT734" s="588" t="n">
        <v>6</v>
      </c>
      <c r="HU734" s="523" t="n">
        <f aca="false">72500/BA734*24</f>
        <v>48.395171608166</v>
      </c>
      <c r="HV734" s="514" t="n">
        <f aca="false">1-HC734/BE734</f>
        <v>0.795019157088123</v>
      </c>
      <c r="HW734" s="514" t="n">
        <f aca="false">1-HD734/BF734</f>
        <v>0.856406926406926</v>
      </c>
      <c r="HX734" s="514" t="n">
        <f aca="false">1-HN734/BK734</f>
        <v>0.733047210300429</v>
      </c>
      <c r="HY734" s="600"/>
    </row>
    <row r="735" s="599" customFormat="true" ht="15.9" hidden="false" customHeight="true" outlineLevel="0" collapsed="false">
      <c r="A735" s="401" t="n">
        <v>44217</v>
      </c>
      <c r="B735" s="516" t="n">
        <v>37902</v>
      </c>
      <c r="C735" s="403" t="n">
        <f aca="false">B735/$B$6</f>
        <v>0.75804</v>
      </c>
      <c r="D735" s="572"/>
      <c r="E735" s="573" t="n">
        <v>46.7</v>
      </c>
      <c r="F735" s="407"/>
      <c r="G735" s="407"/>
      <c r="H735" s="403"/>
      <c r="I735" s="574"/>
      <c r="J735" s="407"/>
      <c r="K735" s="575"/>
      <c r="L735" s="575"/>
      <c r="M735" s="575"/>
      <c r="N735" s="576"/>
      <c r="O735" s="576"/>
      <c r="P735" s="666" t="n">
        <v>3121</v>
      </c>
      <c r="Q735" s="410" t="n">
        <f aca="false">P735-R735-S735</f>
        <v>3121</v>
      </c>
      <c r="R735" s="667"/>
      <c r="S735" s="667"/>
      <c r="T735" s="411" t="n">
        <v>4.84</v>
      </c>
      <c r="U735" s="410" t="n">
        <f aca="false">V735/2.9</f>
        <v>3158.62068965517</v>
      </c>
      <c r="V735" s="410" t="n">
        <v>9160</v>
      </c>
      <c r="W735" s="410" t="n">
        <v>2568</v>
      </c>
      <c r="X735" s="517" t="n">
        <v>493</v>
      </c>
      <c r="Y735" s="474"/>
      <c r="Z735" s="430"/>
      <c r="AA735" s="410"/>
      <c r="AB735" s="410"/>
      <c r="AC735" s="410"/>
      <c r="AD735" s="475"/>
      <c r="AE735" s="478"/>
      <c r="AF735" s="479" t="n">
        <f aca="false">X735+Q735</f>
        <v>3614</v>
      </c>
      <c r="AG735" s="478" t="n">
        <f aca="false">AF735/$AF$6</f>
        <v>1.4456</v>
      </c>
      <c r="AH735" s="479" t="n">
        <f aca="false">AI735/2.9</f>
        <v>2727.74077819972</v>
      </c>
      <c r="AI735" s="479" t="n">
        <f aca="false">(V735*Q735+F735*X735)/AF735</f>
        <v>7910.44825677919</v>
      </c>
      <c r="AJ735" s="474" t="n">
        <f aca="false">(V735*Q735+X735*F735)/1000</f>
        <v>28588.36</v>
      </c>
      <c r="AK735" s="478" t="n">
        <f aca="false">AJ735/$AJ$6</f>
        <v>1.27059377777778</v>
      </c>
      <c r="AL735" s="448" t="n">
        <v>37</v>
      </c>
      <c r="AM735" s="480"/>
      <c r="AN735" s="474" t="n">
        <v>5288</v>
      </c>
      <c r="AO735" s="474" t="n">
        <v>5209</v>
      </c>
      <c r="AP735" s="480" t="n">
        <v>7.44</v>
      </c>
      <c r="AQ735" s="448" t="n">
        <v>716</v>
      </c>
      <c r="AR735" s="474" t="n">
        <f aca="false">AQ735*3</f>
        <v>2148</v>
      </c>
      <c r="AS735" s="658" t="n">
        <f aca="false">AR735/AQ735</f>
        <v>3</v>
      </c>
      <c r="AT735" s="474" t="n">
        <v>5680</v>
      </c>
      <c r="AU735" s="448"/>
      <c r="AV735" s="481" t="n">
        <v>1.7</v>
      </c>
      <c r="AW735" s="480"/>
      <c r="AX735" s="480"/>
      <c r="AY735" s="481"/>
      <c r="AZ735" s="481"/>
      <c r="BA735" s="421" t="n">
        <f aca="false">CC735+DF735</f>
        <v>36679</v>
      </c>
      <c r="BB735" s="422" t="n">
        <f aca="false">BA735/$BA$6</f>
        <v>0.73358</v>
      </c>
      <c r="BC735" s="423"/>
      <c r="BD735" s="424" t="n">
        <v>7.95</v>
      </c>
      <c r="BE735" s="425" t="n">
        <v>54.9</v>
      </c>
      <c r="BF735" s="421" t="n">
        <v>303</v>
      </c>
      <c r="BG735" s="427" t="n">
        <v>9640</v>
      </c>
      <c r="BH735" s="421" t="n">
        <f aca="false">BG735*0.67</f>
        <v>6458.8</v>
      </c>
      <c r="BI735" s="433"/>
      <c r="BJ735" s="422"/>
      <c r="BK735" s="428" t="n">
        <v>22.2</v>
      </c>
      <c r="BL735" s="428"/>
      <c r="BM735" s="429"/>
      <c r="BN735" s="423"/>
      <c r="BO735" s="426"/>
      <c r="BP735" s="426"/>
      <c r="BQ735" s="424" t="n">
        <v>4.52</v>
      </c>
      <c r="BR735" s="422" t="n">
        <f aca="false">BQ735/$BQ$6</f>
        <v>0.627777777777778</v>
      </c>
      <c r="BS735" s="410" t="n">
        <f aca="false">BA735+AF735</f>
        <v>40293</v>
      </c>
      <c r="BT735" s="430" t="n">
        <f aca="false">(BD735*BA735+AP735*AF735)/(AF735+BA735)</f>
        <v>7.90425657062021</v>
      </c>
      <c r="BU735" s="431" t="n">
        <f aca="false">(AQ735*Y735+BA735*BE735)/(BA735+Y735)</f>
        <v>54.9</v>
      </c>
      <c r="BV735" s="431" t="n">
        <f aca="false">(BA735*BF735+AR735*AF735)/(AF735+BA735)</f>
        <v>468.48358275631</v>
      </c>
      <c r="BW735" s="431" t="n">
        <f aca="false">(BA735*BG735+AS735*AF735)/(AF735+BA735)</f>
        <v>8775.62857071948</v>
      </c>
      <c r="BX735" s="431" t="n">
        <f aca="false">BW735*0.65</f>
        <v>5704.15857096766</v>
      </c>
      <c r="BY735" s="431" t="n">
        <f aca="false">(BK735*BA735+AZ735*AF735)/BS735</f>
        <v>20.2088154269972</v>
      </c>
      <c r="BZ735" s="431"/>
      <c r="CA735" s="432"/>
      <c r="CB735" s="431"/>
      <c r="CC735" s="433" t="n">
        <v>18225</v>
      </c>
      <c r="CD735" s="412" t="n">
        <f aca="false">CC735+AF735/2</f>
        <v>20032</v>
      </c>
      <c r="CE735" s="422" t="n">
        <f aca="false">CD735/25000</f>
        <v>0.80128</v>
      </c>
      <c r="CF735" s="434" t="n">
        <f aca="false">6700/CD735*24</f>
        <v>8.02715654952077</v>
      </c>
      <c r="CG735" s="435"/>
      <c r="CH735" s="428"/>
      <c r="CI735" s="447" t="n">
        <f aca="false">9500/CD735*24</f>
        <v>11.3817891373802</v>
      </c>
      <c r="CJ735" s="437" t="n">
        <v>23</v>
      </c>
      <c r="CK735" s="437" t="n">
        <v>1.23</v>
      </c>
      <c r="CL735" s="424"/>
      <c r="CM735" s="424"/>
      <c r="CN735" s="424"/>
      <c r="CO735" s="433"/>
      <c r="CP735" s="433"/>
      <c r="CQ735" s="438"/>
      <c r="CR735" s="438" t="n">
        <v>0.94</v>
      </c>
      <c r="CS735" s="425"/>
      <c r="CT735" s="433" t="n">
        <f aca="false">3500/CD735*24</f>
        <v>4.19329073482428</v>
      </c>
      <c r="CU735" s="435" t="n">
        <v>6.22</v>
      </c>
      <c r="CV735" s="439"/>
      <c r="CW735" s="440"/>
      <c r="CX735" s="661"/>
      <c r="CY735" s="442"/>
      <c r="CZ735" s="443"/>
      <c r="DA735" s="443"/>
      <c r="DB735" s="443"/>
      <c r="DC735" s="443"/>
      <c r="DD735" s="444"/>
      <c r="DE735" s="441"/>
      <c r="DF735" s="445" t="n">
        <v>18454</v>
      </c>
      <c r="DG735" s="446" t="n">
        <f aca="false">DF735+AF735/2</f>
        <v>20261</v>
      </c>
      <c r="DH735" s="422" t="n">
        <f aca="false">DG735/25000</f>
        <v>0.81044</v>
      </c>
      <c r="DI735" s="447" t="n">
        <f aca="false">6700/DG735*24</f>
        <v>7.9364295938009</v>
      </c>
      <c r="DJ735" s="435" t="n">
        <v>7.66</v>
      </c>
      <c r="DK735" s="428" t="n">
        <v>3.5</v>
      </c>
      <c r="DL735" s="447" t="n">
        <f aca="false">9500/DG735*24</f>
        <v>11.2531464389714</v>
      </c>
      <c r="DM735" s="423" t="n">
        <v>22.9</v>
      </c>
      <c r="DN735" s="423" t="n">
        <v>1.3</v>
      </c>
      <c r="DO735" s="424" t="n">
        <v>7.65</v>
      </c>
      <c r="DP735" s="424" t="n">
        <v>17</v>
      </c>
      <c r="DQ735" s="424" t="n">
        <v>113</v>
      </c>
      <c r="DR735" s="433"/>
      <c r="DS735" s="433"/>
      <c r="DT735" s="438"/>
      <c r="DU735" s="438" t="n">
        <v>0.95</v>
      </c>
      <c r="DV735" s="425"/>
      <c r="DW735" s="447" t="n">
        <f aca="false">3500/DG735*24</f>
        <v>4.14589605646316</v>
      </c>
      <c r="DX735" s="435" t="n">
        <v>3.78</v>
      </c>
      <c r="DY735" s="439" t="n">
        <v>7.92</v>
      </c>
      <c r="DZ735" s="440" t="n">
        <v>15.3</v>
      </c>
      <c r="EA735" s="661" t="n">
        <f aca="false">DZ735*3.6</f>
        <v>55.08</v>
      </c>
      <c r="EB735" s="442" t="n">
        <v>8460</v>
      </c>
      <c r="EC735" s="443" t="n">
        <v>6</v>
      </c>
      <c r="ED735" s="443" t="n">
        <v>0.19</v>
      </c>
      <c r="EE735" s="443" t="n">
        <v>5.2</v>
      </c>
      <c r="EF735" s="443" t="n">
        <v>0.45</v>
      </c>
      <c r="EG735" s="444" t="n">
        <v>5</v>
      </c>
      <c r="EH735" s="441" t="n">
        <v>16</v>
      </c>
      <c r="EI735" s="430" t="n">
        <f aca="false">DY735</f>
        <v>7.92</v>
      </c>
      <c r="EJ735" s="448" t="n">
        <f aca="false">DZ735</f>
        <v>15.3</v>
      </c>
      <c r="EK735" s="449" t="n">
        <f aca="false">EA735</f>
        <v>55.08</v>
      </c>
      <c r="EL735" s="418" t="n">
        <f aca="false">EB735</f>
        <v>8460</v>
      </c>
      <c r="EM735" s="432" t="n">
        <f aca="false">EC735</f>
        <v>6</v>
      </c>
      <c r="EN735" s="432" t="n">
        <f aca="false">ED735</f>
        <v>0.19</v>
      </c>
      <c r="EO735" s="432" t="n">
        <f aca="false">EE735</f>
        <v>5.2</v>
      </c>
      <c r="EP735" s="432" t="n">
        <f aca="false">EF735</f>
        <v>0.45</v>
      </c>
      <c r="EQ735" s="431" t="n">
        <f aca="false">EG735</f>
        <v>5</v>
      </c>
      <c r="ER735" s="449" t="n">
        <f aca="false">EH735</f>
        <v>16</v>
      </c>
      <c r="ES735" s="450" t="n">
        <f aca="false">44000/(BA735+AF735)*24</f>
        <v>26.2080262080262</v>
      </c>
      <c r="ET735" s="451" t="n">
        <f aca="false">(BA735+AF735)/BA$6</f>
        <v>0.80586</v>
      </c>
      <c r="EU735" s="452" t="n">
        <f aca="false">BV735/1000/ES735*24</f>
        <v>0.429013840909091</v>
      </c>
      <c r="EV735" s="451" t="n">
        <f aca="false">EU735/$EU$6</f>
        <v>0.794470075757576</v>
      </c>
      <c r="EW735" s="514" t="n">
        <f aca="false">1-EM735/BY735</f>
        <v>0.703099866408572</v>
      </c>
      <c r="EX735" s="515" t="n">
        <f aca="false">BY735-EM735</f>
        <v>14.2088154269972</v>
      </c>
      <c r="EY735" s="514" t="n">
        <f aca="false">1-EJ735/BU735</f>
        <v>0.721311475409836</v>
      </c>
      <c r="EZ735" s="515" t="n">
        <f aca="false">BU735-EJ735</f>
        <v>39.6</v>
      </c>
      <c r="FA735" s="451" t="n">
        <f aca="false">1-EK735/BV735</f>
        <v>0.882429177825318</v>
      </c>
      <c r="FB735" s="432" t="n">
        <f aca="false">BV735-EK735</f>
        <v>413.40358275631</v>
      </c>
      <c r="FC735" s="453"/>
      <c r="FD735" s="432"/>
      <c r="FE735" s="453"/>
      <c r="FF735" s="431"/>
      <c r="FG735" s="406" t="n">
        <v>57600</v>
      </c>
      <c r="FH735" s="665" t="n">
        <v>188</v>
      </c>
      <c r="FI735" s="591"/>
      <c r="FJ735" s="592"/>
      <c r="FK735" s="456" t="n">
        <f aca="false">3000/BS735*24</f>
        <v>1.78691087781997</v>
      </c>
      <c r="FL735" s="531" t="n">
        <v>2400</v>
      </c>
      <c r="FM735" s="456" t="n">
        <f aca="false">FL735/BS735*1000</f>
        <v>59.5636959273323</v>
      </c>
      <c r="FN735" s="531" t="n">
        <v>4309</v>
      </c>
      <c r="FO735" s="533" t="n">
        <f aca="false">FN735/11.15/1.2/1000</f>
        <v>0.322047832585949</v>
      </c>
      <c r="FP735" s="450" t="n">
        <f aca="false">FN735/BS735*1000</f>
        <v>106.941652396198</v>
      </c>
      <c r="FQ735" s="458" t="n">
        <v>36</v>
      </c>
      <c r="FR735" s="459" t="n">
        <f aca="false">FQ735/BS735*1000</f>
        <v>0.893455438909984</v>
      </c>
      <c r="FS735" s="577" t="n">
        <v>7.83</v>
      </c>
      <c r="FT735" s="578" t="n">
        <v>10.9</v>
      </c>
      <c r="FU735" s="661" t="n">
        <v>60</v>
      </c>
      <c r="FV735" s="580" t="n">
        <v>4</v>
      </c>
      <c r="FW735" s="581"/>
      <c r="FX735" s="580"/>
      <c r="FY735" s="453"/>
      <c r="FZ735" s="453"/>
      <c r="GA735" s="430"/>
      <c r="GB735" s="514" t="n">
        <f aca="false">1-FT735/(DZ735+CW735)</f>
        <v>0.287581699346405</v>
      </c>
      <c r="GC735" s="515" t="n">
        <f aca="false">(CW735+DZ735-FT735)</f>
        <v>4.4</v>
      </c>
      <c r="GD735" s="514" t="n">
        <f aca="false">1-FU735/(EA735+CX735)</f>
        <v>-0.0893246187363834</v>
      </c>
      <c r="GE735" s="528" t="n">
        <f aca="false">CX735+EA735-FU735</f>
        <v>-4.91999999999999</v>
      </c>
      <c r="GF735" s="462" t="n">
        <f aca="false">4100/BS735*24</f>
        <v>2.44211153302062</v>
      </c>
      <c r="GG735" s="607" t="n">
        <v>12</v>
      </c>
      <c r="GH735" s="451" t="n">
        <f aca="false">GG735/80</f>
        <v>0.15</v>
      </c>
      <c r="GI735" s="406" t="n">
        <v>84</v>
      </c>
      <c r="GJ735" s="463" t="n">
        <f aca="false">GI735/GG735</f>
        <v>7</v>
      </c>
      <c r="GK735" s="464" t="n">
        <f aca="false">GG735/(BS735/24)*1000</f>
        <v>7.14764351127988</v>
      </c>
      <c r="GL735" s="465" t="n">
        <v>8.05</v>
      </c>
      <c r="GM735" s="530" t="n">
        <v>10.7</v>
      </c>
      <c r="GN735" s="407" t="n">
        <f aca="false">GM735*3.6</f>
        <v>38.52</v>
      </c>
      <c r="GO735" s="514" t="n">
        <f aca="false">1-GM735/FT735</f>
        <v>0.0183486238532111</v>
      </c>
      <c r="GP735" s="451" t="n">
        <f aca="false">1-GN735/FU735</f>
        <v>0.358</v>
      </c>
      <c r="GQ735" s="440" t="n">
        <v>8</v>
      </c>
      <c r="GR735" s="456" t="n">
        <f aca="false">4300/BS735*24</f>
        <v>2.56123892487529</v>
      </c>
      <c r="GS735" s="532" t="n">
        <f aca="false">HC735</f>
        <v>10.9</v>
      </c>
      <c r="GT735" s="532" t="n">
        <f aca="false">HD735</f>
        <v>33.79</v>
      </c>
      <c r="GU735" s="514" t="n">
        <f aca="false">1-GS735/GM735</f>
        <v>-0.0186915887850467</v>
      </c>
      <c r="GV735" s="514" t="n">
        <f aca="false">1-GT735/GN735</f>
        <v>0.122793354101765</v>
      </c>
      <c r="GW735" s="514" t="n">
        <f aca="false">1-HC735/FT735</f>
        <v>0</v>
      </c>
      <c r="GX735" s="514" t="n">
        <f aca="false">1-HD735/FU735</f>
        <v>0.436833333333333</v>
      </c>
      <c r="GY735" s="463" t="n">
        <f aca="false">GK735/(FU735-HD735)</f>
        <v>0.272706734501331</v>
      </c>
      <c r="GZ735" s="406" t="n">
        <v>41225</v>
      </c>
      <c r="HA735" s="582" t="n">
        <v>8.29</v>
      </c>
      <c r="HB735" s="452" t="n">
        <v>8.04</v>
      </c>
      <c r="HC735" s="578" t="n">
        <v>10.9</v>
      </c>
      <c r="HD735" s="464" t="n">
        <f aca="false">HC735*3.1</f>
        <v>33.79</v>
      </c>
      <c r="HE735" s="464" t="n">
        <f aca="false">HF735/2.7</f>
        <v>10.0444444444444</v>
      </c>
      <c r="HF735" s="464" t="n">
        <v>27.12</v>
      </c>
      <c r="HG735" s="583"/>
      <c r="HH735" s="576" t="n">
        <v>6</v>
      </c>
      <c r="HI735" s="584" t="n">
        <v>8350</v>
      </c>
      <c r="HJ735" s="407" t="n">
        <f aca="false">HI735*0.67</f>
        <v>5594.5</v>
      </c>
      <c r="HK735" s="407"/>
      <c r="HL735" s="550"/>
      <c r="HM735" s="585"/>
      <c r="HN735" s="462" t="n">
        <v>5.32</v>
      </c>
      <c r="HO735" s="575"/>
      <c r="HP735" s="549" t="n">
        <v>0.01</v>
      </c>
      <c r="HQ735" s="586"/>
      <c r="HR735" s="587"/>
      <c r="HS735" s="521" t="n">
        <v>0.12</v>
      </c>
      <c r="HT735" s="588" t="n">
        <v>6</v>
      </c>
      <c r="HU735" s="523" t="n">
        <f aca="false">72500/BA735*24</f>
        <v>47.4385888382998</v>
      </c>
      <c r="HV735" s="514" t="n">
        <f aca="false">1-HC735/BE735</f>
        <v>0.801457194899818</v>
      </c>
      <c r="HW735" s="514" t="n">
        <f aca="false">1-HD735/BF735</f>
        <v>0.888481848184818</v>
      </c>
      <c r="HX735" s="514" t="n">
        <f aca="false">1-HN735/BK735</f>
        <v>0.76036036036036</v>
      </c>
      <c r="HY735" s="600"/>
    </row>
    <row r="736" customFormat="false" ht="15.6" hidden="false" customHeight="false" outlineLevel="0" collapsed="false">
      <c r="A736" s="401" t="n">
        <v>44218</v>
      </c>
      <c r="B736" s="516" t="n">
        <v>36339</v>
      </c>
      <c r="C736" s="403" t="n">
        <f aca="false">B736/$B$6</f>
        <v>0.72678</v>
      </c>
      <c r="D736" s="404"/>
      <c r="E736" s="405" t="n">
        <v>42.8</v>
      </c>
      <c r="F736" s="407" t="n">
        <f aca="false">E736*4.7</f>
        <v>201.16</v>
      </c>
      <c r="G736" s="407" t="n">
        <f aca="false">F736*B736/1000</f>
        <v>7309.95324</v>
      </c>
      <c r="H736" s="403" t="n">
        <f aca="false">G736/$G$6</f>
        <v>0.2923981296</v>
      </c>
      <c r="I736" s="406"/>
      <c r="J736" s="407"/>
      <c r="K736" s="408"/>
      <c r="L736" s="408"/>
      <c r="M736" s="408"/>
      <c r="N736" s="409"/>
      <c r="O736" s="409"/>
      <c r="P736" s="666" t="n">
        <v>3121</v>
      </c>
      <c r="Q736" s="410" t="n">
        <f aca="false">P736-R736-S736</f>
        <v>3121</v>
      </c>
      <c r="R736" s="667"/>
      <c r="S736" s="667"/>
      <c r="T736" s="411" t="n">
        <v>4.89</v>
      </c>
      <c r="U736" s="410" t="n">
        <f aca="false">V736/2.9</f>
        <v>3099.65517241379</v>
      </c>
      <c r="V736" s="410" t="n">
        <v>8989</v>
      </c>
      <c r="W736" s="410" t="n">
        <v>2164</v>
      </c>
      <c r="X736" s="517" t="n">
        <v>482</v>
      </c>
      <c r="Y736" s="474"/>
      <c r="Z736" s="430"/>
      <c r="AA736" s="410"/>
      <c r="AB736" s="410"/>
      <c r="AC736" s="410"/>
      <c r="AD736" s="475"/>
      <c r="AE736" s="478"/>
      <c r="AF736" s="479" t="n">
        <f aca="false">X736+Q736</f>
        <v>3603</v>
      </c>
      <c r="AG736" s="478" t="n">
        <f aca="false">AF736/$AF$6</f>
        <v>1.4412</v>
      </c>
      <c r="AH736" s="479" t="n">
        <f aca="false">AI736/2.9</f>
        <v>2694.27087771685</v>
      </c>
      <c r="AI736" s="479" t="n">
        <f aca="false">(V736*Q736+F736*X736)/AF736</f>
        <v>7813.38554537885</v>
      </c>
      <c r="AJ736" s="474" t="n">
        <f aca="false">(V736*Q736+X736*F736)/1000</f>
        <v>28151.62812</v>
      </c>
      <c r="AK736" s="478" t="n">
        <f aca="false">AJ736/$AJ$6</f>
        <v>1.251183472</v>
      </c>
      <c r="AL736" s="448" t="n">
        <v>37</v>
      </c>
      <c r="AM736" s="480"/>
      <c r="AN736" s="474" t="n">
        <v>5205</v>
      </c>
      <c r="AO736" s="474" t="n">
        <v>5132</v>
      </c>
      <c r="AP736" s="480" t="n">
        <v>7.6</v>
      </c>
      <c r="AQ736" s="448" t="n">
        <v>700</v>
      </c>
      <c r="AR736" s="474" t="n">
        <f aca="false">AQ736*3</f>
        <v>2100</v>
      </c>
      <c r="AS736" s="658" t="n">
        <f aca="false">AR736/AQ736</f>
        <v>3</v>
      </c>
      <c r="AT736" s="474" t="n">
        <v>5710</v>
      </c>
      <c r="AU736" s="448"/>
      <c r="AV736" s="481" t="n">
        <v>2.1</v>
      </c>
      <c r="AW736" s="480" t="n">
        <v>4.3</v>
      </c>
      <c r="AX736" s="480" t="n">
        <v>42.86</v>
      </c>
      <c r="AY736" s="481" t="n">
        <v>5.3</v>
      </c>
      <c r="AZ736" s="481" t="n">
        <v>1.3</v>
      </c>
      <c r="BA736" s="421" t="n">
        <f aca="false">CC736+DF736</f>
        <v>36815</v>
      </c>
      <c r="BB736" s="422" t="n">
        <f aca="false">BA736/$BA$6</f>
        <v>0.7363</v>
      </c>
      <c r="BC736" s="443"/>
      <c r="BD736" s="668" t="n">
        <v>7.98</v>
      </c>
      <c r="BE736" s="669" t="n">
        <v>36</v>
      </c>
      <c r="BF736" s="407" t="n">
        <f aca="false">BE736*4.7</f>
        <v>169.2</v>
      </c>
      <c r="BG736" s="548" t="n">
        <v>8710</v>
      </c>
      <c r="BH736" s="407" t="n">
        <f aca="false">BG736*0.67</f>
        <v>5835.7</v>
      </c>
      <c r="BI736" s="550"/>
      <c r="BJ736" s="403"/>
      <c r="BK736" s="670" t="n">
        <v>25.3</v>
      </c>
      <c r="BL736" s="670" t="n">
        <v>13.5</v>
      </c>
      <c r="BM736" s="671" t="n">
        <v>8.9</v>
      </c>
      <c r="BN736" s="443" t="n">
        <v>1.8</v>
      </c>
      <c r="BO736" s="444" t="n">
        <v>233</v>
      </c>
      <c r="BP736" s="444" t="n">
        <v>32</v>
      </c>
      <c r="BQ736" s="668" t="n">
        <v>4.4</v>
      </c>
      <c r="BR736" s="422" t="n">
        <f aca="false">BQ736/$BQ$6</f>
        <v>0.611111111111111</v>
      </c>
      <c r="BS736" s="410" t="n">
        <f aca="false">BA736+AF736</f>
        <v>40418</v>
      </c>
      <c r="BT736" s="430" t="n">
        <f aca="false">(BD736*BA736+AP736*AF736)/(AF736+BA736)</f>
        <v>7.94612548864367</v>
      </c>
      <c r="BU736" s="431" t="n">
        <f aca="false">(AQ736*Y736+BA736*BE736)/(BA736+Y736)</f>
        <v>36</v>
      </c>
      <c r="BV736" s="431" t="n">
        <f aca="false">(BA736*BF736+AR736*AF736)/(AF736+BA736)</f>
        <v>341.318175070513</v>
      </c>
      <c r="BW736" s="431" t="n">
        <f aca="false">(BA736*BG736+AS736*AF736)/(AF736+BA736)</f>
        <v>7933.82797268544</v>
      </c>
      <c r="BX736" s="431" t="n">
        <f aca="false">BW736*0.65</f>
        <v>5156.98818224553</v>
      </c>
      <c r="BY736" s="431" t="n">
        <f aca="false">(BK736*BA736+AZ736*AF736)/BS736</f>
        <v>23.1605571774952</v>
      </c>
      <c r="BZ736" s="431" t="n">
        <f aca="false">(BL736*BA736+AY736*AF736)/BS736</f>
        <v>12.7690237023109</v>
      </c>
      <c r="CA736" s="672" t="n">
        <f aca="false">(BN736*BA736+AZ736*AF736)/BS736</f>
        <v>1.75542827453115</v>
      </c>
      <c r="CB736" s="431" t="n">
        <f aca="false">BO736</f>
        <v>233</v>
      </c>
      <c r="CC736" s="550" t="n">
        <v>18576</v>
      </c>
      <c r="CD736" s="412" t="n">
        <f aca="false">CC736+AF736/2</f>
        <v>20377.5</v>
      </c>
      <c r="CE736" s="422" t="n">
        <f aca="false">CD736/25000</f>
        <v>0.8151</v>
      </c>
      <c r="CF736" s="434" t="n">
        <f aca="false">6700/CD736*24</f>
        <v>7.89105631210894</v>
      </c>
      <c r="CG736" s="439" t="n">
        <v>7.78</v>
      </c>
      <c r="CH736" s="670" t="n">
        <v>3.4</v>
      </c>
      <c r="CI736" s="673" t="n">
        <f aca="false">9500/CC736*24</f>
        <v>12.2739018087855</v>
      </c>
      <c r="CJ736" s="454" t="n">
        <v>23.5</v>
      </c>
      <c r="CK736" s="454" t="n">
        <v>1.5</v>
      </c>
      <c r="CL736" s="668" t="n">
        <v>7.69</v>
      </c>
      <c r="CM736" s="668"/>
      <c r="CN736" s="668"/>
      <c r="CO736" s="550"/>
      <c r="CP736" s="550"/>
      <c r="CQ736" s="451"/>
      <c r="CR736" s="674" t="n">
        <v>0.94</v>
      </c>
      <c r="CS736" s="1"/>
      <c r="CT736" s="433" t="n">
        <f aca="false">3500/CD736*24</f>
        <v>4.12219359587781</v>
      </c>
      <c r="CU736" s="439" t="n">
        <v>4.67</v>
      </c>
      <c r="CV736" s="439" t="n">
        <v>8.06</v>
      </c>
      <c r="CW736" s="440" t="n">
        <v>16</v>
      </c>
      <c r="CX736" s="661" t="n">
        <f aca="false">CW736*3.6</f>
        <v>57.6</v>
      </c>
      <c r="CY736" s="442" t="n">
        <v>8300</v>
      </c>
      <c r="CZ736" s="443" t="n">
        <v>6.2</v>
      </c>
      <c r="DA736" s="443" t="n">
        <v>0.17</v>
      </c>
      <c r="DB736" s="443" t="n">
        <v>5</v>
      </c>
      <c r="DC736" s="443" t="n">
        <v>0.45</v>
      </c>
      <c r="DD736" s="444" t="n">
        <v>8</v>
      </c>
      <c r="DE736" s="441" t="n">
        <v>16</v>
      </c>
      <c r="DF736" s="675" t="n">
        <v>18239</v>
      </c>
      <c r="DG736" s="446" t="n">
        <f aca="false">DF736+AF736/2</f>
        <v>20040.5</v>
      </c>
      <c r="DH736" s="422" t="n">
        <f aca="false">DG736/25000</f>
        <v>0.80162</v>
      </c>
      <c r="DI736" s="447" t="n">
        <f aca="false">6700/DG736*24</f>
        <v>8.02375190239765</v>
      </c>
      <c r="DJ736" s="439"/>
      <c r="DK736" s="670"/>
      <c r="DL736" s="447" t="n">
        <f aca="false">9500/DG736*24</f>
        <v>11.3769616526534</v>
      </c>
      <c r="DM736" s="443" t="n">
        <v>22.9</v>
      </c>
      <c r="DN736" s="443" t="n">
        <v>2.34</v>
      </c>
      <c r="DO736" s="668"/>
      <c r="DP736" s="668"/>
      <c r="DQ736" s="668"/>
      <c r="DR736" s="550"/>
      <c r="DS736" s="550"/>
      <c r="DT736" s="451"/>
      <c r="DU736" s="674" t="n">
        <v>0.94</v>
      </c>
      <c r="DW736" s="447" t="n">
        <f aca="false">3500/DG736*24</f>
        <v>4.19151218781967</v>
      </c>
      <c r="DX736" s="439" t="n">
        <v>5.23</v>
      </c>
      <c r="DY736" s="439"/>
      <c r="DZ736" s="440"/>
      <c r="EA736" s="661"/>
      <c r="EB736" s="442"/>
      <c r="EC736" s="443"/>
      <c r="ED736" s="443"/>
      <c r="EE736" s="443"/>
      <c r="EF736" s="443"/>
      <c r="EG736" s="444"/>
      <c r="EH736" s="441"/>
      <c r="EI736" s="430" t="n">
        <f aca="false">CV736</f>
        <v>8.06</v>
      </c>
      <c r="EJ736" s="448" t="n">
        <f aca="false">CW736</f>
        <v>16</v>
      </c>
      <c r="EK736" s="449" t="n">
        <f aca="false">CX736</f>
        <v>57.6</v>
      </c>
      <c r="EL736" s="418" t="n">
        <f aca="false">CY736</f>
        <v>8300</v>
      </c>
      <c r="EM736" s="432" t="n">
        <f aca="false">CZ736</f>
        <v>6.2</v>
      </c>
      <c r="EN736" s="432" t="n">
        <f aca="false">DA736</f>
        <v>0.17</v>
      </c>
      <c r="EO736" s="432" t="n">
        <f aca="false">DB736</f>
        <v>5</v>
      </c>
      <c r="EP736" s="432" t="n">
        <f aca="false">DC736</f>
        <v>0.45</v>
      </c>
      <c r="EQ736" s="431" t="n">
        <f aca="false">DD736</f>
        <v>8</v>
      </c>
      <c r="ER736" s="449" t="n">
        <f aca="false">DE736</f>
        <v>16</v>
      </c>
      <c r="ES736" s="450" t="n">
        <f aca="false">44000/(BA736+AF736)*24</f>
        <v>26.1269731307833</v>
      </c>
      <c r="ET736" s="451" t="n">
        <f aca="false">(BA736+AF736)/BA$6</f>
        <v>0.80836</v>
      </c>
      <c r="EU736" s="452" t="n">
        <f aca="false">BV736/1000/ES736*24</f>
        <v>0.313531772727273</v>
      </c>
      <c r="EV736" s="451" t="n">
        <f aca="false">EU736/$EU$6</f>
        <v>0.580614393939394</v>
      </c>
      <c r="EW736" s="514" t="n">
        <f aca="false">1-EM736/BY736</f>
        <v>0.732303504078716</v>
      </c>
      <c r="EX736" s="515" t="n">
        <f aca="false">BY736-EM736</f>
        <v>16.9605571774952</v>
      </c>
      <c r="EY736" s="514" t="n">
        <f aca="false">1-EJ736/BU736</f>
        <v>0.555555555555556</v>
      </c>
      <c r="EZ736" s="515" t="n">
        <f aca="false">BU736-EJ736</f>
        <v>20</v>
      </c>
      <c r="FA736" s="451" t="n">
        <f aca="false">1-EK736/BV736</f>
        <v>0.831242505652972</v>
      </c>
      <c r="FB736" s="432" t="n">
        <f aca="false">BV736-EK736</f>
        <v>283.718175070513</v>
      </c>
      <c r="FC736" s="453" t="n">
        <f aca="false">1-EP736/CA736</f>
        <v>0.743652300393652</v>
      </c>
      <c r="FD736" s="432" t="n">
        <f aca="false">CA736-EP736</f>
        <v>1.30542827453115</v>
      </c>
      <c r="FE736" s="453" t="n">
        <f aca="false">1-EQ736/CB736</f>
        <v>0.965665236051502</v>
      </c>
      <c r="FF736" s="431" t="n">
        <f aca="false">CB736-EQ736</f>
        <v>225</v>
      </c>
      <c r="FG736" s="406" t="n">
        <v>57600</v>
      </c>
      <c r="FH736" s="665" t="n">
        <v>223</v>
      </c>
      <c r="FI736" s="454"/>
      <c r="FJ736" s="455"/>
      <c r="FK736" s="456" t="n">
        <f aca="false">3000/BS736*24</f>
        <v>1.78138453164432</v>
      </c>
      <c r="FL736" s="531" t="n">
        <v>2400</v>
      </c>
      <c r="FM736" s="456" t="n">
        <f aca="false">FL736/BS736*1000</f>
        <v>59.3794843881439</v>
      </c>
      <c r="FN736" s="531" t="n">
        <v>3892</v>
      </c>
      <c r="FO736" s="533" t="n">
        <f aca="false">FN736/11.15/1.2/1000</f>
        <v>0.290881913303438</v>
      </c>
      <c r="FP736" s="450" t="n">
        <f aca="false">FN736/BS736*1000</f>
        <v>96.2937305161067</v>
      </c>
      <c r="FQ736" s="458" t="n">
        <v>36</v>
      </c>
      <c r="FR736" s="459" t="n">
        <f aca="false">FQ736/BS736*1000</f>
        <v>0.890692265822158</v>
      </c>
      <c r="FS736" s="460" t="n">
        <v>7.93</v>
      </c>
      <c r="FT736" s="440" t="n">
        <v>11.5</v>
      </c>
      <c r="FU736" s="661" t="n">
        <f aca="false">FT736*3.6</f>
        <v>41.4</v>
      </c>
      <c r="FV736" s="531" t="n">
        <v>12</v>
      </c>
      <c r="FW736" s="539" t="n">
        <v>0.1</v>
      </c>
      <c r="FX736" s="531" t="n">
        <v>8</v>
      </c>
      <c r="FY736" s="453" t="n">
        <f aca="false">1-FV736/(EG736+DD736)</f>
        <v>-0.5</v>
      </c>
      <c r="FZ736" s="453" t="n">
        <f aca="false">1-FW736/(EF736+DC736)</f>
        <v>0.777777777777778</v>
      </c>
      <c r="GA736" s="430" t="n">
        <f aca="false">EF736+DC736-FW736</f>
        <v>0.35</v>
      </c>
      <c r="GB736" s="514" t="n">
        <f aca="false">1-FT736/(DZ736+CW736)</f>
        <v>0.28125</v>
      </c>
      <c r="GC736" s="515" t="n">
        <f aca="false">(CW736+DZ736-FT736)</f>
        <v>4.5</v>
      </c>
      <c r="GD736" s="514" t="n">
        <f aca="false">1-FU736/(EA736+CX736)</f>
        <v>0.28125</v>
      </c>
      <c r="GE736" s="528" t="n">
        <f aca="false">CX736+EA736-FU736</f>
        <v>16.2</v>
      </c>
      <c r="GF736" s="462" t="n">
        <f aca="false">4100/BS736*24</f>
        <v>2.4345588599139</v>
      </c>
      <c r="GG736" s="607" t="n">
        <v>12</v>
      </c>
      <c r="GH736" s="451" t="n">
        <f aca="false">GG736/80</f>
        <v>0.15</v>
      </c>
      <c r="GI736" s="406" t="n">
        <v>84</v>
      </c>
      <c r="GJ736" s="463" t="n">
        <f aca="false">GI736/GG736</f>
        <v>7</v>
      </c>
      <c r="GK736" s="464" t="n">
        <f aca="false">GG736/(BS736/24)*1000</f>
        <v>7.12553812657727</v>
      </c>
      <c r="GL736" s="465" t="n">
        <v>8.1</v>
      </c>
      <c r="GM736" s="530" t="n">
        <v>10.7</v>
      </c>
      <c r="GN736" s="407" t="n">
        <f aca="false">GM736*3.6</f>
        <v>38.52</v>
      </c>
      <c r="GO736" s="514" t="n">
        <f aca="false">1-GM736/FT736</f>
        <v>0.0695652173913044</v>
      </c>
      <c r="GP736" s="451" t="n">
        <f aca="false">1-GN736/FU736</f>
        <v>0.0695652173913044</v>
      </c>
      <c r="GQ736" s="440" t="n">
        <v>8</v>
      </c>
      <c r="GR736" s="456" t="n">
        <f aca="false">4300/BS736*24</f>
        <v>2.55331782869019</v>
      </c>
      <c r="GS736" s="532" t="n">
        <f aca="false">HC736</f>
        <v>10.8</v>
      </c>
      <c r="GT736" s="532" t="n">
        <f aca="false">HD736</f>
        <v>33.48</v>
      </c>
      <c r="GU736" s="514" t="n">
        <f aca="false">1-GS736/GM736</f>
        <v>-0.00934579439252348</v>
      </c>
      <c r="GV736" s="514" t="n">
        <f aca="false">1-GT736/GN736</f>
        <v>0.130841121495327</v>
      </c>
      <c r="GW736" s="514" t="n">
        <f aca="false">1-HC736/FT736</f>
        <v>0.0608695652173913</v>
      </c>
      <c r="GX736" s="514" t="n">
        <f aca="false">1-HD736/FU736</f>
        <v>0.191304347826087</v>
      </c>
      <c r="GY736" s="463" t="n">
        <f aca="false">GK736/(FU736-HD736)</f>
        <v>0.89968915739612</v>
      </c>
      <c r="GZ736" s="406" t="n">
        <v>41069</v>
      </c>
      <c r="HA736" s="439" t="n">
        <v>8.42</v>
      </c>
      <c r="HB736" s="452" t="n">
        <v>8.09</v>
      </c>
      <c r="HC736" s="440" t="n">
        <v>10.8</v>
      </c>
      <c r="HD736" s="464" t="n">
        <f aca="false">HC736*3.1</f>
        <v>33.48</v>
      </c>
      <c r="HE736" s="464" t="n">
        <v>10.7</v>
      </c>
      <c r="HF736" s="464" t="n">
        <f aca="false">HE736*2.7</f>
        <v>28.89</v>
      </c>
      <c r="HH736" s="409" t="n">
        <v>10</v>
      </c>
      <c r="HI736" s="466" t="n">
        <v>8270</v>
      </c>
      <c r="HJ736" s="407" t="n">
        <f aca="false">HI736*0.67</f>
        <v>5540.9</v>
      </c>
      <c r="HK736" s="407"/>
      <c r="HL736" s="550"/>
      <c r="HM736" s="541" t="n">
        <v>5.7</v>
      </c>
      <c r="HN736" s="462" t="n">
        <v>6.06</v>
      </c>
      <c r="HO736" s="408" t="n">
        <v>0.12</v>
      </c>
      <c r="HP736" s="549" t="n">
        <v>0.01</v>
      </c>
      <c r="HQ736" s="519" t="n">
        <v>5.3</v>
      </c>
      <c r="HR736" s="520" t="n">
        <v>0.1</v>
      </c>
      <c r="HS736" s="521" t="n">
        <v>0.11</v>
      </c>
      <c r="HT736" s="522" t="n">
        <v>4</v>
      </c>
      <c r="HU736" s="523" t="n">
        <f aca="false">72500/BA736*24</f>
        <v>47.2633437457558</v>
      </c>
      <c r="HV736" s="514" t="n">
        <f aca="false">1-HC736/BE736</f>
        <v>0.7</v>
      </c>
      <c r="HW736" s="514" t="n">
        <f aca="false">1-HD736/BF736</f>
        <v>0.802127659574468</v>
      </c>
      <c r="HX736" s="514" t="n">
        <f aca="false">1-HN736/BK736</f>
        <v>0.760474308300395</v>
      </c>
      <c r="HY736" s="676"/>
    </row>
    <row r="737" customFormat="false" ht="15.6" hidden="false" customHeight="false" outlineLevel="0" collapsed="false">
      <c r="A737" s="401" t="n">
        <v>44219</v>
      </c>
      <c r="B737" s="516" t="n">
        <v>40726</v>
      </c>
      <c r="C737" s="403" t="n">
        <f aca="false">B737/$B$6</f>
        <v>0.81452</v>
      </c>
      <c r="D737" s="404"/>
      <c r="E737" s="405" t="n">
        <v>46.5</v>
      </c>
      <c r="F737" s="407" t="n">
        <f aca="false">E737*4.7</f>
        <v>218.55</v>
      </c>
      <c r="G737" s="407" t="n">
        <f aca="false">F737*B737/1000</f>
        <v>8900.6673</v>
      </c>
      <c r="H737" s="403" t="n">
        <f aca="false">G737/$G$6</f>
        <v>0.356026692</v>
      </c>
      <c r="I737" s="406"/>
      <c r="J737" s="407"/>
      <c r="K737" s="408"/>
      <c r="L737" s="408"/>
      <c r="M737" s="408"/>
      <c r="N737" s="409"/>
      <c r="O737" s="409"/>
      <c r="P737" s="666" t="n">
        <v>3116</v>
      </c>
      <c r="Q737" s="410" t="n">
        <f aca="false">P737-R737-S737</f>
        <v>3116</v>
      </c>
      <c r="R737" s="667"/>
      <c r="S737" s="667"/>
      <c r="T737" s="411" t="n">
        <v>4.76</v>
      </c>
      <c r="U737" s="410" t="n">
        <f aca="false">V737/2.9</f>
        <v>2846.20689655172</v>
      </c>
      <c r="V737" s="410" t="n">
        <v>8254</v>
      </c>
      <c r="W737" s="410" t="n">
        <v>2289</v>
      </c>
      <c r="X737" s="517" t="n">
        <v>479</v>
      </c>
      <c r="Y737" s="474"/>
      <c r="Z737" s="430"/>
      <c r="AA737" s="410"/>
      <c r="AB737" s="410"/>
      <c r="AC737" s="410"/>
      <c r="AD737" s="475"/>
      <c r="AE737" s="478"/>
      <c r="AF737" s="479" t="n">
        <f aca="false">X737+Q737</f>
        <v>3595</v>
      </c>
      <c r="AG737" s="478" t="n">
        <f aca="false">AF737/$AF$6</f>
        <v>1.438</v>
      </c>
      <c r="AH737" s="479" t="n">
        <f aca="false">AI737/2.9</f>
        <v>2477.01783607501</v>
      </c>
      <c r="AI737" s="479" t="n">
        <f aca="false">(V737*Q737+F737*X737)/AF737</f>
        <v>7183.35172461752</v>
      </c>
      <c r="AJ737" s="474" t="n">
        <f aca="false">(V737*Q737+X737*F737)/1000</f>
        <v>25824.14945</v>
      </c>
      <c r="AK737" s="478" t="n">
        <f aca="false">AJ737/$AJ$6</f>
        <v>1.14773997555556</v>
      </c>
      <c r="AL737" s="448" t="n">
        <v>37</v>
      </c>
      <c r="AM737" s="480"/>
      <c r="AN737" s="474" t="n">
        <v>5148</v>
      </c>
      <c r="AO737" s="474" t="n">
        <v>5051</v>
      </c>
      <c r="AP737" s="480" t="n">
        <v>7.7</v>
      </c>
      <c r="AQ737" s="448" t="n">
        <v>695</v>
      </c>
      <c r="AR737" s="474" t="n">
        <f aca="false">AQ737*3</f>
        <v>2085</v>
      </c>
      <c r="AS737" s="658" t="n">
        <f aca="false">AR737/AQ737</f>
        <v>3</v>
      </c>
      <c r="AT737" s="474" t="n">
        <v>5640</v>
      </c>
      <c r="AU737" s="448"/>
      <c r="AV737" s="481" t="n">
        <v>2</v>
      </c>
      <c r="AW737" s="480"/>
      <c r="AX737" s="480"/>
      <c r="AY737" s="481"/>
      <c r="AZ737" s="481"/>
      <c r="BA737" s="421" t="n">
        <f aca="false">CC737+DF737</f>
        <v>37059</v>
      </c>
      <c r="BB737" s="422" t="n">
        <f aca="false">BA737/$BA$6</f>
        <v>0.74118</v>
      </c>
      <c r="BC737" s="443"/>
      <c r="BD737" s="668" t="n">
        <v>8.04</v>
      </c>
      <c r="BE737" s="669" t="n">
        <v>36.1</v>
      </c>
      <c r="BF737" s="407" t="n">
        <f aca="false">BE737*4.7</f>
        <v>169.67</v>
      </c>
      <c r="BG737" s="548" t="n">
        <v>7650</v>
      </c>
      <c r="BH737" s="407" t="n">
        <f aca="false">BG737*0.67</f>
        <v>5125.5</v>
      </c>
      <c r="BI737" s="550"/>
      <c r="BJ737" s="403"/>
      <c r="BK737" s="670" t="n">
        <v>22.5</v>
      </c>
      <c r="BL737" s="670"/>
      <c r="BM737" s="671"/>
      <c r="BN737" s="443"/>
      <c r="BO737" s="444" t="n">
        <v>285</v>
      </c>
      <c r="BP737" s="444"/>
      <c r="BQ737" s="668" t="n">
        <v>4.69</v>
      </c>
      <c r="BR737" s="422" t="n">
        <f aca="false">BQ737/$BQ$6</f>
        <v>0.651388888888889</v>
      </c>
      <c r="BS737" s="410" t="n">
        <f aca="false">BA737+AF737</f>
        <v>40654</v>
      </c>
      <c r="BT737" s="430" t="n">
        <f aca="false">(BD737*BA737+AP737*AF737)/(AF737+BA737)</f>
        <v>8.00993407782752</v>
      </c>
      <c r="BU737" s="431" t="n">
        <f aca="false">(AQ737*Y737+BA737*BE737)/(BA737+Y737)</f>
        <v>36.1</v>
      </c>
      <c r="BV737" s="431" t="n">
        <f aca="false">(BA737*BF737+AR737*AF737)/(AF737+BA737)</f>
        <v>339.041066807694</v>
      </c>
      <c r="BW737" s="431" t="n">
        <f aca="false">(BA737*BG737+AS737*AF737)/(AF737+BA737)</f>
        <v>6973.78203866778</v>
      </c>
      <c r="BX737" s="431" t="n">
        <f aca="false">BW737*0.65</f>
        <v>4532.95832513406</v>
      </c>
      <c r="BY737" s="431" t="n">
        <f aca="false">(BK737*BA737+AZ737*AF737)/BS737</f>
        <v>20.5103433856447</v>
      </c>
      <c r="BZ737" s="431"/>
      <c r="CA737" s="672"/>
      <c r="CB737" s="431" t="n">
        <f aca="false">BO737</f>
        <v>285</v>
      </c>
      <c r="CC737" s="550" t="n">
        <v>19277</v>
      </c>
      <c r="CD737" s="412" t="n">
        <f aca="false">CC737+AF737/2</f>
        <v>21074.5</v>
      </c>
      <c r="CE737" s="422" t="n">
        <f aca="false">CD737/25000</f>
        <v>0.84298</v>
      </c>
      <c r="CF737" s="434" t="n">
        <f aca="false">6700/CD737*24</f>
        <v>7.63007426036205</v>
      </c>
      <c r="CG737" s="439"/>
      <c r="CH737" s="670"/>
      <c r="CI737" s="673" t="n">
        <f aca="false">9500/CC737*24</f>
        <v>11.8275665300617</v>
      </c>
      <c r="CJ737" s="454" t="n">
        <v>23.5</v>
      </c>
      <c r="CK737" s="454" t="n">
        <v>1.52</v>
      </c>
      <c r="CL737" s="668"/>
      <c r="CM737" s="677"/>
      <c r="CN737" s="677"/>
      <c r="CO737" s="550"/>
      <c r="CP737" s="550"/>
      <c r="CQ737" s="451"/>
      <c r="CR737" s="674" t="n">
        <v>0.94</v>
      </c>
      <c r="CS737" s="1"/>
      <c r="CT737" s="433" t="n">
        <f aca="false">3500/CD737*24</f>
        <v>3.98585968824883</v>
      </c>
      <c r="CU737" s="439" t="n">
        <v>5.57</v>
      </c>
      <c r="CV737" s="439"/>
      <c r="CW737" s="440"/>
      <c r="CX737" s="661"/>
      <c r="CY737" s="442"/>
      <c r="CZ737" s="443"/>
      <c r="DA737" s="443"/>
      <c r="DB737" s="443"/>
      <c r="DC737" s="443"/>
      <c r="DD737" s="444"/>
      <c r="DE737" s="441"/>
      <c r="DF737" s="675" t="n">
        <v>17782</v>
      </c>
      <c r="DG737" s="446" t="n">
        <f aca="false">DF737+AF737/2</f>
        <v>19579.5</v>
      </c>
      <c r="DH737" s="422" t="n">
        <f aca="false">DG737/25000</f>
        <v>0.78318</v>
      </c>
      <c r="DI737" s="447" t="n">
        <f aca="false">6700/DG737*24</f>
        <v>8.2126714165326</v>
      </c>
      <c r="DJ737" s="439" t="n">
        <v>7.68</v>
      </c>
      <c r="DK737" s="670" t="n">
        <v>3.9</v>
      </c>
      <c r="DL737" s="447" t="n">
        <f aca="false">9500/DG737*24</f>
        <v>11.6448326055313</v>
      </c>
      <c r="DM737" s="443" t="n">
        <v>23.6</v>
      </c>
      <c r="DN737" s="443" t="n">
        <v>1.38</v>
      </c>
      <c r="DO737" s="668" t="n">
        <v>7.7</v>
      </c>
      <c r="DP737" s="668"/>
      <c r="DQ737" s="668"/>
      <c r="DR737" s="550"/>
      <c r="DS737" s="550"/>
      <c r="DT737" s="451"/>
      <c r="DU737" s="674" t="n">
        <v>0.95</v>
      </c>
      <c r="DW737" s="447" t="n">
        <f aca="false">3500/DG737*24</f>
        <v>4.29020148624837</v>
      </c>
      <c r="DX737" s="439" t="n">
        <v>4.25</v>
      </c>
      <c r="DY737" s="439" t="n">
        <v>7.93</v>
      </c>
      <c r="DZ737" s="440" t="n">
        <v>15.3</v>
      </c>
      <c r="EA737" s="661" t="n">
        <f aca="false">DZ737*3.6</f>
        <v>55.08</v>
      </c>
      <c r="EB737" s="442" t="n">
        <v>7950</v>
      </c>
      <c r="EC737" s="443" t="n">
        <v>7.5</v>
      </c>
      <c r="ED737" s="443" t="n">
        <v>0.29</v>
      </c>
      <c r="EE737" s="443" t="n">
        <v>5.4</v>
      </c>
      <c r="EF737" s="443" t="n">
        <v>0.45</v>
      </c>
      <c r="EG737" s="444" t="n">
        <v>5</v>
      </c>
      <c r="EH737" s="441" t="n">
        <v>16</v>
      </c>
      <c r="EI737" s="430" t="n">
        <f aca="false">DY737</f>
        <v>7.93</v>
      </c>
      <c r="EJ737" s="448" t="n">
        <f aca="false">DZ737</f>
        <v>15.3</v>
      </c>
      <c r="EK737" s="449" t="n">
        <f aca="false">EA737</f>
        <v>55.08</v>
      </c>
      <c r="EL737" s="418" t="n">
        <f aca="false">EB737</f>
        <v>7950</v>
      </c>
      <c r="EM737" s="432" t="n">
        <f aca="false">EC737</f>
        <v>7.5</v>
      </c>
      <c r="EN737" s="432" t="n">
        <f aca="false">ED737</f>
        <v>0.29</v>
      </c>
      <c r="EO737" s="432" t="n">
        <f aca="false">EE737</f>
        <v>5.4</v>
      </c>
      <c r="EP737" s="432" t="n">
        <f aca="false">EF737</f>
        <v>0.45</v>
      </c>
      <c r="EQ737" s="431" t="n">
        <f aca="false">EG737</f>
        <v>5</v>
      </c>
      <c r="ER737" s="449" t="n">
        <f aca="false">EH737</f>
        <v>16</v>
      </c>
      <c r="ES737" s="450" t="n">
        <f aca="false">44000/(BA737+AF737)*24</f>
        <v>25.9753037831456</v>
      </c>
      <c r="ET737" s="451" t="n">
        <f aca="false">(BA737+AF737)/BA$6</f>
        <v>0.81308</v>
      </c>
      <c r="EU737" s="452" t="n">
        <f aca="false">BV737/1000/ES737*24</f>
        <v>0.313258534772727</v>
      </c>
      <c r="EV737" s="451" t="n">
        <f aca="false">EU737/$EU$6</f>
        <v>0.580108397727273</v>
      </c>
      <c r="EW737" s="514" t="n">
        <f aca="false">1-EM737/BY737</f>
        <v>0.634330841810806</v>
      </c>
      <c r="EX737" s="515" t="n">
        <f aca="false">BY737-EM737</f>
        <v>13.0103433856447</v>
      </c>
      <c r="EY737" s="514" t="n">
        <f aca="false">1-EJ737/BU737</f>
        <v>0.57617728531856</v>
      </c>
      <c r="EZ737" s="515" t="n">
        <f aca="false">BU737-EJ737</f>
        <v>20.8</v>
      </c>
      <c r="FA737" s="451" t="n">
        <f aca="false">1-EK737/BV737</f>
        <v>0.837541804246264</v>
      </c>
      <c r="FB737" s="432" t="n">
        <f aca="false">BV737-EK737</f>
        <v>283.961066807694</v>
      </c>
      <c r="FC737" s="453"/>
      <c r="FD737" s="432"/>
      <c r="FE737" s="453" t="n">
        <f aca="false">1-EQ737/CB737</f>
        <v>0.982456140350877</v>
      </c>
      <c r="FF737" s="431" t="n">
        <f aca="false">CB737-EQ737</f>
        <v>280</v>
      </c>
      <c r="FG737" s="406" t="n">
        <v>57600</v>
      </c>
      <c r="FH737" s="665" t="n">
        <v>254</v>
      </c>
      <c r="FI737" s="454" t="n">
        <v>27.94</v>
      </c>
      <c r="FJ737" s="455"/>
      <c r="FK737" s="456" t="n">
        <f aca="false">3000/BS737*24</f>
        <v>1.77104343975993</v>
      </c>
      <c r="FL737" s="531" t="n">
        <v>2400</v>
      </c>
      <c r="FM737" s="456" t="n">
        <f aca="false">FL737/BS737*1000</f>
        <v>59.0347813253308</v>
      </c>
      <c r="FN737" s="531" t="n">
        <v>3336</v>
      </c>
      <c r="FO737" s="533" t="n">
        <f aca="false">FN737/11.15/1.2/1000</f>
        <v>0.24932735426009</v>
      </c>
      <c r="FP737" s="450" t="n">
        <f aca="false">FN737/BS737*1000</f>
        <v>82.0583460422099</v>
      </c>
      <c r="FQ737" s="458" t="n">
        <v>36</v>
      </c>
      <c r="FR737" s="459" t="n">
        <f aca="false">FQ737/BS737*1000</f>
        <v>0.885521719879963</v>
      </c>
      <c r="FS737" s="460" t="n">
        <v>7.95</v>
      </c>
      <c r="FT737" s="440" t="n">
        <v>10.9</v>
      </c>
      <c r="FU737" s="661" t="n">
        <f aca="false">FT737*3.6</f>
        <v>39.24</v>
      </c>
      <c r="FV737" s="531" t="n">
        <v>16</v>
      </c>
      <c r="FW737" s="539"/>
      <c r="FX737" s="531"/>
      <c r="FY737" s="453"/>
      <c r="FZ737" s="453"/>
      <c r="GA737" s="430"/>
      <c r="GB737" s="514" t="n">
        <f aca="false">1-FT737/(DZ737+CW737)</f>
        <v>0.287581699346405</v>
      </c>
      <c r="GC737" s="515" t="n">
        <f aca="false">(CW737+DZ737-FT737)</f>
        <v>4.4</v>
      </c>
      <c r="GD737" s="514" t="n">
        <f aca="false">1-FU737/(EA737+CX737)</f>
        <v>0.287581699346405</v>
      </c>
      <c r="GE737" s="528" t="n">
        <f aca="false">CX737+EA737-FU737</f>
        <v>15.84</v>
      </c>
      <c r="GF737" s="462" t="n">
        <f aca="false">4100/BS737*24</f>
        <v>2.42042603433856</v>
      </c>
      <c r="GG737" s="607" t="n">
        <v>12</v>
      </c>
      <c r="GH737" s="451" t="n">
        <f aca="false">GG737/80</f>
        <v>0.15</v>
      </c>
      <c r="GI737" s="406" t="n">
        <v>84</v>
      </c>
      <c r="GJ737" s="463" t="n">
        <f aca="false">GI737/GG737</f>
        <v>7</v>
      </c>
      <c r="GK737" s="464" t="n">
        <f aca="false">GG737/(BS737/24)*1000</f>
        <v>7.0841737590397</v>
      </c>
      <c r="GL737" s="465" t="n">
        <v>8.09</v>
      </c>
      <c r="GM737" s="530" t="n">
        <v>10.2</v>
      </c>
      <c r="GN737" s="407" t="n">
        <f aca="false">GM737*3.6</f>
        <v>36.72</v>
      </c>
      <c r="GO737" s="514" t="n">
        <f aca="false">1-GM737/FT737</f>
        <v>0.0642201834862386</v>
      </c>
      <c r="GP737" s="451" t="n">
        <f aca="false">1-GN737/FU737</f>
        <v>0.0642201834862386</v>
      </c>
      <c r="GQ737" s="440" t="n">
        <v>8</v>
      </c>
      <c r="GR737" s="456" t="n">
        <f aca="false">4300/BS737*24</f>
        <v>2.53849559698923</v>
      </c>
      <c r="GS737" s="532" t="n">
        <f aca="false">HC737</f>
        <v>10.8</v>
      </c>
      <c r="GT737" s="532" t="n">
        <f aca="false">HD737</f>
        <v>33.48</v>
      </c>
      <c r="GU737" s="514" t="n">
        <f aca="false">1-GS737/GM737</f>
        <v>-0.0588235294117649</v>
      </c>
      <c r="GV737" s="514" t="n">
        <f aca="false">1-GT737/GN737</f>
        <v>0.088235294117647</v>
      </c>
      <c r="GW737" s="514" t="n">
        <f aca="false">1-HC737/FT737</f>
        <v>0.00917431192660545</v>
      </c>
      <c r="GX737" s="514" t="n">
        <f aca="false">1-HD737/FU737</f>
        <v>0.146788990825688</v>
      </c>
      <c r="GY737" s="463" t="n">
        <f aca="false">GK737/(FU737-HD737)</f>
        <v>1.22989127761106</v>
      </c>
      <c r="GZ737" s="406" t="n">
        <v>40373</v>
      </c>
      <c r="HA737" s="439" t="n">
        <v>8.34</v>
      </c>
      <c r="HB737" s="452" t="n">
        <v>8.1</v>
      </c>
      <c r="HC737" s="440" t="n">
        <v>10.8</v>
      </c>
      <c r="HD737" s="464" t="n">
        <f aca="false">HC737*3.1</f>
        <v>33.48</v>
      </c>
      <c r="HE737" s="464" t="n">
        <v>10.5</v>
      </c>
      <c r="HF737" s="464" t="n">
        <f aca="false">HE737*2.7</f>
        <v>28.35</v>
      </c>
      <c r="HH737" s="409" t="n">
        <v>10</v>
      </c>
      <c r="HI737" s="466" t="n">
        <v>8100</v>
      </c>
      <c r="HJ737" s="407" t="n">
        <f aca="false">HI737*0.67</f>
        <v>5427</v>
      </c>
      <c r="HK737" s="407"/>
      <c r="HL737" s="550"/>
      <c r="HM737" s="541"/>
      <c r="HN737" s="462" t="n">
        <v>5.8</v>
      </c>
      <c r="HO737" s="408"/>
      <c r="HP737" s="549" t="n">
        <v>0.01</v>
      </c>
      <c r="HQ737" s="519"/>
      <c r="HR737" s="520"/>
      <c r="HS737" s="521" t="n">
        <v>0.12</v>
      </c>
      <c r="HT737" s="522" t="n">
        <v>4</v>
      </c>
      <c r="HU737" s="523" t="n">
        <f aca="false">72500/BA737*24</f>
        <v>46.9521573706792</v>
      </c>
      <c r="HV737" s="514" t="n">
        <f aca="false">1-HC737/BE737</f>
        <v>0.700831024930748</v>
      </c>
      <c r="HW737" s="514" t="n">
        <f aca="false">1-HD737/BF737</f>
        <v>0.802675782401132</v>
      </c>
      <c r="HX737" s="514" t="n">
        <f aca="false">1-HN737/BK737</f>
        <v>0.742222222222222</v>
      </c>
      <c r="HY737" s="676"/>
    </row>
    <row r="738" customFormat="false" ht="15.6" hidden="false" customHeight="false" outlineLevel="0" collapsed="false">
      <c r="A738" s="401" t="n">
        <v>44220</v>
      </c>
      <c r="B738" s="487" t="n">
        <v>38668</v>
      </c>
      <c r="C738" s="488" t="n">
        <f aca="false">B738/$B$6</f>
        <v>0.77336</v>
      </c>
      <c r="D738" s="489"/>
      <c r="E738" s="490" t="n">
        <v>48.7</v>
      </c>
      <c r="F738" s="491" t="n">
        <f aca="false">E738*4.7</f>
        <v>228.89</v>
      </c>
      <c r="G738" s="491" t="n">
        <f aca="false">F738*B738/1000</f>
        <v>8850.71852</v>
      </c>
      <c r="H738" s="488" t="n">
        <f aca="false">G738/$G$6</f>
        <v>0.3540287408</v>
      </c>
      <c r="I738" s="491"/>
      <c r="J738" s="491"/>
      <c r="K738" s="492"/>
      <c r="L738" s="492"/>
      <c r="M738" s="492"/>
      <c r="N738" s="493"/>
      <c r="O738" s="493"/>
      <c r="P738" s="410" t="n">
        <v>3123</v>
      </c>
      <c r="Q738" s="410" t="n">
        <f aca="false">P738-R738-S738</f>
        <v>3123</v>
      </c>
      <c r="R738" s="410"/>
      <c r="S738" s="410"/>
      <c r="T738" s="411" t="n">
        <v>4.75</v>
      </c>
      <c r="U738" s="412" t="n">
        <f aca="false">V738/2.9</f>
        <v>3009.65517241379</v>
      </c>
      <c r="V738" s="410" t="n">
        <v>8728</v>
      </c>
      <c r="W738" s="410" t="n">
        <v>2204</v>
      </c>
      <c r="X738" s="413" t="n">
        <v>465</v>
      </c>
      <c r="Y738" s="474"/>
      <c r="Z738" s="430"/>
      <c r="AA738" s="448"/>
      <c r="AB738" s="410"/>
      <c r="AC738" s="410"/>
      <c r="AD738" s="475"/>
      <c r="AE738" s="478"/>
      <c r="AF738" s="479" t="n">
        <f aca="false">X738+Q738</f>
        <v>3588</v>
      </c>
      <c r="AG738" s="478" t="n">
        <f aca="false">AF738/$AF$6</f>
        <v>1.4352</v>
      </c>
      <c r="AH738" s="479" t="n">
        <f aca="false">AI738/2.9</f>
        <v>2629.83679794718</v>
      </c>
      <c r="AI738" s="479" t="n">
        <f aca="false">(V738*Q738+F738*X738)/AF738</f>
        <v>7626.52671404682</v>
      </c>
      <c r="AJ738" s="474" t="n">
        <f aca="false">(V738*Q738+X738*F738)/1000</f>
        <v>27363.97785</v>
      </c>
      <c r="AK738" s="478" t="n">
        <f aca="false">AJ738/$AJ$6</f>
        <v>1.21617679333333</v>
      </c>
      <c r="AL738" s="448" t="n">
        <v>37</v>
      </c>
      <c r="AM738" s="480"/>
      <c r="AN738" s="474" t="n">
        <v>5111</v>
      </c>
      <c r="AO738" s="474" t="n">
        <v>5004</v>
      </c>
      <c r="AP738" s="480" t="n">
        <v>7.7</v>
      </c>
      <c r="AQ738" s="448" t="n">
        <v>653</v>
      </c>
      <c r="AR738" s="474" t="n">
        <f aca="false">AQ738*3</f>
        <v>1959</v>
      </c>
      <c r="AS738" s="658" t="n">
        <f aca="false">AR738/AQ738</f>
        <v>3</v>
      </c>
      <c r="AT738" s="474" t="n">
        <v>5500</v>
      </c>
      <c r="AU738" s="448"/>
      <c r="AV738" s="481" t="n">
        <v>2</v>
      </c>
      <c r="AW738" s="480"/>
      <c r="AX738" s="480"/>
      <c r="AY738" s="481"/>
      <c r="AZ738" s="481"/>
      <c r="BA738" s="421" t="n">
        <f aca="false">CC738+DF738</f>
        <v>38674</v>
      </c>
      <c r="BB738" s="422" t="n">
        <f aca="false">BA738/$BA$6</f>
        <v>0.77348</v>
      </c>
      <c r="BC738" s="498"/>
      <c r="BD738" s="678" t="n">
        <v>8.01</v>
      </c>
      <c r="BE738" s="679" t="n">
        <v>38.6</v>
      </c>
      <c r="BF738" s="499" t="n">
        <f aca="false">BE738*4.7</f>
        <v>181.42</v>
      </c>
      <c r="BG738" s="680" t="n">
        <v>8770</v>
      </c>
      <c r="BH738" s="491" t="n">
        <f aca="false">BG738*0.67</f>
        <v>5875.9</v>
      </c>
      <c r="BI738" s="491"/>
      <c r="BJ738" s="488"/>
      <c r="BK738" s="681" t="n">
        <v>22.7</v>
      </c>
      <c r="BL738" s="681"/>
      <c r="BM738" s="682"/>
      <c r="BN738" s="498"/>
      <c r="BO738" s="499" t="n">
        <v>149</v>
      </c>
      <c r="BP738" s="499"/>
      <c r="BQ738" s="678" t="n">
        <v>4.96</v>
      </c>
      <c r="BR738" s="422" t="n">
        <f aca="false">BQ738/$BQ$6</f>
        <v>0.688888888888889</v>
      </c>
      <c r="BS738" s="410" t="n">
        <f aca="false">BA738+AF738</f>
        <v>42262</v>
      </c>
      <c r="BT738" s="430" t="n">
        <f aca="false">(BD738*BA738+AP738*AF738)/(AF738+BA738)</f>
        <v>7.98368132128153</v>
      </c>
      <c r="BU738" s="431" t="n">
        <f aca="false">(AQ738*Y738+BA738*BE738)/(BA738+Y738)</f>
        <v>38.6</v>
      </c>
      <c r="BV738" s="431" t="n">
        <f aca="false">(BA738*BF738+AR738*AF738)/(AF738+BA738)</f>
        <v>332.334699730254</v>
      </c>
      <c r="BW738" s="431" t="n">
        <f aca="false">(BA738*BG738+AS738*AF738)/(AF738+BA738)</f>
        <v>8025.69078604893</v>
      </c>
      <c r="BX738" s="431" t="n">
        <f aca="false">BW738*0.65</f>
        <v>5216.69901093181</v>
      </c>
      <c r="BY738" s="431" t="n">
        <f aca="false">(BK738*BA738+AZ738*AF738)/BS738</f>
        <v>20.7727935260991</v>
      </c>
      <c r="BZ738" s="431"/>
      <c r="CA738" s="672"/>
      <c r="CB738" s="431" t="n">
        <f aca="false">BO738</f>
        <v>149</v>
      </c>
      <c r="CC738" s="551" t="n">
        <v>19705</v>
      </c>
      <c r="CD738" s="412" t="n">
        <f aca="false">CC738+AF738/2</f>
        <v>21499</v>
      </c>
      <c r="CE738" s="422" t="n">
        <f aca="false">CD738/25000</f>
        <v>0.85996</v>
      </c>
      <c r="CF738" s="434" t="n">
        <f aca="false">6700/CD738*24</f>
        <v>7.47941764733243</v>
      </c>
      <c r="CG738" s="494" t="n">
        <v>7.7</v>
      </c>
      <c r="CH738" s="681" t="n">
        <v>3</v>
      </c>
      <c r="CI738" s="536" t="n">
        <f aca="false">9500/CC738*24</f>
        <v>11.5706673433139</v>
      </c>
      <c r="CJ738" s="502" t="n">
        <v>23.5</v>
      </c>
      <c r="CK738" s="502" t="n">
        <v>1.36</v>
      </c>
      <c r="CL738" s="678" t="n">
        <v>7.7</v>
      </c>
      <c r="CM738" s="677"/>
      <c r="CN738" s="677"/>
      <c r="CO738" s="551"/>
      <c r="CP738" s="551"/>
      <c r="CQ738" s="500"/>
      <c r="CR738" s="500" t="n">
        <v>0.96</v>
      </c>
      <c r="CS738" s="1"/>
      <c r="CT738" s="433" t="n">
        <f aca="false">3500/CD738*24</f>
        <v>3.90715847248709</v>
      </c>
      <c r="CU738" s="494" t="n">
        <v>6.76</v>
      </c>
      <c r="CV738" s="494" t="n">
        <v>7.96</v>
      </c>
      <c r="CW738" s="495" t="n">
        <v>14.6</v>
      </c>
      <c r="CX738" s="496" t="n">
        <f aca="false">CW738*3.6</f>
        <v>52.56</v>
      </c>
      <c r="CY738" s="497" t="n">
        <v>7580</v>
      </c>
      <c r="CZ738" s="498" t="n">
        <v>5.7</v>
      </c>
      <c r="DA738" s="498" t="n">
        <v>0.24</v>
      </c>
      <c r="DB738" s="498" t="n">
        <v>4.3</v>
      </c>
      <c r="DC738" s="498" t="n">
        <v>0.45</v>
      </c>
      <c r="DD738" s="499" t="n">
        <v>5</v>
      </c>
      <c r="DE738" s="499" t="n">
        <v>16</v>
      </c>
      <c r="DF738" s="551" t="n">
        <v>18969</v>
      </c>
      <c r="DG738" s="446" t="n">
        <f aca="false">DF738+AF738/2</f>
        <v>20763</v>
      </c>
      <c r="DH738" s="422" t="n">
        <f aca="false">DG738/25000</f>
        <v>0.83052</v>
      </c>
      <c r="DI738" s="447" t="n">
        <f aca="false">6700/DG738*24</f>
        <v>7.74454558589799</v>
      </c>
      <c r="DJ738" s="494"/>
      <c r="DK738" s="681"/>
      <c r="DL738" s="447" t="n">
        <f aca="false">9500/DG738*24</f>
        <v>10.9810720994076</v>
      </c>
      <c r="DM738" s="683" t="n">
        <v>23.3</v>
      </c>
      <c r="DN738" s="683" t="n">
        <v>2.58</v>
      </c>
      <c r="DO738" s="684"/>
      <c r="DP738" s="684"/>
      <c r="DQ738" s="684"/>
      <c r="DR738" s="551"/>
      <c r="DS738" s="551"/>
      <c r="DT738" s="500"/>
      <c r="DU738" s="500" t="n">
        <v>0.97</v>
      </c>
      <c r="DW738" s="447" t="n">
        <f aca="false">3500/DG738*24</f>
        <v>4.04565814188701</v>
      </c>
      <c r="DX738" s="494" t="n">
        <v>5.05</v>
      </c>
      <c r="DY738" s="494"/>
      <c r="DZ738" s="495"/>
      <c r="EA738" s="496"/>
      <c r="EB738" s="497"/>
      <c r="EC738" s="498"/>
      <c r="ED738" s="498"/>
      <c r="EE738" s="498"/>
      <c r="EF738" s="498"/>
      <c r="EG738" s="499"/>
      <c r="EH738" s="496"/>
      <c r="EI738" s="430" t="n">
        <f aca="false">CV738</f>
        <v>7.96</v>
      </c>
      <c r="EJ738" s="448" t="n">
        <f aca="false">CW738</f>
        <v>14.6</v>
      </c>
      <c r="EK738" s="449" t="n">
        <f aca="false">CX738</f>
        <v>52.56</v>
      </c>
      <c r="EL738" s="418" t="n">
        <f aca="false">CY738</f>
        <v>7580</v>
      </c>
      <c r="EM738" s="432" t="n">
        <f aca="false">CZ738</f>
        <v>5.7</v>
      </c>
      <c r="EN738" s="432" t="n">
        <f aca="false">DA738</f>
        <v>0.24</v>
      </c>
      <c r="EO738" s="432" t="n">
        <f aca="false">DB738</f>
        <v>4.3</v>
      </c>
      <c r="EP738" s="432" t="n">
        <f aca="false">DC738</f>
        <v>0.45</v>
      </c>
      <c r="EQ738" s="431" t="n">
        <f aca="false">DD738</f>
        <v>5</v>
      </c>
      <c r="ER738" s="449" t="n">
        <f aca="false">DE738</f>
        <v>16</v>
      </c>
      <c r="ES738" s="450" t="n">
        <f aca="false">44000/(BA738+AF738)*24</f>
        <v>24.9869859448204</v>
      </c>
      <c r="ET738" s="451" t="n">
        <f aca="false">(BA738+AF738)/BA$6</f>
        <v>0.84524</v>
      </c>
      <c r="EU738" s="452" t="n">
        <f aca="false">BV738/1000/ES738*24</f>
        <v>0.319207479090909</v>
      </c>
      <c r="EV738" s="451" t="n">
        <f aca="false">EU738/$EU$6</f>
        <v>0.591124961279461</v>
      </c>
      <c r="EW738" s="514" t="n">
        <f aca="false">1-EM738/BY738</f>
        <v>0.725602625721067</v>
      </c>
      <c r="EX738" s="515" t="n">
        <f aca="false">BY738-EM738</f>
        <v>15.0727935260991</v>
      </c>
      <c r="EY738" s="514" t="n">
        <f aca="false">1-EJ738/BU738</f>
        <v>0.621761658031088</v>
      </c>
      <c r="EZ738" s="515" t="n">
        <f aca="false">BU738-EJ738</f>
        <v>24</v>
      </c>
      <c r="FA738" s="451" t="n">
        <f aca="false">1-EK738/BV738</f>
        <v>0.84184618686324</v>
      </c>
      <c r="FB738" s="432" t="n">
        <f aca="false">BV738-EK738</f>
        <v>279.774699730254</v>
      </c>
      <c r="FC738" s="453"/>
      <c r="FD738" s="432"/>
      <c r="FE738" s="453" t="n">
        <f aca="false">1-EQ738/CB738</f>
        <v>0.966442953020134</v>
      </c>
      <c r="FF738" s="431" t="n">
        <f aca="false">CB738-EQ738</f>
        <v>144</v>
      </c>
      <c r="FG738" s="491" t="n">
        <v>57600</v>
      </c>
      <c r="FH738" s="602" t="n">
        <v>222</v>
      </c>
      <c r="FI738" s="502"/>
      <c r="FJ738" s="488"/>
      <c r="FK738" s="456" t="n">
        <f aca="false">3000/BS738*24</f>
        <v>1.70365813260139</v>
      </c>
      <c r="FL738" s="491" t="n">
        <v>2400</v>
      </c>
      <c r="FM738" s="456" t="n">
        <f aca="false">FL738/BS738*1000</f>
        <v>56.7886044200464</v>
      </c>
      <c r="FN738" s="491" t="n">
        <v>3475</v>
      </c>
      <c r="FO738" s="533" t="n">
        <f aca="false">FN738/11.15/1.2/1000</f>
        <v>0.259715994020927</v>
      </c>
      <c r="FP738" s="450" t="n">
        <f aca="false">FN738/BS738*1000</f>
        <v>82.2251668165255</v>
      </c>
      <c r="FQ738" s="504" t="n">
        <v>36</v>
      </c>
      <c r="FR738" s="459" t="n">
        <f aca="false">FQ738/BS738*1000</f>
        <v>0.851829066300696</v>
      </c>
      <c r="FS738" s="505" t="n">
        <v>7.91</v>
      </c>
      <c r="FT738" s="536" t="n">
        <v>10.8</v>
      </c>
      <c r="FU738" s="496" t="n">
        <f aca="false">FT738*3.6</f>
        <v>38.88</v>
      </c>
      <c r="FV738" s="491" t="n">
        <v>12</v>
      </c>
      <c r="FW738" s="505"/>
      <c r="FX738" s="491"/>
      <c r="FY738" s="453"/>
      <c r="FZ738" s="453"/>
      <c r="GA738" s="430"/>
      <c r="GB738" s="514" t="n">
        <f aca="false">1-FT738/(DZ738+CW738)</f>
        <v>0.26027397260274</v>
      </c>
      <c r="GC738" s="515" t="n">
        <f aca="false">(CW738+DZ738-FT738)</f>
        <v>3.8</v>
      </c>
      <c r="GD738" s="514" t="n">
        <f aca="false">1-FU738/(EA738+CX738)</f>
        <v>0.26027397260274</v>
      </c>
      <c r="GE738" s="528" t="n">
        <f aca="false">CX738+EA738-FU738</f>
        <v>13.68</v>
      </c>
      <c r="GF738" s="462" t="n">
        <f aca="false">4100/BS738*24</f>
        <v>2.3283327812219</v>
      </c>
      <c r="GG738" s="491" t="n">
        <v>12</v>
      </c>
      <c r="GH738" s="451" t="n">
        <f aca="false">GG738/80</f>
        <v>0.15</v>
      </c>
      <c r="GI738" s="406" t="n">
        <v>84</v>
      </c>
      <c r="GJ738" s="463" t="n">
        <f aca="false">GI738/GG738</f>
        <v>7</v>
      </c>
      <c r="GK738" s="464" t="n">
        <f aca="false">GG738/(BS738/24)*1000</f>
        <v>6.81463253040557</v>
      </c>
      <c r="GL738" s="508" t="n">
        <v>8.12</v>
      </c>
      <c r="GM738" s="536" t="n">
        <v>10.5</v>
      </c>
      <c r="GN738" s="407" t="n">
        <f aca="false">GM738*3.6</f>
        <v>37.8</v>
      </c>
      <c r="GO738" s="514" t="n">
        <f aca="false">1-GM738/FT738</f>
        <v>0.0277777777777778</v>
      </c>
      <c r="GP738" s="451" t="n">
        <f aca="false">1-GN738/FU738</f>
        <v>0.0277777777777777</v>
      </c>
      <c r="GQ738" s="440" t="n">
        <v>8</v>
      </c>
      <c r="GR738" s="456" t="n">
        <f aca="false">4300/BS738*24</f>
        <v>2.44190999006199</v>
      </c>
      <c r="GS738" s="532" t="n">
        <f aca="false">HC738</f>
        <v>10.1</v>
      </c>
      <c r="GT738" s="532" t="n">
        <f aca="false">HD738</f>
        <v>31.31</v>
      </c>
      <c r="GU738" s="514" t="n">
        <f aca="false">1-GS738/GM738</f>
        <v>0.0380952380952382</v>
      </c>
      <c r="GV738" s="514" t="n">
        <f aca="false">1-GT738/GN738</f>
        <v>0.171693121693122</v>
      </c>
      <c r="GW738" s="514" t="n">
        <f aca="false">1-HC738/FT738</f>
        <v>0.0648148148148149</v>
      </c>
      <c r="GX738" s="514" t="n">
        <f aca="false">1-HD738/FU738</f>
        <v>0.194701646090535</v>
      </c>
      <c r="GY738" s="463" t="n">
        <f aca="false">GK738/(FU738-HD738)</f>
        <v>0.900215657913548</v>
      </c>
      <c r="GZ738" s="491" t="n">
        <v>42982</v>
      </c>
      <c r="HA738" s="494" t="n">
        <v>8.34</v>
      </c>
      <c r="HB738" s="494" t="n">
        <v>8.09</v>
      </c>
      <c r="HC738" s="495" t="n">
        <v>10.1</v>
      </c>
      <c r="HD738" s="464" t="n">
        <f aca="false">HC738*3.1</f>
        <v>31.31</v>
      </c>
      <c r="HE738" s="499" t="n">
        <v>10.3</v>
      </c>
      <c r="HF738" s="499" t="n">
        <f aca="false">HE738*2.7</f>
        <v>27.81</v>
      </c>
      <c r="HH738" s="493" t="n">
        <v>4</v>
      </c>
      <c r="HI738" s="509" t="n">
        <v>7510</v>
      </c>
      <c r="HJ738" s="491" t="n">
        <f aca="false">HI738*0.67</f>
        <v>5031.7</v>
      </c>
      <c r="HK738" s="491"/>
      <c r="HL738" s="491"/>
      <c r="HM738" s="544"/>
      <c r="HN738" s="507" t="n">
        <v>4.12</v>
      </c>
      <c r="HO738" s="492"/>
      <c r="HP738" s="546" t="n">
        <v>0.01</v>
      </c>
      <c r="HQ738" s="524"/>
      <c r="HR738" s="525"/>
      <c r="HS738" s="525" t="n">
        <v>0.12</v>
      </c>
      <c r="HT738" s="512" t="n">
        <v>4</v>
      </c>
      <c r="HU738" s="523" t="n">
        <f aca="false">72500/BA738*24</f>
        <v>44.9914671355433</v>
      </c>
      <c r="HV738" s="514" t="n">
        <f aca="false">1-HC738/BE738</f>
        <v>0.738341968911917</v>
      </c>
      <c r="HW738" s="514" t="n">
        <f aca="false">1-HD738/BF738</f>
        <v>0.827417043324881</v>
      </c>
      <c r="HX738" s="514" t="n">
        <f aca="false">1-HN738/BK738</f>
        <v>0.818502202643172</v>
      </c>
      <c r="HY738" s="685"/>
    </row>
    <row r="739" customFormat="false" ht="15.6" hidden="false" customHeight="false" outlineLevel="0" collapsed="false">
      <c r="A739" s="401" t="n">
        <v>44221</v>
      </c>
      <c r="B739" s="516" t="n">
        <v>38824</v>
      </c>
      <c r="C739" s="403" t="n">
        <f aca="false">B739/$B$6</f>
        <v>0.77648</v>
      </c>
      <c r="D739" s="404"/>
      <c r="E739" s="405" t="n">
        <v>42.5</v>
      </c>
      <c r="F739" s="407" t="n">
        <f aca="false">E739*4.7</f>
        <v>199.75</v>
      </c>
      <c r="G739" s="407" t="n">
        <f aca="false">F739*B739/1000</f>
        <v>7755.094</v>
      </c>
      <c r="H739" s="403" t="n">
        <f aca="false">G739/$G$6</f>
        <v>0.31020376</v>
      </c>
      <c r="I739" s="406"/>
      <c r="J739" s="407"/>
      <c r="K739" s="408"/>
      <c r="L739" s="408"/>
      <c r="M739" s="408"/>
      <c r="N739" s="409"/>
      <c r="O739" s="409"/>
      <c r="P739" s="666" t="n">
        <v>3318</v>
      </c>
      <c r="Q739" s="410" t="n">
        <f aca="false">P739-R739-S739</f>
        <v>3318</v>
      </c>
      <c r="R739" s="667"/>
      <c r="S739" s="667"/>
      <c r="T739" s="411" t="n">
        <v>4.73</v>
      </c>
      <c r="U739" s="410" t="n">
        <f aca="false">V739/2.9</f>
        <v>3003.10344827586</v>
      </c>
      <c r="V739" s="410" t="n">
        <v>8709</v>
      </c>
      <c r="W739" s="410" t="n">
        <v>2177</v>
      </c>
      <c r="X739" s="517" t="n">
        <v>456</v>
      </c>
      <c r="Y739" s="474"/>
      <c r="Z739" s="430"/>
      <c r="AA739" s="410"/>
      <c r="AB739" s="410"/>
      <c r="AC739" s="410"/>
      <c r="AD739" s="475"/>
      <c r="AE739" s="478"/>
      <c r="AF739" s="479" t="n">
        <f aca="false">X739+Q739</f>
        <v>3774</v>
      </c>
      <c r="AG739" s="478" t="n">
        <f aca="false">AF739/$AF$6</f>
        <v>1.5096</v>
      </c>
      <c r="AH739" s="479" t="n">
        <f aca="false">AI739/2.9</f>
        <v>2648.57080203936</v>
      </c>
      <c r="AI739" s="479" t="n">
        <f aca="false">(V739*Q739+F739*X739)/AF739</f>
        <v>7680.85532591415</v>
      </c>
      <c r="AJ739" s="474" t="n">
        <f aca="false">(V739*Q739+X739*F739)/1000</f>
        <v>28987.548</v>
      </c>
      <c r="AK739" s="478" t="n">
        <f aca="false">AJ739/$AJ$6</f>
        <v>1.28833546666667</v>
      </c>
      <c r="AL739" s="448" t="n">
        <v>37</v>
      </c>
      <c r="AM739" s="480"/>
      <c r="AN739" s="474" t="n">
        <v>5127</v>
      </c>
      <c r="AO739" s="474" t="n">
        <v>4997</v>
      </c>
      <c r="AP739" s="480" t="n">
        <v>7.36</v>
      </c>
      <c r="AQ739" s="448" t="n">
        <v>639</v>
      </c>
      <c r="AR739" s="474" t="n">
        <f aca="false">AQ739*3</f>
        <v>1917</v>
      </c>
      <c r="AS739" s="658" t="n">
        <f aca="false">AR739/AQ739</f>
        <v>3</v>
      </c>
      <c r="AT739" s="474" t="n">
        <v>5260</v>
      </c>
      <c r="AU739" s="448"/>
      <c r="AV739" s="481" t="n">
        <v>0.7</v>
      </c>
      <c r="AW739" s="480"/>
      <c r="AX739" s="480"/>
      <c r="AY739" s="481"/>
      <c r="AZ739" s="481"/>
      <c r="BA739" s="421" t="n">
        <f aca="false">CC739+DF739</f>
        <v>37914</v>
      </c>
      <c r="BB739" s="422" t="n">
        <f aca="false">BA739/$BA$6</f>
        <v>0.75828</v>
      </c>
      <c r="BC739" s="443"/>
      <c r="BD739" s="668" t="n">
        <v>7.79</v>
      </c>
      <c r="BE739" s="669" t="n">
        <v>34.3</v>
      </c>
      <c r="BF739" s="407" t="n">
        <f aca="false">BE739*4.7</f>
        <v>161.21</v>
      </c>
      <c r="BG739" s="548" t="n">
        <v>8940</v>
      </c>
      <c r="BH739" s="407" t="n">
        <f aca="false">BG739*0.67</f>
        <v>5989.8</v>
      </c>
      <c r="BI739" s="550"/>
      <c r="BJ739" s="403"/>
      <c r="BK739" s="670" t="n">
        <v>24.7</v>
      </c>
      <c r="BL739" s="670"/>
      <c r="BM739" s="671"/>
      <c r="BN739" s="443"/>
      <c r="BO739" s="444" t="n">
        <v>126</v>
      </c>
      <c r="BP739" s="444"/>
      <c r="BQ739" s="668" t="n">
        <v>5.31</v>
      </c>
      <c r="BR739" s="422" t="n">
        <f aca="false">BQ739/$BQ$6</f>
        <v>0.7375</v>
      </c>
      <c r="BS739" s="410" t="n">
        <f aca="false">BA739+AF739</f>
        <v>41688</v>
      </c>
      <c r="BT739" s="430" t="n">
        <f aca="false">(BD739*BA739+AP739*AF739)/(AF739+BA739)</f>
        <v>7.75107225100749</v>
      </c>
      <c r="BU739" s="431" t="n">
        <f aca="false">(AQ739*Y739+BA739*BE739)/(BA739+Y739)</f>
        <v>34.3</v>
      </c>
      <c r="BV739" s="431" t="n">
        <f aca="false">(BA739*BF739+AR739*AF739)/(AF739+BA739)</f>
        <v>320.161052101324</v>
      </c>
      <c r="BW739" s="431" t="n">
        <f aca="false">(BA739*BG739+AS739*AF739)/(AF739+BA739)</f>
        <v>8130.93652849741</v>
      </c>
      <c r="BX739" s="431" t="n">
        <f aca="false">BW739*0.65</f>
        <v>5285.10874352332</v>
      </c>
      <c r="BY739" s="431" t="n">
        <f aca="false">(BK739*BA739+AZ739*AF739)/BS739</f>
        <v>22.4639176741508</v>
      </c>
      <c r="BZ739" s="431"/>
      <c r="CA739" s="672"/>
      <c r="CB739" s="431" t="n">
        <f aca="false">BO739</f>
        <v>126</v>
      </c>
      <c r="CC739" s="550" t="n">
        <v>19801</v>
      </c>
      <c r="CD739" s="412" t="n">
        <f aca="false">CC739+AF739/2</f>
        <v>21688</v>
      </c>
      <c r="CE739" s="422" t="n">
        <f aca="false">CD739/25000</f>
        <v>0.86752</v>
      </c>
      <c r="CF739" s="434" t="n">
        <f aca="false">6700/CD739*24</f>
        <v>7.41423828845444</v>
      </c>
      <c r="CG739" s="439"/>
      <c r="CH739" s="670"/>
      <c r="CI739" s="673" t="n">
        <f aca="false">9500/CC739*24</f>
        <v>11.5145699712136</v>
      </c>
      <c r="CJ739" s="454" t="n">
        <v>23.1</v>
      </c>
      <c r="CK739" s="454" t="n">
        <v>1.03</v>
      </c>
      <c r="CL739" s="668"/>
      <c r="CM739" s="677"/>
      <c r="CN739" s="677"/>
      <c r="CO739" s="550"/>
      <c r="CP739" s="550"/>
      <c r="CQ739" s="451"/>
      <c r="CR739" s="674" t="n">
        <v>0.95</v>
      </c>
      <c r="CS739" s="1"/>
      <c r="CT739" s="433" t="n">
        <f aca="false">3500/CD739*24</f>
        <v>3.87310955367023</v>
      </c>
      <c r="CU739" s="439" t="n">
        <v>6.7</v>
      </c>
      <c r="CV739" s="439"/>
      <c r="CW739" s="440"/>
      <c r="CX739" s="661"/>
      <c r="CY739" s="442"/>
      <c r="CZ739" s="443"/>
      <c r="DA739" s="443"/>
      <c r="DB739" s="443"/>
      <c r="DC739" s="443"/>
      <c r="DD739" s="444"/>
      <c r="DE739" s="441"/>
      <c r="DF739" s="675" t="n">
        <v>18113</v>
      </c>
      <c r="DG739" s="446" t="n">
        <f aca="false">DF739+AF739/2</f>
        <v>20000</v>
      </c>
      <c r="DH739" s="422" t="n">
        <f aca="false">DG739/25000</f>
        <v>0.8</v>
      </c>
      <c r="DI739" s="447" t="n">
        <f aca="false">6700/DG739*24</f>
        <v>8.04</v>
      </c>
      <c r="DJ739" s="439" t="n">
        <v>7.54</v>
      </c>
      <c r="DK739" s="670" t="n">
        <v>4.1</v>
      </c>
      <c r="DL739" s="447" t="n">
        <f aca="false">9500/DG739*24</f>
        <v>11.4</v>
      </c>
      <c r="DM739" s="443" t="n">
        <v>23.1</v>
      </c>
      <c r="DN739" s="443" t="n">
        <v>1.39</v>
      </c>
      <c r="DO739" s="668" t="n">
        <v>7.54</v>
      </c>
      <c r="DP739" s="668"/>
      <c r="DQ739" s="668"/>
      <c r="DR739" s="550"/>
      <c r="DS739" s="550"/>
      <c r="DT739" s="451"/>
      <c r="DU739" s="674" t="n">
        <v>0.96</v>
      </c>
      <c r="DW739" s="447" t="n">
        <f aca="false">3500/DG739*24</f>
        <v>4.2</v>
      </c>
      <c r="DX739" s="439" t="n">
        <v>5.15</v>
      </c>
      <c r="DY739" s="439" t="n">
        <v>7.77</v>
      </c>
      <c r="DZ739" s="440" t="n">
        <v>14.6</v>
      </c>
      <c r="EA739" s="661" t="n">
        <f aca="false">DZ739*3.6</f>
        <v>52.56</v>
      </c>
      <c r="EB739" s="442" t="n">
        <v>7720</v>
      </c>
      <c r="EC739" s="443" t="n">
        <v>7.3</v>
      </c>
      <c r="ED739" s="443" t="n">
        <v>0.28</v>
      </c>
      <c r="EE739" s="443" t="n">
        <v>5.5</v>
      </c>
      <c r="EF739" s="443" t="n">
        <v>0.5</v>
      </c>
      <c r="EG739" s="444" t="n">
        <v>3</v>
      </c>
      <c r="EH739" s="441" t="n">
        <v>16</v>
      </c>
      <c r="EI739" s="430" t="n">
        <f aca="false">DY739</f>
        <v>7.77</v>
      </c>
      <c r="EJ739" s="448" t="n">
        <f aca="false">DZ739</f>
        <v>14.6</v>
      </c>
      <c r="EK739" s="449" t="n">
        <f aca="false">EA739</f>
        <v>52.56</v>
      </c>
      <c r="EL739" s="418" t="n">
        <f aca="false">EB739</f>
        <v>7720</v>
      </c>
      <c r="EM739" s="432" t="n">
        <f aca="false">EC739</f>
        <v>7.3</v>
      </c>
      <c r="EN739" s="432" t="n">
        <f aca="false">ED739</f>
        <v>0.28</v>
      </c>
      <c r="EO739" s="432" t="n">
        <f aca="false">EE739</f>
        <v>5.5</v>
      </c>
      <c r="EP739" s="432" t="n">
        <f aca="false">EF739</f>
        <v>0.5</v>
      </c>
      <c r="EQ739" s="431" t="n">
        <f aca="false">EG739</f>
        <v>3</v>
      </c>
      <c r="ER739" s="449" t="n">
        <f aca="false">EH739</f>
        <v>16</v>
      </c>
      <c r="ES739" s="450" t="n">
        <f aca="false">44000/(BA739+AF739)*24</f>
        <v>25.3310305123777</v>
      </c>
      <c r="ET739" s="451" t="n">
        <f aca="false">(BA739+AF739)/BA$6</f>
        <v>0.83376</v>
      </c>
      <c r="EU739" s="452" t="n">
        <f aca="false">BV739/1000/ES739*24</f>
        <v>0.303338044090909</v>
      </c>
      <c r="EV739" s="451" t="n">
        <f aca="false">EU739/$EU$6</f>
        <v>0.561737118686869</v>
      </c>
      <c r="EW739" s="514" t="n">
        <f aca="false">1-EM739/BY739</f>
        <v>0.675034421604915</v>
      </c>
      <c r="EX739" s="515" t="n">
        <f aca="false">BY739-EM739</f>
        <v>15.1639176741508</v>
      </c>
      <c r="EY739" s="514" t="n">
        <f aca="false">1-EJ739/BU739</f>
        <v>0.574344023323615</v>
      </c>
      <c r="EZ739" s="515" t="n">
        <f aca="false">BU739-EJ739</f>
        <v>19.7</v>
      </c>
      <c r="FA739" s="451" t="n">
        <f aca="false">1-EK739/BV739</f>
        <v>0.835832623440512</v>
      </c>
      <c r="FB739" s="432" t="n">
        <f aca="false">BV739-EK739</f>
        <v>267.601052101324</v>
      </c>
      <c r="FC739" s="453"/>
      <c r="FD739" s="432"/>
      <c r="FE739" s="453" t="n">
        <f aca="false">1-EQ739/CB739</f>
        <v>0.976190476190476</v>
      </c>
      <c r="FF739" s="431" t="n">
        <f aca="false">CB739-EQ739</f>
        <v>123</v>
      </c>
      <c r="FG739" s="406" t="n">
        <v>57600</v>
      </c>
      <c r="FH739" s="665" t="n">
        <v>37</v>
      </c>
      <c r="FI739" s="454"/>
      <c r="FJ739" s="455"/>
      <c r="FK739" s="456" t="n">
        <f aca="false">3000/BS739*24</f>
        <v>1.72711571675302</v>
      </c>
      <c r="FL739" s="531" t="n">
        <v>2400</v>
      </c>
      <c r="FM739" s="456" t="n">
        <f aca="false">FL739/BS739*1000</f>
        <v>57.5705238917674</v>
      </c>
      <c r="FN739" s="531" t="n">
        <v>3336</v>
      </c>
      <c r="FO739" s="533" t="n">
        <f aca="false">FN739/11.15/1.2/1000</f>
        <v>0.24932735426009</v>
      </c>
      <c r="FP739" s="450" t="n">
        <f aca="false">FN739/BS739*1000</f>
        <v>80.0230282095567</v>
      </c>
      <c r="FQ739" s="458" t="n">
        <v>25.2</v>
      </c>
      <c r="FR739" s="459" t="n">
        <f aca="false">FQ739/BS739*1000</f>
        <v>0.604490500863558</v>
      </c>
      <c r="FS739" s="460" t="n">
        <v>7.78</v>
      </c>
      <c r="FT739" s="440" t="n">
        <v>10.5</v>
      </c>
      <c r="FU739" s="661" t="n">
        <f aca="false">FT739*3.6</f>
        <v>37.8</v>
      </c>
      <c r="FV739" s="531" t="n">
        <v>16</v>
      </c>
      <c r="FW739" s="539"/>
      <c r="FX739" s="531"/>
      <c r="FY739" s="453"/>
      <c r="FZ739" s="453"/>
      <c r="GA739" s="430"/>
      <c r="GB739" s="514" t="n">
        <f aca="false">1-FT739/(DZ739+CW739)</f>
        <v>0.280821917808219</v>
      </c>
      <c r="GC739" s="515" t="n">
        <f aca="false">(CW739+DZ739-FT739)</f>
        <v>4.1</v>
      </c>
      <c r="GD739" s="514" t="n">
        <f aca="false">1-FU739/(EA739+CX739)</f>
        <v>0.280821917808219</v>
      </c>
      <c r="GE739" s="528" t="n">
        <f aca="false">CX739+EA739-FU739</f>
        <v>14.76</v>
      </c>
      <c r="GF739" s="462" t="n">
        <f aca="false">4100/BS739*24</f>
        <v>2.36039147956246</v>
      </c>
      <c r="GG739" s="607" t="n">
        <v>12</v>
      </c>
      <c r="GH739" s="451" t="n">
        <f aca="false">GG739/80</f>
        <v>0.15</v>
      </c>
      <c r="GI739" s="406" t="n">
        <v>84</v>
      </c>
      <c r="GJ739" s="463" t="n">
        <f aca="false">GI739/GG739</f>
        <v>7</v>
      </c>
      <c r="GK739" s="464" t="n">
        <f aca="false">GG739/(BS739/24)*1000</f>
        <v>6.90846286701209</v>
      </c>
      <c r="GL739" s="465" t="n">
        <v>7.94</v>
      </c>
      <c r="GM739" s="530" t="n">
        <v>9.1</v>
      </c>
      <c r="GN739" s="407" t="n">
        <f aca="false">GM739*3.6</f>
        <v>32.76</v>
      </c>
      <c r="GO739" s="514" t="n">
        <f aca="false">1-GM739/FT739</f>
        <v>0.133333333333333</v>
      </c>
      <c r="GP739" s="451" t="n">
        <f aca="false">1-GN739/FU739</f>
        <v>0.133333333333334</v>
      </c>
      <c r="GQ739" s="440" t="n">
        <v>8</v>
      </c>
      <c r="GR739" s="456" t="n">
        <f aca="false">4300/BS739*24</f>
        <v>2.475532527346</v>
      </c>
      <c r="GS739" s="532" t="n">
        <f aca="false">HC739</f>
        <v>9.2</v>
      </c>
      <c r="GT739" s="532" t="n">
        <f aca="false">HD739</f>
        <v>28.52</v>
      </c>
      <c r="GU739" s="514" t="n">
        <f aca="false">1-GS739/GM739</f>
        <v>-0.010989010989011</v>
      </c>
      <c r="GV739" s="514" t="n">
        <f aca="false">1-GT739/GN739</f>
        <v>0.129426129426129</v>
      </c>
      <c r="GW739" s="514" t="n">
        <f aca="false">1-HC739/FT739</f>
        <v>0.123809523809524</v>
      </c>
      <c r="GX739" s="514" t="n">
        <f aca="false">1-HD739/FU739</f>
        <v>0.245502645502646</v>
      </c>
      <c r="GY739" s="463" t="n">
        <f aca="false">GK739/(FU739-HD739)</f>
        <v>0.744446429634923</v>
      </c>
      <c r="GZ739" s="406" t="n">
        <v>42964</v>
      </c>
      <c r="HA739" s="439" t="n">
        <v>8.27</v>
      </c>
      <c r="HB739" s="452" t="n">
        <v>8.1</v>
      </c>
      <c r="HC739" s="440" t="n">
        <v>9.2</v>
      </c>
      <c r="HD739" s="464" t="n">
        <f aca="false">HC739*3.1</f>
        <v>28.52</v>
      </c>
      <c r="HE739" s="464" t="n">
        <v>10.5</v>
      </c>
      <c r="HF739" s="464" t="n">
        <f aca="false">HE739*2.7</f>
        <v>28.35</v>
      </c>
      <c r="HH739" s="409" t="n">
        <v>10</v>
      </c>
      <c r="HI739" s="466" t="n">
        <v>7590</v>
      </c>
      <c r="HJ739" s="407" t="n">
        <f aca="false">HI739*0.67</f>
        <v>5085.3</v>
      </c>
      <c r="HK739" s="407"/>
      <c r="HL739" s="550"/>
      <c r="HM739" s="541"/>
      <c r="HN739" s="462" t="n">
        <v>4.86</v>
      </c>
      <c r="HO739" s="408"/>
      <c r="HP739" s="549" t="n">
        <v>0.01</v>
      </c>
      <c r="HQ739" s="519"/>
      <c r="HR739" s="520"/>
      <c r="HS739" s="521" t="n">
        <v>0.13</v>
      </c>
      <c r="HT739" s="522" t="n">
        <v>4</v>
      </c>
      <c r="HU739" s="523" t="n">
        <f aca="false">72500/BA739*24</f>
        <v>45.8933375534104</v>
      </c>
      <c r="HV739" s="514" t="n">
        <f aca="false">1-HC739/BE739</f>
        <v>0.731778425655977</v>
      </c>
      <c r="HW739" s="514" t="n">
        <f aca="false">1-HD739/BF739</f>
        <v>0.823087897773091</v>
      </c>
      <c r="HX739" s="514" t="n">
        <f aca="false">1-HN739/BK739</f>
        <v>0.803238866396761</v>
      </c>
      <c r="HY739" s="676"/>
    </row>
    <row r="740" s="689" customFormat="true" ht="16.05" hidden="false" customHeight="true" outlineLevel="0" collapsed="false">
      <c r="A740" s="401" t="n">
        <v>44222</v>
      </c>
      <c r="B740" s="516" t="n">
        <v>45036</v>
      </c>
      <c r="C740" s="403" t="n">
        <f aca="false">B740/$B$6</f>
        <v>0.90072</v>
      </c>
      <c r="D740" s="404"/>
      <c r="E740" s="405" t="n">
        <v>40.6</v>
      </c>
      <c r="F740" s="407" t="n">
        <f aca="false">E740*4.7</f>
        <v>190.82</v>
      </c>
      <c r="G740" s="407" t="n">
        <f aca="false">F740*B740/1000</f>
        <v>8593.76952</v>
      </c>
      <c r="H740" s="403" t="n">
        <f aca="false">G740/$G$6</f>
        <v>0.3437507808</v>
      </c>
      <c r="I740" s="406"/>
      <c r="J740" s="407"/>
      <c r="K740" s="408"/>
      <c r="L740" s="408"/>
      <c r="M740" s="408"/>
      <c r="N740" s="409"/>
      <c r="O740" s="409"/>
      <c r="P740" s="686" t="n">
        <v>3380</v>
      </c>
      <c r="Q740" s="410" t="n">
        <f aca="false">P740-R740-S740</f>
        <v>3380</v>
      </c>
      <c r="R740" s="687"/>
      <c r="S740" s="687"/>
      <c r="T740" s="404" t="n">
        <v>4.75</v>
      </c>
      <c r="U740" s="410" t="n">
        <f aca="false">V740/2.9</f>
        <v>2836.89655172414</v>
      </c>
      <c r="V740" s="406" t="n">
        <v>8227</v>
      </c>
      <c r="W740" s="406" t="n">
        <v>2290</v>
      </c>
      <c r="X740" s="688" t="n">
        <v>483</v>
      </c>
      <c r="Y740" s="404"/>
      <c r="Z740" s="405"/>
      <c r="AA740" s="406"/>
      <c r="AB740" s="406"/>
      <c r="AC740" s="408"/>
      <c r="AD740" s="408"/>
      <c r="AE740" s="408"/>
      <c r="AF740" s="479" t="n">
        <f aca="false">X740+Q740</f>
        <v>3863</v>
      </c>
      <c r="AG740" s="478" t="n">
        <f aca="false">AF740/$AF$6</f>
        <v>1.5452</v>
      </c>
      <c r="AH740" s="479" t="n">
        <f aca="false">AI740/2.9</f>
        <v>2490.41981486606</v>
      </c>
      <c r="AI740" s="479" t="n">
        <f aca="false">(V740*Q740+F740*X740)/AF740</f>
        <v>7222.21746311157</v>
      </c>
      <c r="AJ740" s="474" t="n">
        <f aca="false">(V740*Q740+X740*F740)/1000</f>
        <v>27899.42606</v>
      </c>
      <c r="AK740" s="478" t="n">
        <f aca="false">AJ740/$AJ$6</f>
        <v>1.23997449155556</v>
      </c>
      <c r="AL740" s="448" t="n">
        <v>38</v>
      </c>
      <c r="AM740" s="451"/>
      <c r="AN740" s="550" t="n">
        <v>5072</v>
      </c>
      <c r="AO740" s="550" t="n">
        <v>4917</v>
      </c>
      <c r="AP740" s="465" t="n">
        <v>7.4</v>
      </c>
      <c r="AQ740" s="440" t="n">
        <v>653</v>
      </c>
      <c r="AR740" s="474" t="n">
        <f aca="false">AQ740*3</f>
        <v>1959</v>
      </c>
      <c r="AS740" s="658" t="n">
        <f aca="false">AR740/AQ740</f>
        <v>3</v>
      </c>
      <c r="AT740" s="550" t="n">
        <v>4950</v>
      </c>
      <c r="AU740" s="440"/>
      <c r="AV740" s="458" t="n">
        <v>1.5</v>
      </c>
      <c r="AW740" s="465" t="n">
        <v>2.65</v>
      </c>
      <c r="AX740" s="465" t="n">
        <v>37.32</v>
      </c>
      <c r="AY740" s="458" t="n">
        <v>7.1</v>
      </c>
      <c r="AZ740" s="458" t="n">
        <v>1.6</v>
      </c>
      <c r="BA740" s="421" t="n">
        <f aca="false">CC740+DF740</f>
        <v>39778</v>
      </c>
      <c r="BB740" s="422" t="n">
        <f aca="false">BA740/$BA$6</f>
        <v>0.79556</v>
      </c>
      <c r="BC740" s="440"/>
      <c r="BD740" s="668" t="n">
        <v>7.84</v>
      </c>
      <c r="BE740" s="669" t="n">
        <v>35.1</v>
      </c>
      <c r="BF740" s="407" t="n">
        <f aca="false">BE740*4.7</f>
        <v>164.97</v>
      </c>
      <c r="BG740" s="548" t="n">
        <v>8390</v>
      </c>
      <c r="BH740" s="407" t="n">
        <f aca="false">BG740*0.67</f>
        <v>5621.3</v>
      </c>
      <c r="BI740" s="550" t="n">
        <v>1587</v>
      </c>
      <c r="BJ740" s="403" t="n">
        <f aca="false">BI740/35.5*(23+35.5)/BH740</f>
        <v>0.465229961592264</v>
      </c>
      <c r="BK740" s="670" t="n">
        <v>19.7</v>
      </c>
      <c r="BL740" s="670" t="n">
        <v>13.4</v>
      </c>
      <c r="BM740" s="671" t="n">
        <v>3.8</v>
      </c>
      <c r="BN740" s="443" t="n">
        <v>1.6</v>
      </c>
      <c r="BO740" s="444" t="n">
        <v>112</v>
      </c>
      <c r="BP740" s="444" t="n">
        <v>32</v>
      </c>
      <c r="BQ740" s="668" t="n">
        <v>6.24</v>
      </c>
      <c r="BR740" s="422" t="n">
        <f aca="false">BQ740/$BQ$6</f>
        <v>0.866666666666667</v>
      </c>
      <c r="BS740" s="410" t="n">
        <f aca="false">BA740+AF740</f>
        <v>43641</v>
      </c>
      <c r="BT740" s="430" t="n">
        <f aca="false">(BD740*BA740+AP740*AF740)/(AF740+BA740)</f>
        <v>7.8010522215348</v>
      </c>
      <c r="BU740" s="431" t="n">
        <f aca="false">(AQ740*Y740+BA740*BE740)/(BA740+Y740)</f>
        <v>35.1</v>
      </c>
      <c r="BV740" s="431" t="n">
        <f aca="false">(BA740*BF740+AR740*AF740)/(AF740+BA740)</f>
        <v>323.773370454389</v>
      </c>
      <c r="BW740" s="431" t="n">
        <f aca="false">(BA740*BG740+AS740*AF740)/(AF740+BA740)</f>
        <v>7647.6022318462</v>
      </c>
      <c r="BX740" s="431" t="n">
        <f aca="false">BW740*0.65</f>
        <v>4970.94145070003</v>
      </c>
      <c r="BY740" s="431" t="n">
        <f aca="false">(BK740*BA740+AZ740*AF740)/BS740</f>
        <v>18.0978300222268</v>
      </c>
      <c r="BZ740" s="431" t="n">
        <f aca="false">(BL740*BA740+AY740*AF740)/BS740</f>
        <v>12.8423386265209</v>
      </c>
      <c r="CA740" s="672" t="n">
        <f aca="false">(BN740*BA740+AZ740*AF740)/BS740</f>
        <v>1.6</v>
      </c>
      <c r="CB740" s="431" t="n">
        <f aca="false">BO740</f>
        <v>112</v>
      </c>
      <c r="CC740" s="550" t="n">
        <v>20873</v>
      </c>
      <c r="CD740" s="412" t="n">
        <f aca="false">CC740+AF740/2</f>
        <v>22804.5</v>
      </c>
      <c r="CE740" s="422" t="n">
        <f aca="false">CD740/25000</f>
        <v>0.91218</v>
      </c>
      <c r="CF740" s="434" t="n">
        <f aca="false">6700/CD740*24</f>
        <v>7.05123988686443</v>
      </c>
      <c r="CG740" s="439" t="n">
        <v>7.57</v>
      </c>
      <c r="CH740" s="670" t="n">
        <v>2.8</v>
      </c>
      <c r="CI740" s="673" t="n">
        <f aca="false">9500/CC740*24</f>
        <v>10.9232022229675</v>
      </c>
      <c r="CJ740" s="454" t="n">
        <v>23.4</v>
      </c>
      <c r="CK740" s="454" t="n">
        <v>2.92</v>
      </c>
      <c r="CL740" s="668" t="n">
        <v>7.55</v>
      </c>
      <c r="CM740" s="677"/>
      <c r="CN740" s="677"/>
      <c r="CO740" s="550"/>
      <c r="CP740" s="550"/>
      <c r="CQ740" s="451"/>
      <c r="CR740" s="674" t="n">
        <v>0.96</v>
      </c>
      <c r="CT740" s="433" t="n">
        <f aca="false">3500/CD740*24</f>
        <v>3.68348352298888</v>
      </c>
      <c r="CU740" s="439" t="n">
        <v>7.21</v>
      </c>
      <c r="CV740" s="439" t="n">
        <v>7.85</v>
      </c>
      <c r="CW740" s="440" t="n">
        <v>13.7</v>
      </c>
      <c r="CX740" s="661" t="n">
        <f aca="false">CW740*3.6</f>
        <v>49.32</v>
      </c>
      <c r="CY740" s="442" t="n">
        <v>7820</v>
      </c>
      <c r="CZ740" s="443" t="n">
        <v>5.8</v>
      </c>
      <c r="DA740" s="443" t="n">
        <v>0.18</v>
      </c>
      <c r="DB740" s="443" t="n">
        <v>4.3</v>
      </c>
      <c r="DC740" s="443" t="n">
        <v>0.45</v>
      </c>
      <c r="DD740" s="444" t="n">
        <v>6</v>
      </c>
      <c r="DE740" s="441" t="n">
        <v>16</v>
      </c>
      <c r="DF740" s="675" t="n">
        <v>18905</v>
      </c>
      <c r="DG740" s="446" t="n">
        <f aca="false">DF740+AF740/2</f>
        <v>20836.5</v>
      </c>
      <c r="DH740" s="422" t="n">
        <f aca="false">DG740/25000</f>
        <v>0.83346</v>
      </c>
      <c r="DI740" s="447" t="n">
        <f aca="false">6700/DG740*24</f>
        <v>7.71722698149881</v>
      </c>
      <c r="DJ740" s="439"/>
      <c r="DK740" s="670"/>
      <c r="DL740" s="447" t="n">
        <f aca="false">9500/DG740*24</f>
        <v>10.9423367648117</v>
      </c>
      <c r="DM740" s="443" t="n">
        <v>23.1</v>
      </c>
      <c r="DN740" s="443" t="n">
        <v>2.47</v>
      </c>
      <c r="DO740" s="668"/>
      <c r="DP740" s="668"/>
      <c r="DQ740" s="668"/>
      <c r="DR740" s="550" t="n">
        <v>5880</v>
      </c>
      <c r="DS740" s="550" t="n">
        <v>3057</v>
      </c>
      <c r="DT740" s="451" t="n">
        <f aca="false">DS740/DR740</f>
        <v>0.519897959183673</v>
      </c>
      <c r="DU740" s="674" t="n">
        <v>0.98</v>
      </c>
      <c r="DW740" s="447" t="n">
        <f aca="false">3500/DG740*24</f>
        <v>4.03138722914117</v>
      </c>
      <c r="DX740" s="439" t="n">
        <v>5.51</v>
      </c>
      <c r="DY740" s="439"/>
      <c r="DZ740" s="440"/>
      <c r="EA740" s="661"/>
      <c r="EB740" s="442"/>
      <c r="EC740" s="443"/>
      <c r="ED740" s="443"/>
      <c r="EE740" s="443"/>
      <c r="EF740" s="443"/>
      <c r="EG740" s="444"/>
      <c r="EH740" s="441"/>
      <c r="EI740" s="430" t="n">
        <f aca="false">CV740</f>
        <v>7.85</v>
      </c>
      <c r="EJ740" s="448" t="n">
        <f aca="false">CW740</f>
        <v>13.7</v>
      </c>
      <c r="EK740" s="449" t="n">
        <f aca="false">CX740</f>
        <v>49.32</v>
      </c>
      <c r="EL740" s="418" t="n">
        <f aca="false">CY740</f>
        <v>7820</v>
      </c>
      <c r="EM740" s="432" t="n">
        <f aca="false">CZ740</f>
        <v>5.8</v>
      </c>
      <c r="EN740" s="432" t="n">
        <f aca="false">DA740</f>
        <v>0.18</v>
      </c>
      <c r="EO740" s="432" t="n">
        <f aca="false">DB740</f>
        <v>4.3</v>
      </c>
      <c r="EP740" s="432" t="n">
        <f aca="false">DC740</f>
        <v>0.45</v>
      </c>
      <c r="EQ740" s="431" t="n">
        <f aca="false">DD740</f>
        <v>6</v>
      </c>
      <c r="ER740" s="449" t="n">
        <f aca="false">DE740</f>
        <v>16</v>
      </c>
      <c r="ES740" s="450" t="n">
        <f aca="false">44000/(BA740+AF740)*24</f>
        <v>24.1974290231663</v>
      </c>
      <c r="ET740" s="451" t="n">
        <f aca="false">(BA740+AF740)/BA$6</f>
        <v>0.87282</v>
      </c>
      <c r="EU740" s="452" t="n">
        <f aca="false">BV740/1000/ES740*24</f>
        <v>0.321131674090909</v>
      </c>
      <c r="EV740" s="451" t="n">
        <f aca="false">EU740/$EU$6</f>
        <v>0.594688285353535</v>
      </c>
      <c r="EW740" s="514" t="n">
        <f aca="false">1-EM740/BY740</f>
        <v>0.679519589206179</v>
      </c>
      <c r="EX740" s="515" t="n">
        <f aca="false">BY740-EM740</f>
        <v>12.2978300222268</v>
      </c>
      <c r="EY740" s="514" t="n">
        <f aca="false">1-EJ740/BU740</f>
        <v>0.60968660968661</v>
      </c>
      <c r="EZ740" s="515" t="n">
        <f aca="false">BU740-EJ740</f>
        <v>21.4</v>
      </c>
      <c r="FA740" s="451" t="n">
        <f aca="false">1-EK740/BV740</f>
        <v>0.847671227776443</v>
      </c>
      <c r="FB740" s="432" t="n">
        <f aca="false">BV740-EK740</f>
        <v>274.453370454389</v>
      </c>
      <c r="FC740" s="453" t="n">
        <f aca="false">1-EP740/CA740</f>
        <v>0.71875</v>
      </c>
      <c r="FD740" s="432" t="n">
        <f aca="false">CA740-EP740</f>
        <v>1.15</v>
      </c>
      <c r="FE740" s="453" t="n">
        <f aca="false">1-EQ740/CB740</f>
        <v>0.946428571428571</v>
      </c>
      <c r="FF740" s="431" t="n">
        <f aca="false">CB740-EQ740</f>
        <v>106</v>
      </c>
      <c r="FG740" s="406" t="n">
        <v>57600</v>
      </c>
      <c r="FH740" s="665"/>
      <c r="FI740" s="454"/>
      <c r="FJ740" s="455"/>
      <c r="FK740" s="456" t="n">
        <f aca="false">3000/BS740*24</f>
        <v>1.64982470612497</v>
      </c>
      <c r="FL740" s="531" t="n">
        <v>1200</v>
      </c>
      <c r="FM740" s="456" t="n">
        <f aca="false">FL740/BS740*1000</f>
        <v>27.4970784354162</v>
      </c>
      <c r="FN740" s="531" t="n">
        <v>3058</v>
      </c>
      <c r="FO740" s="533" t="n">
        <f aca="false">FN740/11.15/1.2/1000</f>
        <v>0.228550074738416</v>
      </c>
      <c r="FP740" s="450" t="n">
        <f aca="false">FN740/BS740*1000</f>
        <v>70.0717215462524</v>
      </c>
      <c r="FQ740" s="458" t="n">
        <v>25.2</v>
      </c>
      <c r="FR740" s="459" t="n">
        <f aca="false">FQ740/BS740*1000</f>
        <v>0.577438647143741</v>
      </c>
      <c r="FS740" s="460" t="n">
        <v>7.73</v>
      </c>
      <c r="FT740" s="440" t="n">
        <v>12.4</v>
      </c>
      <c r="FU740" s="661" t="n">
        <f aca="false">FT740*3.6</f>
        <v>44.64</v>
      </c>
      <c r="FV740" s="531" t="n">
        <v>16</v>
      </c>
      <c r="FW740" s="539" t="n">
        <v>0.14</v>
      </c>
      <c r="FX740" s="531" t="n">
        <v>8</v>
      </c>
      <c r="FY740" s="453" t="n">
        <f aca="false">1-FV740/(EG740+DD740)</f>
        <v>-1.66666666666667</v>
      </c>
      <c r="FZ740" s="453" t="n">
        <f aca="false">1-FW740/(EF740+DC740)</f>
        <v>0.688888888888889</v>
      </c>
      <c r="GA740" s="430" t="n">
        <f aca="false">EF740+DC740-FW740</f>
        <v>0.31</v>
      </c>
      <c r="GB740" s="514" t="n">
        <f aca="false">1-FT740/(DZ740+CW740)</f>
        <v>0.094890510948905</v>
      </c>
      <c r="GC740" s="515" t="n">
        <f aca="false">(CW740+DZ740-FT740)</f>
        <v>1.3</v>
      </c>
      <c r="GD740" s="514" t="n">
        <f aca="false">1-FU740/(EA740+CX740)</f>
        <v>0.0948905109489051</v>
      </c>
      <c r="GE740" s="528" t="n">
        <f aca="false">CX740+EA740-FU740</f>
        <v>4.68</v>
      </c>
      <c r="GF740" s="462" t="n">
        <f aca="false">4100/BS740*24</f>
        <v>2.25476043170413</v>
      </c>
      <c r="GG740" s="607" t="n">
        <v>12</v>
      </c>
      <c r="GH740" s="451" t="n">
        <f aca="false">GG740/80</f>
        <v>0.15</v>
      </c>
      <c r="GI740" s="406" t="n">
        <v>84</v>
      </c>
      <c r="GJ740" s="463" t="n">
        <f aca="false">GI740/GG740</f>
        <v>7</v>
      </c>
      <c r="GK740" s="464" t="n">
        <f aca="false">GG740/(BS740/24)*1000</f>
        <v>6.5992988244999</v>
      </c>
      <c r="GL740" s="465" t="n">
        <v>7.9</v>
      </c>
      <c r="GM740" s="530" t="n">
        <v>11.7</v>
      </c>
      <c r="GN740" s="407" t="n">
        <f aca="false">GM740*3.6</f>
        <v>42.12</v>
      </c>
      <c r="GO740" s="514" t="n">
        <f aca="false">1-GM740/FT740</f>
        <v>0.0564516129032259</v>
      </c>
      <c r="GP740" s="451" t="n">
        <f aca="false">1-GN740/FU740</f>
        <v>0.0564516129032259</v>
      </c>
      <c r="GQ740" s="440" t="n">
        <v>8</v>
      </c>
      <c r="GR740" s="456" t="n">
        <f aca="false">4300/BS740*24</f>
        <v>2.3647487454458</v>
      </c>
      <c r="GS740" s="532" t="n">
        <f aca="false">HC740</f>
        <v>11.8</v>
      </c>
      <c r="GT740" s="532" t="n">
        <f aca="false">HD740</f>
        <v>36.58</v>
      </c>
      <c r="GU740" s="514" t="n">
        <f aca="false">1-GS740/GM740</f>
        <v>-0.00854700854700874</v>
      </c>
      <c r="GV740" s="514" t="n">
        <f aca="false">1-GT740/GN740</f>
        <v>0.131528964862298</v>
      </c>
      <c r="GW740" s="514" t="n">
        <f aca="false">1-HC740/FT740</f>
        <v>0.0483870967741935</v>
      </c>
      <c r="GX740" s="514" t="n">
        <f aca="false">1-HD740/FU740</f>
        <v>0.180555555555555</v>
      </c>
      <c r="GY740" s="463" t="n">
        <f aca="false">GK740/(FU740-HD740)</f>
        <v>0.818771566315124</v>
      </c>
      <c r="GZ740" s="406" t="n">
        <v>44044</v>
      </c>
      <c r="HA740" s="439" t="n">
        <v>8.24</v>
      </c>
      <c r="HB740" s="452" t="n">
        <v>8.1</v>
      </c>
      <c r="HC740" s="440" t="n">
        <v>11.8</v>
      </c>
      <c r="HD740" s="464" t="n">
        <f aca="false">HC740*3.1</f>
        <v>36.58</v>
      </c>
      <c r="HE740" s="464" t="n">
        <v>11.5</v>
      </c>
      <c r="HF740" s="464" t="n">
        <f aca="false">HE740*2.7</f>
        <v>31.05</v>
      </c>
      <c r="HH740" s="409" t="n">
        <v>8</v>
      </c>
      <c r="HI740" s="466" t="n">
        <v>7640</v>
      </c>
      <c r="HJ740" s="407" t="n">
        <f aca="false">HI740*0.67</f>
        <v>5118.8</v>
      </c>
      <c r="HK740" s="407" t="n">
        <v>266</v>
      </c>
      <c r="HL740" s="550" t="n">
        <v>1409</v>
      </c>
      <c r="HM740" s="541" t="n">
        <v>6.3</v>
      </c>
      <c r="HN740" s="462" t="n">
        <v>5.16</v>
      </c>
      <c r="HO740" s="408" t="n">
        <v>0.17</v>
      </c>
      <c r="HP740" s="549" t="n">
        <v>0.01</v>
      </c>
      <c r="HQ740" s="519" t="n">
        <v>5</v>
      </c>
      <c r="HR740" s="520" t="n">
        <v>0.14</v>
      </c>
      <c r="HS740" s="521" t="n">
        <v>0.15</v>
      </c>
      <c r="HT740" s="522" t="n">
        <v>4</v>
      </c>
      <c r="HU740" s="523" t="n">
        <f aca="false">72500/BA740*24</f>
        <v>43.7427723867464</v>
      </c>
      <c r="HV740" s="514" t="n">
        <f aca="false">1-HC740/BE740</f>
        <v>0.663817663817664</v>
      </c>
      <c r="HW740" s="514" t="n">
        <f aca="false">1-HD740/BF740</f>
        <v>0.778262714432927</v>
      </c>
      <c r="HX740" s="514" t="n">
        <f aca="false">1-HN740/BK740</f>
        <v>0.738071065989848</v>
      </c>
      <c r="HY740" s="676"/>
    </row>
    <row r="741" s="689" customFormat="true" ht="16.05" hidden="false" customHeight="true" outlineLevel="0" collapsed="false">
      <c r="A741" s="401" t="n">
        <v>44223</v>
      </c>
      <c r="B741" s="516" t="n">
        <v>39860</v>
      </c>
      <c r="C741" s="403" t="n">
        <f aca="false">B741/$B$6</f>
        <v>0.7972</v>
      </c>
      <c r="D741" s="404"/>
      <c r="E741" s="405" t="n">
        <v>30.4</v>
      </c>
      <c r="F741" s="407" t="n">
        <f aca="false">E741*4.7</f>
        <v>142.88</v>
      </c>
      <c r="G741" s="407" t="n">
        <f aca="false">F741*B741/1000</f>
        <v>5695.1968</v>
      </c>
      <c r="H741" s="403" t="n">
        <f aca="false">G741/$G$6</f>
        <v>0.227807872</v>
      </c>
      <c r="I741" s="406"/>
      <c r="J741" s="407"/>
      <c r="K741" s="408"/>
      <c r="L741" s="408"/>
      <c r="M741" s="408"/>
      <c r="N741" s="409"/>
      <c r="O741" s="409"/>
      <c r="P741" s="686" t="n">
        <v>3363</v>
      </c>
      <c r="Q741" s="410" t="n">
        <f aca="false">P741-R741-S741</f>
        <v>3363</v>
      </c>
      <c r="R741" s="687"/>
      <c r="S741" s="687"/>
      <c r="T741" s="404" t="n">
        <v>4.79</v>
      </c>
      <c r="U741" s="410" t="n">
        <f aca="false">V741/2.9</f>
        <v>2793.79310344828</v>
      </c>
      <c r="V741" s="406" t="n">
        <v>8102</v>
      </c>
      <c r="W741" s="406" t="n">
        <v>2472</v>
      </c>
      <c r="X741" s="688" t="n">
        <v>466</v>
      </c>
      <c r="Y741" s="404"/>
      <c r="Z741" s="405"/>
      <c r="AA741" s="406"/>
      <c r="AB741" s="406"/>
      <c r="AC741" s="408"/>
      <c r="AD741" s="408"/>
      <c r="AE741" s="408"/>
      <c r="AF741" s="479" t="n">
        <f aca="false">X741+Q741</f>
        <v>3829</v>
      </c>
      <c r="AG741" s="478" t="n">
        <f aca="false">AF741/$AF$6</f>
        <v>1.5316</v>
      </c>
      <c r="AH741" s="479" t="n">
        <f aca="false">AI741/2.9</f>
        <v>2459.77684639007</v>
      </c>
      <c r="AI741" s="479" t="n">
        <f aca="false">(V741*Q741+F741*X741)/AF741</f>
        <v>7133.35285453121</v>
      </c>
      <c r="AJ741" s="474" t="n">
        <f aca="false">(V741*Q741+X741*F741)/1000</f>
        <v>27313.60808</v>
      </c>
      <c r="AK741" s="478" t="n">
        <f aca="false">AJ741/$AJ$6</f>
        <v>1.21393813688889</v>
      </c>
      <c r="AL741" s="448" t="n">
        <v>39</v>
      </c>
      <c r="AM741" s="451"/>
      <c r="AN741" s="550" t="n">
        <v>4426</v>
      </c>
      <c r="AO741" s="550" t="n">
        <v>4337</v>
      </c>
      <c r="AP741" s="465" t="n">
        <v>7.32</v>
      </c>
      <c r="AQ741" s="440" t="n">
        <v>628</v>
      </c>
      <c r="AR741" s="474" t="n">
        <f aca="false">AQ741*3</f>
        <v>1884</v>
      </c>
      <c r="AS741" s="658" t="n">
        <f aca="false">AR741/AQ741</f>
        <v>3</v>
      </c>
      <c r="AT741" s="550" t="n">
        <v>5040</v>
      </c>
      <c r="AU741" s="440"/>
      <c r="AV741" s="458" t="n">
        <v>1.1</v>
      </c>
      <c r="AW741" s="465"/>
      <c r="AX741" s="465"/>
      <c r="AY741" s="458"/>
      <c r="AZ741" s="458"/>
      <c r="BA741" s="421" t="n">
        <f aca="false">CC741+DF741</f>
        <v>39994</v>
      </c>
      <c r="BB741" s="422" t="n">
        <f aca="false">BA741/$BA$6</f>
        <v>0.79988</v>
      </c>
      <c r="BC741" s="440"/>
      <c r="BD741" s="668" t="n">
        <v>7.86</v>
      </c>
      <c r="BE741" s="669" t="n">
        <v>30.9</v>
      </c>
      <c r="BF741" s="407" t="n">
        <f aca="false">BE741*4.7</f>
        <v>145.23</v>
      </c>
      <c r="BG741" s="548" t="n">
        <v>8540</v>
      </c>
      <c r="BH741" s="407" t="n">
        <f aca="false">BG741*0.67</f>
        <v>5721.8</v>
      </c>
      <c r="BI741" s="550"/>
      <c r="BJ741" s="403"/>
      <c r="BK741" s="670" t="n">
        <v>17.2</v>
      </c>
      <c r="BL741" s="670"/>
      <c r="BM741" s="671"/>
      <c r="BN741" s="443"/>
      <c r="BO741" s="444" t="n">
        <v>196</v>
      </c>
      <c r="BP741" s="444"/>
      <c r="BQ741" s="668" t="n">
        <v>5.95</v>
      </c>
      <c r="BR741" s="422" t="n">
        <f aca="false">BQ741/$BQ$6</f>
        <v>0.826388888888889</v>
      </c>
      <c r="BS741" s="410" t="n">
        <f aca="false">BA741+AF741</f>
        <v>43823</v>
      </c>
      <c r="BT741" s="430" t="n">
        <f aca="false">(BD741*BA741+AP741*AF741)/(AF741+BA741)</f>
        <v>7.81281792665952</v>
      </c>
      <c r="BU741" s="431" t="n">
        <f aca="false">(AQ741*Y741+BA741*BE741)/(BA741+Y741)</f>
        <v>30.9</v>
      </c>
      <c r="BV741" s="431" t="n">
        <f aca="false">(BA741*BF741+AR741*AF741)/(AF741+BA741)</f>
        <v>297.15365493006</v>
      </c>
      <c r="BW741" s="431" t="n">
        <f aca="false">(BA741*BG741+AS741*AF741)/(AF741+BA741)</f>
        <v>7794.08637017092</v>
      </c>
      <c r="BX741" s="431" t="n">
        <f aca="false">BW741*0.65</f>
        <v>5066.15614061109</v>
      </c>
      <c r="BY741" s="431" t="n">
        <f aca="false">(BK741*BA741+AZ741*AF741)/BS741</f>
        <v>15.6971635898957</v>
      </c>
      <c r="BZ741" s="431"/>
      <c r="CA741" s="672"/>
      <c r="CB741" s="431" t="n">
        <f aca="false">BO741</f>
        <v>196</v>
      </c>
      <c r="CC741" s="550" t="n">
        <v>21269</v>
      </c>
      <c r="CD741" s="412" t="n">
        <f aca="false">CC741+AF741/2</f>
        <v>23183.5</v>
      </c>
      <c r="CE741" s="422" t="n">
        <f aca="false">CD741/25000</f>
        <v>0.92734</v>
      </c>
      <c r="CF741" s="434" t="n">
        <f aca="false">6700/CD741*24</f>
        <v>6.93596739060108</v>
      </c>
      <c r="CG741" s="439"/>
      <c r="CH741" s="670"/>
      <c r="CI741" s="673" t="n">
        <f aca="false">9500/CC741*24</f>
        <v>10.7198269782312</v>
      </c>
      <c r="CJ741" s="454" t="n">
        <v>22.5</v>
      </c>
      <c r="CK741" s="454" t="n">
        <v>1.05</v>
      </c>
      <c r="CL741" s="668"/>
      <c r="CM741" s="677"/>
      <c r="CN741" s="677"/>
      <c r="CO741" s="550"/>
      <c r="CP741" s="550"/>
      <c r="CQ741" s="451"/>
      <c r="CR741" s="674" t="n">
        <v>0.95</v>
      </c>
      <c r="CT741" s="433" t="n">
        <f aca="false">3500/CD741*24</f>
        <v>3.62326654732892</v>
      </c>
      <c r="CU741" s="439" t="n">
        <v>6.56</v>
      </c>
      <c r="CV741" s="439"/>
      <c r="CW741" s="440"/>
      <c r="CX741" s="661"/>
      <c r="CY741" s="442"/>
      <c r="CZ741" s="443"/>
      <c r="DA741" s="443"/>
      <c r="DB741" s="443"/>
      <c r="DC741" s="443"/>
      <c r="DD741" s="444"/>
      <c r="DE741" s="441"/>
      <c r="DF741" s="675" t="n">
        <v>18725</v>
      </c>
      <c r="DG741" s="446" t="n">
        <f aca="false">DF741+AF741/2</f>
        <v>20639.5</v>
      </c>
      <c r="DH741" s="422" t="n">
        <f aca="false">DG741/25000</f>
        <v>0.82558</v>
      </c>
      <c r="DI741" s="447" t="n">
        <f aca="false">6700/DG741*24</f>
        <v>7.79088640713196</v>
      </c>
      <c r="DJ741" s="439" t="n">
        <v>7.51</v>
      </c>
      <c r="DK741" s="670" t="n">
        <v>2.9</v>
      </c>
      <c r="DL741" s="447" t="n">
        <f aca="false">9500/DG741*24</f>
        <v>11.0467792339931</v>
      </c>
      <c r="DM741" s="443" t="n">
        <v>22.5</v>
      </c>
      <c r="DN741" s="443" t="n">
        <v>2.29</v>
      </c>
      <c r="DO741" s="668" t="n">
        <v>7.47</v>
      </c>
      <c r="DP741" s="668"/>
      <c r="DQ741" s="668"/>
      <c r="DR741" s="550"/>
      <c r="DS741" s="550"/>
      <c r="DT741" s="451"/>
      <c r="DU741" s="674" t="n">
        <v>0.96</v>
      </c>
      <c r="DW741" s="447" t="n">
        <f aca="false">3500/DG741*24</f>
        <v>4.0698660335764</v>
      </c>
      <c r="DX741" s="439" t="n">
        <v>5.05</v>
      </c>
      <c r="DY741" s="439" t="n">
        <v>7.67</v>
      </c>
      <c r="DZ741" s="440" t="n">
        <v>12.8</v>
      </c>
      <c r="EA741" s="661" t="n">
        <f aca="false">DZ741*3.6</f>
        <v>46.08</v>
      </c>
      <c r="EB741" s="442" t="n">
        <v>7870</v>
      </c>
      <c r="EC741" s="443" t="n">
        <v>6.1</v>
      </c>
      <c r="ED741" s="443" t="n">
        <v>0.27</v>
      </c>
      <c r="EE741" s="443" t="n">
        <v>4.1</v>
      </c>
      <c r="EF741" s="443" t="n">
        <v>0.5</v>
      </c>
      <c r="EG741" s="444" t="n">
        <v>5</v>
      </c>
      <c r="EH741" s="441" t="n">
        <v>16</v>
      </c>
      <c r="EI741" s="430" t="n">
        <f aca="false">DY741</f>
        <v>7.67</v>
      </c>
      <c r="EJ741" s="448" t="n">
        <f aca="false">DZ741</f>
        <v>12.8</v>
      </c>
      <c r="EK741" s="449" t="n">
        <f aca="false">EA741</f>
        <v>46.08</v>
      </c>
      <c r="EL741" s="418" t="n">
        <f aca="false">EB741</f>
        <v>7870</v>
      </c>
      <c r="EM741" s="432" t="n">
        <f aca="false">EC741</f>
        <v>6.1</v>
      </c>
      <c r="EN741" s="432" t="n">
        <f aca="false">ED741</f>
        <v>0.27</v>
      </c>
      <c r="EO741" s="432" t="n">
        <f aca="false">EE741</f>
        <v>4.1</v>
      </c>
      <c r="EP741" s="432" t="n">
        <f aca="false">EF741</f>
        <v>0.5</v>
      </c>
      <c r="EQ741" s="431" t="n">
        <f aca="false">EG741</f>
        <v>5</v>
      </c>
      <c r="ER741" s="449" t="n">
        <f aca="false">EH741</f>
        <v>16</v>
      </c>
      <c r="ES741" s="450" t="n">
        <f aca="false">44000/(BA741+AF741)*24</f>
        <v>24.0969353992196</v>
      </c>
      <c r="ET741" s="451" t="n">
        <f aca="false">(BA741+AF741)/BA$6</f>
        <v>0.87646</v>
      </c>
      <c r="EU741" s="452" t="n">
        <f aca="false">BV741/1000/ES741*24</f>
        <v>0.295958286818182</v>
      </c>
      <c r="EV741" s="451" t="n">
        <f aca="false">EU741/$EU$6</f>
        <v>0.548070901515152</v>
      </c>
      <c r="EW741" s="514" t="n">
        <f aca="false">1-EM741/BY741</f>
        <v>0.611394761539812</v>
      </c>
      <c r="EX741" s="515" t="n">
        <f aca="false">BY741-EM741</f>
        <v>9.59716358989572</v>
      </c>
      <c r="EY741" s="514" t="n">
        <f aca="false">1-EJ741/BU741</f>
        <v>0.585760517799353</v>
      </c>
      <c r="EZ741" s="515" t="n">
        <f aca="false">BU741-EJ741</f>
        <v>18.1</v>
      </c>
      <c r="FA741" s="451" t="n">
        <f aca="false">1-EK741/BV741</f>
        <v>0.844928712013165</v>
      </c>
      <c r="FB741" s="432" t="n">
        <f aca="false">BV741-EK741</f>
        <v>251.07365493006</v>
      </c>
      <c r="FC741" s="453"/>
      <c r="FD741" s="432"/>
      <c r="FE741" s="453" t="n">
        <f aca="false">1-EQ741/CB741</f>
        <v>0.974489795918367</v>
      </c>
      <c r="FF741" s="431" t="n">
        <f aca="false">CB741-EQ741</f>
        <v>191</v>
      </c>
      <c r="FG741" s="406" t="n">
        <v>57600</v>
      </c>
      <c r="FH741" s="665"/>
      <c r="FI741" s="454" t="n">
        <v>31.8</v>
      </c>
      <c r="FJ741" s="455"/>
      <c r="FK741" s="456" t="n">
        <f aca="false">3000/BS741*24</f>
        <v>1.64297286812861</v>
      </c>
      <c r="FL741" s="531" t="n">
        <v>1000</v>
      </c>
      <c r="FM741" s="456" t="n">
        <f aca="false">FL741/BS741*1000</f>
        <v>22.8190676128973</v>
      </c>
      <c r="FN741" s="531" t="n">
        <v>2919</v>
      </c>
      <c r="FO741" s="533" t="n">
        <f aca="false">FN741/11.15/1.2/1000</f>
        <v>0.218161434977578</v>
      </c>
      <c r="FP741" s="450" t="n">
        <f aca="false">FN741/BS741*1000</f>
        <v>66.6088583620473</v>
      </c>
      <c r="FQ741" s="458" t="n">
        <v>25.2</v>
      </c>
      <c r="FR741" s="459" t="n">
        <f aca="false">FQ741/BS741*1000</f>
        <v>0.575040503845013</v>
      </c>
      <c r="FS741" s="460" t="n">
        <v>7.73</v>
      </c>
      <c r="FT741" s="440" t="n">
        <v>11.2</v>
      </c>
      <c r="FU741" s="661" t="n">
        <f aca="false">FT741*3.6</f>
        <v>40.32</v>
      </c>
      <c r="FV741" s="531" t="n">
        <v>6</v>
      </c>
      <c r="FW741" s="539"/>
      <c r="FX741" s="531"/>
      <c r="FY741" s="453"/>
      <c r="FZ741" s="453"/>
      <c r="GA741" s="430"/>
      <c r="GB741" s="514" t="n">
        <f aca="false">1-FT741/(DZ741+CW741)</f>
        <v>0.125</v>
      </c>
      <c r="GC741" s="515" t="n">
        <f aca="false">(CW741+DZ741-FT741)</f>
        <v>1.6</v>
      </c>
      <c r="GD741" s="514" t="n">
        <f aca="false">1-FU741/(EA741+CX741)</f>
        <v>0.125</v>
      </c>
      <c r="GE741" s="528" t="n">
        <f aca="false">CX741+EA741-FU741</f>
        <v>5.76000000000001</v>
      </c>
      <c r="GF741" s="462" t="n">
        <f aca="false">4100/BS741*24</f>
        <v>2.2453962531091</v>
      </c>
      <c r="GG741" s="607" t="n">
        <v>12</v>
      </c>
      <c r="GH741" s="451" t="n">
        <f aca="false">GG741/80</f>
        <v>0.15</v>
      </c>
      <c r="GI741" s="406" t="n">
        <v>84</v>
      </c>
      <c r="GJ741" s="463" t="n">
        <f aca="false">GI741/GG741</f>
        <v>7</v>
      </c>
      <c r="GK741" s="464" t="n">
        <f aca="false">GG741/(BS741/24)*1000</f>
        <v>6.57189147251443</v>
      </c>
      <c r="GL741" s="465" t="n">
        <v>7.89</v>
      </c>
      <c r="GM741" s="530" t="n">
        <v>10.7</v>
      </c>
      <c r="GN741" s="407" t="n">
        <f aca="false">GM741*3.6</f>
        <v>38.52</v>
      </c>
      <c r="GO741" s="514" t="n">
        <f aca="false">1-GM741/FT741</f>
        <v>0.0446428571428571</v>
      </c>
      <c r="GP741" s="451" t="n">
        <f aca="false">1-GN741/FU741</f>
        <v>0.0446428571428572</v>
      </c>
      <c r="GQ741" s="440" t="n">
        <v>8</v>
      </c>
      <c r="GR741" s="456" t="n">
        <f aca="false">4300/BS741*24</f>
        <v>2.354927777651</v>
      </c>
      <c r="GS741" s="532" t="n">
        <f aca="false">HC741</f>
        <v>10.4</v>
      </c>
      <c r="GT741" s="532" t="n">
        <f aca="false">HD741</f>
        <v>32.24</v>
      </c>
      <c r="GU741" s="514" t="n">
        <f aca="false">1-GS741/GM741</f>
        <v>0.02803738317757</v>
      </c>
      <c r="GV741" s="514" t="n">
        <f aca="false">1-GT741/GN741</f>
        <v>0.163032191069574</v>
      </c>
      <c r="GW741" s="514" t="n">
        <f aca="false">1-HC741/FT741</f>
        <v>0.0714285714285713</v>
      </c>
      <c r="GX741" s="514" t="n">
        <f aca="false">1-HD741/FU741</f>
        <v>0.200396825396825</v>
      </c>
      <c r="GY741" s="463" t="n">
        <f aca="false">GK741/(FU741-HD741)</f>
        <v>0.813352905014163</v>
      </c>
      <c r="GZ741" s="406" t="n">
        <v>44532</v>
      </c>
      <c r="HA741" s="439" t="n">
        <v>8.21</v>
      </c>
      <c r="HB741" s="452" t="n">
        <v>8.09</v>
      </c>
      <c r="HC741" s="440" t="n">
        <v>10.4</v>
      </c>
      <c r="HD741" s="464" t="n">
        <f aca="false">HC741*3.1</f>
        <v>32.24</v>
      </c>
      <c r="HE741" s="464" t="n">
        <v>11.1</v>
      </c>
      <c r="HF741" s="464" t="n">
        <f aca="false">HE741*2.7</f>
        <v>29.97</v>
      </c>
      <c r="HH741" s="409" t="n">
        <v>10</v>
      </c>
      <c r="HI741" s="466" t="n">
        <v>7660</v>
      </c>
      <c r="HJ741" s="407" t="n">
        <f aca="false">HI741*0.67</f>
        <v>5132.2</v>
      </c>
      <c r="HK741" s="407"/>
      <c r="HL741" s="550"/>
      <c r="HM741" s="541"/>
      <c r="HN741" s="462" t="n">
        <v>4.48</v>
      </c>
      <c r="HO741" s="408"/>
      <c r="HP741" s="549" t="n">
        <v>0.01</v>
      </c>
      <c r="HQ741" s="519"/>
      <c r="HR741" s="520"/>
      <c r="HS741" s="521" t="n">
        <v>0.15</v>
      </c>
      <c r="HT741" s="522" t="n">
        <v>4</v>
      </c>
      <c r="HU741" s="523" t="n">
        <f aca="false">72500/BA741*24</f>
        <v>43.5065259788968</v>
      </c>
      <c r="HV741" s="514" t="n">
        <f aca="false">1-HC741/BE741</f>
        <v>0.663430420711974</v>
      </c>
      <c r="HW741" s="514" t="n">
        <f aca="false">1-HD741/BF741</f>
        <v>0.778007298767472</v>
      </c>
      <c r="HX741" s="514" t="n">
        <f aca="false">1-HN741/BK741</f>
        <v>0.73953488372093</v>
      </c>
      <c r="HY741" s="676"/>
    </row>
    <row r="742" s="689" customFormat="true" ht="16.05" hidden="false" customHeight="true" outlineLevel="0" collapsed="false">
      <c r="A742" s="401" t="n">
        <v>44224</v>
      </c>
      <c r="B742" s="516" t="n">
        <v>43179</v>
      </c>
      <c r="C742" s="403" t="n">
        <f aca="false">B742/$B$6</f>
        <v>0.86358</v>
      </c>
      <c r="D742" s="404"/>
      <c r="E742" s="405" t="n">
        <v>35</v>
      </c>
      <c r="F742" s="407" t="n">
        <f aca="false">E742*4.7</f>
        <v>164.5</v>
      </c>
      <c r="G742" s="407" t="n">
        <f aca="false">F742*B742/1000</f>
        <v>7102.9455</v>
      </c>
      <c r="H742" s="403" t="n">
        <f aca="false">G742/$G$6</f>
        <v>0.28411782</v>
      </c>
      <c r="I742" s="406"/>
      <c r="J742" s="407"/>
      <c r="K742" s="408"/>
      <c r="L742" s="408"/>
      <c r="M742" s="408"/>
      <c r="N742" s="409"/>
      <c r="O742" s="409"/>
      <c r="P742" s="686" t="n">
        <v>3325</v>
      </c>
      <c r="Q742" s="410" t="n">
        <f aca="false">P742-R742-S742</f>
        <v>3325</v>
      </c>
      <c r="R742" s="687"/>
      <c r="S742" s="687"/>
      <c r="T742" s="404" t="n">
        <v>5.01</v>
      </c>
      <c r="U742" s="410" t="n">
        <f aca="false">V742/2.9</f>
        <v>3073.10344827586</v>
      </c>
      <c r="V742" s="406" t="n">
        <v>8912</v>
      </c>
      <c r="W742" s="406" t="n">
        <v>2430</v>
      </c>
      <c r="X742" s="688" t="n">
        <v>483</v>
      </c>
      <c r="Y742" s="404"/>
      <c r="Z742" s="405"/>
      <c r="AA742" s="406"/>
      <c r="AB742" s="406"/>
      <c r="AC742" s="408"/>
      <c r="AD742" s="408"/>
      <c r="AE742" s="408"/>
      <c r="AF742" s="479" t="n">
        <f aca="false">X742+Q742</f>
        <v>3808</v>
      </c>
      <c r="AG742" s="478" t="n">
        <f aca="false">AF742/$AF$6</f>
        <v>1.5232</v>
      </c>
      <c r="AH742" s="479" t="n">
        <f aca="false">AI742/2.9</f>
        <v>2690.51121957404</v>
      </c>
      <c r="AI742" s="479" t="n">
        <f aca="false">(V742*Q742+F742*X742)/AF742</f>
        <v>7802.48253676471</v>
      </c>
      <c r="AJ742" s="474" t="n">
        <f aca="false">(V742*Q742+X742*F742)/1000</f>
        <v>29711.8535</v>
      </c>
      <c r="AK742" s="478" t="n">
        <f aca="false">AJ742/$AJ$6</f>
        <v>1.32052682222222</v>
      </c>
      <c r="AL742" s="448" t="n">
        <v>40</v>
      </c>
      <c r="AM742" s="451"/>
      <c r="AN742" s="550" t="n">
        <v>4447</v>
      </c>
      <c r="AO742" s="550" t="n">
        <v>4035</v>
      </c>
      <c r="AP742" s="465" t="n">
        <v>7.25</v>
      </c>
      <c r="AQ742" s="440" t="n">
        <v>666</v>
      </c>
      <c r="AR742" s="474" t="n">
        <f aca="false">AQ742*3</f>
        <v>1998</v>
      </c>
      <c r="AS742" s="658" t="n">
        <f aca="false">AR742/AQ742</f>
        <v>3</v>
      </c>
      <c r="AT742" s="550" t="n">
        <v>5090</v>
      </c>
      <c r="AU742" s="440"/>
      <c r="AV742" s="458" t="n">
        <v>1.4</v>
      </c>
      <c r="AW742" s="465"/>
      <c r="AX742" s="465"/>
      <c r="AY742" s="458"/>
      <c r="AZ742" s="458"/>
      <c r="BA742" s="421" t="n">
        <f aca="false">CC742+DF742</f>
        <v>40603</v>
      </c>
      <c r="BB742" s="422" t="n">
        <f aca="false">BA742/$BA$6</f>
        <v>0.81206</v>
      </c>
      <c r="BC742" s="440"/>
      <c r="BD742" s="668" t="n">
        <v>7.81</v>
      </c>
      <c r="BE742" s="669" t="n">
        <v>28.9</v>
      </c>
      <c r="BF742" s="407" t="n">
        <f aca="false">BE742*4.7</f>
        <v>135.83</v>
      </c>
      <c r="BG742" s="548" t="n">
        <v>7860</v>
      </c>
      <c r="BH742" s="407" t="n">
        <f aca="false">BG742*0.67</f>
        <v>5266.2</v>
      </c>
      <c r="BI742" s="550"/>
      <c r="BJ742" s="403"/>
      <c r="BK742" s="670" t="n">
        <v>19.3</v>
      </c>
      <c r="BL742" s="670"/>
      <c r="BM742" s="671"/>
      <c r="BN742" s="443"/>
      <c r="BO742" s="444" t="n">
        <v>162</v>
      </c>
      <c r="BP742" s="444"/>
      <c r="BQ742" s="668" t="n">
        <v>6.5</v>
      </c>
      <c r="BR742" s="422" t="n">
        <f aca="false">BQ742/$BQ$6</f>
        <v>0.902777777777778</v>
      </c>
      <c r="BS742" s="410" t="n">
        <f aca="false">BA742+AF742</f>
        <v>44411</v>
      </c>
      <c r="BT742" s="430" t="n">
        <f aca="false">(BD742*BA742+AP742*AF742)/(AF742+BA742)</f>
        <v>7.76198306725811</v>
      </c>
      <c r="BU742" s="431" t="n">
        <f aca="false">(AQ742*Y742+BA742*BE742)/(BA742+Y742)</f>
        <v>28.9</v>
      </c>
      <c r="BV742" s="431" t="n">
        <f aca="false">(BA742*BF742+AR742*AF742)/(AF742+BA742)</f>
        <v>295.500877935647</v>
      </c>
      <c r="BW742" s="431" t="n">
        <f aca="false">(BA742*BG742+AS742*AF742)/(AF742+BA742)</f>
        <v>7186.30528472676</v>
      </c>
      <c r="BX742" s="431" t="n">
        <f aca="false">BW742*0.65</f>
        <v>4671.09843507239</v>
      </c>
      <c r="BY742" s="431" t="n">
        <f aca="false">(BK742*BA742+AZ742*AF742)/BS742</f>
        <v>17.6451307108599</v>
      </c>
      <c r="BZ742" s="431"/>
      <c r="CA742" s="672"/>
      <c r="CB742" s="431" t="n">
        <f aca="false">BO742</f>
        <v>162</v>
      </c>
      <c r="CC742" s="550" t="n">
        <v>21690</v>
      </c>
      <c r="CD742" s="412" t="n">
        <f aca="false">CC742+AF742/2</f>
        <v>23594</v>
      </c>
      <c r="CE742" s="422" t="n">
        <f aca="false">CD742/25000</f>
        <v>0.94376</v>
      </c>
      <c r="CF742" s="434" t="n">
        <f aca="false">6700/CD742*24</f>
        <v>6.81529202339578</v>
      </c>
      <c r="CG742" s="439" t="n">
        <v>7.47</v>
      </c>
      <c r="CH742" s="670" t="n">
        <v>2</v>
      </c>
      <c r="CI742" s="673" t="n">
        <f aca="false">9500/CC742*24</f>
        <v>10.5117565698479</v>
      </c>
      <c r="CJ742" s="454" t="n">
        <v>22.9</v>
      </c>
      <c r="CK742" s="454" t="n">
        <v>1.02</v>
      </c>
      <c r="CL742" s="668" t="n">
        <v>7.44</v>
      </c>
      <c r="CM742" s="677"/>
      <c r="CN742" s="677"/>
      <c r="CO742" s="550"/>
      <c r="CP742" s="550"/>
      <c r="CQ742" s="451"/>
      <c r="CR742" s="674" t="n">
        <v>0.96</v>
      </c>
      <c r="CT742" s="433" t="n">
        <f aca="false">3500/CD742*24</f>
        <v>3.56022717640078</v>
      </c>
      <c r="CU742" s="439" t="n">
        <v>5.67</v>
      </c>
      <c r="CV742" s="439" t="n">
        <v>7.75</v>
      </c>
      <c r="CW742" s="440" t="n">
        <v>12.9</v>
      </c>
      <c r="CX742" s="661" t="n">
        <f aca="false">CW742*3.6</f>
        <v>46.44</v>
      </c>
      <c r="CY742" s="442" t="n">
        <v>7630</v>
      </c>
      <c r="CZ742" s="443" t="n">
        <v>4.8</v>
      </c>
      <c r="DA742" s="443" t="n">
        <v>0.19</v>
      </c>
      <c r="DB742" s="443" t="n">
        <v>3</v>
      </c>
      <c r="DC742" s="443" t="n">
        <v>0.45</v>
      </c>
      <c r="DD742" s="444" t="n">
        <v>4</v>
      </c>
      <c r="DE742" s="441" t="n">
        <v>16</v>
      </c>
      <c r="DF742" s="675" t="n">
        <v>18913</v>
      </c>
      <c r="DG742" s="446" t="n">
        <f aca="false">DF742+AF742/2</f>
        <v>20817</v>
      </c>
      <c r="DH742" s="422" t="n">
        <f aca="false">DG742/25000</f>
        <v>0.83268</v>
      </c>
      <c r="DI742" s="447" t="n">
        <f aca="false">6700/DG742*24</f>
        <v>7.72445597348321</v>
      </c>
      <c r="DJ742" s="439"/>
      <c r="DK742" s="670"/>
      <c r="DL742" s="447" t="n">
        <f aca="false">9500/DG742*24</f>
        <v>10.9525868280732</v>
      </c>
      <c r="DM742" s="443" t="n">
        <v>22.8</v>
      </c>
      <c r="DN742" s="443" t="n">
        <v>2.1</v>
      </c>
      <c r="DO742" s="668"/>
      <c r="DP742" s="668"/>
      <c r="DQ742" s="668"/>
      <c r="DR742" s="550"/>
      <c r="DS742" s="550"/>
      <c r="DT742" s="451"/>
      <c r="DU742" s="674" t="n">
        <v>0.97</v>
      </c>
      <c r="DW742" s="447" t="n">
        <f aca="false">3500/DG742*24</f>
        <v>4.0351635682375</v>
      </c>
      <c r="DX742" s="439" t="n">
        <v>4.82</v>
      </c>
      <c r="DY742" s="439"/>
      <c r="DZ742" s="440"/>
      <c r="EA742" s="661"/>
      <c r="EB742" s="442"/>
      <c r="EC742" s="443"/>
      <c r="ED742" s="443"/>
      <c r="EE742" s="443"/>
      <c r="EF742" s="443"/>
      <c r="EG742" s="444"/>
      <c r="EH742" s="441"/>
      <c r="EI742" s="430" t="n">
        <f aca="false">CV742</f>
        <v>7.75</v>
      </c>
      <c r="EJ742" s="448" t="n">
        <f aca="false">CW742</f>
        <v>12.9</v>
      </c>
      <c r="EK742" s="449" t="n">
        <f aca="false">CX742</f>
        <v>46.44</v>
      </c>
      <c r="EL742" s="418" t="n">
        <f aca="false">CY742</f>
        <v>7630</v>
      </c>
      <c r="EM742" s="432" t="n">
        <f aca="false">CZ742</f>
        <v>4.8</v>
      </c>
      <c r="EN742" s="432" t="n">
        <f aca="false">DA742</f>
        <v>0.19</v>
      </c>
      <c r="EO742" s="432" t="n">
        <f aca="false">DB742</f>
        <v>3</v>
      </c>
      <c r="EP742" s="432" t="n">
        <f aca="false">DC742</f>
        <v>0.45</v>
      </c>
      <c r="EQ742" s="431" t="n">
        <f aca="false">DD742</f>
        <v>4</v>
      </c>
      <c r="ER742" s="449" t="n">
        <f aca="false">DE742</f>
        <v>16</v>
      </c>
      <c r="ES742" s="450" t="n">
        <f aca="false">44000/(BA742+AF742)*24</f>
        <v>23.7778928643804</v>
      </c>
      <c r="ET742" s="451" t="n">
        <f aca="false">(BA742+AF742)/BA$6</f>
        <v>0.88822</v>
      </c>
      <c r="EU742" s="452" t="n">
        <f aca="false">BV742/1000/ES742*24</f>
        <v>0.298261124772727</v>
      </c>
      <c r="EV742" s="451" t="n">
        <f aca="false">EU742/$EU$6</f>
        <v>0.552335416245791</v>
      </c>
      <c r="EW742" s="514" t="n">
        <f aca="false">1-EM742/BY742</f>
        <v>0.727970278109316</v>
      </c>
      <c r="EX742" s="515" t="n">
        <f aca="false">BY742-EM742</f>
        <v>12.8451307108599</v>
      </c>
      <c r="EY742" s="514" t="n">
        <f aca="false">1-EJ742/BU742</f>
        <v>0.55363321799308</v>
      </c>
      <c r="EZ742" s="515" t="n">
        <f aca="false">BU742-EJ742</f>
        <v>16</v>
      </c>
      <c r="FA742" s="451" t="n">
        <f aca="false">1-EK742/BV742</f>
        <v>0.842843106509776</v>
      </c>
      <c r="FB742" s="432" t="n">
        <f aca="false">BV742-EK742</f>
        <v>249.060877935647</v>
      </c>
      <c r="FC742" s="453"/>
      <c r="FD742" s="432"/>
      <c r="FE742" s="453" t="n">
        <f aca="false">1-EQ742/CB742</f>
        <v>0.975308641975309</v>
      </c>
      <c r="FF742" s="431" t="n">
        <f aca="false">CB742-EQ742</f>
        <v>158</v>
      </c>
      <c r="FG742" s="406" t="n">
        <v>57600</v>
      </c>
      <c r="FH742" s="665"/>
      <c r="FI742" s="454" t="n">
        <v>14.76</v>
      </c>
      <c r="FJ742" s="455"/>
      <c r="FK742" s="456" t="n">
        <f aca="false">3000/BS742*24</f>
        <v>1.62121996802594</v>
      </c>
      <c r="FL742" s="531" t="n">
        <v>800</v>
      </c>
      <c r="FM742" s="456" t="n">
        <f aca="false">FL742/BS742*1000</f>
        <v>18.0135552002882</v>
      </c>
      <c r="FN742" s="531" t="n">
        <v>2641</v>
      </c>
      <c r="FO742" s="533" t="n">
        <f aca="false">FN742/11.15/1.2/1000</f>
        <v>0.197384155455904</v>
      </c>
      <c r="FP742" s="450" t="n">
        <f aca="false">FN742/BS742*1000</f>
        <v>59.4672491049515</v>
      </c>
      <c r="FQ742" s="458" t="n">
        <v>25.2</v>
      </c>
      <c r="FR742" s="459" t="n">
        <f aca="false">FQ742/BS742*1000</f>
        <v>0.567426988809079</v>
      </c>
      <c r="FS742" s="460" t="n">
        <v>7.71</v>
      </c>
      <c r="FT742" s="440" t="n">
        <v>12.8</v>
      </c>
      <c r="FU742" s="661" t="n">
        <f aca="false">FT742*3.6</f>
        <v>46.08</v>
      </c>
      <c r="FV742" s="531" t="n">
        <v>10</v>
      </c>
      <c r="FW742" s="539"/>
      <c r="FX742" s="531"/>
      <c r="FY742" s="453"/>
      <c r="FZ742" s="453"/>
      <c r="GA742" s="430"/>
      <c r="GB742" s="514" t="n">
        <f aca="false">1-FT742/(DZ742+CW742)</f>
        <v>0.00775193798449614</v>
      </c>
      <c r="GC742" s="515" t="n">
        <f aca="false">(CW742+DZ742-FT742)</f>
        <v>0.0999999999999996</v>
      </c>
      <c r="GD742" s="514" t="n">
        <f aca="false">1-FU742/(EA742+CX742)</f>
        <v>0.00775193798449614</v>
      </c>
      <c r="GE742" s="528" t="n">
        <f aca="false">CX742+EA742-FU742</f>
        <v>0.359999999999999</v>
      </c>
      <c r="GF742" s="462" t="n">
        <f aca="false">4100/BS742*24</f>
        <v>2.21566728963545</v>
      </c>
      <c r="GG742" s="607" t="n">
        <v>12</v>
      </c>
      <c r="GH742" s="451" t="n">
        <f aca="false">GG742/80</f>
        <v>0.15</v>
      </c>
      <c r="GI742" s="406" t="n">
        <v>84</v>
      </c>
      <c r="GJ742" s="463" t="n">
        <f aca="false">GI742/GG742</f>
        <v>7</v>
      </c>
      <c r="GK742" s="464" t="n">
        <f aca="false">GG742/(BS742/24)*1000</f>
        <v>6.48487987210376</v>
      </c>
      <c r="GL742" s="465" t="n">
        <v>7.86</v>
      </c>
      <c r="GM742" s="530" t="n">
        <v>11.3</v>
      </c>
      <c r="GN742" s="407" t="n">
        <f aca="false">GM742*3.6</f>
        <v>40.68</v>
      </c>
      <c r="GO742" s="514" t="n">
        <f aca="false">1-GM742/FT742</f>
        <v>0.1171875</v>
      </c>
      <c r="GP742" s="451" t="n">
        <f aca="false">1-GN742/FU742</f>
        <v>0.1171875</v>
      </c>
      <c r="GQ742" s="440" t="n">
        <v>8</v>
      </c>
      <c r="GR742" s="456" t="n">
        <f aca="false">4300/BS742*24</f>
        <v>2.32374862083718</v>
      </c>
      <c r="GS742" s="532" t="n">
        <f aca="false">HC742</f>
        <v>11.2</v>
      </c>
      <c r="GT742" s="532" t="n">
        <f aca="false">HD742</f>
        <v>34.72</v>
      </c>
      <c r="GU742" s="514" t="n">
        <f aca="false">1-GS742/GM742</f>
        <v>0.00884955752212402</v>
      </c>
      <c r="GV742" s="514" t="n">
        <f aca="false">1-GT742/GN742</f>
        <v>0.146509341199607</v>
      </c>
      <c r="GW742" s="514" t="n">
        <f aca="false">1-HC742/FT742</f>
        <v>0.125</v>
      </c>
      <c r="GX742" s="514" t="n">
        <f aca="false">1-HD742/FU742</f>
        <v>0.246527777777778</v>
      </c>
      <c r="GY742" s="463" t="n">
        <f aca="false">GK742/(FU742-HD742)</f>
        <v>0.570852101417584</v>
      </c>
      <c r="GZ742" s="406" t="n">
        <v>45340</v>
      </c>
      <c r="HA742" s="439" t="n">
        <v>8.27</v>
      </c>
      <c r="HB742" s="452" t="n">
        <v>8.09</v>
      </c>
      <c r="HC742" s="440" t="n">
        <v>11.2</v>
      </c>
      <c r="HD742" s="464" t="n">
        <f aca="false">HC742*3.1</f>
        <v>34.72</v>
      </c>
      <c r="HE742" s="464" t="n">
        <v>10.5</v>
      </c>
      <c r="HF742" s="464" t="n">
        <f aca="false">HE742*2.7</f>
        <v>28.35</v>
      </c>
      <c r="HH742" s="409" t="n">
        <v>10</v>
      </c>
      <c r="HI742" s="466" t="n">
        <v>7600</v>
      </c>
      <c r="HJ742" s="407" t="n">
        <f aca="false">HI742*0.67</f>
        <v>5092</v>
      </c>
      <c r="HK742" s="407"/>
      <c r="HL742" s="550"/>
      <c r="HM742" s="541"/>
      <c r="HN742" s="462" t="n">
        <v>4.4</v>
      </c>
      <c r="HO742" s="408"/>
      <c r="HP742" s="549" t="n">
        <v>0.01</v>
      </c>
      <c r="HQ742" s="519"/>
      <c r="HR742" s="520"/>
      <c r="HS742" s="521" t="n">
        <v>0.16</v>
      </c>
      <c r="HT742" s="522" t="n">
        <v>4</v>
      </c>
      <c r="HU742" s="523" t="n">
        <f aca="false">72500/BA742*24</f>
        <v>42.8539763071694</v>
      </c>
      <c r="HV742" s="514" t="n">
        <f aca="false">1-HC742/BE742</f>
        <v>0.612456747404844</v>
      </c>
      <c r="HW742" s="514" t="n">
        <f aca="false">1-HD742/BF742</f>
        <v>0.744386365309578</v>
      </c>
      <c r="HX742" s="514" t="n">
        <f aca="false">1-HN742/BK742</f>
        <v>0.772020725388601</v>
      </c>
      <c r="HY742" s="676"/>
    </row>
    <row r="743" s="689" customFormat="true" ht="16.05" hidden="false" customHeight="true" outlineLevel="0" collapsed="false">
      <c r="A743" s="401" t="n">
        <v>44225</v>
      </c>
      <c r="B743" s="516" t="n">
        <v>41603</v>
      </c>
      <c r="C743" s="403" t="n">
        <f aca="false">B743/$B$6</f>
        <v>0.83206</v>
      </c>
      <c r="D743" s="404"/>
      <c r="E743" s="405" t="n">
        <v>27.5</v>
      </c>
      <c r="F743" s="407" t="n">
        <f aca="false">E743*4.7</f>
        <v>129.25</v>
      </c>
      <c r="G743" s="407" t="n">
        <f aca="false">F743*B743/1000</f>
        <v>5377.18775</v>
      </c>
      <c r="H743" s="403" t="n">
        <f aca="false">G743/$G$6</f>
        <v>0.21508751</v>
      </c>
      <c r="I743" s="406"/>
      <c r="J743" s="407"/>
      <c r="K743" s="408"/>
      <c r="L743" s="408"/>
      <c r="M743" s="408"/>
      <c r="N743" s="409"/>
      <c r="O743" s="409"/>
      <c r="P743" s="686" t="n">
        <v>3360</v>
      </c>
      <c r="Q743" s="410" t="n">
        <f aca="false">P743-R743-S743</f>
        <v>3360</v>
      </c>
      <c r="R743" s="687"/>
      <c r="S743" s="687"/>
      <c r="T743" s="404" t="n">
        <v>5.05</v>
      </c>
      <c r="U743" s="410" t="n">
        <f aca="false">V743/2.9</f>
        <v>3063.79310344828</v>
      </c>
      <c r="V743" s="406" t="n">
        <v>8885</v>
      </c>
      <c r="W743" s="406" t="n">
        <v>2767</v>
      </c>
      <c r="X743" s="688" t="n">
        <v>453</v>
      </c>
      <c r="Y743" s="404"/>
      <c r="Z743" s="405"/>
      <c r="AA743" s="406"/>
      <c r="AB743" s="406"/>
      <c r="AC743" s="408"/>
      <c r="AD743" s="408"/>
      <c r="AE743" s="408"/>
      <c r="AF743" s="479" t="n">
        <f aca="false">X743+Q743</f>
        <v>3813</v>
      </c>
      <c r="AG743" s="478" t="n">
        <f aca="false">AF743/$AF$6</f>
        <v>1.5252</v>
      </c>
      <c r="AH743" s="479" t="n">
        <f aca="false">AI743/2.9</f>
        <v>2705.09692341084</v>
      </c>
      <c r="AI743" s="479" t="n">
        <f aca="false">(V743*Q743+F743*X743)/AF743</f>
        <v>7844.78107789142</v>
      </c>
      <c r="AJ743" s="474" t="n">
        <f aca="false">(V743*Q743+X743*F743)/1000</f>
        <v>29912.15025</v>
      </c>
      <c r="AK743" s="478" t="n">
        <f aca="false">AJ743/$AJ$6</f>
        <v>1.3294289</v>
      </c>
      <c r="AL743" s="448" t="n">
        <v>41</v>
      </c>
      <c r="AM743" s="451"/>
      <c r="AN743" s="550" t="n">
        <v>4491</v>
      </c>
      <c r="AO743" s="550" t="n">
        <v>4428</v>
      </c>
      <c r="AP743" s="465" t="n">
        <v>7.32</v>
      </c>
      <c r="AQ743" s="440" t="n">
        <v>660</v>
      </c>
      <c r="AR743" s="474" t="n">
        <f aca="false">AQ743*3</f>
        <v>1980</v>
      </c>
      <c r="AS743" s="658" t="n">
        <f aca="false">AR743/AQ743</f>
        <v>3</v>
      </c>
      <c r="AT743" s="550" t="n">
        <v>5260</v>
      </c>
      <c r="AU743" s="440"/>
      <c r="AV743" s="458" t="n">
        <v>2</v>
      </c>
      <c r="AW743" s="465" t="n">
        <v>0.45</v>
      </c>
      <c r="AX743" s="465" t="n">
        <v>39.8</v>
      </c>
      <c r="AY743" s="458" t="n">
        <v>4.5</v>
      </c>
      <c r="AZ743" s="458" t="n">
        <v>1.2</v>
      </c>
      <c r="BA743" s="421" t="n">
        <f aca="false">CC743+DF743</f>
        <v>42658</v>
      </c>
      <c r="BB743" s="422" t="n">
        <f aca="false">BA743/$BA$6</f>
        <v>0.85316</v>
      </c>
      <c r="BC743" s="440"/>
      <c r="BD743" s="668" t="n">
        <v>7.84</v>
      </c>
      <c r="BE743" s="669" t="n">
        <v>24.2</v>
      </c>
      <c r="BF743" s="407" t="n">
        <f aca="false">BE743*4.7</f>
        <v>113.74</v>
      </c>
      <c r="BG743" s="548" t="n">
        <v>7970</v>
      </c>
      <c r="BH743" s="407" t="n">
        <f aca="false">BG743*0.67</f>
        <v>5339.9</v>
      </c>
      <c r="BI743" s="550"/>
      <c r="BJ743" s="403"/>
      <c r="BK743" s="670" t="n">
        <v>16.9</v>
      </c>
      <c r="BL743" s="670" t="n">
        <v>13.2</v>
      </c>
      <c r="BM743" s="671" t="n">
        <v>3.5</v>
      </c>
      <c r="BN743" s="443" t="n">
        <v>2</v>
      </c>
      <c r="BO743" s="444" t="n">
        <v>115</v>
      </c>
      <c r="BP743" s="444" t="n">
        <v>32</v>
      </c>
      <c r="BQ743" s="668" t="n">
        <v>6.32</v>
      </c>
      <c r="BR743" s="422" t="n">
        <f aca="false">BQ743/$BQ$6</f>
        <v>0.877777777777778</v>
      </c>
      <c r="BS743" s="410" t="n">
        <f aca="false">BA743+AF743</f>
        <v>46471</v>
      </c>
      <c r="BT743" s="430" t="n">
        <f aca="false">(BD743*BA743+AP743*AF743)/(AF743+BA743)</f>
        <v>7.79733339071679</v>
      </c>
      <c r="BU743" s="431" t="n">
        <f aca="false">(AQ743*Y743+BA743*BE743)/(BA743+Y743)</f>
        <v>24.2</v>
      </c>
      <c r="BV743" s="431" t="n">
        <f aca="false">(BA743*BF743+AR743*AF743)/(AF743+BA743)</f>
        <v>266.868819694003</v>
      </c>
      <c r="BW743" s="431" t="n">
        <f aca="false">(BA743*BG743+AS743*AF743)/(AF743+BA743)</f>
        <v>7316.29831507822</v>
      </c>
      <c r="BX743" s="431" t="n">
        <f aca="false">BW743*0.65</f>
        <v>4755.59390480084</v>
      </c>
      <c r="BY743" s="431" t="n">
        <f aca="false">(BK743*BA743+AZ743*AF743)/BS743</f>
        <v>15.6117966043339</v>
      </c>
      <c r="BZ743" s="431" t="n">
        <f aca="false">(BL743*BA743+AY743*AF743)/BS743</f>
        <v>12.4861548062232</v>
      </c>
      <c r="CA743" s="672" t="n">
        <f aca="false">(BN743*BA743+AZ743*AF743)/BS743</f>
        <v>1.93435906264122</v>
      </c>
      <c r="CB743" s="431" t="n">
        <f aca="false">BO743</f>
        <v>115</v>
      </c>
      <c r="CC743" s="550" t="n">
        <v>23132</v>
      </c>
      <c r="CD743" s="412" t="n">
        <f aca="false">CC743+AF743/2</f>
        <v>25038.5</v>
      </c>
      <c r="CE743" s="422" t="n">
        <f aca="false">CD743/25000</f>
        <v>1.00154</v>
      </c>
      <c r="CF743" s="434" t="n">
        <f aca="false">6700/CD743*24</f>
        <v>6.42210995067596</v>
      </c>
      <c r="CG743" s="439" t="n">
        <v>7.56</v>
      </c>
      <c r="CH743" s="670" t="n">
        <v>1.9</v>
      </c>
      <c r="CI743" s="673" t="n">
        <f aca="false">9500/CC743*24</f>
        <v>9.85647587757219</v>
      </c>
      <c r="CJ743" s="454" t="n">
        <v>22.6</v>
      </c>
      <c r="CK743" s="454" t="n">
        <v>1.1</v>
      </c>
      <c r="CL743" s="668" t="n">
        <v>7.58</v>
      </c>
      <c r="CM743" s="677"/>
      <c r="CN743" s="677"/>
      <c r="CO743" s="550"/>
      <c r="CP743" s="550"/>
      <c r="CQ743" s="451"/>
      <c r="CR743" s="674" t="n">
        <v>0.95</v>
      </c>
      <c r="CT743" s="433" t="n">
        <f aca="false">3500/CD743*24</f>
        <v>3.35483355632326</v>
      </c>
      <c r="CU743" s="439" t="n">
        <v>6.12</v>
      </c>
      <c r="CV743" s="439" t="n">
        <v>7.72</v>
      </c>
      <c r="CW743" s="440" t="n">
        <v>11.5</v>
      </c>
      <c r="CX743" s="661" t="n">
        <f aca="false">CW743*3.6</f>
        <v>41.4</v>
      </c>
      <c r="CY743" s="442" t="n">
        <v>7440</v>
      </c>
      <c r="CZ743" s="443" t="n">
        <v>4.5</v>
      </c>
      <c r="DA743" s="443" t="n">
        <v>0.2</v>
      </c>
      <c r="DB743" s="443" t="n">
        <v>3.2</v>
      </c>
      <c r="DC743" s="443" t="n">
        <v>0.9</v>
      </c>
      <c r="DD743" s="444" t="n">
        <v>7</v>
      </c>
      <c r="DE743" s="441" t="n">
        <v>16</v>
      </c>
      <c r="DF743" s="675" t="n">
        <v>19526</v>
      </c>
      <c r="DG743" s="446" t="n">
        <f aca="false">DF743+AF743/2</f>
        <v>21432.5</v>
      </c>
      <c r="DH743" s="422" t="n">
        <f aca="false">DG743/25000</f>
        <v>0.8573</v>
      </c>
      <c r="DI743" s="447" t="n">
        <f aca="false">6700/DG743*24</f>
        <v>7.50262451883821</v>
      </c>
      <c r="DJ743" s="439" t="n">
        <v>7.54</v>
      </c>
      <c r="DK743" s="670" t="n">
        <v>2.3</v>
      </c>
      <c r="DL743" s="447" t="n">
        <f aca="false">9500/DG743*24</f>
        <v>10.63804969089</v>
      </c>
      <c r="DM743" s="443" t="n">
        <v>22.6</v>
      </c>
      <c r="DN743" s="443" t="n">
        <v>1.04</v>
      </c>
      <c r="DO743" s="668" t="n">
        <v>7.48</v>
      </c>
      <c r="DP743" s="668"/>
      <c r="DQ743" s="668"/>
      <c r="DR743" s="550"/>
      <c r="DS743" s="550"/>
      <c r="DT743" s="451"/>
      <c r="DU743" s="674" t="n">
        <v>0.95</v>
      </c>
      <c r="DW743" s="447" t="n">
        <f aca="false">3500/DG743*24</f>
        <v>3.91928146506474</v>
      </c>
      <c r="DX743" s="439" t="n">
        <v>5.1</v>
      </c>
      <c r="DY743" s="439" t="n">
        <v>7.65</v>
      </c>
      <c r="DZ743" s="440" t="n">
        <v>11.4</v>
      </c>
      <c r="EA743" s="661" t="n">
        <f aca="false">DZ743*3.6</f>
        <v>41.04</v>
      </c>
      <c r="EB743" s="442" t="n">
        <v>7560</v>
      </c>
      <c r="EC743" s="443" t="n">
        <v>6.4</v>
      </c>
      <c r="ED743" s="443" t="n">
        <v>0.22</v>
      </c>
      <c r="EE743" s="443" t="n">
        <v>4.4</v>
      </c>
      <c r="EF743" s="443" t="n">
        <v>0.9</v>
      </c>
      <c r="EG743" s="444" t="n">
        <v>3</v>
      </c>
      <c r="EH743" s="441" t="n">
        <v>16</v>
      </c>
      <c r="EI743" s="430" t="n">
        <f aca="false">(DY743*DG743+CV743*CD743)/(DG743+CD743)</f>
        <v>7.68771588732758</v>
      </c>
      <c r="EJ743" s="430" t="n">
        <f aca="false">(DZ743*DG743+CW743*CD743)/(DG743+CD743)</f>
        <v>11.4538798390394</v>
      </c>
      <c r="EK743" s="449" t="n">
        <f aca="false">(EA743*DG743+CX743*CD743)/(DG743+CD743)</f>
        <v>41.2339674205418</v>
      </c>
      <c r="EL743" s="449" t="n">
        <f aca="false">(EB743*DG743+CY743*CD743)/(DG743+CD743)</f>
        <v>7495.34419315272</v>
      </c>
      <c r="EM743" s="430" t="n">
        <f aca="false">(EC743*DG743+CZ743*CD743)/(DG743+CD743)</f>
        <v>5.37628305825138</v>
      </c>
      <c r="EN743" s="432" t="n">
        <f aca="false">(ED743*DG743+DA743*CD743)/(DG743+CD743)</f>
        <v>0.20922403219212</v>
      </c>
      <c r="EO743" s="432" t="n">
        <f aca="false">(EE743*DG743+DB743*CD743)/(DG743+CD743)</f>
        <v>3.75344193152719</v>
      </c>
      <c r="EP743" s="432" t="n">
        <f aca="false">(EF743*DG743+DC743*CD743)/(DG743+CD743)</f>
        <v>0.9</v>
      </c>
      <c r="EQ743" s="432" t="n">
        <f aca="false">(EG743*DG743+DD743*CD743)/(DG743+CD743)</f>
        <v>5.15519356157604</v>
      </c>
      <c r="ER743" s="449" t="n">
        <f aca="false">DE743</f>
        <v>16</v>
      </c>
      <c r="ES743" s="450" t="n">
        <f aca="false">44000/(BA743+AF743)*24</f>
        <v>22.7238492823481</v>
      </c>
      <c r="ET743" s="451" t="n">
        <f aca="false">(BA743+AF743)/BA$6</f>
        <v>0.92942</v>
      </c>
      <c r="EU743" s="452" t="n">
        <f aca="false">BV743/1000/ES743*24</f>
        <v>0.28185593</v>
      </c>
      <c r="EV743" s="451" t="n">
        <f aca="false">EU743/$EU$6</f>
        <v>0.521955425925926</v>
      </c>
      <c r="EW743" s="514" t="n">
        <f aca="false">1-EM743/BY743</f>
        <v>0.655626883022617</v>
      </c>
      <c r="EX743" s="515" t="n">
        <f aca="false">BY743-EM743</f>
        <v>10.2355135460825</v>
      </c>
      <c r="EY743" s="514" t="n">
        <f aca="false">1-EJ743/BU743</f>
        <v>0.526699180204983</v>
      </c>
      <c r="EZ743" s="515" t="n">
        <f aca="false">BU743-EJ743</f>
        <v>12.7461201609606</v>
      </c>
      <c r="FA743" s="451" t="n">
        <f aca="false">1-EK743/BV743</f>
        <v>0.845489752351655</v>
      </c>
      <c r="FB743" s="432" t="n">
        <f aca="false">BV743-EK743</f>
        <v>225.634852273461</v>
      </c>
      <c r="FC743" s="453" t="n">
        <f aca="false">1-EP743/CA743</f>
        <v>0.534729607660783</v>
      </c>
      <c r="FD743" s="432" t="n">
        <f aca="false">CA743-EP743</f>
        <v>1.03435906264122</v>
      </c>
      <c r="FE743" s="453" t="n">
        <f aca="false">1-EQ743/CB743</f>
        <v>0.955172229899339</v>
      </c>
      <c r="FF743" s="431" t="n">
        <f aca="false">CB743-EQ743</f>
        <v>109.844806438424</v>
      </c>
      <c r="FG743" s="406" t="n">
        <v>57600</v>
      </c>
      <c r="FH743" s="665" t="n">
        <v>158</v>
      </c>
      <c r="FI743" s="454" t="n">
        <v>29.4</v>
      </c>
      <c r="FJ743" s="455"/>
      <c r="FK743" s="456" t="n">
        <f aca="false">3000/BS743*24</f>
        <v>1.5493533601601</v>
      </c>
      <c r="FL743" s="531" t="n">
        <v>1200</v>
      </c>
      <c r="FM743" s="456" t="n">
        <f aca="false">FL743/BS743*1000</f>
        <v>25.8225560026683</v>
      </c>
      <c r="FN743" s="531" t="n">
        <v>2780</v>
      </c>
      <c r="FO743" s="533" t="n">
        <f aca="false">FN743/11.15/1.2/1000</f>
        <v>0.207772795216741</v>
      </c>
      <c r="FP743" s="450" t="n">
        <f aca="false">FN743/BS743*1000</f>
        <v>59.822254739515</v>
      </c>
      <c r="FQ743" s="458" t="n">
        <v>25.2</v>
      </c>
      <c r="FR743" s="459" t="n">
        <f aca="false">FQ743/BS743*1000</f>
        <v>0.542273676056035</v>
      </c>
      <c r="FS743" s="460" t="n">
        <v>7.79</v>
      </c>
      <c r="FT743" s="440" t="n">
        <v>10.6</v>
      </c>
      <c r="FU743" s="661" t="n">
        <f aca="false">FT743*3.6</f>
        <v>38.16</v>
      </c>
      <c r="FV743" s="531" t="n">
        <v>14</v>
      </c>
      <c r="FW743" s="539" t="n">
        <v>0.2</v>
      </c>
      <c r="FX743" s="531" t="n">
        <v>8</v>
      </c>
      <c r="FY743" s="453" t="n">
        <f aca="false">1-FV743/(EG743+DD743)</f>
        <v>-0.4</v>
      </c>
      <c r="FZ743" s="453" t="n">
        <f aca="false">1-FW743/EP743</f>
        <v>0.777777777777778</v>
      </c>
      <c r="GA743" s="430" t="n">
        <f aca="false">EP743-FW743</f>
        <v>0.7</v>
      </c>
      <c r="GB743" s="514" t="n">
        <f aca="false">1-FT743/EJ743</f>
        <v>0.0745493973255278</v>
      </c>
      <c r="GC743" s="515" t="n">
        <f aca="false">(EJ743-FT743)</f>
        <v>0.853879839039401</v>
      </c>
      <c r="GD743" s="514" t="n">
        <f aca="false">1-FU743/EK743</f>
        <v>0.0745493973255278</v>
      </c>
      <c r="GE743" s="528" t="n">
        <f aca="false">EK743-FU743</f>
        <v>3.07396742054184</v>
      </c>
      <c r="GF743" s="462" t="n">
        <f aca="false">4100/BS743*24</f>
        <v>2.1174495922188</v>
      </c>
      <c r="GG743" s="607" t="n">
        <v>12</v>
      </c>
      <c r="GH743" s="451" t="n">
        <f aca="false">GG743/80</f>
        <v>0.15</v>
      </c>
      <c r="GI743" s="406" t="n">
        <v>84</v>
      </c>
      <c r="GJ743" s="463" t="n">
        <f aca="false">GI743/GG743</f>
        <v>7</v>
      </c>
      <c r="GK743" s="464" t="n">
        <f aca="false">GG743/(BS743/24)*1000</f>
        <v>6.1974134406404</v>
      </c>
      <c r="GL743" s="465" t="n">
        <v>7.85</v>
      </c>
      <c r="GM743" s="530" t="n">
        <v>10.6</v>
      </c>
      <c r="GN743" s="407" t="n">
        <f aca="false">GM743*3.6</f>
        <v>38.16</v>
      </c>
      <c r="GO743" s="514" t="n">
        <f aca="false">1-GM743/FT743</f>
        <v>0</v>
      </c>
      <c r="GP743" s="451" t="n">
        <f aca="false">1-GN743/FU743</f>
        <v>0</v>
      </c>
      <c r="GQ743" s="440" t="n">
        <v>8</v>
      </c>
      <c r="GR743" s="456" t="n">
        <f aca="false">4300/BS743*24</f>
        <v>2.22073981622948</v>
      </c>
      <c r="GS743" s="532" t="n">
        <f aca="false">HC743</f>
        <v>9.9</v>
      </c>
      <c r="GT743" s="532" t="n">
        <f aca="false">HD743</f>
        <v>30.69</v>
      </c>
      <c r="GU743" s="514" t="n">
        <f aca="false">1-GS743/GM743</f>
        <v>0.0660377358490566</v>
      </c>
      <c r="GV743" s="514" t="n">
        <f aca="false">1-GT743/GN743</f>
        <v>0.195754716981132</v>
      </c>
      <c r="GW743" s="514" t="n">
        <f aca="false">1-HC743/FT743</f>
        <v>0.0660377358490566</v>
      </c>
      <c r="GX743" s="514" t="n">
        <f aca="false">1-HD743/FU743</f>
        <v>0.195754716981132</v>
      </c>
      <c r="GY743" s="463" t="n">
        <f aca="false">GK743/(FU743-HD743)</f>
        <v>0.829640353499384</v>
      </c>
      <c r="GZ743" s="406" t="n">
        <v>46679</v>
      </c>
      <c r="HA743" s="439" t="n">
        <v>8.18</v>
      </c>
      <c r="HB743" s="452" t="n">
        <v>8.07</v>
      </c>
      <c r="HC743" s="440" t="n">
        <v>9.9</v>
      </c>
      <c r="HD743" s="464" t="n">
        <f aca="false">HC743*3.1</f>
        <v>30.69</v>
      </c>
      <c r="HE743" s="464" t="n">
        <v>9.9</v>
      </c>
      <c r="HF743" s="464" t="n">
        <f aca="false">HE743*2.7</f>
        <v>26.73</v>
      </c>
      <c r="HH743" s="409" t="n">
        <v>10</v>
      </c>
      <c r="HI743" s="466" t="n">
        <v>7320</v>
      </c>
      <c r="HJ743" s="407" t="n">
        <f aca="false">HI743*0.67</f>
        <v>4904.4</v>
      </c>
      <c r="HK743" s="407"/>
      <c r="HL743" s="550"/>
      <c r="HM743" s="541" t="n">
        <v>5.1</v>
      </c>
      <c r="HN743" s="462" t="n">
        <v>4.46</v>
      </c>
      <c r="HO743" s="408" t="n">
        <v>0.21</v>
      </c>
      <c r="HP743" s="549" t="n">
        <v>0.01</v>
      </c>
      <c r="HQ743" s="519" t="n">
        <v>3.6</v>
      </c>
      <c r="HR743" s="520" t="n">
        <v>0.1</v>
      </c>
      <c r="HS743" s="521" t="n">
        <v>0.17</v>
      </c>
      <c r="HT743" s="522" t="n">
        <v>4</v>
      </c>
      <c r="HU743" s="523" t="n">
        <f aca="false">72500/BA743*24</f>
        <v>40.7895353743729</v>
      </c>
      <c r="HV743" s="514" t="n">
        <f aca="false">1-HC743/BE743</f>
        <v>0.590909090909091</v>
      </c>
      <c r="HW743" s="514" t="n">
        <f aca="false">1-HD743/BF743</f>
        <v>0.730174081237911</v>
      </c>
      <c r="HX743" s="514" t="n">
        <f aca="false">1-HN743/BK743</f>
        <v>0.736094674556213</v>
      </c>
      <c r="HY743" s="676" t="s">
        <v>294</v>
      </c>
    </row>
    <row r="744" s="689" customFormat="true" ht="16.05" hidden="false" customHeight="true" outlineLevel="0" collapsed="false">
      <c r="A744" s="401" t="n">
        <v>44226</v>
      </c>
      <c r="B744" s="516" t="n">
        <v>39087</v>
      </c>
      <c r="C744" s="403" t="n">
        <f aca="false">B744/$B$6</f>
        <v>0.78174</v>
      </c>
      <c r="D744" s="404"/>
      <c r="E744" s="405" t="n">
        <v>38.7</v>
      </c>
      <c r="F744" s="407" t="n">
        <f aca="false">E744*4.7</f>
        <v>181.89</v>
      </c>
      <c r="G744" s="407" t="n">
        <f aca="false">F744*B744/1000</f>
        <v>7109.53443</v>
      </c>
      <c r="H744" s="403" t="n">
        <f aca="false">G744/$G$6</f>
        <v>0.2843813772</v>
      </c>
      <c r="I744" s="406"/>
      <c r="J744" s="407"/>
      <c r="K744" s="408"/>
      <c r="L744" s="408"/>
      <c r="M744" s="408"/>
      <c r="N744" s="409"/>
      <c r="O744" s="409"/>
      <c r="P744" s="686" t="n">
        <v>3363</v>
      </c>
      <c r="Q744" s="410" t="n">
        <f aca="false">P744-R744-S744</f>
        <v>3363</v>
      </c>
      <c r="R744" s="687"/>
      <c r="S744" s="687"/>
      <c r="T744" s="404" t="n">
        <v>5.1</v>
      </c>
      <c r="U744" s="410" t="n">
        <f aca="false">V744/2.9</f>
        <v>3145.51724137931</v>
      </c>
      <c r="V744" s="406" t="n">
        <v>9122</v>
      </c>
      <c r="W744" s="406" t="n">
        <v>2619</v>
      </c>
      <c r="X744" s="688" t="n">
        <v>458</v>
      </c>
      <c r="Y744" s="404"/>
      <c r="Z744" s="405"/>
      <c r="AA744" s="406"/>
      <c r="AB744" s="406"/>
      <c r="AC744" s="408"/>
      <c r="AD744" s="408"/>
      <c r="AE744" s="408"/>
      <c r="AF744" s="479" t="n">
        <f aca="false">X744+Q744</f>
        <v>3821</v>
      </c>
      <c r="AG744" s="478" t="n">
        <f aca="false">AF744/$AF$6</f>
        <v>1.5284</v>
      </c>
      <c r="AH744" s="479" t="n">
        <f aca="false">AI744/2.9</f>
        <v>2776.00119304389</v>
      </c>
      <c r="AI744" s="479" t="n">
        <f aca="false">(V744*Q744+F744*X744)/AF744</f>
        <v>8050.40345982727</v>
      </c>
      <c r="AJ744" s="474" t="n">
        <f aca="false">(V744*Q744+X744*F744)/1000</f>
        <v>30760.59162</v>
      </c>
      <c r="AK744" s="478" t="n">
        <f aca="false">AJ744/$AJ$6</f>
        <v>1.36713740533333</v>
      </c>
      <c r="AL744" s="448" t="n">
        <v>42</v>
      </c>
      <c r="AM744" s="451"/>
      <c r="AN744" s="550" t="n">
        <v>4356</v>
      </c>
      <c r="AO744" s="550" t="n">
        <v>4307</v>
      </c>
      <c r="AP744" s="465" t="n">
        <v>7.13</v>
      </c>
      <c r="AQ744" s="440" t="n">
        <v>675</v>
      </c>
      <c r="AR744" s="474" t="n">
        <f aca="false">AQ744*3</f>
        <v>2025</v>
      </c>
      <c r="AS744" s="658" t="n">
        <f aca="false">AR744/AQ744</f>
        <v>3</v>
      </c>
      <c r="AT744" s="550" t="n">
        <v>4960</v>
      </c>
      <c r="AU744" s="440"/>
      <c r="AV744" s="458" t="n">
        <v>2</v>
      </c>
      <c r="AW744" s="465"/>
      <c r="AX744" s="465"/>
      <c r="AY744" s="458"/>
      <c r="AZ744" s="458"/>
      <c r="BA744" s="421" t="n">
        <f aca="false">CC744+DF744</f>
        <v>40300</v>
      </c>
      <c r="BB744" s="422" t="n">
        <f aca="false">BA744/$BA$6</f>
        <v>0.806</v>
      </c>
      <c r="BC744" s="440"/>
      <c r="BD744" s="668" t="n">
        <v>7.95</v>
      </c>
      <c r="BE744" s="669" t="n">
        <v>28.5</v>
      </c>
      <c r="BF744" s="407" t="n">
        <f aca="false">BE744*4.7</f>
        <v>133.95</v>
      </c>
      <c r="BG744" s="548" t="n">
        <v>10170</v>
      </c>
      <c r="BH744" s="407" t="n">
        <f aca="false">BG744*0.67</f>
        <v>6813.9</v>
      </c>
      <c r="BI744" s="550"/>
      <c r="BJ744" s="403"/>
      <c r="BK744" s="670" t="n">
        <v>17.6</v>
      </c>
      <c r="BL744" s="670" t="n">
        <v>11.8</v>
      </c>
      <c r="BM744" s="671" t="n">
        <v>4.4</v>
      </c>
      <c r="BN744" s="443" t="n">
        <v>1.6</v>
      </c>
      <c r="BO744" s="444" t="n">
        <v>181</v>
      </c>
      <c r="BP744" s="444" t="n">
        <v>32</v>
      </c>
      <c r="BQ744" s="668" t="n">
        <v>5.95</v>
      </c>
      <c r="BR744" s="422" t="n">
        <f aca="false">BQ744/$BQ$6</f>
        <v>0.826388888888889</v>
      </c>
      <c r="BS744" s="410" t="n">
        <f aca="false">BA744+AF744</f>
        <v>44121</v>
      </c>
      <c r="BT744" s="430" t="n">
        <f aca="false">(BD744*BA744+AP744*AF744)/(AF744+BA744)</f>
        <v>7.87898574375014</v>
      </c>
      <c r="BU744" s="431" t="n">
        <f aca="false">(AQ744*Y744+BA744*BE744)/(BA744+Y744)</f>
        <v>28.5</v>
      </c>
      <c r="BV744" s="431" t="n">
        <f aca="false">(BA744*BF744+AR744*AF744)/(AF744+BA744)</f>
        <v>297.720133269871</v>
      </c>
      <c r="BW744" s="431" t="n">
        <f aca="false">(BA744*BG744+AS744*AF744)/(AF744+BA744)</f>
        <v>9289.50982525328</v>
      </c>
      <c r="BX744" s="431" t="n">
        <f aca="false">BW744*0.65</f>
        <v>6038.18138641463</v>
      </c>
      <c r="BY744" s="431" t="n">
        <f aca="false">(BK744*BA744+AZ744*AF744)/BS744</f>
        <v>16.0757915731738</v>
      </c>
      <c r="BZ744" s="431"/>
      <c r="CA744" s="672"/>
      <c r="CB744" s="431" t="n">
        <f aca="false">BO744</f>
        <v>181</v>
      </c>
      <c r="CC744" s="550" t="n">
        <v>20291</v>
      </c>
      <c r="CD744" s="412" t="n">
        <f aca="false">CC744+AF744/2</f>
        <v>22201.5</v>
      </c>
      <c r="CE744" s="422" t="n">
        <f aca="false">CD744/25000</f>
        <v>0.88806</v>
      </c>
      <c r="CF744" s="434" t="n">
        <f aca="false">6700/CD744*24</f>
        <v>7.24275386798189</v>
      </c>
      <c r="CG744" s="439" t="n">
        <v>7.45</v>
      </c>
      <c r="CH744" s="670" t="n">
        <v>2</v>
      </c>
      <c r="CI744" s="673" t="n">
        <f aca="false">9500/CC744*24</f>
        <v>11.2365087970036</v>
      </c>
      <c r="CJ744" s="454" t="n">
        <v>23.2</v>
      </c>
      <c r="CK744" s="454" t="n">
        <v>1.45</v>
      </c>
      <c r="CL744" s="668" t="n">
        <v>7.5</v>
      </c>
      <c r="CM744" s="677"/>
      <c r="CN744" s="677"/>
      <c r="CO744" s="550"/>
      <c r="CP744" s="550"/>
      <c r="CQ744" s="451"/>
      <c r="CR744" s="674" t="n">
        <v>0.94</v>
      </c>
      <c r="CT744" s="433" t="n">
        <f aca="false">3500/CD744*24</f>
        <v>3.78352813999054</v>
      </c>
      <c r="CU744" s="439" t="n">
        <v>6.45</v>
      </c>
      <c r="CV744" s="439" t="n">
        <v>7.91</v>
      </c>
      <c r="CW744" s="440" t="n">
        <v>12.8</v>
      </c>
      <c r="CX744" s="661" t="n">
        <f aca="false">CW744*3.6</f>
        <v>46.08</v>
      </c>
      <c r="CY744" s="442" t="n">
        <v>7910</v>
      </c>
      <c r="CZ744" s="443" t="n">
        <v>4.4</v>
      </c>
      <c r="DA744" s="443" t="n">
        <v>0.2</v>
      </c>
      <c r="DB744" s="443" t="n">
        <v>2.9</v>
      </c>
      <c r="DC744" s="443" t="n">
        <v>0.45</v>
      </c>
      <c r="DD744" s="444" t="n">
        <v>7</v>
      </c>
      <c r="DE744" s="441" t="n">
        <v>16</v>
      </c>
      <c r="DF744" s="675" t="n">
        <v>20009</v>
      </c>
      <c r="DG744" s="446" t="n">
        <f aca="false">DF744+AF744/2</f>
        <v>21919.5</v>
      </c>
      <c r="DH744" s="422" t="n">
        <f aca="false">DG744/25000</f>
        <v>0.87678</v>
      </c>
      <c r="DI744" s="447" t="n">
        <f aca="false">6700/DG744*24</f>
        <v>7.33593375761308</v>
      </c>
      <c r="DJ744" s="439" t="n">
        <v>7.59</v>
      </c>
      <c r="DK744" s="670" t="n">
        <v>2.8</v>
      </c>
      <c r="DL744" s="447" t="n">
        <f aca="false">9500/DG744*24</f>
        <v>10.4016971190036</v>
      </c>
      <c r="DM744" s="443" t="n">
        <v>22.7</v>
      </c>
      <c r="DN744" s="443" t="n">
        <v>2.76</v>
      </c>
      <c r="DO744" s="668" t="n">
        <v>7.57</v>
      </c>
      <c r="DP744" s="668"/>
      <c r="DQ744" s="668"/>
      <c r="DR744" s="550"/>
      <c r="DS744" s="550"/>
      <c r="DT744" s="451"/>
      <c r="DU744" s="674" t="n">
        <v>0.94</v>
      </c>
      <c r="DW744" s="447" t="n">
        <f aca="false">3500/DG744*24</f>
        <v>3.83220420173818</v>
      </c>
      <c r="DX744" s="439" t="n">
        <v>4.33</v>
      </c>
      <c r="DY744" s="439" t="n">
        <v>7.79</v>
      </c>
      <c r="DZ744" s="440" t="n">
        <v>12</v>
      </c>
      <c r="EA744" s="661" t="n">
        <f aca="false">DZ744*3.6</f>
        <v>43.2</v>
      </c>
      <c r="EB744" s="442" t="n">
        <v>7810</v>
      </c>
      <c r="EC744" s="443" t="n">
        <v>6.1</v>
      </c>
      <c r="ED744" s="443" t="n">
        <v>0.23</v>
      </c>
      <c r="EE744" s="443" t="n">
        <v>4.1</v>
      </c>
      <c r="EF744" s="443" t="n">
        <v>0.45</v>
      </c>
      <c r="EG744" s="444" t="n">
        <v>4</v>
      </c>
      <c r="EH744" s="441" t="n">
        <v>16</v>
      </c>
      <c r="EI744" s="430" t="n">
        <f aca="false">(DY744*DG744+CV744*CD744)/(DG744+CD744)</f>
        <v>7.8503834908547</v>
      </c>
      <c r="EJ744" s="430" t="n">
        <f aca="false">(DZ744*DG744+CW744*CD744)/(DG744+CD744)</f>
        <v>12.402556605698</v>
      </c>
      <c r="EK744" s="449" t="n">
        <f aca="false">(EA744*DG744+CX744*CD744)/(DG744+CD744)</f>
        <v>44.6492037805127</v>
      </c>
      <c r="EL744" s="449" t="n">
        <f aca="false">(EB744*DG744+CY744*CD744)/(DG744+CD744)</f>
        <v>7860.31957571225</v>
      </c>
      <c r="EM744" s="430" t="n">
        <f aca="false">(EC744*DG744+CZ744*CD744)/(DG744+CD744)</f>
        <v>5.24456721289182</v>
      </c>
      <c r="EN744" s="432" t="n">
        <f aca="false">(ED744*DG744+DA744*CD744)/(DG744+CD744)</f>
        <v>0.214904127286326</v>
      </c>
      <c r="EO744" s="432" t="n">
        <f aca="false">(EE744*DG744+DB744*CD744)/(DG744+CD744)</f>
        <v>3.49616509145305</v>
      </c>
      <c r="EP744" s="432" t="n">
        <f aca="false">(EF744*DG744+DC744*CD744)/(DG744+CD744)</f>
        <v>0.45</v>
      </c>
      <c r="EQ744" s="432" t="n">
        <f aca="false">(EG744*DG744+DD744*CD744)/(DG744+CD744)</f>
        <v>5.50958727136738</v>
      </c>
      <c r="ER744" s="449" t="n">
        <f aca="false">DE744</f>
        <v>16</v>
      </c>
      <c r="ES744" s="450" t="n">
        <f aca="false">44000/(BA744+AF744)*24</f>
        <v>23.9341810022438</v>
      </c>
      <c r="ET744" s="451" t="n">
        <f aca="false">(BA744+AF744)/BA$6</f>
        <v>0.88242</v>
      </c>
      <c r="EU744" s="452" t="n">
        <f aca="false">BV744/1000/ES744*24</f>
        <v>0.298538863636364</v>
      </c>
      <c r="EV744" s="451" t="n">
        <f aca="false">EU744/$EU$6</f>
        <v>0.552849747474747</v>
      </c>
      <c r="EW744" s="514" t="n">
        <f aca="false">1-EM744/BY744</f>
        <v>0.673759939657117</v>
      </c>
      <c r="EX744" s="515" t="n">
        <f aca="false">BY744-EM744</f>
        <v>10.831224360282</v>
      </c>
      <c r="EY744" s="514" t="n">
        <f aca="false">1-EJ744/BU744</f>
        <v>0.564822575238668</v>
      </c>
      <c r="EZ744" s="515" t="n">
        <f aca="false">BU744-EJ744</f>
        <v>16.097443394302</v>
      </c>
      <c r="FA744" s="451" t="n">
        <f aca="false">1-EK744/BV744</f>
        <v>0.850029612407704</v>
      </c>
      <c r="FB744" s="432" t="n">
        <f aca="false">BV744-EK744</f>
        <v>253.070929489359</v>
      </c>
      <c r="FC744" s="453"/>
      <c r="FD744" s="432"/>
      <c r="FE744" s="453" t="n">
        <f aca="false">1-EQ744/CB744</f>
        <v>0.969560291318412</v>
      </c>
      <c r="FF744" s="431" t="n">
        <f aca="false">CB744-EQ744</f>
        <v>175.490412728633</v>
      </c>
      <c r="FG744" s="406" t="n">
        <v>57600</v>
      </c>
      <c r="FH744" s="665" t="n">
        <v>220</v>
      </c>
      <c r="FI744" s="454"/>
      <c r="FJ744" s="455"/>
      <c r="FK744" s="456" t="n">
        <f aca="false">3000/BS744*24</f>
        <v>1.63187597742572</v>
      </c>
      <c r="FL744" s="531" t="n">
        <v>2400</v>
      </c>
      <c r="FM744" s="456" t="n">
        <f aca="false">FL744/BS744*1000</f>
        <v>54.3958659141905</v>
      </c>
      <c r="FN744" s="531" t="n">
        <v>2780</v>
      </c>
      <c r="FO744" s="533" t="n">
        <f aca="false">FN744/11.15/1.2/1000</f>
        <v>0.207772795216741</v>
      </c>
      <c r="FP744" s="450" t="n">
        <f aca="false">FN744/BS744*1000</f>
        <v>63.0085446839374</v>
      </c>
      <c r="FQ744" s="458" t="n">
        <v>25.2</v>
      </c>
      <c r="FR744" s="459" t="n">
        <f aca="false">FQ744/BS744*1000</f>
        <v>0.571156592099</v>
      </c>
      <c r="FS744" s="460" t="n">
        <v>7.83</v>
      </c>
      <c r="FT744" s="440" t="n">
        <v>10.4</v>
      </c>
      <c r="FU744" s="661" t="n">
        <f aca="false">FT744*3.6</f>
        <v>37.44</v>
      </c>
      <c r="FV744" s="531" t="n">
        <v>10</v>
      </c>
      <c r="FW744" s="539" t="n">
        <v>0.2</v>
      </c>
      <c r="FX744" s="531" t="n">
        <v>8</v>
      </c>
      <c r="FY744" s="453" t="n">
        <f aca="false">1-FV744/(EG744+DD744)</f>
        <v>0.0909090909090909</v>
      </c>
      <c r="FZ744" s="453" t="n">
        <f aca="false">1-FW744/EP744</f>
        <v>0.555555555555556</v>
      </c>
      <c r="GA744" s="430" t="n">
        <f aca="false">EP744-FW744</f>
        <v>0.25</v>
      </c>
      <c r="GB744" s="514" t="n">
        <f aca="false">1-FT744/EJ744</f>
        <v>0.161463210317295</v>
      </c>
      <c r="GC744" s="515" t="n">
        <f aca="false">(EJ744-FT744)</f>
        <v>2.00255660569796</v>
      </c>
      <c r="GD744" s="514" t="n">
        <f aca="false">1-FU744/EK744</f>
        <v>0.161463210317295</v>
      </c>
      <c r="GE744" s="528" t="n">
        <f aca="false">EK744-FU744</f>
        <v>7.20920378051267</v>
      </c>
      <c r="GF744" s="462" t="n">
        <f aca="false">4100/BS744*24</f>
        <v>2.23023050248181</v>
      </c>
      <c r="GG744" s="607" t="n">
        <v>12</v>
      </c>
      <c r="GH744" s="451" t="n">
        <f aca="false">GG744/80</f>
        <v>0.15</v>
      </c>
      <c r="GI744" s="406" t="n">
        <v>84</v>
      </c>
      <c r="GJ744" s="463" t="n">
        <f aca="false">GI744/GG744</f>
        <v>7</v>
      </c>
      <c r="GK744" s="464" t="n">
        <f aca="false">GG744/(BS744/24)*1000</f>
        <v>6.52750390970286</v>
      </c>
      <c r="GL744" s="465" t="n">
        <v>8.04</v>
      </c>
      <c r="GM744" s="530" t="n">
        <v>9.8</v>
      </c>
      <c r="GN744" s="407" t="n">
        <f aca="false">GM744*3.6</f>
        <v>35.28</v>
      </c>
      <c r="GO744" s="514" t="n">
        <f aca="false">1-GM744/FT744</f>
        <v>0.0576923076923077</v>
      </c>
      <c r="GP744" s="451" t="n">
        <f aca="false">1-GN744/FU744</f>
        <v>0.0576923076923078</v>
      </c>
      <c r="GQ744" s="440" t="n">
        <v>8</v>
      </c>
      <c r="GR744" s="456" t="n">
        <f aca="false">4300/BS744*24</f>
        <v>2.33902223431019</v>
      </c>
      <c r="GS744" s="532" t="n">
        <f aca="false">HC744</f>
        <v>9.5</v>
      </c>
      <c r="GT744" s="532" t="n">
        <f aca="false">HD744</f>
        <v>29.45</v>
      </c>
      <c r="GU744" s="514" t="n">
        <f aca="false">1-GS744/GM744</f>
        <v>0.0306122448979592</v>
      </c>
      <c r="GV744" s="514" t="n">
        <f aca="false">1-GT744/GN744</f>
        <v>0.165249433106576</v>
      </c>
      <c r="GW744" s="514" t="n">
        <f aca="false">1-HC744/FT744</f>
        <v>0.0865384615384616</v>
      </c>
      <c r="GX744" s="514" t="n">
        <f aca="false">1-HD744/FU744</f>
        <v>0.21340811965812</v>
      </c>
      <c r="GY744" s="463" t="n">
        <f aca="false">GK744/(FU744-HD744)</f>
        <v>0.816959187697479</v>
      </c>
      <c r="GZ744" s="406" t="n">
        <v>45536</v>
      </c>
      <c r="HA744" s="439" t="n">
        <v>8.25</v>
      </c>
      <c r="HB744" s="452" t="n">
        <v>8.11</v>
      </c>
      <c r="HC744" s="440" t="n">
        <v>9.5</v>
      </c>
      <c r="HD744" s="464" t="n">
        <f aca="false">HC744*3.1</f>
        <v>29.45</v>
      </c>
      <c r="HE744" s="464" t="n">
        <v>9.7</v>
      </c>
      <c r="HF744" s="464" t="n">
        <f aca="false">HE744*2.7</f>
        <v>26.19</v>
      </c>
      <c r="HH744" s="409" t="n">
        <v>8</v>
      </c>
      <c r="HI744" s="466" t="n">
        <v>7370</v>
      </c>
      <c r="HJ744" s="407" t="n">
        <f aca="false">HI744*0.67</f>
        <v>4937.9</v>
      </c>
      <c r="HK744" s="407"/>
      <c r="HL744" s="550"/>
      <c r="HM744" s="541" t="n">
        <v>4.8</v>
      </c>
      <c r="HN744" s="462" t="n">
        <v>4.22</v>
      </c>
      <c r="HO744" s="408" t="n">
        <v>0.15</v>
      </c>
      <c r="HP744" s="549" t="n">
        <v>0.01</v>
      </c>
      <c r="HQ744" s="519" t="n">
        <v>3.5</v>
      </c>
      <c r="HR744" s="520" t="n">
        <v>0.1</v>
      </c>
      <c r="HS744" s="521" t="n">
        <v>0.17</v>
      </c>
      <c r="HT744" s="522" t="n">
        <v>4</v>
      </c>
      <c r="HU744" s="523" t="n">
        <f aca="false">72500/BA744*24</f>
        <v>43.1761786600496</v>
      </c>
      <c r="HV744" s="514" t="n">
        <f aca="false">1-HC744/BE744</f>
        <v>0.666666666666667</v>
      </c>
      <c r="HW744" s="514" t="n">
        <f aca="false">1-HD744/BF744</f>
        <v>0.780141843971631</v>
      </c>
      <c r="HX744" s="514" t="n">
        <f aca="false">1-HN744/BK744</f>
        <v>0.760227272727273</v>
      </c>
      <c r="HY744" s="676"/>
    </row>
    <row r="745" customFormat="false" ht="16.05" hidden="false" customHeight="true" outlineLevel="0" collapsed="false">
      <c r="A745" s="486" t="n">
        <v>44227</v>
      </c>
      <c r="B745" s="487" t="n">
        <v>36459</v>
      </c>
      <c r="C745" s="488" t="n">
        <f aca="false">B745/$B$6</f>
        <v>0.72918</v>
      </c>
      <c r="D745" s="489"/>
      <c r="E745" s="490" t="n">
        <v>46.4</v>
      </c>
      <c r="F745" s="491" t="n">
        <f aca="false">E745*4.7</f>
        <v>218.08</v>
      </c>
      <c r="G745" s="491" t="n">
        <f aca="false">F745*B745/1000</f>
        <v>7950.97872</v>
      </c>
      <c r="H745" s="488" t="n">
        <f aca="false">G745/$G$6</f>
        <v>0.3180391488</v>
      </c>
      <c r="I745" s="491"/>
      <c r="J745" s="491"/>
      <c r="K745" s="492"/>
      <c r="L745" s="492"/>
      <c r="M745" s="492"/>
      <c r="N745" s="493"/>
      <c r="O745" s="493"/>
      <c r="P745" s="491" t="n">
        <v>3342</v>
      </c>
      <c r="Q745" s="410" t="n">
        <f aca="false">P745-R745-S745</f>
        <v>3342</v>
      </c>
      <c r="R745" s="491"/>
      <c r="S745" s="491"/>
      <c r="T745" s="489" t="n">
        <v>5.01</v>
      </c>
      <c r="U745" s="410" t="n">
        <f aca="false">V745/2.9</f>
        <v>3410</v>
      </c>
      <c r="V745" s="491" t="n">
        <v>9889</v>
      </c>
      <c r="W745" s="491" t="n">
        <v>2014</v>
      </c>
      <c r="X745" s="690" t="n">
        <v>495</v>
      </c>
      <c r="Y745" s="489"/>
      <c r="Z745" s="490"/>
      <c r="AA745" s="491"/>
      <c r="AB745" s="491"/>
      <c r="AC745" s="492"/>
      <c r="AD745" s="492"/>
      <c r="AE745" s="492"/>
      <c r="AF745" s="479" t="n">
        <f aca="false">X745+Q745</f>
        <v>3837</v>
      </c>
      <c r="AG745" s="478" t="n">
        <f aca="false">AF745/$AF$6</f>
        <v>1.5348</v>
      </c>
      <c r="AH745" s="479" t="n">
        <f aca="false">AI745/2.9</f>
        <v>2979.78733385457</v>
      </c>
      <c r="AI745" s="479" t="n">
        <f aca="false">(V745*Q745+F745*X745)/AF745</f>
        <v>8641.38326817827</v>
      </c>
      <c r="AJ745" s="474" t="n">
        <f aca="false">(V745*Q745+X745*F745)/1000</f>
        <v>33156.9876</v>
      </c>
      <c r="AK745" s="478" t="n">
        <f aca="false">AJ745/$AJ$6</f>
        <v>1.47364389333333</v>
      </c>
      <c r="AL745" s="448" t="n">
        <v>43</v>
      </c>
      <c r="AM745" s="500"/>
      <c r="AN745" s="551" t="n">
        <v>4050</v>
      </c>
      <c r="AO745" s="551" t="n">
        <v>4021</v>
      </c>
      <c r="AP745" s="508" t="n">
        <v>7.13</v>
      </c>
      <c r="AQ745" s="495" t="n">
        <v>668</v>
      </c>
      <c r="AR745" s="474" t="n">
        <f aca="false">AQ745*3</f>
        <v>2004</v>
      </c>
      <c r="AS745" s="658" t="n">
        <f aca="false">AR745/AQ745</f>
        <v>3</v>
      </c>
      <c r="AT745" s="551" t="n">
        <v>5490</v>
      </c>
      <c r="AU745" s="495"/>
      <c r="AV745" s="504" t="n">
        <v>0.5</v>
      </c>
      <c r="AW745" s="508"/>
      <c r="AX745" s="508"/>
      <c r="AY745" s="504"/>
      <c r="AZ745" s="504"/>
      <c r="BA745" s="421" t="n">
        <f aca="false">CC745+DF745</f>
        <v>38267</v>
      </c>
      <c r="BB745" s="422" t="n">
        <f aca="false">BA745/$BA$6</f>
        <v>0.76534</v>
      </c>
      <c r="BC745" s="495"/>
      <c r="BD745" s="678" t="n">
        <v>7.91</v>
      </c>
      <c r="BE745" s="679" t="n">
        <v>34.1</v>
      </c>
      <c r="BF745" s="499" t="n">
        <f aca="false">BE745*4.7</f>
        <v>160.27</v>
      </c>
      <c r="BG745" s="680" t="n">
        <v>11230</v>
      </c>
      <c r="BH745" s="491" t="n">
        <f aca="false">BG745*0.67</f>
        <v>7524.1</v>
      </c>
      <c r="BI745" s="491"/>
      <c r="BJ745" s="488"/>
      <c r="BK745" s="681" t="n">
        <v>21.4</v>
      </c>
      <c r="BL745" s="681" t="n">
        <v>13.5</v>
      </c>
      <c r="BM745" s="682" t="n">
        <v>5.1</v>
      </c>
      <c r="BN745" s="498" t="n">
        <v>2.1</v>
      </c>
      <c r="BO745" s="499" t="n">
        <v>116</v>
      </c>
      <c r="BP745" s="499" t="n">
        <v>32</v>
      </c>
      <c r="BQ745" s="678" t="n">
        <v>4.18</v>
      </c>
      <c r="BR745" s="422" t="n">
        <f aca="false">BQ745/$BQ$6</f>
        <v>0.580555555555555</v>
      </c>
      <c r="BS745" s="410" t="n">
        <f aca="false">BA745+AF745</f>
        <v>42104</v>
      </c>
      <c r="BT745" s="430" t="n">
        <f aca="false">(BD745*BA745+AP745*AF745)/(AF745+BA745)</f>
        <v>7.83891744252328</v>
      </c>
      <c r="BU745" s="431" t="n">
        <f aca="false">(AQ745*Y745+BA745*BE745)/(BA745+Y745)</f>
        <v>34.1</v>
      </c>
      <c r="BV745" s="431" t="n">
        <f aca="false">(BA745*BF745+AR745*AF745)/(AF745+BA745)</f>
        <v>328.291850893027</v>
      </c>
      <c r="BW745" s="431" t="n">
        <f aca="false">(BA745*BG745+AS745*AF745)/(AF745+BA745)</f>
        <v>10206.8668297549</v>
      </c>
      <c r="BX745" s="431" t="n">
        <f aca="false">BW745*0.65</f>
        <v>6634.46343934068</v>
      </c>
      <c r="BY745" s="431" t="n">
        <f aca="false">(BK745*BA745+AZ745*AF745)/BS745</f>
        <v>19.4497862435873</v>
      </c>
      <c r="BZ745" s="431"/>
      <c r="CA745" s="672"/>
      <c r="CB745" s="431" t="n">
        <f aca="false">BO745</f>
        <v>116</v>
      </c>
      <c r="CC745" s="551" t="n">
        <v>19234</v>
      </c>
      <c r="CD745" s="412" t="n">
        <f aca="false">CC745+AF745/2</f>
        <v>21152.5</v>
      </c>
      <c r="CE745" s="422" t="n">
        <f aca="false">CD745/25000</f>
        <v>0.8461</v>
      </c>
      <c r="CF745" s="434" t="n">
        <f aca="false">6700/CD745*24</f>
        <v>7.60193830516488</v>
      </c>
      <c r="CG745" s="494" t="n">
        <v>7.47</v>
      </c>
      <c r="CH745" s="681" t="n">
        <v>2.1</v>
      </c>
      <c r="CI745" s="673" t="n">
        <f aca="false">9500/CC745*24</f>
        <v>11.8540085265675</v>
      </c>
      <c r="CJ745" s="502" t="n">
        <v>23.2</v>
      </c>
      <c r="CK745" s="502" t="n">
        <v>0.76</v>
      </c>
      <c r="CL745" s="678" t="n">
        <v>7.49</v>
      </c>
      <c r="CM745" s="677"/>
      <c r="CN745" s="677"/>
      <c r="CO745" s="551"/>
      <c r="CP745" s="551"/>
      <c r="CQ745" s="500"/>
      <c r="CR745" s="500" t="n">
        <v>0.97</v>
      </c>
      <c r="CT745" s="433" t="n">
        <f aca="false">3500/CD745*24</f>
        <v>3.97116180120553</v>
      </c>
      <c r="CU745" s="494" t="n">
        <v>5.7</v>
      </c>
      <c r="CV745" s="494" t="n">
        <v>7.86</v>
      </c>
      <c r="CW745" s="495" t="n">
        <v>12.8</v>
      </c>
      <c r="CX745" s="496" t="n">
        <f aca="false">CW745*3.6</f>
        <v>46.08</v>
      </c>
      <c r="CY745" s="497" t="n">
        <v>8950</v>
      </c>
      <c r="CZ745" s="498" t="n">
        <v>4.7</v>
      </c>
      <c r="DA745" s="498" t="n">
        <v>0.21</v>
      </c>
      <c r="DB745" s="498" t="n">
        <v>2.5</v>
      </c>
      <c r="DC745" s="498" t="n">
        <v>0.5</v>
      </c>
      <c r="DD745" s="499" t="n">
        <v>4</v>
      </c>
      <c r="DE745" s="499" t="n">
        <v>16</v>
      </c>
      <c r="DF745" s="551" t="n">
        <v>19033</v>
      </c>
      <c r="DG745" s="446" t="n">
        <f aca="false">DF745+AF745/2</f>
        <v>20951.5</v>
      </c>
      <c r="DH745" s="422" t="n">
        <f aca="false">DG745/25000</f>
        <v>0.83806</v>
      </c>
      <c r="DI745" s="447" t="n">
        <f aca="false">6700/DG745*24</f>
        <v>7.67486814786531</v>
      </c>
      <c r="DJ745" s="494" t="n">
        <v>7.54</v>
      </c>
      <c r="DK745" s="681" t="n">
        <v>3.4</v>
      </c>
      <c r="DL745" s="447" t="n">
        <f aca="false">9500/DG745*24</f>
        <v>10.8822757320478</v>
      </c>
      <c r="DM745" s="683" t="n">
        <v>23.2</v>
      </c>
      <c r="DN745" s="683" t="n">
        <v>0.92</v>
      </c>
      <c r="DO745" s="684" t="n">
        <v>7.53</v>
      </c>
      <c r="DP745" s="684"/>
      <c r="DQ745" s="684"/>
      <c r="DR745" s="551"/>
      <c r="DS745" s="551"/>
      <c r="DT745" s="500"/>
      <c r="DU745" s="500" t="n">
        <v>0.95</v>
      </c>
      <c r="DW745" s="447" t="n">
        <f aca="false">3500/DG745*24</f>
        <v>4.00925948022815</v>
      </c>
      <c r="DX745" s="494" t="n">
        <v>4.38</v>
      </c>
      <c r="DY745" s="494" t="n">
        <v>7.76</v>
      </c>
      <c r="DZ745" s="495" t="n">
        <v>12.5</v>
      </c>
      <c r="EA745" s="496" t="n">
        <f aca="false">DZ745*3.6</f>
        <v>45</v>
      </c>
      <c r="EB745" s="497" t="n">
        <v>9030</v>
      </c>
      <c r="EC745" s="498" t="n">
        <v>6.9</v>
      </c>
      <c r="ED745" s="498" t="n">
        <v>0.27</v>
      </c>
      <c r="EE745" s="498" t="n">
        <v>4.3</v>
      </c>
      <c r="EF745" s="498" t="n">
        <v>0.55</v>
      </c>
      <c r="EG745" s="499" t="n">
        <v>3</v>
      </c>
      <c r="EH745" s="496" t="n">
        <v>16</v>
      </c>
      <c r="EI745" s="430" t="n">
        <f aca="false">(DY745*DG745+CV745*CD745)/(DG745+CD745)</f>
        <v>7.81023869466084</v>
      </c>
      <c r="EJ745" s="430" t="n">
        <f aca="false">(DZ745*DG745+CW745*CD745)/(DG745+CD745)</f>
        <v>12.6507160839825</v>
      </c>
      <c r="EK745" s="449" t="n">
        <f aca="false">(EA745*DG745+CX745*CD745)/(DG745+CD745)</f>
        <v>45.5425779023371</v>
      </c>
      <c r="EL745" s="449" t="n">
        <f aca="false">(EB745*DG745+CY745*CD745)/(DG745+CD745)</f>
        <v>8989.80904427133</v>
      </c>
      <c r="EM745" s="430" t="n">
        <f aca="false">(EC745*DG745+CZ745*CD745)/(DG745+CD745)</f>
        <v>5.79474871746152</v>
      </c>
      <c r="EN745" s="432" t="n">
        <f aca="false">(ED745*DG745+DA745*CD745)/(DG745+CD745)</f>
        <v>0.239856783203496</v>
      </c>
      <c r="EO745" s="432" t="n">
        <f aca="false">(EE745*DG745+DB745*CD745)/(DG745+CD745)</f>
        <v>3.39570349610488</v>
      </c>
      <c r="EP745" s="432" t="n">
        <f aca="false">(EF745*DG745+DC745*CD745)/(DG745+CD745)</f>
        <v>0.52488065266958</v>
      </c>
      <c r="EQ745" s="432" t="n">
        <f aca="false">(EG745*DG745+DD745*CD745)/(DG745+CD745)</f>
        <v>3.5023869466084</v>
      </c>
      <c r="ER745" s="449" t="n">
        <f aca="false">DE745</f>
        <v>16</v>
      </c>
      <c r="ES745" s="450" t="n">
        <f aca="false">44000/(BA745+AF745)*24</f>
        <v>25.0807524225727</v>
      </c>
      <c r="ET745" s="451" t="n">
        <f aca="false">(BA745+AF745)/BA$6</f>
        <v>0.84208</v>
      </c>
      <c r="EU745" s="452" t="n">
        <f aca="false">BV745/1000/ES745*24</f>
        <v>0.314145456590909</v>
      </c>
      <c r="EV745" s="451" t="n">
        <f aca="false">EU745/$EU$6</f>
        <v>0.58175084553872</v>
      </c>
      <c r="EW745" s="514" t="n">
        <f aca="false">1-EM745/BY745</f>
        <v>0.702066200374203</v>
      </c>
      <c r="EX745" s="515" t="n">
        <f aca="false">BY745-EM745</f>
        <v>13.6550375261258</v>
      </c>
      <c r="EY745" s="514" t="n">
        <f aca="false">1-EJ745/BU745</f>
        <v>0.629011258534237</v>
      </c>
      <c r="EZ745" s="515" t="n">
        <f aca="false">BU745-EJ745</f>
        <v>21.4492839160175</v>
      </c>
      <c r="FA745" s="451" t="n">
        <f aca="false">1-EK745/BV745</f>
        <v>0.861274113937184</v>
      </c>
      <c r="FB745" s="432" t="n">
        <f aca="false">BV745-EK745</f>
        <v>282.74927299069</v>
      </c>
      <c r="FC745" s="453"/>
      <c r="FD745" s="432"/>
      <c r="FE745" s="453" t="n">
        <f aca="false">1-EQ745/CB745</f>
        <v>0.969807009080962</v>
      </c>
      <c r="FF745" s="431" t="n">
        <f aca="false">CB745-EQ745</f>
        <v>112.497613053392</v>
      </c>
      <c r="FG745" s="491" t="n">
        <v>57600</v>
      </c>
      <c r="FH745" s="602" t="n">
        <v>160</v>
      </c>
      <c r="FI745" s="502"/>
      <c r="FJ745" s="488"/>
      <c r="FK745" s="456" t="n">
        <f aca="false">3000/BS745*24</f>
        <v>1.71005130153905</v>
      </c>
      <c r="FL745" s="491" t="n">
        <v>2000</v>
      </c>
      <c r="FM745" s="456" t="n">
        <f aca="false">FL745/BS745*1000</f>
        <v>47.5014250427513</v>
      </c>
      <c r="FN745" s="491" t="n">
        <v>5324.00000000001</v>
      </c>
      <c r="FO745" s="533" t="n">
        <f aca="false">FN745/11.15/1.2/1000</f>
        <v>0.397907324364724</v>
      </c>
      <c r="FP745" s="450" t="n">
        <f aca="false">FN745/BS745*1000</f>
        <v>126.448793463804</v>
      </c>
      <c r="FQ745" s="504" t="n">
        <v>25.2</v>
      </c>
      <c r="FR745" s="459" t="n">
        <f aca="false">FQ745/BS745*1000</f>
        <v>0.598517955538666</v>
      </c>
      <c r="FS745" s="505" t="n">
        <v>8.04</v>
      </c>
      <c r="FT745" s="536" t="n">
        <v>12</v>
      </c>
      <c r="FU745" s="496" t="n">
        <f aca="false">FT745*3.6</f>
        <v>43.2</v>
      </c>
      <c r="FV745" s="491" t="n">
        <v>22</v>
      </c>
      <c r="FW745" s="505" t="n">
        <v>0.26</v>
      </c>
      <c r="FX745" s="491" t="n">
        <v>8</v>
      </c>
      <c r="FY745" s="453" t="n">
        <f aca="false">1-FV745/(EG745+DD745)</f>
        <v>-2.14285714285714</v>
      </c>
      <c r="FZ745" s="453" t="n">
        <f aca="false">1-FW745/EP745</f>
        <v>0.504649297554365</v>
      </c>
      <c r="GA745" s="430" t="n">
        <f aca="false">EP745-FW745</f>
        <v>0.26488065266958</v>
      </c>
      <c r="GB745" s="514" t="n">
        <f aca="false">1-FT745/EJ745</f>
        <v>0.0514370949172128</v>
      </c>
      <c r="GC745" s="515" t="n">
        <f aca="false">(EJ745-FT745)</f>
        <v>0.65071608398252</v>
      </c>
      <c r="GD745" s="514" t="n">
        <f aca="false">1-FU745/EK745</f>
        <v>0.0514370949172128</v>
      </c>
      <c r="GE745" s="528" t="n">
        <f aca="false">EK745-FU745</f>
        <v>2.34257790233707</v>
      </c>
      <c r="GF745" s="462" t="n">
        <f aca="false">4100/BS745*24</f>
        <v>2.33707011210336</v>
      </c>
      <c r="GG745" s="491" t="n">
        <v>12</v>
      </c>
      <c r="GH745" s="451" t="n">
        <f aca="false">GG745/80</f>
        <v>0.15</v>
      </c>
      <c r="GI745" s="406" t="n">
        <v>84</v>
      </c>
      <c r="GJ745" s="463" t="n">
        <f aca="false">GI745/GG745</f>
        <v>7</v>
      </c>
      <c r="GK745" s="464" t="n">
        <f aca="false">GG745/(BS745/24)*1000</f>
        <v>6.84020520615619</v>
      </c>
      <c r="GL745" s="508" t="n">
        <v>8</v>
      </c>
      <c r="GM745" s="536" t="n">
        <v>11.8</v>
      </c>
      <c r="GN745" s="407" t="n">
        <f aca="false">GM745*3.6</f>
        <v>42.48</v>
      </c>
      <c r="GO745" s="514" t="n">
        <f aca="false">1-GM745/FT745</f>
        <v>0.0166666666666666</v>
      </c>
      <c r="GP745" s="451" t="n">
        <f aca="false">1-GN745/FU745</f>
        <v>0.0166666666666666</v>
      </c>
      <c r="GQ745" s="440" t="n">
        <v>8</v>
      </c>
      <c r="GR745" s="456" t="n">
        <f aca="false">4300/BS745*24</f>
        <v>2.45107353220597</v>
      </c>
      <c r="GS745" s="532" t="n">
        <f aca="false">HC745</f>
        <v>11.2</v>
      </c>
      <c r="GT745" s="532" t="n">
        <f aca="false">HD745</f>
        <v>34.72</v>
      </c>
      <c r="GU745" s="514" t="n">
        <f aca="false">1-GS745/GM745</f>
        <v>0.0508474576271187</v>
      </c>
      <c r="GV745" s="514" t="n">
        <f aca="false">1-GT745/GN745</f>
        <v>0.182674199623352</v>
      </c>
      <c r="GW745" s="514" t="n">
        <f aca="false">1-HC745/FT745</f>
        <v>0.0666666666666668</v>
      </c>
      <c r="GX745" s="514" t="n">
        <f aca="false">1-HD745/FU745</f>
        <v>0.196296296296296</v>
      </c>
      <c r="GY745" s="463" t="n">
        <f aca="false">GK745/(FU745-HD745)</f>
        <v>0.806627972424078</v>
      </c>
      <c r="GZ745" s="491" t="n">
        <v>42875</v>
      </c>
      <c r="HA745" s="494" t="n">
        <v>8.19</v>
      </c>
      <c r="HB745" s="494" t="n">
        <v>8.09</v>
      </c>
      <c r="HC745" s="495" t="n">
        <v>11.2</v>
      </c>
      <c r="HD745" s="464" t="n">
        <f aca="false">HC745*3.1</f>
        <v>34.72</v>
      </c>
      <c r="HE745" s="499" t="n">
        <v>11.3</v>
      </c>
      <c r="HF745" s="499" t="n">
        <f aca="false">HE745*2.7</f>
        <v>30.51</v>
      </c>
      <c r="HH745" s="493" t="n">
        <v>10</v>
      </c>
      <c r="HI745" s="509" t="n">
        <v>8450</v>
      </c>
      <c r="HJ745" s="491" t="n">
        <f aca="false">HI745*0.67</f>
        <v>5661.5</v>
      </c>
      <c r="HK745" s="491"/>
      <c r="HL745" s="491"/>
      <c r="HM745" s="544" t="n">
        <v>5.5</v>
      </c>
      <c r="HN745" s="507" t="n">
        <v>4.54</v>
      </c>
      <c r="HO745" s="492" t="n">
        <v>0.2</v>
      </c>
      <c r="HP745" s="546" t="n">
        <v>0.01</v>
      </c>
      <c r="HQ745" s="524" t="n">
        <v>3.6</v>
      </c>
      <c r="HR745" s="525" t="n">
        <v>0.18</v>
      </c>
      <c r="HS745" s="525" t="n">
        <v>0.16</v>
      </c>
      <c r="HT745" s="512" t="n">
        <v>4</v>
      </c>
      <c r="HU745" s="523" t="n">
        <f aca="false">72500/BA745*24</f>
        <v>45.4699871952335</v>
      </c>
      <c r="HV745" s="514" t="n">
        <f aca="false">1-HC745/BE745</f>
        <v>0.671554252199414</v>
      </c>
      <c r="HW745" s="514" t="n">
        <f aca="false">1-HD745/BF745</f>
        <v>0.783365570599613</v>
      </c>
      <c r="HX745" s="514" t="n">
        <f aca="false">1-HN745/BK745</f>
        <v>0.78785046728972</v>
      </c>
      <c r="HY745" s="685"/>
    </row>
    <row r="746" s="689" customFormat="true" ht="16.05" hidden="false" customHeight="true" outlineLevel="0" collapsed="false">
      <c r="A746" s="401" t="n">
        <v>44228</v>
      </c>
      <c r="B746" s="516" t="n">
        <v>41149</v>
      </c>
      <c r="C746" s="403" t="n">
        <f aca="false">B746/$B$6</f>
        <v>0.82298</v>
      </c>
      <c r="D746" s="404"/>
      <c r="E746" s="405" t="n">
        <v>46.2</v>
      </c>
      <c r="F746" s="407" t="n">
        <f aca="false">E746*4.7</f>
        <v>217.14</v>
      </c>
      <c r="G746" s="407" t="n">
        <f aca="false">F746*B746/1000</f>
        <v>8935.09386</v>
      </c>
      <c r="H746" s="403" t="n">
        <f aca="false">G746/$G$6</f>
        <v>0.3574037544</v>
      </c>
      <c r="I746" s="406"/>
      <c r="J746" s="407"/>
      <c r="K746" s="408"/>
      <c r="L746" s="408"/>
      <c r="M746" s="408"/>
      <c r="N746" s="409"/>
      <c r="O746" s="409"/>
      <c r="P746" s="686" t="n">
        <v>3334</v>
      </c>
      <c r="Q746" s="410" t="n">
        <f aca="false">P746-R746-S746</f>
        <v>3334</v>
      </c>
      <c r="R746" s="687"/>
      <c r="S746" s="687"/>
      <c r="T746" s="404" t="n">
        <v>4.97</v>
      </c>
      <c r="U746" s="410" t="n">
        <f aca="false">V746/2.9</f>
        <v>3091.37931034483</v>
      </c>
      <c r="V746" s="406" t="n">
        <v>8965</v>
      </c>
      <c r="W746" s="406" t="n">
        <v>2588</v>
      </c>
      <c r="X746" s="688" t="n">
        <v>459</v>
      </c>
      <c r="Y746" s="404"/>
      <c r="Z746" s="405"/>
      <c r="AA746" s="406"/>
      <c r="AB746" s="406"/>
      <c r="AC746" s="408"/>
      <c r="AD746" s="408"/>
      <c r="AE746" s="408"/>
      <c r="AF746" s="479" t="n">
        <f aca="false">X746+Q746</f>
        <v>3793</v>
      </c>
      <c r="AG746" s="478" t="n">
        <f aca="false">AF746/$AF$6</f>
        <v>1.5172</v>
      </c>
      <c r="AH746" s="479" t="n">
        <f aca="false">AI746/2.9</f>
        <v>2726.34501486404</v>
      </c>
      <c r="AI746" s="479" t="n">
        <f aca="false">(V746*Q746+F746*X746)/AF746</f>
        <v>7906.40054310572</v>
      </c>
      <c r="AJ746" s="474" t="n">
        <f aca="false">(V746*Q746+X746*F746)/1000</f>
        <v>29988.97726</v>
      </c>
      <c r="AK746" s="478" t="n">
        <f aca="false">AJ746/$AJ$6</f>
        <v>1.33284343377778</v>
      </c>
      <c r="AL746" s="448" t="n">
        <v>44</v>
      </c>
      <c r="AM746" s="451"/>
      <c r="AN746" s="550" t="n">
        <v>4930</v>
      </c>
      <c r="AO746" s="550" t="n">
        <v>4872</v>
      </c>
      <c r="AP746" s="465" t="n">
        <v>7.37</v>
      </c>
      <c r="AQ746" s="440" t="n">
        <v>724</v>
      </c>
      <c r="AR746" s="474" t="n">
        <f aca="false">AQ746*3</f>
        <v>2172</v>
      </c>
      <c r="AS746" s="658" t="n">
        <f aca="false">AR746/AQ746</f>
        <v>3</v>
      </c>
      <c r="AT746" s="550" t="n">
        <v>5920</v>
      </c>
      <c r="AU746" s="440"/>
      <c r="AV746" s="458" t="n">
        <v>0.5</v>
      </c>
      <c r="AW746" s="465"/>
      <c r="AX746" s="465"/>
      <c r="AY746" s="458"/>
      <c r="AZ746" s="458"/>
      <c r="BA746" s="421" t="n">
        <f aca="false">CC746+DF746</f>
        <v>35827</v>
      </c>
      <c r="BB746" s="422" t="n">
        <f aca="false">BA746/$BA$6</f>
        <v>0.71654</v>
      </c>
      <c r="BC746" s="440"/>
      <c r="BD746" s="668" t="n">
        <v>7.97</v>
      </c>
      <c r="BE746" s="669" t="n">
        <v>34.6</v>
      </c>
      <c r="BF746" s="407" t="n">
        <f aca="false">BE746*4.7</f>
        <v>162.62</v>
      </c>
      <c r="BG746" s="548" t="n">
        <v>12000</v>
      </c>
      <c r="BH746" s="407" t="n">
        <f aca="false">BG746*0.67</f>
        <v>8040</v>
      </c>
      <c r="BI746" s="550"/>
      <c r="BJ746" s="403"/>
      <c r="BK746" s="670" t="n">
        <v>17.9</v>
      </c>
      <c r="BL746" s="670" t="n">
        <v>10.4</v>
      </c>
      <c r="BM746" s="671" t="n">
        <v>6.2</v>
      </c>
      <c r="BN746" s="443" t="n">
        <v>2.2</v>
      </c>
      <c r="BO746" s="444" t="n">
        <v>214</v>
      </c>
      <c r="BP746" s="444" t="n">
        <v>32</v>
      </c>
      <c r="BQ746" s="668" t="n">
        <v>4.92</v>
      </c>
      <c r="BR746" s="422" t="n">
        <f aca="false">BQ746/$BQ$6</f>
        <v>0.683333333333333</v>
      </c>
      <c r="BS746" s="410" t="n">
        <f aca="false">BA746+AF746</f>
        <v>39620</v>
      </c>
      <c r="BT746" s="430" t="n">
        <f aca="false">(BD746*BA746+AP746*AF746)/(AF746+BA746)</f>
        <v>7.91255931347804</v>
      </c>
      <c r="BU746" s="431" t="n">
        <f aca="false">(AQ746*Y746+BA746*BE746)/(BA746+Y746)</f>
        <v>34.6</v>
      </c>
      <c r="BV746" s="431" t="n">
        <f aca="false">(BA746*BF746+AR746*AF746)/(AF746+BA746)</f>
        <v>354.986944472489</v>
      </c>
      <c r="BW746" s="431" t="n">
        <f aca="false">(BA746*BG746+AS746*AF746)/(AF746+BA746)</f>
        <v>10851.4734729934</v>
      </c>
      <c r="BX746" s="431" t="n">
        <f aca="false">BW746*0.65</f>
        <v>7053.45775744573</v>
      </c>
      <c r="BY746" s="431" t="n">
        <f aca="false">(BK746*BA746+AZ746*AF746)/BS746</f>
        <v>16.1863528520949</v>
      </c>
      <c r="BZ746" s="431"/>
      <c r="CA746" s="672"/>
      <c r="CB746" s="431" t="n">
        <f aca="false">BO746</f>
        <v>214</v>
      </c>
      <c r="CC746" s="550" t="n">
        <v>18173</v>
      </c>
      <c r="CD746" s="412" t="n">
        <f aca="false">CC746+AF746/2</f>
        <v>20069.5</v>
      </c>
      <c r="CE746" s="422" t="n">
        <f aca="false">CD746/25000</f>
        <v>0.80278</v>
      </c>
      <c r="CF746" s="434" t="n">
        <f aca="false">6700/CD746*24</f>
        <v>8.01215775181245</v>
      </c>
      <c r="CG746" s="439" t="n">
        <v>7.59</v>
      </c>
      <c r="CH746" s="670" t="n">
        <v>2.3</v>
      </c>
      <c r="CI746" s="673" t="n">
        <f aca="false">9500/CC746*24</f>
        <v>12.5460848511528</v>
      </c>
      <c r="CJ746" s="454" t="n">
        <v>24.1</v>
      </c>
      <c r="CK746" s="454" t="n">
        <v>1.05</v>
      </c>
      <c r="CL746" s="668" t="n">
        <v>7.59</v>
      </c>
      <c r="CM746" s="677"/>
      <c r="CN746" s="677"/>
      <c r="CO746" s="550"/>
      <c r="CP746" s="550"/>
      <c r="CQ746" s="451"/>
      <c r="CR746" s="674" t="n">
        <v>0.94</v>
      </c>
      <c r="CT746" s="433" t="n">
        <f aca="false">3500/CD746*24</f>
        <v>4.18545554199158</v>
      </c>
      <c r="CU746" s="439" t="n">
        <v>5.08</v>
      </c>
      <c r="CV746" s="439" t="n">
        <v>7.89</v>
      </c>
      <c r="CW746" s="440" t="n">
        <v>13.2</v>
      </c>
      <c r="CX746" s="661" t="n">
        <f aca="false">CW746*3.6</f>
        <v>47.52</v>
      </c>
      <c r="CY746" s="442" t="n">
        <v>10050</v>
      </c>
      <c r="CZ746" s="443" t="n">
        <v>4.8</v>
      </c>
      <c r="DA746" s="443" t="n">
        <v>0.21</v>
      </c>
      <c r="DB746" s="443" t="n">
        <v>3.2</v>
      </c>
      <c r="DC746" s="443" t="n">
        <v>0.75</v>
      </c>
      <c r="DD746" s="444" t="n">
        <v>4</v>
      </c>
      <c r="DE746" s="441" t="n">
        <v>16</v>
      </c>
      <c r="DF746" s="675" t="n">
        <v>17654</v>
      </c>
      <c r="DG746" s="446" t="n">
        <f aca="false">DF746+AF746/2</f>
        <v>19550.5</v>
      </c>
      <c r="DH746" s="422" t="n">
        <f aca="false">DG746/25000</f>
        <v>0.78202</v>
      </c>
      <c r="DI746" s="447" t="n">
        <f aca="false">6700/DG746*24</f>
        <v>8.22485358430731</v>
      </c>
      <c r="DJ746" s="439" t="n">
        <v>7.58</v>
      </c>
      <c r="DK746" s="670" t="n">
        <v>3.5</v>
      </c>
      <c r="DL746" s="447" t="n">
        <f aca="false">9500/DG746*24</f>
        <v>11.6621058284954</v>
      </c>
      <c r="DM746" s="443" t="n">
        <v>23.7</v>
      </c>
      <c r="DN746" s="443" t="n">
        <v>2.05</v>
      </c>
      <c r="DO746" s="668" t="n">
        <v>7.71</v>
      </c>
      <c r="DP746" s="668"/>
      <c r="DQ746" s="668"/>
      <c r="DR746" s="550"/>
      <c r="DS746" s="550"/>
      <c r="DT746" s="451"/>
      <c r="DU746" s="674" t="n">
        <v>0.95</v>
      </c>
      <c r="DW746" s="447" t="n">
        <f aca="false">3500/DG746*24</f>
        <v>4.29656530523516</v>
      </c>
      <c r="DX746" s="439" t="n">
        <v>4.65</v>
      </c>
      <c r="DY746" s="439" t="n">
        <v>7.84</v>
      </c>
      <c r="DZ746" s="440" t="n">
        <v>13.1</v>
      </c>
      <c r="EA746" s="661" t="n">
        <f aca="false">DZ746*3.6</f>
        <v>47.16</v>
      </c>
      <c r="EB746" s="442" t="n">
        <v>10200</v>
      </c>
      <c r="EC746" s="443" t="n">
        <v>7.1</v>
      </c>
      <c r="ED746" s="443" t="n">
        <v>0.35</v>
      </c>
      <c r="EE746" s="443" t="n">
        <v>4.6</v>
      </c>
      <c r="EF746" s="443" t="n">
        <v>0.8</v>
      </c>
      <c r="EG746" s="444" t="n">
        <v>3</v>
      </c>
      <c r="EH746" s="441" t="n">
        <v>16</v>
      </c>
      <c r="EI746" s="430" t="n">
        <f aca="false">(DY746*DG746+CV746*CD746)/(DG746+CD746)</f>
        <v>7.86532748611812</v>
      </c>
      <c r="EJ746" s="430" t="n">
        <f aca="false">(DZ746*DG746+CW746*CD746)/(DG746+CD746)</f>
        <v>13.1506549722362</v>
      </c>
      <c r="EK746" s="449" t="n">
        <f aca="false">(EA746*DG746+CX746*CD746)/(DG746+CD746)</f>
        <v>47.3423579000505</v>
      </c>
      <c r="EL746" s="449" t="n">
        <f aca="false">(EB746*DG746+CY746*CD746)/(DG746+CD746)</f>
        <v>10124.0175416456</v>
      </c>
      <c r="EM746" s="430" t="n">
        <f aca="false">(EC746*DG746+CZ746*CD746)/(DG746+CD746)</f>
        <v>5.93493563856638</v>
      </c>
      <c r="EN746" s="432" t="n">
        <f aca="false">(ED746*DG746+DA746*CD746)/(DG746+CD746)</f>
        <v>0.279083038869258</v>
      </c>
      <c r="EO746" s="432" t="n">
        <f aca="false">(EE746*DG746+DB746*CD746)/(DG746+CD746)</f>
        <v>3.89083038869258</v>
      </c>
      <c r="EP746" s="432" t="n">
        <f aca="false">(EF746*DG746+DC746*CD746)/(DG746+CD746)</f>
        <v>0.774672513881878</v>
      </c>
      <c r="EQ746" s="432" t="n">
        <f aca="false">(EG746*DG746+DD746*CD746)/(DG746+CD746)</f>
        <v>3.50654972236244</v>
      </c>
      <c r="ER746" s="449" t="n">
        <f aca="false">DE746</f>
        <v>16</v>
      </c>
      <c r="ES746" s="450" t="n">
        <f aca="false">44000/(BA746+AF746)*24</f>
        <v>26.653205451792</v>
      </c>
      <c r="ET746" s="451" t="n">
        <f aca="false">(BA746+AF746)/BA$6</f>
        <v>0.7924</v>
      </c>
      <c r="EU746" s="452" t="n">
        <f aca="false">BV746/1000/ES746*24</f>
        <v>0.319649607727273</v>
      </c>
      <c r="EV746" s="451" t="n">
        <f aca="false">EU746/$EU$6</f>
        <v>0.591943718013468</v>
      </c>
      <c r="EW746" s="514" t="n">
        <f aca="false">1-EM746/BY746</f>
        <v>0.633337065316832</v>
      </c>
      <c r="EX746" s="515" t="n">
        <f aca="false">BY746-EM746</f>
        <v>10.2514172135285</v>
      </c>
      <c r="EY746" s="514" t="n">
        <f aca="false">1-EJ746/BU746</f>
        <v>0.619923266698375</v>
      </c>
      <c r="EZ746" s="515" t="n">
        <f aca="false">BU746-EJ746</f>
        <v>21.4493450277638</v>
      </c>
      <c r="FA746" s="451" t="n">
        <f aca="false">1-EK746/BV746</f>
        <v>0.866636340752189</v>
      </c>
      <c r="FB746" s="432" t="n">
        <f aca="false">BV746-EK746</f>
        <v>307.644586572438</v>
      </c>
      <c r="FC746" s="453"/>
      <c r="FD746" s="432"/>
      <c r="FE746" s="453" t="n">
        <f aca="false">1-EQ746/CB746</f>
        <v>0.98361425363382</v>
      </c>
      <c r="FF746" s="431" t="n">
        <f aca="false">CB746-EQ746</f>
        <v>210.493450277638</v>
      </c>
      <c r="FG746" s="406" t="n">
        <v>57600</v>
      </c>
      <c r="FH746" s="665" t="n">
        <v>127</v>
      </c>
      <c r="FI746" s="454" t="n">
        <v>22.96</v>
      </c>
      <c r="FJ746" s="455"/>
      <c r="FK746" s="456" t="n">
        <f aca="false">3000/BS746*24</f>
        <v>1.81726400807673</v>
      </c>
      <c r="FL746" s="531" t="n">
        <v>2000</v>
      </c>
      <c r="FM746" s="456" t="n">
        <f aca="false">FL746/BS746*1000</f>
        <v>50.4795557799091</v>
      </c>
      <c r="FN746" s="531" t="n">
        <v>6672</v>
      </c>
      <c r="FO746" s="533" t="n">
        <f aca="false">FN746/11.15/1.2/1000</f>
        <v>0.498654708520179</v>
      </c>
      <c r="FP746" s="450" t="n">
        <f aca="false">FN746/BS746*1000</f>
        <v>168.399798081777</v>
      </c>
      <c r="FQ746" s="458" t="n">
        <v>25.2</v>
      </c>
      <c r="FR746" s="459" t="n">
        <f aca="false">FQ746/BS746*1000</f>
        <v>0.636042402826855</v>
      </c>
      <c r="FS746" s="460" t="n">
        <v>7.76</v>
      </c>
      <c r="FT746" s="440" t="n">
        <v>11.3</v>
      </c>
      <c r="FU746" s="661" t="n">
        <f aca="false">FT746*3.6</f>
        <v>40.68</v>
      </c>
      <c r="FV746" s="531" t="n">
        <v>12</v>
      </c>
      <c r="FW746" s="539" t="n">
        <v>0.38</v>
      </c>
      <c r="FX746" s="531" t="n">
        <v>8</v>
      </c>
      <c r="FY746" s="453" t="n">
        <f aca="false">1-FV746/(EG746+DD746)</f>
        <v>-0.714285714285714</v>
      </c>
      <c r="FZ746" s="453" t="n">
        <f aca="false">1-FW746/EP746</f>
        <v>0.509470139716429</v>
      </c>
      <c r="GA746" s="430" t="n">
        <f aca="false">EP746-FW746</f>
        <v>0.394672513881878</v>
      </c>
      <c r="GB746" s="514" t="n">
        <f aca="false">1-FT746/EJ746</f>
        <v>0.140727209111893</v>
      </c>
      <c r="GC746" s="515" t="n">
        <f aca="false">(EJ746-FT746)</f>
        <v>1.85065497223624</v>
      </c>
      <c r="GD746" s="514" t="n">
        <f aca="false">1-FU746/EK746</f>
        <v>0.140727209111893</v>
      </c>
      <c r="GE746" s="528" t="n">
        <f aca="false">EK746-FU746</f>
        <v>6.66235790005047</v>
      </c>
      <c r="GF746" s="462" t="n">
        <f aca="false">4100/BS746*24</f>
        <v>2.48359414437153</v>
      </c>
      <c r="GG746" s="607" t="n">
        <v>12</v>
      </c>
      <c r="GH746" s="451" t="n">
        <f aca="false">GG746/80</f>
        <v>0.15</v>
      </c>
      <c r="GI746" s="406" t="n">
        <v>84</v>
      </c>
      <c r="GJ746" s="463" t="n">
        <f aca="false">GI746/GG746</f>
        <v>7</v>
      </c>
      <c r="GK746" s="464" t="n">
        <f aca="false">GG746/(BS746/24)*1000</f>
        <v>7.26905603230692</v>
      </c>
      <c r="GL746" s="465" t="n">
        <v>7.91</v>
      </c>
      <c r="GM746" s="530" t="n">
        <v>11</v>
      </c>
      <c r="GN746" s="407" t="n">
        <f aca="false">GM746*3.6</f>
        <v>39.6</v>
      </c>
      <c r="GO746" s="514" t="n">
        <f aca="false">1-GM746/FT746</f>
        <v>0.0265486725663717</v>
      </c>
      <c r="GP746" s="451" t="n">
        <f aca="false">1-GN746/FU746</f>
        <v>0.0265486725663718</v>
      </c>
      <c r="GQ746" s="440" t="n">
        <v>8</v>
      </c>
      <c r="GR746" s="456" t="n">
        <f aca="false">4300/BS746*24</f>
        <v>2.60474507824331</v>
      </c>
      <c r="GS746" s="532" t="n">
        <f aca="false">HC746</f>
        <v>10.7</v>
      </c>
      <c r="GT746" s="532" t="n">
        <f aca="false">HD746</f>
        <v>33.17</v>
      </c>
      <c r="GU746" s="514" t="n">
        <f aca="false">1-GS746/GM746</f>
        <v>0.0272727272727273</v>
      </c>
      <c r="GV746" s="514" t="n">
        <f aca="false">1-GT746/GN746</f>
        <v>0.162373737373737</v>
      </c>
      <c r="GW746" s="514" t="n">
        <f aca="false">1-HC746/FT746</f>
        <v>0.0530973451327434</v>
      </c>
      <c r="GX746" s="514" t="n">
        <f aca="false">1-HD746/FU746</f>
        <v>0.184611602753196</v>
      </c>
      <c r="GY746" s="463" t="n">
        <f aca="false">GK746/(FU746-HD746)</f>
        <v>0.967916915087472</v>
      </c>
      <c r="GZ746" s="406" t="n">
        <v>40658</v>
      </c>
      <c r="HA746" s="439" t="n">
        <v>8.3</v>
      </c>
      <c r="HB746" s="452" t="n">
        <v>8.13</v>
      </c>
      <c r="HC746" s="440" t="n">
        <v>10.7</v>
      </c>
      <c r="HD746" s="464" t="n">
        <f aca="false">HC746*3.1</f>
        <v>33.17</v>
      </c>
      <c r="HE746" s="464" t="n">
        <v>10.8</v>
      </c>
      <c r="HF746" s="464" t="n">
        <f aca="false">HE746*2.7</f>
        <v>29.16</v>
      </c>
      <c r="HH746" s="409" t="n">
        <v>10</v>
      </c>
      <c r="HI746" s="466" t="n">
        <v>9950</v>
      </c>
      <c r="HJ746" s="407" t="n">
        <f aca="false">HI746*0.67</f>
        <v>6666.5</v>
      </c>
      <c r="HK746" s="407"/>
      <c r="HL746" s="550"/>
      <c r="HM746" s="541" t="n">
        <v>5.7</v>
      </c>
      <c r="HN746" s="462" t="n">
        <v>4.38</v>
      </c>
      <c r="HO746" s="408" t="n">
        <v>0.18</v>
      </c>
      <c r="HP746" s="549" t="n">
        <v>0.01</v>
      </c>
      <c r="HQ746" s="519" t="n">
        <v>3.7</v>
      </c>
      <c r="HR746" s="520" t="n">
        <v>0.32</v>
      </c>
      <c r="HS746" s="521" t="n">
        <v>0.26</v>
      </c>
      <c r="HT746" s="522" t="n">
        <v>4</v>
      </c>
      <c r="HU746" s="523" t="n">
        <f aca="false">72500/BA746*24</f>
        <v>48.5667234208837</v>
      </c>
      <c r="HV746" s="514" t="n">
        <f aca="false">1-HC746/BE746</f>
        <v>0.690751445086705</v>
      </c>
      <c r="HW746" s="514" t="n">
        <f aca="false">1-HD746/BF746</f>
        <v>0.796027548886976</v>
      </c>
      <c r="HX746" s="514" t="n">
        <f aca="false">1-HN746/BK746</f>
        <v>0.755307262569832</v>
      </c>
      <c r="HY746" s="676"/>
    </row>
    <row r="747" s="689" customFormat="true" ht="16.05" hidden="false" customHeight="true" outlineLevel="0" collapsed="false">
      <c r="A747" s="401" t="n">
        <v>44229</v>
      </c>
      <c r="B747" s="516" t="n">
        <v>39722</v>
      </c>
      <c r="C747" s="403" t="n">
        <f aca="false">B747/$B$6</f>
        <v>0.79444</v>
      </c>
      <c r="D747" s="404" t="n">
        <v>7.92</v>
      </c>
      <c r="E747" s="405" t="n">
        <v>39.5</v>
      </c>
      <c r="F747" s="407" t="n">
        <f aca="false">E747*4.7</f>
        <v>185.65</v>
      </c>
      <c r="G747" s="407" t="n">
        <f aca="false">F747*B747/1000</f>
        <v>7374.3893</v>
      </c>
      <c r="H747" s="403" t="n">
        <f aca="false">G747/$G$6</f>
        <v>0.294975572</v>
      </c>
      <c r="I747" s="406"/>
      <c r="J747" s="407"/>
      <c r="K747" s="408"/>
      <c r="L747" s="408"/>
      <c r="M747" s="408"/>
      <c r="N747" s="409"/>
      <c r="O747" s="409"/>
      <c r="P747" s="686" t="n">
        <v>3339</v>
      </c>
      <c r="Q747" s="410" t="n">
        <f aca="false">P747-R747-S747</f>
        <v>3339</v>
      </c>
      <c r="R747" s="687"/>
      <c r="S747" s="687"/>
      <c r="T747" s="404" t="n">
        <v>5.28</v>
      </c>
      <c r="U747" s="410" t="n">
        <f aca="false">V747/2.9</f>
        <v>3330.68965517241</v>
      </c>
      <c r="V747" s="406" t="n">
        <v>9659</v>
      </c>
      <c r="W747" s="406" t="n">
        <v>3483</v>
      </c>
      <c r="X747" s="688" t="n">
        <v>453</v>
      </c>
      <c r="Y747" s="404"/>
      <c r="Z747" s="405"/>
      <c r="AA747" s="406"/>
      <c r="AB747" s="406"/>
      <c r="AC747" s="408"/>
      <c r="AD747" s="408"/>
      <c r="AE747" s="408"/>
      <c r="AF747" s="479" t="n">
        <f aca="false">X747+Q747</f>
        <v>3792</v>
      </c>
      <c r="AG747" s="478" t="n">
        <f aca="false">AF747/$AF$6</f>
        <v>1.5168</v>
      </c>
      <c r="AH747" s="479" t="n">
        <f aca="false">AI747/2.9</f>
        <v>2940.44635257529</v>
      </c>
      <c r="AI747" s="479" t="n">
        <f aca="false">(V747*Q747+F747*X747)/AF747</f>
        <v>8527.29442246836</v>
      </c>
      <c r="AJ747" s="474" t="n">
        <f aca="false">(V747*Q747+X747*F747)/1000</f>
        <v>32335.50045</v>
      </c>
      <c r="AK747" s="478" t="n">
        <f aca="false">AJ747/$AJ$6</f>
        <v>1.43713335333333</v>
      </c>
      <c r="AL747" s="448" t="n">
        <v>45</v>
      </c>
      <c r="AM747" s="451"/>
      <c r="AN747" s="550" t="n">
        <v>5350</v>
      </c>
      <c r="AO747" s="550" t="n">
        <v>5341</v>
      </c>
      <c r="AP747" s="465" t="n">
        <v>7.33</v>
      </c>
      <c r="AQ747" s="440" t="n">
        <v>726.5</v>
      </c>
      <c r="AR747" s="474" t="n">
        <f aca="false">AQ747*3</f>
        <v>2179.5</v>
      </c>
      <c r="AS747" s="658" t="n">
        <f aca="false">AR747/AQ747</f>
        <v>3</v>
      </c>
      <c r="AT747" s="550" t="n">
        <v>5880</v>
      </c>
      <c r="AU747" s="440"/>
      <c r="AV747" s="458" t="n">
        <v>1.5</v>
      </c>
      <c r="AW747" s="465" t="n">
        <v>3.57</v>
      </c>
      <c r="AX747" s="465" t="n">
        <v>41.3</v>
      </c>
      <c r="AY747" s="458" t="n">
        <v>4.3</v>
      </c>
      <c r="AZ747" s="458" t="n">
        <v>1.2</v>
      </c>
      <c r="BA747" s="421" t="n">
        <f aca="false">CC747+DF747</f>
        <v>39736</v>
      </c>
      <c r="BB747" s="422" t="n">
        <f aca="false">BA747/$BA$6</f>
        <v>0.79472</v>
      </c>
      <c r="BC747" s="440"/>
      <c r="BD747" s="668" t="n">
        <v>7.92</v>
      </c>
      <c r="BE747" s="669" t="n">
        <v>32.9</v>
      </c>
      <c r="BF747" s="407" t="n">
        <f aca="false">BE747*4.7</f>
        <v>154.63</v>
      </c>
      <c r="BG747" s="548" t="n">
        <v>10190</v>
      </c>
      <c r="BH747" s="407" t="n">
        <f aca="false">BG747*0.67</f>
        <v>6827.3</v>
      </c>
      <c r="BI747" s="550" t="n">
        <v>2219</v>
      </c>
      <c r="BJ747" s="403" t="n">
        <f aca="false">BI747/35.5*(23+35.5)/BH747</f>
        <v>0.535594154619101</v>
      </c>
      <c r="BK747" s="670" t="n">
        <v>18.4</v>
      </c>
      <c r="BL747" s="670" t="n">
        <v>13.9</v>
      </c>
      <c r="BM747" s="671" t="n">
        <v>3.3</v>
      </c>
      <c r="BN747" s="443" t="n">
        <v>2</v>
      </c>
      <c r="BO747" s="444" t="n">
        <v>150</v>
      </c>
      <c r="BP747" s="444" t="n">
        <v>32</v>
      </c>
      <c r="BQ747" s="668" t="n">
        <v>5.34</v>
      </c>
      <c r="BR747" s="422" t="n">
        <f aca="false">BQ747/$BQ$6</f>
        <v>0.741666666666667</v>
      </c>
      <c r="BS747" s="410" t="n">
        <f aca="false">BA747+AF747</f>
        <v>43528</v>
      </c>
      <c r="BT747" s="430" t="n">
        <f aca="false">(BD747*BA747+AP747*AF747)/(AF747+BA747)</f>
        <v>7.86860136004411</v>
      </c>
      <c r="BU747" s="431" t="n">
        <f aca="false">(AQ747*Y747+BA747*BE747)/(BA747+Y747)</f>
        <v>32.9</v>
      </c>
      <c r="BV747" s="431" t="n">
        <f aca="false">(BA747*BF747+AR747*AF747)/(AF747+BA747)</f>
        <v>331.029261165227</v>
      </c>
      <c r="BW747" s="431" t="n">
        <f aca="false">(BA747*BG747+AS747*AF747)/(AF747+BA747)</f>
        <v>9302.54585554126</v>
      </c>
      <c r="BX747" s="431" t="n">
        <f aca="false">BW747*0.65</f>
        <v>6046.65480610182</v>
      </c>
      <c r="BY747" s="431" t="n">
        <f aca="false">(BK747*BA747+AZ747*AF747)/BS747</f>
        <v>16.9015989707774</v>
      </c>
      <c r="BZ747" s="431" t="n">
        <f aca="false">(BL747*BA747+AY747*AF747)/BS747</f>
        <v>13.0636831464804</v>
      </c>
      <c r="CA747" s="672" t="n">
        <f aca="false">(BN747*BA747+AZ747*AF747)/BS747</f>
        <v>1.93030692887337</v>
      </c>
      <c r="CB747" s="431" t="n">
        <f aca="false">BO747</f>
        <v>150</v>
      </c>
      <c r="CC747" s="550" t="n">
        <v>20333</v>
      </c>
      <c r="CD747" s="412" t="n">
        <f aca="false">CC747+AF747/2</f>
        <v>22229</v>
      </c>
      <c r="CE747" s="422" t="n">
        <f aca="false">CD747/25000</f>
        <v>0.88916</v>
      </c>
      <c r="CF747" s="434" t="n">
        <f aca="false">6700/CD747*24</f>
        <v>7.23379369292366</v>
      </c>
      <c r="CG747" s="439" t="n">
        <v>7.61</v>
      </c>
      <c r="CH747" s="670" t="n">
        <v>1.6</v>
      </c>
      <c r="CI747" s="673" t="n">
        <f aca="false">9500/CC747*24</f>
        <v>11.2132985786652</v>
      </c>
      <c r="CJ747" s="454" t="n">
        <v>23.6</v>
      </c>
      <c r="CK747" s="454" t="n">
        <v>1.13</v>
      </c>
      <c r="CL747" s="668" t="n">
        <v>7.59</v>
      </c>
      <c r="CM747" s="677"/>
      <c r="CN747" s="677"/>
      <c r="CO747" s="550" t="n">
        <v>6090</v>
      </c>
      <c r="CP747" s="550" t="n">
        <v>3207</v>
      </c>
      <c r="CQ747" s="451" t="n">
        <f aca="false">CP747/CO747</f>
        <v>0.526600985221675</v>
      </c>
      <c r="CR747" s="674" t="n">
        <v>0.95</v>
      </c>
      <c r="CT747" s="433" t="n">
        <f aca="false">3500/CD747*24</f>
        <v>3.77884745152728</v>
      </c>
      <c r="CU747" s="439" t="n">
        <v>4.86</v>
      </c>
      <c r="CV747" s="439" t="n">
        <v>7.85</v>
      </c>
      <c r="CW747" s="440" t="n">
        <v>13.7</v>
      </c>
      <c r="CX747" s="661" t="n">
        <f aca="false">CW747*3.6</f>
        <v>49.32</v>
      </c>
      <c r="CY747" s="442" t="n">
        <v>10180</v>
      </c>
      <c r="CZ747" s="443" t="n">
        <v>5.2</v>
      </c>
      <c r="DA747" s="443" t="n">
        <v>0.26</v>
      </c>
      <c r="DB747" s="443" t="n">
        <v>2.4</v>
      </c>
      <c r="DC747" s="443" t="n">
        <v>0.55</v>
      </c>
      <c r="DD747" s="444" t="n">
        <v>4</v>
      </c>
      <c r="DE747" s="441" t="n">
        <v>16</v>
      </c>
      <c r="DF747" s="675" t="n">
        <v>19403</v>
      </c>
      <c r="DG747" s="446" t="n">
        <f aca="false">DF747+AF747/2</f>
        <v>21299</v>
      </c>
      <c r="DH747" s="422" t="n">
        <f aca="false">DG747/25000</f>
        <v>0.85196</v>
      </c>
      <c r="DI747" s="447" t="n">
        <f aca="false">6700/DG747*24</f>
        <v>7.54965021832011</v>
      </c>
      <c r="DJ747" s="439" t="n">
        <v>7.61</v>
      </c>
      <c r="DK747" s="670" t="n">
        <v>1.9</v>
      </c>
      <c r="DL747" s="447" t="n">
        <f aca="false">9500/DG747*24</f>
        <v>10.7047279214987</v>
      </c>
      <c r="DM747" s="443" t="n">
        <v>23.7</v>
      </c>
      <c r="DN747" s="443" t="n">
        <v>1.69</v>
      </c>
      <c r="DO747" s="668" t="n">
        <v>7.64</v>
      </c>
      <c r="DP747" s="668"/>
      <c r="DQ747" s="668"/>
      <c r="DR747" s="550" t="n">
        <v>6030</v>
      </c>
      <c r="DS747" s="550" t="n">
        <v>3183</v>
      </c>
      <c r="DT747" s="451" t="n">
        <f aca="false">DS747/DR747</f>
        <v>0.527860696517413</v>
      </c>
      <c r="DU747" s="674" t="n">
        <v>0.96</v>
      </c>
      <c r="DW747" s="447" t="n">
        <f aca="false">3500/DG747*24</f>
        <v>3.94384712897319</v>
      </c>
      <c r="DX747" s="439" t="n">
        <v>4.12</v>
      </c>
      <c r="DY747" s="439" t="n">
        <v>7.88</v>
      </c>
      <c r="DZ747" s="440" t="n">
        <v>13.2</v>
      </c>
      <c r="EA747" s="661" t="n">
        <f aca="false">DZ747*3.6</f>
        <v>47.52</v>
      </c>
      <c r="EB747" s="442" t="n">
        <v>10180</v>
      </c>
      <c r="EC747" s="443" t="n">
        <v>4.4</v>
      </c>
      <c r="ED747" s="443" t="n">
        <v>0.32</v>
      </c>
      <c r="EE747" s="443" t="n">
        <v>3.4</v>
      </c>
      <c r="EF747" s="443" t="n">
        <v>0.6</v>
      </c>
      <c r="EG747" s="444" t="n">
        <v>4</v>
      </c>
      <c r="EH747" s="441" t="n">
        <v>16</v>
      </c>
      <c r="EI747" s="430" t="n">
        <f aca="false">(DY747*DG747+CV747*CD747)/(DG747+CD747)</f>
        <v>7.86467951663297</v>
      </c>
      <c r="EJ747" s="430" t="n">
        <f aca="false">(DZ747*DG747+CW747*CD747)/(DG747+CD747)</f>
        <v>13.4553413894505</v>
      </c>
      <c r="EK747" s="449" t="n">
        <f aca="false">(EA747*DG747+CX747*CD747)/(DG747+CD747)</f>
        <v>48.4392290020217</v>
      </c>
      <c r="EL747" s="449" t="n">
        <f aca="false">(EB747*DG747+CY747*CD747)/(DG747+CD747)</f>
        <v>10180</v>
      </c>
      <c r="EM747" s="430" t="n">
        <f aca="false">(EC747*DG747+CZ747*CD747)/(DG747+CD747)</f>
        <v>4.80854622312075</v>
      </c>
      <c r="EN747" s="432" t="n">
        <f aca="false">(ED747*DG747+DA747*CD747)/(DG747+CD747)</f>
        <v>0.289359033265944</v>
      </c>
      <c r="EO747" s="432" t="n">
        <f aca="false">(EE747*DG747+DB747*CD747)/(DG747+CD747)</f>
        <v>2.88931722109906</v>
      </c>
      <c r="EP747" s="432" t="n">
        <f aca="false">(EF747*DG747+DC747*CD747)/(DG747+CD747)</f>
        <v>0.574465861054953</v>
      </c>
      <c r="EQ747" s="432" t="n">
        <f aca="false">(EG747*DG747+DD747*CD747)/(DG747+CD747)</f>
        <v>4</v>
      </c>
      <c r="ER747" s="449" t="n">
        <f aca="false">DE747</f>
        <v>16</v>
      </c>
      <c r="ES747" s="450" t="n">
        <f aca="false">44000/(BA747+AF747)*24</f>
        <v>24.2602462782577</v>
      </c>
      <c r="ET747" s="451" t="n">
        <f aca="false">(BA747+AF747)/BA$6</f>
        <v>0.87056</v>
      </c>
      <c r="EU747" s="452" t="n">
        <f aca="false">BV747/1000/ES747*24</f>
        <v>0.32747822</v>
      </c>
      <c r="EV747" s="451" t="n">
        <f aca="false">EU747/$EU$6</f>
        <v>0.606441148148148</v>
      </c>
      <c r="EW747" s="514" t="n">
        <f aca="false">1-EM747/BY747</f>
        <v>0.715497555501427</v>
      </c>
      <c r="EX747" s="515" t="n">
        <f aca="false">BY747-EM747</f>
        <v>12.0930527476567</v>
      </c>
      <c r="EY747" s="514" t="n">
        <f aca="false">1-EJ747/BU747</f>
        <v>0.591023058071414</v>
      </c>
      <c r="EZ747" s="515" t="n">
        <f aca="false">BU747-EJ747</f>
        <v>19.4446586105495</v>
      </c>
      <c r="FA747" s="451" t="n">
        <f aca="false">1-EK747/BV747</f>
        <v>0.853670854257672</v>
      </c>
      <c r="FB747" s="432" t="n">
        <f aca="false">BV747-EK747</f>
        <v>282.590032163205</v>
      </c>
      <c r="FC747" s="453" t="n">
        <f aca="false">1-EP747/CA747</f>
        <v>0.702396622805347</v>
      </c>
      <c r="FD747" s="432" t="n">
        <f aca="false">CA747-EP747</f>
        <v>1.35584106781842</v>
      </c>
      <c r="FE747" s="453" t="n">
        <f aca="false">1-EQ747/CB747</f>
        <v>0.973333333333333</v>
      </c>
      <c r="FF747" s="431" t="n">
        <f aca="false">CB747-EQ747</f>
        <v>146</v>
      </c>
      <c r="FG747" s="406" t="n">
        <v>57600</v>
      </c>
      <c r="FH747" s="665" t="n">
        <v>342</v>
      </c>
      <c r="FI747" s="454" t="n">
        <v>57.56</v>
      </c>
      <c r="FJ747" s="455" t="n">
        <v>0.785</v>
      </c>
      <c r="FK747" s="456" t="n">
        <f aca="false">3000/BS747*24</f>
        <v>1.6541077007903</v>
      </c>
      <c r="FL747" s="531" t="n">
        <v>2200</v>
      </c>
      <c r="FM747" s="456" t="n">
        <f aca="false">FL747/BS747*1000</f>
        <v>50.5421797463702</v>
      </c>
      <c r="FN747" s="531" t="n">
        <v>3475</v>
      </c>
      <c r="FO747" s="533" t="n">
        <f aca="false">FN747/11.15/1.2/1000</f>
        <v>0.259715994020927</v>
      </c>
      <c r="FP747" s="450" t="n">
        <f aca="false">FN747/BS747*1000</f>
        <v>79.8336702811983</v>
      </c>
      <c r="FQ747" s="458" t="n">
        <v>25.2</v>
      </c>
      <c r="FR747" s="459" t="n">
        <f aca="false">FQ747/BS747*1000</f>
        <v>0.578937695276604</v>
      </c>
      <c r="FS747" s="460" t="n">
        <v>7.79</v>
      </c>
      <c r="FT747" s="440" t="n">
        <v>11.4</v>
      </c>
      <c r="FU747" s="661" t="n">
        <f aca="false">FT747*3.6</f>
        <v>41.04</v>
      </c>
      <c r="FV747" s="531" t="n">
        <v>12</v>
      </c>
      <c r="FW747" s="539" t="n">
        <v>0.16</v>
      </c>
      <c r="FX747" s="531" t="n">
        <v>8</v>
      </c>
      <c r="FY747" s="453" t="n">
        <f aca="false">1-FV747/(EG747+DD747)</f>
        <v>-0.5</v>
      </c>
      <c r="FZ747" s="453" t="n">
        <f aca="false">1-FW747/EP747</f>
        <v>0.721480403193717</v>
      </c>
      <c r="GA747" s="430" t="n">
        <f aca="false">EP747-FW747</f>
        <v>0.414465861054953</v>
      </c>
      <c r="GB747" s="514" t="n">
        <f aca="false">1-FT747/EJ747</f>
        <v>0.152752823578444</v>
      </c>
      <c r="GC747" s="515" t="n">
        <f aca="false">(EJ747-FT747)</f>
        <v>2.05534138945047</v>
      </c>
      <c r="GD747" s="514" t="n">
        <f aca="false">1-FU747/EK747</f>
        <v>0.152752823578444</v>
      </c>
      <c r="GE747" s="528" t="n">
        <f aca="false">EK747-FU747</f>
        <v>7.39922900202168</v>
      </c>
      <c r="GF747" s="462" t="n">
        <f aca="false">4100/BS747*24</f>
        <v>2.26061385774674</v>
      </c>
      <c r="GG747" s="607" t="n">
        <v>12</v>
      </c>
      <c r="GH747" s="451" t="n">
        <f aca="false">GG747/80</f>
        <v>0.15</v>
      </c>
      <c r="GI747" s="406" t="n">
        <v>84</v>
      </c>
      <c r="GJ747" s="463" t="n">
        <f aca="false">GI747/GG747</f>
        <v>7</v>
      </c>
      <c r="GK747" s="464" t="n">
        <f aca="false">GG747/(BS747/24)*1000</f>
        <v>6.61643080316118</v>
      </c>
      <c r="GL747" s="465" t="n">
        <v>7.95</v>
      </c>
      <c r="GM747" s="530" t="n">
        <v>11.5</v>
      </c>
      <c r="GN747" s="407" t="n">
        <f aca="false">GM747*3.6</f>
        <v>41.4</v>
      </c>
      <c r="GO747" s="514" t="n">
        <f aca="false">1-GM747/FT747</f>
        <v>-0.00877192982456143</v>
      </c>
      <c r="GP747" s="451" t="n">
        <f aca="false">1-GN747/FU747</f>
        <v>-0.00877192982456143</v>
      </c>
      <c r="GQ747" s="440" t="n">
        <v>8</v>
      </c>
      <c r="GR747" s="456" t="n">
        <f aca="false">4300/BS747*24</f>
        <v>2.37088770446609</v>
      </c>
      <c r="GS747" s="532" t="n">
        <f aca="false">HC747</f>
        <v>10.3</v>
      </c>
      <c r="GT747" s="532" t="n">
        <f aca="false">HD747</f>
        <v>31.93</v>
      </c>
      <c r="GU747" s="514" t="n">
        <f aca="false">1-GS747/GM747</f>
        <v>0.104347826086956</v>
      </c>
      <c r="GV747" s="514" t="n">
        <f aca="false">1-GT747/GN747</f>
        <v>0.228743961352657</v>
      </c>
      <c r="GW747" s="514" t="n">
        <f aca="false">1-HC747/FT747</f>
        <v>0.0964912280701754</v>
      </c>
      <c r="GX747" s="514" t="n">
        <f aca="false">1-HD747/FU747</f>
        <v>0.221978557504873</v>
      </c>
      <c r="GY747" s="463" t="n">
        <f aca="false">GK747/(FU747-HD747)</f>
        <v>0.726282195736683</v>
      </c>
      <c r="GZ747" s="406" t="n">
        <v>43411</v>
      </c>
      <c r="HA747" s="439" t="n">
        <v>8.19</v>
      </c>
      <c r="HB747" s="452" t="n">
        <v>8.11</v>
      </c>
      <c r="HC747" s="440" t="n">
        <v>10.3</v>
      </c>
      <c r="HD747" s="464" t="n">
        <f aca="false">HC747*3.1</f>
        <v>31.93</v>
      </c>
      <c r="HE747" s="464" t="n">
        <v>10.2</v>
      </c>
      <c r="HF747" s="464" t="n">
        <f aca="false">HE747*2.7</f>
        <v>27.54</v>
      </c>
      <c r="HH747" s="409" t="n">
        <v>10</v>
      </c>
      <c r="HI747" s="466" t="n">
        <v>9850</v>
      </c>
      <c r="HJ747" s="407" t="n">
        <f aca="false">HI747*0.67</f>
        <v>6599.5</v>
      </c>
      <c r="HK747" s="407" t="n">
        <v>258</v>
      </c>
      <c r="HL747" s="550" t="n">
        <v>2242</v>
      </c>
      <c r="HM747" s="541" t="n">
        <v>5.1</v>
      </c>
      <c r="HN747" s="462" t="n">
        <v>3.7</v>
      </c>
      <c r="HO747" s="408" t="n">
        <v>0.17</v>
      </c>
      <c r="HP747" s="549" t="n">
        <v>0.01</v>
      </c>
      <c r="HQ747" s="519" t="n">
        <v>3.3</v>
      </c>
      <c r="HR747" s="520" t="n">
        <v>0.16</v>
      </c>
      <c r="HS747" s="521" t="n">
        <v>0.18</v>
      </c>
      <c r="HT747" s="522" t="n">
        <v>4</v>
      </c>
      <c r="HU747" s="523" t="n">
        <f aca="false">72500/BA747*24</f>
        <v>43.7890074491645</v>
      </c>
      <c r="HV747" s="514" t="n">
        <f aca="false">1-HC747/BE747</f>
        <v>0.68693009118541</v>
      </c>
      <c r="HW747" s="514" t="n">
        <f aca="false">1-HD747/BF747</f>
        <v>0.793507081420164</v>
      </c>
      <c r="HX747" s="514" t="n">
        <f aca="false">1-HN747/BK747</f>
        <v>0.798913043478261</v>
      </c>
      <c r="HY747" s="676"/>
    </row>
    <row r="748" s="689" customFormat="true" ht="16.05" hidden="false" customHeight="true" outlineLevel="0" collapsed="false">
      <c r="A748" s="401" t="n">
        <v>44230</v>
      </c>
      <c r="B748" s="516" t="n">
        <v>39073</v>
      </c>
      <c r="C748" s="403" t="n">
        <f aca="false">B748/$B$6</f>
        <v>0.78146</v>
      </c>
      <c r="D748" s="404" t="n">
        <v>8</v>
      </c>
      <c r="E748" s="405" t="n">
        <v>36.9</v>
      </c>
      <c r="F748" s="407" t="n">
        <f aca="false">E748*4.7</f>
        <v>173.43</v>
      </c>
      <c r="G748" s="407" t="n">
        <f aca="false">F748*B748/1000</f>
        <v>6776.43039</v>
      </c>
      <c r="H748" s="403" t="n">
        <f aca="false">G748/$G$6</f>
        <v>0.2710572156</v>
      </c>
      <c r="I748" s="406"/>
      <c r="J748" s="407"/>
      <c r="K748" s="408"/>
      <c r="L748" s="408"/>
      <c r="M748" s="408"/>
      <c r="N748" s="409"/>
      <c r="O748" s="409"/>
      <c r="P748" s="686" t="n">
        <v>3390</v>
      </c>
      <c r="Q748" s="410" t="n">
        <f aca="false">P748-R748-S748</f>
        <v>3390</v>
      </c>
      <c r="R748" s="687"/>
      <c r="S748" s="687"/>
      <c r="T748" s="404" t="n">
        <v>5.24</v>
      </c>
      <c r="U748" s="410" t="n">
        <f aca="false">V748/2.9</f>
        <v>3170.68965517241</v>
      </c>
      <c r="V748" s="406" t="n">
        <v>9195</v>
      </c>
      <c r="W748" s="406" t="n">
        <v>2882</v>
      </c>
      <c r="X748" s="688" t="n">
        <v>475</v>
      </c>
      <c r="Y748" s="404"/>
      <c r="Z748" s="405"/>
      <c r="AA748" s="406"/>
      <c r="AB748" s="406"/>
      <c r="AC748" s="408"/>
      <c r="AD748" s="408"/>
      <c r="AE748" s="408"/>
      <c r="AF748" s="479" t="n">
        <f aca="false">X748+Q748</f>
        <v>3865</v>
      </c>
      <c r="AG748" s="478" t="n">
        <f aca="false">AF748/$AF$6</f>
        <v>1.546</v>
      </c>
      <c r="AH748" s="479" t="n">
        <f aca="false">AI748/2.9</f>
        <v>2788.36858187982</v>
      </c>
      <c r="AI748" s="479" t="n">
        <f aca="false">(V748*Q748+F748*X748)/AF748</f>
        <v>8086.26888745149</v>
      </c>
      <c r="AJ748" s="474" t="n">
        <f aca="false">(V748*Q748+X748*F748)/1000</f>
        <v>31253.42925</v>
      </c>
      <c r="AK748" s="478" t="n">
        <f aca="false">AJ748/$AJ$6</f>
        <v>1.3890413</v>
      </c>
      <c r="AL748" s="448" t="n">
        <v>46</v>
      </c>
      <c r="AM748" s="451"/>
      <c r="AN748" s="550" t="n">
        <v>5256</v>
      </c>
      <c r="AO748" s="550" t="n">
        <v>5163</v>
      </c>
      <c r="AP748" s="465" t="n">
        <v>7.35</v>
      </c>
      <c r="AQ748" s="440" t="n">
        <v>735</v>
      </c>
      <c r="AR748" s="474" t="n">
        <f aca="false">AQ748*3</f>
        <v>2205</v>
      </c>
      <c r="AS748" s="658" t="n">
        <f aca="false">AR748/AQ748</f>
        <v>3</v>
      </c>
      <c r="AT748" s="550" t="n">
        <v>5410</v>
      </c>
      <c r="AU748" s="440"/>
      <c r="AV748" s="458" t="n">
        <v>1.7</v>
      </c>
      <c r="AW748" s="465"/>
      <c r="AX748" s="465"/>
      <c r="AY748" s="458"/>
      <c r="AZ748" s="458"/>
      <c r="BA748" s="421" t="n">
        <f aca="false">CC748+DF748</f>
        <v>37237</v>
      </c>
      <c r="BB748" s="422" t="n">
        <f aca="false">BA748/$BA$6</f>
        <v>0.74474</v>
      </c>
      <c r="BC748" s="440"/>
      <c r="BD748" s="668" t="n">
        <v>7.92</v>
      </c>
      <c r="BE748" s="669" t="n">
        <v>32.2</v>
      </c>
      <c r="BF748" s="407" t="n">
        <f aca="false">BE748*4.7</f>
        <v>151.34</v>
      </c>
      <c r="BG748" s="548" t="n">
        <v>10140</v>
      </c>
      <c r="BH748" s="407" t="n">
        <f aca="false">BG748*0.67</f>
        <v>6793.8</v>
      </c>
      <c r="BI748" s="550"/>
      <c r="BJ748" s="403"/>
      <c r="BK748" s="670" t="n">
        <v>19</v>
      </c>
      <c r="BL748" s="670" t="n">
        <v>12.9</v>
      </c>
      <c r="BM748" s="671" t="n">
        <v>3.3</v>
      </c>
      <c r="BN748" s="443" t="n">
        <v>1.8</v>
      </c>
      <c r="BO748" s="444" t="n">
        <v>117</v>
      </c>
      <c r="BP748" s="444" t="n">
        <v>32</v>
      </c>
      <c r="BQ748" s="668" t="n">
        <v>5.44</v>
      </c>
      <c r="BR748" s="422" t="n">
        <f aca="false">BQ748/$BQ$6</f>
        <v>0.755555555555556</v>
      </c>
      <c r="BS748" s="410" t="n">
        <f aca="false">BA748+AF748</f>
        <v>41102</v>
      </c>
      <c r="BT748" s="430" t="n">
        <f aca="false">(BD748*BA748+AP748*AF748)/(AF748+BA748)</f>
        <v>7.86640041847112</v>
      </c>
      <c r="BU748" s="431" t="n">
        <f aca="false">(AQ748*Y748+BA748*BE748)/(BA748+Y748)</f>
        <v>32.2</v>
      </c>
      <c r="BV748" s="431" t="n">
        <f aca="false">(BA748*BF748+AR748*AF748)/(AF748+BA748)</f>
        <v>344.454590530874</v>
      </c>
      <c r="BW748" s="431" t="n">
        <f aca="false">(BA748*BG748+AS748*AF748)/(AF748+BA748)</f>
        <v>9186.77375796798</v>
      </c>
      <c r="BX748" s="431" t="n">
        <f aca="false">BW748*0.65</f>
        <v>5971.40294267919</v>
      </c>
      <c r="BY748" s="431" t="n">
        <f aca="false">(BK748*BA748+AZ748*AF748)/BS748</f>
        <v>17.2133472823707</v>
      </c>
      <c r="BZ748" s="431"/>
      <c r="CA748" s="672"/>
      <c r="CB748" s="431" t="n">
        <f aca="false">BO748</f>
        <v>117</v>
      </c>
      <c r="CC748" s="550" t="n">
        <v>19660</v>
      </c>
      <c r="CD748" s="412" t="n">
        <f aca="false">CC748+AF748/2</f>
        <v>21592.5</v>
      </c>
      <c r="CE748" s="422" t="n">
        <f aca="false">CD748/25000</f>
        <v>0.8637</v>
      </c>
      <c r="CF748" s="434" t="n">
        <f aca="false">6700/CD748*24</f>
        <v>7.44703021882598</v>
      </c>
      <c r="CG748" s="439" t="n">
        <v>7.58</v>
      </c>
      <c r="CH748" s="670" t="n">
        <v>2.2</v>
      </c>
      <c r="CI748" s="673" t="n">
        <f aca="false">9500/CC748*24</f>
        <v>11.5971515768057</v>
      </c>
      <c r="CJ748" s="454" t="n">
        <v>23.5</v>
      </c>
      <c r="CK748" s="454" t="n">
        <v>1.28</v>
      </c>
      <c r="CL748" s="668" t="n">
        <v>7.58</v>
      </c>
      <c r="CM748" s="677"/>
      <c r="CN748" s="677"/>
      <c r="CO748" s="550"/>
      <c r="CP748" s="550"/>
      <c r="CQ748" s="451"/>
      <c r="CR748" s="674" t="n">
        <v>0.96</v>
      </c>
      <c r="CT748" s="433" t="n">
        <f aca="false">3500/CD748*24</f>
        <v>3.89023966655089</v>
      </c>
      <c r="CU748" s="439" t="n">
        <v>5.66</v>
      </c>
      <c r="CV748" s="439" t="n">
        <v>7.94</v>
      </c>
      <c r="CW748" s="440" t="n">
        <v>13</v>
      </c>
      <c r="CX748" s="661" t="n">
        <f aca="false">CW748*3.6</f>
        <v>46.8</v>
      </c>
      <c r="CY748" s="442" t="n">
        <v>9860</v>
      </c>
      <c r="CZ748" s="443" t="n">
        <v>4.8</v>
      </c>
      <c r="DA748" s="443" t="n">
        <v>0.18</v>
      </c>
      <c r="DB748" s="443" t="n">
        <v>3.4</v>
      </c>
      <c r="DC748" s="443" t="n">
        <v>0.55</v>
      </c>
      <c r="DD748" s="444" t="n">
        <v>4</v>
      </c>
      <c r="DE748" s="441" t="n">
        <v>16</v>
      </c>
      <c r="DF748" s="675" t="n">
        <v>17577</v>
      </c>
      <c r="DG748" s="446" t="n">
        <f aca="false">DF748+AF748/2</f>
        <v>19509.5</v>
      </c>
      <c r="DH748" s="422" t="n">
        <f aca="false">DG748/25000</f>
        <v>0.78038</v>
      </c>
      <c r="DI748" s="447" t="n">
        <f aca="false">6700/DG748*24</f>
        <v>8.24213844537277</v>
      </c>
      <c r="DJ748" s="439" t="n">
        <v>7.61</v>
      </c>
      <c r="DK748" s="670" t="n">
        <v>2.3</v>
      </c>
      <c r="DL748" s="447" t="n">
        <f aca="false">9500/DG748*24</f>
        <v>11.6866142135883</v>
      </c>
      <c r="DM748" s="443" t="n">
        <v>23.4</v>
      </c>
      <c r="DN748" s="443" t="n">
        <v>2.23</v>
      </c>
      <c r="DO748" s="668" t="n">
        <v>7.64</v>
      </c>
      <c r="DP748" s="668"/>
      <c r="DQ748" s="668"/>
      <c r="DR748" s="550"/>
      <c r="DS748" s="550"/>
      <c r="DT748" s="451"/>
      <c r="DU748" s="674" t="n">
        <v>0.96</v>
      </c>
      <c r="DW748" s="447" t="n">
        <f aca="false">3500/DG748*24</f>
        <v>4.30559471026936</v>
      </c>
      <c r="DX748" s="439" t="n">
        <v>4.89</v>
      </c>
      <c r="DY748" s="439" t="n">
        <v>7.84</v>
      </c>
      <c r="DZ748" s="440" t="n">
        <v>12.7</v>
      </c>
      <c r="EA748" s="661" t="n">
        <f aca="false">DZ748*3.6</f>
        <v>45.72</v>
      </c>
      <c r="EB748" s="442" t="n">
        <v>9920</v>
      </c>
      <c r="EC748" s="443" t="n">
        <v>5</v>
      </c>
      <c r="ED748" s="443" t="n">
        <v>0.42</v>
      </c>
      <c r="EE748" s="443" t="n">
        <v>3.2</v>
      </c>
      <c r="EF748" s="443" t="n">
        <v>0.65</v>
      </c>
      <c r="EG748" s="444" t="n">
        <v>4</v>
      </c>
      <c r="EH748" s="441" t="n">
        <v>16</v>
      </c>
      <c r="EI748" s="430" t="n">
        <f aca="false">(DY748*DG748+CV748*CD748)/(DG748+CD748)</f>
        <v>7.89253393995426</v>
      </c>
      <c r="EJ748" s="430" t="n">
        <f aca="false">(DZ748*DG748+CW748*CD748)/(DG748+CD748)</f>
        <v>12.8576018198628</v>
      </c>
      <c r="EK748" s="449" t="n">
        <f aca="false">(EA748*DG748+CX748*CD748)/(DG748+CD748)</f>
        <v>46.287366551506</v>
      </c>
      <c r="EL748" s="449" t="n">
        <f aca="false">(EB748*DG748+CY748*CD748)/(DG748+CD748)</f>
        <v>9888.47963602744</v>
      </c>
      <c r="EM748" s="430" t="n">
        <f aca="false">(EC748*DG748+CZ748*CD748)/(DG748+CD748)</f>
        <v>4.89493212009148</v>
      </c>
      <c r="EN748" s="432" t="n">
        <f aca="false">(ED748*DG748+DA748*CD748)/(DG748+CD748)</f>
        <v>0.293918544109776</v>
      </c>
      <c r="EO748" s="432" t="n">
        <f aca="false">(EE748*DG748+DB748*CD748)/(DG748+CD748)</f>
        <v>3.30506787990852</v>
      </c>
      <c r="EP748" s="432" t="n">
        <f aca="false">(EF748*DG748+DC748*CD748)/(DG748+CD748)</f>
        <v>0.59746606004574</v>
      </c>
      <c r="EQ748" s="432" t="n">
        <f aca="false">(EG748*DG748+DD748*CD748)/(DG748+CD748)</f>
        <v>4</v>
      </c>
      <c r="ER748" s="449" t="n">
        <f aca="false">DE748</f>
        <v>16</v>
      </c>
      <c r="ES748" s="450" t="n">
        <f aca="false">44000/(BA748+AF748)*24</f>
        <v>25.6921804291762</v>
      </c>
      <c r="ET748" s="451" t="n">
        <f aca="false">(BA748+AF748)/BA$6</f>
        <v>0.82204</v>
      </c>
      <c r="EU748" s="452" t="n">
        <f aca="false">BV748/1000/ES748*24</f>
        <v>0.321767558636364</v>
      </c>
      <c r="EV748" s="451" t="n">
        <f aca="false">EU748/$EU$6</f>
        <v>0.595865849326599</v>
      </c>
      <c r="EW748" s="514" t="n">
        <f aca="false">1-EM748/BY748</f>
        <v>0.715631594495006</v>
      </c>
      <c r="EX748" s="515" t="n">
        <f aca="false">BY748-EM748</f>
        <v>12.3184151622792</v>
      </c>
      <c r="EY748" s="514" t="n">
        <f aca="false">1-EJ748/BU748</f>
        <v>0.600695595656435</v>
      </c>
      <c r="EZ748" s="515" t="n">
        <f aca="false">BU748-EJ748</f>
        <v>19.3423981801372</v>
      </c>
      <c r="FA748" s="451" t="n">
        <f aca="false">1-EK748/BV748</f>
        <v>0.865621281225581</v>
      </c>
      <c r="FB748" s="432" t="n">
        <f aca="false">BV748-EK748</f>
        <v>298.167223979368</v>
      </c>
      <c r="FC748" s="453"/>
      <c r="FD748" s="432"/>
      <c r="FE748" s="453" t="n">
        <f aca="false">1-EQ748/CB748</f>
        <v>0.965811965811966</v>
      </c>
      <c r="FF748" s="431" t="n">
        <f aca="false">CB748-EQ748</f>
        <v>113</v>
      </c>
      <c r="FG748" s="406" t="n">
        <v>57600</v>
      </c>
      <c r="FH748" s="665" t="n">
        <v>487</v>
      </c>
      <c r="FI748" s="454" t="n">
        <v>28.44</v>
      </c>
      <c r="FJ748" s="455" t="n">
        <v>0.798</v>
      </c>
      <c r="FK748" s="456" t="n">
        <f aca="false">3000/BS748*24</f>
        <v>1.75173957471656</v>
      </c>
      <c r="FL748" s="531" t="n">
        <v>2200</v>
      </c>
      <c r="FM748" s="456" t="n">
        <f aca="false">FL748/BS748*1000</f>
        <v>53.5253758941171</v>
      </c>
      <c r="FN748" s="531" t="n">
        <v>3475</v>
      </c>
      <c r="FO748" s="533" t="n">
        <f aca="false">FN748/11.15/1.2/1000</f>
        <v>0.259715994020927</v>
      </c>
      <c r="FP748" s="450" t="n">
        <f aca="false">FN748/BS748*1000</f>
        <v>84.5457641963895</v>
      </c>
      <c r="FQ748" s="458" t="n">
        <v>25.2</v>
      </c>
      <c r="FR748" s="459" t="n">
        <f aca="false">FQ748/BS748*1000</f>
        <v>0.613108851150796</v>
      </c>
      <c r="FS748" s="460" t="n">
        <v>7.85</v>
      </c>
      <c r="FT748" s="440" t="n">
        <v>11</v>
      </c>
      <c r="FU748" s="661" t="n">
        <f aca="false">FT748*3.6</f>
        <v>39.6</v>
      </c>
      <c r="FV748" s="531" t="n">
        <v>10</v>
      </c>
      <c r="FW748" s="539" t="n">
        <v>0.18</v>
      </c>
      <c r="FX748" s="531" t="n">
        <v>8</v>
      </c>
      <c r="FY748" s="453" t="n">
        <f aca="false">1-FV748/(EG748+DD748)</f>
        <v>-0.25</v>
      </c>
      <c r="FZ748" s="453" t="n">
        <f aca="false">1-FW748/EP748</f>
        <v>0.698727656619993</v>
      </c>
      <c r="GA748" s="430" t="n">
        <f aca="false">EP748-FW748</f>
        <v>0.41746606004574</v>
      </c>
      <c r="GB748" s="514" t="n">
        <f aca="false">1-FT748/EJ748</f>
        <v>0.144474984206861</v>
      </c>
      <c r="GC748" s="515" t="n">
        <f aca="false">(EJ748-FT748)</f>
        <v>1.85760181986278</v>
      </c>
      <c r="GD748" s="514" t="n">
        <f aca="false">1-FU748/EK748</f>
        <v>0.144474984206861</v>
      </c>
      <c r="GE748" s="528" t="n">
        <f aca="false">EK748-FU748</f>
        <v>6.68736655150601</v>
      </c>
      <c r="GF748" s="462" t="n">
        <f aca="false">4100/BS748*24</f>
        <v>2.39404408544596</v>
      </c>
      <c r="GG748" s="607" t="n">
        <v>12</v>
      </c>
      <c r="GH748" s="451" t="n">
        <f aca="false">GG748/80</f>
        <v>0.15</v>
      </c>
      <c r="GI748" s="406" t="n">
        <v>84</v>
      </c>
      <c r="GJ748" s="463" t="n">
        <f aca="false">GI748/GG748</f>
        <v>7</v>
      </c>
      <c r="GK748" s="464" t="n">
        <f aca="false">GG748/(BS748/24)*1000</f>
        <v>7.00695829886624</v>
      </c>
      <c r="GL748" s="465" t="n">
        <v>8.02</v>
      </c>
      <c r="GM748" s="530" t="n">
        <v>11.7</v>
      </c>
      <c r="GN748" s="407" t="n">
        <f aca="false">GM748*3.6</f>
        <v>42.12</v>
      </c>
      <c r="GO748" s="514" t="n">
        <f aca="false">1-GM748/FT748</f>
        <v>-0.0636363636363635</v>
      </c>
      <c r="GP748" s="451" t="n">
        <f aca="false">1-GN748/FU748</f>
        <v>-0.0636363636363635</v>
      </c>
      <c r="GQ748" s="440" t="n">
        <v>8</v>
      </c>
      <c r="GR748" s="456" t="n">
        <f aca="false">4300/BS748*24</f>
        <v>2.5108267237604</v>
      </c>
      <c r="GS748" s="532" t="n">
        <f aca="false">HC748</f>
        <v>10.1</v>
      </c>
      <c r="GT748" s="532" t="n">
        <f aca="false">HD748</f>
        <v>31.31</v>
      </c>
      <c r="GU748" s="514" t="n">
        <f aca="false">1-GS748/GM748</f>
        <v>0.136752136752137</v>
      </c>
      <c r="GV748" s="514" t="n">
        <f aca="false">1-GT748/GN748</f>
        <v>0.25664767331434</v>
      </c>
      <c r="GW748" s="514" t="n">
        <f aca="false">1-HC748/FT748</f>
        <v>0.0818181818181819</v>
      </c>
      <c r="GX748" s="514" t="n">
        <f aca="false">1-HD748/FU748</f>
        <v>0.209343434343434</v>
      </c>
      <c r="GY748" s="463" t="n">
        <f aca="false">GK748/(FU748-HD748)</f>
        <v>0.845230192866856</v>
      </c>
      <c r="GZ748" s="406" t="n">
        <v>41772</v>
      </c>
      <c r="HA748" s="439" t="n">
        <v>8.34</v>
      </c>
      <c r="HB748" s="452" t="n">
        <v>8.13</v>
      </c>
      <c r="HC748" s="440" t="n">
        <v>10.1</v>
      </c>
      <c r="HD748" s="464" t="n">
        <f aca="false">HC748*3.1</f>
        <v>31.31</v>
      </c>
      <c r="HE748" s="464" t="n">
        <v>9.9</v>
      </c>
      <c r="HF748" s="464" t="n">
        <f aca="false">HE748*2.7</f>
        <v>26.73</v>
      </c>
      <c r="HH748" s="409" t="n">
        <v>8</v>
      </c>
      <c r="HI748" s="466" t="n">
        <v>9970</v>
      </c>
      <c r="HJ748" s="407" t="n">
        <f aca="false">HI748*0.67</f>
        <v>6679.9</v>
      </c>
      <c r="HK748" s="407"/>
      <c r="HL748" s="550"/>
      <c r="HM748" s="541" t="n">
        <v>4.1</v>
      </c>
      <c r="HN748" s="462" t="n">
        <v>4.18</v>
      </c>
      <c r="HO748" s="408" t="n">
        <v>0.21</v>
      </c>
      <c r="HP748" s="549" t="n">
        <v>0.01</v>
      </c>
      <c r="HQ748" s="519" t="n">
        <v>3</v>
      </c>
      <c r="HR748" s="520" t="n">
        <v>0.14</v>
      </c>
      <c r="HS748" s="521" t="n">
        <v>0.17</v>
      </c>
      <c r="HT748" s="522" t="n">
        <v>4</v>
      </c>
      <c r="HU748" s="523" t="n">
        <f aca="false">72500/BA748*24</f>
        <v>46.7277170556167</v>
      </c>
      <c r="HV748" s="514" t="n">
        <f aca="false">1-HC748/BE748</f>
        <v>0.686335403726708</v>
      </c>
      <c r="HW748" s="514" t="n">
        <f aca="false">1-HD748/BF748</f>
        <v>0.793114840755914</v>
      </c>
      <c r="HX748" s="514" t="n">
        <f aca="false">1-HN748/BK748</f>
        <v>0.78</v>
      </c>
      <c r="HY748" s="676"/>
    </row>
    <row r="749" s="689" customFormat="true" ht="16.05" hidden="false" customHeight="true" outlineLevel="0" collapsed="false">
      <c r="A749" s="401" t="n">
        <v>44231</v>
      </c>
      <c r="B749" s="516" t="n">
        <v>38498</v>
      </c>
      <c r="C749" s="403" t="n">
        <f aca="false">B749/$B$6</f>
        <v>0.76996</v>
      </c>
      <c r="D749" s="404" t="n">
        <v>8.06</v>
      </c>
      <c r="E749" s="405" t="n">
        <v>38.9</v>
      </c>
      <c r="F749" s="407" t="n">
        <f aca="false">E749*4.7</f>
        <v>182.83</v>
      </c>
      <c r="G749" s="407" t="n">
        <f aca="false">F749*B749/1000</f>
        <v>7038.58934</v>
      </c>
      <c r="H749" s="403" t="n">
        <f aca="false">G749/$G$6</f>
        <v>0.2815435736</v>
      </c>
      <c r="I749" s="406"/>
      <c r="J749" s="407"/>
      <c r="K749" s="408"/>
      <c r="L749" s="408"/>
      <c r="M749" s="408"/>
      <c r="N749" s="409"/>
      <c r="O749" s="409"/>
      <c r="P749" s="686" t="n">
        <v>3398</v>
      </c>
      <c r="Q749" s="410" t="n">
        <f aca="false">P749-R749-S749</f>
        <v>3398</v>
      </c>
      <c r="R749" s="687"/>
      <c r="S749" s="687"/>
      <c r="T749" s="404" t="n">
        <v>4.77</v>
      </c>
      <c r="U749" s="410" t="n">
        <f aca="false">V749/2.9</f>
        <v>2832.41379310345</v>
      </c>
      <c r="V749" s="406" t="n">
        <v>8214</v>
      </c>
      <c r="W749" s="406" t="n">
        <v>2136</v>
      </c>
      <c r="X749" s="688" t="n">
        <v>488</v>
      </c>
      <c r="Y749" s="404"/>
      <c r="Z749" s="405"/>
      <c r="AA749" s="406"/>
      <c r="AB749" s="406"/>
      <c r="AC749" s="408"/>
      <c r="AD749" s="408"/>
      <c r="AE749" s="408"/>
      <c r="AF749" s="479" t="n">
        <f aca="false">X749+Q749</f>
        <v>3886</v>
      </c>
      <c r="AG749" s="478" t="n">
        <f aca="false">AF749/$AF$6</f>
        <v>1.5544</v>
      </c>
      <c r="AH749" s="479" t="n">
        <f aca="false">AI749/2.9</f>
        <v>2484.63920350684</v>
      </c>
      <c r="AI749" s="479" t="n">
        <f aca="false">(V749*Q749+F749*X749)/AF749</f>
        <v>7205.45369016984</v>
      </c>
      <c r="AJ749" s="474" t="n">
        <f aca="false">(V749*Q749+X749*F749)/1000</f>
        <v>28000.39304</v>
      </c>
      <c r="AK749" s="478" t="n">
        <f aca="false">AJ749/$AJ$6</f>
        <v>1.24446191288889</v>
      </c>
      <c r="AL749" s="448" t="n">
        <v>47</v>
      </c>
      <c r="AM749" s="451"/>
      <c r="AN749" s="550" t="n">
        <v>5301</v>
      </c>
      <c r="AO749" s="550" t="n">
        <v>5294</v>
      </c>
      <c r="AP749" s="465" t="n">
        <v>7.39</v>
      </c>
      <c r="AQ749" s="440" t="n">
        <v>631</v>
      </c>
      <c r="AR749" s="474" t="n">
        <f aca="false">AQ749*3</f>
        <v>1893</v>
      </c>
      <c r="AS749" s="658" t="n">
        <f aca="false">AR749/AQ749</f>
        <v>3</v>
      </c>
      <c r="AT749" s="550" t="n">
        <v>5140</v>
      </c>
      <c r="AU749" s="440"/>
      <c r="AV749" s="458" t="n">
        <v>2</v>
      </c>
      <c r="AW749" s="465"/>
      <c r="AX749" s="465"/>
      <c r="AY749" s="458"/>
      <c r="AZ749" s="458"/>
      <c r="BA749" s="421" t="n">
        <f aca="false">CC749+DF749</f>
        <v>38286</v>
      </c>
      <c r="BB749" s="422" t="n">
        <f aca="false">BA749/$BA$6</f>
        <v>0.76572</v>
      </c>
      <c r="BC749" s="440"/>
      <c r="BD749" s="668" t="n">
        <v>7.87</v>
      </c>
      <c r="BE749" s="669" t="n">
        <v>38.7</v>
      </c>
      <c r="BF749" s="407" t="n">
        <f aca="false">BE749*4.7</f>
        <v>181.89</v>
      </c>
      <c r="BG749" s="548" t="n">
        <v>9340</v>
      </c>
      <c r="BH749" s="407" t="n">
        <f aca="false">BG749*0.67</f>
        <v>6257.8</v>
      </c>
      <c r="BI749" s="550"/>
      <c r="BJ749" s="403"/>
      <c r="BK749" s="670" t="n">
        <v>19.2</v>
      </c>
      <c r="BL749" s="670" t="n">
        <v>12.5</v>
      </c>
      <c r="BM749" s="671" t="n">
        <v>0.9</v>
      </c>
      <c r="BN749" s="443" t="n">
        <v>1.6</v>
      </c>
      <c r="BO749" s="444" t="n">
        <v>113</v>
      </c>
      <c r="BP749" s="444" t="n">
        <v>32</v>
      </c>
      <c r="BQ749" s="668" t="n">
        <v>5.36</v>
      </c>
      <c r="BR749" s="422" t="n">
        <f aca="false">BQ749/$BQ$6</f>
        <v>0.744444444444444</v>
      </c>
      <c r="BS749" s="410" t="n">
        <f aca="false">BA749+AF749</f>
        <v>42172</v>
      </c>
      <c r="BT749" s="430" t="n">
        <f aca="false">(BD749*BA749+AP749*AF749)/(AF749+BA749)</f>
        <v>7.82576970501755</v>
      </c>
      <c r="BU749" s="431" t="n">
        <f aca="false">(AQ749*Y749+BA749*BE749)/(BA749+Y749)</f>
        <v>38.7</v>
      </c>
      <c r="BV749" s="431" t="n">
        <f aca="false">(BA749*BF749+AR749*AF749)/(AF749+BA749)</f>
        <v>339.562708432135</v>
      </c>
      <c r="BW749" s="431" t="n">
        <f aca="false">(BA749*BG749+AS749*AF749)/(AF749+BA749)</f>
        <v>8479.62861614341</v>
      </c>
      <c r="BX749" s="431" t="n">
        <f aca="false">BW749*0.65</f>
        <v>5511.75860049322</v>
      </c>
      <c r="BY749" s="431" t="n">
        <f aca="false">(BK749*BA749+AZ749*AF749)/BS749</f>
        <v>17.4307882007019</v>
      </c>
      <c r="BZ749" s="431"/>
      <c r="CA749" s="672"/>
      <c r="CB749" s="431" t="n">
        <f aca="false">BO749</f>
        <v>113</v>
      </c>
      <c r="CC749" s="550" t="n">
        <v>20230</v>
      </c>
      <c r="CD749" s="412" t="n">
        <f aca="false">CC749+AF749/2</f>
        <v>22173</v>
      </c>
      <c r="CE749" s="422" t="n">
        <f aca="false">CD749/25000</f>
        <v>0.88692</v>
      </c>
      <c r="CF749" s="434" t="n">
        <f aca="false">6700/CD749*24</f>
        <v>7.25206332025436</v>
      </c>
      <c r="CG749" s="439" t="n">
        <v>7.58</v>
      </c>
      <c r="CH749" s="670" t="n">
        <v>2.1</v>
      </c>
      <c r="CI749" s="673" t="n">
        <f aca="false">9500/CC749*24</f>
        <v>11.2703905091448</v>
      </c>
      <c r="CJ749" s="454" t="n">
        <v>23.5</v>
      </c>
      <c r="CK749" s="454" t="n">
        <v>1</v>
      </c>
      <c r="CL749" s="668" t="n">
        <v>7.56</v>
      </c>
      <c r="CM749" s="677"/>
      <c r="CN749" s="677"/>
      <c r="CO749" s="550"/>
      <c r="CP749" s="550"/>
      <c r="CQ749" s="451"/>
      <c r="CR749" s="674" t="n">
        <v>0.94</v>
      </c>
      <c r="CT749" s="433" t="n">
        <f aca="false">3500/CD749*24</f>
        <v>3.78839128670004</v>
      </c>
      <c r="CU749" s="439" t="n">
        <v>4.85</v>
      </c>
      <c r="CV749" s="439" t="n">
        <v>7.87</v>
      </c>
      <c r="CW749" s="440" t="n">
        <v>13.4</v>
      </c>
      <c r="CX749" s="661" t="n">
        <f aca="false">CW749*3.6</f>
        <v>48.24</v>
      </c>
      <c r="CY749" s="442" t="n">
        <v>9210</v>
      </c>
      <c r="CZ749" s="443" t="n">
        <v>4.7</v>
      </c>
      <c r="DA749" s="443" t="n">
        <v>0.18</v>
      </c>
      <c r="DB749" s="443" t="n">
        <v>3.2</v>
      </c>
      <c r="DC749" s="443" t="n">
        <v>0.55</v>
      </c>
      <c r="DD749" s="444" t="n">
        <v>5</v>
      </c>
      <c r="DE749" s="441" t="n">
        <v>16</v>
      </c>
      <c r="DF749" s="675" t="n">
        <v>18056</v>
      </c>
      <c r="DG749" s="446" t="n">
        <f aca="false">DF749+AF749/2</f>
        <v>19999</v>
      </c>
      <c r="DH749" s="422" t="n">
        <f aca="false">DG749/25000</f>
        <v>0.79996</v>
      </c>
      <c r="DI749" s="447" t="n">
        <f aca="false">6700/DG749*24</f>
        <v>8.04040202010101</v>
      </c>
      <c r="DJ749" s="439" t="n">
        <v>7.65</v>
      </c>
      <c r="DK749" s="670" t="n">
        <v>2</v>
      </c>
      <c r="DL749" s="447" t="n">
        <f aca="false">9500/DG749*24</f>
        <v>11.4005700285014</v>
      </c>
      <c r="DM749" s="443" t="n">
        <v>23.4</v>
      </c>
      <c r="DN749" s="443" t="n">
        <v>2.1</v>
      </c>
      <c r="DO749" s="668" t="n">
        <v>7.62</v>
      </c>
      <c r="DP749" s="668"/>
      <c r="DQ749" s="668"/>
      <c r="DR749" s="550"/>
      <c r="DS749" s="550"/>
      <c r="DT749" s="451"/>
      <c r="DU749" s="674" t="n">
        <v>0.95</v>
      </c>
      <c r="DW749" s="447" t="n">
        <f aca="false">3500/DG749*24</f>
        <v>4.20021001050053</v>
      </c>
      <c r="DX749" s="439" t="n">
        <v>4.5</v>
      </c>
      <c r="DY749" s="439" t="n">
        <v>7.84</v>
      </c>
      <c r="DZ749" s="440" t="n">
        <v>13.4</v>
      </c>
      <c r="EA749" s="661" t="n">
        <f aca="false">DZ749*3.6</f>
        <v>48.24</v>
      </c>
      <c r="EB749" s="442" t="n">
        <v>9310</v>
      </c>
      <c r="EC749" s="443" t="n">
        <v>5.7</v>
      </c>
      <c r="ED749" s="443" t="n">
        <v>0.3</v>
      </c>
      <c r="EE749" s="443" t="n">
        <v>3.2</v>
      </c>
      <c r="EF749" s="443" t="n">
        <v>0.65</v>
      </c>
      <c r="EG749" s="444" t="n">
        <v>7</v>
      </c>
      <c r="EH749" s="441" t="n">
        <v>16</v>
      </c>
      <c r="EI749" s="430" t="n">
        <f aca="false">(DY749*DG749+CV749*CD749)/(DG749+CD749)</f>
        <v>7.85577326187992</v>
      </c>
      <c r="EJ749" s="430" t="n">
        <f aca="false">(DZ749*DG749+CW749*CD749)/(DG749+CD749)</f>
        <v>13.4</v>
      </c>
      <c r="EK749" s="449" t="n">
        <f aca="false">(EA749*DG749+CX749*CD749)/(DG749+CD749)</f>
        <v>48.24</v>
      </c>
      <c r="EL749" s="449" t="n">
        <f aca="false">(EB749*DG749+CY749*CD749)/(DG749+CD749)</f>
        <v>9257.42246040027</v>
      </c>
      <c r="EM749" s="430" t="n">
        <f aca="false">(EC749*DG749+CZ749*CD749)/(DG749+CD749)</f>
        <v>5.17422460400266</v>
      </c>
      <c r="EN749" s="432" t="n">
        <f aca="false">(ED749*DG749+DA749*CD749)/(DG749+CD749)</f>
        <v>0.236906952480319</v>
      </c>
      <c r="EO749" s="432" t="n">
        <f aca="false">(EE749*DG749+DB749*CD749)/(DG749+CD749)</f>
        <v>3.2</v>
      </c>
      <c r="EP749" s="432" t="n">
        <f aca="false">(EF749*DG749+DC749*CD749)/(DG749+CD749)</f>
        <v>0.597422460400266</v>
      </c>
      <c r="EQ749" s="432" t="n">
        <f aca="false">(EG749*DG749+DD749*CD749)/(DG749+CD749)</f>
        <v>5.94844920800531</v>
      </c>
      <c r="ER749" s="449" t="n">
        <f aca="false">DE749</f>
        <v>16</v>
      </c>
      <c r="ES749" s="450" t="n">
        <f aca="false">44000/(BA749+AF749)*24</f>
        <v>25.0403111068956</v>
      </c>
      <c r="ET749" s="451" t="n">
        <f aca="false">(BA749+AF749)/BA$6</f>
        <v>0.84344</v>
      </c>
      <c r="EU749" s="452" t="n">
        <f aca="false">BV749/1000/ES749*24</f>
        <v>0.325455421363636</v>
      </c>
      <c r="EV749" s="451" t="n">
        <f aca="false">EU749/$EU$6</f>
        <v>0.602695224747475</v>
      </c>
      <c r="EW749" s="514" t="n">
        <f aca="false">1-EM749/BY749</f>
        <v>0.703156016559578</v>
      </c>
      <c r="EX749" s="515" t="n">
        <f aca="false">BY749-EM749</f>
        <v>12.2565635966992</v>
      </c>
      <c r="EY749" s="514" t="n">
        <f aca="false">1-EJ749/BU749</f>
        <v>0.65374677002584</v>
      </c>
      <c r="EZ749" s="515" t="n">
        <f aca="false">BU749-EJ749</f>
        <v>25.3</v>
      </c>
      <c r="FA749" s="451" t="n">
        <f aca="false">1-EK749/BV749</f>
        <v>0.857934929831551</v>
      </c>
      <c r="FB749" s="432" t="n">
        <f aca="false">BV749-EK749</f>
        <v>291.322708432135</v>
      </c>
      <c r="FC749" s="453"/>
      <c r="FD749" s="432"/>
      <c r="FE749" s="453" t="n">
        <f aca="false">1-EQ749/CB749</f>
        <v>0.947358856566325</v>
      </c>
      <c r="FF749" s="431" t="n">
        <f aca="false">CB749-EQ749</f>
        <v>107.051550791995</v>
      </c>
      <c r="FG749" s="406" t="n">
        <v>57600</v>
      </c>
      <c r="FH749" s="665" t="n">
        <v>292</v>
      </c>
      <c r="FI749" s="454" t="n">
        <v>28.63</v>
      </c>
      <c r="FJ749" s="455" t="n">
        <v>0.8</v>
      </c>
      <c r="FK749" s="456" t="n">
        <f aca="false">3000/BS749*24</f>
        <v>1.70729393910652</v>
      </c>
      <c r="FL749" s="531" t="n">
        <v>2200</v>
      </c>
      <c r="FM749" s="456" t="n">
        <f aca="false">FL749/BS749*1000</f>
        <v>52.1673148060324</v>
      </c>
      <c r="FN749" s="531" t="n">
        <v>3614</v>
      </c>
      <c r="FO749" s="533" t="n">
        <f aca="false">FN749/11.15/1.2/1000</f>
        <v>0.270104633781764</v>
      </c>
      <c r="FP749" s="450" t="n">
        <f aca="false">FN749/BS749*1000</f>
        <v>85.6966707768187</v>
      </c>
      <c r="FQ749" s="458" t="n">
        <v>25.2</v>
      </c>
      <c r="FR749" s="459" t="n">
        <f aca="false">FQ749/BS749*1000</f>
        <v>0.597552878687281</v>
      </c>
      <c r="FS749" s="460" t="n">
        <v>7.85</v>
      </c>
      <c r="FT749" s="440" t="n">
        <v>10.8</v>
      </c>
      <c r="FU749" s="661" t="n">
        <f aca="false">FT749*3.6</f>
        <v>38.88</v>
      </c>
      <c r="FV749" s="531" t="n">
        <v>8</v>
      </c>
      <c r="FW749" s="539" t="n">
        <v>0.16</v>
      </c>
      <c r="FX749" s="531" t="n">
        <v>8</v>
      </c>
      <c r="FY749" s="453" t="n">
        <f aca="false">1-FV749/(EG749+DD749)</f>
        <v>0.333333333333333</v>
      </c>
      <c r="FZ749" s="453" t="n">
        <f aca="false">1-FW749/EP749</f>
        <v>0.732182817678461</v>
      </c>
      <c r="GA749" s="430" t="n">
        <f aca="false">EP749-FW749</f>
        <v>0.437422460400266</v>
      </c>
      <c r="GB749" s="514" t="n">
        <f aca="false">1-FT749/EJ749</f>
        <v>0.194029850746269</v>
      </c>
      <c r="GC749" s="515" t="n">
        <f aca="false">(EJ749-FT749)</f>
        <v>2.6</v>
      </c>
      <c r="GD749" s="514" t="n">
        <f aca="false">1-FU749/EK749</f>
        <v>0.194029850746269</v>
      </c>
      <c r="GE749" s="528" t="n">
        <f aca="false">EK749-FU749</f>
        <v>9.36</v>
      </c>
      <c r="GF749" s="462" t="n">
        <f aca="false">4100/BS749*24</f>
        <v>2.33330171677891</v>
      </c>
      <c r="GG749" s="607" t="n">
        <v>12</v>
      </c>
      <c r="GH749" s="451" t="n">
        <f aca="false">GG749/80</f>
        <v>0.15</v>
      </c>
      <c r="GI749" s="406" t="n">
        <v>84</v>
      </c>
      <c r="GJ749" s="463" t="n">
        <f aca="false">GI749/GG749</f>
        <v>7</v>
      </c>
      <c r="GK749" s="464" t="n">
        <f aca="false">GG749/(BS749/24)*1000</f>
        <v>6.82917575642606</v>
      </c>
      <c r="GL749" s="465" t="n">
        <v>8</v>
      </c>
      <c r="GM749" s="530" t="n">
        <v>10.2</v>
      </c>
      <c r="GN749" s="407" t="n">
        <f aca="false">GM749*3.6</f>
        <v>36.72</v>
      </c>
      <c r="GO749" s="514" t="n">
        <f aca="false">1-GM749/FT749</f>
        <v>0.0555555555555557</v>
      </c>
      <c r="GP749" s="451" t="n">
        <f aca="false">1-GN749/FU749</f>
        <v>0.0555555555555557</v>
      </c>
      <c r="GQ749" s="440" t="n">
        <v>8</v>
      </c>
      <c r="GR749" s="456" t="n">
        <f aca="false">4300/BS749*24</f>
        <v>2.44712131271934</v>
      </c>
      <c r="GS749" s="532" t="n">
        <f aca="false">HC749</f>
        <v>10</v>
      </c>
      <c r="GT749" s="532" t="n">
        <f aca="false">HD749</f>
        <v>31</v>
      </c>
      <c r="GU749" s="514" t="n">
        <f aca="false">1-GS749/GM749</f>
        <v>0.0196078431372548</v>
      </c>
      <c r="GV749" s="514" t="n">
        <f aca="false">1-GT749/GN749</f>
        <v>0.155773420479303</v>
      </c>
      <c r="GW749" s="514" t="n">
        <f aca="false">1-HC749/FT749</f>
        <v>0.0740740740740742</v>
      </c>
      <c r="GX749" s="514" t="n">
        <f aca="false">1-HD749/FU749</f>
        <v>0.202674897119342</v>
      </c>
      <c r="GY749" s="463" t="n">
        <f aca="false">GK749/(FU749-HD749)</f>
        <v>0.866646669597216</v>
      </c>
      <c r="GZ749" s="406" t="n">
        <v>42924</v>
      </c>
      <c r="HA749" s="439" t="n">
        <v>8.29</v>
      </c>
      <c r="HB749" s="452" t="n">
        <v>8.12</v>
      </c>
      <c r="HC749" s="440" t="n">
        <v>10</v>
      </c>
      <c r="HD749" s="464" t="n">
        <f aca="false">HC749*3.1</f>
        <v>31</v>
      </c>
      <c r="HE749" s="464" t="n">
        <v>10.2</v>
      </c>
      <c r="HF749" s="464" t="n">
        <f aca="false">HE749*2.7</f>
        <v>27.54</v>
      </c>
      <c r="HH749" s="409" t="n">
        <v>10</v>
      </c>
      <c r="HI749" s="466" t="n">
        <v>9470</v>
      </c>
      <c r="HJ749" s="407" t="n">
        <f aca="false">HI749*0.67</f>
        <v>6344.9</v>
      </c>
      <c r="HK749" s="407"/>
      <c r="HL749" s="550"/>
      <c r="HM749" s="541" t="n">
        <v>4.4</v>
      </c>
      <c r="HN749" s="462" t="n">
        <v>4.06</v>
      </c>
      <c r="HO749" s="408" t="n">
        <v>0.1</v>
      </c>
      <c r="HP749" s="549" t="n">
        <v>0.01</v>
      </c>
      <c r="HQ749" s="519" t="n">
        <v>3.3</v>
      </c>
      <c r="HR749" s="520" t="n">
        <v>0.18</v>
      </c>
      <c r="HS749" s="521" t="n">
        <v>0.17</v>
      </c>
      <c r="HT749" s="522" t="n">
        <v>4</v>
      </c>
      <c r="HU749" s="523" t="n">
        <f aca="false">72500/BA749*24</f>
        <v>45.4474220341639</v>
      </c>
      <c r="HV749" s="514" t="n">
        <f aca="false">1-HC749/BE749</f>
        <v>0.741602067183463</v>
      </c>
      <c r="HW749" s="514" t="n">
        <f aca="false">1-HD749/BF749</f>
        <v>0.829567320908241</v>
      </c>
      <c r="HX749" s="514" t="n">
        <f aca="false">1-HN749/BK749</f>
        <v>0.788541666666667</v>
      </c>
      <c r="HY749" s="676"/>
    </row>
    <row r="750" s="689" customFormat="true" ht="16.05" hidden="false" customHeight="true" outlineLevel="0" collapsed="false">
      <c r="A750" s="401" t="n">
        <v>44232</v>
      </c>
      <c r="B750" s="516" t="n">
        <v>39646</v>
      </c>
      <c r="C750" s="403" t="n">
        <f aca="false">B750/$B$6</f>
        <v>0.79292</v>
      </c>
      <c r="D750" s="404" t="n">
        <v>8.04</v>
      </c>
      <c r="E750" s="405" t="n">
        <v>46.4</v>
      </c>
      <c r="F750" s="407" t="n">
        <f aca="false">E750*4.7</f>
        <v>218.08</v>
      </c>
      <c r="G750" s="407" t="n">
        <f aca="false">F750*B750/1000</f>
        <v>8645.99968</v>
      </c>
      <c r="H750" s="403" t="n">
        <f aca="false">G750/$G$6</f>
        <v>0.3458399872</v>
      </c>
      <c r="I750" s="406"/>
      <c r="J750" s="407"/>
      <c r="K750" s="408"/>
      <c r="L750" s="408"/>
      <c r="M750" s="408"/>
      <c r="N750" s="409"/>
      <c r="O750" s="409"/>
      <c r="P750" s="686" t="n">
        <v>3381</v>
      </c>
      <c r="Q750" s="410" t="n">
        <f aca="false">P750-R750-S750</f>
        <v>3381</v>
      </c>
      <c r="R750" s="687"/>
      <c r="S750" s="687"/>
      <c r="T750" s="404" t="n">
        <v>4.94</v>
      </c>
      <c r="U750" s="410" t="n">
        <f aca="false">V750/2.9</f>
        <v>3048.62068965517</v>
      </c>
      <c r="V750" s="406" t="n">
        <v>8841</v>
      </c>
      <c r="W750" s="406" t="n">
        <v>2601</v>
      </c>
      <c r="X750" s="688" t="n">
        <v>486</v>
      </c>
      <c r="Y750" s="404"/>
      <c r="Z750" s="405"/>
      <c r="AA750" s="406"/>
      <c r="AB750" s="406"/>
      <c r="AC750" s="408"/>
      <c r="AD750" s="408"/>
      <c r="AE750" s="408"/>
      <c r="AF750" s="479" t="n">
        <f aca="false">X750+Q750</f>
        <v>3867</v>
      </c>
      <c r="AG750" s="478" t="n">
        <f aca="false">AF750/$AF$6</f>
        <v>1.5468</v>
      </c>
      <c r="AH750" s="479" t="n">
        <f aca="false">AI750/2.9</f>
        <v>2674.92468366282</v>
      </c>
      <c r="AI750" s="479" t="n">
        <f aca="false">(V750*Q750+F750*X750)/AF750</f>
        <v>7757.28158262219</v>
      </c>
      <c r="AJ750" s="474" t="n">
        <f aca="false">(V750*Q750+X750*F750)/1000</f>
        <v>29997.40788</v>
      </c>
      <c r="AK750" s="478" t="n">
        <f aca="false">AJ750/$AJ$6</f>
        <v>1.333218128</v>
      </c>
      <c r="AL750" s="448" t="n">
        <v>48</v>
      </c>
      <c r="AM750" s="451"/>
      <c r="AN750" s="550" t="n">
        <v>5228</v>
      </c>
      <c r="AO750" s="550" t="n">
        <v>5228</v>
      </c>
      <c r="AP750" s="465" t="n">
        <v>7.4</v>
      </c>
      <c r="AQ750" s="440" t="n">
        <v>592</v>
      </c>
      <c r="AR750" s="474" t="n">
        <f aca="false">AQ750*3</f>
        <v>1776</v>
      </c>
      <c r="AS750" s="658" t="n">
        <f aca="false">AR750/AQ750</f>
        <v>3</v>
      </c>
      <c r="AT750" s="550" t="n">
        <v>5020</v>
      </c>
      <c r="AU750" s="440"/>
      <c r="AV750" s="458" t="n">
        <v>1.8</v>
      </c>
      <c r="AW750" s="465" t="n">
        <v>4.42</v>
      </c>
      <c r="AX750" s="465" t="n">
        <v>37.66</v>
      </c>
      <c r="AY750" s="458" t="n">
        <v>3.7</v>
      </c>
      <c r="AZ750" s="458" t="n">
        <v>1</v>
      </c>
      <c r="BA750" s="421" t="n">
        <f aca="false">CC750+DF750</f>
        <v>38727</v>
      </c>
      <c r="BB750" s="422" t="n">
        <f aca="false">BA750/$BA$6</f>
        <v>0.77454</v>
      </c>
      <c r="BC750" s="440"/>
      <c r="BD750" s="668" t="n">
        <v>7.93</v>
      </c>
      <c r="BE750" s="669" t="n">
        <v>42.2</v>
      </c>
      <c r="BF750" s="407" t="n">
        <f aca="false">BE750*4.7</f>
        <v>198.34</v>
      </c>
      <c r="BG750" s="548" t="n">
        <v>8740</v>
      </c>
      <c r="BH750" s="407" t="n">
        <f aca="false">BG750*0.67</f>
        <v>5855.8</v>
      </c>
      <c r="BI750" s="550"/>
      <c r="BJ750" s="403"/>
      <c r="BK750" s="670" t="n">
        <v>20.6</v>
      </c>
      <c r="BL750" s="670" t="n">
        <v>13.8</v>
      </c>
      <c r="BM750" s="671" t="n">
        <v>4.3</v>
      </c>
      <c r="BN750" s="443" t="n">
        <v>1.8</v>
      </c>
      <c r="BO750" s="444" t="n">
        <v>123</v>
      </c>
      <c r="BP750" s="444" t="n">
        <v>32</v>
      </c>
      <c r="BQ750" s="668" t="n">
        <v>5.7</v>
      </c>
      <c r="BR750" s="422" t="n">
        <f aca="false">BQ750/$BQ$6</f>
        <v>0.791666666666667</v>
      </c>
      <c r="BS750" s="410" t="n">
        <f aca="false">BA750+AF750</f>
        <v>42594</v>
      </c>
      <c r="BT750" s="430" t="n">
        <f aca="false">(BD750*BA750+AP750*AF750)/(AF750+BA750)</f>
        <v>7.88188265952951</v>
      </c>
      <c r="BU750" s="431" t="n">
        <f aca="false">(AQ750*Y750+BA750*BE750)/(BA750+Y750)</f>
        <v>42.2</v>
      </c>
      <c r="BV750" s="431" t="n">
        <f aca="false">(BA750*BF750+AR750*AF750)/(AF750+BA750)</f>
        <v>341.571704465418</v>
      </c>
      <c r="BW750" s="431" t="n">
        <f aca="false">(BA750*BG750+AS750*AF750)/(AF750+BA750)</f>
        <v>7946.79018171573</v>
      </c>
      <c r="BX750" s="431" t="n">
        <f aca="false">BW750*0.65</f>
        <v>5165.41361811523</v>
      </c>
      <c r="BY750" s="431" t="n">
        <f aca="false">(BK750*BA750+AZ750*AF750)/BS750</f>
        <v>18.8205662769404</v>
      </c>
      <c r="BZ750" s="431" t="n">
        <f aca="false">(BL750*BA750+AY750*AF750)/BS750</f>
        <v>12.8830469080152</v>
      </c>
      <c r="CA750" s="672" t="n">
        <f aca="false">(BN750*BA750+AZ750*AF750)/BS750</f>
        <v>1.72737005212002</v>
      </c>
      <c r="CB750" s="431" t="n">
        <f aca="false">BO750</f>
        <v>123</v>
      </c>
      <c r="CC750" s="550" t="n">
        <v>20760</v>
      </c>
      <c r="CD750" s="412" t="n">
        <f aca="false">CC750+AF750/2</f>
        <v>22693.5</v>
      </c>
      <c r="CE750" s="422" t="n">
        <f aca="false">CD750/25000</f>
        <v>0.90774</v>
      </c>
      <c r="CF750" s="434" t="n">
        <f aca="false">6700/CD750*24</f>
        <v>7.08572939387931</v>
      </c>
      <c r="CG750" s="439" t="n">
        <v>7.57</v>
      </c>
      <c r="CH750" s="670" t="n">
        <v>2.3</v>
      </c>
      <c r="CI750" s="673" t="n">
        <f aca="false">9500/CC750*24</f>
        <v>10.9826589595376</v>
      </c>
      <c r="CJ750" s="454" t="n">
        <v>23.5</v>
      </c>
      <c r="CK750" s="454" t="n">
        <v>1.03</v>
      </c>
      <c r="CL750" s="668" t="n">
        <v>7.57</v>
      </c>
      <c r="CM750" s="677"/>
      <c r="CN750" s="677"/>
      <c r="CO750" s="550"/>
      <c r="CP750" s="550"/>
      <c r="CQ750" s="451"/>
      <c r="CR750" s="674" t="n">
        <v>0.95</v>
      </c>
      <c r="CT750" s="433" t="n">
        <f aca="false">3500/CD750*24</f>
        <v>3.70150042963844</v>
      </c>
      <c r="CU750" s="439" t="n">
        <v>5.47</v>
      </c>
      <c r="CV750" s="439" t="n">
        <v>7.83</v>
      </c>
      <c r="CW750" s="440" t="n">
        <v>13.4</v>
      </c>
      <c r="CX750" s="661" t="n">
        <f aca="false">CW750*3.6</f>
        <v>48.24</v>
      </c>
      <c r="CY750" s="442" t="n">
        <v>8690</v>
      </c>
      <c r="CZ750" s="443" t="n">
        <v>4.8</v>
      </c>
      <c r="DA750" s="443" t="n">
        <v>0.21</v>
      </c>
      <c r="DB750" s="443" t="n">
        <v>3.5</v>
      </c>
      <c r="DC750" s="443" t="n">
        <v>0.55</v>
      </c>
      <c r="DD750" s="444" t="n">
        <v>4</v>
      </c>
      <c r="DE750" s="441" t="n">
        <v>16</v>
      </c>
      <c r="DF750" s="675" t="n">
        <v>17967</v>
      </c>
      <c r="DG750" s="446" t="n">
        <f aca="false">DF750+AF750/2</f>
        <v>19900.5</v>
      </c>
      <c r="DH750" s="422" t="n">
        <f aca="false">DG750/25000</f>
        <v>0.79602</v>
      </c>
      <c r="DI750" s="447" t="n">
        <f aca="false">6700/DG750*24</f>
        <v>8.08019898997513</v>
      </c>
      <c r="DJ750" s="439" t="n">
        <v>7.6</v>
      </c>
      <c r="DK750" s="670" t="n">
        <v>2.1</v>
      </c>
      <c r="DL750" s="447" t="n">
        <f aca="false">9500/DG750*24</f>
        <v>11.4569985678752</v>
      </c>
      <c r="DM750" s="443" t="n">
        <v>22.9</v>
      </c>
      <c r="DN750" s="443" t="n">
        <v>2.22</v>
      </c>
      <c r="DO750" s="668" t="n">
        <v>7.59</v>
      </c>
      <c r="DP750" s="668"/>
      <c r="DQ750" s="668"/>
      <c r="DR750" s="550"/>
      <c r="DS750" s="550"/>
      <c r="DT750" s="451"/>
      <c r="DU750" s="674" t="n">
        <v>0.96</v>
      </c>
      <c r="DW750" s="447" t="n">
        <f aca="false">3500/DG750*24</f>
        <v>4.22099947237507</v>
      </c>
      <c r="DX750" s="439" t="n">
        <v>3.73</v>
      </c>
      <c r="DY750" s="439" t="n">
        <v>7.78</v>
      </c>
      <c r="DZ750" s="440" t="n">
        <v>13.3</v>
      </c>
      <c r="EA750" s="661" t="n">
        <f aca="false">DZ750*3.6</f>
        <v>47.88</v>
      </c>
      <c r="EB750" s="442" t="n">
        <v>8750</v>
      </c>
      <c r="EC750" s="443" t="n">
        <v>4.5</v>
      </c>
      <c r="ED750" s="443" t="n">
        <v>0.41</v>
      </c>
      <c r="EE750" s="443" t="n">
        <v>2.9</v>
      </c>
      <c r="EF750" s="443" t="n">
        <v>0.6</v>
      </c>
      <c r="EG750" s="444" t="n">
        <v>3</v>
      </c>
      <c r="EH750" s="441" t="n">
        <v>16</v>
      </c>
      <c r="EI750" s="430" t="n">
        <f aca="false">(DY750*DG750+CV750*CD750)/(DG750+CD750)</f>
        <v>7.80663931539653</v>
      </c>
      <c r="EJ750" s="430" t="n">
        <f aca="false">(DZ750*DG750+CW750*CD750)/(DG750+CD750)</f>
        <v>13.3532786307931</v>
      </c>
      <c r="EK750" s="449" t="n">
        <f aca="false">(EA750*DG750+CX750*CD750)/(DG750+CD750)</f>
        <v>48.071803070855</v>
      </c>
      <c r="EL750" s="449" t="n">
        <f aca="false">(EB750*DG750+CY750*CD750)/(DG750+CD750)</f>
        <v>8718.03282152416</v>
      </c>
      <c r="EM750" s="430" t="n">
        <f aca="false">(EC750*DG750+CZ750*CD750)/(DG750+CD750)</f>
        <v>4.65983589237921</v>
      </c>
      <c r="EN750" s="432" t="n">
        <f aca="false">(ED750*DG750+DA750*CD750)/(DG750+CD750)</f>
        <v>0.303442738413861</v>
      </c>
      <c r="EO750" s="432" t="n">
        <f aca="false">(EE750*DG750+DB750*CD750)/(DG750+CD750)</f>
        <v>3.21967178475842</v>
      </c>
      <c r="EP750" s="432" t="n">
        <f aca="false">(EF750*DG750+DC750*CD750)/(DG750+CD750)</f>
        <v>0.573360684603465</v>
      </c>
      <c r="EQ750" s="432" t="n">
        <f aca="false">(EG750*DG750+DD750*CD750)/(DG750+CD750)</f>
        <v>3.53278630793069</v>
      </c>
      <c r="ER750" s="449" t="n">
        <f aca="false">DE750</f>
        <v>16</v>
      </c>
      <c r="ES750" s="450" t="n">
        <f aca="false">44000/(BA750+AF750)*24</f>
        <v>24.7922242569376</v>
      </c>
      <c r="ET750" s="451" t="n">
        <f aca="false">(BA750+AF750)/BA$6</f>
        <v>0.85188</v>
      </c>
      <c r="EU750" s="452" t="n">
        <f aca="false">BV750/1000/ES750*24</f>
        <v>0.330656935909091</v>
      </c>
      <c r="EV750" s="451" t="n">
        <f aca="false">EU750/$EU$6</f>
        <v>0.612327659090909</v>
      </c>
      <c r="EW750" s="514" t="n">
        <f aca="false">1-EM750/BY750</f>
        <v>0.752407243022831</v>
      </c>
      <c r="EX750" s="515" t="n">
        <f aca="false">BY750-EM750</f>
        <v>14.1607303845612</v>
      </c>
      <c r="EY750" s="514" t="n">
        <f aca="false">1-EJ750/BU750</f>
        <v>0.683571596426704</v>
      </c>
      <c r="EZ750" s="515" t="n">
        <f aca="false">BU750-EJ750</f>
        <v>28.8467213692069</v>
      </c>
      <c r="FA750" s="451" t="n">
        <f aca="false">1-EK750/BV750</f>
        <v>0.859262923589966</v>
      </c>
      <c r="FB750" s="432" t="n">
        <f aca="false">BV750-EK750</f>
        <v>293.499901394563</v>
      </c>
      <c r="FC750" s="453" t="n">
        <f aca="false">1-EP750/CA750</f>
        <v>0.66807304323716</v>
      </c>
      <c r="FD750" s="432" t="n">
        <f aca="false">CA750-EP750</f>
        <v>1.15400936751655</v>
      </c>
      <c r="FE750" s="453" t="n">
        <f aca="false">1-EQ750/CB750</f>
        <v>0.971278160098124</v>
      </c>
      <c r="FF750" s="431" t="n">
        <f aca="false">CB750-EQ750</f>
        <v>119.467213692069</v>
      </c>
      <c r="FG750" s="406" t="n">
        <v>57600</v>
      </c>
      <c r="FH750" s="665" t="n">
        <v>324</v>
      </c>
      <c r="FI750" s="454" t="n">
        <v>28.12</v>
      </c>
      <c r="FJ750" s="455"/>
      <c r="FK750" s="456" t="n">
        <f aca="false">3000/BS750*24</f>
        <v>1.69037892660938</v>
      </c>
      <c r="FL750" s="531" t="n">
        <v>2200</v>
      </c>
      <c r="FM750" s="456" t="n">
        <f aca="false">FL750/BS750*1000</f>
        <v>51.6504672019533</v>
      </c>
      <c r="FN750" s="531" t="n">
        <v>3475</v>
      </c>
      <c r="FO750" s="533" t="n">
        <f aca="false">FN750/11.15/1.2/1000</f>
        <v>0.259715994020927</v>
      </c>
      <c r="FP750" s="450" t="n">
        <f aca="false">FN750/BS750*1000</f>
        <v>81.5842606939945</v>
      </c>
      <c r="FQ750" s="458" t="n">
        <v>25.2</v>
      </c>
      <c r="FR750" s="459" t="n">
        <f aca="false">FQ750/BS750*1000</f>
        <v>0.591632624313283</v>
      </c>
      <c r="FS750" s="460" t="n">
        <v>7.83</v>
      </c>
      <c r="FT750" s="440" t="n">
        <v>11.1</v>
      </c>
      <c r="FU750" s="661" t="n">
        <f aca="false">FT750*3.6</f>
        <v>39.96</v>
      </c>
      <c r="FV750" s="531" t="n">
        <v>8</v>
      </c>
      <c r="FW750" s="539" t="n">
        <v>0.18</v>
      </c>
      <c r="FX750" s="531" t="n">
        <v>8</v>
      </c>
      <c r="FY750" s="453" t="n">
        <f aca="false">1-FV750/(EG750+DD750)</f>
        <v>-0.142857142857143</v>
      </c>
      <c r="FZ750" s="453" t="n">
        <f aca="false">1-FW750/EP750</f>
        <v>0.686061488285533</v>
      </c>
      <c r="GA750" s="430" t="n">
        <f aca="false">EP750-FW750</f>
        <v>0.393360684603465</v>
      </c>
      <c r="GB750" s="514" t="n">
        <f aca="false">1-FT750/EJ750</f>
        <v>0.168743474400133</v>
      </c>
      <c r="GC750" s="515" t="n">
        <f aca="false">(EJ750-FT750)</f>
        <v>2.25327863079307</v>
      </c>
      <c r="GD750" s="514" t="n">
        <f aca="false">1-FU750/EK750</f>
        <v>0.168743474400133</v>
      </c>
      <c r="GE750" s="528" t="n">
        <f aca="false">EK750-FU750</f>
        <v>8.11180307085505</v>
      </c>
      <c r="GF750" s="462" t="n">
        <f aca="false">4100/BS750*24</f>
        <v>2.31018453303282</v>
      </c>
      <c r="GG750" s="607" t="n">
        <v>12</v>
      </c>
      <c r="GH750" s="451" t="n">
        <f aca="false">GG750/80</f>
        <v>0.15</v>
      </c>
      <c r="GI750" s="406" t="n">
        <v>84</v>
      </c>
      <c r="GJ750" s="463" t="n">
        <f aca="false">GI750/GG750</f>
        <v>7</v>
      </c>
      <c r="GK750" s="464" t="n">
        <f aca="false">GG750/(BS750/24)*1000</f>
        <v>6.76151570643753</v>
      </c>
      <c r="GL750" s="465" t="n">
        <v>7.99</v>
      </c>
      <c r="GM750" s="530" t="n">
        <v>10.9</v>
      </c>
      <c r="GN750" s="407" t="n">
        <f aca="false">GM750*3.6</f>
        <v>39.24</v>
      </c>
      <c r="GO750" s="514" t="n">
        <f aca="false">1-GM750/FT750</f>
        <v>0.0180180180180179</v>
      </c>
      <c r="GP750" s="451" t="n">
        <f aca="false">1-GN750/FU750</f>
        <v>0.0180180180180179</v>
      </c>
      <c r="GQ750" s="440" t="n">
        <v>8</v>
      </c>
      <c r="GR750" s="456" t="n">
        <f aca="false">4300/BS750*24</f>
        <v>2.42287646147345</v>
      </c>
      <c r="GS750" s="532" t="n">
        <f aca="false">HC750</f>
        <v>9.7</v>
      </c>
      <c r="GT750" s="532" t="n">
        <f aca="false">HD750</f>
        <v>30.07</v>
      </c>
      <c r="GU750" s="514" t="n">
        <f aca="false">1-GS750/GM750</f>
        <v>0.110091743119266</v>
      </c>
      <c r="GV750" s="514" t="n">
        <f aca="false">1-GT750/GN750</f>
        <v>0.233690112130479</v>
      </c>
      <c r="GW750" s="514" t="n">
        <f aca="false">1-HC750/FT750</f>
        <v>0.126126126126126</v>
      </c>
      <c r="GX750" s="514" t="n">
        <f aca="false">1-HD750/FU750</f>
        <v>0.247497497497497</v>
      </c>
      <c r="GY750" s="463" t="n">
        <f aca="false">GK750/(FU750-HD750)</f>
        <v>0.683671962228264</v>
      </c>
      <c r="GZ750" s="406" t="n">
        <v>43012</v>
      </c>
      <c r="HA750" s="439" t="n">
        <v>8.32</v>
      </c>
      <c r="HB750" s="452" t="n">
        <v>8.11</v>
      </c>
      <c r="HC750" s="440" t="n">
        <v>9.7</v>
      </c>
      <c r="HD750" s="464" t="n">
        <f aca="false">HC750*3.1</f>
        <v>30.07</v>
      </c>
      <c r="HE750" s="464" t="n">
        <v>10.5</v>
      </c>
      <c r="HF750" s="464" t="n">
        <f aca="false">HE750*2.7</f>
        <v>28.35</v>
      </c>
      <c r="HH750" s="409" t="n">
        <v>8</v>
      </c>
      <c r="HI750" s="466" t="n">
        <v>9100</v>
      </c>
      <c r="HJ750" s="407" t="n">
        <f aca="false">HI750*0.67</f>
        <v>6097</v>
      </c>
      <c r="HK750" s="407"/>
      <c r="HL750" s="550"/>
      <c r="HM750" s="541" t="n">
        <v>4.1</v>
      </c>
      <c r="HN750" s="462" t="n">
        <v>3.74</v>
      </c>
      <c r="HO750" s="408" t="n">
        <v>0.18</v>
      </c>
      <c r="HP750" s="549" t="n">
        <v>0.01</v>
      </c>
      <c r="HQ750" s="519" t="n">
        <v>3</v>
      </c>
      <c r="HR750" s="520" t="n">
        <v>0.12</v>
      </c>
      <c r="HS750" s="521" t="n">
        <v>0.17</v>
      </c>
      <c r="HT750" s="522" t="n">
        <v>4</v>
      </c>
      <c r="HU750" s="523" t="n">
        <f aca="false">72500/BA750*24</f>
        <v>44.9298938724921</v>
      </c>
      <c r="HV750" s="514" t="n">
        <f aca="false">1-HC750/BE750</f>
        <v>0.770142180094787</v>
      </c>
      <c r="HW750" s="514" t="n">
        <f aca="false">1-HD750/BF750</f>
        <v>0.848391650700817</v>
      </c>
      <c r="HX750" s="514" t="n">
        <f aca="false">1-HN750/BK750</f>
        <v>0.818446601941747</v>
      </c>
      <c r="HY750" s="676"/>
    </row>
    <row r="751" s="689" customFormat="true" ht="16.05" hidden="false" customHeight="true" outlineLevel="0" collapsed="false">
      <c r="A751" s="401" t="n">
        <v>44233</v>
      </c>
      <c r="B751" s="516" t="n">
        <v>38428</v>
      </c>
      <c r="C751" s="403" t="n">
        <f aca="false">B751/$B$6</f>
        <v>0.76856</v>
      </c>
      <c r="D751" s="404" t="n">
        <v>8</v>
      </c>
      <c r="E751" s="405" t="n">
        <v>47.6</v>
      </c>
      <c r="F751" s="407" t="n">
        <f aca="false">E751*4.7</f>
        <v>223.72</v>
      </c>
      <c r="G751" s="407" t="n">
        <f aca="false">F751*B751/1000</f>
        <v>8597.11216</v>
      </c>
      <c r="H751" s="403" t="n">
        <f aca="false">G751/$G$6</f>
        <v>0.3438844864</v>
      </c>
      <c r="I751" s="406"/>
      <c r="J751" s="407"/>
      <c r="K751" s="408"/>
      <c r="L751" s="408"/>
      <c r="M751" s="408"/>
      <c r="N751" s="409"/>
      <c r="O751" s="409"/>
      <c r="P751" s="686" t="n">
        <v>3411</v>
      </c>
      <c r="Q751" s="410" t="n">
        <f aca="false">P751-R751-S751</f>
        <v>3411</v>
      </c>
      <c r="R751" s="687"/>
      <c r="S751" s="687"/>
      <c r="T751" s="404" t="n">
        <v>4.84</v>
      </c>
      <c r="U751" s="410" t="n">
        <f aca="false">V751/2.9</f>
        <v>2590.34482758621</v>
      </c>
      <c r="V751" s="406" t="n">
        <v>7512</v>
      </c>
      <c r="W751" s="406" t="n">
        <v>2138</v>
      </c>
      <c r="X751" s="688" t="n">
        <v>495</v>
      </c>
      <c r="Y751" s="404"/>
      <c r="Z751" s="405"/>
      <c r="AA751" s="406"/>
      <c r="AB751" s="406"/>
      <c r="AC751" s="408"/>
      <c r="AD751" s="408"/>
      <c r="AE751" s="408"/>
      <c r="AF751" s="479" t="n">
        <f aca="false">X751+Q751</f>
        <v>3906</v>
      </c>
      <c r="AG751" s="478" t="n">
        <f aca="false">AF751/$AF$6</f>
        <v>1.5624</v>
      </c>
      <c r="AH751" s="479" t="n">
        <f aca="false">AI751/2.9</f>
        <v>2271.8517400286</v>
      </c>
      <c r="AI751" s="479" t="n">
        <f aca="false">(V751*Q751+F751*X751)/AF751</f>
        <v>6588.37004608295</v>
      </c>
      <c r="AJ751" s="474" t="n">
        <f aca="false">(V751*Q751+X751*F751)/1000</f>
        <v>25734.1734</v>
      </c>
      <c r="AK751" s="478" t="n">
        <f aca="false">AJ751/$AJ$6</f>
        <v>1.14374104</v>
      </c>
      <c r="AL751" s="448" t="n">
        <v>49</v>
      </c>
      <c r="AM751" s="451"/>
      <c r="AN751" s="550" t="n">
        <v>5253</v>
      </c>
      <c r="AO751" s="550" t="n">
        <v>5247</v>
      </c>
      <c r="AP751" s="465" t="n">
        <v>7.37</v>
      </c>
      <c r="AQ751" s="440" t="n">
        <v>565</v>
      </c>
      <c r="AR751" s="474" t="n">
        <f aca="false">AQ751*3</f>
        <v>1695</v>
      </c>
      <c r="AS751" s="658" t="n">
        <f aca="false">AR751/AQ751</f>
        <v>3</v>
      </c>
      <c r="AT751" s="550" t="n">
        <v>5110</v>
      </c>
      <c r="AU751" s="440"/>
      <c r="AV751" s="458" t="n">
        <v>1</v>
      </c>
      <c r="AW751" s="465"/>
      <c r="AX751" s="465"/>
      <c r="AY751" s="458"/>
      <c r="AZ751" s="458"/>
      <c r="BA751" s="421" t="n">
        <f aca="false">CC751+DF751</f>
        <v>37964</v>
      </c>
      <c r="BB751" s="422" t="n">
        <f aca="false">BA751/$BA$6</f>
        <v>0.75928</v>
      </c>
      <c r="BC751" s="440"/>
      <c r="BD751" s="668" t="n">
        <v>7.99</v>
      </c>
      <c r="BE751" s="669" t="n">
        <v>28.6</v>
      </c>
      <c r="BF751" s="407" t="n">
        <f aca="false">BE751*4.7</f>
        <v>134.42</v>
      </c>
      <c r="BG751" s="548" t="n">
        <v>8600</v>
      </c>
      <c r="BH751" s="407" t="n">
        <f aca="false">BG751*0.67</f>
        <v>5762</v>
      </c>
      <c r="BI751" s="550"/>
      <c r="BJ751" s="403"/>
      <c r="BK751" s="670" t="n">
        <v>13</v>
      </c>
      <c r="BL751" s="670" t="n">
        <v>19.7</v>
      </c>
      <c r="BM751" s="671" t="n">
        <v>3.9</v>
      </c>
      <c r="BN751" s="443" t="n">
        <v>2</v>
      </c>
      <c r="BO751" s="444" t="n">
        <v>171</v>
      </c>
      <c r="BP751" s="444" t="n">
        <v>32</v>
      </c>
      <c r="BQ751" s="668" t="n">
        <v>5.36</v>
      </c>
      <c r="BR751" s="422" t="n">
        <f aca="false">BQ751/$BQ$6</f>
        <v>0.744444444444444</v>
      </c>
      <c r="BS751" s="410" t="n">
        <f aca="false">BA751+AF751</f>
        <v>41870</v>
      </c>
      <c r="BT751" s="430" t="n">
        <f aca="false">(BD751*BA751+AP751*AF751)/(AF751+BA751)</f>
        <v>7.93216097444471</v>
      </c>
      <c r="BU751" s="431" t="n">
        <f aca="false">(AQ751*Y751+BA751*BE751)/(BA751+Y751)</f>
        <v>28.6</v>
      </c>
      <c r="BV751" s="431" t="n">
        <f aca="false">(BA751*BF751+AR751*AF751)/(AF751+BA751)</f>
        <v>280.004558872701</v>
      </c>
      <c r="BW751" s="431" t="n">
        <f aca="false">(BA751*BG751+AS751*AF751)/(AF751+BA751)</f>
        <v>7797.99660855027</v>
      </c>
      <c r="BX751" s="431" t="n">
        <f aca="false">BW751*0.65</f>
        <v>5068.69779555768</v>
      </c>
      <c r="BY751" s="431" t="n">
        <f aca="false">(BK751*BA751+AZ751*AF751)/BS751</f>
        <v>11.7872462383568</v>
      </c>
      <c r="BZ751" s="431"/>
      <c r="CA751" s="672"/>
      <c r="CB751" s="431" t="n">
        <f aca="false">BO751</f>
        <v>171</v>
      </c>
      <c r="CC751" s="550" t="n">
        <v>19559</v>
      </c>
      <c r="CD751" s="412" t="n">
        <f aca="false">CC751+AF751/2</f>
        <v>21512</v>
      </c>
      <c r="CE751" s="422" t="n">
        <f aca="false">CD751/25000</f>
        <v>0.86048</v>
      </c>
      <c r="CF751" s="434" t="n">
        <f aca="false">6700/CD751*24</f>
        <v>7.4748977314987</v>
      </c>
      <c r="CG751" s="439" t="n">
        <v>7.68</v>
      </c>
      <c r="CH751" s="670" t="n">
        <v>2.2</v>
      </c>
      <c r="CI751" s="673" t="n">
        <f aca="false">9500/CC751*24</f>
        <v>11.657037680863</v>
      </c>
      <c r="CJ751" s="454" t="n">
        <v>23.6</v>
      </c>
      <c r="CK751" s="454" t="n">
        <v>1.08</v>
      </c>
      <c r="CL751" s="668" t="n">
        <v>7.61</v>
      </c>
      <c r="CM751" s="677"/>
      <c r="CN751" s="677"/>
      <c r="CO751" s="550"/>
      <c r="CP751" s="550"/>
      <c r="CQ751" s="451"/>
      <c r="CR751" s="674" t="n">
        <v>0.95</v>
      </c>
      <c r="CT751" s="433" t="n">
        <f aca="false">3500/CD751*24</f>
        <v>3.90479732242469</v>
      </c>
      <c r="CU751" s="439" t="n">
        <v>5.32</v>
      </c>
      <c r="CV751" s="439" t="n">
        <v>7.81</v>
      </c>
      <c r="CW751" s="440" t="n">
        <v>13.8</v>
      </c>
      <c r="CX751" s="661" t="n">
        <f aca="false">CW751*3.6</f>
        <v>49.68</v>
      </c>
      <c r="CY751" s="442" t="n">
        <v>8250</v>
      </c>
      <c r="CZ751" s="443" t="n">
        <v>4.6</v>
      </c>
      <c r="DA751" s="443" t="n">
        <v>0.25</v>
      </c>
      <c r="DB751" s="443" t="n">
        <v>3</v>
      </c>
      <c r="DC751" s="443" t="n">
        <v>0.55</v>
      </c>
      <c r="DD751" s="444" t="n">
        <v>5</v>
      </c>
      <c r="DE751" s="441" t="n">
        <v>16</v>
      </c>
      <c r="DF751" s="675" t="n">
        <v>18405</v>
      </c>
      <c r="DG751" s="446" t="n">
        <f aca="false">DF751+AF751/2</f>
        <v>20358</v>
      </c>
      <c r="DH751" s="422" t="n">
        <f aca="false">DG751/25000</f>
        <v>0.81432</v>
      </c>
      <c r="DI751" s="447" t="n">
        <f aca="false">6700/DG751*24</f>
        <v>7.89861479516652</v>
      </c>
      <c r="DJ751" s="439" t="n">
        <v>7.65</v>
      </c>
      <c r="DK751" s="670" t="n">
        <v>1.9</v>
      </c>
      <c r="DL751" s="447" t="n">
        <f aca="false">9500/DG751*24</f>
        <v>11.1995284409078</v>
      </c>
      <c r="DM751" s="443" t="n">
        <v>23.5</v>
      </c>
      <c r="DN751" s="443" t="n">
        <v>1.56</v>
      </c>
      <c r="DO751" s="668" t="n">
        <v>7.65</v>
      </c>
      <c r="DP751" s="668"/>
      <c r="DQ751" s="668"/>
      <c r="DR751" s="550"/>
      <c r="DS751" s="550"/>
      <c r="DT751" s="451"/>
      <c r="DU751" s="674" t="n">
        <v>0.95</v>
      </c>
      <c r="DW751" s="447" t="n">
        <f aca="false">3500/DG751*24</f>
        <v>4.12614205717654</v>
      </c>
      <c r="DX751" s="439" t="n">
        <v>4.56</v>
      </c>
      <c r="DY751" s="439" t="n">
        <v>7.73</v>
      </c>
      <c r="DZ751" s="440" t="n">
        <v>13.7</v>
      </c>
      <c r="EA751" s="661" t="n">
        <f aca="false">DZ751*3.6</f>
        <v>49.32</v>
      </c>
      <c r="EB751" s="442" t="n">
        <v>8260</v>
      </c>
      <c r="EC751" s="443" t="n">
        <v>4.8</v>
      </c>
      <c r="ED751" s="443" t="n">
        <v>0.31</v>
      </c>
      <c r="EE751" s="443" t="n">
        <v>3.4</v>
      </c>
      <c r="EF751" s="443" t="n">
        <v>0.6</v>
      </c>
      <c r="EG751" s="444" t="n">
        <v>3</v>
      </c>
      <c r="EH751" s="441" t="n">
        <v>16</v>
      </c>
      <c r="EI751" s="430" t="n">
        <f aca="false">(DY751*DG751+CV751*CD751)/(DG751+CD751)</f>
        <v>7.77110245999522</v>
      </c>
      <c r="EJ751" s="430" t="n">
        <f aca="false">(DZ751*DG751+CW751*CD751)/(DG751+CD751)</f>
        <v>13.751378074994</v>
      </c>
      <c r="EK751" s="449" t="n">
        <f aca="false">(EA751*DG751+CX751*CD751)/(DG751+CD751)</f>
        <v>49.5049610699785</v>
      </c>
      <c r="EL751" s="449" t="n">
        <f aca="false">(EB751*DG751+CY751*CD751)/(DG751+CD751)</f>
        <v>8254.8621925006</v>
      </c>
      <c r="EM751" s="430" t="n">
        <f aca="false">(EC751*DG751+CZ751*CD751)/(DG751+CD751)</f>
        <v>4.69724385001194</v>
      </c>
      <c r="EN751" s="432" t="n">
        <f aca="false">(ED751*DG751+DA751*CD751)/(DG751+CD751)</f>
        <v>0.279173155003583</v>
      </c>
      <c r="EO751" s="432" t="n">
        <f aca="false">(EE751*DG751+DB751*CD751)/(DG751+CD751)</f>
        <v>3.19448770002388</v>
      </c>
      <c r="EP751" s="432" t="n">
        <f aca="false">(EF751*DG751+DC751*CD751)/(DG751+CD751)</f>
        <v>0.574310962502985</v>
      </c>
      <c r="EQ751" s="432" t="n">
        <f aca="false">(EG751*DG751+DD751*CD751)/(DG751+CD751)</f>
        <v>4.02756149988058</v>
      </c>
      <c r="ER751" s="449" t="n">
        <f aca="false">DE751</f>
        <v>16</v>
      </c>
      <c r="ES751" s="450" t="n">
        <f aca="false">44000/(BA751+AF751)*24</f>
        <v>25.2209219011225</v>
      </c>
      <c r="ET751" s="451" t="n">
        <f aca="false">(BA751+AF751)/BA$6</f>
        <v>0.8374</v>
      </c>
      <c r="EU751" s="452" t="n">
        <f aca="false">BV751/1000/ES751*24</f>
        <v>0.266449792727273</v>
      </c>
      <c r="EV751" s="451" t="n">
        <f aca="false">EU751/$EU$6</f>
        <v>0.493425542087542</v>
      </c>
      <c r="EW751" s="514" t="n">
        <f aca="false">1-EM751/BY751</f>
        <v>0.601497775220249</v>
      </c>
      <c r="EX751" s="515" t="n">
        <f aca="false">BY751-EM751</f>
        <v>7.09000238834488</v>
      </c>
      <c r="EY751" s="514" t="n">
        <f aca="false">1-EJ751/BU751</f>
        <v>0.519182584790419</v>
      </c>
      <c r="EZ751" s="515" t="n">
        <f aca="false">BU751-EJ751</f>
        <v>14.848621925006</v>
      </c>
      <c r="FA751" s="451" t="n">
        <f aca="false">1-EK751/BV751</f>
        <v>0.823199446218713</v>
      </c>
      <c r="FB751" s="432" t="n">
        <f aca="false">BV751-EK751</f>
        <v>230.499597802723</v>
      </c>
      <c r="FC751" s="453"/>
      <c r="FD751" s="432"/>
      <c r="FE751" s="453" t="n">
        <f aca="false">1-EQ751/CB751</f>
        <v>0.976447008772628</v>
      </c>
      <c r="FF751" s="431" t="n">
        <f aca="false">CB751-EQ751</f>
        <v>166.972438500119</v>
      </c>
      <c r="FG751" s="406" t="n">
        <v>57600</v>
      </c>
      <c r="FH751" s="665" t="n">
        <v>338</v>
      </c>
      <c r="FI751" s="454" t="n">
        <v>18.08</v>
      </c>
      <c r="FJ751" s="455" t="n">
        <v>0.81</v>
      </c>
      <c r="FK751" s="456" t="n">
        <f aca="false">3000/BS751*24</f>
        <v>1.71960831144017</v>
      </c>
      <c r="FL751" s="531" t="n">
        <v>2200</v>
      </c>
      <c r="FM751" s="456" t="n">
        <f aca="false">FL751/BS751*1000</f>
        <v>52.5435872940053</v>
      </c>
      <c r="FN751" s="531" t="n">
        <v>3197</v>
      </c>
      <c r="FO751" s="533" t="n">
        <f aca="false">FN751/11.15/1.2/1000</f>
        <v>0.238938714499253</v>
      </c>
      <c r="FP751" s="450" t="n">
        <f aca="false">FN751/BS751*1000</f>
        <v>76.3553857176976</v>
      </c>
      <c r="FQ751" s="458" t="n">
        <v>25.2</v>
      </c>
      <c r="FR751" s="459" t="n">
        <f aca="false">FQ751/BS751*1000</f>
        <v>0.60186290900406</v>
      </c>
      <c r="FS751" s="460" t="n">
        <v>7.8</v>
      </c>
      <c r="FT751" s="440" t="n">
        <v>11.8</v>
      </c>
      <c r="FU751" s="661" t="n">
        <f aca="false">FT751*3.6</f>
        <v>42.48</v>
      </c>
      <c r="FV751" s="531" t="n">
        <v>10</v>
      </c>
      <c r="FW751" s="539" t="n">
        <v>0.18</v>
      </c>
      <c r="FX751" s="531" t="n">
        <v>8</v>
      </c>
      <c r="FY751" s="453" t="n">
        <f aca="false">1-FV751/(EG751+DD751)</f>
        <v>-0.25</v>
      </c>
      <c r="FZ751" s="453" t="n">
        <f aca="false">1-FW751/EP751</f>
        <v>0.686580943509216</v>
      </c>
      <c r="GA751" s="430" t="n">
        <f aca="false">EP751-FW751</f>
        <v>0.394310962502985</v>
      </c>
      <c r="GB751" s="514" t="n">
        <f aca="false">1-FT751/EJ751</f>
        <v>0.141904183300907</v>
      </c>
      <c r="GC751" s="515" t="n">
        <f aca="false">(EJ751-FT751)</f>
        <v>1.95137807499403</v>
      </c>
      <c r="GD751" s="514" t="n">
        <f aca="false">1-FU751/EK751</f>
        <v>0.141904183300907</v>
      </c>
      <c r="GE751" s="528" t="n">
        <f aca="false">EK751-FU751</f>
        <v>7.0249610699785</v>
      </c>
      <c r="GF751" s="462" t="n">
        <f aca="false">4100/BS751*24</f>
        <v>2.35013135896823</v>
      </c>
      <c r="GG751" s="607" t="n">
        <v>12</v>
      </c>
      <c r="GH751" s="451" t="n">
        <f aca="false">GG751/80</f>
        <v>0.15</v>
      </c>
      <c r="GI751" s="406" t="n">
        <v>84</v>
      </c>
      <c r="GJ751" s="463" t="n">
        <f aca="false">GI751/GG751</f>
        <v>7</v>
      </c>
      <c r="GK751" s="464" t="n">
        <f aca="false">GG751/(BS751/24)*1000</f>
        <v>6.87843324576069</v>
      </c>
      <c r="GL751" s="465" t="n">
        <v>7.94</v>
      </c>
      <c r="GM751" s="530" t="n">
        <v>11.1</v>
      </c>
      <c r="GN751" s="407" t="n">
        <f aca="false">GM751*3.6</f>
        <v>39.96</v>
      </c>
      <c r="GO751" s="514" t="n">
        <f aca="false">1-GM751/FT751</f>
        <v>0.0593220338983052</v>
      </c>
      <c r="GP751" s="451" t="n">
        <f aca="false">1-GN751/FU751</f>
        <v>0.0593220338983052</v>
      </c>
      <c r="GQ751" s="440" t="n">
        <v>8</v>
      </c>
      <c r="GR751" s="456" t="n">
        <f aca="false">4300/BS751*24</f>
        <v>2.46477191306425</v>
      </c>
      <c r="GS751" s="532" t="n">
        <f aca="false">HC751</f>
        <v>10.8</v>
      </c>
      <c r="GT751" s="532" t="n">
        <f aca="false">HD751</f>
        <v>33.48</v>
      </c>
      <c r="GU751" s="514" t="n">
        <f aca="false">1-GS751/GM751</f>
        <v>0.027027027027027</v>
      </c>
      <c r="GV751" s="514" t="n">
        <f aca="false">1-GT751/GN751</f>
        <v>0.162162162162162</v>
      </c>
      <c r="GW751" s="514" t="n">
        <f aca="false">1-HC751/FT751</f>
        <v>0.0847457627118644</v>
      </c>
      <c r="GX751" s="514" t="n">
        <f aca="false">1-HD751/FU751</f>
        <v>0.211864406779661</v>
      </c>
      <c r="GY751" s="463" t="n">
        <f aca="false">GK751/(FU751-HD751)</f>
        <v>0.764270360640076</v>
      </c>
      <c r="GZ751" s="406" t="n">
        <v>42644</v>
      </c>
      <c r="HA751" s="439" t="n">
        <v>8.25</v>
      </c>
      <c r="HB751" s="452" t="n">
        <v>8.11</v>
      </c>
      <c r="HC751" s="440" t="n">
        <v>10.8</v>
      </c>
      <c r="HD751" s="464" t="n">
        <f aca="false">HC751*3.1</f>
        <v>33.48</v>
      </c>
      <c r="HE751" s="464" t="n">
        <v>11</v>
      </c>
      <c r="HF751" s="464" t="n">
        <f aca="false">HE751*2.7</f>
        <v>29.7</v>
      </c>
      <c r="HH751" s="409" t="n">
        <v>10</v>
      </c>
      <c r="HI751" s="466" t="n">
        <v>8760</v>
      </c>
      <c r="HJ751" s="407" t="n">
        <f aca="false">HI751*0.67</f>
        <v>5869.2</v>
      </c>
      <c r="HK751" s="407"/>
      <c r="HL751" s="550"/>
      <c r="HM751" s="541" t="n">
        <v>4.6</v>
      </c>
      <c r="HN751" s="462" t="n">
        <v>3.78</v>
      </c>
      <c r="HO751" s="408" t="n">
        <v>0.22</v>
      </c>
      <c r="HP751" s="549" t="n">
        <v>0.01</v>
      </c>
      <c r="HQ751" s="519" t="n">
        <v>3.2</v>
      </c>
      <c r="HR751" s="520" t="n">
        <v>0.1</v>
      </c>
      <c r="HS751" s="521" t="n">
        <v>0.17</v>
      </c>
      <c r="HT751" s="522" t="n">
        <v>4</v>
      </c>
      <c r="HU751" s="523" t="n">
        <f aca="false">72500/BA751*24</f>
        <v>45.8328943209356</v>
      </c>
      <c r="HV751" s="514" t="n">
        <f aca="false">1-HC751/BE751</f>
        <v>0.622377622377622</v>
      </c>
      <c r="HW751" s="514" t="n">
        <f aca="false">1-HD751/BF751</f>
        <v>0.750929921142687</v>
      </c>
      <c r="HX751" s="514" t="n">
        <f aca="false">1-HN751/BK751</f>
        <v>0.709230769230769</v>
      </c>
      <c r="HY751" s="676"/>
    </row>
    <row r="752" customFormat="false" ht="16.05" hidden="false" customHeight="true" outlineLevel="0" collapsed="false">
      <c r="A752" s="486" t="n">
        <v>44234</v>
      </c>
      <c r="B752" s="487" t="n">
        <v>39608</v>
      </c>
      <c r="C752" s="488" t="n">
        <f aca="false">B752/$B$6</f>
        <v>0.79216</v>
      </c>
      <c r="D752" s="489" t="n">
        <v>7.98</v>
      </c>
      <c r="E752" s="490" t="n">
        <v>45.7</v>
      </c>
      <c r="F752" s="491" t="n">
        <f aca="false">E752*4.7</f>
        <v>214.79</v>
      </c>
      <c r="G752" s="491" t="n">
        <f aca="false">F752*B752/1000</f>
        <v>8507.40232</v>
      </c>
      <c r="H752" s="488" t="n">
        <f aca="false">G752/$G$6</f>
        <v>0.3402960928</v>
      </c>
      <c r="I752" s="491"/>
      <c r="J752" s="491"/>
      <c r="K752" s="492"/>
      <c r="L752" s="492"/>
      <c r="M752" s="492"/>
      <c r="N752" s="493"/>
      <c r="O752" s="493"/>
      <c r="P752" s="491" t="n">
        <v>3370</v>
      </c>
      <c r="Q752" s="410" t="n">
        <f aca="false">P752-R752-S752</f>
        <v>3370</v>
      </c>
      <c r="R752" s="491"/>
      <c r="S752" s="491"/>
      <c r="T752" s="489" t="n">
        <v>4.73</v>
      </c>
      <c r="U752" s="410" t="n">
        <f aca="false">V752/2.9</f>
        <v>2927.58620689655</v>
      </c>
      <c r="V752" s="491" t="n">
        <v>8490</v>
      </c>
      <c r="W752" s="491" t="n">
        <v>1967</v>
      </c>
      <c r="X752" s="690" t="n">
        <v>477</v>
      </c>
      <c r="Y752" s="489"/>
      <c r="Z752" s="490"/>
      <c r="AA752" s="491"/>
      <c r="AB752" s="491"/>
      <c r="AC752" s="492"/>
      <c r="AD752" s="492"/>
      <c r="AE752" s="492"/>
      <c r="AF752" s="479" t="n">
        <f aca="false">X752+Q752</f>
        <v>3847</v>
      </c>
      <c r="AG752" s="478" t="n">
        <f aca="false">AF752/$AF$6</f>
        <v>1.5388</v>
      </c>
      <c r="AH752" s="479" t="n">
        <f aca="false">AI752/2.9</f>
        <v>2573.77041044074</v>
      </c>
      <c r="AI752" s="479" t="n">
        <f aca="false">(V752*Q752+F752*X752)/AF752</f>
        <v>7463.93419027814</v>
      </c>
      <c r="AJ752" s="474" t="n">
        <f aca="false">(V752*Q752+X752*F752)/1000</f>
        <v>28713.75483</v>
      </c>
      <c r="AK752" s="478" t="n">
        <f aca="false">AJ752/$AJ$6</f>
        <v>1.27616688133333</v>
      </c>
      <c r="AL752" s="448" t="n">
        <v>50</v>
      </c>
      <c r="AM752" s="500"/>
      <c r="AN752" s="551" t="n">
        <v>5065</v>
      </c>
      <c r="AO752" s="551" t="n">
        <v>5132</v>
      </c>
      <c r="AP752" s="508" t="n">
        <v>7.29</v>
      </c>
      <c r="AQ752" s="495" t="n">
        <v>561</v>
      </c>
      <c r="AR752" s="474" t="n">
        <f aca="false">AQ752*3</f>
        <v>1683</v>
      </c>
      <c r="AS752" s="658" t="n">
        <f aca="false">AR752/AQ752</f>
        <v>3</v>
      </c>
      <c r="AT752" s="551" t="n">
        <v>4570</v>
      </c>
      <c r="AU752" s="495"/>
      <c r="AV752" s="504" t="n">
        <v>2</v>
      </c>
      <c r="AW752" s="508"/>
      <c r="AX752" s="508"/>
      <c r="AY752" s="504"/>
      <c r="AZ752" s="504"/>
      <c r="BA752" s="421" t="n">
        <f aca="false">CC752+DF752</f>
        <v>38089</v>
      </c>
      <c r="BB752" s="422" t="n">
        <f aca="false">BA752/$BA$6</f>
        <v>0.76178</v>
      </c>
      <c r="BC752" s="495"/>
      <c r="BD752" s="678" t="n">
        <v>7.97</v>
      </c>
      <c r="BE752" s="679" t="n">
        <v>26.5</v>
      </c>
      <c r="BF752" s="499" t="n">
        <f aca="false">BE752*4.7</f>
        <v>124.55</v>
      </c>
      <c r="BG752" s="680" t="n">
        <v>8810</v>
      </c>
      <c r="BH752" s="491" t="n">
        <f aca="false">BG752*0.67</f>
        <v>5902.7</v>
      </c>
      <c r="BI752" s="491"/>
      <c r="BJ752" s="488"/>
      <c r="BK752" s="681" t="n">
        <v>12.6</v>
      </c>
      <c r="BL752" s="681" t="n">
        <v>12.8</v>
      </c>
      <c r="BM752" s="682" t="n">
        <v>4.1</v>
      </c>
      <c r="BN752" s="498" t="n">
        <v>1.7</v>
      </c>
      <c r="BO752" s="499" t="n">
        <v>112</v>
      </c>
      <c r="BP752" s="499" t="n">
        <v>32</v>
      </c>
      <c r="BQ752" s="678" t="n">
        <v>5.23</v>
      </c>
      <c r="BR752" s="422" t="n">
        <f aca="false">BQ752/$BQ$6</f>
        <v>0.726388888888889</v>
      </c>
      <c r="BS752" s="410" t="n">
        <f aca="false">BA752+AF752</f>
        <v>41936</v>
      </c>
      <c r="BT752" s="430" t="n">
        <f aca="false">(BD752*BA752+AP752*AF752)/(AF752+BA752)</f>
        <v>7.90762018313621</v>
      </c>
      <c r="BU752" s="431" t="n">
        <f aca="false">(AQ752*Y752+BA752*BE752)/(BA752+Y752)</f>
        <v>26.5</v>
      </c>
      <c r="BV752" s="431" t="n">
        <f aca="false">(BA752*BF752+AR752*AF752)/(AF752+BA752)</f>
        <v>267.514449399084</v>
      </c>
      <c r="BW752" s="431" t="n">
        <f aca="false">(BA752*BG752+AS752*AF752)/(AF752+BA752)</f>
        <v>8002.08963658909</v>
      </c>
      <c r="BX752" s="431" t="n">
        <f aca="false">BW752*0.65</f>
        <v>5201.35826378291</v>
      </c>
      <c r="BY752" s="431" t="n">
        <f aca="false">(BK752*BA752+AZ752*AF752)/BS752</f>
        <v>11.4441386875238</v>
      </c>
      <c r="BZ752" s="431"/>
      <c r="CA752" s="672"/>
      <c r="CB752" s="431" t="n">
        <f aca="false">BO752</f>
        <v>112</v>
      </c>
      <c r="CC752" s="551" t="n">
        <v>19856</v>
      </c>
      <c r="CD752" s="412" t="n">
        <f aca="false">CC752+AF752/2</f>
        <v>21779.5</v>
      </c>
      <c r="CE752" s="422" t="n">
        <f aca="false">CD752/25000</f>
        <v>0.87118</v>
      </c>
      <c r="CF752" s="434" t="n">
        <f aca="false">6700/CD752*24</f>
        <v>7.38308960260796</v>
      </c>
      <c r="CG752" s="494" t="n">
        <v>7.64</v>
      </c>
      <c r="CH752" s="681" t="n">
        <v>1.9</v>
      </c>
      <c r="CI752" s="673" t="n">
        <f aca="false">9500/CC752*24</f>
        <v>11.4826752618856</v>
      </c>
      <c r="CJ752" s="502" t="n">
        <v>23.6</v>
      </c>
      <c r="CK752" s="502" t="n">
        <v>1.12</v>
      </c>
      <c r="CL752" s="678" t="n">
        <v>7.57</v>
      </c>
      <c r="CM752" s="677"/>
      <c r="CN752" s="677"/>
      <c r="CO752" s="551"/>
      <c r="CP752" s="551"/>
      <c r="CQ752" s="500"/>
      <c r="CR752" s="500" t="n">
        <v>0.95</v>
      </c>
      <c r="CT752" s="433" t="n">
        <f aca="false">3500/CD752*24</f>
        <v>3.85683785210863</v>
      </c>
      <c r="CU752" s="494" t="n">
        <v>5.33</v>
      </c>
      <c r="CV752" s="494" t="n">
        <v>7.75</v>
      </c>
      <c r="CW752" s="495" t="n">
        <v>14.1</v>
      </c>
      <c r="CX752" s="496" t="n">
        <f aca="false">CW752*3.6</f>
        <v>50.76</v>
      </c>
      <c r="CY752" s="497" t="n">
        <v>8050</v>
      </c>
      <c r="CZ752" s="498" t="n">
        <v>4.9</v>
      </c>
      <c r="DA752" s="498" t="n">
        <v>0.26</v>
      </c>
      <c r="DB752" s="498" t="n">
        <v>3.5</v>
      </c>
      <c r="DC752" s="498" t="n">
        <v>0.55</v>
      </c>
      <c r="DD752" s="499" t="n">
        <v>4</v>
      </c>
      <c r="DE752" s="499" t="n">
        <v>16</v>
      </c>
      <c r="DF752" s="551" t="n">
        <v>18233</v>
      </c>
      <c r="DG752" s="446" t="n">
        <f aca="false">DF752+AF752/2</f>
        <v>20156.5</v>
      </c>
      <c r="DH752" s="422" t="n">
        <f aca="false">DG752/25000</f>
        <v>0.80626</v>
      </c>
      <c r="DI752" s="447" t="n">
        <f aca="false">6700/DG752*24</f>
        <v>7.97757547193213</v>
      </c>
      <c r="DJ752" s="494" t="n">
        <v>7.64</v>
      </c>
      <c r="DK752" s="681" t="n">
        <v>2.8</v>
      </c>
      <c r="DL752" s="447" t="n">
        <f aca="false">9500/DG752*24</f>
        <v>11.311487609456</v>
      </c>
      <c r="DM752" s="683" t="n">
        <v>23.6</v>
      </c>
      <c r="DN752" s="683" t="n">
        <v>2.47</v>
      </c>
      <c r="DO752" s="684" t="n">
        <v>7.63</v>
      </c>
      <c r="DP752" s="684"/>
      <c r="DQ752" s="684"/>
      <c r="DR752" s="551"/>
      <c r="DS752" s="551"/>
      <c r="DT752" s="500"/>
      <c r="DU752" s="500" t="n">
        <v>0.94</v>
      </c>
      <c r="DW752" s="447" t="n">
        <f aca="false">3500/DG752*24</f>
        <v>4.16739017190484</v>
      </c>
      <c r="DX752" s="494" t="n">
        <v>4.74</v>
      </c>
      <c r="DY752" s="494" t="n">
        <v>7.76</v>
      </c>
      <c r="DZ752" s="495" t="n">
        <v>13.8</v>
      </c>
      <c r="EA752" s="496" t="n">
        <f aca="false">DZ752*3.6</f>
        <v>49.68</v>
      </c>
      <c r="EB752" s="497" t="n">
        <v>8120</v>
      </c>
      <c r="EC752" s="498" t="n">
        <v>5.6</v>
      </c>
      <c r="ED752" s="498" t="n">
        <v>0.35</v>
      </c>
      <c r="EE752" s="498" t="n">
        <v>3.6</v>
      </c>
      <c r="EF752" s="498" t="n">
        <v>0.6</v>
      </c>
      <c r="EG752" s="499" t="n">
        <v>2</v>
      </c>
      <c r="EH752" s="496" t="n">
        <v>16</v>
      </c>
      <c r="EI752" s="430" t="n">
        <f aca="false">(DY752*DG752+CV752*CD752)/(DG752+CD752)</f>
        <v>7.75480649084319</v>
      </c>
      <c r="EJ752" s="430" t="n">
        <f aca="false">(DZ752*DG752+CW752*CD752)/(DG752+CD752)</f>
        <v>13.9558052747043</v>
      </c>
      <c r="EK752" s="449" t="n">
        <f aca="false">(EA752*DG752+CX752*CD752)/(DG752+CD752)</f>
        <v>50.2408989889355</v>
      </c>
      <c r="EL752" s="449" t="n">
        <f aca="false">(EB752*DG752+CY752*CD752)/(DG752+CD752)</f>
        <v>8083.64543590233</v>
      </c>
      <c r="EM752" s="430" t="n">
        <f aca="false">(EC752*DG752+CZ752*CD752)/(DG752+CD752)</f>
        <v>5.23645435902327</v>
      </c>
      <c r="EN752" s="432" t="n">
        <f aca="false">(ED752*DG752+DA752*CD752)/(DG752+CD752)</f>
        <v>0.303258417588707</v>
      </c>
      <c r="EO752" s="432" t="n">
        <f aca="false">(EE752*DG752+DB752*CD752)/(DG752+CD752)</f>
        <v>3.5480649084319</v>
      </c>
      <c r="EP752" s="432" t="n">
        <f aca="false">(EF752*DG752+DC752*CD752)/(DG752+CD752)</f>
        <v>0.574032454215948</v>
      </c>
      <c r="EQ752" s="432" t="n">
        <f aca="false">(EG752*DG752+DD752*CD752)/(DG752+CD752)</f>
        <v>3.03870183136208</v>
      </c>
      <c r="ER752" s="449" t="n">
        <f aca="false">DE752</f>
        <v>16</v>
      </c>
      <c r="ES752" s="450" t="n">
        <f aca="false">44000/(BA752+AF752)*24</f>
        <v>25.1812285387257</v>
      </c>
      <c r="ET752" s="451" t="n">
        <f aca="false">(BA752+AF752)/BA$6</f>
        <v>0.83872</v>
      </c>
      <c r="EU752" s="452" t="n">
        <f aca="false">BV752/1000/ES752*24</f>
        <v>0.254965589772727</v>
      </c>
      <c r="EV752" s="451" t="n">
        <f aca="false">EU752/$EU$6</f>
        <v>0.472158499579125</v>
      </c>
      <c r="EW752" s="514" t="n">
        <f aca="false">1-EM752/BY752</f>
        <v>0.542433510987424</v>
      </c>
      <c r="EX752" s="515" t="n">
        <f aca="false">BY752-EM752</f>
        <v>6.20768432850057</v>
      </c>
      <c r="EY752" s="514" t="n">
        <f aca="false">1-EJ752/BU752</f>
        <v>0.473365838690403</v>
      </c>
      <c r="EZ752" s="515" t="n">
        <f aca="false">BU752-EJ752</f>
        <v>12.5441947252957</v>
      </c>
      <c r="FA752" s="451" t="n">
        <f aca="false">1-EK752/BV752</f>
        <v>0.812193699810267</v>
      </c>
      <c r="FB752" s="432" t="n">
        <f aca="false">BV752-EK752</f>
        <v>217.273550410149</v>
      </c>
      <c r="FC752" s="453"/>
      <c r="FD752" s="432"/>
      <c r="FE752" s="453" t="n">
        <f aca="false">1-EQ752/CB752</f>
        <v>0.972868733648553</v>
      </c>
      <c r="FF752" s="431" t="n">
        <f aca="false">CB752-EQ752</f>
        <v>108.961298168638</v>
      </c>
      <c r="FG752" s="491" t="n">
        <v>57600</v>
      </c>
      <c r="FH752" s="602" t="n">
        <v>315</v>
      </c>
      <c r="FI752" s="502" t="n">
        <v>55.16</v>
      </c>
      <c r="FJ752" s="488" t="n">
        <v>0.807</v>
      </c>
      <c r="FK752" s="456" t="n">
        <f aca="false">3000/BS752*24</f>
        <v>1.71690194582221</v>
      </c>
      <c r="FL752" s="491" t="n">
        <v>2200</v>
      </c>
      <c r="FM752" s="456" t="n">
        <f aca="false">FL752/BS752*1000</f>
        <v>52.4608927890118</v>
      </c>
      <c r="FN752" s="491" t="n">
        <v>2919</v>
      </c>
      <c r="FO752" s="533" t="n">
        <f aca="false">FN752/11.15/1.2/1000</f>
        <v>0.218161434977578</v>
      </c>
      <c r="FP752" s="450" t="n">
        <f aca="false">FN752/BS752*1000</f>
        <v>69.6060663868752</v>
      </c>
      <c r="FQ752" s="504" t="n">
        <v>25.2</v>
      </c>
      <c r="FR752" s="459" t="n">
        <f aca="false">FQ752/BS752*1000</f>
        <v>0.600915681037772</v>
      </c>
      <c r="FS752" s="505" t="n">
        <v>7.81</v>
      </c>
      <c r="FT752" s="536" t="n">
        <v>10.2</v>
      </c>
      <c r="FU752" s="496" t="n">
        <f aca="false">FT752*3.6</f>
        <v>36.72</v>
      </c>
      <c r="FV752" s="491" t="n">
        <v>2</v>
      </c>
      <c r="FW752" s="505" t="n">
        <v>0.18</v>
      </c>
      <c r="FX752" s="491" t="n">
        <v>8</v>
      </c>
      <c r="FY752" s="453" t="n">
        <f aca="false">1-FV752/(EG752+DD752)</f>
        <v>0.666666666666667</v>
      </c>
      <c r="FZ752" s="453" t="n">
        <f aca="false">1-FW752/EP752</f>
        <v>0.686428879276772</v>
      </c>
      <c r="GA752" s="430" t="n">
        <f aca="false">EP752-FW752</f>
        <v>0.394032454215948</v>
      </c>
      <c r="GB752" s="514" t="n">
        <f aca="false">1-FT752/EJ752</f>
        <v>0.269121358515364</v>
      </c>
      <c r="GC752" s="515" t="n">
        <f aca="false">(EJ752-FT752)</f>
        <v>3.75580527470431</v>
      </c>
      <c r="GD752" s="514" t="n">
        <f aca="false">1-FU752/EK752</f>
        <v>0.269121358515364</v>
      </c>
      <c r="GE752" s="528" t="n">
        <f aca="false">EK752-FU752</f>
        <v>13.5208989889355</v>
      </c>
      <c r="GF752" s="462" t="n">
        <f aca="false">4100/BS752*24</f>
        <v>2.34643265929035</v>
      </c>
      <c r="GG752" s="491" t="n">
        <v>12</v>
      </c>
      <c r="GH752" s="451" t="n">
        <f aca="false">GG752/80</f>
        <v>0.15</v>
      </c>
      <c r="GI752" s="406" t="n">
        <v>84</v>
      </c>
      <c r="GJ752" s="463" t="n">
        <f aca="false">GI752/GG752</f>
        <v>7</v>
      </c>
      <c r="GK752" s="464" t="n">
        <f aca="false">GG752/(BS752/24)*1000</f>
        <v>6.86760778328882</v>
      </c>
      <c r="GL752" s="508" t="n">
        <v>7.99</v>
      </c>
      <c r="GM752" s="536" t="n">
        <v>11.4</v>
      </c>
      <c r="GN752" s="407" t="n">
        <f aca="false">GM752*3.6</f>
        <v>41.04</v>
      </c>
      <c r="GO752" s="514" t="n">
        <f aca="false">1-GM752/FT752</f>
        <v>-0.117647058823529</v>
      </c>
      <c r="GP752" s="451" t="n">
        <f aca="false">1-GN752/FU752</f>
        <v>-0.117647058823529</v>
      </c>
      <c r="GQ752" s="440" t="n">
        <v>8</v>
      </c>
      <c r="GR752" s="456" t="n">
        <f aca="false">4300/BS752*24</f>
        <v>2.46089278901183</v>
      </c>
      <c r="GS752" s="532" t="n">
        <f aca="false">HC752</f>
        <v>10.4</v>
      </c>
      <c r="GT752" s="532" t="n">
        <f aca="false">HD752</f>
        <v>32.24</v>
      </c>
      <c r="GU752" s="514" t="n">
        <f aca="false">1-GS752/GM752</f>
        <v>0.0877192982456141</v>
      </c>
      <c r="GV752" s="514" t="n">
        <f aca="false">1-GT752/GN752</f>
        <v>0.214424951267056</v>
      </c>
      <c r="GW752" s="514" t="n">
        <f aca="false">1-HC752/FT752</f>
        <v>-0.0196078431372551</v>
      </c>
      <c r="GX752" s="514" t="n">
        <f aca="false">1-HD752/FU752</f>
        <v>0.122004357298475</v>
      </c>
      <c r="GY752" s="463" t="n">
        <f aca="false">GK752/(FU752-HD752)</f>
        <v>1.53294816591268</v>
      </c>
      <c r="GZ752" s="491" t="n">
        <v>42927</v>
      </c>
      <c r="HA752" s="494" t="n">
        <v>8.24</v>
      </c>
      <c r="HB752" s="494" t="n">
        <v>8.13</v>
      </c>
      <c r="HC752" s="495" t="n">
        <v>10.4</v>
      </c>
      <c r="HD752" s="464" t="n">
        <f aca="false">HC752*3.1</f>
        <v>32.24</v>
      </c>
      <c r="HE752" s="499" t="n">
        <v>11.4</v>
      </c>
      <c r="HF752" s="499" t="n">
        <f aca="false">HE752*2.7</f>
        <v>30.78</v>
      </c>
      <c r="HH752" s="493" t="n">
        <v>8</v>
      </c>
      <c r="HI752" s="509" t="n">
        <v>8050</v>
      </c>
      <c r="HJ752" s="491" t="n">
        <f aca="false">HI752*0.67</f>
        <v>5393.5</v>
      </c>
      <c r="HK752" s="491"/>
      <c r="HL752" s="491"/>
      <c r="HM752" s="544" t="n">
        <v>4.2</v>
      </c>
      <c r="HN752" s="507" t="n">
        <v>4.16</v>
      </c>
      <c r="HO752" s="492" t="n">
        <v>0.2</v>
      </c>
      <c r="HP752" s="546" t="n">
        <v>0.01</v>
      </c>
      <c r="HQ752" s="524" t="n">
        <v>2.9</v>
      </c>
      <c r="HR752" s="525" t="n">
        <v>0.14</v>
      </c>
      <c r="HS752" s="525" t="n">
        <v>0.19</v>
      </c>
      <c r="HT752" s="512" t="n">
        <v>4</v>
      </c>
      <c r="HU752" s="523" t="n">
        <f aca="false">72500/BA752*24</f>
        <v>45.6824805061829</v>
      </c>
      <c r="HV752" s="514" t="n">
        <f aca="false">1-HC752/BE752</f>
        <v>0.607547169811321</v>
      </c>
      <c r="HW752" s="514" t="n">
        <f aca="false">1-HD752/BF752</f>
        <v>0.741148133279807</v>
      </c>
      <c r="HX752" s="514" t="n">
        <f aca="false">1-HN752/BK752</f>
        <v>0.66984126984127</v>
      </c>
      <c r="HY752" s="685"/>
    </row>
    <row r="753" s="689" customFormat="true" ht="16.05" hidden="false" customHeight="true" outlineLevel="0" collapsed="false">
      <c r="A753" s="401" t="n">
        <v>44235</v>
      </c>
      <c r="B753" s="516" t="n">
        <v>39425</v>
      </c>
      <c r="C753" s="403" t="n">
        <f aca="false">B753/$B$6</f>
        <v>0.7885</v>
      </c>
      <c r="D753" s="404" t="n">
        <v>8.11</v>
      </c>
      <c r="E753" s="405" t="n">
        <v>44.5</v>
      </c>
      <c r="F753" s="407" t="n">
        <f aca="false">E753*4.7</f>
        <v>209.15</v>
      </c>
      <c r="G753" s="407" t="n">
        <f aca="false">F753*B753/1000</f>
        <v>8245.73875</v>
      </c>
      <c r="H753" s="403" t="n">
        <f aca="false">G753/$G$6</f>
        <v>0.32982955</v>
      </c>
      <c r="I753" s="406"/>
      <c r="J753" s="407"/>
      <c r="K753" s="408"/>
      <c r="L753" s="408"/>
      <c r="M753" s="408"/>
      <c r="N753" s="409"/>
      <c r="O753" s="409"/>
      <c r="P753" s="686" t="n">
        <v>3357</v>
      </c>
      <c r="Q753" s="410" t="n">
        <f aca="false">P753-R753-S753</f>
        <v>3357</v>
      </c>
      <c r="R753" s="687"/>
      <c r="S753" s="687"/>
      <c r="T753" s="404" t="n">
        <v>4.82</v>
      </c>
      <c r="U753" s="410" t="n">
        <f aca="false">V753/2.9</f>
        <v>2996.89655172414</v>
      </c>
      <c r="V753" s="406" t="n">
        <v>8691</v>
      </c>
      <c r="W753" s="406" t="n">
        <v>2342</v>
      </c>
      <c r="X753" s="688" t="n">
        <v>484</v>
      </c>
      <c r="Y753" s="404"/>
      <c r="Z753" s="405"/>
      <c r="AA753" s="406"/>
      <c r="AB753" s="406"/>
      <c r="AC753" s="408"/>
      <c r="AD753" s="408"/>
      <c r="AE753" s="408"/>
      <c r="AF753" s="479" t="n">
        <f aca="false">X753+Q753</f>
        <v>3841</v>
      </c>
      <c r="AG753" s="478" t="n">
        <f aca="false">AF753/$AF$6</f>
        <v>1.5364</v>
      </c>
      <c r="AH753" s="479" t="n">
        <f aca="false">AI753/2.9</f>
        <v>2628.34890339262</v>
      </c>
      <c r="AI753" s="479" t="n">
        <f aca="false">(V753*Q753+F753*X753)/AF753</f>
        <v>7622.21181983858</v>
      </c>
      <c r="AJ753" s="474" t="n">
        <f aca="false">(V753*Q753+X753*F753)/1000</f>
        <v>29276.9156</v>
      </c>
      <c r="AK753" s="478" t="n">
        <f aca="false">AJ753/$AJ$6</f>
        <v>1.30119624888889</v>
      </c>
      <c r="AL753" s="448" t="n">
        <v>51</v>
      </c>
      <c r="AM753" s="451"/>
      <c r="AN753" s="550" t="n">
        <v>5111</v>
      </c>
      <c r="AO753" s="550" t="n">
        <v>5114</v>
      </c>
      <c r="AP753" s="465" t="n">
        <v>7.35</v>
      </c>
      <c r="AQ753" s="440" t="n">
        <v>579</v>
      </c>
      <c r="AR753" s="474" t="n">
        <f aca="false">AQ753*3</f>
        <v>1737</v>
      </c>
      <c r="AS753" s="658" t="n">
        <f aca="false">AR753/AQ753</f>
        <v>3</v>
      </c>
      <c r="AT753" s="550" t="n">
        <v>5120</v>
      </c>
      <c r="AU753" s="440"/>
      <c r="AV753" s="458" t="n">
        <v>1</v>
      </c>
      <c r="AW753" s="465"/>
      <c r="AX753" s="465"/>
      <c r="AY753" s="458"/>
      <c r="AZ753" s="458"/>
      <c r="BA753" s="421" t="n">
        <f aca="false">CC753+DF753</f>
        <v>38756</v>
      </c>
      <c r="BB753" s="422" t="n">
        <f aca="false">BA753/$BA$6</f>
        <v>0.77512</v>
      </c>
      <c r="BC753" s="440"/>
      <c r="BD753" s="668" t="n">
        <v>8.02</v>
      </c>
      <c r="BE753" s="669" t="n">
        <v>27.3</v>
      </c>
      <c r="BF753" s="407" t="n">
        <f aca="false">BE753*4.7</f>
        <v>128.31</v>
      </c>
      <c r="BG753" s="548" t="n">
        <v>9330</v>
      </c>
      <c r="BH753" s="407" t="n">
        <f aca="false">BG753*0.67</f>
        <v>6251.1</v>
      </c>
      <c r="BI753" s="550"/>
      <c r="BJ753" s="403"/>
      <c r="BK753" s="670" t="n">
        <v>13.2</v>
      </c>
      <c r="BL753" s="670" t="n">
        <v>13</v>
      </c>
      <c r="BM753" s="671" t="n">
        <v>4.8</v>
      </c>
      <c r="BN753" s="443" t="n">
        <v>1.7</v>
      </c>
      <c r="BO753" s="444" t="n">
        <v>94</v>
      </c>
      <c r="BP753" s="444" t="n">
        <v>32</v>
      </c>
      <c r="BQ753" s="668" t="n">
        <v>5.27</v>
      </c>
      <c r="BR753" s="422" t="n">
        <f aca="false">BQ753/$BQ$6</f>
        <v>0.731944444444444</v>
      </c>
      <c r="BS753" s="410" t="n">
        <f aca="false">BA753+AF753</f>
        <v>42597</v>
      </c>
      <c r="BT753" s="430" t="n">
        <f aca="false">(BD753*BA753+AP753*AF753)/(AF753+BA753)</f>
        <v>7.95958565157171</v>
      </c>
      <c r="BU753" s="431" t="n">
        <f aca="false">(AQ753*Y753+BA753*BE753)/(BA753+Y753)</f>
        <v>27.3</v>
      </c>
      <c r="BV753" s="431" t="n">
        <f aca="false">(BA753*BF753+AR753*AF753)/(AF753+BA753)</f>
        <v>273.366653989718</v>
      </c>
      <c r="BW753" s="431" t="n">
        <f aca="false">(BA753*BG753+AS753*AF753)/(AF753+BA753)</f>
        <v>8488.97816747658</v>
      </c>
      <c r="BX753" s="431" t="n">
        <f aca="false">BW753*0.65</f>
        <v>5517.83580885978</v>
      </c>
      <c r="BY753" s="431" t="n">
        <f aca="false">(BK753*BA753+AZ753*AF753)/BS753</f>
        <v>12.0097471652933</v>
      </c>
      <c r="BZ753" s="431"/>
      <c r="CA753" s="672"/>
      <c r="CB753" s="431" t="n">
        <f aca="false">BO753</f>
        <v>94</v>
      </c>
      <c r="CC753" s="550" t="n">
        <v>20474</v>
      </c>
      <c r="CD753" s="412" t="n">
        <f aca="false">CC753+AF753/2</f>
        <v>22394.5</v>
      </c>
      <c r="CE753" s="422" t="n">
        <f aca="false">CD753/25000</f>
        <v>0.89578</v>
      </c>
      <c r="CF753" s="434" t="n">
        <f aca="false">6700/CD753*24</f>
        <v>7.18033445712117</v>
      </c>
      <c r="CG753" s="439" t="n">
        <v>7.66</v>
      </c>
      <c r="CH753" s="670" t="n">
        <v>2.2</v>
      </c>
      <c r="CI753" s="673" t="n">
        <f aca="false">9500/CC753*24</f>
        <v>11.1360750219791</v>
      </c>
      <c r="CJ753" s="454" t="n">
        <v>23.3</v>
      </c>
      <c r="CK753" s="454" t="n">
        <v>1.1</v>
      </c>
      <c r="CL753" s="668" t="n">
        <v>7.59</v>
      </c>
      <c r="CM753" s="677"/>
      <c r="CN753" s="677"/>
      <c r="CO753" s="550"/>
      <c r="CP753" s="550"/>
      <c r="CQ753" s="451"/>
      <c r="CR753" s="674" t="n">
        <v>0.94</v>
      </c>
      <c r="CT753" s="433" t="n">
        <f aca="false">3500/CD753*24</f>
        <v>3.7509209850633</v>
      </c>
      <c r="CU753" s="439" t="n">
        <v>3.99</v>
      </c>
      <c r="CV753" s="439" t="n">
        <v>7.94</v>
      </c>
      <c r="CW753" s="440" t="n">
        <v>14.3</v>
      </c>
      <c r="CX753" s="661" t="n">
        <f aca="false">CW753*3.6</f>
        <v>51.48</v>
      </c>
      <c r="CY753" s="442" t="n">
        <v>8010</v>
      </c>
      <c r="CZ753" s="443" t="n">
        <v>5.1</v>
      </c>
      <c r="DA753" s="443" t="n">
        <v>0.24</v>
      </c>
      <c r="DB753" s="443" t="n">
        <v>3.7</v>
      </c>
      <c r="DC753" s="443" t="n">
        <v>0.6</v>
      </c>
      <c r="DD753" s="444" t="n">
        <v>4</v>
      </c>
      <c r="DE753" s="441" t="n">
        <v>16</v>
      </c>
      <c r="DF753" s="675" t="n">
        <v>18282</v>
      </c>
      <c r="DG753" s="446" t="n">
        <f aca="false">DF753+AF753/2</f>
        <v>20202.5</v>
      </c>
      <c r="DH753" s="422" t="n">
        <f aca="false">DG753/25000</f>
        <v>0.8081</v>
      </c>
      <c r="DI753" s="447" t="n">
        <f aca="false">6700/DG753*24</f>
        <v>7.95941096398961</v>
      </c>
      <c r="DJ753" s="439" t="n">
        <v>7.68</v>
      </c>
      <c r="DK753" s="670" t="n">
        <v>2.8</v>
      </c>
      <c r="DL753" s="447" t="n">
        <f aca="false">9500/DG753*24</f>
        <v>11.2857319638659</v>
      </c>
      <c r="DM753" s="443" t="n">
        <v>23.9</v>
      </c>
      <c r="DN753" s="443" t="n">
        <v>2.45</v>
      </c>
      <c r="DO753" s="668" t="n">
        <v>7.66</v>
      </c>
      <c r="DP753" s="668"/>
      <c r="DQ753" s="668"/>
      <c r="DR753" s="550"/>
      <c r="DS753" s="550"/>
      <c r="DT753" s="451"/>
      <c r="DU753" s="674" t="n">
        <v>0.95</v>
      </c>
      <c r="DW753" s="447" t="n">
        <f aca="false">3500/DG753*24</f>
        <v>4.15790124984532</v>
      </c>
      <c r="DX753" s="439" t="n">
        <v>4.38</v>
      </c>
      <c r="DY753" s="439" t="n">
        <v>7.87</v>
      </c>
      <c r="DZ753" s="440" t="n">
        <v>14.4</v>
      </c>
      <c r="EA753" s="661" t="n">
        <f aca="false">DZ753*3.6</f>
        <v>51.84</v>
      </c>
      <c r="EB753" s="442" t="n">
        <v>8040</v>
      </c>
      <c r="EC753" s="443" t="n">
        <v>6.1</v>
      </c>
      <c r="ED753" s="443" t="n">
        <v>0.24</v>
      </c>
      <c r="EE753" s="443" t="n">
        <v>4.5</v>
      </c>
      <c r="EF753" s="443" t="n">
        <v>0.65</v>
      </c>
      <c r="EG753" s="444" t="n">
        <v>6</v>
      </c>
      <c r="EH753" s="441" t="n">
        <v>16</v>
      </c>
      <c r="EI753" s="430" t="n">
        <f aca="false">(DY753*DG753+CV753*CD753)/(DG753+CD753)</f>
        <v>7.90680106580276</v>
      </c>
      <c r="EJ753" s="430" t="n">
        <f aca="false">(DZ753*DG753+CW753*CD753)/(DG753+CD753)</f>
        <v>14.3474270488532</v>
      </c>
      <c r="EK753" s="449" t="n">
        <f aca="false">(EA753*DG753+CX753*CD753)/(DG753+CD753)</f>
        <v>51.6507373758715</v>
      </c>
      <c r="EL753" s="449" t="n">
        <f aca="false">(EB753*DG753+CY753*CD753)/(DG753+CD753)</f>
        <v>8024.22811465596</v>
      </c>
      <c r="EM753" s="430" t="n">
        <f aca="false">(EC753*DG753+CZ753*CD753)/(DG753+CD753)</f>
        <v>5.57427048853206</v>
      </c>
      <c r="EN753" s="432" t="n">
        <f aca="false">(ED753*DG753+DA753*CD753)/(DG753+CD753)</f>
        <v>0.24</v>
      </c>
      <c r="EO753" s="432" t="n">
        <f aca="false">(EE753*DG753+DB753*CD753)/(DG753+CD753)</f>
        <v>4.07941639082565</v>
      </c>
      <c r="EP753" s="432" t="n">
        <f aca="false">(EF753*DG753+DC753*CD753)/(DG753+CD753)</f>
        <v>0.623713524426603</v>
      </c>
      <c r="EQ753" s="432" t="n">
        <f aca="false">(EG753*DG753+DD753*CD753)/(DG753+CD753)</f>
        <v>4.94854097706411</v>
      </c>
      <c r="ER753" s="449" t="n">
        <f aca="false">DE753</f>
        <v>16</v>
      </c>
      <c r="ES753" s="450" t="n">
        <f aca="false">44000/(BA753+AF753)*24</f>
        <v>24.7904782026903</v>
      </c>
      <c r="ET753" s="451" t="n">
        <f aca="false">(BA753+AF753)/BA$6</f>
        <v>0.85194</v>
      </c>
      <c r="EU753" s="452" t="n">
        <f aca="false">BV753/1000/ES753*24</f>
        <v>0.264649985454545</v>
      </c>
      <c r="EV753" s="451" t="n">
        <f aca="false">EU753/$EU$6</f>
        <v>0.490092565656566</v>
      </c>
      <c r="EW753" s="514" t="n">
        <f aca="false">1-EM753/BY753</f>
        <v>0.535854467890798</v>
      </c>
      <c r="EX753" s="515" t="n">
        <f aca="false">BY753-EM753</f>
        <v>6.43547667676127</v>
      </c>
      <c r="EY753" s="514" t="n">
        <f aca="false">1-EJ753/BU753</f>
        <v>0.474453221653729</v>
      </c>
      <c r="EZ753" s="515" t="n">
        <f aca="false">BU753-EJ753</f>
        <v>12.9525729511468</v>
      </c>
      <c r="FA753" s="451" t="n">
        <f aca="false">1-EK753/BV753</f>
        <v>0.81105692072518</v>
      </c>
      <c r="FB753" s="432" t="n">
        <f aca="false">BV753-EK753</f>
        <v>221.715916613846</v>
      </c>
      <c r="FC753" s="453"/>
      <c r="FD753" s="432"/>
      <c r="FE753" s="453" t="n">
        <f aca="false">1-EQ753/CB753</f>
        <v>0.947355947052509</v>
      </c>
      <c r="FF753" s="431" t="n">
        <f aca="false">CB753-EQ753</f>
        <v>89.0514590229359</v>
      </c>
      <c r="FG753" s="406" t="n">
        <v>57600</v>
      </c>
      <c r="FH753" s="665" t="n">
        <v>362</v>
      </c>
      <c r="FI753" s="454" t="n">
        <v>29.48</v>
      </c>
      <c r="FJ753" s="455" t="n">
        <v>0.797</v>
      </c>
      <c r="FK753" s="456" t="n">
        <f aca="false">3000/BS753*24</f>
        <v>1.69025987745616</v>
      </c>
      <c r="FL753" s="531" t="n">
        <v>2200</v>
      </c>
      <c r="FM753" s="456" t="n">
        <f aca="false">FL753/BS753*1000</f>
        <v>51.6468295889382</v>
      </c>
      <c r="FN753" s="531" t="n">
        <v>3058.00000000001</v>
      </c>
      <c r="FO753" s="533" t="n">
        <f aca="false">FN753/11.15/1.2/1000</f>
        <v>0.228550074738416</v>
      </c>
      <c r="FP753" s="450" t="n">
        <f aca="false">FN753/BS753*1000</f>
        <v>71.7890931286243</v>
      </c>
      <c r="FQ753" s="458" t="n">
        <v>25.2</v>
      </c>
      <c r="FR753" s="459" t="n">
        <f aca="false">FQ753/BS753*1000</f>
        <v>0.591590957109656</v>
      </c>
      <c r="FS753" s="460" t="n">
        <v>7.85</v>
      </c>
      <c r="FT753" s="440" t="n">
        <v>11.3</v>
      </c>
      <c r="FU753" s="661" t="n">
        <f aca="false">FT753*3.6</f>
        <v>40.68</v>
      </c>
      <c r="FV753" s="531" t="n">
        <v>10</v>
      </c>
      <c r="FW753" s="539" t="n">
        <v>0.24</v>
      </c>
      <c r="FX753" s="531" t="n">
        <v>8</v>
      </c>
      <c r="FY753" s="453" t="n">
        <f aca="false">1-FV753/(EG753+DD753)</f>
        <v>0</v>
      </c>
      <c r="FZ753" s="453" t="n">
        <f aca="false">1-FW753/EP753</f>
        <v>0.615207959101675</v>
      </c>
      <c r="GA753" s="430" t="n">
        <f aca="false">EP753-FW753</f>
        <v>0.383713524426603</v>
      </c>
      <c r="GB753" s="514" t="n">
        <f aca="false">1-FT753/EJ753</f>
        <v>0.212402337957647</v>
      </c>
      <c r="GC753" s="515" t="n">
        <f aca="false">(EJ753-FT753)</f>
        <v>3.04742704885321</v>
      </c>
      <c r="GD753" s="514" t="n">
        <f aca="false">1-FU753/EK753</f>
        <v>0.212402337957647</v>
      </c>
      <c r="GE753" s="528" t="n">
        <f aca="false">EK753-FU753</f>
        <v>10.9707373758715</v>
      </c>
      <c r="GF753" s="462" t="n">
        <f aca="false">4100/BS753*24</f>
        <v>2.31002183252342</v>
      </c>
      <c r="GG753" s="607" t="n">
        <v>12</v>
      </c>
      <c r="GH753" s="451" t="n">
        <f aca="false">GG753/80</f>
        <v>0.15</v>
      </c>
      <c r="GI753" s="406" t="n">
        <v>84</v>
      </c>
      <c r="GJ753" s="463" t="n">
        <f aca="false">GI753/GG753</f>
        <v>7</v>
      </c>
      <c r="GK753" s="464" t="n">
        <f aca="false">GG753/(BS753/24)*1000</f>
        <v>6.76103950982464</v>
      </c>
      <c r="GL753" s="465" t="n">
        <v>8.01</v>
      </c>
      <c r="GM753" s="530" t="n">
        <v>10.7</v>
      </c>
      <c r="GN753" s="407" t="n">
        <f aca="false">GM753*3.6</f>
        <v>38.52</v>
      </c>
      <c r="GO753" s="514" t="n">
        <f aca="false">1-GM753/FT753</f>
        <v>0.0530973451327434</v>
      </c>
      <c r="GP753" s="451" t="n">
        <f aca="false">1-GN753/FU753</f>
        <v>0.0530973451327437</v>
      </c>
      <c r="GQ753" s="440" t="n">
        <v>8</v>
      </c>
      <c r="GR753" s="456" t="n">
        <f aca="false">4300/BS753*24</f>
        <v>2.42270582435383</v>
      </c>
      <c r="GS753" s="532" t="n">
        <f aca="false">HC753</f>
        <v>10.4</v>
      </c>
      <c r="GT753" s="532" t="n">
        <f aca="false">HD753</f>
        <v>32.24</v>
      </c>
      <c r="GU753" s="514" t="n">
        <f aca="false">1-GS753/GM753</f>
        <v>0.02803738317757</v>
      </c>
      <c r="GV753" s="514" t="n">
        <f aca="false">1-GT753/GN753</f>
        <v>0.163032191069574</v>
      </c>
      <c r="GW753" s="514" t="n">
        <f aca="false">1-HC753/FT753</f>
        <v>0.0796460176991151</v>
      </c>
      <c r="GX753" s="514" t="n">
        <f aca="false">1-HD753/FU753</f>
        <v>0.207472959685349</v>
      </c>
      <c r="GY753" s="463" t="n">
        <f aca="false">GK753/(FU753-HD753)</f>
        <v>0.801071031969743</v>
      </c>
      <c r="GZ753" s="406" t="n">
        <v>43305</v>
      </c>
      <c r="HA753" s="439" t="n">
        <v>8.25</v>
      </c>
      <c r="HB753" s="452" t="n">
        <v>8.15</v>
      </c>
      <c r="HC753" s="440" t="n">
        <v>10.4</v>
      </c>
      <c r="HD753" s="464" t="n">
        <f aca="false">HC753*3.1</f>
        <v>32.24</v>
      </c>
      <c r="HE753" s="464" t="n">
        <v>11.8</v>
      </c>
      <c r="HF753" s="464" t="n">
        <f aca="false">HE753*2.7</f>
        <v>31.86</v>
      </c>
      <c r="HH753" s="409" t="n">
        <v>8</v>
      </c>
      <c r="HI753" s="466" t="n">
        <v>7920</v>
      </c>
      <c r="HJ753" s="407" t="n">
        <f aca="false">HI753*0.67</f>
        <v>5306.4</v>
      </c>
      <c r="HK753" s="407"/>
      <c r="HL753" s="550"/>
      <c r="HM753" s="541" t="n">
        <v>4.5</v>
      </c>
      <c r="HN753" s="462" t="n">
        <v>4.6</v>
      </c>
      <c r="HO753" s="408" t="n">
        <v>0.16</v>
      </c>
      <c r="HP753" s="549" t="n">
        <v>0.01</v>
      </c>
      <c r="HQ753" s="519" t="n">
        <v>3.5</v>
      </c>
      <c r="HR753" s="520" t="n">
        <v>0.12</v>
      </c>
      <c r="HS753" s="521" t="n">
        <v>0.16</v>
      </c>
      <c r="HT753" s="522" t="n">
        <v>4</v>
      </c>
      <c r="HU753" s="523" t="n">
        <f aca="false">72500/BA753*24</f>
        <v>44.8962741252967</v>
      </c>
      <c r="HV753" s="514" t="n">
        <f aca="false">1-HC753/BE753</f>
        <v>0.619047619047619</v>
      </c>
      <c r="HW753" s="514" t="n">
        <f aca="false">1-HD753/BF753</f>
        <v>0.748733535967579</v>
      </c>
      <c r="HX753" s="514" t="n">
        <f aca="false">1-HN753/BK753</f>
        <v>0.651515151515152</v>
      </c>
      <c r="HY753" s="676"/>
    </row>
    <row r="754" s="689" customFormat="true" ht="16.05" hidden="false" customHeight="true" outlineLevel="0" collapsed="false">
      <c r="A754" s="401" t="n">
        <v>44236</v>
      </c>
      <c r="B754" s="516" t="n">
        <v>36149</v>
      </c>
      <c r="C754" s="403" t="n">
        <f aca="false">B754/$B$6</f>
        <v>0.72298</v>
      </c>
      <c r="D754" s="404" t="n">
        <v>8.06</v>
      </c>
      <c r="E754" s="405" t="n">
        <v>43.1</v>
      </c>
      <c r="F754" s="407" t="n">
        <f aca="false">E754*4.7</f>
        <v>202.57</v>
      </c>
      <c r="G754" s="407" t="n">
        <f aca="false">F754*B754/1000</f>
        <v>7322.70293</v>
      </c>
      <c r="H754" s="403" t="n">
        <f aca="false">G754/$G$6</f>
        <v>0.2929081172</v>
      </c>
      <c r="I754" s="406"/>
      <c r="J754" s="407"/>
      <c r="K754" s="408"/>
      <c r="L754" s="408"/>
      <c r="M754" s="408"/>
      <c r="N754" s="409"/>
      <c r="O754" s="409"/>
      <c r="P754" s="686" t="n">
        <v>3525</v>
      </c>
      <c r="Q754" s="410" t="n">
        <f aca="false">P754-R754-S754</f>
        <v>3525</v>
      </c>
      <c r="R754" s="687"/>
      <c r="S754" s="687"/>
      <c r="T754" s="404" t="n">
        <v>4.78</v>
      </c>
      <c r="U754" s="410" t="n">
        <f aca="false">V754/2.9</f>
        <v>3138.27586206897</v>
      </c>
      <c r="V754" s="406" t="n">
        <v>9101</v>
      </c>
      <c r="W754" s="406" t="n">
        <v>2170</v>
      </c>
      <c r="X754" s="688" t="n">
        <v>522</v>
      </c>
      <c r="Y754" s="404"/>
      <c r="Z754" s="405"/>
      <c r="AA754" s="406"/>
      <c r="AB754" s="406"/>
      <c r="AC754" s="408"/>
      <c r="AD754" s="408"/>
      <c r="AE754" s="408"/>
      <c r="AF754" s="479" t="n">
        <f aca="false">X754+Q754</f>
        <v>4047</v>
      </c>
      <c r="AG754" s="478" t="n">
        <f aca="false">AF754/$AF$6</f>
        <v>1.6188</v>
      </c>
      <c r="AH754" s="479" t="n">
        <f aca="false">AI754/2.9</f>
        <v>2742.49691470054</v>
      </c>
      <c r="AI754" s="479" t="n">
        <f aca="false">(V754*Q754+F754*X754)/AF754</f>
        <v>7953.24105263158</v>
      </c>
      <c r="AJ754" s="474" t="n">
        <f aca="false">(V754*Q754+X754*F754)/1000</f>
        <v>32186.76654</v>
      </c>
      <c r="AK754" s="478" t="n">
        <f aca="false">AJ754/$AJ$6</f>
        <v>1.43052295733333</v>
      </c>
      <c r="AL754" s="448" t="n">
        <v>52</v>
      </c>
      <c r="AM754" s="451"/>
      <c r="AN754" s="550" t="n">
        <v>5209</v>
      </c>
      <c r="AO754" s="550" t="n">
        <v>5213</v>
      </c>
      <c r="AP754" s="465" t="n">
        <v>7.42</v>
      </c>
      <c r="AQ754" s="440" t="n">
        <v>607</v>
      </c>
      <c r="AR754" s="474" t="n">
        <f aca="false">AQ754*3</f>
        <v>1821</v>
      </c>
      <c r="AS754" s="658" t="n">
        <f aca="false">AR754/AQ754</f>
        <v>3</v>
      </c>
      <c r="AT754" s="550" t="n">
        <v>5160</v>
      </c>
      <c r="AU754" s="440"/>
      <c r="AV754" s="458" t="n">
        <v>1</v>
      </c>
      <c r="AW754" s="465" t="n">
        <v>3.13</v>
      </c>
      <c r="AX754" s="465" t="n">
        <v>39.1</v>
      </c>
      <c r="AY754" s="458" t="n">
        <v>8.2</v>
      </c>
      <c r="AZ754" s="458" t="n">
        <v>1.3</v>
      </c>
      <c r="BA754" s="421" t="n">
        <f aca="false">CC754+DF754</f>
        <v>37994</v>
      </c>
      <c r="BB754" s="422" t="n">
        <f aca="false">BA754/$BA$6</f>
        <v>0.75988</v>
      </c>
      <c r="BC754" s="440"/>
      <c r="BD754" s="668" t="n">
        <v>8.07</v>
      </c>
      <c r="BE754" s="669" t="n">
        <v>43.1</v>
      </c>
      <c r="BF754" s="407" t="n">
        <f aca="false">BE754*4.7</f>
        <v>202.57</v>
      </c>
      <c r="BG754" s="548" t="n">
        <v>8470</v>
      </c>
      <c r="BH754" s="407" t="n">
        <f aca="false">BG754*0.67</f>
        <v>5674.9</v>
      </c>
      <c r="BI754" s="550" t="n">
        <v>1791</v>
      </c>
      <c r="BJ754" s="403" t="n">
        <f aca="false">BI754/35.5*(23+35.5)/BH754</f>
        <v>0.520073692432131</v>
      </c>
      <c r="BK754" s="670" t="n">
        <v>22</v>
      </c>
      <c r="BL754" s="670" t="n">
        <v>14.5</v>
      </c>
      <c r="BM754" s="671" t="n">
        <v>4.7</v>
      </c>
      <c r="BN754" s="443" t="n">
        <v>1.6</v>
      </c>
      <c r="BO754" s="444" t="n">
        <v>94</v>
      </c>
      <c r="BP754" s="444" t="n">
        <v>32</v>
      </c>
      <c r="BQ754" s="668" t="n">
        <v>5.02</v>
      </c>
      <c r="BR754" s="422" t="n">
        <f aca="false">BQ754/$BQ$6</f>
        <v>0.697222222222222</v>
      </c>
      <c r="BS754" s="410" t="n">
        <f aca="false">BA754+AF754</f>
        <v>42041</v>
      </c>
      <c r="BT754" s="430" t="n">
        <f aca="false">(BD754*BA754+AP754*AF754)/(AF754+BA754)</f>
        <v>8.00742893841726</v>
      </c>
      <c r="BU754" s="431" t="n">
        <f aca="false">(AQ754*Y754+BA754*BE754)/(BA754+Y754)</f>
        <v>43.1</v>
      </c>
      <c r="BV754" s="431" t="n">
        <f aca="false">(BA754*BF754+AR754*AF754)/(AF754+BA754)</f>
        <v>358.365204919008</v>
      </c>
      <c r="BW754" s="431" t="n">
        <f aca="false">(BA754*BG754+AS754*AF754)/(AF754+BA754)</f>
        <v>7654.93972550605</v>
      </c>
      <c r="BX754" s="431" t="n">
        <f aca="false">BW754*0.65</f>
        <v>4975.71082157894</v>
      </c>
      <c r="BY754" s="431" t="n">
        <f aca="false">(BK754*BA754+AZ754*AF754)/BS754</f>
        <v>20.0073523465189</v>
      </c>
      <c r="BZ754" s="431" t="n">
        <f aca="false">(BL754*BA754+AY754*AF754)/BS754</f>
        <v>13.8935420185057</v>
      </c>
      <c r="CA754" s="672" t="n">
        <f aca="false">(BN754*BA754+AZ754*AF754)/BS754</f>
        <v>1.57112104850027</v>
      </c>
      <c r="CB754" s="431" t="n">
        <f aca="false">BO754</f>
        <v>94</v>
      </c>
      <c r="CC754" s="550" t="n">
        <v>18903</v>
      </c>
      <c r="CD754" s="412" t="n">
        <f aca="false">CC754+AF754/2</f>
        <v>20926.5</v>
      </c>
      <c r="CE754" s="422" t="n">
        <f aca="false">CD754/25000</f>
        <v>0.83706</v>
      </c>
      <c r="CF754" s="434" t="n">
        <f aca="false">6700/CD754*24</f>
        <v>7.68403698659594</v>
      </c>
      <c r="CG754" s="439" t="n">
        <v>7.63</v>
      </c>
      <c r="CH754" s="670" t="n">
        <v>2.5</v>
      </c>
      <c r="CI754" s="673" t="n">
        <f aca="false">9500/CC754*24</f>
        <v>12.0615775273766</v>
      </c>
      <c r="CJ754" s="454" t="n">
        <v>23.9</v>
      </c>
      <c r="CK754" s="454" t="n">
        <v>1.15</v>
      </c>
      <c r="CL754" s="668" t="n">
        <v>7.6</v>
      </c>
      <c r="CM754" s="677"/>
      <c r="CN754" s="677"/>
      <c r="CO754" s="550" t="n">
        <v>5517</v>
      </c>
      <c r="CP754" s="550" t="n">
        <v>2905</v>
      </c>
      <c r="CQ754" s="451" t="n">
        <f aca="false">CP754/CO754</f>
        <v>0.526554286750045</v>
      </c>
      <c r="CR754" s="674" t="n">
        <v>0.94</v>
      </c>
      <c r="CT754" s="433" t="n">
        <f aca="false">3500/CD754*24</f>
        <v>4.01404917210236</v>
      </c>
      <c r="CU754" s="439" t="n">
        <v>3.55</v>
      </c>
      <c r="CV754" s="439" t="n">
        <v>7.88</v>
      </c>
      <c r="CW754" s="440" t="n">
        <v>15.6</v>
      </c>
      <c r="CX754" s="661" t="n">
        <f aca="false">CW754*3.6</f>
        <v>56.16</v>
      </c>
      <c r="CY754" s="442" t="n">
        <v>7830</v>
      </c>
      <c r="CZ754" s="443" t="n">
        <v>5.2</v>
      </c>
      <c r="DA754" s="443" t="n">
        <v>0.33</v>
      </c>
      <c r="DB754" s="443" t="n">
        <v>3.9</v>
      </c>
      <c r="DC754" s="443" t="n">
        <v>0.65</v>
      </c>
      <c r="DD754" s="444" t="n">
        <v>4</v>
      </c>
      <c r="DE754" s="441" t="n">
        <v>16</v>
      </c>
      <c r="DF754" s="675" t="n">
        <v>19091</v>
      </c>
      <c r="DG754" s="446" t="n">
        <f aca="false">DF754+AF754/2</f>
        <v>21114.5</v>
      </c>
      <c r="DH754" s="422" t="n">
        <f aca="false">DG754/25000</f>
        <v>0.84458</v>
      </c>
      <c r="DI754" s="447" t="n">
        <f aca="false">6700/DG754*24</f>
        <v>7.61561959790665</v>
      </c>
      <c r="DJ754" s="439" t="n">
        <v>7.64</v>
      </c>
      <c r="DK754" s="670" t="n">
        <v>2.8</v>
      </c>
      <c r="DL754" s="447" t="n">
        <f aca="false">9500/DG754*24</f>
        <v>10.7982665940467</v>
      </c>
      <c r="DM754" s="443" t="n">
        <v>23.6</v>
      </c>
      <c r="DN754" s="443" t="n">
        <v>2.05</v>
      </c>
      <c r="DO754" s="668" t="n">
        <v>7.62</v>
      </c>
      <c r="DP754" s="668"/>
      <c r="DQ754" s="668"/>
      <c r="DR754" s="550" t="n">
        <v>5657</v>
      </c>
      <c r="DS754" s="550" t="n">
        <v>2933</v>
      </c>
      <c r="DT754" s="451" t="n">
        <f aca="false">DS754/DR754</f>
        <v>0.51847268870426</v>
      </c>
      <c r="DU754" s="674" t="n">
        <v>0.95</v>
      </c>
      <c r="DW754" s="447" t="n">
        <f aca="false">3500/DG754*24</f>
        <v>3.97830874517512</v>
      </c>
      <c r="DX754" s="439" t="n">
        <v>4.08</v>
      </c>
      <c r="DY754" s="439" t="n">
        <v>7.84</v>
      </c>
      <c r="DZ754" s="440" t="n">
        <v>15.8</v>
      </c>
      <c r="EA754" s="661" t="n">
        <f aca="false">DZ754*3.6</f>
        <v>56.88</v>
      </c>
      <c r="EB754" s="442" t="n">
        <v>7940</v>
      </c>
      <c r="EC754" s="443" t="n">
        <v>6.4</v>
      </c>
      <c r="ED754" s="443" t="n">
        <v>0.3</v>
      </c>
      <c r="EE754" s="443" t="n">
        <v>4.7</v>
      </c>
      <c r="EF754" s="443" t="n">
        <v>0.65</v>
      </c>
      <c r="EG754" s="444" t="n">
        <v>4</v>
      </c>
      <c r="EH754" s="441" t="n">
        <v>16</v>
      </c>
      <c r="EI754" s="430" t="n">
        <f aca="false">(DY754*DG754+CV754*CD754)/(DG754+CD754)</f>
        <v>7.85991056349754</v>
      </c>
      <c r="EJ754" s="430" t="n">
        <f aca="false">(DZ754*DG754+CW754*CD754)/(DG754+CD754)</f>
        <v>15.7004471825123</v>
      </c>
      <c r="EK754" s="449" t="n">
        <f aca="false">(EA754*DG754+CX754*CD754)/(DG754+CD754)</f>
        <v>56.5216098570443</v>
      </c>
      <c r="EL754" s="449" t="n">
        <f aca="false">(EB754*DG754+CY754*CD754)/(DG754+CD754)</f>
        <v>7885.24595038177</v>
      </c>
      <c r="EM754" s="430" t="n">
        <f aca="false">(EC754*DG754+CZ754*CD754)/(DG754+CD754)</f>
        <v>5.80268309507386</v>
      </c>
      <c r="EN754" s="432" t="n">
        <f aca="false">(ED754*DG754+DA754*CD754)/(DG754+CD754)</f>
        <v>0.314932922623154</v>
      </c>
      <c r="EO754" s="432" t="n">
        <f aca="false">(EE754*DG754+DB754*CD754)/(DG754+CD754)</f>
        <v>4.30178873004924</v>
      </c>
      <c r="EP754" s="432" t="n">
        <f aca="false">(EF754*DG754+DC754*CD754)/(DG754+CD754)</f>
        <v>0.65</v>
      </c>
      <c r="EQ754" s="432" t="n">
        <f aca="false">(EG754*DG754+DD754*CD754)/(DG754+CD754)</f>
        <v>4</v>
      </c>
      <c r="ER754" s="449" t="n">
        <f aca="false">DE754</f>
        <v>16</v>
      </c>
      <c r="ES754" s="450" t="n">
        <f aca="false">44000/(BA754+AF754)*24</f>
        <v>25.1183368616351</v>
      </c>
      <c r="ET754" s="451" t="n">
        <f aca="false">(BA754+AF754)/BA$6</f>
        <v>0.84082</v>
      </c>
      <c r="EU754" s="452" t="n">
        <f aca="false">BV754/1000/ES754*24</f>
        <v>0.342409808636364</v>
      </c>
      <c r="EV754" s="451" t="n">
        <f aca="false">EU754/$EU$6</f>
        <v>0.634092238215488</v>
      </c>
      <c r="EW754" s="514" t="n">
        <f aca="false">1-EM754/BY754</f>
        <v>0.709972464393397</v>
      </c>
      <c r="EX754" s="515" t="n">
        <f aca="false">BY754-EM754</f>
        <v>14.204669251445</v>
      </c>
      <c r="EY754" s="514" t="n">
        <f aca="false">1-EJ754/BU754</f>
        <v>0.635720483004355</v>
      </c>
      <c r="EZ754" s="515" t="n">
        <f aca="false">BU754-EJ754</f>
        <v>27.3995528174877</v>
      </c>
      <c r="FA754" s="451" t="n">
        <f aca="false">1-EK754/BV754</f>
        <v>0.842279303120909</v>
      </c>
      <c r="FB754" s="432" t="n">
        <f aca="false">BV754-EK754</f>
        <v>301.843595061963</v>
      </c>
      <c r="FC754" s="453" t="n">
        <f aca="false">1-EP754/CA754</f>
        <v>0.586282673368508</v>
      </c>
      <c r="FD754" s="432" t="n">
        <f aca="false">CA754-EP754</f>
        <v>0.921121048500273</v>
      </c>
      <c r="FE754" s="453" t="n">
        <f aca="false">1-EQ754/CB754</f>
        <v>0.957446808510638</v>
      </c>
      <c r="FF754" s="431" t="n">
        <f aca="false">CB754-EQ754</f>
        <v>90</v>
      </c>
      <c r="FG754" s="406" t="n">
        <v>57600</v>
      </c>
      <c r="FH754" s="665" t="n">
        <v>308</v>
      </c>
      <c r="FI754" s="454" t="n">
        <v>31.1</v>
      </c>
      <c r="FJ754" s="455"/>
      <c r="FK754" s="456" t="n">
        <f aca="false">3000/BS754*24</f>
        <v>1.71261387692966</v>
      </c>
      <c r="FL754" s="531" t="n">
        <v>2200</v>
      </c>
      <c r="FM754" s="456" t="n">
        <f aca="false">FL754/BS754*1000</f>
        <v>52.3298684617397</v>
      </c>
      <c r="FN754" s="531" t="n">
        <v>3475</v>
      </c>
      <c r="FO754" s="533" t="n">
        <f aca="false">FN754/11.15/1.2/1000</f>
        <v>0.259715994020927</v>
      </c>
      <c r="FP754" s="450" t="n">
        <f aca="false">FN754/BS754*1000</f>
        <v>82.6574058657025</v>
      </c>
      <c r="FQ754" s="458" t="n">
        <v>25.2</v>
      </c>
      <c r="FR754" s="459" t="n">
        <f aca="false">FQ754/BS754*1000</f>
        <v>0.599414856925382</v>
      </c>
      <c r="FS754" s="460" t="n">
        <v>7.84</v>
      </c>
      <c r="FT754" s="440" t="n">
        <v>12.6</v>
      </c>
      <c r="FU754" s="661" t="n">
        <f aca="false">FT754*3.6</f>
        <v>45.36</v>
      </c>
      <c r="FV754" s="531" t="n">
        <v>12</v>
      </c>
      <c r="FW754" s="539" t="n">
        <v>0.2</v>
      </c>
      <c r="FX754" s="531" t="n">
        <v>8</v>
      </c>
      <c r="FY754" s="453" t="n">
        <f aca="false">1-FV754/(EG754+DD754)</f>
        <v>-0.5</v>
      </c>
      <c r="FZ754" s="453" t="n">
        <f aca="false">1-FW754/EP754</f>
        <v>0.692307692307692</v>
      </c>
      <c r="GA754" s="430" t="n">
        <f aca="false">EP754-FW754</f>
        <v>0.45</v>
      </c>
      <c r="GB754" s="514" t="n">
        <f aca="false">1-FT754/EJ754</f>
        <v>0.197475087586403</v>
      </c>
      <c r="GC754" s="515" t="n">
        <f aca="false">(EJ754-FT754)</f>
        <v>3.10044718251231</v>
      </c>
      <c r="GD754" s="514" t="n">
        <f aca="false">1-FU754/EK754</f>
        <v>0.197475087586403</v>
      </c>
      <c r="GE754" s="528" t="n">
        <f aca="false">EK754-FU754</f>
        <v>11.1616098570443</v>
      </c>
      <c r="GF754" s="462" t="n">
        <f aca="false">4100/BS754*24</f>
        <v>2.34057229847054</v>
      </c>
      <c r="GG754" s="607" t="n">
        <v>12</v>
      </c>
      <c r="GH754" s="451" t="n">
        <f aca="false">GG754/80</f>
        <v>0.15</v>
      </c>
      <c r="GI754" s="406" t="n">
        <v>84</v>
      </c>
      <c r="GJ754" s="463" t="n">
        <f aca="false">GI754/GG754</f>
        <v>7</v>
      </c>
      <c r="GK754" s="464" t="n">
        <f aca="false">GG754/(BS754/24)*1000</f>
        <v>6.85045550771866</v>
      </c>
      <c r="GL754" s="465" t="n">
        <v>8.08</v>
      </c>
      <c r="GM754" s="530" t="n">
        <v>11.9</v>
      </c>
      <c r="GN754" s="407" t="n">
        <f aca="false">GM754*3.6</f>
        <v>42.84</v>
      </c>
      <c r="GO754" s="514" t="n">
        <f aca="false">1-GM754/FT754</f>
        <v>0.0555555555555555</v>
      </c>
      <c r="GP754" s="451" t="n">
        <f aca="false">1-GN754/FU754</f>
        <v>0.0555555555555555</v>
      </c>
      <c r="GQ754" s="440" t="n">
        <v>8</v>
      </c>
      <c r="GR754" s="456" t="n">
        <f aca="false">4300/BS754*24</f>
        <v>2.45474655693252</v>
      </c>
      <c r="GS754" s="532" t="n">
        <f aca="false">HC754</f>
        <v>10.5</v>
      </c>
      <c r="GT754" s="532" t="n">
        <f aca="false">HD754</f>
        <v>32.55</v>
      </c>
      <c r="GU754" s="514" t="n">
        <f aca="false">1-GS754/GM754</f>
        <v>0.117647058823529</v>
      </c>
      <c r="GV754" s="514" t="n">
        <f aca="false">1-GT754/GN754</f>
        <v>0.240196078431372</v>
      </c>
      <c r="GW754" s="514" t="n">
        <f aca="false">1-HC754/FT754</f>
        <v>0.166666666666667</v>
      </c>
      <c r="GX754" s="514" t="n">
        <f aca="false">1-HD754/FU754</f>
        <v>0.282407407407407</v>
      </c>
      <c r="GY754" s="463" t="n">
        <f aca="false">GK754/(FU754-HD754)</f>
        <v>0.534774044318396</v>
      </c>
      <c r="GZ754" s="406" t="n">
        <v>42643</v>
      </c>
      <c r="HA754" s="439" t="n">
        <v>8.32</v>
      </c>
      <c r="HB754" s="452" t="n">
        <v>8.15</v>
      </c>
      <c r="HC754" s="440" t="n">
        <v>10.5</v>
      </c>
      <c r="HD754" s="464" t="n">
        <f aca="false">HC754*3.1</f>
        <v>32.55</v>
      </c>
      <c r="HE754" s="464" t="n">
        <v>10.1</v>
      </c>
      <c r="HF754" s="464" t="n">
        <f aca="false">HE754*2.7</f>
        <v>27.27</v>
      </c>
      <c r="HH754" s="409" t="n">
        <v>10</v>
      </c>
      <c r="HI754" s="466" t="n">
        <v>7670</v>
      </c>
      <c r="HJ754" s="407" t="n">
        <f aca="false">HI754*0.67</f>
        <v>5138.9</v>
      </c>
      <c r="HK754" s="407" t="n">
        <v>240</v>
      </c>
      <c r="HL754" s="550" t="n">
        <v>1593</v>
      </c>
      <c r="HM754" s="541" t="n">
        <v>5</v>
      </c>
      <c r="HN754" s="462" t="n">
        <v>3.98</v>
      </c>
      <c r="HO754" s="408" t="n">
        <v>0.2</v>
      </c>
      <c r="HP754" s="549" t="n">
        <v>0.04</v>
      </c>
      <c r="HQ754" s="519" t="n">
        <v>3.8</v>
      </c>
      <c r="HR754" s="520" t="n">
        <v>0.14</v>
      </c>
      <c r="HS754" s="521" t="n">
        <v>0.2</v>
      </c>
      <c r="HT754" s="522" t="n">
        <v>4</v>
      </c>
      <c r="HU754" s="523" t="n">
        <f aca="false">72500/BA754*24</f>
        <v>45.7967047428541</v>
      </c>
      <c r="HV754" s="514" t="n">
        <f aca="false">1-HC754/BE754</f>
        <v>0.756380510440835</v>
      </c>
      <c r="HW754" s="514" t="n">
        <f aca="false">1-HD754/BF754</f>
        <v>0.839314804758849</v>
      </c>
      <c r="HX754" s="514" t="n">
        <f aca="false">1-HN754/BK754</f>
        <v>0.819090909090909</v>
      </c>
      <c r="HY754" s="676"/>
    </row>
    <row r="755" s="689" customFormat="true" ht="16.05" hidden="false" customHeight="true" outlineLevel="0" collapsed="false">
      <c r="A755" s="401" t="n">
        <v>44237</v>
      </c>
      <c r="B755" s="516" t="n">
        <v>35460</v>
      </c>
      <c r="C755" s="403" t="n">
        <f aca="false">B755/$B$6</f>
        <v>0.7092</v>
      </c>
      <c r="D755" s="404" t="n">
        <v>8.05</v>
      </c>
      <c r="E755" s="405" t="n">
        <v>45.8</v>
      </c>
      <c r="F755" s="407" t="n">
        <f aca="false">E755*4.7</f>
        <v>215.26</v>
      </c>
      <c r="G755" s="407" t="n">
        <f aca="false">F755*B755/1000</f>
        <v>7633.1196</v>
      </c>
      <c r="H755" s="403" t="n">
        <f aca="false">G755/$G$6</f>
        <v>0.305324784</v>
      </c>
      <c r="I755" s="406"/>
      <c r="J755" s="407"/>
      <c r="K755" s="408"/>
      <c r="L755" s="408"/>
      <c r="M755" s="408"/>
      <c r="N755" s="409"/>
      <c r="O755" s="409"/>
      <c r="P755" s="686" t="n">
        <v>3589</v>
      </c>
      <c r="Q755" s="410" t="n">
        <f aca="false">P755-R755-S755</f>
        <v>3589</v>
      </c>
      <c r="R755" s="687"/>
      <c r="S755" s="687"/>
      <c r="T755" s="404" t="n">
        <v>4.87</v>
      </c>
      <c r="U755" s="410" t="n">
        <f aca="false">V755/2.9</f>
        <v>2656.89655172414</v>
      </c>
      <c r="V755" s="406" t="n">
        <v>7705</v>
      </c>
      <c r="W755" s="406" t="n">
        <v>1932</v>
      </c>
      <c r="X755" s="688" t="n">
        <v>487</v>
      </c>
      <c r="Y755" s="404"/>
      <c r="Z755" s="405"/>
      <c r="AA755" s="406"/>
      <c r="AB755" s="406"/>
      <c r="AC755" s="408"/>
      <c r="AD755" s="408"/>
      <c r="AE755" s="408"/>
      <c r="AF755" s="479" t="n">
        <f aca="false">X755+Q755</f>
        <v>4076</v>
      </c>
      <c r="AG755" s="478" t="n">
        <f aca="false">AF755/$AF$6</f>
        <v>1.6304</v>
      </c>
      <c r="AH755" s="479" t="n">
        <f aca="false">AI755/2.9</f>
        <v>2348.31956786572</v>
      </c>
      <c r="AI755" s="479" t="n">
        <f aca="false">(V755*Q755+F755*X755)/AF755</f>
        <v>6810.1267468106</v>
      </c>
      <c r="AJ755" s="474" t="n">
        <f aca="false">(V755*Q755+X755*F755)/1000</f>
        <v>27758.07662</v>
      </c>
      <c r="AK755" s="478" t="n">
        <f aca="false">AJ755/$AJ$6</f>
        <v>1.23369229422222</v>
      </c>
      <c r="AL755" s="448" t="n">
        <v>53</v>
      </c>
      <c r="AM755" s="451"/>
      <c r="AN755" s="550" t="n">
        <v>5113</v>
      </c>
      <c r="AO755" s="550" t="n">
        <v>5112</v>
      </c>
      <c r="AP755" s="465" t="n">
        <v>7.31</v>
      </c>
      <c r="AQ755" s="440" t="n">
        <v>624</v>
      </c>
      <c r="AR755" s="474" t="n">
        <f aca="false">AQ755*3</f>
        <v>1872</v>
      </c>
      <c r="AS755" s="658" t="n">
        <f aca="false">AR755/AQ755</f>
        <v>3</v>
      </c>
      <c r="AT755" s="550" t="n">
        <v>5070</v>
      </c>
      <c r="AU755" s="440"/>
      <c r="AV755" s="458" t="n">
        <v>0.5</v>
      </c>
      <c r="AW755" s="465"/>
      <c r="AX755" s="465"/>
      <c r="AY755" s="458"/>
      <c r="AZ755" s="458"/>
      <c r="BA755" s="421" t="n">
        <f aca="false">CC755+DF755</f>
        <v>35757</v>
      </c>
      <c r="BB755" s="422" t="n">
        <f aca="false">BA755/$BA$6</f>
        <v>0.71514</v>
      </c>
      <c r="BC755" s="440"/>
      <c r="BD755" s="668" t="n">
        <v>8.12</v>
      </c>
      <c r="BE755" s="669" t="n">
        <v>28.9</v>
      </c>
      <c r="BF755" s="407" t="n">
        <f aca="false">BE755*4.7</f>
        <v>135.83</v>
      </c>
      <c r="BG755" s="548" t="n">
        <v>9070</v>
      </c>
      <c r="BH755" s="407" t="n">
        <f aca="false">BG755*0.67</f>
        <v>6076.9</v>
      </c>
      <c r="BI755" s="550"/>
      <c r="BJ755" s="403"/>
      <c r="BK755" s="670" t="n">
        <v>15.7</v>
      </c>
      <c r="BL755" s="670" t="n">
        <v>13.4</v>
      </c>
      <c r="BM755" s="671" t="n">
        <v>5.2</v>
      </c>
      <c r="BN755" s="443" t="n">
        <v>1.7</v>
      </c>
      <c r="BO755" s="444" t="n">
        <v>99</v>
      </c>
      <c r="BP755" s="444" t="n">
        <v>32</v>
      </c>
      <c r="BQ755" s="668" t="n">
        <v>4.4</v>
      </c>
      <c r="BR755" s="422" t="n">
        <f aca="false">BQ755/$BQ$6</f>
        <v>0.611111111111111</v>
      </c>
      <c r="BS755" s="410" t="n">
        <f aca="false">BA755+AF755</f>
        <v>39833</v>
      </c>
      <c r="BT755" s="430" t="n">
        <f aca="false">(BD755*BA755+AP755*AF755)/(AF755+BA755)</f>
        <v>8.03711495493686</v>
      </c>
      <c r="BU755" s="431" t="n">
        <f aca="false">(AQ755*Y755+BA755*BE755)/(BA755+Y755)</f>
        <v>28.9</v>
      </c>
      <c r="BV755" s="431" t="n">
        <f aca="false">(BA755*BF755+AR755*AF755)/(AF755+BA755)</f>
        <v>313.487442823789</v>
      </c>
      <c r="BW755" s="431" t="n">
        <f aca="false">(BA755*BG755+AS755*AF755)/(AF755+BA755)</f>
        <v>8142.19913137348</v>
      </c>
      <c r="BX755" s="431" t="n">
        <f aca="false">BW755*0.65</f>
        <v>5292.42943539277</v>
      </c>
      <c r="BY755" s="431" t="n">
        <f aca="false">(BK755*BA755+AZ755*AF755)/BS755</f>
        <v>14.0934627068009</v>
      </c>
      <c r="BZ755" s="431"/>
      <c r="CA755" s="672"/>
      <c r="CB755" s="431" t="n">
        <f aca="false">BO755</f>
        <v>99</v>
      </c>
      <c r="CC755" s="550" t="n">
        <v>17428</v>
      </c>
      <c r="CD755" s="412" t="n">
        <f aca="false">CC755+AF755/2</f>
        <v>19466</v>
      </c>
      <c r="CE755" s="422" t="n">
        <f aca="false">CD755/25000</f>
        <v>0.77864</v>
      </c>
      <c r="CF755" s="434" t="n">
        <f aca="false">6700/CD755*24</f>
        <v>8.26055686838591</v>
      </c>
      <c r="CG755" s="439" t="n">
        <v>7.77</v>
      </c>
      <c r="CH755" s="670" t="n">
        <v>2.6</v>
      </c>
      <c r="CI755" s="673" t="n">
        <f aca="false">9500/CC755*24</f>
        <v>13.0823961441359</v>
      </c>
      <c r="CJ755" s="454" t="n">
        <v>23.7</v>
      </c>
      <c r="CK755" s="454" t="n">
        <v>1.04</v>
      </c>
      <c r="CL755" s="668" t="n">
        <v>7.67</v>
      </c>
      <c r="CM755" s="677"/>
      <c r="CN755" s="677"/>
      <c r="CO755" s="550"/>
      <c r="CP755" s="550"/>
      <c r="CQ755" s="451"/>
      <c r="CR755" s="674" t="n">
        <v>0.96</v>
      </c>
      <c r="CT755" s="433" t="n">
        <f aca="false">3500/CD755*24</f>
        <v>4.31521627452995</v>
      </c>
      <c r="CU755" s="439" t="n">
        <v>3.61</v>
      </c>
      <c r="CV755" s="439" t="n">
        <v>8</v>
      </c>
      <c r="CW755" s="440" t="n">
        <v>15.7</v>
      </c>
      <c r="CX755" s="661" t="n">
        <f aca="false">CW755*3.6</f>
        <v>56.52</v>
      </c>
      <c r="CY755" s="442" t="n">
        <v>7690</v>
      </c>
      <c r="CZ755" s="443" t="n">
        <v>4.9</v>
      </c>
      <c r="DA755" s="443" t="n">
        <v>0.29</v>
      </c>
      <c r="DB755" s="443" t="n">
        <v>3.5</v>
      </c>
      <c r="DC755" s="443" t="n">
        <v>0.65</v>
      </c>
      <c r="DD755" s="444" t="n">
        <v>4</v>
      </c>
      <c r="DE755" s="441" t="n">
        <v>16</v>
      </c>
      <c r="DF755" s="675" t="n">
        <v>18329</v>
      </c>
      <c r="DG755" s="446" t="n">
        <f aca="false">DF755+AF755/2</f>
        <v>20367</v>
      </c>
      <c r="DH755" s="422" t="n">
        <f aca="false">DG755/25000</f>
        <v>0.81468</v>
      </c>
      <c r="DI755" s="447" t="n">
        <f aca="false">6700/DG755*24</f>
        <v>7.89512446604802</v>
      </c>
      <c r="DJ755" s="439" t="n">
        <v>7.78</v>
      </c>
      <c r="DK755" s="670" t="n">
        <v>2.4</v>
      </c>
      <c r="DL755" s="447" t="n">
        <f aca="false">9500/DG755*24</f>
        <v>11.1945794667845</v>
      </c>
      <c r="DM755" s="443" t="n">
        <v>23.4</v>
      </c>
      <c r="DN755" s="443" t="n">
        <v>1.93</v>
      </c>
      <c r="DO755" s="668" t="n">
        <v>7.74</v>
      </c>
      <c r="DP755" s="668"/>
      <c r="DQ755" s="668"/>
      <c r="DR755" s="550"/>
      <c r="DS755" s="550"/>
      <c r="DT755" s="451"/>
      <c r="DU755" s="674" t="n">
        <v>0.96</v>
      </c>
      <c r="DW755" s="447" t="n">
        <f aca="false">3500/DG755*24</f>
        <v>4.12431875092061</v>
      </c>
      <c r="DX755" s="439" t="n">
        <v>3.72</v>
      </c>
      <c r="DY755" s="439" t="n">
        <v>7.87</v>
      </c>
      <c r="DZ755" s="440" t="n">
        <v>15.4</v>
      </c>
      <c r="EA755" s="661" t="n">
        <f aca="false">DZ755*3.6</f>
        <v>55.44</v>
      </c>
      <c r="EB755" s="442" t="n">
        <v>7760</v>
      </c>
      <c r="EC755" s="443" t="n">
        <v>5.8</v>
      </c>
      <c r="ED755" s="443" t="n">
        <v>0.31</v>
      </c>
      <c r="EE755" s="443" t="n">
        <v>4.1</v>
      </c>
      <c r="EF755" s="443" t="n">
        <v>0.7</v>
      </c>
      <c r="EG755" s="444" t="n">
        <v>4</v>
      </c>
      <c r="EH755" s="441" t="n">
        <v>16</v>
      </c>
      <c r="EI755" s="430" t="n">
        <f aca="false">(DY755*DG755+CV755*CD755)/(DG755+CD755)</f>
        <v>7.93352973665052</v>
      </c>
      <c r="EJ755" s="430" t="n">
        <f aca="false">(DZ755*DG755+CW755*CD755)/(DG755+CD755)</f>
        <v>15.5466070845781</v>
      </c>
      <c r="EK755" s="449" t="n">
        <f aca="false">(EA755*DG755+CX755*CD755)/(DG755+CD755)</f>
        <v>55.9677855044812</v>
      </c>
      <c r="EL755" s="449" t="n">
        <f aca="false">(EB755*DG755+CY755*CD755)/(DG755+CD755)</f>
        <v>7725.79168026511</v>
      </c>
      <c r="EM755" s="430" t="n">
        <f aca="false">(EC755*DG755+CZ755*CD755)/(DG755+CD755)</f>
        <v>5.36017874626566</v>
      </c>
      <c r="EN755" s="432" t="n">
        <f aca="false">(ED755*DG755+DA755*CD755)/(DG755+CD755)</f>
        <v>0.300226194361459</v>
      </c>
      <c r="EO755" s="432" t="n">
        <f aca="false">(EE755*DG755+DB755*CD755)/(DG755+CD755)</f>
        <v>3.80678583084377</v>
      </c>
      <c r="EP755" s="432" t="n">
        <f aca="false">(EF755*DG755+DC755*CD755)/(DG755+CD755)</f>
        <v>0.675565485903648</v>
      </c>
      <c r="EQ755" s="432" t="n">
        <f aca="false">(EG755*DG755+DD755*CD755)/(DG755+CD755)</f>
        <v>4</v>
      </c>
      <c r="ER755" s="449" t="n">
        <f aca="false">DE755</f>
        <v>16</v>
      </c>
      <c r="ES755" s="450" t="n">
        <f aca="false">44000/(BA755+AF755)*24</f>
        <v>26.5106820977581</v>
      </c>
      <c r="ET755" s="451" t="n">
        <f aca="false">(BA755+AF755)/BA$6</f>
        <v>0.79666</v>
      </c>
      <c r="EU755" s="452" t="n">
        <f aca="false">BV755/1000/ES755*24</f>
        <v>0.283798757045455</v>
      </c>
      <c r="EV755" s="451" t="n">
        <f aca="false">EU755/$EU$6</f>
        <v>0.525553253787879</v>
      </c>
      <c r="EW755" s="514" t="n">
        <f aca="false">1-EM755/BY755</f>
        <v>0.619669143220632</v>
      </c>
      <c r="EX755" s="515" t="n">
        <f aca="false">BY755-EM755</f>
        <v>8.73328396053524</v>
      </c>
      <c r="EY755" s="514" t="n">
        <f aca="false">1-EJ755/BU755</f>
        <v>0.462055118180688</v>
      </c>
      <c r="EZ755" s="515" t="n">
        <f aca="false">BU755-EJ755</f>
        <v>13.3533929154219</v>
      </c>
      <c r="FA755" s="451" t="n">
        <f aca="false">1-EK755/BV755</f>
        <v>0.821467217313899</v>
      </c>
      <c r="FB755" s="432" t="n">
        <f aca="false">BV755-EK755</f>
        <v>257.519657319308</v>
      </c>
      <c r="FC755" s="453"/>
      <c r="FD755" s="432"/>
      <c r="FE755" s="453" t="n">
        <f aca="false">1-EQ755/CB755</f>
        <v>0.95959595959596</v>
      </c>
      <c r="FF755" s="431" t="n">
        <f aca="false">CB755-EQ755</f>
        <v>95</v>
      </c>
      <c r="FG755" s="406" t="n">
        <v>57600</v>
      </c>
      <c r="FH755" s="665" t="n">
        <v>530</v>
      </c>
      <c r="FI755" s="454" t="n">
        <v>26.94</v>
      </c>
      <c r="FJ755" s="455"/>
      <c r="FK755" s="456" t="n">
        <f aca="false">3000/BS755*24</f>
        <v>1.80754650666533</v>
      </c>
      <c r="FL755" s="531" t="n">
        <v>2400</v>
      </c>
      <c r="FM755" s="456" t="n">
        <f aca="false">FL755/BS755*1000</f>
        <v>60.2515502221776</v>
      </c>
      <c r="FN755" s="531" t="n">
        <v>6156</v>
      </c>
      <c r="FO755" s="533" t="n">
        <f aca="false">FN755/11.15/1.2/1000</f>
        <v>0.460089686098655</v>
      </c>
      <c r="FP755" s="450" t="n">
        <f aca="false">FN755/BS755*1000</f>
        <v>154.545226319886</v>
      </c>
      <c r="FQ755" s="458" t="n">
        <v>25.2</v>
      </c>
      <c r="FR755" s="459" t="n">
        <f aca="false">FQ755/BS755*1000</f>
        <v>0.632641277332865</v>
      </c>
      <c r="FS755" s="460" t="n">
        <v>7.96</v>
      </c>
      <c r="FT755" s="440" t="n">
        <v>11.3</v>
      </c>
      <c r="FU755" s="661" t="n">
        <f aca="false">FT755*3.6</f>
        <v>40.68</v>
      </c>
      <c r="FV755" s="531" t="n">
        <v>8</v>
      </c>
      <c r="FW755" s="539" t="n">
        <v>0.24</v>
      </c>
      <c r="FX755" s="531" t="n">
        <v>8</v>
      </c>
      <c r="FY755" s="453" t="n">
        <f aca="false">1-FV755/(EG755+DD755)</f>
        <v>0</v>
      </c>
      <c r="FZ755" s="453" t="n">
        <f aca="false">1-FW755/EP755</f>
        <v>0.644742064229389</v>
      </c>
      <c r="GA755" s="430" t="n">
        <f aca="false">EP755-FW755</f>
        <v>0.435565485903648</v>
      </c>
      <c r="GB755" s="514" t="n">
        <f aca="false">1-FT755/EJ755</f>
        <v>0.273153303577772</v>
      </c>
      <c r="GC755" s="515" t="n">
        <f aca="false">(EJ755-FT755)</f>
        <v>4.24660708457811</v>
      </c>
      <c r="GD755" s="514" t="n">
        <f aca="false">1-FU755/EK755</f>
        <v>0.273153303577772</v>
      </c>
      <c r="GE755" s="528" t="n">
        <f aca="false">EK755-FU755</f>
        <v>15.2877855044812</v>
      </c>
      <c r="GF755" s="462" t="n">
        <f aca="false">4100/BS755*24</f>
        <v>2.47031355910928</v>
      </c>
      <c r="GG755" s="607" t="n">
        <v>12</v>
      </c>
      <c r="GH755" s="451" t="n">
        <f aca="false">GG755/80</f>
        <v>0.15</v>
      </c>
      <c r="GI755" s="406" t="n">
        <v>84</v>
      </c>
      <c r="GJ755" s="463" t="n">
        <f aca="false">GI755/GG755</f>
        <v>7</v>
      </c>
      <c r="GK755" s="464" t="n">
        <f aca="false">GG755/(BS755/24)*1000</f>
        <v>7.23018602666131</v>
      </c>
      <c r="GL755" s="465" t="n">
        <v>8.1</v>
      </c>
      <c r="GM755" s="530" t="n">
        <v>12.1</v>
      </c>
      <c r="GN755" s="407" t="n">
        <f aca="false">GM755*3.6</f>
        <v>43.56</v>
      </c>
      <c r="GO755" s="514" t="n">
        <f aca="false">1-GM755/FT755</f>
        <v>-0.070796460176991</v>
      </c>
      <c r="GP755" s="451" t="n">
        <f aca="false">1-GN755/FU755</f>
        <v>-0.070796460176991</v>
      </c>
      <c r="GQ755" s="440" t="n">
        <v>8</v>
      </c>
      <c r="GR755" s="456" t="n">
        <f aca="false">4300/BS755*24</f>
        <v>2.59081665955364</v>
      </c>
      <c r="GS755" s="532" t="n">
        <f aca="false">HC755</f>
        <v>11.8</v>
      </c>
      <c r="GT755" s="532" t="n">
        <f aca="false">HD755</f>
        <v>36.58</v>
      </c>
      <c r="GU755" s="514" t="n">
        <f aca="false">1-GS755/GM755</f>
        <v>0.024793388429752</v>
      </c>
      <c r="GV755" s="514" t="n">
        <f aca="false">1-GT755/GN755</f>
        <v>0.160238751147842</v>
      </c>
      <c r="GW755" s="514" t="n">
        <f aca="false">1-HC755/FT755</f>
        <v>-0.0442477876106195</v>
      </c>
      <c r="GX755" s="514" t="n">
        <f aca="false">1-HD755/FU755</f>
        <v>0.1007866273353</v>
      </c>
      <c r="GY755" s="463" t="n">
        <f aca="false">GK755/(FU755-HD755)</f>
        <v>1.76346000650276</v>
      </c>
      <c r="GZ755" s="406" t="n">
        <v>40779</v>
      </c>
      <c r="HA755" s="439" t="n">
        <v>8.34</v>
      </c>
      <c r="HB755" s="452" t="n">
        <v>8.16</v>
      </c>
      <c r="HC755" s="440" t="n">
        <v>11.8</v>
      </c>
      <c r="HD755" s="464" t="n">
        <f aca="false">HC755*3.1</f>
        <v>36.58</v>
      </c>
      <c r="HE755" s="464" t="n">
        <v>10.7</v>
      </c>
      <c r="HF755" s="464" t="n">
        <f aca="false">HE755*2.7</f>
        <v>28.89</v>
      </c>
      <c r="HH755" s="409" t="n">
        <v>10</v>
      </c>
      <c r="HI755" s="466" t="n">
        <v>7450</v>
      </c>
      <c r="HJ755" s="407" t="n">
        <f aca="false">HI755*0.67</f>
        <v>4991.5</v>
      </c>
      <c r="HK755" s="407"/>
      <c r="HL755" s="550"/>
      <c r="HM755" s="541" t="n">
        <v>4.9</v>
      </c>
      <c r="HN755" s="462" t="n">
        <v>3.82</v>
      </c>
      <c r="HO755" s="408" t="n">
        <v>0.23</v>
      </c>
      <c r="HP755" s="549" t="n">
        <v>0.05</v>
      </c>
      <c r="HQ755" s="519" t="n">
        <v>2.9</v>
      </c>
      <c r="HR755" s="520" t="n">
        <v>0.22</v>
      </c>
      <c r="HS755" s="521" t="n">
        <v>0.2</v>
      </c>
      <c r="HT755" s="522" t="n">
        <v>4</v>
      </c>
      <c r="HU755" s="523" t="n">
        <f aca="false">72500/BA755*24</f>
        <v>48.661800486618</v>
      </c>
      <c r="HV755" s="514" t="n">
        <f aca="false">1-HC755/BE755</f>
        <v>0.591695501730104</v>
      </c>
      <c r="HW755" s="514" t="n">
        <f aca="false">1-HD755/BF755</f>
        <v>0.730692777736877</v>
      </c>
      <c r="HX755" s="514" t="n">
        <f aca="false">1-HN755/BK755</f>
        <v>0.756687898089172</v>
      </c>
      <c r="HY755" s="676"/>
    </row>
    <row r="756" s="689" customFormat="true" ht="16.05" hidden="false" customHeight="true" outlineLevel="0" collapsed="false">
      <c r="A756" s="401" t="n">
        <v>44238</v>
      </c>
      <c r="B756" s="516" t="n">
        <v>42869</v>
      </c>
      <c r="C756" s="403" t="n">
        <f aca="false">B756/$B$6</f>
        <v>0.85738</v>
      </c>
      <c r="D756" s="404" t="n">
        <v>7.99</v>
      </c>
      <c r="E756" s="405" t="n">
        <v>50.1</v>
      </c>
      <c r="F756" s="407" t="n">
        <f aca="false">E756*4.7</f>
        <v>235.47</v>
      </c>
      <c r="G756" s="407" t="n">
        <f aca="false">F756*B756/1000</f>
        <v>10094.36343</v>
      </c>
      <c r="H756" s="403" t="n">
        <f aca="false">G756/$G$6</f>
        <v>0.4037745372</v>
      </c>
      <c r="I756" s="406"/>
      <c r="J756" s="407"/>
      <c r="K756" s="408"/>
      <c r="L756" s="408"/>
      <c r="M756" s="408"/>
      <c r="N756" s="409"/>
      <c r="O756" s="409"/>
      <c r="P756" s="686" t="n">
        <v>3584</v>
      </c>
      <c r="Q756" s="410" t="n">
        <f aca="false">P756-R756-S756</f>
        <v>3584</v>
      </c>
      <c r="R756" s="687"/>
      <c r="S756" s="687"/>
      <c r="T756" s="404" t="n">
        <v>4.85</v>
      </c>
      <c r="U756" s="410" t="n">
        <f aca="false">V756/2.9</f>
        <v>2727.24137931035</v>
      </c>
      <c r="V756" s="406" t="n">
        <v>7909</v>
      </c>
      <c r="W756" s="406" t="n">
        <v>1960</v>
      </c>
      <c r="X756" s="688" t="n">
        <v>471</v>
      </c>
      <c r="Y756" s="404"/>
      <c r="Z756" s="405"/>
      <c r="AA756" s="406"/>
      <c r="AB756" s="406"/>
      <c r="AC756" s="408"/>
      <c r="AD756" s="408"/>
      <c r="AE756" s="408"/>
      <c r="AF756" s="479" t="n">
        <f aca="false">X756+Q756</f>
        <v>4055</v>
      </c>
      <c r="AG756" s="478" t="n">
        <f aca="false">AF756/$AF$6</f>
        <v>1.622</v>
      </c>
      <c r="AH756" s="479" t="n">
        <f aca="false">AI756/2.9</f>
        <v>2419.89560525533</v>
      </c>
      <c r="AI756" s="479" t="n">
        <f aca="false">(V756*Q756+F756*X756)/AF756</f>
        <v>7017.69725524044</v>
      </c>
      <c r="AJ756" s="474" t="n">
        <f aca="false">(V756*Q756+X756*F756)/1000</f>
        <v>28456.76237</v>
      </c>
      <c r="AK756" s="478" t="n">
        <f aca="false">AJ756/$AJ$6</f>
        <v>1.26474499422222</v>
      </c>
      <c r="AL756" s="448" t="n">
        <v>54</v>
      </c>
      <c r="AM756" s="451"/>
      <c r="AN756" s="550" t="n">
        <v>4890</v>
      </c>
      <c r="AO756" s="550" t="n">
        <v>4872</v>
      </c>
      <c r="AP756" s="465" t="n">
        <v>7.3</v>
      </c>
      <c r="AQ756" s="440" t="n">
        <v>605</v>
      </c>
      <c r="AR756" s="474" t="n">
        <f aca="false">AQ756*3</f>
        <v>1815</v>
      </c>
      <c r="AS756" s="658" t="n">
        <f aca="false">AR756/AQ756</f>
        <v>3</v>
      </c>
      <c r="AT756" s="550" t="n">
        <v>5110</v>
      </c>
      <c r="AU756" s="440"/>
      <c r="AV756" s="458" t="n">
        <v>0.8</v>
      </c>
      <c r="AW756" s="465"/>
      <c r="AX756" s="465"/>
      <c r="AY756" s="458"/>
      <c r="AZ756" s="458"/>
      <c r="BA756" s="421" t="n">
        <f aca="false">CC756+DF756</f>
        <v>37786</v>
      </c>
      <c r="BB756" s="422" t="n">
        <f aca="false">BA756/$BA$6</f>
        <v>0.75572</v>
      </c>
      <c r="BC756" s="440"/>
      <c r="BD756" s="668" t="n">
        <v>8.09</v>
      </c>
      <c r="BE756" s="669" t="n">
        <v>41.7</v>
      </c>
      <c r="BF756" s="407" t="n">
        <f aca="false">BE756*4.7</f>
        <v>195.99</v>
      </c>
      <c r="BG756" s="548" t="n">
        <v>9860</v>
      </c>
      <c r="BH756" s="407" t="n">
        <f aca="false">BG756*0.67</f>
        <v>6606.2</v>
      </c>
      <c r="BI756" s="550"/>
      <c r="BJ756" s="403"/>
      <c r="BK756" s="670" t="n">
        <v>32.6</v>
      </c>
      <c r="BL756" s="670" t="n">
        <v>24.6</v>
      </c>
      <c r="BM756" s="671" t="n">
        <v>6.2</v>
      </c>
      <c r="BN756" s="443" t="n">
        <v>1.3</v>
      </c>
      <c r="BO756" s="444" t="n">
        <v>117</v>
      </c>
      <c r="BP756" s="444" t="n">
        <v>32</v>
      </c>
      <c r="BQ756" s="668" t="n">
        <v>4.54</v>
      </c>
      <c r="BR756" s="422" t="n">
        <f aca="false">BQ756/$BQ$6</f>
        <v>0.630555555555556</v>
      </c>
      <c r="BS756" s="410" t="n">
        <f aca="false">BA756+AF756</f>
        <v>41841</v>
      </c>
      <c r="BT756" s="430" t="n">
        <f aca="false">(BD756*BA756+AP756*AF756)/(AF756+BA756)</f>
        <v>8.01343753734375</v>
      </c>
      <c r="BU756" s="431" t="n">
        <f aca="false">(AQ756*Y756+BA756*BE756)/(BA756+Y756)</f>
        <v>41.7</v>
      </c>
      <c r="BV756" s="431" t="n">
        <f aca="false">(BA756*BF756+AR756*AF756)/(AF756+BA756)</f>
        <v>352.895560335556</v>
      </c>
      <c r="BW756" s="431" t="n">
        <f aca="false">(BA756*BG756+AS756*AF756)/(AF756+BA756)</f>
        <v>8904.71367797137</v>
      </c>
      <c r="BX756" s="431" t="n">
        <f aca="false">BW756*0.65</f>
        <v>5788.06389068139</v>
      </c>
      <c r="BY756" s="431" t="n">
        <f aca="false">(BK756*BA756+AZ756*AF756)/BS756</f>
        <v>29.4405869840587</v>
      </c>
      <c r="BZ756" s="431"/>
      <c r="CA756" s="672"/>
      <c r="CB756" s="431" t="n">
        <f aca="false">BO756</f>
        <v>117</v>
      </c>
      <c r="CC756" s="550" t="n">
        <v>19633</v>
      </c>
      <c r="CD756" s="412" t="n">
        <f aca="false">CC756+AF756/2</f>
        <v>21660.5</v>
      </c>
      <c r="CE756" s="422" t="n">
        <f aca="false">CD756/25000</f>
        <v>0.86642</v>
      </c>
      <c r="CF756" s="434" t="n">
        <f aca="false">6700/CD756*24</f>
        <v>7.42365134692182</v>
      </c>
      <c r="CG756" s="439" t="n">
        <v>7.68</v>
      </c>
      <c r="CH756" s="670" t="n">
        <v>3.6</v>
      </c>
      <c r="CI756" s="673" t="n">
        <f aca="false">9500/CC756*24</f>
        <v>11.6131003921968</v>
      </c>
      <c r="CJ756" s="454" t="n">
        <v>23.4</v>
      </c>
      <c r="CK756" s="454" t="n">
        <v>1.08</v>
      </c>
      <c r="CL756" s="668" t="n">
        <v>7.69</v>
      </c>
      <c r="CM756" s="677"/>
      <c r="CN756" s="677"/>
      <c r="CO756" s="550"/>
      <c r="CP756" s="550"/>
      <c r="CQ756" s="451"/>
      <c r="CR756" s="674" t="n">
        <v>0.95</v>
      </c>
      <c r="CT756" s="433" t="n">
        <f aca="false">3500/CD756*24</f>
        <v>3.87802682301886</v>
      </c>
      <c r="CU756" s="439" t="n">
        <v>5.28</v>
      </c>
      <c r="CV756" s="439" t="n">
        <v>7.81</v>
      </c>
      <c r="CW756" s="440" t="n">
        <v>15.9</v>
      </c>
      <c r="CX756" s="661" t="n">
        <f aca="false">CW756*3.6</f>
        <v>57.24</v>
      </c>
      <c r="CY756" s="442" t="n">
        <v>7960</v>
      </c>
      <c r="CZ756" s="443" t="n">
        <v>5.8</v>
      </c>
      <c r="DA756" s="443" t="n">
        <v>0.22</v>
      </c>
      <c r="DB756" s="443" t="n">
        <v>4.2</v>
      </c>
      <c r="DC756" s="443" t="n">
        <v>0.75</v>
      </c>
      <c r="DD756" s="444" t="n">
        <v>8</v>
      </c>
      <c r="DE756" s="441" t="n">
        <v>16</v>
      </c>
      <c r="DF756" s="675" t="n">
        <v>18153</v>
      </c>
      <c r="DG756" s="446" t="n">
        <f aca="false">DF756+AF756/2</f>
        <v>20180.5</v>
      </c>
      <c r="DH756" s="422" t="n">
        <f aca="false">DG756/25000</f>
        <v>0.80722</v>
      </c>
      <c r="DI756" s="447" t="n">
        <f aca="false">6700/DG756*24</f>
        <v>7.96808800574812</v>
      </c>
      <c r="DJ756" s="439"/>
      <c r="DK756" s="670"/>
      <c r="DL756" s="447" t="n">
        <f aca="false">9500/DG756*24</f>
        <v>11.2980352320309</v>
      </c>
      <c r="DM756" s="443" t="n">
        <v>23.1</v>
      </c>
      <c r="DN756" s="443" t="n">
        <v>1.87</v>
      </c>
      <c r="DO756" s="668"/>
      <c r="DP756" s="668"/>
      <c r="DQ756" s="668"/>
      <c r="DR756" s="550"/>
      <c r="DS756" s="550"/>
      <c r="DT756" s="451"/>
      <c r="DU756" s="674" t="n">
        <v>0.95</v>
      </c>
      <c r="DW756" s="447" t="n">
        <f aca="false">3500/DG756*24</f>
        <v>4.1624340328535</v>
      </c>
      <c r="DX756" s="439" t="n">
        <v>4.6</v>
      </c>
      <c r="DY756" s="439"/>
      <c r="DZ756" s="440"/>
      <c r="EA756" s="661"/>
      <c r="EB756" s="442"/>
      <c r="EC756" s="443"/>
      <c r="ED756" s="443"/>
      <c r="EE756" s="443"/>
      <c r="EF756" s="443"/>
      <c r="EG756" s="444"/>
      <c r="EH756" s="441"/>
      <c r="EI756" s="430" t="n">
        <f aca="false">CV756</f>
        <v>7.81</v>
      </c>
      <c r="EJ756" s="448" t="n">
        <f aca="false">CW756</f>
        <v>15.9</v>
      </c>
      <c r="EK756" s="449" t="n">
        <f aca="false">CX756</f>
        <v>57.24</v>
      </c>
      <c r="EL756" s="418" t="n">
        <f aca="false">CY756</f>
        <v>7960</v>
      </c>
      <c r="EM756" s="432" t="n">
        <f aca="false">CZ756</f>
        <v>5.8</v>
      </c>
      <c r="EN756" s="432" t="n">
        <f aca="false">DA756</f>
        <v>0.22</v>
      </c>
      <c r="EO756" s="432" t="n">
        <f aca="false">DB756</f>
        <v>4.2</v>
      </c>
      <c r="EP756" s="432" t="n">
        <f aca="false">DC756</f>
        <v>0.75</v>
      </c>
      <c r="EQ756" s="431" t="n">
        <f aca="false">DD756</f>
        <v>8</v>
      </c>
      <c r="ER756" s="449" t="n">
        <f aca="false">DE756</f>
        <v>16</v>
      </c>
      <c r="ES756" s="450" t="n">
        <f aca="false">44000/(BA756+AF756)*24</f>
        <v>25.2384025238403</v>
      </c>
      <c r="ET756" s="451" t="n">
        <f aca="false">(BA756+AF756)/BA$6</f>
        <v>0.83682</v>
      </c>
      <c r="EU756" s="452" t="n">
        <f aca="false">BV756/1000/ES756*24</f>
        <v>0.335579616818182</v>
      </c>
      <c r="EV756" s="451" t="n">
        <f aca="false">EU756/$EU$6</f>
        <v>0.621443734848485</v>
      </c>
      <c r="EW756" s="514" t="n">
        <f aca="false">1-EM756/BY756</f>
        <v>0.802993058421677</v>
      </c>
      <c r="EX756" s="515" t="n">
        <f aca="false">BY756-EM756</f>
        <v>23.6405869840587</v>
      </c>
      <c r="EY756" s="514" t="n">
        <f aca="false">1-EJ756/BU756</f>
        <v>0.618705035971223</v>
      </c>
      <c r="EZ756" s="515" t="n">
        <f aca="false">BU756-EJ756</f>
        <v>25.8</v>
      </c>
      <c r="FA756" s="451" t="n">
        <f aca="false">1-EK756/BV756</f>
        <v>0.837799036220313</v>
      </c>
      <c r="FB756" s="432" t="n">
        <f aca="false">BV756-EK756</f>
        <v>295.655560335556</v>
      </c>
      <c r="FC756" s="453"/>
      <c r="FD756" s="432"/>
      <c r="FE756" s="453" t="n">
        <f aca="false">1-EQ756/CB756</f>
        <v>0.931623931623932</v>
      </c>
      <c r="FF756" s="431" t="n">
        <f aca="false">CB756-EQ756</f>
        <v>109</v>
      </c>
      <c r="FG756" s="406" t="n">
        <v>57600</v>
      </c>
      <c r="FH756" s="665" t="n">
        <v>207</v>
      </c>
      <c r="FI756" s="454"/>
      <c r="FJ756" s="455"/>
      <c r="FK756" s="456" t="n">
        <f aca="false">3000/BS756*24</f>
        <v>1.72080017208002</v>
      </c>
      <c r="FL756" s="531" t="n">
        <v>2400</v>
      </c>
      <c r="FM756" s="456" t="n">
        <f aca="false">FL756/BS756*1000</f>
        <v>57.3600057360006</v>
      </c>
      <c r="FN756" s="531" t="n">
        <v>5003.99999999999</v>
      </c>
      <c r="FO756" s="533" t="n">
        <f aca="false">FN756/11.15/1.2/1000</f>
        <v>0.373991031390134</v>
      </c>
      <c r="FP756" s="450" t="n">
        <f aca="false">FN756/BS756*1000</f>
        <v>119.595611959561</v>
      </c>
      <c r="FQ756" s="458" t="n">
        <v>25.2</v>
      </c>
      <c r="FR756" s="459" t="n">
        <f aca="false">FQ756/BS756*1000</f>
        <v>0.602280060228006</v>
      </c>
      <c r="FS756" s="460" t="n">
        <v>7.85</v>
      </c>
      <c r="FT756" s="440" t="n">
        <v>12.1</v>
      </c>
      <c r="FU756" s="661" t="n">
        <f aca="false">FT756*3.6</f>
        <v>43.56</v>
      </c>
      <c r="FV756" s="531" t="n">
        <v>10</v>
      </c>
      <c r="FW756" s="539" t="n">
        <v>0.18</v>
      </c>
      <c r="FX756" s="531" t="n">
        <v>8</v>
      </c>
      <c r="FY756" s="453" t="n">
        <f aca="false">1-FV756/(EG756+DD756)</f>
        <v>-0.25</v>
      </c>
      <c r="FZ756" s="453" t="n">
        <f aca="false">1-FW756/EP756</f>
        <v>0.76</v>
      </c>
      <c r="GA756" s="430" t="n">
        <f aca="false">EP756-FW756</f>
        <v>0.57</v>
      </c>
      <c r="GB756" s="514" t="n">
        <f aca="false">1-FT756/EJ756</f>
        <v>0.238993710691824</v>
      </c>
      <c r="GC756" s="515" t="n">
        <f aca="false">(EJ756-FT756)</f>
        <v>3.8</v>
      </c>
      <c r="GD756" s="514" t="n">
        <f aca="false">1-FU756/EK756</f>
        <v>0.238993710691824</v>
      </c>
      <c r="GE756" s="528" t="n">
        <f aca="false">EK756-FU756</f>
        <v>13.68</v>
      </c>
      <c r="GF756" s="462" t="n">
        <f aca="false">4100/BS756*24</f>
        <v>2.35176023517602</v>
      </c>
      <c r="GG756" s="607" t="n">
        <v>12</v>
      </c>
      <c r="GH756" s="451" t="n">
        <f aca="false">GG756/80</f>
        <v>0.15</v>
      </c>
      <c r="GI756" s="406" t="n">
        <v>84</v>
      </c>
      <c r="GJ756" s="463" t="n">
        <f aca="false">GI756/GG756</f>
        <v>7</v>
      </c>
      <c r="GK756" s="464" t="n">
        <f aca="false">GG756/(BS756/24)*1000</f>
        <v>6.88320068832007</v>
      </c>
      <c r="GL756" s="465" t="n">
        <v>8.08</v>
      </c>
      <c r="GM756" s="530" t="n">
        <v>11.9</v>
      </c>
      <c r="GN756" s="407" t="n">
        <f aca="false">GM756*3.6</f>
        <v>42.84</v>
      </c>
      <c r="GO756" s="514" t="n">
        <f aca="false">1-GM756/FT756</f>
        <v>0.0165289256198347</v>
      </c>
      <c r="GP756" s="451" t="n">
        <f aca="false">1-GN756/FU756</f>
        <v>0.0165289256198347</v>
      </c>
      <c r="GQ756" s="440" t="n">
        <v>8</v>
      </c>
      <c r="GR756" s="456" t="n">
        <f aca="false">4300/BS756*24</f>
        <v>2.46648024664802</v>
      </c>
      <c r="GS756" s="532" t="n">
        <f aca="false">HC756</f>
        <v>11.9</v>
      </c>
      <c r="GT756" s="532" t="n">
        <f aca="false">HD756</f>
        <v>36.89</v>
      </c>
      <c r="GU756" s="514" t="n">
        <f aca="false">1-GS756/GM756</f>
        <v>0</v>
      </c>
      <c r="GV756" s="514" t="n">
        <f aca="false">1-GT756/GN756</f>
        <v>0.138888888888889</v>
      </c>
      <c r="GW756" s="514" t="n">
        <f aca="false">1-HC756/FT756</f>
        <v>0.0165289256198347</v>
      </c>
      <c r="GX756" s="514" t="n">
        <f aca="false">1-HD756/FU756</f>
        <v>0.153122130394858</v>
      </c>
      <c r="GY756" s="463" t="n">
        <f aca="false">GK756/(FU756-HD756)</f>
        <v>1.03196412118742</v>
      </c>
      <c r="GZ756" s="406" t="n">
        <v>41631</v>
      </c>
      <c r="HA756" s="439" t="n">
        <v>8.22</v>
      </c>
      <c r="HB756" s="452" t="n">
        <v>8.15</v>
      </c>
      <c r="HC756" s="440" t="n">
        <v>11.9</v>
      </c>
      <c r="HD756" s="464" t="n">
        <f aca="false">HC756*3.1</f>
        <v>36.89</v>
      </c>
      <c r="HE756" s="464" t="n">
        <v>11.9</v>
      </c>
      <c r="HF756" s="464" t="n">
        <f aca="false">HE756*2.7</f>
        <v>32.13</v>
      </c>
      <c r="HH756" s="409" t="n">
        <v>10</v>
      </c>
      <c r="HI756" s="466" t="n">
        <v>7920</v>
      </c>
      <c r="HJ756" s="407" t="n">
        <f aca="false">HI756*0.67</f>
        <v>5306.4</v>
      </c>
      <c r="HK756" s="407"/>
      <c r="HL756" s="550"/>
      <c r="HM756" s="541" t="n">
        <v>5.1</v>
      </c>
      <c r="HN756" s="462" t="n">
        <v>4.24</v>
      </c>
      <c r="HO756" s="408" t="n">
        <v>0.14</v>
      </c>
      <c r="HP756" s="549" t="n">
        <v>0.09</v>
      </c>
      <c r="HQ756" s="519" t="n">
        <v>3.6</v>
      </c>
      <c r="HR756" s="520" t="n">
        <v>0.2</v>
      </c>
      <c r="HS756" s="521" t="n">
        <v>0.17</v>
      </c>
      <c r="HT756" s="522" t="n">
        <v>4</v>
      </c>
      <c r="HU756" s="523" t="n">
        <f aca="false">72500/BA756*24</f>
        <v>46.0488011432806</v>
      </c>
      <c r="HV756" s="514" t="n">
        <f aca="false">1-HC756/BE756</f>
        <v>0.71462829736211</v>
      </c>
      <c r="HW756" s="514" t="n">
        <f aca="false">1-HD756/BF756</f>
        <v>0.811776111026073</v>
      </c>
      <c r="HX756" s="514" t="n">
        <f aca="false">1-HN756/BK756</f>
        <v>0.869938650306748</v>
      </c>
      <c r="HY756" s="676"/>
    </row>
    <row r="757" s="689" customFormat="true" ht="16.05" hidden="false" customHeight="true" outlineLevel="0" collapsed="false">
      <c r="A757" s="401" t="n">
        <v>44239</v>
      </c>
      <c r="B757" s="516" t="n">
        <v>38941</v>
      </c>
      <c r="C757" s="403" t="n">
        <f aca="false">B757/$B$6</f>
        <v>0.77882</v>
      </c>
      <c r="D757" s="404" t="n">
        <v>8</v>
      </c>
      <c r="E757" s="405" t="n">
        <v>37.3</v>
      </c>
      <c r="F757" s="407" t="n">
        <f aca="false">E757*4.7</f>
        <v>175.31</v>
      </c>
      <c r="G757" s="407" t="n">
        <f aca="false">F757*B757/1000</f>
        <v>6826.74671</v>
      </c>
      <c r="H757" s="403" t="n">
        <f aca="false">G757/$G$6</f>
        <v>0.2730698684</v>
      </c>
      <c r="I757" s="406"/>
      <c r="J757" s="407"/>
      <c r="K757" s="408"/>
      <c r="L757" s="408"/>
      <c r="M757" s="408"/>
      <c r="N757" s="409"/>
      <c r="O757" s="409"/>
      <c r="P757" s="686" t="n">
        <v>3569</v>
      </c>
      <c r="Q757" s="410" t="n">
        <f aca="false">P757-R757-S757</f>
        <v>3569</v>
      </c>
      <c r="R757" s="687"/>
      <c r="S757" s="687"/>
      <c r="T757" s="404" t="n">
        <v>4.92</v>
      </c>
      <c r="U757" s="410" t="n">
        <f aca="false">V757/2.9</f>
        <v>2793.10344827586</v>
      </c>
      <c r="V757" s="406" t="n">
        <v>8100</v>
      </c>
      <c r="W757" s="406" t="n">
        <v>2206</v>
      </c>
      <c r="X757" s="688" t="n">
        <v>483</v>
      </c>
      <c r="Y757" s="404"/>
      <c r="Z757" s="405"/>
      <c r="AA757" s="406"/>
      <c r="AB757" s="406"/>
      <c r="AC757" s="408"/>
      <c r="AD757" s="408"/>
      <c r="AE757" s="408"/>
      <c r="AF757" s="479" t="n">
        <f aca="false">X757+Q757</f>
        <v>4052</v>
      </c>
      <c r="AG757" s="478" t="n">
        <f aca="false">AF757/$AF$6</f>
        <v>1.6208</v>
      </c>
      <c r="AH757" s="479" t="n">
        <f aca="false">AI757/2.9</f>
        <v>2467.37028372536</v>
      </c>
      <c r="AI757" s="479" t="n">
        <f aca="false">(V757*Q757+F757*X757)/AF757</f>
        <v>7155.37382280355</v>
      </c>
      <c r="AJ757" s="474" t="n">
        <f aca="false">(V757*Q757+X757*F757)/1000</f>
        <v>28993.57473</v>
      </c>
      <c r="AK757" s="478" t="n">
        <f aca="false">AJ757/$AJ$6</f>
        <v>1.28860332133333</v>
      </c>
      <c r="AL757" s="448" t="n">
        <v>55</v>
      </c>
      <c r="AM757" s="451"/>
      <c r="AN757" s="550" t="n">
        <v>4774</v>
      </c>
      <c r="AO757" s="550" t="n">
        <v>4796</v>
      </c>
      <c r="AP757" s="465" t="n">
        <v>7.3</v>
      </c>
      <c r="AQ757" s="440" t="n">
        <v>660</v>
      </c>
      <c r="AR757" s="474" t="n">
        <f aca="false">AQ757*3</f>
        <v>1980</v>
      </c>
      <c r="AS757" s="658" t="n">
        <f aca="false">AR757/AQ757</f>
        <v>3</v>
      </c>
      <c r="AT757" s="550" t="n">
        <v>4920</v>
      </c>
      <c r="AU757" s="440"/>
      <c r="AV757" s="458" t="n">
        <v>1.2</v>
      </c>
      <c r="AW757" s="465"/>
      <c r="AX757" s="465"/>
      <c r="AY757" s="458"/>
      <c r="AZ757" s="458"/>
      <c r="BA757" s="421" t="n">
        <f aca="false">CC757+DF757</f>
        <v>39095</v>
      </c>
      <c r="BB757" s="422" t="n">
        <f aca="false">BA757/$BA$6</f>
        <v>0.7819</v>
      </c>
      <c r="BC757" s="440"/>
      <c r="BD757" s="668" t="n">
        <v>7.95</v>
      </c>
      <c r="BE757" s="669" t="n">
        <v>31.2</v>
      </c>
      <c r="BF757" s="407" t="n">
        <f aca="false">BE757*4.7</f>
        <v>146.64</v>
      </c>
      <c r="BG757" s="548" t="n">
        <v>7490</v>
      </c>
      <c r="BH757" s="407" t="n">
        <f aca="false">BG757*0.67</f>
        <v>5018.3</v>
      </c>
      <c r="BI757" s="550"/>
      <c r="BJ757" s="403"/>
      <c r="BK757" s="670" t="n">
        <v>26.8</v>
      </c>
      <c r="BL757" s="670" t="n">
        <v>19.4</v>
      </c>
      <c r="BM757" s="671" t="n">
        <v>3.6</v>
      </c>
      <c r="BN757" s="443" t="n">
        <v>0.9</v>
      </c>
      <c r="BO757" s="444" t="n">
        <v>97</v>
      </c>
      <c r="BP757" s="444" t="n">
        <v>32</v>
      </c>
      <c r="BQ757" s="668" t="n">
        <v>5.07</v>
      </c>
      <c r="BR757" s="422" t="n">
        <f aca="false">BQ757/$BQ$6</f>
        <v>0.704166666666667</v>
      </c>
      <c r="BS757" s="410" t="n">
        <f aca="false">BA757+AF757</f>
        <v>43147</v>
      </c>
      <c r="BT757" s="430" t="n">
        <f aca="false">(BD757*BA757+AP757*AF757)/(AF757+BA757)</f>
        <v>7.8889575173245</v>
      </c>
      <c r="BU757" s="431" t="n">
        <f aca="false">(AQ757*Y757+BA757*BE757)/(BA757+Y757)</f>
        <v>31.2</v>
      </c>
      <c r="BV757" s="431" t="n">
        <f aca="false">(BA757*BF757+AR757*AF757)/(AF757+BA757)</f>
        <v>318.813609289174</v>
      </c>
      <c r="BW757" s="431" t="n">
        <f aca="false">(BA757*BG757+AS757*AF757)/(AF757+BA757)</f>
        <v>6786.88451109</v>
      </c>
      <c r="BX757" s="431" t="n">
        <f aca="false">BW757*0.65</f>
        <v>4411.4749322085</v>
      </c>
      <c r="BY757" s="431" t="n">
        <f aca="false">(BK757*BA757+AZ757*AF757)/BS757</f>
        <v>24.283171483533</v>
      </c>
      <c r="BZ757" s="431"/>
      <c r="CA757" s="672"/>
      <c r="CB757" s="431" t="n">
        <f aca="false">BO757</f>
        <v>97</v>
      </c>
      <c r="CC757" s="550" t="n">
        <v>19583</v>
      </c>
      <c r="CD757" s="412" t="n">
        <f aca="false">CC757+AF757/2</f>
        <v>21609</v>
      </c>
      <c r="CE757" s="422" t="n">
        <f aca="false">CD757/25000</f>
        <v>0.86436</v>
      </c>
      <c r="CF757" s="434" t="n">
        <f aca="false">6700/CD757*24</f>
        <v>7.44134388449257</v>
      </c>
      <c r="CG757" s="439"/>
      <c r="CH757" s="670"/>
      <c r="CI757" s="673" t="n">
        <f aca="false">9500/CC757*24</f>
        <v>11.6427513659807</v>
      </c>
      <c r="CJ757" s="454" t="n">
        <v>23.3</v>
      </c>
      <c r="CK757" s="454" t="n">
        <v>1.2</v>
      </c>
      <c r="CL757" s="668"/>
      <c r="CM757" s="677"/>
      <c r="CN757" s="677"/>
      <c r="CO757" s="550"/>
      <c r="CP757" s="550"/>
      <c r="CQ757" s="451"/>
      <c r="CR757" s="674" t="n">
        <v>0.95</v>
      </c>
      <c r="CT757" s="433" t="n">
        <f aca="false">3500/CD757*24</f>
        <v>3.88726919339164</v>
      </c>
      <c r="CU757" s="439" t="n">
        <v>4.53</v>
      </c>
      <c r="CV757" s="439"/>
      <c r="CW757" s="440"/>
      <c r="CX757" s="661"/>
      <c r="CY757" s="442"/>
      <c r="CZ757" s="443"/>
      <c r="DA757" s="443"/>
      <c r="DB757" s="443"/>
      <c r="DC757" s="443"/>
      <c r="DD757" s="444"/>
      <c r="DE757" s="441"/>
      <c r="DF757" s="675" t="n">
        <v>19512</v>
      </c>
      <c r="DG757" s="446" t="n">
        <f aca="false">DF757+AF757/2</f>
        <v>21538</v>
      </c>
      <c r="DH757" s="422" t="n">
        <f aca="false">DG757/25000</f>
        <v>0.86152</v>
      </c>
      <c r="DI757" s="447" t="n">
        <f aca="false">6700/DG757*24</f>
        <v>7.46587426873433</v>
      </c>
      <c r="DJ757" s="439" t="n">
        <v>7.76</v>
      </c>
      <c r="DK757" s="670" t="n">
        <v>2.4</v>
      </c>
      <c r="DL757" s="447" t="n">
        <f aca="false">9500/DG757*24</f>
        <v>10.5859411273099</v>
      </c>
      <c r="DM757" s="443" t="n">
        <v>23.2</v>
      </c>
      <c r="DN757" s="443" t="n">
        <v>1.98</v>
      </c>
      <c r="DO757" s="668" t="n">
        <v>7.77</v>
      </c>
      <c r="DP757" s="668"/>
      <c r="DQ757" s="668"/>
      <c r="DR757" s="550"/>
      <c r="DS757" s="550"/>
      <c r="DT757" s="451"/>
      <c r="DU757" s="674" t="n">
        <v>0.95</v>
      </c>
      <c r="DW757" s="447" t="n">
        <f aca="false">3500/DG757*24</f>
        <v>3.90008357321943</v>
      </c>
      <c r="DX757" s="439" t="n">
        <v>4.07</v>
      </c>
      <c r="DY757" s="439" t="n">
        <v>7.79</v>
      </c>
      <c r="DZ757" s="440" t="n">
        <v>15.8</v>
      </c>
      <c r="EA757" s="661" t="n">
        <f aca="false">DZ757*3.6</f>
        <v>56.88</v>
      </c>
      <c r="EB757" s="442" t="n">
        <v>8210</v>
      </c>
      <c r="EC757" s="443" t="n">
        <v>6.8</v>
      </c>
      <c r="ED757" s="443" t="n">
        <v>0.14</v>
      </c>
      <c r="EE757" s="443" t="n">
        <v>5.3</v>
      </c>
      <c r="EF757" s="443" t="n">
        <v>0.8</v>
      </c>
      <c r="EG757" s="444" t="n">
        <v>6</v>
      </c>
      <c r="EH757" s="441" t="n">
        <v>16</v>
      </c>
      <c r="EI757" s="430" t="n">
        <f aca="false">DY757</f>
        <v>7.79</v>
      </c>
      <c r="EJ757" s="448" t="n">
        <f aca="false">DZ757</f>
        <v>15.8</v>
      </c>
      <c r="EK757" s="449" t="n">
        <f aca="false">EA757</f>
        <v>56.88</v>
      </c>
      <c r="EL757" s="418" t="n">
        <f aca="false">EB757</f>
        <v>8210</v>
      </c>
      <c r="EM757" s="432" t="n">
        <f aca="false">EC757</f>
        <v>6.8</v>
      </c>
      <c r="EN757" s="432" t="n">
        <f aca="false">ED757</f>
        <v>0.14</v>
      </c>
      <c r="EO757" s="432" t="n">
        <f aca="false">EE757</f>
        <v>5.3</v>
      </c>
      <c r="EP757" s="432" t="n">
        <f aca="false">EF757</f>
        <v>0.8</v>
      </c>
      <c r="EQ757" s="431" t="n">
        <f aca="false">EG757</f>
        <v>6</v>
      </c>
      <c r="ER757" s="449" t="n">
        <f aca="false">EH757</f>
        <v>16</v>
      </c>
      <c r="ES757" s="450" t="n">
        <f aca="false">44000/(BA757+AF757)*24</f>
        <v>24.4744709945072</v>
      </c>
      <c r="ET757" s="451" t="n">
        <f aca="false">(BA757+AF757)/BA$6</f>
        <v>0.86294</v>
      </c>
      <c r="EU757" s="452" t="n">
        <f aca="false">BV757/1000/ES757*24</f>
        <v>0.312632972727273</v>
      </c>
      <c r="EV757" s="451" t="n">
        <f aca="false">EU757/$EU$6</f>
        <v>0.57894994949495</v>
      </c>
      <c r="EW757" s="514" t="n">
        <f aca="false">1-EM757/BY757</f>
        <v>0.719970679916697</v>
      </c>
      <c r="EX757" s="515" t="n">
        <f aca="false">BY757-EM757</f>
        <v>17.483171483533</v>
      </c>
      <c r="EY757" s="514" t="n">
        <f aca="false">1-EJ757/BU757</f>
        <v>0.493589743589743</v>
      </c>
      <c r="EZ757" s="515" t="n">
        <f aca="false">BU757-EJ757</f>
        <v>15.4</v>
      </c>
      <c r="FA757" s="451" t="n">
        <f aca="false">1-EK757/BV757</f>
        <v>0.821588544708554</v>
      </c>
      <c r="FB757" s="432" t="n">
        <f aca="false">BV757-EK757</f>
        <v>261.933609289174</v>
      </c>
      <c r="FC757" s="453"/>
      <c r="FD757" s="432"/>
      <c r="FE757" s="453" t="n">
        <f aca="false">1-EQ757/CB757</f>
        <v>0.938144329896907</v>
      </c>
      <c r="FF757" s="431" t="n">
        <f aca="false">CB757-EQ757</f>
        <v>91</v>
      </c>
      <c r="FG757" s="406" t="n">
        <v>57600</v>
      </c>
      <c r="FH757" s="665" t="n">
        <v>282</v>
      </c>
      <c r="FI757" s="454" t="n">
        <v>23.7</v>
      </c>
      <c r="FJ757" s="455"/>
      <c r="FK757" s="456" t="n">
        <f aca="false">3000/BS757*24</f>
        <v>1.66871393144367</v>
      </c>
      <c r="FL757" s="531" t="n">
        <v>2400</v>
      </c>
      <c r="FM757" s="456" t="n">
        <f aca="false">FL757/BS757*1000</f>
        <v>55.623797714789</v>
      </c>
      <c r="FN757" s="531" t="n">
        <v>4309</v>
      </c>
      <c r="FO757" s="533" t="n">
        <f aca="false">FN757/11.15/1.2/1000</f>
        <v>0.322047832585949</v>
      </c>
      <c r="FP757" s="450" t="n">
        <f aca="false">FN757/BS757*1000</f>
        <v>99.8678934804274</v>
      </c>
      <c r="FQ757" s="458" t="n">
        <v>25.2</v>
      </c>
      <c r="FR757" s="459" t="n">
        <f aca="false">FQ757/BS757*1000</f>
        <v>0.584049876005284</v>
      </c>
      <c r="FS757" s="460" t="n">
        <v>7.87</v>
      </c>
      <c r="FT757" s="440" t="n">
        <v>11</v>
      </c>
      <c r="FU757" s="661" t="n">
        <f aca="false">FT757*3.6</f>
        <v>39.6</v>
      </c>
      <c r="FV757" s="531" t="n">
        <v>4</v>
      </c>
      <c r="FW757" s="539" t="n">
        <v>0.16</v>
      </c>
      <c r="FX757" s="531" t="n">
        <v>8</v>
      </c>
      <c r="FY757" s="453" t="n">
        <f aca="false">1-FV757/(EG757+DD757)</f>
        <v>0.333333333333333</v>
      </c>
      <c r="FZ757" s="453" t="n">
        <f aca="false">1-FW757/EP757</f>
        <v>0.8</v>
      </c>
      <c r="GA757" s="430" t="n">
        <f aca="false">EP757-FW757</f>
        <v>0.64</v>
      </c>
      <c r="GB757" s="514" t="n">
        <f aca="false">1-FT757/EJ757</f>
        <v>0.30379746835443</v>
      </c>
      <c r="GC757" s="515" t="n">
        <f aca="false">(EJ757-FT757)</f>
        <v>4.8</v>
      </c>
      <c r="GD757" s="514" t="n">
        <f aca="false">1-FU757/EK757</f>
        <v>0.30379746835443</v>
      </c>
      <c r="GE757" s="528" t="n">
        <f aca="false">EK757-FU757</f>
        <v>17.28</v>
      </c>
      <c r="GF757" s="462" t="n">
        <f aca="false">4100/BS757*24</f>
        <v>2.28057570630635</v>
      </c>
      <c r="GG757" s="607" t="n">
        <v>12</v>
      </c>
      <c r="GH757" s="451" t="n">
        <f aca="false">GG757/80</f>
        <v>0.15</v>
      </c>
      <c r="GI757" s="406" t="n">
        <v>84</v>
      </c>
      <c r="GJ757" s="463" t="n">
        <f aca="false">GI757/GG757</f>
        <v>7</v>
      </c>
      <c r="GK757" s="464" t="n">
        <f aca="false">GG757/(BS757/24)*1000</f>
        <v>6.67485572577468</v>
      </c>
      <c r="GL757" s="465" t="n">
        <v>8.01</v>
      </c>
      <c r="GM757" s="530" t="n">
        <v>11.1</v>
      </c>
      <c r="GN757" s="407" t="n">
        <f aca="false">GM757*3.6</f>
        <v>39.96</v>
      </c>
      <c r="GO757" s="514" t="n">
        <f aca="false">1-GM757/FT757</f>
        <v>-0.00909090909090904</v>
      </c>
      <c r="GP757" s="451" t="n">
        <f aca="false">1-GN757/FU757</f>
        <v>-0.00909090909090904</v>
      </c>
      <c r="GQ757" s="440" t="n">
        <v>8</v>
      </c>
      <c r="GR757" s="456" t="n">
        <f aca="false">4300/BS757*24</f>
        <v>2.39182330173593</v>
      </c>
      <c r="GS757" s="532" t="n">
        <f aca="false">HC757</f>
        <v>11.3</v>
      </c>
      <c r="GT757" s="532" t="n">
        <f aca="false">HD757</f>
        <v>35.03</v>
      </c>
      <c r="GU757" s="514" t="n">
        <f aca="false">1-GS757/GM757</f>
        <v>-0.0180180180180181</v>
      </c>
      <c r="GV757" s="514" t="n">
        <f aca="false">1-GT757/GN757</f>
        <v>0.123373373373373</v>
      </c>
      <c r="GW757" s="514" t="n">
        <f aca="false">1-HC757/FT757</f>
        <v>-0.0272727272727273</v>
      </c>
      <c r="GX757" s="514" t="n">
        <f aca="false">1-HD757/FU757</f>
        <v>0.11540404040404</v>
      </c>
      <c r="GY757" s="463" t="n">
        <f aca="false">GK757/(FU757-HD757)</f>
        <v>1.46058112161371</v>
      </c>
      <c r="GZ757" s="406" t="n">
        <v>43520</v>
      </c>
      <c r="HA757" s="439" t="n">
        <v>8.33</v>
      </c>
      <c r="HB757" s="452" t="n">
        <v>8.16</v>
      </c>
      <c r="HC757" s="440" t="n">
        <v>11.3</v>
      </c>
      <c r="HD757" s="464" t="n">
        <f aca="false">HC757*3.1</f>
        <v>35.03</v>
      </c>
      <c r="HE757" s="464" t="n">
        <v>10.2</v>
      </c>
      <c r="HF757" s="464" t="n">
        <f aca="false">HE757*2.7</f>
        <v>27.54</v>
      </c>
      <c r="HH757" s="409" t="n">
        <v>8</v>
      </c>
      <c r="HI757" s="466" t="n">
        <v>7940</v>
      </c>
      <c r="HJ757" s="407" t="n">
        <f aca="false">HI757*0.67</f>
        <v>5319.8</v>
      </c>
      <c r="HK757" s="407"/>
      <c r="HL757" s="550"/>
      <c r="HM757" s="541" t="n">
        <v>5.2</v>
      </c>
      <c r="HN757" s="462" t="n">
        <v>3.8</v>
      </c>
      <c r="HO757" s="408" t="n">
        <v>0.14</v>
      </c>
      <c r="HP757" s="549" t="n">
        <v>0.2</v>
      </c>
      <c r="HQ757" s="519" t="n">
        <v>4.2</v>
      </c>
      <c r="HR757" s="520" t="n">
        <v>0.12</v>
      </c>
      <c r="HS757" s="521" t="n">
        <v>0.18</v>
      </c>
      <c r="HT757" s="522" t="n">
        <v>4</v>
      </c>
      <c r="HU757" s="523" t="n">
        <f aca="false">72500/BA757*24</f>
        <v>44.5069702007929</v>
      </c>
      <c r="HV757" s="514" t="n">
        <f aca="false">1-HC757/BE757</f>
        <v>0.637820512820513</v>
      </c>
      <c r="HW757" s="514" t="n">
        <f aca="false">1-HD757/BF757</f>
        <v>0.761115657392253</v>
      </c>
      <c r="HX757" s="514" t="n">
        <f aca="false">1-HN757/BK757</f>
        <v>0.858208955223881</v>
      </c>
      <c r="HY757" s="676"/>
    </row>
    <row r="758" s="689" customFormat="true" ht="16.05" hidden="false" customHeight="true" outlineLevel="0" collapsed="false">
      <c r="A758" s="401" t="n">
        <v>44240</v>
      </c>
      <c r="B758" s="516" t="n">
        <v>36538</v>
      </c>
      <c r="C758" s="403" t="n">
        <f aca="false">B758/$B$6</f>
        <v>0.73076</v>
      </c>
      <c r="D758" s="404" t="n">
        <v>8.17</v>
      </c>
      <c r="E758" s="405" t="n">
        <v>37.3</v>
      </c>
      <c r="F758" s="407" t="n">
        <f aca="false">E758*4.7</f>
        <v>175.31</v>
      </c>
      <c r="G758" s="407" t="n">
        <f aca="false">F758*B758/1000</f>
        <v>6405.47678</v>
      </c>
      <c r="H758" s="403" t="n">
        <f aca="false">G758/$G$6</f>
        <v>0.2562190712</v>
      </c>
      <c r="I758" s="406"/>
      <c r="J758" s="407"/>
      <c r="K758" s="408"/>
      <c r="L758" s="408"/>
      <c r="M758" s="408"/>
      <c r="N758" s="409"/>
      <c r="O758" s="409"/>
      <c r="P758" s="686" t="n">
        <v>3556</v>
      </c>
      <c r="Q758" s="410" t="n">
        <f aca="false">P758-R758-S758</f>
        <v>3556</v>
      </c>
      <c r="R758" s="687"/>
      <c r="S758" s="687"/>
      <c r="T758" s="404" t="n">
        <v>4.92</v>
      </c>
      <c r="U758" s="410" t="n">
        <f aca="false">V758/2.9</f>
        <v>2796.20689655172</v>
      </c>
      <c r="V758" s="406" t="n">
        <v>8109</v>
      </c>
      <c r="W758" s="406" t="n">
        <v>2040</v>
      </c>
      <c r="X758" s="688" t="n">
        <v>481</v>
      </c>
      <c r="Y758" s="404"/>
      <c r="Z758" s="405"/>
      <c r="AA758" s="406"/>
      <c r="AB758" s="406"/>
      <c r="AC758" s="408"/>
      <c r="AD758" s="408"/>
      <c r="AE758" s="408"/>
      <c r="AF758" s="479" t="n">
        <f aca="false">X758+Q758</f>
        <v>4037</v>
      </c>
      <c r="AG758" s="478" t="n">
        <f aca="false">AF758/$AF$6</f>
        <v>1.6148</v>
      </c>
      <c r="AH758" s="479" t="n">
        <f aca="false">AI758/2.9</f>
        <v>2470.24746184005</v>
      </c>
      <c r="AI758" s="479" t="n">
        <f aca="false">(V758*Q758+F758*X758)/AF758</f>
        <v>7163.71763933614</v>
      </c>
      <c r="AJ758" s="474" t="n">
        <f aca="false">(V758*Q758+X758*F758)/1000</f>
        <v>28919.92811</v>
      </c>
      <c r="AK758" s="478" t="n">
        <f aca="false">AJ758/$AJ$6</f>
        <v>1.28533013822222</v>
      </c>
      <c r="AL758" s="448" t="n">
        <v>56</v>
      </c>
      <c r="AM758" s="451"/>
      <c r="AN758" s="550" t="n">
        <v>4729</v>
      </c>
      <c r="AO758" s="550" t="n">
        <v>4739</v>
      </c>
      <c r="AP758" s="465" t="n">
        <v>7.43</v>
      </c>
      <c r="AQ758" s="440" t="n">
        <v>627</v>
      </c>
      <c r="AR758" s="474" t="n">
        <f aca="false">AQ758*3</f>
        <v>1881</v>
      </c>
      <c r="AS758" s="658" t="n">
        <f aca="false">AR758/AQ758</f>
        <v>3</v>
      </c>
      <c r="AT758" s="550" t="n">
        <v>4990</v>
      </c>
      <c r="AU758" s="440"/>
      <c r="AV758" s="458" t="n">
        <v>1.2</v>
      </c>
      <c r="AW758" s="465"/>
      <c r="AX758" s="465"/>
      <c r="AY758" s="458"/>
      <c r="AZ758" s="458"/>
      <c r="BA758" s="421" t="n">
        <f aca="false">CC758+DF758</f>
        <v>35800</v>
      </c>
      <c r="BB758" s="422" t="n">
        <f aca="false">BA758/$BA$6</f>
        <v>0.716</v>
      </c>
      <c r="BC758" s="440"/>
      <c r="BD758" s="668" t="n">
        <v>8.09</v>
      </c>
      <c r="BE758" s="669" t="n">
        <v>35.1</v>
      </c>
      <c r="BF758" s="407" t="n">
        <f aca="false">BE758*4.7</f>
        <v>164.97</v>
      </c>
      <c r="BG758" s="548" t="n">
        <v>9090</v>
      </c>
      <c r="BH758" s="407" t="n">
        <f aca="false">BG758*0.67</f>
        <v>6090.3</v>
      </c>
      <c r="BI758" s="550"/>
      <c r="BJ758" s="403"/>
      <c r="BK758" s="670" t="n">
        <v>23.7</v>
      </c>
      <c r="BL758" s="670" t="n">
        <v>12</v>
      </c>
      <c r="BM758" s="671" t="n">
        <v>9.3</v>
      </c>
      <c r="BN758" s="443" t="n">
        <v>1.3</v>
      </c>
      <c r="BO758" s="444" t="n">
        <v>216</v>
      </c>
      <c r="BP758" s="444" t="n">
        <v>32</v>
      </c>
      <c r="BQ758" s="668" t="n">
        <v>5.83</v>
      </c>
      <c r="BR758" s="422" t="n">
        <f aca="false">BQ758/$BQ$6</f>
        <v>0.809722222222222</v>
      </c>
      <c r="BS758" s="410" t="n">
        <f aca="false">BA758+AF758</f>
        <v>39837</v>
      </c>
      <c r="BT758" s="430" t="n">
        <f aca="false">(BD758*BA758+AP758*AF758)/(AF758+BA758)</f>
        <v>8.02311695157768</v>
      </c>
      <c r="BU758" s="431" t="n">
        <f aca="false">(AQ758*Y758+BA758*BE758)/(BA758+Y758)</f>
        <v>35.1</v>
      </c>
      <c r="BV758" s="431" t="n">
        <f aca="false">(BA758*BF758+AR758*AF758)/(AF758+BA758)</f>
        <v>338.868966036599</v>
      </c>
      <c r="BW758" s="431" t="n">
        <f aca="false">(BA758*BG758+AS758*AF758)/(AF758+BA758)</f>
        <v>8169.14202876723</v>
      </c>
      <c r="BX758" s="431" t="n">
        <f aca="false">BW758*0.65</f>
        <v>5309.9423186987</v>
      </c>
      <c r="BY758" s="431" t="n">
        <f aca="false">(BK758*BA758+AZ758*AF758)/BS758</f>
        <v>21.2982905339257</v>
      </c>
      <c r="BZ758" s="431"/>
      <c r="CA758" s="672"/>
      <c r="CB758" s="431" t="n">
        <f aca="false">BO758</f>
        <v>216</v>
      </c>
      <c r="CC758" s="550" t="n">
        <v>18386</v>
      </c>
      <c r="CD758" s="412" t="n">
        <f aca="false">CC758+AF758/2</f>
        <v>20404.5</v>
      </c>
      <c r="CE758" s="422" t="n">
        <f aca="false">CD758/25000</f>
        <v>0.81618</v>
      </c>
      <c r="CF758" s="434" t="n">
        <f aca="false">6700/CD758*24</f>
        <v>7.88061457031537</v>
      </c>
      <c r="CG758" s="439" t="n">
        <v>7.83</v>
      </c>
      <c r="CH758" s="670" t="n">
        <v>2.7</v>
      </c>
      <c r="CI758" s="673" t="n">
        <f aca="false">9500/CC758*24</f>
        <v>12.4007396932449</v>
      </c>
      <c r="CJ758" s="454" t="n">
        <v>23.3</v>
      </c>
      <c r="CK758" s="454" t="n">
        <v>1.12</v>
      </c>
      <c r="CL758" s="668" t="n">
        <v>7.8</v>
      </c>
      <c r="CM758" s="677"/>
      <c r="CN758" s="677"/>
      <c r="CO758" s="550"/>
      <c r="CP758" s="550"/>
      <c r="CQ758" s="451"/>
      <c r="CR758" s="674" t="n">
        <v>0.94</v>
      </c>
      <c r="CT758" s="433" t="n">
        <f aca="false">3500/CD758*24</f>
        <v>4.11673895464236</v>
      </c>
      <c r="CU758" s="439" t="n">
        <v>4.94</v>
      </c>
      <c r="CV758" s="439" t="n">
        <v>8.02</v>
      </c>
      <c r="CW758" s="440" t="n">
        <v>14.4</v>
      </c>
      <c r="CX758" s="661" t="n">
        <f aca="false">CW758*3.6</f>
        <v>51.84</v>
      </c>
      <c r="CY758" s="442" t="n">
        <v>7580</v>
      </c>
      <c r="CZ758" s="443" t="n">
        <v>4</v>
      </c>
      <c r="DA758" s="443" t="n">
        <v>0.27</v>
      </c>
      <c r="DB758" s="443" t="n">
        <v>3.3</v>
      </c>
      <c r="DC758" s="443" t="n">
        <v>0.6</v>
      </c>
      <c r="DD758" s="444" t="n">
        <v>4</v>
      </c>
      <c r="DE758" s="441" t="n">
        <v>16</v>
      </c>
      <c r="DF758" s="675" t="n">
        <v>17414</v>
      </c>
      <c r="DG758" s="446" t="n">
        <f aca="false">DF758+AF758/2</f>
        <v>19432.5</v>
      </c>
      <c r="DH758" s="422" t="n">
        <f aca="false">DG758/25000</f>
        <v>0.7773</v>
      </c>
      <c r="DI758" s="447" t="n">
        <f aca="false">6700/DG758*24</f>
        <v>8.27479737553068</v>
      </c>
      <c r="DJ758" s="439"/>
      <c r="DK758" s="670"/>
      <c r="DL758" s="447" t="n">
        <f aca="false">9500/DG758*24</f>
        <v>11.7329216518719</v>
      </c>
      <c r="DM758" s="443" t="n">
        <v>23.4</v>
      </c>
      <c r="DN758" s="443" t="n">
        <v>2.03</v>
      </c>
      <c r="DO758" s="668"/>
      <c r="DP758" s="668"/>
      <c r="DQ758" s="668"/>
      <c r="DR758" s="550"/>
      <c r="DS758" s="550"/>
      <c r="DT758" s="451"/>
      <c r="DU758" s="674" t="n">
        <v>0.94</v>
      </c>
      <c r="DW758" s="447" t="n">
        <f aca="false">3500/DG758*24</f>
        <v>4.32265534542648</v>
      </c>
      <c r="DX758" s="439" t="n">
        <v>4.92</v>
      </c>
      <c r="DY758" s="439"/>
      <c r="DZ758" s="440"/>
      <c r="EA758" s="661"/>
      <c r="EB758" s="442"/>
      <c r="EC758" s="443"/>
      <c r="ED758" s="443"/>
      <c r="EE758" s="443"/>
      <c r="EF758" s="443"/>
      <c r="EG758" s="444"/>
      <c r="EH758" s="441"/>
      <c r="EI758" s="430" t="n">
        <f aca="false">CV758</f>
        <v>8.02</v>
      </c>
      <c r="EJ758" s="448" t="n">
        <f aca="false">CW758</f>
        <v>14.4</v>
      </c>
      <c r="EK758" s="449" t="n">
        <f aca="false">CX758</f>
        <v>51.84</v>
      </c>
      <c r="EL758" s="418" t="n">
        <f aca="false">CY758</f>
        <v>7580</v>
      </c>
      <c r="EM758" s="432" t="n">
        <f aca="false">CZ758</f>
        <v>4</v>
      </c>
      <c r="EN758" s="432" t="n">
        <f aca="false">DA758</f>
        <v>0.27</v>
      </c>
      <c r="EO758" s="432" t="n">
        <f aca="false">DB758</f>
        <v>3.3</v>
      </c>
      <c r="EP758" s="432" t="n">
        <f aca="false">DC758</f>
        <v>0.6</v>
      </c>
      <c r="EQ758" s="431" t="n">
        <f aca="false">DD758</f>
        <v>4</v>
      </c>
      <c r="ER758" s="449" t="n">
        <f aca="false">DE758</f>
        <v>16</v>
      </c>
      <c r="ES758" s="450" t="n">
        <f aca="false">44000/(BA758+AF758)*24</f>
        <v>26.5080201822426</v>
      </c>
      <c r="ET758" s="451" t="n">
        <f aca="false">(BA758+AF758)/BA$6</f>
        <v>0.79674</v>
      </c>
      <c r="EU758" s="452" t="n">
        <f aca="false">BV758/1000/ES758*24</f>
        <v>0.306807340909091</v>
      </c>
      <c r="EV758" s="451" t="n">
        <f aca="false">EU758/$EU$6</f>
        <v>0.568161742424242</v>
      </c>
      <c r="EW758" s="514" t="n">
        <f aca="false">1-EM758/BY758</f>
        <v>0.812191499893925</v>
      </c>
      <c r="EX758" s="515" t="n">
        <f aca="false">BY758-EM758</f>
        <v>17.2982905339257</v>
      </c>
      <c r="EY758" s="514" t="n">
        <f aca="false">1-EJ758/BU758</f>
        <v>0.58974358974359</v>
      </c>
      <c r="EZ758" s="515" t="n">
        <f aca="false">BU758-EJ758</f>
        <v>20.7</v>
      </c>
      <c r="FA758" s="451" t="n">
        <f aca="false">1-EK758/BV758</f>
        <v>0.847020514724854</v>
      </c>
      <c r="FB758" s="432" t="n">
        <f aca="false">BV758-EK758</f>
        <v>287.028966036599</v>
      </c>
      <c r="FC758" s="453"/>
      <c r="FD758" s="432"/>
      <c r="FE758" s="453" t="n">
        <f aca="false">1-EQ758/CB758</f>
        <v>0.981481481481482</v>
      </c>
      <c r="FF758" s="431" t="n">
        <f aca="false">CB758-EQ758</f>
        <v>212</v>
      </c>
      <c r="FG758" s="406" t="n">
        <v>57600</v>
      </c>
      <c r="FH758" s="665" t="n">
        <v>372</v>
      </c>
      <c r="FI758" s="454" t="n">
        <v>32.32</v>
      </c>
      <c r="FJ758" s="455"/>
      <c r="FK758" s="456" t="n">
        <f aca="false">3000/BS758*24</f>
        <v>1.80736501242563</v>
      </c>
      <c r="FL758" s="531" t="n">
        <v>2200</v>
      </c>
      <c r="FM758" s="456" t="n">
        <f aca="false">FL758/BS758*1000</f>
        <v>55.2250420463388</v>
      </c>
      <c r="FN758" s="531" t="n">
        <v>3892</v>
      </c>
      <c r="FO758" s="533" t="n">
        <f aca="false">FN758/11.15/1.2/1000</f>
        <v>0.290881913303438</v>
      </c>
      <c r="FP758" s="450" t="n">
        <f aca="false">FN758/BS758*1000</f>
        <v>97.6981198383412</v>
      </c>
      <c r="FQ758" s="458" t="n">
        <v>25.2</v>
      </c>
      <c r="FR758" s="459" t="n">
        <f aca="false">FQ758/BS758*1000</f>
        <v>0.632577754348972</v>
      </c>
      <c r="FS758" s="460" t="n">
        <v>7.94</v>
      </c>
      <c r="FT758" s="440" t="n">
        <v>11.9</v>
      </c>
      <c r="FU758" s="661" t="n">
        <f aca="false">FT758*3.6</f>
        <v>42.84</v>
      </c>
      <c r="FV758" s="531" t="n">
        <v>12</v>
      </c>
      <c r="FW758" s="539" t="n">
        <v>0.16</v>
      </c>
      <c r="FX758" s="531" t="n">
        <v>8</v>
      </c>
      <c r="FY758" s="453" t="n">
        <f aca="false">1-FV758/(EG758+DD758)</f>
        <v>-2</v>
      </c>
      <c r="FZ758" s="453" t="n">
        <f aca="false">1-FW758/EP758</f>
        <v>0.733333333333333</v>
      </c>
      <c r="GA758" s="430" t="n">
        <f aca="false">EP758-FW758</f>
        <v>0.44</v>
      </c>
      <c r="GB758" s="514" t="n">
        <f aca="false">1-FT758/EJ758</f>
        <v>0.173611111111111</v>
      </c>
      <c r="GC758" s="515" t="n">
        <f aca="false">(EJ758-FT758)</f>
        <v>2.5</v>
      </c>
      <c r="GD758" s="514" t="n">
        <f aca="false">1-FU758/EK758</f>
        <v>0.173611111111111</v>
      </c>
      <c r="GE758" s="528" t="n">
        <f aca="false">EK758-FU758</f>
        <v>9</v>
      </c>
      <c r="GF758" s="462" t="n">
        <f aca="false">4100/BS758*24</f>
        <v>2.4700655169817</v>
      </c>
      <c r="GG758" s="607" t="n">
        <v>12</v>
      </c>
      <c r="GH758" s="451" t="n">
        <f aca="false">GG758/80</f>
        <v>0.15</v>
      </c>
      <c r="GI758" s="406" t="n">
        <v>84</v>
      </c>
      <c r="GJ758" s="463" t="n">
        <f aca="false">GI758/GG758</f>
        <v>7</v>
      </c>
      <c r="GK758" s="464" t="n">
        <f aca="false">GG758/(BS758/24)*1000</f>
        <v>7.22946004970254</v>
      </c>
      <c r="GL758" s="465" t="n">
        <v>8.07</v>
      </c>
      <c r="GM758" s="530" t="n">
        <v>11.9</v>
      </c>
      <c r="GN758" s="407" t="n">
        <f aca="false">GM758*3.6</f>
        <v>42.84</v>
      </c>
      <c r="GO758" s="514" t="n">
        <f aca="false">1-GM758/FT758</f>
        <v>0</v>
      </c>
      <c r="GP758" s="451" t="n">
        <f aca="false">1-GN758/FU758</f>
        <v>0</v>
      </c>
      <c r="GQ758" s="440" t="n">
        <v>8</v>
      </c>
      <c r="GR758" s="456" t="n">
        <f aca="false">4300/BS758*24</f>
        <v>2.59055651781008</v>
      </c>
      <c r="GS758" s="532" t="n">
        <f aca="false">HC758</f>
        <v>11.5</v>
      </c>
      <c r="GT758" s="532" t="n">
        <f aca="false">HD758</f>
        <v>35.65</v>
      </c>
      <c r="GU758" s="514" t="n">
        <f aca="false">1-GS758/GM758</f>
        <v>0.0336134453781513</v>
      </c>
      <c r="GV758" s="514" t="n">
        <f aca="false">1-GT758/GN758</f>
        <v>0.167833800186741</v>
      </c>
      <c r="GW758" s="514" t="n">
        <f aca="false">1-HC758/FT758</f>
        <v>0.0336134453781513</v>
      </c>
      <c r="GX758" s="514" t="n">
        <f aca="false">1-HD758/FU758</f>
        <v>0.167833800186741</v>
      </c>
      <c r="GY758" s="463" t="n">
        <f aca="false">GK758/(FU758-HD758)</f>
        <v>1.00548818493777</v>
      </c>
      <c r="GZ758" s="406" t="n">
        <v>40055</v>
      </c>
      <c r="HA758" s="439" t="n">
        <v>8.3</v>
      </c>
      <c r="HB758" s="452" t="n">
        <v>8.13</v>
      </c>
      <c r="HC758" s="440" t="n">
        <v>11.5</v>
      </c>
      <c r="HD758" s="464" t="n">
        <f aca="false">HC758*3.1</f>
        <v>35.65</v>
      </c>
      <c r="HE758" s="464" t="n">
        <v>11.3</v>
      </c>
      <c r="HF758" s="464" t="n">
        <f aca="false">HE758*2.7</f>
        <v>30.51</v>
      </c>
      <c r="HH758" s="409" t="n">
        <v>10</v>
      </c>
      <c r="HI758" s="466" t="n">
        <v>7600</v>
      </c>
      <c r="HJ758" s="407" t="n">
        <f aca="false">HI758*0.67</f>
        <v>5092</v>
      </c>
      <c r="HK758" s="407"/>
      <c r="HL758" s="550"/>
      <c r="HM758" s="541" t="n">
        <v>4.5</v>
      </c>
      <c r="HN758" s="462" t="n">
        <v>3.24</v>
      </c>
      <c r="HO758" s="408" t="n">
        <v>0.17</v>
      </c>
      <c r="HP758" s="549" t="n">
        <v>0.01</v>
      </c>
      <c r="HQ758" s="519" t="n">
        <v>3.7</v>
      </c>
      <c r="HR758" s="520" t="n">
        <v>0.18</v>
      </c>
      <c r="HS758" s="521" t="n">
        <v>0.16</v>
      </c>
      <c r="HT758" s="522" t="n">
        <v>4</v>
      </c>
      <c r="HU758" s="523" t="n">
        <f aca="false">72500/BA758*24</f>
        <v>48.6033519553073</v>
      </c>
      <c r="HV758" s="514" t="n">
        <f aca="false">1-HC758/BE758</f>
        <v>0.672364672364672</v>
      </c>
      <c r="HW758" s="514" t="n">
        <f aca="false">1-HD758/BF758</f>
        <v>0.783900103049039</v>
      </c>
      <c r="HX758" s="514" t="n">
        <f aca="false">1-HN758/BK758</f>
        <v>0.863291139240506</v>
      </c>
      <c r="HY758" s="676"/>
    </row>
    <row r="759" customFormat="false" ht="16.05" hidden="false" customHeight="true" outlineLevel="0" collapsed="false">
      <c r="A759" s="486" t="n">
        <v>44241</v>
      </c>
      <c r="B759" s="487" t="n">
        <v>38761</v>
      </c>
      <c r="C759" s="488" t="n">
        <f aca="false">B759/$B$6</f>
        <v>0.77522</v>
      </c>
      <c r="D759" s="489" t="n">
        <v>8.09</v>
      </c>
      <c r="E759" s="490" t="n">
        <v>53.9</v>
      </c>
      <c r="F759" s="491" t="n">
        <f aca="false">E759*4.7</f>
        <v>253.33</v>
      </c>
      <c r="G759" s="491" t="n">
        <f aca="false">F759*B759/1000</f>
        <v>9819.32413</v>
      </c>
      <c r="H759" s="488" t="n">
        <f aca="false">G759/$G$6</f>
        <v>0.3927729652</v>
      </c>
      <c r="I759" s="491"/>
      <c r="J759" s="491"/>
      <c r="K759" s="492"/>
      <c r="L759" s="492"/>
      <c r="M759" s="492"/>
      <c r="N759" s="493"/>
      <c r="O759" s="493"/>
      <c r="P759" s="491" t="n">
        <v>3558</v>
      </c>
      <c r="Q759" s="410" t="n">
        <f aca="false">P759-R759-S759</f>
        <v>3558</v>
      </c>
      <c r="R759" s="491"/>
      <c r="S759" s="491"/>
      <c r="T759" s="489" t="n">
        <v>4.99</v>
      </c>
      <c r="U759" s="410" t="n">
        <f aca="false">V759/2.9</f>
        <v>2885.51724137931</v>
      </c>
      <c r="V759" s="491" t="n">
        <v>8368</v>
      </c>
      <c r="W759" s="491" t="n">
        <v>2316</v>
      </c>
      <c r="X759" s="690" t="n">
        <v>461</v>
      </c>
      <c r="Y759" s="489"/>
      <c r="Z759" s="490"/>
      <c r="AA759" s="491"/>
      <c r="AB759" s="491"/>
      <c r="AC759" s="492"/>
      <c r="AD759" s="492"/>
      <c r="AE759" s="492"/>
      <c r="AF759" s="479" t="n">
        <f aca="false">X759+Q759</f>
        <v>4019</v>
      </c>
      <c r="AG759" s="478" t="n">
        <f aca="false">AF759/$AF$6</f>
        <v>1.6076</v>
      </c>
      <c r="AH759" s="479" t="n">
        <f aca="false">AI759/2.9</f>
        <v>2564.55364003741</v>
      </c>
      <c r="AI759" s="479" t="n">
        <f aca="false">(V759*Q759+F759*X759)/AF759</f>
        <v>7437.20555610848</v>
      </c>
      <c r="AJ759" s="474" t="n">
        <f aca="false">(V759*Q759+X759*F759)/1000</f>
        <v>29890.12913</v>
      </c>
      <c r="AK759" s="478" t="n">
        <f aca="false">AJ759/$AJ$6</f>
        <v>1.32845018355556</v>
      </c>
      <c r="AL759" s="448" t="n">
        <v>57</v>
      </c>
      <c r="AM759" s="500"/>
      <c r="AN759" s="551" t="n">
        <v>4627</v>
      </c>
      <c r="AO759" s="551" t="n">
        <v>4653</v>
      </c>
      <c r="AP759" s="508" t="n">
        <v>7.27</v>
      </c>
      <c r="AQ759" s="495" t="n">
        <v>702</v>
      </c>
      <c r="AR759" s="474" t="n">
        <f aca="false">AQ759*3</f>
        <v>2106</v>
      </c>
      <c r="AS759" s="658" t="n">
        <f aca="false">AR759/AQ759</f>
        <v>3</v>
      </c>
      <c r="AT759" s="551" t="n">
        <v>5050</v>
      </c>
      <c r="AU759" s="495"/>
      <c r="AV759" s="504" t="n">
        <v>1.5</v>
      </c>
      <c r="AW759" s="508"/>
      <c r="AX759" s="508"/>
      <c r="AY759" s="504"/>
      <c r="AZ759" s="504"/>
      <c r="BA759" s="421" t="n">
        <f aca="false">CC759+DF759</f>
        <v>38655</v>
      </c>
      <c r="BB759" s="422" t="n">
        <f aca="false">BA759/$BA$6</f>
        <v>0.7731</v>
      </c>
      <c r="BC759" s="495"/>
      <c r="BD759" s="678" t="n">
        <v>8.09</v>
      </c>
      <c r="BE759" s="679" t="n">
        <v>49.5</v>
      </c>
      <c r="BF759" s="499" t="n">
        <f aca="false">BE759*4.7</f>
        <v>232.65</v>
      </c>
      <c r="BG759" s="680" t="n">
        <v>9370</v>
      </c>
      <c r="BH759" s="491" t="n">
        <f aca="false">BG759*0.67</f>
        <v>6277.9</v>
      </c>
      <c r="BI759" s="491"/>
      <c r="BJ759" s="488"/>
      <c r="BK759" s="681" t="n">
        <v>24.6</v>
      </c>
      <c r="BL759" s="681" t="n">
        <v>14.4</v>
      </c>
      <c r="BM759" s="682" t="n">
        <v>7.2</v>
      </c>
      <c r="BN759" s="498" t="n">
        <v>1.5</v>
      </c>
      <c r="BO759" s="499" t="n">
        <v>137</v>
      </c>
      <c r="BP759" s="499" t="n">
        <v>32</v>
      </c>
      <c r="BQ759" s="678" t="n">
        <v>5.57</v>
      </c>
      <c r="BR759" s="422" t="n">
        <f aca="false">BQ759/$BQ$6</f>
        <v>0.773611111111111</v>
      </c>
      <c r="BS759" s="410" t="n">
        <f aca="false">BA759+AF759</f>
        <v>42674</v>
      </c>
      <c r="BT759" s="430" t="n">
        <f aca="false">(BD759*BA759+AP759*AF759)/(AF759+BA759)</f>
        <v>8.0127731171205</v>
      </c>
      <c r="BU759" s="431" t="n">
        <f aca="false">(AQ759*Y759+BA759*BE759)/(BA759+Y759)</f>
        <v>49.5</v>
      </c>
      <c r="BV759" s="431" t="n">
        <f aca="false">(BA759*BF759+AR759*AF759)/(AF759+BA759)</f>
        <v>409.080464685757</v>
      </c>
      <c r="BW759" s="431" t="n">
        <f aca="false">(BA759*BG759+AS759*AF759)/(AF759+BA759)</f>
        <v>8487.82413178985</v>
      </c>
      <c r="BX759" s="431" t="n">
        <f aca="false">BW759*0.65</f>
        <v>5517.0856856634</v>
      </c>
      <c r="BY759" s="431" t="n">
        <f aca="false">(BK759*BA759+AZ759*AF759)/BS759</f>
        <v>22.2831935136148</v>
      </c>
      <c r="BZ759" s="431"/>
      <c r="CA759" s="672"/>
      <c r="CB759" s="431" t="n">
        <f aca="false">BO759</f>
        <v>137</v>
      </c>
      <c r="CC759" s="551" t="n">
        <v>20210</v>
      </c>
      <c r="CD759" s="412" t="n">
        <f aca="false">CC759+AF759/2</f>
        <v>22219.5</v>
      </c>
      <c r="CE759" s="422" t="n">
        <f aca="false">CD759/25000</f>
        <v>0.88878</v>
      </c>
      <c r="CF759" s="434" t="n">
        <f aca="false">6700/CD759*24</f>
        <v>7.23688651859853</v>
      </c>
      <c r="CG759" s="494"/>
      <c r="CH759" s="681"/>
      <c r="CI759" s="673" t="n">
        <f aca="false">9500/CC759*24</f>
        <v>11.2815437902029</v>
      </c>
      <c r="CJ759" s="502" t="n">
        <v>23.2</v>
      </c>
      <c r="CK759" s="502" t="n">
        <v>1.06</v>
      </c>
      <c r="CL759" s="678"/>
      <c r="CM759" s="677"/>
      <c r="CN759" s="677"/>
      <c r="CO759" s="551"/>
      <c r="CP759" s="551"/>
      <c r="CQ759" s="500"/>
      <c r="CR759" s="500" t="n">
        <v>0.95</v>
      </c>
      <c r="CT759" s="433" t="n">
        <f aca="false">3500/CD759*24</f>
        <v>3.78046310673057</v>
      </c>
      <c r="CU759" s="494" t="n">
        <v>4.97</v>
      </c>
      <c r="CV759" s="494"/>
      <c r="CW759" s="495"/>
      <c r="CX759" s="496"/>
      <c r="CY759" s="497"/>
      <c r="CZ759" s="498"/>
      <c r="DA759" s="498"/>
      <c r="DB759" s="498"/>
      <c r="DC759" s="498"/>
      <c r="DD759" s="499"/>
      <c r="DE759" s="499"/>
      <c r="DF759" s="551" t="n">
        <v>18445</v>
      </c>
      <c r="DG759" s="446" t="n">
        <f aca="false">DF759+AF759/2</f>
        <v>20454.5</v>
      </c>
      <c r="DH759" s="422" t="n">
        <f aca="false">DG759/25000</f>
        <v>0.81818</v>
      </c>
      <c r="DI759" s="447" t="n">
        <f aca="false">6700/DG759*24</f>
        <v>7.86135080300179</v>
      </c>
      <c r="DJ759" s="494" t="n">
        <v>7.7</v>
      </c>
      <c r="DK759" s="681" t="n">
        <v>2.8</v>
      </c>
      <c r="DL759" s="447" t="n">
        <f aca="false">9500/DG759*24</f>
        <v>11.1466914370921</v>
      </c>
      <c r="DM759" s="683" t="n">
        <v>23.1</v>
      </c>
      <c r="DN759" s="683" t="n">
        <v>1.84</v>
      </c>
      <c r="DO759" s="684" t="n">
        <v>7.78</v>
      </c>
      <c r="DP759" s="684"/>
      <c r="DQ759" s="684"/>
      <c r="DR759" s="551"/>
      <c r="DS759" s="551"/>
      <c r="DT759" s="500"/>
      <c r="DU759" s="500" t="n">
        <v>0.95</v>
      </c>
      <c r="DW759" s="447" t="n">
        <f aca="false">3500/DG759*24</f>
        <v>4.10667579261287</v>
      </c>
      <c r="DX759" s="494" t="n">
        <v>4.82</v>
      </c>
      <c r="DY759" s="494" t="n">
        <v>7.89</v>
      </c>
      <c r="DZ759" s="495" t="n">
        <v>14.2</v>
      </c>
      <c r="EA759" s="496" t="n">
        <f aca="false">DZ759*3.6</f>
        <v>51.12</v>
      </c>
      <c r="EB759" s="497" t="n">
        <v>7840</v>
      </c>
      <c r="EC759" s="498" t="n">
        <v>5.4</v>
      </c>
      <c r="ED759" s="498" t="n">
        <v>0.25</v>
      </c>
      <c r="EE759" s="498" t="n">
        <v>4.2</v>
      </c>
      <c r="EF759" s="498" t="n">
        <v>0.65</v>
      </c>
      <c r="EG759" s="499" t="n">
        <v>4</v>
      </c>
      <c r="EH759" s="496" t="n">
        <v>16</v>
      </c>
      <c r="EI759" s="430" t="n">
        <f aca="false">DY759</f>
        <v>7.89</v>
      </c>
      <c r="EJ759" s="448" t="n">
        <f aca="false">DZ759</f>
        <v>14.2</v>
      </c>
      <c r="EK759" s="449" t="n">
        <f aca="false">EA759</f>
        <v>51.12</v>
      </c>
      <c r="EL759" s="418" t="n">
        <f aca="false">EB759</f>
        <v>7840</v>
      </c>
      <c r="EM759" s="432" t="n">
        <f aca="false">EC759</f>
        <v>5.4</v>
      </c>
      <c r="EN759" s="432" t="n">
        <f aca="false">ED759</f>
        <v>0.25</v>
      </c>
      <c r="EO759" s="432" t="n">
        <f aca="false">EE759</f>
        <v>4.2</v>
      </c>
      <c r="EP759" s="432" t="n">
        <f aca="false">EF759</f>
        <v>0.65</v>
      </c>
      <c r="EQ759" s="431" t="n">
        <f aca="false">EG759</f>
        <v>4</v>
      </c>
      <c r="ER759" s="449" t="n">
        <f aca="false">EH759</f>
        <v>16</v>
      </c>
      <c r="ES759" s="450" t="n">
        <f aca="false">44000/(BA759+AF759)*24</f>
        <v>24.7457468247645</v>
      </c>
      <c r="ET759" s="451" t="n">
        <f aca="false">(BA759+AF759)/BA$6</f>
        <v>0.85348</v>
      </c>
      <c r="EU759" s="452" t="n">
        <f aca="false">BV759/1000/ES759*24</f>
        <v>0.396752267045454</v>
      </c>
      <c r="EV759" s="451" t="n">
        <f aca="false">EU759/$EU$6</f>
        <v>0.734726420454545</v>
      </c>
      <c r="EW759" s="514" t="n">
        <f aca="false">1-EM759/BY759</f>
        <v>0.757664896788665</v>
      </c>
      <c r="EX759" s="515" t="n">
        <f aca="false">BY759-EM759</f>
        <v>16.8831935136149</v>
      </c>
      <c r="EY759" s="514" t="n">
        <f aca="false">1-EJ759/BU759</f>
        <v>0.713131313131313</v>
      </c>
      <c r="EZ759" s="515" t="n">
        <f aca="false">BU759-EJ759</f>
        <v>35.3</v>
      </c>
      <c r="FA759" s="451" t="n">
        <f aca="false">1-EK759/BV759</f>
        <v>0.875036809593759</v>
      </c>
      <c r="FB759" s="432" t="n">
        <f aca="false">BV759-EK759</f>
        <v>357.960464685757</v>
      </c>
      <c r="FC759" s="453"/>
      <c r="FD759" s="432"/>
      <c r="FE759" s="453" t="n">
        <f aca="false">1-EQ759/CB759</f>
        <v>0.970802919708029</v>
      </c>
      <c r="FF759" s="431" t="n">
        <f aca="false">CB759-EQ759</f>
        <v>133</v>
      </c>
      <c r="FG759" s="491" t="n">
        <v>57600</v>
      </c>
      <c r="FH759" s="602" t="n">
        <v>307</v>
      </c>
      <c r="FI759" s="502" t="n">
        <v>27.48</v>
      </c>
      <c r="FJ759" s="488"/>
      <c r="FK759" s="456" t="n">
        <f aca="false">3000/BS759*24</f>
        <v>1.6872100107794</v>
      </c>
      <c r="FL759" s="491" t="n">
        <v>2200</v>
      </c>
      <c r="FM759" s="456" t="n">
        <f aca="false">FL759/BS759*1000</f>
        <v>51.5536392182594</v>
      </c>
      <c r="FN759" s="491" t="n">
        <v>3475</v>
      </c>
      <c r="FO759" s="533" t="n">
        <f aca="false">FN759/11.15/1.2/1000</f>
        <v>0.259715994020927</v>
      </c>
      <c r="FP759" s="450" t="n">
        <f aca="false">FN759/BS759*1000</f>
        <v>81.4313164924779</v>
      </c>
      <c r="FQ759" s="492" t="n">
        <v>25.2</v>
      </c>
      <c r="FR759" s="459" t="n">
        <f aca="false">FQ759/BS759*1000</f>
        <v>0.590523503772789</v>
      </c>
      <c r="FS759" s="505" t="n">
        <v>7.9</v>
      </c>
      <c r="FT759" s="536" t="n">
        <v>11.4</v>
      </c>
      <c r="FU759" s="496" t="n">
        <f aca="false">FT759*3.6</f>
        <v>41.04</v>
      </c>
      <c r="FV759" s="491" t="n">
        <v>14</v>
      </c>
      <c r="FW759" s="505" t="n">
        <v>0.18</v>
      </c>
      <c r="FX759" s="491" t="n">
        <v>8</v>
      </c>
      <c r="FY759" s="453" t="n">
        <f aca="false">1-FV759/(EG759+DD759)</f>
        <v>-2.5</v>
      </c>
      <c r="FZ759" s="453" t="n">
        <f aca="false">1-FW759/EP759</f>
        <v>0.723076923076923</v>
      </c>
      <c r="GA759" s="430" t="n">
        <f aca="false">EP759-FW759</f>
        <v>0.47</v>
      </c>
      <c r="GB759" s="514" t="n">
        <f aca="false">1-FT759/EJ759</f>
        <v>0.197183098591549</v>
      </c>
      <c r="GC759" s="515" t="n">
        <f aca="false">(EJ759-FT759)</f>
        <v>2.8</v>
      </c>
      <c r="GD759" s="514" t="n">
        <f aca="false">1-FU759/EK759</f>
        <v>0.197183098591549</v>
      </c>
      <c r="GE759" s="528" t="n">
        <f aca="false">EK759-FU759</f>
        <v>10.08</v>
      </c>
      <c r="GF759" s="462" t="n">
        <f aca="false">4100/BS759*24</f>
        <v>2.30585368139851</v>
      </c>
      <c r="GG759" s="491" t="n">
        <v>12</v>
      </c>
      <c r="GH759" s="451" t="n">
        <f aca="false">GG759/80</f>
        <v>0.15</v>
      </c>
      <c r="GI759" s="406" t="n">
        <v>84</v>
      </c>
      <c r="GJ759" s="463" t="n">
        <f aca="false">GI759/GG759</f>
        <v>7</v>
      </c>
      <c r="GK759" s="464" t="n">
        <f aca="false">GG759/(BS759/24)*1000</f>
        <v>6.74884004311759</v>
      </c>
      <c r="GL759" s="508" t="n">
        <v>8.05</v>
      </c>
      <c r="GM759" s="536" t="n">
        <v>11.5</v>
      </c>
      <c r="GN759" s="407" t="n">
        <f aca="false">GM759*3.6</f>
        <v>41.4</v>
      </c>
      <c r="GO759" s="514" t="n">
        <f aca="false">1-GM759/FT759</f>
        <v>-0.00877192982456143</v>
      </c>
      <c r="GP759" s="451" t="n">
        <f aca="false">1-GN759/FU759</f>
        <v>-0.00877192982456143</v>
      </c>
      <c r="GQ759" s="440" t="n">
        <v>8</v>
      </c>
      <c r="GR759" s="456" t="n">
        <f aca="false">4300/BS759*24</f>
        <v>2.4183343487838</v>
      </c>
      <c r="GS759" s="532" t="n">
        <f aca="false">HC759</f>
        <v>10.4</v>
      </c>
      <c r="GT759" s="532" t="n">
        <f aca="false">HD759</f>
        <v>32.24</v>
      </c>
      <c r="GU759" s="514" t="n">
        <f aca="false">1-GS759/GM759</f>
        <v>0.0956521739130435</v>
      </c>
      <c r="GV759" s="514" t="n">
        <f aca="false">1-GT759/GN759</f>
        <v>0.221256038647343</v>
      </c>
      <c r="GW759" s="514" t="n">
        <f aca="false">1-HC759/FT759</f>
        <v>0.0877192982456141</v>
      </c>
      <c r="GX759" s="514" t="n">
        <f aca="false">1-HD759/FU759</f>
        <v>0.214424951267056</v>
      </c>
      <c r="GY759" s="463" t="n">
        <f aca="false">GK759/(FU759-HD759)</f>
        <v>0.766913641263363</v>
      </c>
      <c r="GZ759" s="491" t="n">
        <v>43421</v>
      </c>
      <c r="HA759" s="494" t="n">
        <v>8.37</v>
      </c>
      <c r="HB759" s="494" t="n">
        <v>8.1</v>
      </c>
      <c r="HC759" s="495" t="n">
        <v>10.4</v>
      </c>
      <c r="HD759" s="464" t="n">
        <f aca="false">HC759*3.1</f>
        <v>32.24</v>
      </c>
      <c r="HE759" s="499" t="n">
        <v>11</v>
      </c>
      <c r="HF759" s="499" t="n">
        <f aca="false">HE759*2.7</f>
        <v>29.7</v>
      </c>
      <c r="HH759" s="493" t="n">
        <v>8</v>
      </c>
      <c r="HI759" s="509" t="n">
        <v>7570</v>
      </c>
      <c r="HJ759" s="491" t="n">
        <f aca="false">HI759*0.67</f>
        <v>5071.9</v>
      </c>
      <c r="HK759" s="491"/>
      <c r="HL759" s="491"/>
      <c r="HM759" s="544" t="n">
        <v>4.2</v>
      </c>
      <c r="HN759" s="507" t="n">
        <v>3.48</v>
      </c>
      <c r="HO759" s="492" t="n">
        <v>0.15</v>
      </c>
      <c r="HP759" s="546" t="n">
        <v>0.01</v>
      </c>
      <c r="HQ759" s="524" t="n">
        <v>3.4</v>
      </c>
      <c r="HR759" s="525" t="n">
        <v>0.12</v>
      </c>
      <c r="HS759" s="525" t="n">
        <v>0.19</v>
      </c>
      <c r="HT759" s="512" t="n">
        <v>4</v>
      </c>
      <c r="HU759" s="523" t="n">
        <f aca="false">72500/BA759*24</f>
        <v>45.0135816841288</v>
      </c>
      <c r="HV759" s="514" t="n">
        <f aca="false">1-HC759/BE759</f>
        <v>0.78989898989899</v>
      </c>
      <c r="HW759" s="514" t="n">
        <f aca="false">1-HD759/BF759</f>
        <v>0.861422738018483</v>
      </c>
      <c r="HX759" s="514" t="n">
        <f aca="false">1-HN759/BK759</f>
        <v>0.858536585365854</v>
      </c>
      <c r="HY759" s="685"/>
    </row>
    <row r="760" s="689" customFormat="true" ht="16.05" hidden="false" customHeight="true" outlineLevel="0" collapsed="false">
      <c r="A760" s="401" t="n">
        <v>44242</v>
      </c>
      <c r="B760" s="516" t="n">
        <v>33332</v>
      </c>
      <c r="C760" s="403" t="n">
        <f aca="false">B760/$B$6</f>
        <v>0.66664</v>
      </c>
      <c r="D760" s="404" t="n">
        <v>8.09</v>
      </c>
      <c r="E760" s="405" t="n">
        <v>53.9</v>
      </c>
      <c r="F760" s="407" t="n">
        <f aca="false">E760*4.7</f>
        <v>253.33</v>
      </c>
      <c r="G760" s="407" t="n">
        <f aca="false">F760*B760/1000</f>
        <v>8443.99556</v>
      </c>
      <c r="H760" s="403" t="n">
        <f aca="false">G760/$G$6</f>
        <v>0.3377598224</v>
      </c>
      <c r="I760" s="406"/>
      <c r="J760" s="407"/>
      <c r="K760" s="408"/>
      <c r="L760" s="408"/>
      <c r="M760" s="408"/>
      <c r="N760" s="409"/>
      <c r="O760" s="409"/>
      <c r="P760" s="686" t="n">
        <v>3597</v>
      </c>
      <c r="Q760" s="410" t="n">
        <f aca="false">P760-R760-S760</f>
        <v>3597</v>
      </c>
      <c r="R760" s="687"/>
      <c r="S760" s="687"/>
      <c r="T760" s="404" t="n">
        <v>5.1</v>
      </c>
      <c r="U760" s="410" t="n">
        <f aca="false">V760/2.9</f>
        <v>3158.96551724138</v>
      </c>
      <c r="V760" s="406" t="n">
        <v>9161</v>
      </c>
      <c r="W760" s="406" t="n">
        <v>2639</v>
      </c>
      <c r="X760" s="688" t="n">
        <v>456</v>
      </c>
      <c r="Y760" s="404"/>
      <c r="Z760" s="405"/>
      <c r="AA760" s="406"/>
      <c r="AB760" s="406"/>
      <c r="AC760" s="408"/>
      <c r="AD760" s="408"/>
      <c r="AE760" s="408"/>
      <c r="AF760" s="479" t="n">
        <f aca="false">X760+Q760</f>
        <v>4053</v>
      </c>
      <c r="AG760" s="478" t="n">
        <f aca="false">AF760/$AF$6</f>
        <v>1.6212</v>
      </c>
      <c r="AH760" s="479" t="n">
        <f aca="false">AI760/2.9</f>
        <v>2813.38093366344</v>
      </c>
      <c r="AI760" s="479" t="n">
        <f aca="false">(V760*Q760+F760*X760)/AF760</f>
        <v>8158.80470762398</v>
      </c>
      <c r="AJ760" s="474" t="n">
        <f aca="false">(V760*Q760+X760*F760)/1000</f>
        <v>33067.63548</v>
      </c>
      <c r="AK760" s="478" t="n">
        <f aca="false">AJ760/$AJ$6</f>
        <v>1.469672688</v>
      </c>
      <c r="AL760" s="448" t="n">
        <v>58</v>
      </c>
      <c r="AM760" s="451"/>
      <c r="AN760" s="550" t="n">
        <v>4399</v>
      </c>
      <c r="AO760" s="550" t="n">
        <v>4402</v>
      </c>
      <c r="AP760" s="465" t="n">
        <v>7.26</v>
      </c>
      <c r="AQ760" s="440" t="n">
        <v>712</v>
      </c>
      <c r="AR760" s="474" t="n">
        <f aca="false">AQ760*3</f>
        <v>2136</v>
      </c>
      <c r="AS760" s="658" t="n">
        <f aca="false">AR760/AQ760</f>
        <v>3</v>
      </c>
      <c r="AT760" s="550" t="n">
        <v>5230</v>
      </c>
      <c r="AU760" s="440"/>
      <c r="AV760" s="458" t="n">
        <v>1.3</v>
      </c>
      <c r="AW760" s="465" t="n">
        <v>6.07</v>
      </c>
      <c r="AX760" s="465" t="n">
        <v>37.34</v>
      </c>
      <c r="AY760" s="458" t="n">
        <v>12</v>
      </c>
      <c r="AZ760" s="458"/>
      <c r="BA760" s="421" t="n">
        <f aca="false">CC760+DF760</f>
        <v>34206</v>
      </c>
      <c r="BB760" s="422" t="n">
        <f aca="false">BA760/$BA$6</f>
        <v>0.68412</v>
      </c>
      <c r="BC760" s="440"/>
      <c r="BD760" s="668" t="n">
        <v>8.09</v>
      </c>
      <c r="BE760" s="669" t="n">
        <v>49.5</v>
      </c>
      <c r="BF760" s="407" t="n">
        <f aca="false">BE760*4.7</f>
        <v>232.65</v>
      </c>
      <c r="BG760" s="548" t="n">
        <v>8410</v>
      </c>
      <c r="BH760" s="407" t="n">
        <f aca="false">BG760*0.67</f>
        <v>5634.7</v>
      </c>
      <c r="BI760" s="550"/>
      <c r="BJ760" s="403"/>
      <c r="BK760" s="670" t="n">
        <v>24.6</v>
      </c>
      <c r="BL760" s="670" t="n">
        <v>14.4</v>
      </c>
      <c r="BM760" s="671" t="n">
        <v>7.2</v>
      </c>
      <c r="BN760" s="443" t="n">
        <v>1.5</v>
      </c>
      <c r="BO760" s="444" t="n">
        <v>137</v>
      </c>
      <c r="BP760" s="444" t="n">
        <v>32</v>
      </c>
      <c r="BQ760" s="668" t="n">
        <v>4.6</v>
      </c>
      <c r="BR760" s="422" t="n">
        <f aca="false">BQ760/$BQ$6</f>
        <v>0.638888888888889</v>
      </c>
      <c r="BS760" s="410" t="n">
        <f aca="false">BA760+AF760</f>
        <v>38259</v>
      </c>
      <c r="BT760" s="430" t="n">
        <f aca="false">(BD760*BA760+AP760*AF760)/(AF760+BA760)</f>
        <v>8.00207323766957</v>
      </c>
      <c r="BU760" s="431" t="n">
        <f aca="false">(AQ760*Y760+BA760*BE760)/(BA760+Y760)</f>
        <v>49.5</v>
      </c>
      <c r="BV760" s="431" t="n">
        <f aca="false">(BA760*BF760+AR760*AF760)/(AF760+BA760)</f>
        <v>434.283015760997</v>
      </c>
      <c r="BW760" s="431" t="n">
        <f aca="false">(BA760*BG760+AS760*AF760)/(AF760+BA760)</f>
        <v>7519.39723986513</v>
      </c>
      <c r="BX760" s="431" t="n">
        <f aca="false">BW760*0.65</f>
        <v>4887.60820591233</v>
      </c>
      <c r="BY760" s="431" t="n">
        <f aca="false">(BK760*BA760+AZ760*AF760)/BS760</f>
        <v>21.9939778875559</v>
      </c>
      <c r="BZ760" s="431" t="n">
        <f aca="false">(BL760*BA760+AY760*AF760)/BS760</f>
        <v>14.1457539402494</v>
      </c>
      <c r="CA760" s="672" t="n">
        <f aca="false">(BN760*BA760+AZ760*AF760)/BS760</f>
        <v>1.34109621265585</v>
      </c>
      <c r="CB760" s="431" t="n">
        <f aca="false">BO760</f>
        <v>137</v>
      </c>
      <c r="CC760" s="550" t="n">
        <v>16915</v>
      </c>
      <c r="CD760" s="412" t="n">
        <f aca="false">CC760+AF760/2</f>
        <v>18941.5</v>
      </c>
      <c r="CE760" s="422" t="n">
        <f aca="false">CD760/25000</f>
        <v>0.75766</v>
      </c>
      <c r="CF760" s="434" t="n">
        <f aca="false">6700/CD760*24</f>
        <v>8.48929599028588</v>
      </c>
      <c r="CG760" s="439" t="n">
        <v>7.7</v>
      </c>
      <c r="CH760" s="670" t="n">
        <v>2.8</v>
      </c>
      <c r="CI760" s="673" t="n">
        <f aca="false">9500/CC760*24</f>
        <v>13.4791605084245</v>
      </c>
      <c r="CJ760" s="454" t="n">
        <v>23.1</v>
      </c>
      <c r="CK760" s="454" t="n">
        <v>1.23</v>
      </c>
      <c r="CL760" s="668" t="n">
        <v>7.78</v>
      </c>
      <c r="CM760" s="677"/>
      <c r="CN760" s="677"/>
      <c r="CO760" s="550"/>
      <c r="CP760" s="550"/>
      <c r="CQ760" s="451"/>
      <c r="CR760" s="674" t="n">
        <v>0.95</v>
      </c>
      <c r="CT760" s="433" t="n">
        <f aca="false">3500/CD760*24</f>
        <v>4.4347068605971</v>
      </c>
      <c r="CU760" s="439" t="n">
        <v>4.65</v>
      </c>
      <c r="CV760" s="439" t="n">
        <v>7.89</v>
      </c>
      <c r="CW760" s="440" t="n">
        <v>14.2</v>
      </c>
      <c r="CX760" s="661" t="n">
        <f aca="false">CW760*3.6</f>
        <v>51.12</v>
      </c>
      <c r="CY760" s="442" t="n">
        <v>7840</v>
      </c>
      <c r="CZ760" s="443" t="n">
        <v>5.4</v>
      </c>
      <c r="DA760" s="443" t="n">
        <v>0.25</v>
      </c>
      <c r="DB760" s="443" t="n">
        <v>4.2</v>
      </c>
      <c r="DC760" s="443" t="n">
        <v>0.65</v>
      </c>
      <c r="DD760" s="444" t="n">
        <v>4</v>
      </c>
      <c r="DE760" s="441" t="n">
        <v>16</v>
      </c>
      <c r="DF760" s="675" t="n">
        <v>17291</v>
      </c>
      <c r="DG760" s="446" t="n">
        <f aca="false">DF760+AF760/2</f>
        <v>19317.5</v>
      </c>
      <c r="DH760" s="422" t="n">
        <f aca="false">DG760/25000</f>
        <v>0.7727</v>
      </c>
      <c r="DI760" s="447" t="n">
        <f aca="false">6700/DG760*24</f>
        <v>8.32405849618222</v>
      </c>
      <c r="DJ760" s="439"/>
      <c r="DK760" s="670"/>
      <c r="DL760" s="447" t="n">
        <f aca="false">9500/DG760*24</f>
        <v>11.8027695095121</v>
      </c>
      <c r="DM760" s="443" t="n">
        <v>23.1</v>
      </c>
      <c r="DN760" s="443" t="n">
        <v>2</v>
      </c>
      <c r="DO760" s="668"/>
      <c r="DP760" s="668"/>
      <c r="DQ760" s="668"/>
      <c r="DR760" s="550"/>
      <c r="DS760" s="550"/>
      <c r="DT760" s="451"/>
      <c r="DU760" s="674" t="n">
        <v>0.95</v>
      </c>
      <c r="DW760" s="447" t="n">
        <f aca="false">3500/DG760*24</f>
        <v>4.34838876666235</v>
      </c>
      <c r="DX760" s="439" t="n">
        <v>5</v>
      </c>
      <c r="DY760" s="439"/>
      <c r="DZ760" s="440"/>
      <c r="EA760" s="661"/>
      <c r="EB760" s="442"/>
      <c r="EC760" s="443"/>
      <c r="ED760" s="443"/>
      <c r="EE760" s="443"/>
      <c r="EF760" s="443"/>
      <c r="EG760" s="444"/>
      <c r="EH760" s="441"/>
      <c r="EI760" s="430" t="n">
        <f aca="false">CV760</f>
        <v>7.89</v>
      </c>
      <c r="EJ760" s="448" t="n">
        <f aca="false">CW760</f>
        <v>14.2</v>
      </c>
      <c r="EK760" s="449" t="n">
        <f aca="false">CX760</f>
        <v>51.12</v>
      </c>
      <c r="EL760" s="418" t="n">
        <f aca="false">CY760</f>
        <v>7840</v>
      </c>
      <c r="EM760" s="432" t="n">
        <f aca="false">CZ760</f>
        <v>5.4</v>
      </c>
      <c r="EN760" s="432" t="n">
        <f aca="false">DA760</f>
        <v>0.25</v>
      </c>
      <c r="EO760" s="432" t="n">
        <f aca="false">DB760</f>
        <v>4.2</v>
      </c>
      <c r="EP760" s="432" t="n">
        <f aca="false">DC760</f>
        <v>0.65</v>
      </c>
      <c r="EQ760" s="431" t="n">
        <f aca="false">DD760</f>
        <v>4</v>
      </c>
      <c r="ER760" s="449" t="n">
        <f aca="false">DE760</f>
        <v>16</v>
      </c>
      <c r="ES760" s="450" t="n">
        <f aca="false">44000/(BA760+AF760)*24</f>
        <v>27.6013487022661</v>
      </c>
      <c r="ET760" s="451" t="n">
        <f aca="false">(BA760+AF760)/BA$6</f>
        <v>0.76518</v>
      </c>
      <c r="EU760" s="452" t="n">
        <f aca="false">BV760/1000/ES760*24</f>
        <v>0.377618952272727</v>
      </c>
      <c r="EV760" s="451" t="n">
        <f aca="false">EU760/$EU$6</f>
        <v>0.699294356060606</v>
      </c>
      <c r="EW760" s="514" t="n">
        <f aca="false">1-EM760/BY760</f>
        <v>0.754478247290805</v>
      </c>
      <c r="EX760" s="515" t="n">
        <f aca="false">BY760-EM760</f>
        <v>16.5939778875559</v>
      </c>
      <c r="EY760" s="514" t="n">
        <f aca="false">1-EJ760/BU760</f>
        <v>0.713131313131313</v>
      </c>
      <c r="EZ760" s="515" t="n">
        <f aca="false">BU760-EJ760</f>
        <v>35.3</v>
      </c>
      <c r="FA760" s="451" t="n">
        <f aca="false">1-EK760/BV760</f>
        <v>0.882288742260799</v>
      </c>
      <c r="FB760" s="432" t="n">
        <f aca="false">BV760-EK760</f>
        <v>383.163015760997</v>
      </c>
      <c r="FC760" s="453" t="n">
        <f aca="false">1-EP760/CA760</f>
        <v>0.515321873355552</v>
      </c>
      <c r="FD760" s="432" t="n">
        <f aca="false">CA760-EP760</f>
        <v>0.691096212655846</v>
      </c>
      <c r="FE760" s="453" t="n">
        <f aca="false">1-EQ760/CB760</f>
        <v>0.970802919708029</v>
      </c>
      <c r="FF760" s="431" t="n">
        <f aca="false">CB760-EQ760</f>
        <v>133</v>
      </c>
      <c r="FG760" s="406" t="n">
        <v>57600</v>
      </c>
      <c r="FH760" s="665" t="n">
        <v>325</v>
      </c>
      <c r="FI760" s="454" t="n">
        <v>21.84</v>
      </c>
      <c r="FJ760" s="455"/>
      <c r="FK760" s="456" t="n">
        <f aca="false">3000/BS760*24</f>
        <v>1.88191013879087</v>
      </c>
      <c r="FL760" s="531" t="n">
        <v>2200</v>
      </c>
      <c r="FM760" s="456" t="n">
        <f aca="false">FL760/BS760*1000</f>
        <v>57.5028097963878</v>
      </c>
      <c r="FN760" s="531" t="n">
        <v>3336</v>
      </c>
      <c r="FO760" s="533" t="n">
        <f aca="false">FN760/11.15/1.2/1000</f>
        <v>0.24932735426009</v>
      </c>
      <c r="FP760" s="450" t="n">
        <f aca="false">FN760/BS760*1000</f>
        <v>87.1951697639771</v>
      </c>
      <c r="FQ760" s="458" t="n">
        <v>25.2</v>
      </c>
      <c r="FR760" s="459" t="n">
        <f aca="false">FQ760/BS760*1000</f>
        <v>0.658668548576805</v>
      </c>
      <c r="FS760" s="460" t="n">
        <v>7.9</v>
      </c>
      <c r="FT760" s="440" t="n">
        <v>11.4</v>
      </c>
      <c r="FU760" s="661" t="n">
        <f aca="false">FT760*3.6</f>
        <v>41.04</v>
      </c>
      <c r="FV760" s="531" t="n">
        <v>14</v>
      </c>
      <c r="FW760" s="539" t="n">
        <v>0.18</v>
      </c>
      <c r="FX760" s="531" t="n">
        <v>8</v>
      </c>
      <c r="FY760" s="453" t="n">
        <f aca="false">1-FV760/(EG760+DD760)</f>
        <v>-2.5</v>
      </c>
      <c r="FZ760" s="453" t="n">
        <f aca="false">1-FW760/EP760</f>
        <v>0.723076923076923</v>
      </c>
      <c r="GA760" s="430" t="n">
        <f aca="false">EP760-FW760</f>
        <v>0.47</v>
      </c>
      <c r="GB760" s="514" t="n">
        <f aca="false">1-FT760/EJ760</f>
        <v>0.197183098591549</v>
      </c>
      <c r="GC760" s="515" t="n">
        <f aca="false">(EJ760-FT760)</f>
        <v>2.8</v>
      </c>
      <c r="GD760" s="514" t="n">
        <f aca="false">1-FU760/EK760</f>
        <v>0.197183098591549</v>
      </c>
      <c r="GE760" s="528" t="n">
        <f aca="false">EK760-FU760</f>
        <v>10.08</v>
      </c>
      <c r="GF760" s="462" t="n">
        <f aca="false">4100/BS760*24</f>
        <v>2.57194385634753</v>
      </c>
      <c r="GG760" s="607" t="n">
        <v>12</v>
      </c>
      <c r="GH760" s="451" t="n">
        <f aca="false">GG760/80</f>
        <v>0.15</v>
      </c>
      <c r="GI760" s="406" t="n">
        <v>84</v>
      </c>
      <c r="GJ760" s="463" t="n">
        <f aca="false">GI760/GG760</f>
        <v>7</v>
      </c>
      <c r="GK760" s="464" t="n">
        <f aca="false">GG760/(BS760/24)*1000</f>
        <v>7.52764055516349</v>
      </c>
      <c r="GL760" s="465" t="n">
        <v>8.05</v>
      </c>
      <c r="GM760" s="530" t="n">
        <v>11.5</v>
      </c>
      <c r="GN760" s="407" t="n">
        <f aca="false">GM760*3.6</f>
        <v>41.4</v>
      </c>
      <c r="GO760" s="514" t="n">
        <f aca="false">1-GM760/FT760</f>
        <v>-0.00877192982456143</v>
      </c>
      <c r="GP760" s="451" t="n">
        <f aca="false">1-GN760/FU760</f>
        <v>-0.00877192982456143</v>
      </c>
      <c r="GQ760" s="440" t="n">
        <v>8</v>
      </c>
      <c r="GR760" s="456" t="n">
        <f aca="false">4300/BS760*24</f>
        <v>2.69740453226692</v>
      </c>
      <c r="GS760" s="532" t="n">
        <f aca="false">HC760</f>
        <v>10.4</v>
      </c>
      <c r="GT760" s="532" t="n">
        <f aca="false">HD760</f>
        <v>32.24</v>
      </c>
      <c r="GU760" s="514" t="n">
        <f aca="false">1-GS760/GM760</f>
        <v>0.0956521739130435</v>
      </c>
      <c r="GV760" s="514" t="n">
        <f aca="false">1-GT760/GN760</f>
        <v>0.221256038647343</v>
      </c>
      <c r="GW760" s="514" t="n">
        <f aca="false">1-HC760/FT760</f>
        <v>0.0877192982456141</v>
      </c>
      <c r="GX760" s="514" t="n">
        <f aca="false">1-HD760/FU760</f>
        <v>0.214424951267056</v>
      </c>
      <c r="GY760" s="463" t="n">
        <f aca="false">GK760/(FU760-HD760)</f>
        <v>0.855413699450397</v>
      </c>
      <c r="GZ760" s="406" t="n">
        <v>38078</v>
      </c>
      <c r="HA760" s="439" t="n">
        <v>8.37</v>
      </c>
      <c r="HB760" s="452" t="n">
        <v>8.18</v>
      </c>
      <c r="HC760" s="440" t="n">
        <v>10.4</v>
      </c>
      <c r="HD760" s="464" t="n">
        <f aca="false">HC760*3.1</f>
        <v>32.24</v>
      </c>
      <c r="HE760" s="464" t="n">
        <v>11.2</v>
      </c>
      <c r="HF760" s="464" t="n">
        <f aca="false">HE760*2.7</f>
        <v>30.24</v>
      </c>
      <c r="HH760" s="409" t="n">
        <v>8</v>
      </c>
      <c r="HI760" s="466" t="n">
        <v>7570</v>
      </c>
      <c r="HJ760" s="407" t="n">
        <f aca="false">HI760*0.67</f>
        <v>5071.9</v>
      </c>
      <c r="HK760" s="407"/>
      <c r="HL760" s="550"/>
      <c r="HM760" s="541" t="n">
        <v>4.2</v>
      </c>
      <c r="HN760" s="462" t="n">
        <v>4.44</v>
      </c>
      <c r="HO760" s="408" t="n">
        <v>0.15</v>
      </c>
      <c r="HP760" s="549" t="n">
        <v>0.01</v>
      </c>
      <c r="HQ760" s="519" t="n">
        <v>3.4</v>
      </c>
      <c r="HR760" s="520" t="n">
        <v>0.12</v>
      </c>
      <c r="HS760" s="521" t="n">
        <v>0.19</v>
      </c>
      <c r="HT760" s="522" t="n">
        <v>4</v>
      </c>
      <c r="HU760" s="523" t="n">
        <f aca="false">72500/BA760*24</f>
        <v>50.8682687247851</v>
      </c>
      <c r="HV760" s="514" t="n">
        <f aca="false">1-HC760/BE760</f>
        <v>0.78989898989899</v>
      </c>
      <c r="HW760" s="514" t="n">
        <f aca="false">1-HD760/BF760</f>
        <v>0.861422738018483</v>
      </c>
      <c r="HX760" s="514" t="n">
        <f aca="false">1-HN760/BK760</f>
        <v>0.819512195121951</v>
      </c>
      <c r="HY760" s="676"/>
    </row>
    <row r="761" s="689" customFormat="true" ht="16.05" hidden="false" customHeight="true" outlineLevel="0" collapsed="false">
      <c r="A761" s="401" t="n">
        <v>44243</v>
      </c>
      <c r="B761" s="516" t="n">
        <v>33517</v>
      </c>
      <c r="C761" s="403" t="n">
        <f aca="false">B761/$B$6</f>
        <v>0.67034</v>
      </c>
      <c r="D761" s="404" t="n">
        <v>8.15</v>
      </c>
      <c r="E761" s="405" t="n">
        <v>30.8</v>
      </c>
      <c r="F761" s="407" t="n">
        <f aca="false">E761*4.7</f>
        <v>144.76</v>
      </c>
      <c r="G761" s="407" t="n">
        <f aca="false">F761*B761/1000</f>
        <v>4851.92092</v>
      </c>
      <c r="H761" s="403" t="n">
        <f aca="false">G761/$G$6</f>
        <v>0.1940768368</v>
      </c>
      <c r="I761" s="406"/>
      <c r="J761" s="407"/>
      <c r="K761" s="408"/>
      <c r="L761" s="408"/>
      <c r="M761" s="408"/>
      <c r="N761" s="409"/>
      <c r="O761" s="409"/>
      <c r="P761" s="686" t="n">
        <v>3602</v>
      </c>
      <c r="Q761" s="410" t="n">
        <f aca="false">P761-R761-S761</f>
        <v>3602</v>
      </c>
      <c r="R761" s="687"/>
      <c r="S761" s="687"/>
      <c r="T761" s="404" t="n">
        <v>4.91</v>
      </c>
      <c r="U761" s="410" t="n">
        <f aca="false">V761/2.9</f>
        <v>2954.48275862069</v>
      </c>
      <c r="V761" s="406" t="n">
        <v>8568</v>
      </c>
      <c r="W761" s="406" t="n">
        <v>2054</v>
      </c>
      <c r="X761" s="688" t="n">
        <v>469</v>
      </c>
      <c r="Y761" s="404"/>
      <c r="Z761" s="405"/>
      <c r="AA761" s="406"/>
      <c r="AB761" s="406"/>
      <c r="AC761" s="408"/>
      <c r="AD761" s="408"/>
      <c r="AE761" s="408"/>
      <c r="AF761" s="479" t="n">
        <f aca="false">X761+Q761</f>
        <v>4071</v>
      </c>
      <c r="AG761" s="478" t="n">
        <f aca="false">AF761/$AF$6</f>
        <v>1.6284</v>
      </c>
      <c r="AH761" s="479" t="n">
        <f aca="false">AI761/2.9</f>
        <v>2619.86197070956</v>
      </c>
      <c r="AI761" s="479" t="n">
        <f aca="false">(V761*Q761+F761*X761)/AF761</f>
        <v>7597.59971505773</v>
      </c>
      <c r="AJ761" s="474" t="n">
        <f aca="false">(V761*Q761+X761*F761)/1000</f>
        <v>30929.82844</v>
      </c>
      <c r="AK761" s="478" t="n">
        <f aca="false">AJ761/$AJ$6</f>
        <v>1.37465904177778</v>
      </c>
      <c r="AL761" s="448" t="n">
        <v>59</v>
      </c>
      <c r="AM761" s="451"/>
      <c r="AN761" s="550" t="n">
        <v>5000</v>
      </c>
      <c r="AO761" s="550" t="n">
        <v>4939</v>
      </c>
      <c r="AP761" s="465" t="n">
        <v>7.26</v>
      </c>
      <c r="AQ761" s="440" t="n">
        <v>706</v>
      </c>
      <c r="AR761" s="474" t="n">
        <f aca="false">AQ761*3</f>
        <v>2118</v>
      </c>
      <c r="AS761" s="658" t="n">
        <f aca="false">AR761/AQ761</f>
        <v>3</v>
      </c>
      <c r="AT761" s="550" t="n">
        <v>5250</v>
      </c>
      <c r="AU761" s="440"/>
      <c r="AV761" s="458" t="n">
        <v>1.5</v>
      </c>
      <c r="AW761" s="465"/>
      <c r="AX761" s="465"/>
      <c r="AY761" s="458"/>
      <c r="AZ761" s="458"/>
      <c r="BA761" s="421" t="n">
        <f aca="false">CC761+DF761</f>
        <v>33869</v>
      </c>
      <c r="BB761" s="422" t="n">
        <f aca="false">BA761/$BA$6</f>
        <v>0.67738</v>
      </c>
      <c r="BC761" s="440"/>
      <c r="BD761" s="668" t="n">
        <v>8.09</v>
      </c>
      <c r="BE761" s="669" t="n">
        <v>33.3</v>
      </c>
      <c r="BF761" s="407" t="n">
        <f aca="false">BE761*4.7</f>
        <v>156.51</v>
      </c>
      <c r="BG761" s="548" t="n">
        <v>9250</v>
      </c>
      <c r="BH761" s="407" t="n">
        <f aca="false">BG761*0.67</f>
        <v>6197.5</v>
      </c>
      <c r="BI761" s="550"/>
      <c r="BJ761" s="403"/>
      <c r="BK761" s="670" t="n">
        <v>26.7</v>
      </c>
      <c r="BL761" s="670" t="n">
        <v>14.9</v>
      </c>
      <c r="BM761" s="671" t="n">
        <v>8.3</v>
      </c>
      <c r="BN761" s="443" t="n">
        <v>1.6</v>
      </c>
      <c r="BO761" s="444" t="n">
        <v>85</v>
      </c>
      <c r="BP761" s="444" t="n">
        <v>32</v>
      </c>
      <c r="BQ761" s="668" t="n">
        <v>4.47</v>
      </c>
      <c r="BR761" s="422" t="n">
        <f aca="false">BQ761/$BQ$6</f>
        <v>0.620833333333333</v>
      </c>
      <c r="BS761" s="410" t="n">
        <f aca="false">BA761+AF761</f>
        <v>37940</v>
      </c>
      <c r="BT761" s="430" t="n">
        <f aca="false">(BD761*BA761+AP761*AF761)/(AF761+BA761)</f>
        <v>8.0009401686874</v>
      </c>
      <c r="BU761" s="431" t="n">
        <f aca="false">(AQ761*Y761+BA761*BE761)/(BA761+Y761)</f>
        <v>33.3</v>
      </c>
      <c r="BV761" s="431" t="n">
        <f aca="false">(BA761*BF761+AR761*AF761)/(AF761+BA761)</f>
        <v>366.979841591987</v>
      </c>
      <c r="BW761" s="431" t="n">
        <f aca="false">(BA761*BG761+AS761*AF761)/(AF761+BA761)</f>
        <v>8257.78763837638</v>
      </c>
      <c r="BX761" s="431" t="n">
        <f aca="false">BW761*0.65</f>
        <v>5367.56196494465</v>
      </c>
      <c r="BY761" s="431" t="n">
        <f aca="false">(BK761*BA761+AZ761*AF761)/BS761</f>
        <v>23.8350632577754</v>
      </c>
      <c r="BZ761" s="431"/>
      <c r="CA761" s="672"/>
      <c r="CB761" s="431" t="n">
        <f aca="false">BO761</f>
        <v>85</v>
      </c>
      <c r="CC761" s="550" t="n">
        <v>16958</v>
      </c>
      <c r="CD761" s="412" t="n">
        <f aca="false">CC761+AF761/2</f>
        <v>18993.5</v>
      </c>
      <c r="CE761" s="422" t="n">
        <f aca="false">CD761/25000</f>
        <v>0.75974</v>
      </c>
      <c r="CF761" s="434" t="n">
        <f aca="false">6700/CD761*24</f>
        <v>8.46605417642878</v>
      </c>
      <c r="CG761" s="439"/>
      <c r="CH761" s="670"/>
      <c r="CI761" s="673" t="n">
        <f aca="false">9500/CC761*24</f>
        <v>13.4449817195424</v>
      </c>
      <c r="CJ761" s="454" t="n">
        <v>23</v>
      </c>
      <c r="CK761" s="454" t="n">
        <v>1.41</v>
      </c>
      <c r="CL761" s="668"/>
      <c r="CM761" s="677"/>
      <c r="CN761" s="677"/>
      <c r="CO761" s="550"/>
      <c r="CP761" s="550"/>
      <c r="CQ761" s="451"/>
      <c r="CR761" s="674" t="n">
        <v>0.95</v>
      </c>
      <c r="CT761" s="433" t="n">
        <f aca="false">3500/CD761*24</f>
        <v>4.42256561455235</v>
      </c>
      <c r="CU761" s="439" t="n">
        <v>4.22</v>
      </c>
      <c r="CV761" s="439"/>
      <c r="CW761" s="440"/>
      <c r="CX761" s="661"/>
      <c r="CY761" s="442"/>
      <c r="CZ761" s="443"/>
      <c r="DA761" s="443"/>
      <c r="DB761" s="443"/>
      <c r="DC761" s="443"/>
      <c r="DD761" s="444"/>
      <c r="DE761" s="441"/>
      <c r="DF761" s="675" t="n">
        <v>16911</v>
      </c>
      <c r="DG761" s="446" t="n">
        <f aca="false">DF761+AF761/2</f>
        <v>18946.5</v>
      </c>
      <c r="DH761" s="422" t="n">
        <f aca="false">DG761/25000</f>
        <v>0.75786</v>
      </c>
      <c r="DI761" s="447" t="n">
        <f aca="false">6700/DG761*24</f>
        <v>8.4870556567176</v>
      </c>
      <c r="DJ761" s="439" t="n">
        <v>7.72</v>
      </c>
      <c r="DK761" s="670" t="n">
        <v>3.4</v>
      </c>
      <c r="DL761" s="447" t="n">
        <f aca="false">9500/DG761*24</f>
        <v>12.0338848863906</v>
      </c>
      <c r="DM761" s="443" t="n">
        <v>22.9</v>
      </c>
      <c r="DN761" s="443" t="n">
        <v>2.17</v>
      </c>
      <c r="DO761" s="668" t="n">
        <v>7.78</v>
      </c>
      <c r="DP761" s="668"/>
      <c r="DQ761" s="668"/>
      <c r="DR761" s="550"/>
      <c r="DS761" s="550"/>
      <c r="DT761" s="451"/>
      <c r="DU761" s="674" t="n">
        <v>0.95</v>
      </c>
      <c r="DW761" s="447" t="n">
        <f aca="false">3500/DG761*24</f>
        <v>4.43353653709128</v>
      </c>
      <c r="DX761" s="439" t="n">
        <v>4.61</v>
      </c>
      <c r="DY761" s="439" t="n">
        <v>7.95</v>
      </c>
      <c r="DZ761" s="440" t="n">
        <v>15.1</v>
      </c>
      <c r="EA761" s="661" t="n">
        <f aca="false">DZ761*3.6</f>
        <v>54.36</v>
      </c>
      <c r="EB761" s="442" t="n">
        <v>8060</v>
      </c>
      <c r="EC761" s="443" t="n">
        <v>7.1</v>
      </c>
      <c r="ED761" s="443" t="n">
        <v>0.23</v>
      </c>
      <c r="EE761" s="443" t="n">
        <v>5.4</v>
      </c>
      <c r="EF761" s="443" t="n">
        <v>0.7</v>
      </c>
      <c r="EG761" s="444" t="n">
        <v>7</v>
      </c>
      <c r="EH761" s="441" t="n">
        <v>16</v>
      </c>
      <c r="EI761" s="430" t="n">
        <f aca="false">DY761</f>
        <v>7.95</v>
      </c>
      <c r="EJ761" s="448" t="n">
        <f aca="false">DZ761</f>
        <v>15.1</v>
      </c>
      <c r="EK761" s="449" t="n">
        <f aca="false">EA761</f>
        <v>54.36</v>
      </c>
      <c r="EL761" s="418" t="n">
        <f aca="false">EB761</f>
        <v>8060</v>
      </c>
      <c r="EM761" s="432" t="n">
        <f aca="false">EC761</f>
        <v>7.1</v>
      </c>
      <c r="EN761" s="432" t="n">
        <f aca="false">ED761</f>
        <v>0.23</v>
      </c>
      <c r="EO761" s="432" t="n">
        <f aca="false">EE761</f>
        <v>5.4</v>
      </c>
      <c r="EP761" s="432" t="n">
        <f aca="false">EF761</f>
        <v>0.7</v>
      </c>
      <c r="EQ761" s="431" t="n">
        <f aca="false">EG761</f>
        <v>7</v>
      </c>
      <c r="ER761" s="449" t="n">
        <f aca="false">EH761</f>
        <v>16</v>
      </c>
      <c r="ES761" s="450" t="n">
        <f aca="false">44000/(BA761+AF761)*24</f>
        <v>27.8334211913548</v>
      </c>
      <c r="ET761" s="451" t="n">
        <f aca="false">(BA761+AF761)/BA$6</f>
        <v>0.7588</v>
      </c>
      <c r="EU761" s="452" t="n">
        <f aca="false">BV761/1000/ES761*24</f>
        <v>0.316436708863636</v>
      </c>
      <c r="EV761" s="451" t="n">
        <f aca="false">EU761/$EU$6</f>
        <v>0.58599390530303</v>
      </c>
      <c r="EW761" s="514" t="n">
        <f aca="false">1-EM761/BY761</f>
        <v>0.702119523526591</v>
      </c>
      <c r="EX761" s="515" t="n">
        <f aca="false">BY761-EM761</f>
        <v>16.7350632577754</v>
      </c>
      <c r="EY761" s="514" t="n">
        <f aca="false">1-EJ761/BU761</f>
        <v>0.546546546546546</v>
      </c>
      <c r="EZ761" s="515" t="n">
        <f aca="false">BU761-EJ761</f>
        <v>18.2</v>
      </c>
      <c r="FA761" s="451" t="n">
        <f aca="false">1-EK761/BV761</f>
        <v>0.851871972683344</v>
      </c>
      <c r="FB761" s="432" t="n">
        <f aca="false">BV761-EK761</f>
        <v>312.619841591987</v>
      </c>
      <c r="FC761" s="453"/>
      <c r="FD761" s="432"/>
      <c r="FE761" s="453" t="n">
        <f aca="false">1-EQ761/CB761</f>
        <v>0.917647058823529</v>
      </c>
      <c r="FF761" s="431" t="n">
        <f aca="false">CB761-EQ761</f>
        <v>78</v>
      </c>
      <c r="FG761" s="406" t="n">
        <v>57600</v>
      </c>
      <c r="FH761" s="665" t="n">
        <v>362</v>
      </c>
      <c r="FI761" s="454" t="n">
        <v>28.94</v>
      </c>
      <c r="FJ761" s="455"/>
      <c r="FK761" s="456" t="n">
        <f aca="false">3000/BS761*24</f>
        <v>1.89773326304692</v>
      </c>
      <c r="FL761" s="531" t="n">
        <v>2200</v>
      </c>
      <c r="FM761" s="456" t="n">
        <f aca="false">FL761/BS761*1000</f>
        <v>57.9862941486558</v>
      </c>
      <c r="FN761" s="531" t="n">
        <v>3336</v>
      </c>
      <c r="FO761" s="533" t="n">
        <f aca="false">FN761/11.15/1.2/1000</f>
        <v>0.24932735426009</v>
      </c>
      <c r="FP761" s="450" t="n">
        <f aca="false">FN761/BS761*1000</f>
        <v>87.9283078545071</v>
      </c>
      <c r="FQ761" s="458" t="n">
        <v>18</v>
      </c>
      <c r="FR761" s="459" t="n">
        <f aca="false">FQ761/BS761*1000</f>
        <v>0.474433315761729</v>
      </c>
      <c r="FS761" s="460" t="n">
        <v>7.94</v>
      </c>
      <c r="FT761" s="440" t="n">
        <v>10.6</v>
      </c>
      <c r="FU761" s="661" t="n">
        <f aca="false">FT761*3.6</f>
        <v>38.16</v>
      </c>
      <c r="FV761" s="531" t="n">
        <v>12</v>
      </c>
      <c r="FW761" s="539" t="n">
        <v>0.22</v>
      </c>
      <c r="FX761" s="531" t="n">
        <v>8</v>
      </c>
      <c r="FY761" s="453" t="n">
        <f aca="false">1-FV761/(EG761+DD761)</f>
        <v>-0.714285714285714</v>
      </c>
      <c r="FZ761" s="453" t="n">
        <f aca="false">1-FW761/EP761</f>
        <v>0.685714285714286</v>
      </c>
      <c r="GA761" s="430" t="n">
        <f aca="false">EP761-FW761</f>
        <v>0.48</v>
      </c>
      <c r="GB761" s="514" t="n">
        <f aca="false">1-FT761/EJ761</f>
        <v>0.298013245033113</v>
      </c>
      <c r="GC761" s="515" t="n">
        <f aca="false">(EJ761-FT761)</f>
        <v>4.5</v>
      </c>
      <c r="GD761" s="514" t="n">
        <f aca="false">1-FU761/EK761</f>
        <v>0.298013245033113</v>
      </c>
      <c r="GE761" s="528" t="n">
        <f aca="false">EK761-FU761</f>
        <v>16.2</v>
      </c>
      <c r="GF761" s="462" t="n">
        <f aca="false">4100/BS761*24</f>
        <v>2.59356879283079</v>
      </c>
      <c r="GG761" s="607" t="n">
        <v>12</v>
      </c>
      <c r="GH761" s="451" t="n">
        <f aca="false">GG761/80</f>
        <v>0.15</v>
      </c>
      <c r="GI761" s="406" t="n">
        <v>84</v>
      </c>
      <c r="GJ761" s="463" t="n">
        <f aca="false">GI761/GG761</f>
        <v>7</v>
      </c>
      <c r="GK761" s="464" t="n">
        <f aca="false">GG761/(BS761/24)*1000</f>
        <v>7.59093305218767</v>
      </c>
      <c r="GL761" s="465" t="n">
        <v>8.1</v>
      </c>
      <c r="GM761" s="530" t="n">
        <v>10.6</v>
      </c>
      <c r="GN761" s="407" t="n">
        <f aca="false">GM761*3.6</f>
        <v>38.16</v>
      </c>
      <c r="GO761" s="514" t="n">
        <f aca="false">1-GM761/FT761</f>
        <v>0</v>
      </c>
      <c r="GP761" s="451" t="n">
        <f aca="false">1-GN761/FU761</f>
        <v>0</v>
      </c>
      <c r="GQ761" s="440" t="n">
        <v>8</v>
      </c>
      <c r="GR761" s="456" t="n">
        <f aca="false">4300/BS761*24</f>
        <v>2.72008434370058</v>
      </c>
      <c r="GS761" s="532" t="n">
        <f aca="false">HC761</f>
        <v>11</v>
      </c>
      <c r="GT761" s="532" t="n">
        <f aca="false">HD761</f>
        <v>34.1</v>
      </c>
      <c r="GU761" s="514" t="n">
        <f aca="false">1-GS761/GM761</f>
        <v>-0.0377358490566038</v>
      </c>
      <c r="GV761" s="514" t="n">
        <f aca="false">1-GT761/GN761</f>
        <v>0.106394129979036</v>
      </c>
      <c r="GW761" s="514" t="n">
        <f aca="false">1-HC761/FT761</f>
        <v>-0.0377358490566038</v>
      </c>
      <c r="GX761" s="514" t="n">
        <f aca="false">1-HD761/FU761</f>
        <v>0.106394129979036</v>
      </c>
      <c r="GY761" s="463" t="n">
        <f aca="false">GK761/(FU761-HD761)</f>
        <v>1.86968794388859</v>
      </c>
      <c r="GZ761" s="406" t="n">
        <v>37779</v>
      </c>
      <c r="HA761" s="439" t="n">
        <v>8.32</v>
      </c>
      <c r="HB761" s="452" t="n">
        <v>8.18</v>
      </c>
      <c r="HC761" s="440" t="n">
        <v>11</v>
      </c>
      <c r="HD761" s="464" t="n">
        <f aca="false">HC761*3.1</f>
        <v>34.1</v>
      </c>
      <c r="HE761" s="464" t="n">
        <v>11.5</v>
      </c>
      <c r="HF761" s="464" t="n">
        <f aca="false">HE761*2.7</f>
        <v>31.05</v>
      </c>
      <c r="HH761" s="409" t="n">
        <v>10</v>
      </c>
      <c r="HI761" s="466" t="n">
        <v>8010</v>
      </c>
      <c r="HJ761" s="407" t="n">
        <f aca="false">HI761*0.67</f>
        <v>5366.7</v>
      </c>
      <c r="HK761" s="407"/>
      <c r="HL761" s="550"/>
      <c r="HM761" s="541" t="n">
        <v>5.3</v>
      </c>
      <c r="HN761" s="462" t="n">
        <v>5.16</v>
      </c>
      <c r="HO761" s="408" t="n">
        <v>0.12</v>
      </c>
      <c r="HP761" s="549" t="n">
        <v>0.01</v>
      </c>
      <c r="HQ761" s="519" t="n">
        <v>4.5</v>
      </c>
      <c r="HR761" s="520" t="n">
        <v>0.16</v>
      </c>
      <c r="HS761" s="521" t="n">
        <v>0.21</v>
      </c>
      <c r="HT761" s="522" t="n">
        <v>4</v>
      </c>
      <c r="HU761" s="523" t="n">
        <f aca="false">72500/BA761*24</f>
        <v>51.3744131801943</v>
      </c>
      <c r="HV761" s="514" t="n">
        <f aca="false">1-HC761/BE761</f>
        <v>0.66966966966967</v>
      </c>
      <c r="HW761" s="514" t="n">
        <f aca="false">1-HD761/BF761</f>
        <v>0.782122548079995</v>
      </c>
      <c r="HX761" s="514" t="n">
        <f aca="false">1-HN761/BK761</f>
        <v>0.806741573033708</v>
      </c>
      <c r="HY761" s="676"/>
    </row>
    <row r="762" s="689" customFormat="true" ht="16.05" hidden="false" customHeight="true" outlineLevel="0" collapsed="false">
      <c r="A762" s="401" t="n">
        <v>44244</v>
      </c>
      <c r="B762" s="516" t="n">
        <v>32707</v>
      </c>
      <c r="C762" s="403" t="n">
        <f aca="false">B762/$B$6</f>
        <v>0.65414</v>
      </c>
      <c r="D762" s="404" t="n">
        <v>8.13</v>
      </c>
      <c r="E762" s="405" t="n">
        <v>44.1</v>
      </c>
      <c r="F762" s="407" t="n">
        <f aca="false">E762*4.7</f>
        <v>207.27</v>
      </c>
      <c r="G762" s="407" t="n">
        <f aca="false">F762*B762/1000</f>
        <v>6779.17989</v>
      </c>
      <c r="H762" s="403" t="n">
        <f aca="false">G762/$G$6</f>
        <v>0.2711671956</v>
      </c>
      <c r="I762" s="406"/>
      <c r="J762" s="407"/>
      <c r="K762" s="408"/>
      <c r="L762" s="408"/>
      <c r="M762" s="408"/>
      <c r="N762" s="409"/>
      <c r="O762" s="409"/>
      <c r="P762" s="686" t="n">
        <v>3602</v>
      </c>
      <c r="Q762" s="410" t="n">
        <f aca="false">P762-R762-S762</f>
        <v>3602</v>
      </c>
      <c r="R762" s="687"/>
      <c r="S762" s="687"/>
      <c r="T762" s="404" t="n">
        <v>5.06</v>
      </c>
      <c r="U762" s="410" t="n">
        <f aca="false">V762/2.9</f>
        <v>2747.24137931035</v>
      </c>
      <c r="V762" s="406" t="n">
        <v>7967</v>
      </c>
      <c r="W762" s="406" t="n">
        <v>1884</v>
      </c>
      <c r="X762" s="688" t="n">
        <v>443</v>
      </c>
      <c r="Y762" s="404"/>
      <c r="Z762" s="405"/>
      <c r="AA762" s="406"/>
      <c r="AB762" s="406"/>
      <c r="AC762" s="408"/>
      <c r="AD762" s="408"/>
      <c r="AE762" s="408"/>
      <c r="AF762" s="479" t="n">
        <f aca="false">X762+Q762</f>
        <v>4045</v>
      </c>
      <c r="AG762" s="478" t="n">
        <f aca="false">AF762/$AF$6</f>
        <v>1.618</v>
      </c>
      <c r="AH762" s="479" t="n">
        <f aca="false">AI762/2.9</f>
        <v>2454.19671880994</v>
      </c>
      <c r="AI762" s="479" t="n">
        <f aca="false">(V762*Q762+F762*X762)/AF762</f>
        <v>7117.17048454883</v>
      </c>
      <c r="AJ762" s="474" t="n">
        <f aca="false">(V762*Q762+X762*F762)/1000</f>
        <v>28788.95461</v>
      </c>
      <c r="AK762" s="478" t="n">
        <f aca="false">AJ762/$AJ$6</f>
        <v>1.27950909377778</v>
      </c>
      <c r="AL762" s="448" t="n">
        <v>60</v>
      </c>
      <c r="AM762" s="451"/>
      <c r="AN762" s="550" t="n">
        <v>4777</v>
      </c>
      <c r="AO762" s="550" t="n">
        <v>4650</v>
      </c>
      <c r="AP762" s="465" t="n">
        <v>7.24</v>
      </c>
      <c r="AQ762" s="440" t="n">
        <v>664</v>
      </c>
      <c r="AR762" s="474" t="n">
        <f aca="false">AQ762*3</f>
        <v>1992</v>
      </c>
      <c r="AS762" s="658" t="n">
        <f aca="false">AR762/AQ762</f>
        <v>3</v>
      </c>
      <c r="AT762" s="550" t="n">
        <v>4950</v>
      </c>
      <c r="AU762" s="440"/>
      <c r="AV762" s="458" t="n">
        <v>0.7</v>
      </c>
      <c r="AW762" s="465"/>
      <c r="AX762" s="465"/>
      <c r="AY762" s="458"/>
      <c r="AZ762" s="458"/>
      <c r="BA762" s="421" t="n">
        <f aca="false">CC762+DF762</f>
        <v>30367</v>
      </c>
      <c r="BB762" s="422" t="n">
        <f aca="false">BA762/$BA$6</f>
        <v>0.60734</v>
      </c>
      <c r="BC762" s="440"/>
      <c r="BD762" s="668" t="n">
        <v>8.09</v>
      </c>
      <c r="BE762" s="669" t="n">
        <v>33.7</v>
      </c>
      <c r="BF762" s="407" t="n">
        <f aca="false">BE762*4.7</f>
        <v>158.39</v>
      </c>
      <c r="BG762" s="548" t="n">
        <v>9920</v>
      </c>
      <c r="BH762" s="407" t="n">
        <f aca="false">BG762*0.67</f>
        <v>6646.4</v>
      </c>
      <c r="BI762" s="550"/>
      <c r="BJ762" s="403"/>
      <c r="BK762" s="670" t="n">
        <v>27.7</v>
      </c>
      <c r="BL762" s="670" t="n">
        <v>14</v>
      </c>
      <c r="BM762" s="671" t="n">
        <v>8.4</v>
      </c>
      <c r="BN762" s="443" t="n">
        <v>1.6</v>
      </c>
      <c r="BO762" s="444" t="n">
        <v>89</v>
      </c>
      <c r="BP762" s="444" t="n">
        <v>32</v>
      </c>
      <c r="BQ762" s="668" t="n">
        <v>4.65</v>
      </c>
      <c r="BR762" s="422" t="n">
        <f aca="false">BQ762/$BQ$6</f>
        <v>0.645833333333333</v>
      </c>
      <c r="BS762" s="410" t="n">
        <f aca="false">BA762+AF762</f>
        <v>34412</v>
      </c>
      <c r="BT762" s="430" t="n">
        <f aca="false">(BD762*BA762+AP762*AF762)/(AF762+BA762)</f>
        <v>7.99008572590957</v>
      </c>
      <c r="BU762" s="431" t="n">
        <f aca="false">(AQ762*Y762+BA762*BE762)/(BA762+Y762)</f>
        <v>33.7</v>
      </c>
      <c r="BV762" s="431" t="n">
        <f aca="false">(BA762*BF762+AR762*AF762)/(AF762+BA762)</f>
        <v>373.923896605835</v>
      </c>
      <c r="BW762" s="431" t="n">
        <f aca="false">(BA762*BG762+AS762*AF762)/(AF762+BA762)</f>
        <v>8754.29428687667</v>
      </c>
      <c r="BX762" s="431" t="n">
        <f aca="false">BW762*0.65</f>
        <v>5690.29128646984</v>
      </c>
      <c r="BY762" s="431" t="n">
        <f aca="false">(BK762*BA762+AZ762*AF762)/BS762</f>
        <v>24.4439701267</v>
      </c>
      <c r="BZ762" s="431"/>
      <c r="CA762" s="672"/>
      <c r="CB762" s="431" t="n">
        <f aca="false">BO762</f>
        <v>89</v>
      </c>
      <c r="CC762" s="550" t="n">
        <v>15316</v>
      </c>
      <c r="CD762" s="412" t="n">
        <f aca="false">CC762+AF762/2</f>
        <v>17338.5</v>
      </c>
      <c r="CE762" s="422" t="n">
        <f aca="false">CD762/25000</f>
        <v>0.69354</v>
      </c>
      <c r="CF762" s="434" t="n">
        <f aca="false">6700/CD762*24</f>
        <v>9.27415866424431</v>
      </c>
      <c r="CG762" s="439" t="n">
        <v>7.65</v>
      </c>
      <c r="CH762" s="670" t="n">
        <v>2.8</v>
      </c>
      <c r="CI762" s="673" t="n">
        <f aca="false">9500/CC762*24</f>
        <v>14.8863933141812</v>
      </c>
      <c r="CJ762" s="454" t="n">
        <v>23.8</v>
      </c>
      <c r="CK762" s="454" t="n">
        <v>1.12</v>
      </c>
      <c r="CL762" s="668" t="n">
        <v>7.66</v>
      </c>
      <c r="CM762" s="677"/>
      <c r="CN762" s="677"/>
      <c r="CO762" s="550"/>
      <c r="CP762" s="550"/>
      <c r="CQ762" s="451"/>
      <c r="CR762" s="674" t="n">
        <v>0.95</v>
      </c>
      <c r="CT762" s="433" t="n">
        <f aca="false">3500/CD762*24</f>
        <v>4.84470974997837</v>
      </c>
      <c r="CU762" s="439" t="n">
        <v>4.5</v>
      </c>
      <c r="CV762" s="439" t="n">
        <v>7.88</v>
      </c>
      <c r="CW762" s="440" t="n">
        <v>15.5</v>
      </c>
      <c r="CX762" s="661" t="n">
        <f aca="false">CW762*3.6</f>
        <v>55.8</v>
      </c>
      <c r="CY762" s="442" t="n">
        <v>8350</v>
      </c>
      <c r="CZ762" s="443" t="n">
        <v>5.6</v>
      </c>
      <c r="DA762" s="443" t="n">
        <v>0.24</v>
      </c>
      <c r="DB762" s="443" t="n">
        <v>4.3</v>
      </c>
      <c r="DC762" s="443" t="n">
        <v>0.65</v>
      </c>
      <c r="DD762" s="444" t="n">
        <v>5</v>
      </c>
      <c r="DE762" s="441" t="n">
        <v>16</v>
      </c>
      <c r="DF762" s="675" t="n">
        <v>15051</v>
      </c>
      <c r="DG762" s="446" t="n">
        <f aca="false">DF762+AF762/2</f>
        <v>17073.5</v>
      </c>
      <c r="DH762" s="422" t="n">
        <f aca="false">DG762/25000</f>
        <v>0.68294</v>
      </c>
      <c r="DI762" s="447" t="n">
        <f aca="false">6700/DG762*24</f>
        <v>9.41810407942133</v>
      </c>
      <c r="DJ762" s="439"/>
      <c r="DK762" s="670"/>
      <c r="DL762" s="447" t="n">
        <f aca="false">9500/DG762*24</f>
        <v>13.3540281723138</v>
      </c>
      <c r="DM762" s="443" t="n">
        <v>23.5</v>
      </c>
      <c r="DN762" s="443" t="n">
        <v>2.09</v>
      </c>
      <c r="DO762" s="668"/>
      <c r="DP762" s="668"/>
      <c r="DQ762" s="668"/>
      <c r="DR762" s="550"/>
      <c r="DS762" s="550"/>
      <c r="DT762" s="451"/>
      <c r="DU762" s="674" t="n">
        <v>0.95</v>
      </c>
      <c r="DW762" s="447" t="n">
        <f aca="false">3500/DG762*24</f>
        <v>4.91990511611562</v>
      </c>
      <c r="DX762" s="439" t="n">
        <v>4.62</v>
      </c>
      <c r="DY762" s="439"/>
      <c r="DZ762" s="440"/>
      <c r="EA762" s="661"/>
      <c r="EB762" s="442"/>
      <c r="EC762" s="443"/>
      <c r="ED762" s="443"/>
      <c r="EE762" s="443"/>
      <c r="EF762" s="443"/>
      <c r="EG762" s="444"/>
      <c r="EH762" s="441"/>
      <c r="EI762" s="430" t="n">
        <f aca="false">CV762</f>
        <v>7.88</v>
      </c>
      <c r="EJ762" s="448" t="n">
        <f aca="false">CW762</f>
        <v>15.5</v>
      </c>
      <c r="EK762" s="449" t="n">
        <f aca="false">CX762</f>
        <v>55.8</v>
      </c>
      <c r="EL762" s="418" t="n">
        <f aca="false">CY762</f>
        <v>8350</v>
      </c>
      <c r="EM762" s="432" t="n">
        <f aca="false">CZ762</f>
        <v>5.6</v>
      </c>
      <c r="EN762" s="432" t="n">
        <f aca="false">DA762</f>
        <v>0.24</v>
      </c>
      <c r="EO762" s="432" t="n">
        <f aca="false">DB762</f>
        <v>4.3</v>
      </c>
      <c r="EP762" s="432" t="n">
        <f aca="false">DC762</f>
        <v>0.65</v>
      </c>
      <c r="EQ762" s="431" t="n">
        <f aca="false">DD762</f>
        <v>5</v>
      </c>
      <c r="ER762" s="449" t="n">
        <f aca="false">DE762</f>
        <v>16</v>
      </c>
      <c r="ES762" s="450" t="n">
        <f aca="false">44000/(BA762+AF762)*24</f>
        <v>30.6869696617459</v>
      </c>
      <c r="ET762" s="451" t="n">
        <f aca="false">(BA762+AF762)/BA$6</f>
        <v>0.68824</v>
      </c>
      <c r="EU762" s="452" t="n">
        <f aca="false">BV762/1000/ES762*24</f>
        <v>0.292442480227273</v>
      </c>
      <c r="EV762" s="451" t="n">
        <f aca="false">EU762/$EU$6</f>
        <v>0.541560148569024</v>
      </c>
      <c r="EW762" s="514" t="n">
        <f aca="false">1-EM762/BY762</f>
        <v>0.770904645563973</v>
      </c>
      <c r="EX762" s="515" t="n">
        <f aca="false">BY762-EM762</f>
        <v>18.8439701267</v>
      </c>
      <c r="EY762" s="514" t="n">
        <f aca="false">1-EJ762/BU762</f>
        <v>0.540059347181009</v>
      </c>
      <c r="EZ762" s="515" t="n">
        <f aca="false">BU762-EJ762</f>
        <v>18.2</v>
      </c>
      <c r="FA762" s="451" t="n">
        <f aca="false">1-EK762/BV762</f>
        <v>0.850771773330068</v>
      </c>
      <c r="FB762" s="432" t="n">
        <f aca="false">BV762-EK762</f>
        <v>318.123896605835</v>
      </c>
      <c r="FC762" s="453"/>
      <c r="FD762" s="432"/>
      <c r="FE762" s="453" t="n">
        <f aca="false">1-EQ762/CB762</f>
        <v>0.943820224719101</v>
      </c>
      <c r="FF762" s="431" t="n">
        <f aca="false">CB762-EQ762</f>
        <v>84</v>
      </c>
      <c r="FG762" s="406" t="n">
        <v>57600</v>
      </c>
      <c r="FH762" s="665" t="n">
        <v>385</v>
      </c>
      <c r="FI762" s="454" t="n">
        <v>25.24</v>
      </c>
      <c r="FJ762" s="455"/>
      <c r="FK762" s="456" t="n">
        <f aca="false">3000/BS762*24</f>
        <v>2.09229338602813</v>
      </c>
      <c r="FL762" s="531" t="n">
        <v>2000</v>
      </c>
      <c r="FM762" s="456" t="n">
        <f aca="false">FL762/BS762*1000</f>
        <v>58.1192607230036</v>
      </c>
      <c r="FN762" s="531" t="n">
        <v>2919</v>
      </c>
      <c r="FO762" s="533" t="n">
        <f aca="false">FN762/11.15/1.2/1000</f>
        <v>0.218161434977578</v>
      </c>
      <c r="FP762" s="450" t="n">
        <f aca="false">FN762/BS762*1000</f>
        <v>84.8250610252238</v>
      </c>
      <c r="FQ762" s="458" t="n">
        <v>18</v>
      </c>
      <c r="FR762" s="459" t="n">
        <f aca="false">FQ762/BS762*1000</f>
        <v>0.523073346507033</v>
      </c>
      <c r="FS762" s="460" t="n">
        <v>7.86</v>
      </c>
      <c r="FT762" s="440" t="n">
        <v>11.8</v>
      </c>
      <c r="FU762" s="661" t="n">
        <f aca="false">FT762*3.6</f>
        <v>42.48</v>
      </c>
      <c r="FV762" s="531" t="n">
        <v>14</v>
      </c>
      <c r="FW762" s="539" t="n">
        <v>0.22</v>
      </c>
      <c r="FX762" s="531" t="n">
        <v>8</v>
      </c>
      <c r="FY762" s="453" t="n">
        <f aca="false">1-FV762/(EG762+DD762)</f>
        <v>-1.8</v>
      </c>
      <c r="FZ762" s="453" t="n">
        <f aca="false">1-FW762/EP762</f>
        <v>0.661538461538462</v>
      </c>
      <c r="GA762" s="430" t="n">
        <f aca="false">EP762-FW762</f>
        <v>0.43</v>
      </c>
      <c r="GB762" s="514" t="n">
        <f aca="false">1-FT762/EJ762</f>
        <v>0.238709677419355</v>
      </c>
      <c r="GC762" s="515" t="n">
        <f aca="false">(EJ762-FT762)</f>
        <v>3.7</v>
      </c>
      <c r="GD762" s="514" t="n">
        <f aca="false">1-FU762/EK762</f>
        <v>0.238709677419355</v>
      </c>
      <c r="GE762" s="528" t="n">
        <f aca="false">EK762-FU762</f>
        <v>13.32</v>
      </c>
      <c r="GF762" s="462" t="n">
        <f aca="false">4100/BS762*24</f>
        <v>2.85946762757178</v>
      </c>
      <c r="GG762" s="607" t="n">
        <v>12</v>
      </c>
      <c r="GH762" s="451" t="n">
        <f aca="false">GG762/80</f>
        <v>0.15</v>
      </c>
      <c r="GI762" s="406" t="n">
        <v>84</v>
      </c>
      <c r="GJ762" s="463" t="n">
        <f aca="false">GI762/GG762</f>
        <v>7</v>
      </c>
      <c r="GK762" s="464" t="n">
        <f aca="false">GG762/(BS762/24)*1000</f>
        <v>8.36917354411252</v>
      </c>
      <c r="GL762" s="465" t="n">
        <v>8.05</v>
      </c>
      <c r="GM762" s="530" t="n">
        <v>12.3</v>
      </c>
      <c r="GN762" s="407" t="n">
        <f aca="false">GM762*3.6</f>
        <v>44.28</v>
      </c>
      <c r="GO762" s="514" t="n">
        <f aca="false">1-GM762/FT762</f>
        <v>-0.0423728813559321</v>
      </c>
      <c r="GP762" s="451" t="n">
        <f aca="false">1-GN762/FU762</f>
        <v>-0.0423728813559321</v>
      </c>
      <c r="GQ762" s="440" t="n">
        <v>8</v>
      </c>
      <c r="GR762" s="456" t="n">
        <f aca="false">4300/BS762*24</f>
        <v>2.99895385330699</v>
      </c>
      <c r="GS762" s="532" t="n">
        <f aca="false">HC762</f>
        <v>10.5</v>
      </c>
      <c r="GT762" s="532" t="n">
        <f aca="false">HD762</f>
        <v>32.55</v>
      </c>
      <c r="GU762" s="514" t="n">
        <f aca="false">1-GS762/GM762</f>
        <v>0.146341463414634</v>
      </c>
      <c r="GV762" s="514" t="n">
        <f aca="false">1-GT762/GN762</f>
        <v>0.26490514905149</v>
      </c>
      <c r="GW762" s="514" t="n">
        <f aca="false">1-HC762/FT762</f>
        <v>0.110169491525424</v>
      </c>
      <c r="GX762" s="514" t="n">
        <f aca="false">1-HD762/FU762</f>
        <v>0.233757062146893</v>
      </c>
      <c r="GY762" s="463" t="n">
        <f aca="false">GK762/(FU762-HD762)</f>
        <v>0.842817073928753</v>
      </c>
      <c r="GZ762" s="406" t="n">
        <v>36097</v>
      </c>
      <c r="HA762" s="439" t="n">
        <v>8.47</v>
      </c>
      <c r="HB762" s="452" t="n">
        <v>8.17</v>
      </c>
      <c r="HC762" s="440" t="n">
        <v>10.5</v>
      </c>
      <c r="HD762" s="464" t="n">
        <f aca="false">HC762*3.1</f>
        <v>32.55</v>
      </c>
      <c r="HE762" s="464" t="n">
        <v>11.3</v>
      </c>
      <c r="HF762" s="464" t="n">
        <f aca="false">HE762*2.7</f>
        <v>30.51</v>
      </c>
      <c r="HH762" s="409" t="n">
        <v>10</v>
      </c>
      <c r="HI762" s="466" t="n">
        <v>7810</v>
      </c>
      <c r="HJ762" s="407" t="n">
        <f aca="false">HI762*0.67</f>
        <v>5232.7</v>
      </c>
      <c r="HK762" s="407"/>
      <c r="HL762" s="550"/>
      <c r="HM762" s="541" t="n">
        <v>5.7</v>
      </c>
      <c r="HN762" s="462" t="n">
        <v>5.1</v>
      </c>
      <c r="HO762" s="408" t="n">
        <v>0.14</v>
      </c>
      <c r="HP762" s="549" t="n">
        <v>0.01</v>
      </c>
      <c r="HQ762" s="519" t="n">
        <v>4.7</v>
      </c>
      <c r="HR762" s="520" t="n">
        <v>0.1</v>
      </c>
      <c r="HS762" s="521" t="n">
        <v>0.19</v>
      </c>
      <c r="HT762" s="522" t="n">
        <v>4</v>
      </c>
      <c r="HU762" s="523" t="n">
        <f aca="false">72500/BA762*24</f>
        <v>57.2990417229229</v>
      </c>
      <c r="HV762" s="514" t="n">
        <f aca="false">1-HC762/BE762</f>
        <v>0.688427299703264</v>
      </c>
      <c r="HW762" s="514" t="n">
        <f aca="false">1-HD762/BF762</f>
        <v>0.79449460193194</v>
      </c>
      <c r="HX762" s="514" t="n">
        <f aca="false">1-HN762/BK762</f>
        <v>0.815884476534296</v>
      </c>
      <c r="HY762" s="676"/>
    </row>
    <row r="763" s="689" customFormat="true" ht="16.05" hidden="false" customHeight="true" outlineLevel="0" collapsed="false">
      <c r="A763" s="401" t="n">
        <v>44245</v>
      </c>
      <c r="B763" s="516" t="n">
        <v>36558</v>
      </c>
      <c r="C763" s="403" t="n">
        <f aca="false">B763/$B$6</f>
        <v>0.73116</v>
      </c>
      <c r="D763" s="404" t="n">
        <v>8.17</v>
      </c>
      <c r="E763" s="405" t="n">
        <v>32.7</v>
      </c>
      <c r="F763" s="407" t="n">
        <f aca="false">E763*4.7</f>
        <v>153.69</v>
      </c>
      <c r="G763" s="407" t="n">
        <f aca="false">F763*B763/1000</f>
        <v>5618.59902</v>
      </c>
      <c r="H763" s="403" t="n">
        <f aca="false">G763/$G$6</f>
        <v>0.2247439608</v>
      </c>
      <c r="I763" s="406"/>
      <c r="J763" s="407"/>
      <c r="K763" s="408"/>
      <c r="L763" s="408"/>
      <c r="M763" s="408"/>
      <c r="N763" s="409"/>
      <c r="O763" s="409"/>
      <c r="P763" s="686" t="n">
        <v>3602</v>
      </c>
      <c r="Q763" s="410" t="n">
        <f aca="false">P763-R763-S763</f>
        <v>3602</v>
      </c>
      <c r="R763" s="687"/>
      <c r="S763" s="687"/>
      <c r="T763" s="404" t="n">
        <v>4.98</v>
      </c>
      <c r="U763" s="410" t="n">
        <f aca="false">V763/2.9</f>
        <v>2867.93103448276</v>
      </c>
      <c r="V763" s="406" t="n">
        <v>8317</v>
      </c>
      <c r="W763" s="406" t="n">
        <v>2170</v>
      </c>
      <c r="X763" s="688" t="n">
        <v>373</v>
      </c>
      <c r="Y763" s="404"/>
      <c r="Z763" s="405"/>
      <c r="AA763" s="406"/>
      <c r="AB763" s="406"/>
      <c r="AC763" s="408"/>
      <c r="AD763" s="408"/>
      <c r="AE763" s="408"/>
      <c r="AF763" s="479" t="n">
        <f aca="false">X763+Q763</f>
        <v>3975</v>
      </c>
      <c r="AG763" s="478" t="n">
        <f aca="false">AF763/$AF$6</f>
        <v>1.59</v>
      </c>
      <c r="AH763" s="479" t="n">
        <f aca="false">AI763/2.9</f>
        <v>2603.78749685535</v>
      </c>
      <c r="AI763" s="479" t="n">
        <f aca="false">(V763*Q763+F763*X763)/AF763</f>
        <v>7550.9837408805</v>
      </c>
      <c r="AJ763" s="474" t="n">
        <f aca="false">(V763*Q763+X763*F763)/1000</f>
        <v>30015.16037</v>
      </c>
      <c r="AK763" s="478" t="n">
        <f aca="false">AJ763/$AJ$6</f>
        <v>1.33400712755556</v>
      </c>
      <c r="AL763" s="448" t="n">
        <v>61</v>
      </c>
      <c r="AM763" s="451"/>
      <c r="AN763" s="550" t="n">
        <v>4784</v>
      </c>
      <c r="AO763" s="550" t="n">
        <v>4545</v>
      </c>
      <c r="AP763" s="465" t="n">
        <v>7.31</v>
      </c>
      <c r="AQ763" s="440" t="n">
        <v>738</v>
      </c>
      <c r="AR763" s="474" t="n">
        <f aca="false">AQ763*3</f>
        <v>2214</v>
      </c>
      <c r="AS763" s="658" t="n">
        <f aca="false">AR763/AQ763</f>
        <v>3</v>
      </c>
      <c r="AT763" s="550" t="n">
        <v>4950</v>
      </c>
      <c r="AU763" s="440"/>
      <c r="AV763" s="458" t="n">
        <v>1.5</v>
      </c>
      <c r="AW763" s="465" t="n">
        <v>3.37</v>
      </c>
      <c r="AX763" s="465" t="n">
        <v>37.64</v>
      </c>
      <c r="AY763" s="458" t="n">
        <v>6.8</v>
      </c>
      <c r="AZ763" s="458" t="n">
        <v>0.8</v>
      </c>
      <c r="BA763" s="421" t="n">
        <f aca="false">CC763+DF763</f>
        <v>34447</v>
      </c>
      <c r="BB763" s="422" t="n">
        <f aca="false">BA763/$BA$6</f>
        <v>0.68894</v>
      </c>
      <c r="BC763" s="440"/>
      <c r="BD763" s="668" t="n">
        <v>7.11</v>
      </c>
      <c r="BE763" s="669" t="n">
        <v>38.6</v>
      </c>
      <c r="BF763" s="407" t="n">
        <f aca="false">BE763*4.7</f>
        <v>181.42</v>
      </c>
      <c r="BG763" s="548" t="n">
        <v>9080</v>
      </c>
      <c r="BH763" s="407" t="n">
        <f aca="false">BG763*0.67</f>
        <v>6083.6</v>
      </c>
      <c r="BI763" s="550" t="n">
        <v>1993</v>
      </c>
      <c r="BJ763" s="403" t="n">
        <f aca="false">BI763/35.5*(23+35.5)/BH763</f>
        <v>0.539851311167683</v>
      </c>
      <c r="BK763" s="670" t="n">
        <v>27.8</v>
      </c>
      <c r="BL763" s="670" t="n">
        <v>14.4</v>
      </c>
      <c r="BM763" s="671" t="n">
        <v>8.4</v>
      </c>
      <c r="BN763" s="443" t="n">
        <v>1.7</v>
      </c>
      <c r="BO763" s="444" t="n">
        <v>78</v>
      </c>
      <c r="BP763" s="444" t="n">
        <v>32</v>
      </c>
      <c r="BQ763" s="668" t="n">
        <v>4.88</v>
      </c>
      <c r="BR763" s="422" t="n">
        <f aca="false">BQ763/$BQ$6</f>
        <v>0.677777777777778</v>
      </c>
      <c r="BS763" s="410" t="n">
        <f aca="false">BA763+AF763</f>
        <v>38422</v>
      </c>
      <c r="BT763" s="430" t="n">
        <f aca="false">(BD763*BA763+AP763*AF763)/(AF763+BA763)</f>
        <v>7.1306912706262</v>
      </c>
      <c r="BU763" s="431" t="n">
        <f aca="false">(AQ763*Y763+BA763*BE763)/(BA763+Y763)</f>
        <v>38.6</v>
      </c>
      <c r="BV763" s="431" t="n">
        <f aca="false">(BA763*BF763+AR763*AF763)/(AF763+BA763)</f>
        <v>391.703314247046</v>
      </c>
      <c r="BW763" s="431" t="n">
        <f aca="false">(BA763*BG763+AS763*AF763)/(AF763+BA763)</f>
        <v>8140.92668262974</v>
      </c>
      <c r="BX763" s="431" t="n">
        <f aca="false">BW763*0.65</f>
        <v>5291.60234370933</v>
      </c>
      <c r="BY763" s="431" t="n">
        <f aca="false">(BK763*BA763+AZ763*AF763)/BS763</f>
        <v>25.0066784654625</v>
      </c>
      <c r="BZ763" s="431" t="n">
        <f aca="false">(BL763*BA763+AY763*AF763)/BS763</f>
        <v>13.6137317162043</v>
      </c>
      <c r="CA763" s="672" t="n">
        <f aca="false">(BN763*BA763+AZ763*AF763)/BS763</f>
        <v>1.60688928218208</v>
      </c>
      <c r="CB763" s="431" t="n">
        <f aca="false">BO763</f>
        <v>78</v>
      </c>
      <c r="CC763" s="550" t="n">
        <v>17509</v>
      </c>
      <c r="CD763" s="412" t="n">
        <f aca="false">CC763+AF763/2</f>
        <v>19496.5</v>
      </c>
      <c r="CE763" s="422" t="n">
        <f aca="false">CD763/25000</f>
        <v>0.77986</v>
      </c>
      <c r="CF763" s="434" t="n">
        <f aca="false">6700/CD763*24</f>
        <v>8.24763419075219</v>
      </c>
      <c r="CG763" s="439" t="n">
        <v>7.68</v>
      </c>
      <c r="CH763" s="670" t="n">
        <v>3</v>
      </c>
      <c r="CI763" s="673" t="n">
        <f aca="false">9500/CC763*24</f>
        <v>13.0218744645611</v>
      </c>
      <c r="CJ763" s="454" t="n">
        <v>23.7</v>
      </c>
      <c r="CK763" s="454" t="n">
        <v>1.03</v>
      </c>
      <c r="CL763" s="668" t="n">
        <v>7.61</v>
      </c>
      <c r="CM763" s="677"/>
      <c r="CN763" s="677"/>
      <c r="CO763" s="550" t="n">
        <v>5980</v>
      </c>
      <c r="CP763" s="550" t="n">
        <v>3193</v>
      </c>
      <c r="CQ763" s="451" t="n">
        <f aca="false">CP763/CO763</f>
        <v>0.533946488294314</v>
      </c>
      <c r="CR763" s="674" t="n">
        <v>0.95</v>
      </c>
      <c r="CT763" s="433" t="n">
        <f aca="false">3500/CD763*24</f>
        <v>4.30846562203472</v>
      </c>
      <c r="CU763" s="439" t="n">
        <v>4.4</v>
      </c>
      <c r="CV763" s="439" t="n">
        <v>7.83</v>
      </c>
      <c r="CW763" s="440" t="n">
        <v>15.6</v>
      </c>
      <c r="CX763" s="661" t="n">
        <f aca="false">CW763*3.6</f>
        <v>56.16</v>
      </c>
      <c r="CY763" s="442" t="n">
        <v>8450</v>
      </c>
      <c r="CZ763" s="443" t="n">
        <v>5.9</v>
      </c>
      <c r="DA763" s="443" t="n">
        <v>0.2</v>
      </c>
      <c r="DB763" s="443" t="n">
        <v>4.1</v>
      </c>
      <c r="DC763" s="443" t="n">
        <v>0.7</v>
      </c>
      <c r="DD763" s="444" t="n">
        <v>11</v>
      </c>
      <c r="DE763" s="441" t="n">
        <v>16</v>
      </c>
      <c r="DF763" s="675" t="n">
        <v>16938</v>
      </c>
      <c r="DG763" s="446" t="n">
        <f aca="false">DF763+AF763/2</f>
        <v>18925.5</v>
      </c>
      <c r="DH763" s="422" t="n">
        <f aca="false">DG763/25000</f>
        <v>0.75702</v>
      </c>
      <c r="DI763" s="447" t="n">
        <f aca="false">6700/DG763*24</f>
        <v>8.49647301260205</v>
      </c>
      <c r="DJ763" s="439" t="n">
        <v>7.69</v>
      </c>
      <c r="DK763" s="670" t="n">
        <v>2.8</v>
      </c>
      <c r="DL763" s="447" t="n">
        <f aca="false">9500/DG763*24</f>
        <v>12.0472378536895</v>
      </c>
      <c r="DM763" s="443" t="n">
        <v>23.8</v>
      </c>
      <c r="DN763" s="443" t="n">
        <v>1.89</v>
      </c>
      <c r="DO763" s="668" t="n">
        <v>7.59</v>
      </c>
      <c r="DP763" s="668"/>
      <c r="DQ763" s="668"/>
      <c r="DR763" s="550" t="n">
        <v>6140</v>
      </c>
      <c r="DS763" s="550" t="n">
        <v>3533</v>
      </c>
      <c r="DT763" s="451" t="n">
        <f aca="false">DS763/DR763</f>
        <v>0.575407166123779</v>
      </c>
      <c r="DU763" s="674" t="n">
        <v>0.95</v>
      </c>
      <c r="DW763" s="447" t="n">
        <f aca="false">3500/DG763*24</f>
        <v>4.43845605135928</v>
      </c>
      <c r="DX763" s="439" t="n">
        <v>4.72</v>
      </c>
      <c r="DY763" s="439" t="n">
        <v>7.7</v>
      </c>
      <c r="DZ763" s="440" t="n">
        <v>15.5</v>
      </c>
      <c r="EA763" s="661" t="n">
        <f aca="false">DZ763*3.6</f>
        <v>55.8</v>
      </c>
      <c r="EB763" s="442" t="n">
        <v>8600</v>
      </c>
      <c r="EC763" s="443" t="n">
        <v>5.8</v>
      </c>
      <c r="ED763" s="443" t="n">
        <v>0.26</v>
      </c>
      <c r="EE763" s="443" t="n">
        <v>4.7</v>
      </c>
      <c r="EF763" s="443" t="n">
        <v>0.7</v>
      </c>
      <c r="EG763" s="444" t="n">
        <v>4</v>
      </c>
      <c r="EH763" s="441" t="n">
        <v>16</v>
      </c>
      <c r="EI763" s="430" t="n">
        <f aca="false">(DY763*DG763+CV763*CD763)/(DG763+CD763)</f>
        <v>7.76596598303056</v>
      </c>
      <c r="EJ763" s="430" t="n">
        <f aca="false">(DZ763*DG763+CW763*CD763)/(DG763+CD763)</f>
        <v>15.5507430638697</v>
      </c>
      <c r="EK763" s="449" t="n">
        <f aca="false">(EA763*DG763+CX763*CD763)/(DG763+CD763)</f>
        <v>55.9826750299308</v>
      </c>
      <c r="EL763" s="449" t="n">
        <f aca="false">(EB763*DG763+CY763*CD763)/(DG763+CD763)</f>
        <v>8523.88540419551</v>
      </c>
      <c r="EM763" s="430" t="n">
        <f aca="false">(EC763*DG763+CZ763*CD763)/(DG763+CD763)</f>
        <v>5.85074306386966</v>
      </c>
      <c r="EN763" s="432" t="n">
        <f aca="false">(ED763*DG763+DA763*CD763)/(DG763+CD763)</f>
        <v>0.229554161678205</v>
      </c>
      <c r="EO763" s="432" t="n">
        <f aca="false">(EE763*DG763+DB763*CD763)/(DG763+CD763)</f>
        <v>4.39554161678205</v>
      </c>
      <c r="EP763" s="432" t="n">
        <f aca="false">(EF763*DG763+DC763*CD763)/(DG763+CD763)</f>
        <v>0.7</v>
      </c>
      <c r="EQ763" s="432" t="n">
        <f aca="false">(EG763*DG763+DD763*CD763)/(DG763+CD763)</f>
        <v>7.55201447087606</v>
      </c>
      <c r="ER763" s="449" t="n">
        <f aca="false">DE763</f>
        <v>16</v>
      </c>
      <c r="ES763" s="450" t="n">
        <f aca="false">44000/(BA763+AF763)*24</f>
        <v>27.4842538129197</v>
      </c>
      <c r="ET763" s="451" t="n">
        <f aca="false">(BA763+AF763)/BA$6</f>
        <v>0.76844</v>
      </c>
      <c r="EU763" s="452" t="n">
        <f aca="false">BV763/1000/ES763*24</f>
        <v>0.342046016818182</v>
      </c>
      <c r="EV763" s="451" t="n">
        <f aca="false">EU763/$EU$6</f>
        <v>0.6334185496633</v>
      </c>
      <c r="EW763" s="514" t="n">
        <f aca="false">1-EM763/BY763</f>
        <v>0.766032779125372</v>
      </c>
      <c r="EX763" s="515" t="n">
        <f aca="false">BY763-EM763</f>
        <v>19.1559354015928</v>
      </c>
      <c r="EY763" s="514" t="n">
        <f aca="false">1-EJ763/BU763</f>
        <v>0.59713100870804</v>
      </c>
      <c r="EZ763" s="515" t="n">
        <f aca="false">BU763-EJ763</f>
        <v>23.0492569361303</v>
      </c>
      <c r="FA763" s="451" t="n">
        <f aca="false">1-EK763/BV763</f>
        <v>0.857078883446407</v>
      </c>
      <c r="FB763" s="432" t="n">
        <f aca="false">BV763-EK763</f>
        <v>335.720639217115</v>
      </c>
      <c r="FC763" s="453" t="n">
        <f aca="false">1-EP763/CA763</f>
        <v>0.564375711654862</v>
      </c>
      <c r="FD763" s="432" t="n">
        <f aca="false">CA763-EP763</f>
        <v>0.906889282182083</v>
      </c>
      <c r="FE763" s="453" t="n">
        <f aca="false">1-EQ763/CB763</f>
        <v>0.903179301655435</v>
      </c>
      <c r="FF763" s="431" t="n">
        <f aca="false">CB763-EQ763</f>
        <v>70.4479855291239</v>
      </c>
      <c r="FG763" s="406" t="n">
        <v>57600</v>
      </c>
      <c r="FH763" s="665" t="n">
        <v>284</v>
      </c>
      <c r="FI763" s="454" t="n">
        <v>73.4</v>
      </c>
      <c r="FJ763" s="455" t="n">
        <v>0.8161</v>
      </c>
      <c r="FK763" s="456" t="n">
        <f aca="false">3000/BS763*24</f>
        <v>1.87392639633543</v>
      </c>
      <c r="FL763" s="531" t="n">
        <v>2000</v>
      </c>
      <c r="FM763" s="456" t="n">
        <f aca="false">FL763/BS763*1000</f>
        <v>52.0535110093176</v>
      </c>
      <c r="FN763" s="531" t="n">
        <v>2641</v>
      </c>
      <c r="FO763" s="533" t="n">
        <f aca="false">FN763/11.15/1.2/1000</f>
        <v>0.197384155455904</v>
      </c>
      <c r="FP763" s="450" t="n">
        <f aca="false">FN763/BS763*1000</f>
        <v>68.7366612878039</v>
      </c>
      <c r="FQ763" s="458" t="n">
        <v>18</v>
      </c>
      <c r="FR763" s="459" t="n">
        <f aca="false">FQ763/BS763*1000</f>
        <v>0.468481599083858</v>
      </c>
      <c r="FS763" s="460" t="n">
        <v>7.85</v>
      </c>
      <c r="FT763" s="440" t="n">
        <v>11.4</v>
      </c>
      <c r="FU763" s="661" t="n">
        <f aca="false">FT763*3.6</f>
        <v>41.04</v>
      </c>
      <c r="FV763" s="531" t="n">
        <v>18</v>
      </c>
      <c r="FW763" s="539" t="n">
        <v>0.28</v>
      </c>
      <c r="FX763" s="531" t="n">
        <v>8</v>
      </c>
      <c r="FY763" s="453" t="n">
        <f aca="false">1-FV763/(EG763+DD763)</f>
        <v>-0.2</v>
      </c>
      <c r="FZ763" s="453" t="n">
        <f aca="false">1-FW763/EP763</f>
        <v>0.6</v>
      </c>
      <c r="GA763" s="430" t="n">
        <f aca="false">EP763-FW763</f>
        <v>0.42</v>
      </c>
      <c r="GB763" s="514" t="n">
        <f aca="false">1-FT763/EJ763</f>
        <v>0.266916059690641</v>
      </c>
      <c r="GC763" s="515" t="n">
        <f aca="false">(EJ763-FT763)</f>
        <v>4.15074306386966</v>
      </c>
      <c r="GD763" s="514" t="n">
        <f aca="false">1-FU763/EK763</f>
        <v>0.266916059690641</v>
      </c>
      <c r="GE763" s="528" t="n">
        <f aca="false">EK763-FU763</f>
        <v>14.9426750299308</v>
      </c>
      <c r="GF763" s="462" t="n">
        <f aca="false">4100/BS763*24</f>
        <v>2.56103274165842</v>
      </c>
      <c r="GG763" s="607" t="n">
        <v>12</v>
      </c>
      <c r="GH763" s="451" t="n">
        <f aca="false">GG763/80</f>
        <v>0.15</v>
      </c>
      <c r="GI763" s="406" t="n">
        <v>84</v>
      </c>
      <c r="GJ763" s="463" t="n">
        <f aca="false">GI763/GG763</f>
        <v>7</v>
      </c>
      <c r="GK763" s="464" t="n">
        <f aca="false">GG763/(BS763/24)*1000</f>
        <v>7.49570558534173</v>
      </c>
      <c r="GL763" s="465" t="n">
        <v>7.99</v>
      </c>
      <c r="GM763" s="530" t="n">
        <v>11.4</v>
      </c>
      <c r="GN763" s="407" t="n">
        <f aca="false">GM763*3.6</f>
        <v>41.04</v>
      </c>
      <c r="GO763" s="514" t="n">
        <f aca="false">1-GM763/FT763</f>
        <v>0</v>
      </c>
      <c r="GP763" s="451" t="n">
        <f aca="false">1-GN763/FU763</f>
        <v>0</v>
      </c>
      <c r="GQ763" s="440" t="n">
        <v>8</v>
      </c>
      <c r="GR763" s="456" t="n">
        <f aca="false">4300/BS763*24</f>
        <v>2.68596116808079</v>
      </c>
      <c r="GS763" s="532" t="n">
        <f aca="false">HC763</f>
        <v>11.4</v>
      </c>
      <c r="GT763" s="532" t="n">
        <f aca="false">HD763</f>
        <v>35.34</v>
      </c>
      <c r="GU763" s="514" t="n">
        <f aca="false">1-GS763/GM763</f>
        <v>0</v>
      </c>
      <c r="GV763" s="514" t="n">
        <f aca="false">1-GT763/GN763</f>
        <v>0.138888888888889</v>
      </c>
      <c r="GW763" s="514" t="n">
        <f aca="false">1-HC763/FT763</f>
        <v>0</v>
      </c>
      <c r="GX763" s="514" t="n">
        <f aca="false">1-HD763/FU763</f>
        <v>0.138888888888889</v>
      </c>
      <c r="GY763" s="463" t="n">
        <f aca="false">GK763/(FU763-HD763)</f>
        <v>1.31503606760381</v>
      </c>
      <c r="GZ763" s="406" t="n">
        <v>38920</v>
      </c>
      <c r="HA763" s="439" t="n">
        <v>8.37</v>
      </c>
      <c r="HB763" s="452" t="n">
        <v>8.17</v>
      </c>
      <c r="HC763" s="440" t="n">
        <v>11.4</v>
      </c>
      <c r="HD763" s="464" t="n">
        <f aca="false">HC763*3.1</f>
        <v>35.34</v>
      </c>
      <c r="HE763" s="464" t="n">
        <v>11.5</v>
      </c>
      <c r="HF763" s="464" t="n">
        <f aca="false">HE763*2.7</f>
        <v>31.05</v>
      </c>
      <c r="HH763" s="409" t="n">
        <v>6</v>
      </c>
      <c r="HI763" s="466" t="n">
        <v>8450</v>
      </c>
      <c r="HJ763" s="407" t="n">
        <f aca="false">HI763*0.67</f>
        <v>5661.5</v>
      </c>
      <c r="HK763" s="407" t="n">
        <v>228</v>
      </c>
      <c r="HL763" s="550" t="n">
        <v>1809</v>
      </c>
      <c r="HM763" s="541" t="n">
        <v>5.4</v>
      </c>
      <c r="HN763" s="462" t="n">
        <v>5.4</v>
      </c>
      <c r="HO763" s="408" t="n">
        <v>0.12</v>
      </c>
      <c r="HP763" s="549" t="n">
        <v>0.02</v>
      </c>
      <c r="HQ763" s="519" t="n">
        <v>4.6</v>
      </c>
      <c r="HR763" s="520" t="n">
        <v>0.24</v>
      </c>
      <c r="HS763" s="521" t="n">
        <v>0.26</v>
      </c>
      <c r="HT763" s="522" t="n">
        <v>4</v>
      </c>
      <c r="HU763" s="523" t="n">
        <f aca="false">72500/BA763*24</f>
        <v>50.512381339449</v>
      </c>
      <c r="HV763" s="514" t="n">
        <f aca="false">1-HC763/BE763</f>
        <v>0.704663212435233</v>
      </c>
      <c r="HW763" s="514" t="n">
        <f aca="false">1-HD763/BF763</f>
        <v>0.805203395436005</v>
      </c>
      <c r="HX763" s="514" t="n">
        <f aca="false">1-HN763/BK763</f>
        <v>0.805755395683453</v>
      </c>
      <c r="HY763" s="676"/>
    </row>
    <row r="764" s="689" customFormat="true" ht="16.05" hidden="false" customHeight="true" outlineLevel="0" collapsed="false">
      <c r="A764" s="401" t="n">
        <v>44246</v>
      </c>
      <c r="B764" s="516" t="n">
        <v>37591</v>
      </c>
      <c r="C764" s="403" t="n">
        <f aca="false">B764/$B$6</f>
        <v>0.75182</v>
      </c>
      <c r="D764" s="404" t="n">
        <v>8.22</v>
      </c>
      <c r="E764" s="405" t="n">
        <v>30.6</v>
      </c>
      <c r="F764" s="407" t="n">
        <f aca="false">E764*4.7</f>
        <v>143.82</v>
      </c>
      <c r="G764" s="407" t="n">
        <f aca="false">F764*B764/1000</f>
        <v>5406.33762</v>
      </c>
      <c r="H764" s="403" t="n">
        <f aca="false">G764/$G$6</f>
        <v>0.2162535048</v>
      </c>
      <c r="I764" s="406"/>
      <c r="J764" s="407"/>
      <c r="K764" s="408"/>
      <c r="L764" s="408"/>
      <c r="M764" s="408"/>
      <c r="N764" s="409"/>
      <c r="O764" s="409"/>
      <c r="P764" s="686" t="n">
        <v>3602</v>
      </c>
      <c r="Q764" s="410" t="n">
        <f aca="false">P764-R764-S764</f>
        <v>3602</v>
      </c>
      <c r="R764" s="687"/>
      <c r="S764" s="687"/>
      <c r="T764" s="404" t="n">
        <v>4.92</v>
      </c>
      <c r="U764" s="410" t="n">
        <f aca="false">V764/2.9</f>
        <v>2746.55172413793</v>
      </c>
      <c r="V764" s="406" t="n">
        <v>7965</v>
      </c>
      <c r="W764" s="406" t="n">
        <v>1972</v>
      </c>
      <c r="X764" s="688" t="n">
        <v>348</v>
      </c>
      <c r="Y764" s="404"/>
      <c r="Z764" s="405"/>
      <c r="AA764" s="406"/>
      <c r="AB764" s="406"/>
      <c r="AC764" s="408"/>
      <c r="AD764" s="408"/>
      <c r="AE764" s="408"/>
      <c r="AF764" s="479" t="n">
        <f aca="false">X764+Q764</f>
        <v>3950</v>
      </c>
      <c r="AG764" s="478" t="n">
        <f aca="false">AF764/$AF$6</f>
        <v>1.58</v>
      </c>
      <c r="AH764" s="479" t="n">
        <f aca="false">AI764/2.9</f>
        <v>2508.9462557835</v>
      </c>
      <c r="AI764" s="479" t="n">
        <f aca="false">(V764*Q764+F764*X764)/AF764</f>
        <v>7275.94414177215</v>
      </c>
      <c r="AJ764" s="474" t="n">
        <f aca="false">(V764*Q764+X764*F764)/1000</f>
        <v>28739.97936</v>
      </c>
      <c r="AK764" s="478" t="n">
        <f aca="false">AJ764/$AJ$6</f>
        <v>1.277332416</v>
      </c>
      <c r="AL764" s="448" t="n">
        <v>62</v>
      </c>
      <c r="AM764" s="451"/>
      <c r="AN764" s="550" t="n">
        <v>4897</v>
      </c>
      <c r="AO764" s="550" t="n">
        <v>4549</v>
      </c>
      <c r="AP764" s="465" t="n">
        <v>7.21</v>
      </c>
      <c r="AQ764" s="440" t="n">
        <v>668</v>
      </c>
      <c r="AR764" s="474" t="n">
        <f aca="false">AQ764*3</f>
        <v>2004</v>
      </c>
      <c r="AS764" s="658" t="n">
        <f aca="false">AR764/AQ764</f>
        <v>3</v>
      </c>
      <c r="AT764" s="550" t="n">
        <v>4700</v>
      </c>
      <c r="AU764" s="440"/>
      <c r="AV764" s="458" t="n">
        <v>2</v>
      </c>
      <c r="AW764" s="465"/>
      <c r="AX764" s="465"/>
      <c r="AY764" s="458"/>
      <c r="AZ764" s="458"/>
      <c r="BA764" s="421" t="n">
        <f aca="false">CC764+DF764</f>
        <v>36387</v>
      </c>
      <c r="BB764" s="422" t="n">
        <f aca="false">BA764/$BA$6</f>
        <v>0.72774</v>
      </c>
      <c r="BC764" s="440"/>
      <c r="BD764" s="668" t="n">
        <v>8.06</v>
      </c>
      <c r="BE764" s="669" t="n">
        <v>30.8</v>
      </c>
      <c r="BF764" s="407" t="n">
        <f aca="false">BE764*4.7</f>
        <v>144.76</v>
      </c>
      <c r="BG764" s="548" t="n">
        <v>7860</v>
      </c>
      <c r="BH764" s="407" t="n">
        <f aca="false">BG764*0.67</f>
        <v>5266.2</v>
      </c>
      <c r="BI764" s="550"/>
      <c r="BJ764" s="403"/>
      <c r="BK764" s="670" t="n">
        <v>23.3</v>
      </c>
      <c r="BL764" s="670" t="n">
        <v>13.8</v>
      </c>
      <c r="BM764" s="671" t="n">
        <v>6.6</v>
      </c>
      <c r="BN764" s="443" t="n">
        <v>1.4</v>
      </c>
      <c r="BO764" s="444" t="n">
        <v>55</v>
      </c>
      <c r="BP764" s="444" t="n">
        <v>32</v>
      </c>
      <c r="BQ764" s="668" t="n">
        <v>5.4</v>
      </c>
      <c r="BR764" s="422" t="n">
        <f aca="false">BQ764/$BQ$6</f>
        <v>0.75</v>
      </c>
      <c r="BS764" s="410" t="n">
        <f aca="false">BA764+AF764</f>
        <v>40337</v>
      </c>
      <c r="BT764" s="430" t="n">
        <f aca="false">(BD764*BA764+AP764*AF764)/(AF764+BA764)</f>
        <v>7.97676376527754</v>
      </c>
      <c r="BU764" s="431" t="n">
        <f aca="false">(AQ764*Y764+BA764*BE764)/(BA764+Y764)</f>
        <v>30.8</v>
      </c>
      <c r="BV764" s="431" t="n">
        <f aca="false">(BA764*BF764+AR764*AF764)/(AF764+BA764)</f>
        <v>326.826043582815</v>
      </c>
      <c r="BW764" s="431" t="n">
        <f aca="false">(BA764*BG764+AS764*AF764)/(AF764+BA764)</f>
        <v>7090.60341621836</v>
      </c>
      <c r="BX764" s="431" t="n">
        <f aca="false">BW764*0.65</f>
        <v>4608.89222054194</v>
      </c>
      <c r="BY764" s="431" t="n">
        <f aca="false">(BK764*BA764+AZ764*AF764)/BS764</f>
        <v>21.0183479187842</v>
      </c>
      <c r="BZ764" s="431"/>
      <c r="CA764" s="672"/>
      <c r="CB764" s="431" t="n">
        <f aca="false">BO764</f>
        <v>55</v>
      </c>
      <c r="CC764" s="550" t="n">
        <v>18980</v>
      </c>
      <c r="CD764" s="412" t="n">
        <f aca="false">CC764+AF764/2</f>
        <v>20955</v>
      </c>
      <c r="CE764" s="422" t="n">
        <f aca="false">CD764/25000</f>
        <v>0.8382</v>
      </c>
      <c r="CF764" s="434" t="n">
        <f aca="false">6700/CD764*24</f>
        <v>7.67358625626342</v>
      </c>
      <c r="CG764" s="439" t="n">
        <v>7.65</v>
      </c>
      <c r="CH764" s="670" t="n">
        <v>2.5</v>
      </c>
      <c r="CI764" s="673" t="n">
        <f aca="false">9500/CC764*24</f>
        <v>12.0126448893572</v>
      </c>
      <c r="CJ764" s="454" t="n">
        <v>24.2</v>
      </c>
      <c r="CK764" s="454" t="n">
        <v>1.45</v>
      </c>
      <c r="CL764" s="668" t="n">
        <v>7.71</v>
      </c>
      <c r="CM764" s="691"/>
      <c r="CN764" s="691"/>
      <c r="CO764" s="550"/>
      <c r="CP764" s="550"/>
      <c r="CQ764" s="451"/>
      <c r="CR764" s="674" t="n">
        <v>0.94</v>
      </c>
      <c r="CT764" s="433" t="n">
        <f aca="false">3500/CD764*24</f>
        <v>4.00858983536149</v>
      </c>
      <c r="CU764" s="439" t="n">
        <v>4.87</v>
      </c>
      <c r="CV764" s="439" t="n">
        <v>7.93</v>
      </c>
      <c r="CW764" s="440" t="n">
        <v>13.8</v>
      </c>
      <c r="CX764" s="661" t="n">
        <f aca="false">CW764*3.6</f>
        <v>49.68</v>
      </c>
      <c r="CY764" s="442" t="n">
        <v>8110</v>
      </c>
      <c r="CZ764" s="443" t="n">
        <v>5.6</v>
      </c>
      <c r="DA764" s="443" t="n">
        <v>0.26</v>
      </c>
      <c r="DB764" s="443" t="n">
        <v>4.4</v>
      </c>
      <c r="DC764" s="443" t="n">
        <v>0.6</v>
      </c>
      <c r="DD764" s="444" t="n">
        <v>6</v>
      </c>
      <c r="DE764" s="441" t="n">
        <v>16</v>
      </c>
      <c r="DF764" s="675" t="n">
        <v>17407</v>
      </c>
      <c r="DG764" s="446" t="n">
        <f aca="false">DF764+AF764/2</f>
        <v>19382</v>
      </c>
      <c r="DH764" s="422" t="n">
        <f aca="false">DG764/25000</f>
        <v>0.77528</v>
      </c>
      <c r="DI764" s="447" t="n">
        <f aca="false">6700/DG764*24</f>
        <v>8.29635744505211</v>
      </c>
      <c r="DJ764" s="439" t="n">
        <v>7.67</v>
      </c>
      <c r="DK764" s="670" t="n">
        <v>2.8</v>
      </c>
      <c r="DL764" s="447" t="n">
        <f aca="false">9500/DG764*24</f>
        <v>11.7634918997008</v>
      </c>
      <c r="DM764" s="443" t="n">
        <v>24.1</v>
      </c>
      <c r="DN764" s="443" t="n">
        <v>3.96</v>
      </c>
      <c r="DO764" s="668" t="n">
        <v>7.89</v>
      </c>
      <c r="DP764" s="668"/>
      <c r="DQ764" s="668"/>
      <c r="DR764" s="550"/>
      <c r="DS764" s="550"/>
      <c r="DT764" s="451"/>
      <c r="DU764" s="674" t="n">
        <v>0.95</v>
      </c>
      <c r="DW764" s="447" t="n">
        <f aca="false">3500/DG764*24</f>
        <v>4.3339180683108</v>
      </c>
      <c r="DX764" s="439" t="n">
        <v>4.19</v>
      </c>
      <c r="DY764" s="439" t="n">
        <v>7.89</v>
      </c>
      <c r="DZ764" s="440" t="n">
        <v>14.9</v>
      </c>
      <c r="EA764" s="661" t="n">
        <f aca="false">DZ764*3.6</f>
        <v>53.64</v>
      </c>
      <c r="EB764" s="442" t="n">
        <v>8190</v>
      </c>
      <c r="EC764" s="443" t="n">
        <v>6.2</v>
      </c>
      <c r="ED764" s="443" t="n">
        <v>0.35</v>
      </c>
      <c r="EE764" s="443" t="n">
        <v>4.9</v>
      </c>
      <c r="EF764" s="443" t="n">
        <v>0.65</v>
      </c>
      <c r="EG764" s="444" t="n">
        <v>4</v>
      </c>
      <c r="EH764" s="441" t="n">
        <v>16</v>
      </c>
      <c r="EI764" s="430" t="n">
        <f aca="false">(DY764*DG764+CV764*CD764)/(DG764+CD764)</f>
        <v>7.91077992909736</v>
      </c>
      <c r="EJ764" s="430" t="n">
        <f aca="false">(DZ764*DG764+CW764*CD764)/(DG764+CD764)</f>
        <v>14.3285519498227</v>
      </c>
      <c r="EK764" s="449" t="n">
        <f aca="false">(EA764*DG764+CX764*CD764)/(DG764+CD764)</f>
        <v>51.5827870193619</v>
      </c>
      <c r="EL764" s="449" t="n">
        <f aca="false">(EB764*DG764+CY764*CD764)/(DG764+CD764)</f>
        <v>8148.44014180529</v>
      </c>
      <c r="EM764" s="430" t="n">
        <f aca="false">(EC764*DG764+CZ764*CD764)/(DG764+CD764)</f>
        <v>5.88830106353968</v>
      </c>
      <c r="EN764" s="432" t="n">
        <f aca="false">(ED764*DG764+DA764*CD764)/(DG764+CD764)</f>
        <v>0.303245159530952</v>
      </c>
      <c r="EO764" s="432" t="n">
        <f aca="false">(EE764*DG764+DB764*CD764)/(DG764+CD764)</f>
        <v>4.64025088628307</v>
      </c>
      <c r="EP764" s="432" t="n">
        <f aca="false">(EF764*DG764+DC764*CD764)/(DG764+CD764)</f>
        <v>0.624025088628307</v>
      </c>
      <c r="EQ764" s="432" t="n">
        <f aca="false">(EG764*DG764+DD764*CD764)/(DG764+CD764)</f>
        <v>5.03899645486774</v>
      </c>
      <c r="ER764" s="449" t="n">
        <f aca="false">DE764</f>
        <v>16</v>
      </c>
      <c r="ES764" s="450" t="n">
        <f aca="false">44000/(BA764+AF764)*24</f>
        <v>26.1794382328879</v>
      </c>
      <c r="ET764" s="451" t="n">
        <f aca="false">(BA764+AF764)/BA$6</f>
        <v>0.80674</v>
      </c>
      <c r="EU764" s="452" t="n">
        <f aca="false">BV764/1000/ES764*24</f>
        <v>0.299617775454545</v>
      </c>
      <c r="EV764" s="451" t="n">
        <f aca="false">EU764/$EU$6</f>
        <v>0.554847732323232</v>
      </c>
      <c r="EW764" s="514" t="n">
        <f aca="false">1-EM764/BY764</f>
        <v>0.719849481686557</v>
      </c>
      <c r="EX764" s="515" t="n">
        <f aca="false">BY764-EM764</f>
        <v>15.1300468552446</v>
      </c>
      <c r="EY764" s="514" t="n">
        <f aca="false">1-EJ764/BU764</f>
        <v>0.534787274356405</v>
      </c>
      <c r="EZ764" s="515" t="n">
        <f aca="false">BU764-EJ764</f>
        <v>16.4714480501773</v>
      </c>
      <c r="FA764" s="451" t="n">
        <f aca="false">1-EK764/BV764</f>
        <v>0.842170512319373</v>
      </c>
      <c r="FB764" s="432" t="n">
        <f aca="false">BV764-EK764</f>
        <v>275.243256563453</v>
      </c>
      <c r="FC764" s="453"/>
      <c r="FD764" s="432"/>
      <c r="FE764" s="453" t="n">
        <f aca="false">1-EQ764/CB764</f>
        <v>0.908381882638768</v>
      </c>
      <c r="FF764" s="431" t="n">
        <f aca="false">CB764-EQ764</f>
        <v>49.9610035451323</v>
      </c>
      <c r="FG764" s="406" t="n">
        <v>57600</v>
      </c>
      <c r="FH764" s="665" t="n">
        <v>447</v>
      </c>
      <c r="FI764" s="454" t="n">
        <v>29.4</v>
      </c>
      <c r="FJ764" s="455"/>
      <c r="FK764" s="456" t="n">
        <f aca="false">3000/BS764*24</f>
        <v>1.7849616976969</v>
      </c>
      <c r="FL764" s="531" t="n">
        <v>2000</v>
      </c>
      <c r="FM764" s="456" t="n">
        <f aca="false">FL764/BS764*1000</f>
        <v>49.5822693804695</v>
      </c>
      <c r="FN764" s="531" t="n">
        <v>4865</v>
      </c>
      <c r="FO764" s="533" t="n">
        <f aca="false">FN764/11.15/1.2/1000</f>
        <v>0.363602391629297</v>
      </c>
      <c r="FP764" s="450" t="n">
        <f aca="false">FN764/BS764*1000</f>
        <v>120.608870267992</v>
      </c>
      <c r="FQ764" s="458" t="n">
        <v>18</v>
      </c>
      <c r="FR764" s="459" t="n">
        <f aca="false">FQ764/BS764*1000</f>
        <v>0.446240424424226</v>
      </c>
      <c r="FS764" s="460" t="n">
        <v>7.94</v>
      </c>
      <c r="FT764" s="440" t="n">
        <v>11.8</v>
      </c>
      <c r="FU764" s="661" t="n">
        <f aca="false">FT764*3.6</f>
        <v>42.48</v>
      </c>
      <c r="FV764" s="531" t="n">
        <v>20</v>
      </c>
      <c r="FW764" s="539" t="n">
        <v>0.28</v>
      </c>
      <c r="FX764" s="531" t="n">
        <v>8</v>
      </c>
      <c r="FY764" s="453" t="n">
        <f aca="false">1-FV764/(EG764+DD764)</f>
        <v>-1</v>
      </c>
      <c r="FZ764" s="453" t="n">
        <f aca="false">1-FW764/EP764</f>
        <v>0.551300091771184</v>
      </c>
      <c r="GA764" s="430" t="n">
        <f aca="false">EP764-FW764</f>
        <v>0.344025088628307</v>
      </c>
      <c r="GB764" s="514" t="n">
        <f aca="false">1-FT764/EJ764</f>
        <v>0.176469468699803</v>
      </c>
      <c r="GC764" s="515" t="n">
        <f aca="false">(EJ764-FT764)</f>
        <v>2.52855194982274</v>
      </c>
      <c r="GD764" s="514" t="n">
        <f aca="false">1-FU764/EK764</f>
        <v>0.176469468699803</v>
      </c>
      <c r="GE764" s="528" t="n">
        <f aca="false">EK764-FU764</f>
        <v>9.10278701936188</v>
      </c>
      <c r="GF764" s="462" t="n">
        <f aca="false">4100/BS764*24</f>
        <v>2.4394476535191</v>
      </c>
      <c r="GG764" s="607" t="n">
        <v>12</v>
      </c>
      <c r="GH764" s="451" t="n">
        <f aca="false">GG764/80</f>
        <v>0.15</v>
      </c>
      <c r="GI764" s="406" t="n">
        <v>84</v>
      </c>
      <c r="GJ764" s="463" t="n">
        <f aca="false">GI764/GG764</f>
        <v>7</v>
      </c>
      <c r="GK764" s="464" t="n">
        <f aca="false">GG764/(BS764/24)*1000</f>
        <v>7.13984679078761</v>
      </c>
      <c r="GL764" s="465" t="n">
        <v>8.11</v>
      </c>
      <c r="GM764" s="530" t="n">
        <v>12</v>
      </c>
      <c r="GN764" s="407" t="n">
        <f aca="false">GM764*3.6</f>
        <v>43.2</v>
      </c>
      <c r="GO764" s="514" t="n">
        <f aca="false">1-GM764/FT764</f>
        <v>-0.0169491525423728</v>
      </c>
      <c r="GP764" s="451" t="n">
        <f aca="false">1-GN764/FU764</f>
        <v>-0.0169491525423728</v>
      </c>
      <c r="GQ764" s="440" t="n">
        <v>8</v>
      </c>
      <c r="GR764" s="456" t="n">
        <f aca="false">4300/BS764*24</f>
        <v>2.55844510003223</v>
      </c>
      <c r="GS764" s="532" t="n">
        <f aca="false">HC764</f>
        <v>11</v>
      </c>
      <c r="GT764" s="532" t="n">
        <f aca="false">HD764</f>
        <v>34.1</v>
      </c>
      <c r="GU764" s="514" t="n">
        <f aca="false">1-GS764/GM764</f>
        <v>0.0833333333333334</v>
      </c>
      <c r="GV764" s="514" t="n">
        <f aca="false">1-GT764/GN764</f>
        <v>0.210648148148148</v>
      </c>
      <c r="GW764" s="514" t="n">
        <f aca="false">1-HC764/FT764</f>
        <v>0.0677966101694916</v>
      </c>
      <c r="GX764" s="514" t="n">
        <f aca="false">1-HD764/FU764</f>
        <v>0.197269303201507</v>
      </c>
      <c r="GY764" s="463" t="n">
        <f aca="false">GK764/(FU764-HD764)</f>
        <v>0.852010356895896</v>
      </c>
      <c r="GZ764" s="406" t="n">
        <v>39768</v>
      </c>
      <c r="HA764" s="439" t="n">
        <v>8.34</v>
      </c>
      <c r="HB764" s="452" t="n">
        <v>8.16</v>
      </c>
      <c r="HC764" s="440" t="n">
        <v>11</v>
      </c>
      <c r="HD764" s="464" t="n">
        <f aca="false">HC764*3.1</f>
        <v>34.1</v>
      </c>
      <c r="HE764" s="464" t="n">
        <v>10.8</v>
      </c>
      <c r="HF764" s="464" t="n">
        <f aca="false">HE764*2.7</f>
        <v>29.16</v>
      </c>
      <c r="HH764" s="409" t="n">
        <v>10</v>
      </c>
      <c r="HI764" s="466" t="n">
        <v>8310</v>
      </c>
      <c r="HJ764" s="407" t="n">
        <f aca="false">HI764*0.67</f>
        <v>5567.7</v>
      </c>
      <c r="HK764" s="407"/>
      <c r="HL764" s="550"/>
      <c r="HM764" s="541" t="n">
        <v>5.4</v>
      </c>
      <c r="HN764" s="462" t="n">
        <v>4.88</v>
      </c>
      <c r="HO764" s="408" t="n">
        <v>0.14</v>
      </c>
      <c r="HP764" s="549" t="n">
        <v>0.01</v>
      </c>
      <c r="HQ764" s="519" t="n">
        <v>4.5</v>
      </c>
      <c r="HR764" s="520" t="n">
        <v>0.14</v>
      </c>
      <c r="HS764" s="521" t="n">
        <v>0.2</v>
      </c>
      <c r="HT764" s="522" t="n">
        <v>4</v>
      </c>
      <c r="HU764" s="523" t="n">
        <f aca="false">72500/BA764*24</f>
        <v>47.819276115096</v>
      </c>
      <c r="HV764" s="514" t="n">
        <f aca="false">1-HC764/BE764</f>
        <v>0.642857142857143</v>
      </c>
      <c r="HW764" s="514" t="n">
        <f aca="false">1-HD764/BF764</f>
        <v>0.764437689969605</v>
      </c>
      <c r="HX764" s="514" t="n">
        <f aca="false">1-HN764/BK764</f>
        <v>0.790557939914163</v>
      </c>
      <c r="HY764" s="676"/>
    </row>
    <row r="765" s="689" customFormat="true" ht="16.05" hidden="false" customHeight="true" outlineLevel="0" collapsed="false">
      <c r="A765" s="401" t="n">
        <v>44247</v>
      </c>
      <c r="B765" s="516" t="n">
        <v>34909</v>
      </c>
      <c r="C765" s="403" t="n">
        <f aca="false">B765/$B$6</f>
        <v>0.69818</v>
      </c>
      <c r="D765" s="404" t="n">
        <v>8.05</v>
      </c>
      <c r="E765" s="405" t="n">
        <v>38.3</v>
      </c>
      <c r="F765" s="407" t="n">
        <f aca="false">E765*4.7</f>
        <v>180.01</v>
      </c>
      <c r="G765" s="407" t="n">
        <f aca="false">F765*B765/1000</f>
        <v>6283.96909</v>
      </c>
      <c r="H765" s="403" t="n">
        <f aca="false">G765/$G$6</f>
        <v>0.2513587636</v>
      </c>
      <c r="I765" s="406"/>
      <c r="J765" s="407"/>
      <c r="K765" s="408"/>
      <c r="L765" s="408"/>
      <c r="M765" s="408"/>
      <c r="N765" s="409"/>
      <c r="O765" s="409"/>
      <c r="P765" s="686" t="n">
        <v>3792</v>
      </c>
      <c r="Q765" s="410" t="n">
        <f aca="false">P765-R765-S765</f>
        <v>3792</v>
      </c>
      <c r="R765" s="687"/>
      <c r="S765" s="687"/>
      <c r="T765" s="404" t="n">
        <v>5.02</v>
      </c>
      <c r="U765" s="410" t="n">
        <f aca="false">V765/2.9</f>
        <v>2831.03448275862</v>
      </c>
      <c r="V765" s="406" t="n">
        <v>8210</v>
      </c>
      <c r="W765" s="406" t="n">
        <v>2199</v>
      </c>
      <c r="X765" s="688" t="n">
        <v>368</v>
      </c>
      <c r="Y765" s="404"/>
      <c r="Z765" s="405"/>
      <c r="AA765" s="406"/>
      <c r="AB765" s="406"/>
      <c r="AC765" s="408"/>
      <c r="AD765" s="408"/>
      <c r="AE765" s="408"/>
      <c r="AF765" s="479" t="n">
        <f aca="false">X765+Q765</f>
        <v>4160</v>
      </c>
      <c r="AG765" s="478" t="n">
        <f aca="false">AF765/$AF$6</f>
        <v>1.664</v>
      </c>
      <c r="AH765" s="479" t="n">
        <f aca="false">AI765/2.9</f>
        <v>2586.08783819629</v>
      </c>
      <c r="AI765" s="479" t="n">
        <f aca="false">(V765*Q765+F765*X765)/AF765</f>
        <v>7499.65473076923</v>
      </c>
      <c r="AJ765" s="474" t="n">
        <f aca="false">(V765*Q765+X765*F765)/1000</f>
        <v>31198.56368</v>
      </c>
      <c r="AK765" s="478" t="n">
        <f aca="false">AJ765/$AJ$6</f>
        <v>1.38660283022222</v>
      </c>
      <c r="AL765" s="448" t="n">
        <v>63</v>
      </c>
      <c r="AM765" s="451"/>
      <c r="AN765" s="550" t="n">
        <v>4776</v>
      </c>
      <c r="AO765" s="550" t="n">
        <v>4449</v>
      </c>
      <c r="AP765" s="465" t="n">
        <v>7.4</v>
      </c>
      <c r="AQ765" s="440" t="n">
        <v>679</v>
      </c>
      <c r="AR765" s="474" t="n">
        <f aca="false">AQ765*3</f>
        <v>2037</v>
      </c>
      <c r="AS765" s="658" t="n">
        <f aca="false">AR765/AQ765</f>
        <v>3</v>
      </c>
      <c r="AT765" s="550" t="n">
        <v>4770</v>
      </c>
      <c r="AU765" s="440"/>
      <c r="AV765" s="458" t="n">
        <v>1.3</v>
      </c>
      <c r="AW765" s="465"/>
      <c r="AX765" s="465"/>
      <c r="AY765" s="458"/>
      <c r="AZ765" s="458"/>
      <c r="BA765" s="421" t="n">
        <f aca="false">CC765+DF765</f>
        <v>35042</v>
      </c>
      <c r="BB765" s="422" t="n">
        <f aca="false">BA765/$BA$6</f>
        <v>0.70084</v>
      </c>
      <c r="BC765" s="440"/>
      <c r="BD765" s="668" t="n">
        <v>8.05</v>
      </c>
      <c r="BE765" s="669" t="n">
        <v>29</v>
      </c>
      <c r="BF765" s="407" t="n">
        <f aca="false">BE765*4.7</f>
        <v>136.3</v>
      </c>
      <c r="BG765" s="548" t="n">
        <v>9620</v>
      </c>
      <c r="BH765" s="407" t="n">
        <f aca="false">BG765*0.67</f>
        <v>6445.4</v>
      </c>
      <c r="BI765" s="550"/>
      <c r="BJ765" s="403"/>
      <c r="BK765" s="670" t="n">
        <v>20.4</v>
      </c>
      <c r="BL765" s="670" t="n">
        <v>13.3</v>
      </c>
      <c r="BM765" s="671" t="n">
        <v>3.8</v>
      </c>
      <c r="BN765" s="443" t="n">
        <v>1.7</v>
      </c>
      <c r="BO765" s="444" t="n">
        <v>89</v>
      </c>
      <c r="BP765" s="444" t="n">
        <v>32</v>
      </c>
      <c r="BQ765" s="668" t="n">
        <v>4.96</v>
      </c>
      <c r="BR765" s="422" t="n">
        <f aca="false">BQ765/$BQ$6</f>
        <v>0.688888888888889</v>
      </c>
      <c r="BS765" s="410" t="n">
        <f aca="false">BA765+AF765</f>
        <v>39202</v>
      </c>
      <c r="BT765" s="430" t="n">
        <f aca="false">(BD765*BA765+AP765*AF765)/(AF765+BA765)</f>
        <v>7.98102392735065</v>
      </c>
      <c r="BU765" s="431" t="n">
        <f aca="false">(AQ765*Y765+BA765*BE765)/(BA765+Y765)</f>
        <v>29</v>
      </c>
      <c r="BV765" s="431" t="n">
        <f aca="false">(BA765*BF765+AR765*AF765)/(AF765+BA765)</f>
        <v>337.996648130197</v>
      </c>
      <c r="BW765" s="431" t="n">
        <f aca="false">(BA765*BG765+AS765*AF765)/(AF765+BA765)</f>
        <v>8599.47247589409</v>
      </c>
      <c r="BX765" s="431" t="n">
        <f aca="false">BW765*0.65</f>
        <v>5589.65710933116</v>
      </c>
      <c r="BY765" s="431" t="n">
        <f aca="false">(BK765*BA765+AZ765*AF765)/BS765</f>
        <v>18.2352124891587</v>
      </c>
      <c r="BZ765" s="431"/>
      <c r="CA765" s="672"/>
      <c r="CB765" s="431" t="n">
        <f aca="false">BO765</f>
        <v>89</v>
      </c>
      <c r="CC765" s="550" t="n">
        <v>17801</v>
      </c>
      <c r="CD765" s="412" t="n">
        <f aca="false">CC765+AF765/2</f>
        <v>19881</v>
      </c>
      <c r="CE765" s="422" t="n">
        <f aca="false">CD765/25000</f>
        <v>0.79524</v>
      </c>
      <c r="CF765" s="434" t="n">
        <f aca="false">6700/CD765*24</f>
        <v>8.08812433982194</v>
      </c>
      <c r="CG765" s="439" t="n">
        <v>7.59</v>
      </c>
      <c r="CH765" s="670" t="n">
        <v>2.7</v>
      </c>
      <c r="CI765" s="673" t="n">
        <f aca="false">9500/CC765*24</f>
        <v>12.8082691983596</v>
      </c>
      <c r="CJ765" s="454" t="n">
        <v>24.2</v>
      </c>
      <c r="CK765" s="454" t="n">
        <v>1.28</v>
      </c>
      <c r="CL765" s="668" t="n">
        <v>7.65</v>
      </c>
      <c r="CM765" s="691"/>
      <c r="CN765" s="691"/>
      <c r="CO765" s="550"/>
      <c r="CP765" s="550"/>
      <c r="CQ765" s="451"/>
      <c r="CR765" s="674" t="n">
        <v>0.96</v>
      </c>
      <c r="CT765" s="433" t="n">
        <f aca="false">3500/CD765*24</f>
        <v>4.225139580504</v>
      </c>
      <c r="CU765" s="439" t="n">
        <v>4.05</v>
      </c>
      <c r="CV765" s="439" t="n">
        <v>7.84</v>
      </c>
      <c r="CW765" s="440" t="n">
        <v>14.1</v>
      </c>
      <c r="CX765" s="661" t="n">
        <f aca="false">CW765*3.6</f>
        <v>50.76</v>
      </c>
      <c r="CY765" s="442" t="n">
        <v>7790</v>
      </c>
      <c r="CZ765" s="443" t="n">
        <v>5.8</v>
      </c>
      <c r="DA765" s="443" t="n">
        <v>0.28</v>
      </c>
      <c r="DB765" s="443" t="n">
        <v>4.5</v>
      </c>
      <c r="DC765" s="443" t="n">
        <v>0.65</v>
      </c>
      <c r="DD765" s="444" t="n">
        <v>6</v>
      </c>
      <c r="DE765" s="441" t="n">
        <v>16</v>
      </c>
      <c r="DF765" s="675" t="n">
        <v>17241</v>
      </c>
      <c r="DG765" s="446" t="n">
        <f aca="false">DF765+AF765/2</f>
        <v>19321</v>
      </c>
      <c r="DH765" s="422" t="n">
        <f aca="false">DG765/25000</f>
        <v>0.77284</v>
      </c>
      <c r="DI765" s="447" t="n">
        <f aca="false">6700/DG765*24</f>
        <v>8.32255059261943</v>
      </c>
      <c r="DJ765" s="439" t="n">
        <v>7.7</v>
      </c>
      <c r="DK765" s="670" t="n">
        <v>2.8</v>
      </c>
      <c r="DL765" s="447" t="n">
        <f aca="false">9500/DG765*24</f>
        <v>11.8006314372962</v>
      </c>
      <c r="DM765" s="443" t="n">
        <v>24.3</v>
      </c>
      <c r="DN765" s="443" t="n">
        <v>1.33</v>
      </c>
      <c r="DO765" s="668" t="n">
        <v>7.65</v>
      </c>
      <c r="DP765" s="668"/>
      <c r="DQ765" s="668"/>
      <c r="DR765" s="550"/>
      <c r="DS765" s="550"/>
      <c r="DT765" s="451"/>
      <c r="DU765" s="674" t="n">
        <v>0.96</v>
      </c>
      <c r="DW765" s="447" t="n">
        <f aca="false">3500/DG765*24</f>
        <v>4.34760105584597</v>
      </c>
      <c r="DX765" s="439" t="n">
        <v>3.28</v>
      </c>
      <c r="DY765" s="439" t="n">
        <v>7.83</v>
      </c>
      <c r="DZ765" s="440" t="n">
        <v>14</v>
      </c>
      <c r="EA765" s="661" t="n">
        <f aca="false">DZ765*3.6</f>
        <v>50.4</v>
      </c>
      <c r="EB765" s="442" t="n">
        <v>7860</v>
      </c>
      <c r="EC765" s="443" t="n">
        <v>5.5</v>
      </c>
      <c r="ED765" s="443" t="n">
        <v>0.38</v>
      </c>
      <c r="EE765" s="443" t="n">
        <v>4.3</v>
      </c>
      <c r="EF765" s="443" t="n">
        <v>0.7</v>
      </c>
      <c r="EG765" s="444" t="n">
        <v>5</v>
      </c>
      <c r="EH765" s="441" t="n">
        <v>16</v>
      </c>
      <c r="EI765" s="430" t="n">
        <f aca="false">(DY765*DG765+CV765*CD765)/(DG765+CD765)</f>
        <v>7.8350714249273</v>
      </c>
      <c r="EJ765" s="430" t="n">
        <f aca="false">(DZ765*DG765+CW765*CD765)/(DG765+CD765)</f>
        <v>14.050714249273</v>
      </c>
      <c r="EK765" s="449" t="n">
        <f aca="false">(EA765*DG765+CX765*CD765)/(DG765+CD765)</f>
        <v>50.5825712973828</v>
      </c>
      <c r="EL765" s="449" t="n">
        <f aca="false">(EB765*DG765+CY765*CD765)/(DG765+CD765)</f>
        <v>7824.5000255089</v>
      </c>
      <c r="EM765" s="430" t="n">
        <f aca="false">(EC765*DG765+CZ765*CD765)/(DG765+CD765)</f>
        <v>5.65214274781899</v>
      </c>
      <c r="EN765" s="432" t="n">
        <f aca="false">(ED765*DG765+DA765*CD765)/(DG765+CD765)</f>
        <v>0.329285750727004</v>
      </c>
      <c r="EO765" s="432" t="n">
        <f aca="false">(EE765*DG765+DB765*CD765)/(DG765+CD765)</f>
        <v>4.40142849854599</v>
      </c>
      <c r="EP765" s="432" t="n">
        <f aca="false">(EF765*DG765+DC765*CD765)/(DG765+CD765)</f>
        <v>0.674642875363502</v>
      </c>
      <c r="EQ765" s="432" t="n">
        <f aca="false">(EG765*DG765+DD765*CD765)/(DG765+CD765)</f>
        <v>5.50714249272996</v>
      </c>
      <c r="ER765" s="449" t="n">
        <f aca="false">DE765</f>
        <v>16</v>
      </c>
      <c r="ES765" s="450" t="n">
        <f aca="false">44000/(BA765+AF765)*24</f>
        <v>26.9374011530024</v>
      </c>
      <c r="ET765" s="451" t="n">
        <f aca="false">(BA765+AF765)/BA$6</f>
        <v>0.78404</v>
      </c>
      <c r="EU765" s="452" t="n">
        <f aca="false">BV765/1000/ES765*24</f>
        <v>0.30113965</v>
      </c>
      <c r="EV765" s="451" t="n">
        <f aca="false">EU765/$EU$6</f>
        <v>0.557666018518519</v>
      </c>
      <c r="EW765" s="514" t="n">
        <f aca="false">1-EM765/BY765</f>
        <v>0.690042397302509</v>
      </c>
      <c r="EX765" s="515" t="n">
        <f aca="false">BY765-EM765</f>
        <v>12.5830697413397</v>
      </c>
      <c r="EY765" s="514" t="n">
        <f aca="false">1-EJ765/BU765</f>
        <v>0.515492612094035</v>
      </c>
      <c r="EZ765" s="515" t="n">
        <f aca="false">BU765-EJ765</f>
        <v>14.949285750727</v>
      </c>
      <c r="FA765" s="451" t="n">
        <f aca="false">1-EK765/BV765</f>
        <v>0.850345938111498</v>
      </c>
      <c r="FB765" s="432" t="n">
        <f aca="false">BV765-EK765</f>
        <v>287.414076832815</v>
      </c>
      <c r="FC765" s="453"/>
      <c r="FD765" s="432"/>
      <c r="FE765" s="453" t="n">
        <f aca="false">1-EQ765/CB765</f>
        <v>0.938121994463708</v>
      </c>
      <c r="FF765" s="431" t="n">
        <f aca="false">CB765-EQ765</f>
        <v>83.49285750727</v>
      </c>
      <c r="FG765" s="406" t="n">
        <v>57600</v>
      </c>
      <c r="FH765" s="665" t="n">
        <v>576</v>
      </c>
      <c r="FI765" s="454" t="n">
        <v>26.46</v>
      </c>
      <c r="FJ765" s="455"/>
      <c r="FK765" s="456" t="n">
        <f aca="false">3000/BS765*24</f>
        <v>1.83664098770471</v>
      </c>
      <c r="FL765" s="531" t="n">
        <v>1800</v>
      </c>
      <c r="FM765" s="456" t="n">
        <f aca="false">FL765/BS765*1000</f>
        <v>45.9160246926177</v>
      </c>
      <c r="FN765" s="531" t="n">
        <v>3753</v>
      </c>
      <c r="FO765" s="533" t="n">
        <f aca="false">FN765/11.15/1.2/1000</f>
        <v>0.280493273542601</v>
      </c>
      <c r="FP765" s="450" t="n">
        <f aca="false">FN765/BS765*1000</f>
        <v>95.734911484108</v>
      </c>
      <c r="FQ765" s="458" t="n">
        <v>18</v>
      </c>
      <c r="FR765" s="459" t="n">
        <f aca="false">FQ765/BS765*1000</f>
        <v>0.459160246926177</v>
      </c>
      <c r="FS765" s="460" t="n">
        <v>7.81</v>
      </c>
      <c r="FT765" s="440" t="n">
        <v>11.5</v>
      </c>
      <c r="FU765" s="661" t="n">
        <f aca="false">FT765*3.6</f>
        <v>41.4</v>
      </c>
      <c r="FV765" s="531" t="n">
        <v>8</v>
      </c>
      <c r="FW765" s="539" t="n">
        <v>0.14</v>
      </c>
      <c r="FX765" s="531" t="n">
        <v>8</v>
      </c>
      <c r="FY765" s="453" t="n">
        <f aca="false">1-FV765/(EG765+DD765)</f>
        <v>0.272727272727273</v>
      </c>
      <c r="FZ765" s="453" t="n">
        <f aca="false">1-FW765/EP765</f>
        <v>0.792482800734289</v>
      </c>
      <c r="GA765" s="430" t="n">
        <f aca="false">EP765-FW765</f>
        <v>0.534642875363502</v>
      </c>
      <c r="GB765" s="514" t="n">
        <f aca="false">1-FT765/EJ765</f>
        <v>0.181536269546224</v>
      </c>
      <c r="GC765" s="515" t="n">
        <f aca="false">(EJ765-FT765)</f>
        <v>2.550714249273</v>
      </c>
      <c r="GD765" s="514" t="n">
        <f aca="false">1-FU765/EK765</f>
        <v>0.181536269546224</v>
      </c>
      <c r="GE765" s="528" t="n">
        <f aca="false">EK765-FU765</f>
        <v>9.18257129738279</v>
      </c>
      <c r="GF765" s="462" t="n">
        <f aca="false">4100/BS765*24</f>
        <v>2.51007601652977</v>
      </c>
      <c r="GG765" s="607" t="n">
        <v>12</v>
      </c>
      <c r="GH765" s="451" t="n">
        <f aca="false">GG765/80</f>
        <v>0.15</v>
      </c>
      <c r="GI765" s="406" t="n">
        <v>84</v>
      </c>
      <c r="GJ765" s="463" t="n">
        <f aca="false">GI765/GG765</f>
        <v>7</v>
      </c>
      <c r="GK765" s="464" t="n">
        <f aca="false">GG765/(BS765/24)*1000</f>
        <v>7.34656395081884</v>
      </c>
      <c r="GL765" s="465" t="n">
        <v>8.03</v>
      </c>
      <c r="GM765" s="530" t="n">
        <v>11</v>
      </c>
      <c r="GN765" s="407" t="n">
        <f aca="false">GM765*3.6</f>
        <v>39.6</v>
      </c>
      <c r="GO765" s="514" t="n">
        <f aca="false">1-GM765/FT765</f>
        <v>0.0434782608695652</v>
      </c>
      <c r="GP765" s="451" t="n">
        <f aca="false">1-GN765/FU765</f>
        <v>0.0434782608695652</v>
      </c>
      <c r="GQ765" s="440" t="n">
        <v>8</v>
      </c>
      <c r="GR765" s="456" t="n">
        <f aca="false">4300/BS765*24</f>
        <v>2.63251874904342</v>
      </c>
      <c r="GS765" s="532" t="n">
        <f aca="false">HC765</f>
        <v>10.3</v>
      </c>
      <c r="GT765" s="532" t="n">
        <f aca="false">HD765</f>
        <v>31.93</v>
      </c>
      <c r="GU765" s="514" t="n">
        <f aca="false">1-GS765/GM765</f>
        <v>0.0636363636363636</v>
      </c>
      <c r="GV765" s="514" t="n">
        <f aca="false">1-GT765/GN765</f>
        <v>0.193686868686869</v>
      </c>
      <c r="GW765" s="514" t="n">
        <f aca="false">1-HC765/FT765</f>
        <v>0.104347826086956</v>
      </c>
      <c r="GX765" s="514" t="n">
        <f aca="false">1-HD765/FU765</f>
        <v>0.228743961352657</v>
      </c>
      <c r="GY765" s="463" t="n">
        <f aca="false">GK765/(FU765-HD765)</f>
        <v>0.775772328491958</v>
      </c>
      <c r="GZ765" s="406" t="n">
        <v>39568</v>
      </c>
      <c r="HA765" s="439" t="n">
        <v>8.29</v>
      </c>
      <c r="HB765" s="452" t="n">
        <v>8.14</v>
      </c>
      <c r="HC765" s="440" t="n">
        <v>10.3</v>
      </c>
      <c r="HD765" s="464" t="n">
        <f aca="false">HC765*3.1</f>
        <v>31.93</v>
      </c>
      <c r="HE765" s="464" t="n">
        <v>11</v>
      </c>
      <c r="HF765" s="464" t="n">
        <f aca="false">HE765*2.7</f>
        <v>29.7</v>
      </c>
      <c r="HH765" s="409" t="n">
        <v>6</v>
      </c>
      <c r="HI765" s="466" t="n">
        <v>7840</v>
      </c>
      <c r="HJ765" s="407" t="n">
        <f aca="false">HI765*0.67</f>
        <v>5252.8</v>
      </c>
      <c r="HK765" s="407"/>
      <c r="HL765" s="550"/>
      <c r="HM765" s="541" t="n">
        <v>5</v>
      </c>
      <c r="HN765" s="462" t="n">
        <v>4.82</v>
      </c>
      <c r="HO765" s="408" t="n">
        <v>0.13</v>
      </c>
      <c r="HP765" s="549" t="n">
        <v>0.02</v>
      </c>
      <c r="HQ765" s="519" t="n">
        <v>4</v>
      </c>
      <c r="HR765" s="520" t="n">
        <v>0.12</v>
      </c>
      <c r="HS765" s="521" t="n">
        <v>0.16</v>
      </c>
      <c r="HT765" s="522" t="n">
        <v>4</v>
      </c>
      <c r="HU765" s="523" t="n">
        <f aca="false">72500/BA765*24</f>
        <v>49.6547000741967</v>
      </c>
      <c r="HV765" s="514" t="n">
        <f aca="false">1-HC765/BE765</f>
        <v>0.644827586206896</v>
      </c>
      <c r="HW765" s="514" t="n">
        <f aca="false">1-HD765/BF765</f>
        <v>0.76573734409391</v>
      </c>
      <c r="HX765" s="514" t="n">
        <f aca="false">1-HN765/BK765</f>
        <v>0.763725490196078</v>
      </c>
      <c r="HY765" s="676"/>
    </row>
    <row r="766" customFormat="false" ht="16.05" hidden="false" customHeight="true" outlineLevel="0" collapsed="false">
      <c r="A766" s="486" t="n">
        <v>44248</v>
      </c>
      <c r="B766" s="487" t="n">
        <v>31312</v>
      </c>
      <c r="C766" s="488" t="n">
        <f aca="false">B766/$B$6</f>
        <v>0.62624</v>
      </c>
      <c r="D766" s="489" t="n">
        <v>8.14</v>
      </c>
      <c r="E766" s="490" t="n">
        <v>41.1</v>
      </c>
      <c r="F766" s="491" t="n">
        <f aca="false">E766*4.7</f>
        <v>193.17</v>
      </c>
      <c r="G766" s="491" t="n">
        <f aca="false">F766*B766/1000</f>
        <v>6048.53904</v>
      </c>
      <c r="H766" s="488" t="n">
        <f aca="false">G766/$G$6</f>
        <v>0.2419415616</v>
      </c>
      <c r="I766" s="491"/>
      <c r="J766" s="491"/>
      <c r="K766" s="492"/>
      <c r="L766" s="492"/>
      <c r="M766" s="492"/>
      <c r="N766" s="493"/>
      <c r="O766" s="493"/>
      <c r="P766" s="491" t="n">
        <v>3856</v>
      </c>
      <c r="Q766" s="410" t="n">
        <f aca="false">P766-R766-S766</f>
        <v>3856</v>
      </c>
      <c r="R766" s="491"/>
      <c r="S766" s="491"/>
      <c r="T766" s="489" t="n">
        <v>4.82</v>
      </c>
      <c r="U766" s="410" t="n">
        <f aca="false">V766/2.9</f>
        <v>2784.48275862069</v>
      </c>
      <c r="V766" s="491" t="n">
        <v>8075</v>
      </c>
      <c r="W766" s="491" t="n">
        <v>2263</v>
      </c>
      <c r="X766" s="690" t="n">
        <v>400</v>
      </c>
      <c r="Y766" s="489"/>
      <c r="Z766" s="490"/>
      <c r="AA766" s="491"/>
      <c r="AB766" s="491"/>
      <c r="AC766" s="492"/>
      <c r="AD766" s="492"/>
      <c r="AE766" s="492"/>
      <c r="AF766" s="479" t="n">
        <f aca="false">X766+Q766</f>
        <v>4256</v>
      </c>
      <c r="AG766" s="478" t="n">
        <f aca="false">AF766/$AF$6</f>
        <v>1.7024</v>
      </c>
      <c r="AH766" s="479" t="n">
        <f aca="false">AI766/2.9</f>
        <v>2529.043621986</v>
      </c>
      <c r="AI766" s="479" t="n">
        <f aca="false">(V766*Q766+F766*X766)/AF766</f>
        <v>7334.2265037594</v>
      </c>
      <c r="AJ766" s="474" t="n">
        <f aca="false">(V766*Q766+X766*F766)/1000</f>
        <v>31214.468</v>
      </c>
      <c r="AK766" s="478" t="n">
        <f aca="false">AJ766/$AJ$6</f>
        <v>1.38730968888889</v>
      </c>
      <c r="AL766" s="448" t="n">
        <v>64</v>
      </c>
      <c r="AM766" s="500"/>
      <c r="AN766" s="551" t="n">
        <v>4640</v>
      </c>
      <c r="AO766" s="551" t="n">
        <v>4280</v>
      </c>
      <c r="AP766" s="508" t="n">
        <v>7.4</v>
      </c>
      <c r="AQ766" s="495" t="n">
        <v>641</v>
      </c>
      <c r="AR766" s="474" t="n">
        <f aca="false">AQ766*3</f>
        <v>1923</v>
      </c>
      <c r="AS766" s="658" t="n">
        <f aca="false">AR766/AQ766</f>
        <v>3</v>
      </c>
      <c r="AT766" s="551" t="n">
        <v>4769</v>
      </c>
      <c r="AU766" s="495"/>
      <c r="AV766" s="504" t="n">
        <v>0.8</v>
      </c>
      <c r="AW766" s="508"/>
      <c r="AX766" s="508"/>
      <c r="AY766" s="504"/>
      <c r="AZ766" s="504"/>
      <c r="BA766" s="421" t="n">
        <f aca="false">CC766+DF766</f>
        <v>29237</v>
      </c>
      <c r="BB766" s="422" t="n">
        <f aca="false">BA766/$BA$6</f>
        <v>0.58474</v>
      </c>
      <c r="BC766" s="495"/>
      <c r="BD766" s="678" t="n">
        <v>8.02</v>
      </c>
      <c r="BE766" s="679" t="n">
        <v>36.5</v>
      </c>
      <c r="BF766" s="499" t="n">
        <f aca="false">BE766*4.7</f>
        <v>171.55</v>
      </c>
      <c r="BG766" s="680" t="n">
        <v>9790</v>
      </c>
      <c r="BH766" s="491" t="n">
        <f aca="false">BG766*0.67</f>
        <v>6559.3</v>
      </c>
      <c r="BI766" s="491"/>
      <c r="BJ766" s="488"/>
      <c r="BK766" s="681" t="n">
        <v>25.8</v>
      </c>
      <c r="BL766" s="681" t="n">
        <v>15.4</v>
      </c>
      <c r="BM766" s="682" t="n">
        <v>5</v>
      </c>
      <c r="BN766" s="498" t="n">
        <v>1.7</v>
      </c>
      <c r="BO766" s="499" t="n">
        <v>76</v>
      </c>
      <c r="BP766" s="499" t="n">
        <v>32</v>
      </c>
      <c r="BQ766" s="678" t="n">
        <v>4.68</v>
      </c>
      <c r="BR766" s="422" t="n">
        <f aca="false">BQ766/$BQ$6</f>
        <v>0.65</v>
      </c>
      <c r="BS766" s="410" t="n">
        <f aca="false">BA766+AF766</f>
        <v>33493</v>
      </c>
      <c r="BT766" s="430" t="n">
        <f aca="false">(BD766*BA766+AP766*AF766)/(AF766+BA766)</f>
        <v>7.9412157764309</v>
      </c>
      <c r="BU766" s="431" t="n">
        <f aca="false">(AQ766*Y766+BA766*BE766)/(BA766+Y766)</f>
        <v>36.5</v>
      </c>
      <c r="BV766" s="431" t="n">
        <f aca="false">(BA766*BF766+AR766*AF766)/(AF766+BA766)</f>
        <v>394.109078016302</v>
      </c>
      <c r="BW766" s="431" t="n">
        <f aca="false">(BA766*BG766+AS766*AF766)/(AF766+BA766)</f>
        <v>8546.35290956319</v>
      </c>
      <c r="BX766" s="431" t="n">
        <f aca="false">BW766*0.65</f>
        <v>5555.12939121608</v>
      </c>
      <c r="BY766" s="431" t="n">
        <f aca="false">(BK766*BA766+AZ766*AF766)/BS766</f>
        <v>22.5215597288986</v>
      </c>
      <c r="BZ766" s="431"/>
      <c r="CA766" s="672"/>
      <c r="CB766" s="431" t="n">
        <f aca="false">BO766</f>
        <v>76</v>
      </c>
      <c r="CC766" s="551" t="n">
        <v>13980</v>
      </c>
      <c r="CD766" s="412" t="n">
        <f aca="false">CC766+AF766/2</f>
        <v>16108</v>
      </c>
      <c r="CE766" s="422" t="n">
        <f aca="false">CD766/25000</f>
        <v>0.64432</v>
      </c>
      <c r="CF766" s="434" t="n">
        <f aca="false">6700/CD766*24</f>
        <v>9.98261733300224</v>
      </c>
      <c r="CG766" s="494" t="n">
        <v>7.62</v>
      </c>
      <c r="CH766" s="681" t="n">
        <v>2.7</v>
      </c>
      <c r="CI766" s="673" t="n">
        <f aca="false">9500/CC766*24</f>
        <v>16.3090128755365</v>
      </c>
      <c r="CJ766" s="502" t="n">
        <v>24.4</v>
      </c>
      <c r="CK766" s="502" t="n">
        <v>1.1</v>
      </c>
      <c r="CL766" s="678" t="n">
        <v>7.63</v>
      </c>
      <c r="CM766" s="691"/>
      <c r="CN766" s="691"/>
      <c r="CO766" s="551"/>
      <c r="CP766" s="551"/>
      <c r="CQ766" s="500"/>
      <c r="CR766" s="500" t="n">
        <v>0.95</v>
      </c>
      <c r="CT766" s="433" t="n">
        <f aca="false">3500/CD766*24</f>
        <v>5.21480009932953</v>
      </c>
      <c r="CU766" s="494" t="n">
        <v>4.23</v>
      </c>
      <c r="CV766" s="494" t="n">
        <v>7.92</v>
      </c>
      <c r="CW766" s="495" t="n">
        <v>14.5</v>
      </c>
      <c r="CX766" s="496" t="n">
        <f aca="false">CW766*3.6</f>
        <v>52.2</v>
      </c>
      <c r="CY766" s="497" t="n">
        <v>8040</v>
      </c>
      <c r="CZ766" s="498" t="n">
        <v>6.4</v>
      </c>
      <c r="DA766" s="498" t="n">
        <v>0.29</v>
      </c>
      <c r="DB766" s="498" t="n">
        <v>4.7</v>
      </c>
      <c r="DC766" s="498" t="n">
        <v>0.65</v>
      </c>
      <c r="DD766" s="499" t="n">
        <v>6</v>
      </c>
      <c r="DE766" s="499" t="n">
        <v>16</v>
      </c>
      <c r="DF766" s="551" t="n">
        <v>15257</v>
      </c>
      <c r="DG766" s="446" t="n">
        <f aca="false">DF766+AF766/2</f>
        <v>17385</v>
      </c>
      <c r="DH766" s="422" t="n">
        <f aca="false">DG766/25000</f>
        <v>0.6954</v>
      </c>
      <c r="DI766" s="447" t="n">
        <f aca="false">6700/DG766*24</f>
        <v>9.24935289042278</v>
      </c>
      <c r="DJ766" s="494" t="n">
        <v>7.63</v>
      </c>
      <c r="DK766" s="681" t="n">
        <v>2.8</v>
      </c>
      <c r="DL766" s="447" t="n">
        <f aca="false">9500/DG766*24</f>
        <v>13.1147540983607</v>
      </c>
      <c r="DM766" s="683" t="n">
        <v>24.2</v>
      </c>
      <c r="DN766" s="683" t="n">
        <v>2.1</v>
      </c>
      <c r="DO766" s="684" t="n">
        <v>7.6</v>
      </c>
      <c r="DP766" s="684"/>
      <c r="DQ766" s="684"/>
      <c r="DR766" s="551"/>
      <c r="DS766" s="551"/>
      <c r="DT766" s="500"/>
      <c r="DU766" s="500" t="n">
        <v>0.95</v>
      </c>
      <c r="DW766" s="447" t="n">
        <f aca="false">3500/DG766*24</f>
        <v>4.83175150992235</v>
      </c>
      <c r="DX766" s="494" t="n">
        <v>4.03</v>
      </c>
      <c r="DY766" s="494" t="n">
        <v>7.82</v>
      </c>
      <c r="DZ766" s="495" t="n">
        <v>14.6</v>
      </c>
      <c r="EA766" s="496" t="n">
        <f aca="false">DZ766*3.6</f>
        <v>52.56</v>
      </c>
      <c r="EB766" s="497" t="n">
        <v>8070</v>
      </c>
      <c r="EC766" s="498" t="n">
        <v>5.6</v>
      </c>
      <c r="ED766" s="498" t="n">
        <v>0.48</v>
      </c>
      <c r="EE766" s="498" t="n">
        <v>4.4</v>
      </c>
      <c r="EF766" s="498" t="n">
        <v>0.7</v>
      </c>
      <c r="EG766" s="499" t="n">
        <v>6</v>
      </c>
      <c r="EH766" s="496" t="n">
        <v>16</v>
      </c>
      <c r="EI766" s="430" t="n">
        <f aca="false">(DY766*DG766+CV766*CD766)/(DG766+CD766)</f>
        <v>7.86809363150509</v>
      </c>
      <c r="EJ766" s="430" t="n">
        <f aca="false">(DZ766*DG766+CW766*CD766)/(DG766+CD766)</f>
        <v>14.5519063684949</v>
      </c>
      <c r="EK766" s="449" t="n">
        <f aca="false">(EA766*DG766+CX766*CD766)/(DG766+CD766)</f>
        <v>52.3868629265817</v>
      </c>
      <c r="EL766" s="449" t="n">
        <f aca="false">(EB766*DG766+CY766*CD766)/(DG766+CD766)</f>
        <v>8055.57191054847</v>
      </c>
      <c r="EM766" s="430" t="n">
        <f aca="false">(EC766*DG766+CZ766*CD766)/(DG766+CD766)</f>
        <v>5.98474905204073</v>
      </c>
      <c r="EN766" s="432" t="n">
        <f aca="false">(ED766*DG766+DA766*CD766)/(DG766+CD766)</f>
        <v>0.388622100140328</v>
      </c>
      <c r="EO766" s="432" t="n">
        <f aca="false">(EE766*DG766+DB766*CD766)/(DG766+CD766)</f>
        <v>4.54428089451527</v>
      </c>
      <c r="EP766" s="432" t="n">
        <f aca="false">(EF766*DG766+DC766*CD766)/(DG766+CD766)</f>
        <v>0.675953184247455</v>
      </c>
      <c r="EQ766" s="432" t="n">
        <f aca="false">(EG766*DG766+DD766*CD766)/(DG766+CD766)</f>
        <v>6</v>
      </c>
      <c r="ER766" s="449" t="n">
        <f aca="false">DE766</f>
        <v>16</v>
      </c>
      <c r="ES766" s="450" t="n">
        <f aca="false">44000/(BA766+AF766)*24</f>
        <v>31.5289762039829</v>
      </c>
      <c r="ET766" s="451" t="n">
        <f aca="false">(BA766+AF766)/BA$6</f>
        <v>0.66986</v>
      </c>
      <c r="EU766" s="452" t="n">
        <f aca="false">BV766/1000/ES766*24</f>
        <v>0.299997621590909</v>
      </c>
      <c r="EV766" s="451" t="n">
        <f aca="false">EU766/$EU$6</f>
        <v>0.555551151094276</v>
      </c>
      <c r="EW766" s="514" t="n">
        <f aca="false">1-EM766/BY766</f>
        <v>0.734265782473254</v>
      </c>
      <c r="EX766" s="515" t="n">
        <f aca="false">BY766-EM766</f>
        <v>16.5368106768578</v>
      </c>
      <c r="EY766" s="514" t="n">
        <f aca="false">1-EJ766/BU766</f>
        <v>0.601317633739865</v>
      </c>
      <c r="EZ766" s="515" t="n">
        <f aca="false">BU766-EJ766</f>
        <v>21.9480936315051</v>
      </c>
      <c r="FA766" s="451" t="n">
        <f aca="false">1-EK766/BV766</f>
        <v>0.86707521889558</v>
      </c>
      <c r="FB766" s="432" t="n">
        <f aca="false">BV766-EK766</f>
        <v>341.72221508972</v>
      </c>
      <c r="FC766" s="453"/>
      <c r="FD766" s="432"/>
      <c r="FE766" s="453" t="n">
        <f aca="false">1-EQ766/CB766</f>
        <v>0.921052631578947</v>
      </c>
      <c r="FF766" s="431" t="n">
        <f aca="false">CB766-EQ766</f>
        <v>70</v>
      </c>
      <c r="FG766" s="491" t="n">
        <v>57600</v>
      </c>
      <c r="FH766" s="602" t="n">
        <v>389</v>
      </c>
      <c r="FI766" s="502" t="n">
        <v>26.3</v>
      </c>
      <c r="FJ766" s="488"/>
      <c r="FK766" s="456" t="n">
        <f aca="false">3000/BS766*24</f>
        <v>2.14970292299884</v>
      </c>
      <c r="FL766" s="491" t="n">
        <v>1800</v>
      </c>
      <c r="FM766" s="456" t="n">
        <f aca="false">FL766/BS766*1000</f>
        <v>53.7425730749709</v>
      </c>
      <c r="FN766" s="491" t="n">
        <v>5653</v>
      </c>
      <c r="FO766" s="533" t="n">
        <f aca="false">FN766/11.15/1.2/1000</f>
        <v>0.422496263079223</v>
      </c>
      <c r="FP766" s="450" t="n">
        <f aca="false">FN766/BS766*1000</f>
        <v>168.78153644045</v>
      </c>
      <c r="FQ766" s="492" t="n">
        <v>18</v>
      </c>
      <c r="FR766" s="459" t="n">
        <f aca="false">FQ766/BS766*1000</f>
        <v>0.537425730749709</v>
      </c>
      <c r="FS766" s="505" t="n">
        <v>7.77</v>
      </c>
      <c r="FT766" s="536" t="n">
        <v>11.6</v>
      </c>
      <c r="FU766" s="496" t="n">
        <f aca="false">FT766*3.6</f>
        <v>41.76</v>
      </c>
      <c r="FV766" s="491" t="n">
        <v>4</v>
      </c>
      <c r="FW766" s="505" t="n">
        <v>0.16</v>
      </c>
      <c r="FX766" s="491" t="n">
        <v>8</v>
      </c>
      <c r="FY766" s="453" t="n">
        <f aca="false">1-FV766/(EG766+DD766)</f>
        <v>0.666666666666667</v>
      </c>
      <c r="FZ766" s="453" t="n">
        <f aca="false">1-FW766/EP766</f>
        <v>0.763297216835912</v>
      </c>
      <c r="GA766" s="430" t="n">
        <f aca="false">EP766-FW766</f>
        <v>0.515953184247455</v>
      </c>
      <c r="GB766" s="514" t="n">
        <f aca="false">1-FT766/EJ766</f>
        <v>0.202853584523182</v>
      </c>
      <c r="GC766" s="515" t="n">
        <f aca="false">(EJ766-FT766)</f>
        <v>2.95190636849491</v>
      </c>
      <c r="GD766" s="514" t="n">
        <f aca="false">1-FU766/EK766</f>
        <v>0.202853584523182</v>
      </c>
      <c r="GE766" s="528" t="n">
        <f aca="false">EK766-FU766</f>
        <v>10.6268629265817</v>
      </c>
      <c r="GF766" s="462" t="n">
        <f aca="false">4100/BS766*24</f>
        <v>2.93792732809841</v>
      </c>
      <c r="GG766" s="491" t="n">
        <v>12</v>
      </c>
      <c r="GH766" s="451" t="n">
        <f aca="false">GG766/80</f>
        <v>0.15</v>
      </c>
      <c r="GI766" s="406" t="n">
        <v>84</v>
      </c>
      <c r="GJ766" s="463" t="n">
        <f aca="false">GI766/GG766</f>
        <v>7</v>
      </c>
      <c r="GK766" s="464" t="n">
        <f aca="false">GG766/(BS766/24)*1000</f>
        <v>8.59881169199534</v>
      </c>
      <c r="GL766" s="508" t="n">
        <v>8.02</v>
      </c>
      <c r="GM766" s="536" t="n">
        <v>11.6</v>
      </c>
      <c r="GN766" s="407" t="n">
        <f aca="false">GM766*3.6</f>
        <v>41.76</v>
      </c>
      <c r="GO766" s="514" t="n">
        <f aca="false">1-GM766/FT766</f>
        <v>0</v>
      </c>
      <c r="GP766" s="451" t="n">
        <f aca="false">1-GN766/FU766</f>
        <v>0</v>
      </c>
      <c r="GQ766" s="440" t="n">
        <v>8</v>
      </c>
      <c r="GR766" s="456" t="n">
        <f aca="false">4300/BS766*24</f>
        <v>3.08124085629833</v>
      </c>
      <c r="GS766" s="532" t="n">
        <f aca="false">HC766</f>
        <v>10.4</v>
      </c>
      <c r="GT766" s="532" t="n">
        <f aca="false">HD766</f>
        <v>32.24</v>
      </c>
      <c r="GU766" s="514" t="n">
        <f aca="false">1-GS766/GM766</f>
        <v>0.103448275862069</v>
      </c>
      <c r="GV766" s="514" t="n">
        <f aca="false">1-GT766/GN766</f>
        <v>0.227969348659004</v>
      </c>
      <c r="GW766" s="514" t="n">
        <f aca="false">1-HC766/FT766</f>
        <v>0.103448275862069</v>
      </c>
      <c r="GX766" s="514" t="n">
        <f aca="false">1-HD766/FU766</f>
        <v>0.227969348659004</v>
      </c>
      <c r="GY766" s="463" t="n">
        <f aca="false">GK766/(FU766-HD766)</f>
        <v>0.903236522268419</v>
      </c>
      <c r="GZ766" s="491" t="n">
        <v>33573</v>
      </c>
      <c r="HA766" s="494" t="n">
        <v>8.26</v>
      </c>
      <c r="HB766" s="494" t="n">
        <v>8.15</v>
      </c>
      <c r="HC766" s="495" t="n">
        <v>10.4</v>
      </c>
      <c r="HD766" s="464" t="n">
        <f aca="false">HC766*3.1</f>
        <v>32.24</v>
      </c>
      <c r="HE766" s="499" t="n">
        <v>11.1</v>
      </c>
      <c r="HF766" s="499" t="n">
        <f aca="false">HE766*2.7</f>
        <v>29.97</v>
      </c>
      <c r="HH766" s="493" t="n">
        <v>4</v>
      </c>
      <c r="HI766" s="509" t="n">
        <v>7820</v>
      </c>
      <c r="HJ766" s="491" t="n">
        <f aca="false">HI766*0.67</f>
        <v>5239.4</v>
      </c>
      <c r="HK766" s="491"/>
      <c r="HL766" s="491"/>
      <c r="HM766" s="544" t="n">
        <v>5</v>
      </c>
      <c r="HN766" s="507" t="n">
        <v>5.55</v>
      </c>
      <c r="HO766" s="492" t="n">
        <v>0.13</v>
      </c>
      <c r="HP766" s="546" t="n">
        <v>0.02</v>
      </c>
      <c r="HQ766" s="524" t="n">
        <v>3.9</v>
      </c>
      <c r="HR766" s="525" t="n">
        <v>0.12</v>
      </c>
      <c r="HS766" s="525" t="n">
        <v>0.17</v>
      </c>
      <c r="HT766" s="512" t="n">
        <v>4</v>
      </c>
      <c r="HU766" s="523" t="n">
        <f aca="false">72500/BA766*24</f>
        <v>59.513629989397</v>
      </c>
      <c r="HV766" s="514" t="n">
        <f aca="false">1-HC766/BE766</f>
        <v>0.715068493150685</v>
      </c>
      <c r="HW766" s="514" t="n">
        <f aca="false">1-HD766/BF766</f>
        <v>0.812066452929175</v>
      </c>
      <c r="HX766" s="514" t="n">
        <f aca="false">1-HN766/BK766</f>
        <v>0.784883720930233</v>
      </c>
      <c r="HY766" s="685"/>
    </row>
    <row r="767" s="689" customFormat="true" ht="16.05" hidden="false" customHeight="true" outlineLevel="0" collapsed="false">
      <c r="A767" s="401" t="n">
        <v>44249</v>
      </c>
      <c r="B767" s="516" t="n">
        <v>36962</v>
      </c>
      <c r="C767" s="403" t="n">
        <f aca="false">B767/$B$6</f>
        <v>0.73924</v>
      </c>
      <c r="D767" s="404" t="n">
        <v>8</v>
      </c>
      <c r="E767" s="405" t="n">
        <v>40.3</v>
      </c>
      <c r="F767" s="407" t="n">
        <f aca="false">E767*4.7</f>
        <v>189.41</v>
      </c>
      <c r="G767" s="407" t="n">
        <f aca="false">F767*B767/1000</f>
        <v>7000.97242</v>
      </c>
      <c r="H767" s="403" t="n">
        <f aca="false">G767/$G$6</f>
        <v>0.2800388968</v>
      </c>
      <c r="I767" s="406"/>
      <c r="J767" s="407"/>
      <c r="K767" s="408"/>
      <c r="L767" s="408"/>
      <c r="M767" s="408"/>
      <c r="N767" s="409"/>
      <c r="O767" s="409"/>
      <c r="P767" s="686" t="n">
        <v>3850</v>
      </c>
      <c r="Q767" s="410" t="n">
        <f aca="false">P767-R767-S767</f>
        <v>3850</v>
      </c>
      <c r="R767" s="687"/>
      <c r="S767" s="687"/>
      <c r="T767" s="404" t="n">
        <v>4.87</v>
      </c>
      <c r="U767" s="410" t="n">
        <f aca="false">V767/2.9</f>
        <v>2637.24137931035</v>
      </c>
      <c r="V767" s="406" t="n">
        <v>7648</v>
      </c>
      <c r="W767" s="406" t="n">
        <v>2181</v>
      </c>
      <c r="X767" s="688" t="n">
        <v>404</v>
      </c>
      <c r="Y767" s="404"/>
      <c r="Z767" s="405"/>
      <c r="AA767" s="406"/>
      <c r="AB767" s="406"/>
      <c r="AC767" s="408"/>
      <c r="AD767" s="408"/>
      <c r="AE767" s="408"/>
      <c r="AF767" s="479" t="n">
        <f aca="false">X767+Q767</f>
        <v>4254</v>
      </c>
      <c r="AG767" s="478" t="n">
        <f aca="false">AF767/$AF$6</f>
        <v>1.7016</v>
      </c>
      <c r="AH767" s="479" t="n">
        <f aca="false">AI767/2.9</f>
        <v>2392.98685537344</v>
      </c>
      <c r="AI767" s="479" t="n">
        <f aca="false">(V767*Q767+F767*X767)/AF767</f>
        <v>6939.66188058298</v>
      </c>
      <c r="AJ767" s="474" t="n">
        <f aca="false">(V767*Q767+X767*F767)/1000</f>
        <v>29521.32164</v>
      </c>
      <c r="AK767" s="478" t="n">
        <f aca="false">AJ767/$AJ$6</f>
        <v>1.31205873955556</v>
      </c>
      <c r="AL767" s="448" t="n">
        <v>65</v>
      </c>
      <c r="AM767" s="451"/>
      <c r="AN767" s="550" t="n">
        <v>4684</v>
      </c>
      <c r="AO767" s="550" t="n">
        <v>4318</v>
      </c>
      <c r="AP767" s="465" t="n">
        <v>7.26</v>
      </c>
      <c r="AQ767" s="440" t="n">
        <v>652</v>
      </c>
      <c r="AR767" s="474" t="n">
        <f aca="false">AQ767*3</f>
        <v>1956</v>
      </c>
      <c r="AS767" s="658" t="n">
        <f aca="false">AR767/AQ767</f>
        <v>3</v>
      </c>
      <c r="AT767" s="550" t="n">
        <v>4890</v>
      </c>
      <c r="AU767" s="440"/>
      <c r="AV767" s="458" t="n">
        <v>0.7</v>
      </c>
      <c r="AW767" s="465"/>
      <c r="AX767" s="465"/>
      <c r="AY767" s="458"/>
      <c r="AZ767" s="458"/>
      <c r="BA767" s="421" t="n">
        <f aca="false">CC767+DF767</f>
        <v>34787</v>
      </c>
      <c r="BB767" s="422" t="n">
        <f aca="false">BA767/$BA$6</f>
        <v>0.69574</v>
      </c>
      <c r="BC767" s="440"/>
      <c r="BD767" s="668" t="n">
        <v>7.99</v>
      </c>
      <c r="BE767" s="669" t="n">
        <v>33.5</v>
      </c>
      <c r="BF767" s="407" t="n">
        <f aca="false">BE767*4.7</f>
        <v>157.45</v>
      </c>
      <c r="BG767" s="548" t="n">
        <v>9810</v>
      </c>
      <c r="BH767" s="407" t="n">
        <f aca="false">BG767*0.67</f>
        <v>6572.7</v>
      </c>
      <c r="BI767" s="550"/>
      <c r="BJ767" s="403"/>
      <c r="BK767" s="670" t="n">
        <v>24</v>
      </c>
      <c r="BL767" s="670" t="n">
        <v>14.1</v>
      </c>
      <c r="BM767" s="671" t="n">
        <v>7.1</v>
      </c>
      <c r="BN767" s="443" t="n">
        <v>1.6</v>
      </c>
      <c r="BO767" s="444" t="n">
        <v>88</v>
      </c>
      <c r="BP767" s="444" t="n">
        <v>32</v>
      </c>
      <c r="BQ767" s="668" t="n">
        <v>5.2</v>
      </c>
      <c r="BR767" s="422" t="n">
        <f aca="false">BQ767/$BQ$6</f>
        <v>0.722222222222222</v>
      </c>
      <c r="BS767" s="410" t="n">
        <f aca="false">BA767+AF767</f>
        <v>39041</v>
      </c>
      <c r="BT767" s="430" t="n">
        <f aca="false">(BD767*BA767+AP767*AF767)/(AF767+BA767)</f>
        <v>7.91045746779027</v>
      </c>
      <c r="BU767" s="431" t="n">
        <f aca="false">(AQ767*Y767+BA767*BE767)/(BA767+Y767)</f>
        <v>33.5</v>
      </c>
      <c r="BV767" s="431" t="n">
        <f aca="false">(BA767*BF767+AR767*AF767)/(AF767+BA767)</f>
        <v>353.424275761379</v>
      </c>
      <c r="BW767" s="431" t="n">
        <f aca="false">(BA767*BG767+AS767*AF767)/(AF767+BA767)</f>
        <v>8741.40600906739</v>
      </c>
      <c r="BX767" s="431" t="n">
        <f aca="false">BW767*0.65</f>
        <v>5681.9139058938</v>
      </c>
      <c r="BY767" s="431" t="n">
        <f aca="false">(BK767*BA767+AZ767*AF767)/BS767</f>
        <v>21.3849030506391</v>
      </c>
      <c r="BZ767" s="431"/>
      <c r="CA767" s="672"/>
      <c r="CB767" s="431" t="n">
        <f aca="false">BO767</f>
        <v>88</v>
      </c>
      <c r="CC767" s="550" t="n">
        <v>17501</v>
      </c>
      <c r="CD767" s="412" t="n">
        <f aca="false">CC767+AF767/2</f>
        <v>19628</v>
      </c>
      <c r="CE767" s="422" t="n">
        <f aca="false">CD767/25000</f>
        <v>0.78512</v>
      </c>
      <c r="CF767" s="434" t="n">
        <f aca="false">6700/CD767*24</f>
        <v>8.19237823517424</v>
      </c>
      <c r="CG767" s="439" t="n">
        <v>7.58</v>
      </c>
      <c r="CH767" s="670" t="n">
        <v>2.8</v>
      </c>
      <c r="CI767" s="673" t="n">
        <f aca="false">9500/CC767*24</f>
        <v>13.0278269813154</v>
      </c>
      <c r="CJ767" s="454" t="n">
        <v>24.9</v>
      </c>
      <c r="CK767" s="454" t="n">
        <v>1.02</v>
      </c>
      <c r="CL767" s="668" t="n">
        <v>7.56</v>
      </c>
      <c r="CM767" s="691"/>
      <c r="CN767" s="691"/>
      <c r="CO767" s="550"/>
      <c r="CP767" s="550"/>
      <c r="CQ767" s="451"/>
      <c r="CR767" s="674" t="n">
        <v>0.95</v>
      </c>
      <c r="CT767" s="433" t="n">
        <f aca="false">3500/CD767*24</f>
        <v>4.27960057061341</v>
      </c>
      <c r="CU767" s="439" t="n">
        <v>3.7</v>
      </c>
      <c r="CV767" s="439" t="n">
        <v>7.8</v>
      </c>
      <c r="CW767" s="440" t="n">
        <v>14.4</v>
      </c>
      <c r="CX767" s="661" t="n">
        <f aca="false">CW767*3.6</f>
        <v>51.84</v>
      </c>
      <c r="CY767" s="442" t="n">
        <v>8160</v>
      </c>
      <c r="CZ767" s="443" t="n">
        <v>5.5</v>
      </c>
      <c r="DA767" s="443" t="n">
        <v>0.25</v>
      </c>
      <c r="DB767" s="443" t="n">
        <v>4.6</v>
      </c>
      <c r="DC767" s="443" t="n">
        <v>0.6</v>
      </c>
      <c r="DD767" s="444" t="n">
        <v>6</v>
      </c>
      <c r="DE767" s="441" t="n">
        <v>16</v>
      </c>
      <c r="DF767" s="675" t="n">
        <v>17286</v>
      </c>
      <c r="DG767" s="446" t="n">
        <f aca="false">DF767+AF767/2</f>
        <v>19413</v>
      </c>
      <c r="DH767" s="422" t="n">
        <f aca="false">DG767/25000</f>
        <v>0.77652</v>
      </c>
      <c r="DI767" s="447" t="n">
        <f aca="false">6700/DG767*24</f>
        <v>8.28310925668367</v>
      </c>
      <c r="DJ767" s="439" t="n">
        <v>7.58</v>
      </c>
      <c r="DK767" s="670" t="n">
        <v>2.4</v>
      </c>
      <c r="DL767" s="447" t="n">
        <f aca="false">9500/DG767*24</f>
        <v>11.7447071549992</v>
      </c>
      <c r="DM767" s="443" t="n">
        <v>24.9</v>
      </c>
      <c r="DN767" s="443" t="n">
        <v>1.27</v>
      </c>
      <c r="DO767" s="668" t="n">
        <v>7.6</v>
      </c>
      <c r="DP767" s="668"/>
      <c r="DQ767" s="668"/>
      <c r="DR767" s="550"/>
      <c r="DS767" s="550"/>
      <c r="DT767" s="451"/>
      <c r="DU767" s="674" t="n">
        <v>0.95</v>
      </c>
      <c r="DW767" s="447" t="n">
        <f aca="false">3500/DG767*24</f>
        <v>4.32699737289445</v>
      </c>
      <c r="DX767" s="439" t="n">
        <v>3.78</v>
      </c>
      <c r="DY767" s="439" t="n">
        <v>7.76</v>
      </c>
      <c r="DZ767" s="440" t="n">
        <v>14.7</v>
      </c>
      <c r="EA767" s="661" t="n">
        <f aca="false">DZ767*3.6</f>
        <v>52.92</v>
      </c>
      <c r="EB767" s="442" t="n">
        <v>8240</v>
      </c>
      <c r="EC767" s="443" t="n">
        <v>5.5</v>
      </c>
      <c r="ED767" s="443" t="n">
        <v>0.36</v>
      </c>
      <c r="EE767" s="443" t="n">
        <v>4.3</v>
      </c>
      <c r="EF767" s="443" t="n">
        <v>0.65</v>
      </c>
      <c r="EG767" s="444" t="n">
        <v>5</v>
      </c>
      <c r="EH767" s="441" t="n">
        <v>16</v>
      </c>
      <c r="EI767" s="430" t="n">
        <f aca="false">(DY767*DG767+CV767*CD767)/(DG767+CD767)</f>
        <v>7.7801101406214</v>
      </c>
      <c r="EJ767" s="430" t="n">
        <f aca="false">(DZ767*DG767+CW767*CD767)/(DG767+CD767)</f>
        <v>14.5491739453395</v>
      </c>
      <c r="EK767" s="449" t="n">
        <f aca="false">(EA767*DG767+CX767*CD767)/(DG767+CD767)</f>
        <v>52.3770262032223</v>
      </c>
      <c r="EL767" s="449" t="n">
        <f aca="false">(EB767*DG767+CY767*CD767)/(DG767+CD767)</f>
        <v>8199.7797187572</v>
      </c>
      <c r="EM767" s="430" t="n">
        <f aca="false">(EC767*DG767+CZ767*CD767)/(DG767+CD767)</f>
        <v>5.5</v>
      </c>
      <c r="EN767" s="432" t="n">
        <f aca="false">(ED767*DG767+DA767*CD767)/(DG767+CD767)</f>
        <v>0.304697113291155</v>
      </c>
      <c r="EO767" s="432" t="n">
        <f aca="false">(EE767*DG767+DB767*CD767)/(DG767+CD767)</f>
        <v>4.45082605466048</v>
      </c>
      <c r="EP767" s="432" t="n">
        <f aca="false">(EF767*DG767+DC767*CD767)/(DG767+CD767)</f>
        <v>0.624862324223253</v>
      </c>
      <c r="EQ767" s="432" t="n">
        <f aca="false">(EG767*DG767+DD767*CD767)/(DG767+CD767)</f>
        <v>5.50275351553495</v>
      </c>
      <c r="ER767" s="449" t="n">
        <f aca="false">DE767</f>
        <v>16</v>
      </c>
      <c r="ES767" s="450" t="n">
        <f aca="false">44000/(BA767+AF767)*24</f>
        <v>27.0484874875131</v>
      </c>
      <c r="ET767" s="451" t="n">
        <f aca="false">(BA767+AF767)/BA$6</f>
        <v>0.78082</v>
      </c>
      <c r="EU767" s="452" t="n">
        <f aca="false">BV767/1000/ES767*24</f>
        <v>0.313591753409091</v>
      </c>
      <c r="EV767" s="451" t="n">
        <f aca="false">EU767/$EU$6</f>
        <v>0.580725469276094</v>
      </c>
      <c r="EW767" s="514" t="n">
        <f aca="false">1-EM767/BY767</f>
        <v>0.742809215128257</v>
      </c>
      <c r="EX767" s="515" t="n">
        <f aca="false">BY767-EM767</f>
        <v>15.8849030506391</v>
      </c>
      <c r="EY767" s="514" t="n">
        <f aca="false">1-EJ767/BU767</f>
        <v>0.565696300139119</v>
      </c>
      <c r="EZ767" s="515" t="n">
        <f aca="false">BU767-EJ767</f>
        <v>18.9508260546605</v>
      </c>
      <c r="FA767" s="451" t="n">
        <f aca="false">1-EK767/BV767</f>
        <v>0.851801277401257</v>
      </c>
      <c r="FB767" s="432" t="n">
        <f aca="false">BV767-EK767</f>
        <v>301.047249558157</v>
      </c>
      <c r="FC767" s="453"/>
      <c r="FD767" s="432"/>
      <c r="FE767" s="453" t="n">
        <f aca="false">1-EQ767/CB767</f>
        <v>0.937468710050739</v>
      </c>
      <c r="FF767" s="431" t="n">
        <f aca="false">CB767-EQ767</f>
        <v>82.4972464844651</v>
      </c>
      <c r="FG767" s="406" t="n">
        <v>57600</v>
      </c>
      <c r="FH767" s="665" t="n">
        <v>381</v>
      </c>
      <c r="FI767" s="454" t="n">
        <v>51.9</v>
      </c>
      <c r="FJ767" s="455"/>
      <c r="FK767" s="456" t="n">
        <f aca="false">3000/BS767*24</f>
        <v>1.8442150559668</v>
      </c>
      <c r="FL767" s="531" t="n">
        <v>1800</v>
      </c>
      <c r="FM767" s="456" t="n">
        <f aca="false">FL767/BS767*1000</f>
        <v>46.1053763991701</v>
      </c>
      <c r="FN767" s="531" t="n">
        <v>5004</v>
      </c>
      <c r="FO767" s="533" t="n">
        <f aca="false">FN767/11.15/1.2/1000</f>
        <v>0.373991031390135</v>
      </c>
      <c r="FP767" s="450" t="n">
        <f aca="false">FN767/BS767*1000</f>
        <v>128.172946389693</v>
      </c>
      <c r="FQ767" s="458" t="n">
        <v>18</v>
      </c>
      <c r="FR767" s="459" t="n">
        <f aca="false">FQ767/BS767*1000</f>
        <v>0.461053763991701</v>
      </c>
      <c r="FS767" s="460" t="n">
        <v>7.74</v>
      </c>
      <c r="FT767" s="440" t="n">
        <v>11.9</v>
      </c>
      <c r="FU767" s="661" t="n">
        <f aca="false">FT767*3.6</f>
        <v>42.84</v>
      </c>
      <c r="FV767" s="531" t="n">
        <v>12</v>
      </c>
      <c r="FW767" s="539" t="n">
        <v>0.12</v>
      </c>
      <c r="FX767" s="531" t="n">
        <v>8</v>
      </c>
      <c r="FY767" s="453" t="n">
        <f aca="false">1-FV767/(EG767+DD767)</f>
        <v>-0.0909090909090908</v>
      </c>
      <c r="FZ767" s="453" t="n">
        <f aca="false">1-FW767/EP767</f>
        <v>0.807957696682756</v>
      </c>
      <c r="GA767" s="430" t="n">
        <f aca="false">EP767-FW767</f>
        <v>0.504862324223253</v>
      </c>
      <c r="GB767" s="514" t="n">
        <f aca="false">1-FT767/EJ767</f>
        <v>0.182084148233592</v>
      </c>
      <c r="GC767" s="515" t="n">
        <f aca="false">(EJ767-FT767)</f>
        <v>2.64917394533952</v>
      </c>
      <c r="GD767" s="514" t="n">
        <f aca="false">1-FU767/EK767</f>
        <v>0.182084148233592</v>
      </c>
      <c r="GE767" s="528" t="n">
        <f aca="false">EK767-FU767</f>
        <v>9.53702620322225</v>
      </c>
      <c r="GF767" s="462" t="n">
        <f aca="false">4100/BS767*24</f>
        <v>2.52042724315463</v>
      </c>
      <c r="GG767" s="607" t="n">
        <v>12</v>
      </c>
      <c r="GH767" s="451" t="n">
        <f aca="false">GG767/80</f>
        <v>0.15</v>
      </c>
      <c r="GI767" s="406" t="n">
        <v>84</v>
      </c>
      <c r="GJ767" s="463" t="n">
        <f aca="false">GI767/GG767</f>
        <v>7</v>
      </c>
      <c r="GK767" s="464" t="n">
        <f aca="false">GG767/(BS767/24)*1000</f>
        <v>7.37686022386722</v>
      </c>
      <c r="GL767" s="465" t="n">
        <v>7.96</v>
      </c>
      <c r="GM767" s="530" t="n">
        <v>11</v>
      </c>
      <c r="GN767" s="407" t="n">
        <f aca="false">GM767*3.6</f>
        <v>39.6</v>
      </c>
      <c r="GO767" s="514" t="n">
        <f aca="false">1-GM767/FT767</f>
        <v>0.0756302521008404</v>
      </c>
      <c r="GP767" s="451" t="n">
        <f aca="false">1-GN767/FU767</f>
        <v>0.0756302521008404</v>
      </c>
      <c r="GQ767" s="440" t="n">
        <v>8</v>
      </c>
      <c r="GR767" s="456" t="n">
        <f aca="false">4300/BS767*24</f>
        <v>2.64337491355242</v>
      </c>
      <c r="GS767" s="532" t="n">
        <f aca="false">HC767</f>
        <v>11.4</v>
      </c>
      <c r="GT767" s="532" t="n">
        <f aca="false">HD767</f>
        <v>35.34</v>
      </c>
      <c r="GU767" s="514" t="n">
        <f aca="false">1-GS767/GM767</f>
        <v>-0.0363636363636364</v>
      </c>
      <c r="GV767" s="514" t="n">
        <f aca="false">1-GT767/GN767</f>
        <v>0.107575757575758</v>
      </c>
      <c r="GW767" s="514" t="n">
        <f aca="false">1-HC767/FT767</f>
        <v>0.042016806722689</v>
      </c>
      <c r="GX767" s="514" t="n">
        <f aca="false">1-HD767/FU767</f>
        <v>0.175070028011204</v>
      </c>
      <c r="GY767" s="463" t="n">
        <f aca="false">GK767/(FU767-HD767)</f>
        <v>0.983581363182296</v>
      </c>
      <c r="GZ767" s="406" t="n">
        <v>38431</v>
      </c>
      <c r="HA767" s="439" t="n">
        <v>8.33</v>
      </c>
      <c r="HB767" s="452" t="n">
        <v>8.14</v>
      </c>
      <c r="HC767" s="440" t="n">
        <v>11.4</v>
      </c>
      <c r="HD767" s="464" t="n">
        <f aca="false">HC767*3.1</f>
        <v>35.34</v>
      </c>
      <c r="HE767" s="464" t="n">
        <v>11.2</v>
      </c>
      <c r="HF767" s="464" t="n">
        <f aca="false">HE767*2.7</f>
        <v>30.24</v>
      </c>
      <c r="HH767" s="409" t="n">
        <v>8</v>
      </c>
      <c r="HI767" s="466" t="n">
        <v>8240</v>
      </c>
      <c r="HJ767" s="407" t="n">
        <f aca="false">HI767*0.67</f>
        <v>5520.8</v>
      </c>
      <c r="HK767" s="407"/>
      <c r="HL767" s="550"/>
      <c r="HM767" s="541" t="n">
        <v>4.7</v>
      </c>
      <c r="HN767" s="462" t="n">
        <v>4.99</v>
      </c>
      <c r="HO767" s="408" t="n">
        <v>0.15</v>
      </c>
      <c r="HP767" s="549" t="n">
        <v>0.02</v>
      </c>
      <c r="HQ767" s="519" t="n">
        <v>4</v>
      </c>
      <c r="HR767" s="520" t="n">
        <v>0.12</v>
      </c>
      <c r="HS767" s="521" t="n">
        <v>0.13</v>
      </c>
      <c r="HT767" s="522" t="n">
        <v>4</v>
      </c>
      <c r="HU767" s="523" t="n">
        <f aca="false">72500/BA767*24</f>
        <v>50.018685141001</v>
      </c>
      <c r="HV767" s="514" t="n">
        <f aca="false">1-HC767/BE767</f>
        <v>0.659701492537313</v>
      </c>
      <c r="HW767" s="514" t="n">
        <f aca="false">1-HD767/BF767</f>
        <v>0.775547792950143</v>
      </c>
      <c r="HX767" s="514" t="n">
        <f aca="false">1-HN767/BK767</f>
        <v>0.792083333333333</v>
      </c>
      <c r="HY767" s="676"/>
    </row>
    <row r="768" customFormat="false" ht="15.6" hidden="false" customHeight="false" outlineLevel="0" collapsed="false">
      <c r="CO768" s="550"/>
      <c r="CP768" s="550"/>
      <c r="CQ768" s="451"/>
      <c r="DB768" s="54"/>
      <c r="DC768" s="1"/>
    </row>
    <row r="769" customFormat="false" ht="15.6" hidden="false" customHeight="false" outlineLevel="0" collapsed="false">
      <c r="CO769" s="550"/>
      <c r="CP769" s="550"/>
      <c r="CQ769" s="451"/>
      <c r="DB769" s="54"/>
      <c r="DC769" s="1"/>
    </row>
    <row r="770" customFormat="false" ht="15.6" hidden="false" customHeight="false" outlineLevel="0" collapsed="false">
      <c r="CO770" s="550"/>
      <c r="CP770" s="550"/>
      <c r="CQ770" s="451"/>
      <c r="DB770" s="54"/>
      <c r="DC770" s="1"/>
    </row>
  </sheetData>
  <autoFilter ref="A6:HY735"/>
  <mergeCells count="1">
    <mergeCell ref="HY3:HY6"/>
  </mergeCells>
  <printOptions headings="false" gridLines="false" gridLinesSet="true" horizontalCentered="false" verticalCentered="false"/>
  <pageMargins left="0.359027777777778" right="0.747916666666667" top="0.984027777777778" bottom="0.984027777777778" header="0.511805555555555" footer="0.511805555555555"/>
  <pageSetup paperSize="9" scale="8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W7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6" topLeftCell="B705" activePane="bottomRight" state="frozen"/>
      <selection pane="topLeft" activeCell="A1" activeCellId="0" sqref="A1"/>
      <selection pane="topRight" activeCell="B1" activeCellId="0" sqref="B1"/>
      <selection pane="bottomLeft" activeCell="A705" activeCellId="0" sqref="A705"/>
      <selection pane="bottomRight" activeCell="W398" activeCellId="0" sqref="W398"/>
    </sheetView>
  </sheetViews>
  <sheetFormatPr defaultRowHeight="15.6" zeroHeight="false" outlineLevelRow="0" outlineLevelCol="0"/>
  <cols>
    <col collapsed="false" customWidth="true" hidden="false" outlineLevel="0" max="1" min="1" style="0" width="8.58"/>
    <col collapsed="false" customWidth="true" hidden="false" outlineLevel="0" max="2" min="2" style="2" width="6.5"/>
    <col collapsed="false" customWidth="true" hidden="false" outlineLevel="0" max="3" min="3" style="3" width="5.1"/>
    <col collapsed="false" customWidth="true" hidden="false" outlineLevel="0" max="4" min="4" style="692" width="6.1"/>
    <col collapsed="false" customWidth="true" hidden="false" outlineLevel="0" max="5" min="5" style="5" width="6.9"/>
    <col collapsed="false" customWidth="true" hidden="false" outlineLevel="0" max="6" min="6" style="7" width="5.59"/>
    <col collapsed="false" customWidth="true" hidden="false" outlineLevel="0" max="7" min="7" style="693" width="9.1"/>
    <col collapsed="false" customWidth="true" hidden="false" outlineLevel="0" max="8" min="8" style="3" width="5.1"/>
    <col collapsed="false" customWidth="true" hidden="false" outlineLevel="0" max="9" min="9" style="4" width="5.1"/>
    <col collapsed="false" customWidth="true" hidden="false" outlineLevel="0" max="10" min="10" style="5" width="6"/>
    <col collapsed="false" customWidth="true" hidden="false" outlineLevel="0" max="11" min="11" style="7" width="5.59"/>
    <col collapsed="false" customWidth="true" hidden="false" outlineLevel="0" max="14" min="12" style="7" width="5.1"/>
    <col collapsed="false" customWidth="true" hidden="false" outlineLevel="0" max="15" min="15" style="8" width="5.1"/>
    <col collapsed="false" customWidth="true" hidden="false" outlineLevel="0" max="22" min="16" style="0" width="5.59"/>
    <col collapsed="false" customWidth="true" hidden="false" outlineLevel="0" max="23" min="23" style="694" width="5.59"/>
    <col collapsed="false" customWidth="true" hidden="false" outlineLevel="0" max="24" min="24" style="695" width="5.59"/>
    <col collapsed="false" customWidth="true" hidden="false" outlineLevel="0" max="26" min="25" style="694" width="5.59"/>
    <col collapsed="false" customWidth="true" hidden="false" outlineLevel="0" max="27" min="27" style="696" width="5.59"/>
    <col collapsed="false" customWidth="true" hidden="false" outlineLevel="0" max="28" min="28" style="695" width="5.59"/>
    <col collapsed="false" customWidth="true" hidden="false" outlineLevel="0" max="30" min="29" style="0" width="5.59"/>
    <col collapsed="false" customWidth="true" hidden="false" outlineLevel="0" max="31" min="31" style="0" width="7.09"/>
    <col collapsed="false" customWidth="true" hidden="false" outlineLevel="0" max="32" min="32" style="0" width="11.09"/>
    <col collapsed="false" customWidth="true" hidden="false" outlineLevel="0" max="42" min="33" style="0" width="5.59"/>
    <col collapsed="false" customWidth="true" hidden="false" outlineLevel="0" max="43" min="43" style="696" width="5.59"/>
    <col collapsed="false" customWidth="true" hidden="false" outlineLevel="0" max="44" min="44" style="697" width="9.5"/>
    <col collapsed="false" customWidth="true" hidden="false" outlineLevel="0" max="45" min="45" style="0" width="5.59"/>
    <col collapsed="false" customWidth="true" hidden="false" outlineLevel="0" max="46" min="46" style="0" width="6.5"/>
    <col collapsed="false" customWidth="true" hidden="false" outlineLevel="0" max="49" min="47" style="0" width="5.59"/>
    <col collapsed="false" customWidth="true" hidden="false" outlineLevel="0" max="1025" min="50" style="0" width="8.58"/>
  </cols>
  <sheetData>
    <row r="1" customFormat="false" ht="15.6" hidden="false" customHeight="false" outlineLevel="0" collapsed="false">
      <c r="A1" s="698" t="s">
        <v>295</v>
      </c>
      <c r="B1" s="698"/>
      <c r="C1" s="698"/>
      <c r="D1" s="698"/>
      <c r="E1" s="698"/>
      <c r="F1" s="698"/>
      <c r="G1" s="698"/>
      <c r="H1" s="698"/>
      <c r="I1" s="698"/>
      <c r="J1" s="698"/>
      <c r="K1" s="698"/>
      <c r="L1" s="698"/>
      <c r="M1" s="698"/>
      <c r="N1" s="698"/>
      <c r="O1" s="698"/>
      <c r="P1" s="698"/>
      <c r="Q1" s="698"/>
      <c r="R1" s="698"/>
      <c r="S1" s="698"/>
      <c r="T1" s="698"/>
      <c r="U1" s="698"/>
      <c r="V1" s="698"/>
      <c r="W1" s="698"/>
      <c r="X1" s="698"/>
      <c r="Y1" s="698"/>
      <c r="Z1" s="698"/>
      <c r="AA1" s="698"/>
      <c r="AB1" s="698"/>
      <c r="AC1" s="698"/>
      <c r="AD1" s="698"/>
      <c r="AE1" s="698"/>
      <c r="AF1" s="698"/>
      <c r="AG1" s="698"/>
      <c r="AH1" s="698"/>
      <c r="AI1" s="698"/>
      <c r="AJ1" s="698"/>
      <c r="AK1" s="698"/>
      <c r="AL1" s="698"/>
      <c r="AM1" s="698"/>
      <c r="AN1" s="698"/>
      <c r="AO1" s="698"/>
      <c r="AP1" s="698"/>
      <c r="AQ1" s="698"/>
      <c r="AR1" s="698"/>
      <c r="AS1" s="698"/>
      <c r="AT1" s="698"/>
      <c r="AU1" s="698"/>
      <c r="AV1" s="698"/>
      <c r="AW1" s="698"/>
    </row>
    <row r="2" customFormat="false" ht="8.25" hidden="false" customHeight="true" outlineLevel="0" collapsed="false">
      <c r="A2" s="698"/>
      <c r="B2" s="698"/>
      <c r="C2" s="698"/>
      <c r="D2" s="698"/>
      <c r="E2" s="698"/>
      <c r="F2" s="698"/>
      <c r="G2" s="698"/>
      <c r="H2" s="698"/>
      <c r="I2" s="698"/>
      <c r="J2" s="698"/>
      <c r="K2" s="698"/>
      <c r="L2" s="698"/>
      <c r="M2" s="698"/>
      <c r="N2" s="698"/>
      <c r="O2" s="698"/>
      <c r="P2" s="698"/>
      <c r="Q2" s="698"/>
      <c r="R2" s="698"/>
      <c r="S2" s="698"/>
      <c r="T2" s="698"/>
      <c r="U2" s="698"/>
      <c r="V2" s="698"/>
      <c r="W2" s="698"/>
      <c r="X2" s="698"/>
      <c r="Y2" s="698"/>
      <c r="Z2" s="698"/>
      <c r="AA2" s="698"/>
      <c r="AB2" s="698"/>
      <c r="AC2" s="698"/>
      <c r="AD2" s="698"/>
      <c r="AE2" s="698"/>
      <c r="AF2" s="698"/>
      <c r="AG2" s="698"/>
      <c r="AH2" s="698"/>
      <c r="AI2" s="698"/>
      <c r="AJ2" s="698"/>
      <c r="AK2" s="698"/>
      <c r="AL2" s="698"/>
      <c r="AM2" s="698"/>
      <c r="AN2" s="698"/>
      <c r="AO2" s="698"/>
      <c r="AP2" s="698"/>
      <c r="AQ2" s="698"/>
      <c r="AR2" s="698"/>
      <c r="AS2" s="698"/>
      <c r="AT2" s="698"/>
      <c r="AU2" s="698"/>
      <c r="AV2" s="698"/>
      <c r="AW2" s="698"/>
    </row>
    <row r="3" customFormat="false" ht="18.75" hidden="false" customHeight="true" outlineLevel="0" collapsed="false">
      <c r="A3" s="699" t="s">
        <v>1</v>
      </c>
      <c r="B3" s="700" t="s">
        <v>3</v>
      </c>
      <c r="C3" s="700"/>
      <c r="D3" s="700"/>
      <c r="E3" s="700"/>
      <c r="F3" s="700"/>
      <c r="G3" s="700" t="s">
        <v>11</v>
      </c>
      <c r="H3" s="700"/>
      <c r="I3" s="700"/>
      <c r="J3" s="700"/>
      <c r="K3" s="700"/>
      <c r="L3" s="700"/>
      <c r="M3" s="700"/>
      <c r="N3" s="700"/>
      <c r="O3" s="700"/>
      <c r="P3" s="701" t="s">
        <v>5</v>
      </c>
      <c r="Q3" s="701"/>
      <c r="R3" s="701"/>
      <c r="S3" s="701"/>
      <c r="T3" s="701"/>
      <c r="U3" s="701"/>
      <c r="V3" s="701"/>
      <c r="W3" s="702" t="s">
        <v>6</v>
      </c>
      <c r="X3" s="702"/>
      <c r="Y3" s="702"/>
      <c r="Z3" s="702"/>
      <c r="AA3" s="702"/>
      <c r="AB3" s="702"/>
      <c r="AC3" s="703" t="s">
        <v>7</v>
      </c>
      <c r="AD3" s="703"/>
      <c r="AE3" s="701" t="s">
        <v>8</v>
      </c>
      <c r="AF3" s="701" t="s">
        <v>9</v>
      </c>
      <c r="AG3" s="704" t="s">
        <v>10</v>
      </c>
      <c r="AH3" s="704"/>
      <c r="AI3" s="704"/>
      <c r="AJ3" s="704"/>
      <c r="AK3" s="704"/>
      <c r="AL3" s="704"/>
      <c r="AM3" s="704"/>
      <c r="AN3" s="704"/>
      <c r="AO3" s="704"/>
      <c r="AP3" s="704"/>
      <c r="AQ3" s="701" t="s">
        <v>296</v>
      </c>
      <c r="AR3" s="701"/>
      <c r="AS3" s="705" t="s">
        <v>297</v>
      </c>
      <c r="AT3" s="705"/>
      <c r="AU3" s="705"/>
      <c r="AV3" s="705"/>
      <c r="AW3" s="705"/>
    </row>
    <row r="4" customFormat="false" ht="15.6" hidden="false" customHeight="true" outlineLevel="0" collapsed="false">
      <c r="A4" s="699"/>
      <c r="B4" s="706" t="s">
        <v>31</v>
      </c>
      <c r="C4" s="163" t="s">
        <v>32</v>
      </c>
      <c r="D4" s="707" t="s">
        <v>33</v>
      </c>
      <c r="E4" s="706" t="s">
        <v>34</v>
      </c>
      <c r="F4" s="168" t="s">
        <v>36</v>
      </c>
      <c r="G4" s="706" t="s">
        <v>31</v>
      </c>
      <c r="H4" s="163" t="s">
        <v>32</v>
      </c>
      <c r="I4" s="164" t="s">
        <v>33</v>
      </c>
      <c r="J4" s="706" t="s">
        <v>34</v>
      </c>
      <c r="K4" s="168" t="s">
        <v>36</v>
      </c>
      <c r="L4" s="170" t="s">
        <v>38</v>
      </c>
      <c r="M4" s="170" t="s">
        <v>39</v>
      </c>
      <c r="N4" s="169" t="s">
        <v>40</v>
      </c>
      <c r="O4" s="169" t="s">
        <v>41</v>
      </c>
      <c r="P4" s="707" t="s">
        <v>31</v>
      </c>
      <c r="Q4" s="163" t="s">
        <v>32</v>
      </c>
      <c r="R4" s="164" t="s">
        <v>33</v>
      </c>
      <c r="S4" s="168" t="s">
        <v>34</v>
      </c>
      <c r="T4" s="168" t="s">
        <v>36</v>
      </c>
      <c r="U4" s="163" t="s">
        <v>47</v>
      </c>
      <c r="V4" s="163"/>
      <c r="W4" s="164" t="s">
        <v>31</v>
      </c>
      <c r="X4" s="164"/>
      <c r="Y4" s="164" t="s">
        <v>33</v>
      </c>
      <c r="Z4" s="168" t="s">
        <v>34</v>
      </c>
      <c r="AA4" s="708" t="s">
        <v>35</v>
      </c>
      <c r="AB4" s="708"/>
      <c r="AC4" s="164" t="s">
        <v>48</v>
      </c>
      <c r="AD4" s="253" t="s">
        <v>32</v>
      </c>
      <c r="AE4" s="707" t="s">
        <v>49</v>
      </c>
      <c r="AF4" s="707" t="s">
        <v>50</v>
      </c>
      <c r="AG4" s="253" t="s">
        <v>32</v>
      </c>
      <c r="AH4" s="164" t="s">
        <v>33</v>
      </c>
      <c r="AI4" s="707" t="s">
        <v>34</v>
      </c>
      <c r="AJ4" s="707" t="s">
        <v>36</v>
      </c>
      <c r="AK4" s="164" t="s">
        <v>41</v>
      </c>
      <c r="AL4" s="709" t="s">
        <v>52</v>
      </c>
      <c r="AM4" s="253" t="s">
        <v>53</v>
      </c>
      <c r="AN4" s="253" t="s">
        <v>54</v>
      </c>
      <c r="AO4" s="709" t="s">
        <v>39</v>
      </c>
      <c r="AP4" s="709" t="s">
        <v>55</v>
      </c>
      <c r="AQ4" s="707" t="s">
        <v>298</v>
      </c>
      <c r="AR4" s="707"/>
      <c r="AS4" s="164" t="s">
        <v>60</v>
      </c>
      <c r="AT4" s="253" t="s">
        <v>69</v>
      </c>
      <c r="AU4" s="253"/>
      <c r="AV4" s="238" t="s">
        <v>72</v>
      </c>
      <c r="AW4" s="710" t="s">
        <v>74</v>
      </c>
    </row>
    <row r="5" customFormat="false" ht="15.6" hidden="false" customHeight="false" outlineLevel="0" collapsed="false">
      <c r="A5" s="699"/>
      <c r="B5" s="257" t="s">
        <v>105</v>
      </c>
      <c r="C5" s="259"/>
      <c r="D5" s="711" t="s">
        <v>107</v>
      </c>
      <c r="E5" s="712" t="s">
        <v>107</v>
      </c>
      <c r="F5" s="264" t="s">
        <v>109</v>
      </c>
      <c r="G5" s="257" t="s">
        <v>105</v>
      </c>
      <c r="H5" s="259"/>
      <c r="I5" s="260" t="s">
        <v>107</v>
      </c>
      <c r="J5" s="712" t="s">
        <v>107</v>
      </c>
      <c r="K5" s="264" t="s">
        <v>109</v>
      </c>
      <c r="L5" s="266" t="s">
        <v>107</v>
      </c>
      <c r="M5" s="266" t="s">
        <v>107</v>
      </c>
      <c r="N5" s="265" t="s">
        <v>107</v>
      </c>
      <c r="O5" s="265" t="s">
        <v>107</v>
      </c>
      <c r="P5" s="711" t="s">
        <v>105</v>
      </c>
      <c r="Q5" s="259"/>
      <c r="R5" s="260" t="s">
        <v>107</v>
      </c>
      <c r="S5" s="264" t="s">
        <v>107</v>
      </c>
      <c r="T5" s="264" t="s">
        <v>109</v>
      </c>
      <c r="U5" s="259" t="s">
        <v>111</v>
      </c>
      <c r="V5" s="310" t="s">
        <v>106</v>
      </c>
      <c r="W5" s="713" t="s">
        <v>105</v>
      </c>
      <c r="X5" s="258" t="s">
        <v>106</v>
      </c>
      <c r="Y5" s="713" t="s">
        <v>107</v>
      </c>
      <c r="Z5" s="264" t="s">
        <v>107</v>
      </c>
      <c r="AA5" s="714" t="s">
        <v>108</v>
      </c>
      <c r="AB5" s="263" t="s">
        <v>106</v>
      </c>
      <c r="AC5" s="713" t="s">
        <v>112</v>
      </c>
      <c r="AD5" s="715" t="s">
        <v>113</v>
      </c>
      <c r="AE5" s="716" t="s">
        <v>114</v>
      </c>
      <c r="AF5" s="716" t="s">
        <v>114</v>
      </c>
      <c r="AG5" s="715"/>
      <c r="AH5" s="713" t="s">
        <v>107</v>
      </c>
      <c r="AI5" s="716" t="s">
        <v>107</v>
      </c>
      <c r="AJ5" s="711" t="s">
        <v>109</v>
      </c>
      <c r="AK5" s="713" t="s">
        <v>107</v>
      </c>
      <c r="AL5" s="320" t="s">
        <v>115</v>
      </c>
      <c r="AM5" s="717" t="s">
        <v>116</v>
      </c>
      <c r="AN5" s="717" t="s">
        <v>116</v>
      </c>
      <c r="AO5" s="320" t="s">
        <v>107</v>
      </c>
      <c r="AP5" s="320" t="s">
        <v>107</v>
      </c>
      <c r="AQ5" s="716" t="s">
        <v>114</v>
      </c>
      <c r="AR5" s="717" t="s">
        <v>299</v>
      </c>
      <c r="AS5" s="713" t="s">
        <v>119</v>
      </c>
      <c r="AT5" s="717" t="s">
        <v>300</v>
      </c>
      <c r="AU5" s="718" t="s">
        <v>106</v>
      </c>
      <c r="AV5" s="310" t="s">
        <v>106</v>
      </c>
      <c r="AW5" s="719" t="s">
        <v>106</v>
      </c>
    </row>
    <row r="6" customFormat="false" ht="16.2" hidden="false" customHeight="false" outlineLevel="0" collapsed="false">
      <c r="A6" s="699"/>
      <c r="B6" s="326" t="n">
        <v>2500</v>
      </c>
      <c r="C6" s="328" t="s">
        <v>128</v>
      </c>
      <c r="D6" s="720" t="s">
        <v>131</v>
      </c>
      <c r="E6" s="333" t="s">
        <v>138</v>
      </c>
      <c r="F6" s="333" t="s">
        <v>131</v>
      </c>
      <c r="G6" s="326" t="s">
        <v>131</v>
      </c>
      <c r="H6" s="328" t="s">
        <v>128</v>
      </c>
      <c r="I6" s="333" t="s">
        <v>301</v>
      </c>
      <c r="J6" s="333" t="s">
        <v>302</v>
      </c>
      <c r="K6" s="333" t="s">
        <v>131</v>
      </c>
      <c r="L6" s="721" t="s">
        <v>303</v>
      </c>
      <c r="M6" s="721" t="s">
        <v>304</v>
      </c>
      <c r="N6" s="722" t="s">
        <v>305</v>
      </c>
      <c r="O6" s="722" t="s">
        <v>306</v>
      </c>
      <c r="P6" s="723" t="n">
        <v>2500</v>
      </c>
      <c r="Q6" s="328" t="s">
        <v>128</v>
      </c>
      <c r="R6" s="394" t="s">
        <v>131</v>
      </c>
      <c r="S6" s="724" t="s">
        <v>139</v>
      </c>
      <c r="T6" s="333" t="s">
        <v>131</v>
      </c>
      <c r="U6" s="328" t="n">
        <v>7.2</v>
      </c>
      <c r="V6" s="725" t="n">
        <v>1</v>
      </c>
      <c r="W6" s="723" t="n">
        <v>2500</v>
      </c>
      <c r="X6" s="327" t="n">
        <v>1</v>
      </c>
      <c r="Y6" s="726"/>
      <c r="Z6" s="333" t="s">
        <v>140</v>
      </c>
      <c r="AA6" s="723" t="n">
        <v>22500</v>
      </c>
      <c r="AB6" s="332" t="n">
        <v>1</v>
      </c>
      <c r="AC6" s="726" t="n">
        <v>38</v>
      </c>
      <c r="AD6" s="727" t="s">
        <v>141</v>
      </c>
      <c r="AE6" s="728"/>
      <c r="AF6" s="728"/>
      <c r="AG6" s="727" t="s">
        <v>141</v>
      </c>
      <c r="AH6" s="726"/>
      <c r="AI6" s="728"/>
      <c r="AJ6" s="720" t="s">
        <v>131</v>
      </c>
      <c r="AK6" s="726"/>
      <c r="AL6" s="729"/>
      <c r="AM6" s="727"/>
      <c r="AN6" s="727"/>
      <c r="AO6" s="729"/>
      <c r="AP6" s="729"/>
      <c r="AQ6" s="728"/>
      <c r="AR6" s="727" t="s">
        <v>307</v>
      </c>
      <c r="AS6" s="726" t="n">
        <v>38</v>
      </c>
      <c r="AT6" s="727" t="n">
        <v>5.6</v>
      </c>
      <c r="AU6" s="726" t="n">
        <v>100</v>
      </c>
      <c r="AV6" s="725"/>
      <c r="AW6" s="730"/>
    </row>
    <row r="7" customFormat="false" ht="15.6" hidden="false" customHeight="false" outlineLevel="0" collapsed="false">
      <c r="A7" s="485" t="n">
        <v>43489</v>
      </c>
      <c r="B7" s="402"/>
      <c r="C7" s="404"/>
      <c r="D7" s="731"/>
      <c r="E7" s="406"/>
      <c r="F7" s="406"/>
      <c r="G7" s="732"/>
      <c r="H7" s="404"/>
      <c r="I7" s="405"/>
      <c r="J7" s="406"/>
      <c r="K7" s="406"/>
      <c r="L7" s="408"/>
      <c r="M7" s="408"/>
      <c r="N7" s="408"/>
      <c r="O7" s="409"/>
      <c r="P7" s="731"/>
      <c r="Q7" s="733"/>
      <c r="R7" s="734"/>
      <c r="S7" s="735"/>
      <c r="T7" s="735"/>
      <c r="U7" s="733" t="n">
        <v>0.12</v>
      </c>
      <c r="V7" s="403" t="n">
        <f aca="false">U7/$U$6</f>
        <v>0.0166666666666667</v>
      </c>
      <c r="W7" s="450"/>
      <c r="X7" s="403"/>
      <c r="Y7" s="450"/>
      <c r="Z7" s="450"/>
      <c r="AA7" s="736"/>
      <c r="AB7" s="403"/>
      <c r="AC7" s="405"/>
      <c r="AD7" s="737"/>
      <c r="AE7" s="731"/>
      <c r="AF7" s="731"/>
      <c r="AG7" s="404"/>
      <c r="AH7" s="405"/>
      <c r="AI7" s="731"/>
      <c r="AJ7" s="731"/>
      <c r="AK7" s="405"/>
      <c r="AL7" s="738"/>
      <c r="AM7" s="404"/>
      <c r="AN7" s="404"/>
      <c r="AO7" s="738"/>
      <c r="AP7" s="738"/>
      <c r="AQ7" s="731"/>
      <c r="AR7" s="737"/>
      <c r="AS7" s="739"/>
      <c r="AT7" s="737"/>
      <c r="AU7" s="740"/>
      <c r="AV7" s="403"/>
      <c r="AW7" s="741"/>
    </row>
    <row r="8" customFormat="false" ht="15.6" hidden="false" customHeight="false" outlineLevel="0" collapsed="false">
      <c r="A8" s="742" t="n">
        <v>43490</v>
      </c>
      <c r="B8" s="402"/>
      <c r="C8" s="455"/>
      <c r="D8" s="731"/>
      <c r="E8" s="406"/>
      <c r="F8" s="455"/>
      <c r="G8" s="732"/>
      <c r="H8" s="455"/>
      <c r="I8" s="405"/>
      <c r="J8" s="406"/>
      <c r="K8" s="455"/>
      <c r="L8" s="455"/>
      <c r="M8" s="455"/>
      <c r="N8" s="455"/>
      <c r="O8" s="473"/>
      <c r="P8" s="550"/>
      <c r="Q8" s="668"/>
      <c r="R8" s="669"/>
      <c r="S8" s="548"/>
      <c r="T8" s="548"/>
      <c r="U8" s="668" t="n">
        <v>0.08</v>
      </c>
      <c r="V8" s="451" t="n">
        <f aca="false">U8/$U$6</f>
        <v>0.0111111111111111</v>
      </c>
      <c r="W8" s="743"/>
      <c r="X8" s="451"/>
      <c r="Y8" s="743"/>
      <c r="Z8" s="743"/>
      <c r="AA8" s="744"/>
      <c r="AB8" s="451"/>
      <c r="AC8" s="440"/>
      <c r="AD8" s="745"/>
      <c r="AE8" s="550"/>
      <c r="AF8" s="550"/>
      <c r="AG8" s="465"/>
      <c r="AH8" s="440"/>
      <c r="AI8" s="550"/>
      <c r="AJ8" s="550"/>
      <c r="AK8" s="440"/>
      <c r="AL8" s="458"/>
      <c r="AM8" s="465"/>
      <c r="AN8" s="465"/>
      <c r="AO8" s="458"/>
      <c r="AP8" s="458"/>
      <c r="AQ8" s="550"/>
      <c r="AR8" s="745"/>
      <c r="AS8" s="596"/>
      <c r="AT8" s="745"/>
      <c r="AU8" s="746"/>
      <c r="AV8" s="451"/>
      <c r="AW8" s="747"/>
    </row>
    <row r="9" customFormat="false" ht="15.6" hidden="false" customHeight="false" outlineLevel="0" collapsed="false">
      <c r="A9" s="748" t="n">
        <v>43491</v>
      </c>
      <c r="B9" s="402"/>
      <c r="C9" s="455"/>
      <c r="D9" s="731"/>
      <c r="E9" s="406"/>
      <c r="F9" s="455"/>
      <c r="G9" s="732"/>
      <c r="H9" s="455"/>
      <c r="I9" s="405"/>
      <c r="J9" s="406"/>
      <c r="K9" s="455"/>
      <c r="L9" s="455"/>
      <c r="M9" s="455"/>
      <c r="N9" s="455"/>
      <c r="O9" s="473"/>
      <c r="P9" s="550"/>
      <c r="Q9" s="668"/>
      <c r="R9" s="669"/>
      <c r="S9" s="548"/>
      <c r="T9" s="548"/>
      <c r="U9" s="668" t="n">
        <v>0.18</v>
      </c>
      <c r="V9" s="451" t="n">
        <f aca="false">U9/$U$6</f>
        <v>0.025</v>
      </c>
      <c r="W9" s="743"/>
      <c r="X9" s="451"/>
      <c r="Y9" s="743"/>
      <c r="Z9" s="743"/>
      <c r="AA9" s="744"/>
      <c r="AB9" s="451"/>
      <c r="AC9" s="440"/>
      <c r="AD9" s="745"/>
      <c r="AE9" s="550"/>
      <c r="AF9" s="550"/>
      <c r="AG9" s="465"/>
      <c r="AH9" s="440"/>
      <c r="AI9" s="550"/>
      <c r="AJ9" s="550"/>
      <c r="AK9" s="440"/>
      <c r="AL9" s="458"/>
      <c r="AM9" s="465"/>
      <c r="AN9" s="465"/>
      <c r="AO9" s="458"/>
      <c r="AP9" s="458"/>
      <c r="AQ9" s="550"/>
      <c r="AR9" s="745"/>
      <c r="AS9" s="596"/>
      <c r="AT9" s="745"/>
      <c r="AU9" s="746"/>
      <c r="AV9" s="451"/>
      <c r="AW9" s="747"/>
    </row>
    <row r="10" customFormat="false" ht="15.6" hidden="false" customHeight="false" outlineLevel="0" collapsed="false">
      <c r="A10" s="749" t="n">
        <v>43492</v>
      </c>
      <c r="B10" s="487"/>
      <c r="C10" s="489"/>
      <c r="D10" s="750"/>
      <c r="E10" s="491"/>
      <c r="F10" s="491"/>
      <c r="G10" s="690"/>
      <c r="H10" s="489"/>
      <c r="I10" s="490"/>
      <c r="J10" s="491"/>
      <c r="K10" s="491"/>
      <c r="L10" s="492"/>
      <c r="M10" s="492"/>
      <c r="N10" s="492"/>
      <c r="O10" s="493"/>
      <c r="P10" s="551"/>
      <c r="Q10" s="678"/>
      <c r="R10" s="679"/>
      <c r="S10" s="680"/>
      <c r="T10" s="680"/>
      <c r="U10" s="678" t="n">
        <v>0.17</v>
      </c>
      <c r="V10" s="500" t="n">
        <f aca="false">U10/$U$6</f>
        <v>0.0236111111111111</v>
      </c>
      <c r="W10" s="751"/>
      <c r="X10" s="500"/>
      <c r="Y10" s="751"/>
      <c r="Z10" s="751"/>
      <c r="AA10" s="551"/>
      <c r="AB10" s="500"/>
      <c r="AC10" s="495"/>
      <c r="AD10" s="508"/>
      <c r="AE10" s="551"/>
      <c r="AF10" s="551"/>
      <c r="AG10" s="508"/>
      <c r="AH10" s="495"/>
      <c r="AI10" s="551"/>
      <c r="AJ10" s="551"/>
      <c r="AK10" s="495"/>
      <c r="AL10" s="504"/>
      <c r="AM10" s="508"/>
      <c r="AN10" s="508"/>
      <c r="AO10" s="504"/>
      <c r="AP10" s="504"/>
      <c r="AQ10" s="551"/>
      <c r="AR10" s="508"/>
      <c r="AS10" s="495"/>
      <c r="AT10" s="508"/>
      <c r="AU10" s="752"/>
      <c r="AV10" s="500"/>
      <c r="AW10" s="753"/>
    </row>
    <row r="11" customFormat="false" ht="15.6" hidden="false" customHeight="false" outlineLevel="0" collapsed="false">
      <c r="A11" s="748" t="n">
        <v>43493</v>
      </c>
      <c r="B11" s="402"/>
      <c r="C11" s="404"/>
      <c r="D11" s="731"/>
      <c r="E11" s="406"/>
      <c r="F11" s="406"/>
      <c r="G11" s="732"/>
      <c r="H11" s="404"/>
      <c r="I11" s="405"/>
      <c r="J11" s="406"/>
      <c r="K11" s="406"/>
      <c r="L11" s="408"/>
      <c r="M11" s="408"/>
      <c r="N11" s="408"/>
      <c r="O11" s="409"/>
      <c r="P11" s="550"/>
      <c r="Q11" s="668"/>
      <c r="R11" s="669"/>
      <c r="S11" s="548"/>
      <c r="T11" s="548"/>
      <c r="U11" s="668" t="n">
        <v>0.12</v>
      </c>
      <c r="V11" s="451" t="n">
        <f aca="false">U11/$U$6</f>
        <v>0.0166666666666667</v>
      </c>
      <c r="W11" s="743"/>
      <c r="X11" s="451"/>
      <c r="Y11" s="743"/>
      <c r="Z11" s="743"/>
      <c r="AA11" s="744"/>
      <c r="AB11" s="451"/>
      <c r="AC11" s="440"/>
      <c r="AD11" s="745"/>
      <c r="AE11" s="550"/>
      <c r="AF11" s="550"/>
      <c r="AG11" s="465"/>
      <c r="AH11" s="440"/>
      <c r="AI11" s="550"/>
      <c r="AJ11" s="550"/>
      <c r="AK11" s="440"/>
      <c r="AL11" s="458"/>
      <c r="AM11" s="465"/>
      <c r="AN11" s="465"/>
      <c r="AO11" s="458"/>
      <c r="AP11" s="458"/>
      <c r="AQ11" s="550"/>
      <c r="AR11" s="745"/>
      <c r="AS11" s="596"/>
      <c r="AT11" s="745"/>
      <c r="AU11" s="746"/>
      <c r="AV11" s="451"/>
      <c r="AW11" s="747"/>
    </row>
    <row r="12" customFormat="false" ht="15.6" hidden="false" customHeight="false" outlineLevel="0" collapsed="false">
      <c r="A12" s="742" t="n">
        <v>43494</v>
      </c>
      <c r="B12" s="402"/>
      <c r="C12" s="455"/>
      <c r="D12" s="731"/>
      <c r="E12" s="406"/>
      <c r="F12" s="455"/>
      <c r="G12" s="732"/>
      <c r="H12" s="455"/>
      <c r="I12" s="405"/>
      <c r="J12" s="406"/>
      <c r="K12" s="455"/>
      <c r="L12" s="455"/>
      <c r="M12" s="455"/>
      <c r="N12" s="455"/>
      <c r="O12" s="473"/>
      <c r="P12" s="550"/>
      <c r="Q12" s="668"/>
      <c r="R12" s="669"/>
      <c r="S12" s="548"/>
      <c r="T12" s="548"/>
      <c r="U12" s="668" t="n">
        <v>0.14</v>
      </c>
      <c r="V12" s="451" t="n">
        <f aca="false">U12/$U$6</f>
        <v>0.0194444444444444</v>
      </c>
      <c r="W12" s="743"/>
      <c r="X12" s="451"/>
      <c r="Y12" s="743"/>
      <c r="Z12" s="743"/>
      <c r="AA12" s="744"/>
      <c r="AB12" s="451"/>
      <c r="AC12" s="440"/>
      <c r="AD12" s="745"/>
      <c r="AE12" s="550"/>
      <c r="AF12" s="550"/>
      <c r="AG12" s="465"/>
      <c r="AH12" s="440"/>
      <c r="AI12" s="550"/>
      <c r="AJ12" s="550"/>
      <c r="AK12" s="440"/>
      <c r="AL12" s="458"/>
      <c r="AM12" s="465"/>
      <c r="AN12" s="465"/>
      <c r="AO12" s="458"/>
      <c r="AP12" s="458"/>
      <c r="AQ12" s="550"/>
      <c r="AR12" s="745"/>
      <c r="AS12" s="596"/>
      <c r="AT12" s="745"/>
      <c r="AU12" s="746"/>
      <c r="AV12" s="451"/>
      <c r="AW12" s="747"/>
    </row>
    <row r="13" customFormat="false" ht="15.6" hidden="false" customHeight="false" outlineLevel="0" collapsed="false">
      <c r="A13" s="748" t="n">
        <v>43495</v>
      </c>
      <c r="B13" s="402"/>
      <c r="C13" s="455"/>
      <c r="D13" s="731"/>
      <c r="E13" s="406"/>
      <c r="F13" s="455"/>
      <c r="G13" s="732"/>
      <c r="H13" s="455"/>
      <c r="I13" s="405"/>
      <c r="J13" s="406"/>
      <c r="K13" s="455"/>
      <c r="L13" s="455"/>
      <c r="M13" s="455"/>
      <c r="N13" s="455"/>
      <c r="O13" s="473"/>
      <c r="P13" s="550"/>
      <c r="Q13" s="668"/>
      <c r="R13" s="669"/>
      <c r="S13" s="548"/>
      <c r="T13" s="548"/>
      <c r="U13" s="668" t="n">
        <v>0.11</v>
      </c>
      <c r="V13" s="451" t="n">
        <f aca="false">U13/$U$6</f>
        <v>0.0152777777777778</v>
      </c>
      <c r="W13" s="743"/>
      <c r="X13" s="451"/>
      <c r="Y13" s="743"/>
      <c r="Z13" s="743"/>
      <c r="AA13" s="744"/>
      <c r="AB13" s="451"/>
      <c r="AC13" s="440"/>
      <c r="AD13" s="745"/>
      <c r="AE13" s="550"/>
      <c r="AF13" s="550"/>
      <c r="AG13" s="465"/>
      <c r="AH13" s="440"/>
      <c r="AI13" s="550"/>
      <c r="AJ13" s="550"/>
      <c r="AK13" s="440"/>
      <c r="AL13" s="458"/>
      <c r="AM13" s="465"/>
      <c r="AN13" s="465"/>
      <c r="AO13" s="458"/>
      <c r="AP13" s="458"/>
      <c r="AQ13" s="550"/>
      <c r="AR13" s="745"/>
      <c r="AS13" s="596"/>
      <c r="AT13" s="745"/>
      <c r="AU13" s="746"/>
      <c r="AV13" s="451"/>
      <c r="AW13" s="747"/>
    </row>
    <row r="14" customFormat="false" ht="15.6" hidden="false" customHeight="false" outlineLevel="0" collapsed="false">
      <c r="A14" s="742" t="n">
        <v>43496</v>
      </c>
      <c r="B14" s="402"/>
      <c r="C14" s="455"/>
      <c r="D14" s="731"/>
      <c r="E14" s="406"/>
      <c r="F14" s="455"/>
      <c r="G14" s="732"/>
      <c r="H14" s="455"/>
      <c r="I14" s="405"/>
      <c r="J14" s="406"/>
      <c r="K14" s="455"/>
      <c r="L14" s="455"/>
      <c r="M14" s="455"/>
      <c r="N14" s="455"/>
      <c r="O14" s="473"/>
      <c r="P14" s="550"/>
      <c r="Q14" s="668"/>
      <c r="R14" s="669"/>
      <c r="S14" s="548"/>
      <c r="T14" s="548"/>
      <c r="U14" s="668" t="n">
        <v>0.15</v>
      </c>
      <c r="V14" s="451" t="n">
        <f aca="false">U14/$U$6</f>
        <v>0.0208333333333333</v>
      </c>
      <c r="W14" s="743"/>
      <c r="X14" s="451"/>
      <c r="Y14" s="743"/>
      <c r="Z14" s="743"/>
      <c r="AA14" s="744"/>
      <c r="AB14" s="451"/>
      <c r="AC14" s="440"/>
      <c r="AD14" s="745"/>
      <c r="AE14" s="550"/>
      <c r="AF14" s="550"/>
      <c r="AG14" s="465"/>
      <c r="AH14" s="440"/>
      <c r="AI14" s="550"/>
      <c r="AJ14" s="550"/>
      <c r="AK14" s="440"/>
      <c r="AL14" s="458"/>
      <c r="AM14" s="465"/>
      <c r="AN14" s="465"/>
      <c r="AO14" s="458"/>
      <c r="AP14" s="458"/>
      <c r="AQ14" s="550"/>
      <c r="AR14" s="745"/>
      <c r="AS14" s="596"/>
      <c r="AT14" s="745"/>
      <c r="AU14" s="746"/>
      <c r="AV14" s="451"/>
      <c r="AW14" s="747"/>
    </row>
    <row r="15" customFormat="false" ht="15.6" hidden="false" customHeight="false" outlineLevel="0" collapsed="false">
      <c r="A15" s="748" t="n">
        <v>43497</v>
      </c>
      <c r="B15" s="402"/>
      <c r="C15" s="455"/>
      <c r="D15" s="731"/>
      <c r="E15" s="406"/>
      <c r="F15" s="455"/>
      <c r="G15" s="732"/>
      <c r="H15" s="455"/>
      <c r="I15" s="405"/>
      <c r="J15" s="406"/>
      <c r="K15" s="455"/>
      <c r="L15" s="455"/>
      <c r="M15" s="455"/>
      <c r="N15" s="455"/>
      <c r="O15" s="473"/>
      <c r="P15" s="550"/>
      <c r="Q15" s="668"/>
      <c r="R15" s="669"/>
      <c r="S15" s="548"/>
      <c r="T15" s="548"/>
      <c r="U15" s="668" t="n">
        <v>0.16</v>
      </c>
      <c r="V15" s="451" t="n">
        <f aca="false">U15/$U$6</f>
        <v>0.0222222222222222</v>
      </c>
      <c r="W15" s="743"/>
      <c r="X15" s="451"/>
      <c r="Y15" s="743"/>
      <c r="Z15" s="743"/>
      <c r="AA15" s="744"/>
      <c r="AB15" s="451"/>
      <c r="AC15" s="440"/>
      <c r="AD15" s="745"/>
      <c r="AE15" s="550"/>
      <c r="AF15" s="550"/>
      <c r="AG15" s="465"/>
      <c r="AH15" s="440"/>
      <c r="AI15" s="550"/>
      <c r="AJ15" s="550"/>
      <c r="AK15" s="440"/>
      <c r="AL15" s="458"/>
      <c r="AM15" s="465"/>
      <c r="AN15" s="465"/>
      <c r="AO15" s="458"/>
      <c r="AP15" s="458"/>
      <c r="AQ15" s="550"/>
      <c r="AR15" s="745"/>
      <c r="AS15" s="596"/>
      <c r="AT15" s="745"/>
      <c r="AU15" s="746"/>
      <c r="AV15" s="451"/>
      <c r="AW15" s="747"/>
    </row>
    <row r="16" customFormat="false" ht="15.6" hidden="false" customHeight="false" outlineLevel="0" collapsed="false">
      <c r="A16" s="742" t="n">
        <v>43498</v>
      </c>
      <c r="B16" s="402"/>
      <c r="C16" s="455"/>
      <c r="D16" s="731"/>
      <c r="E16" s="406"/>
      <c r="F16" s="455"/>
      <c r="G16" s="732"/>
      <c r="H16" s="455"/>
      <c r="I16" s="405"/>
      <c r="J16" s="406"/>
      <c r="K16" s="455"/>
      <c r="L16" s="455"/>
      <c r="M16" s="455"/>
      <c r="N16" s="455"/>
      <c r="O16" s="473"/>
      <c r="P16" s="550"/>
      <c r="Q16" s="668"/>
      <c r="R16" s="669"/>
      <c r="S16" s="548"/>
      <c r="T16" s="548"/>
      <c r="U16" s="668" t="n">
        <v>0.13</v>
      </c>
      <c r="V16" s="451" t="n">
        <f aca="false">U16/$U$6</f>
        <v>0.0180555555555556</v>
      </c>
      <c r="W16" s="743"/>
      <c r="X16" s="451"/>
      <c r="Y16" s="743"/>
      <c r="Z16" s="743"/>
      <c r="AA16" s="744"/>
      <c r="AB16" s="451"/>
      <c r="AC16" s="440"/>
      <c r="AD16" s="745"/>
      <c r="AE16" s="550"/>
      <c r="AF16" s="550"/>
      <c r="AG16" s="465"/>
      <c r="AH16" s="440"/>
      <c r="AI16" s="550"/>
      <c r="AJ16" s="550"/>
      <c r="AK16" s="440"/>
      <c r="AL16" s="458"/>
      <c r="AM16" s="465"/>
      <c r="AN16" s="465"/>
      <c r="AO16" s="458"/>
      <c r="AP16" s="458"/>
      <c r="AQ16" s="550"/>
      <c r="AR16" s="745"/>
      <c r="AS16" s="596"/>
      <c r="AT16" s="745"/>
      <c r="AU16" s="746"/>
      <c r="AV16" s="451"/>
      <c r="AW16" s="747"/>
    </row>
    <row r="17" customFormat="false" ht="15.6" hidden="false" customHeight="false" outlineLevel="0" collapsed="false">
      <c r="A17" s="749" t="n">
        <v>43499</v>
      </c>
      <c r="B17" s="487"/>
      <c r="C17" s="489"/>
      <c r="D17" s="750"/>
      <c r="E17" s="491"/>
      <c r="F17" s="491"/>
      <c r="G17" s="690"/>
      <c r="H17" s="489"/>
      <c r="I17" s="490"/>
      <c r="J17" s="491"/>
      <c r="K17" s="491"/>
      <c r="L17" s="492"/>
      <c r="M17" s="492"/>
      <c r="N17" s="492"/>
      <c r="O17" s="493"/>
      <c r="P17" s="551"/>
      <c r="Q17" s="678"/>
      <c r="R17" s="679"/>
      <c r="S17" s="680"/>
      <c r="T17" s="680"/>
      <c r="U17" s="678" t="n">
        <v>0.15</v>
      </c>
      <c r="V17" s="500" t="n">
        <f aca="false">U17/$U$6</f>
        <v>0.0208333333333333</v>
      </c>
      <c r="W17" s="751"/>
      <c r="X17" s="500"/>
      <c r="Y17" s="751"/>
      <c r="Z17" s="751"/>
      <c r="AA17" s="551"/>
      <c r="AB17" s="500"/>
      <c r="AC17" s="495"/>
      <c r="AD17" s="508"/>
      <c r="AE17" s="551"/>
      <c r="AF17" s="551"/>
      <c r="AG17" s="508"/>
      <c r="AH17" s="495"/>
      <c r="AI17" s="551"/>
      <c r="AJ17" s="551"/>
      <c r="AK17" s="495"/>
      <c r="AL17" s="504"/>
      <c r="AM17" s="508"/>
      <c r="AN17" s="508"/>
      <c r="AO17" s="504"/>
      <c r="AP17" s="504"/>
      <c r="AQ17" s="551"/>
      <c r="AR17" s="508"/>
      <c r="AS17" s="495"/>
      <c r="AT17" s="508"/>
      <c r="AU17" s="752"/>
      <c r="AV17" s="500"/>
      <c r="AW17" s="753"/>
    </row>
    <row r="18" customFormat="false" ht="15.6" hidden="false" customHeight="false" outlineLevel="0" collapsed="false">
      <c r="A18" s="742" t="n">
        <v>43500</v>
      </c>
      <c r="B18" s="402"/>
      <c r="C18" s="455"/>
      <c r="D18" s="731"/>
      <c r="E18" s="406"/>
      <c r="F18" s="455"/>
      <c r="G18" s="732"/>
      <c r="H18" s="455"/>
      <c r="I18" s="405"/>
      <c r="J18" s="406"/>
      <c r="K18" s="455"/>
      <c r="L18" s="455"/>
      <c r="M18" s="455"/>
      <c r="N18" s="455"/>
      <c r="O18" s="473"/>
      <c r="P18" s="550"/>
      <c r="Q18" s="668"/>
      <c r="R18" s="669"/>
      <c r="S18" s="548"/>
      <c r="T18" s="548"/>
      <c r="U18" s="668" t="n">
        <v>0.12</v>
      </c>
      <c r="V18" s="451" t="n">
        <f aca="false">U18/$U$6</f>
        <v>0.0166666666666667</v>
      </c>
      <c r="W18" s="743"/>
      <c r="X18" s="451"/>
      <c r="Y18" s="743"/>
      <c r="Z18" s="743"/>
      <c r="AA18" s="744"/>
      <c r="AB18" s="451"/>
      <c r="AC18" s="440"/>
      <c r="AD18" s="745"/>
      <c r="AE18" s="550"/>
      <c r="AF18" s="550"/>
      <c r="AG18" s="465"/>
      <c r="AH18" s="440"/>
      <c r="AI18" s="550"/>
      <c r="AJ18" s="550"/>
      <c r="AK18" s="440"/>
      <c r="AL18" s="458"/>
      <c r="AM18" s="465"/>
      <c r="AN18" s="465"/>
      <c r="AO18" s="458"/>
      <c r="AP18" s="458"/>
      <c r="AQ18" s="550"/>
      <c r="AR18" s="745"/>
      <c r="AS18" s="596"/>
      <c r="AT18" s="745"/>
      <c r="AU18" s="746"/>
      <c r="AV18" s="451"/>
      <c r="AW18" s="747"/>
    </row>
    <row r="19" customFormat="false" ht="15.6" hidden="false" customHeight="false" outlineLevel="0" collapsed="false">
      <c r="A19" s="748" t="n">
        <v>43501</v>
      </c>
      <c r="B19" s="402"/>
      <c r="C19" s="455"/>
      <c r="D19" s="731"/>
      <c r="E19" s="406"/>
      <c r="F19" s="455"/>
      <c r="G19" s="732"/>
      <c r="H19" s="455"/>
      <c r="I19" s="405"/>
      <c r="J19" s="406"/>
      <c r="K19" s="455"/>
      <c r="L19" s="455"/>
      <c r="M19" s="455"/>
      <c r="N19" s="455"/>
      <c r="O19" s="473"/>
      <c r="P19" s="550"/>
      <c r="Q19" s="668"/>
      <c r="R19" s="669"/>
      <c r="S19" s="548"/>
      <c r="T19" s="548"/>
      <c r="U19" s="668" t="n">
        <v>0.12</v>
      </c>
      <c r="V19" s="451" t="n">
        <f aca="false">U19/$U$6</f>
        <v>0.0166666666666667</v>
      </c>
      <c r="W19" s="743"/>
      <c r="X19" s="451"/>
      <c r="Y19" s="743"/>
      <c r="Z19" s="743"/>
      <c r="AA19" s="744"/>
      <c r="AB19" s="451"/>
      <c r="AC19" s="440"/>
      <c r="AD19" s="745"/>
      <c r="AE19" s="550"/>
      <c r="AF19" s="550"/>
      <c r="AG19" s="465"/>
      <c r="AH19" s="440"/>
      <c r="AI19" s="550"/>
      <c r="AJ19" s="550"/>
      <c r="AK19" s="440"/>
      <c r="AL19" s="458"/>
      <c r="AM19" s="465"/>
      <c r="AN19" s="465"/>
      <c r="AO19" s="458"/>
      <c r="AP19" s="458"/>
      <c r="AQ19" s="550"/>
      <c r="AR19" s="745"/>
      <c r="AS19" s="596"/>
      <c r="AT19" s="745"/>
      <c r="AU19" s="746"/>
      <c r="AV19" s="451"/>
      <c r="AW19" s="747"/>
    </row>
    <row r="20" customFormat="false" ht="15.6" hidden="false" customHeight="false" outlineLevel="0" collapsed="false">
      <c r="A20" s="742" t="n">
        <v>43502</v>
      </c>
      <c r="B20" s="402"/>
      <c r="C20" s="455"/>
      <c r="D20" s="731"/>
      <c r="E20" s="406"/>
      <c r="F20" s="455"/>
      <c r="G20" s="732"/>
      <c r="H20" s="455"/>
      <c r="I20" s="405"/>
      <c r="J20" s="406"/>
      <c r="K20" s="455"/>
      <c r="L20" s="455"/>
      <c r="M20" s="455"/>
      <c r="N20" s="455"/>
      <c r="O20" s="473"/>
      <c r="P20" s="550"/>
      <c r="Q20" s="668"/>
      <c r="R20" s="669"/>
      <c r="S20" s="548"/>
      <c r="T20" s="548"/>
      <c r="U20" s="668" t="n">
        <v>0.1</v>
      </c>
      <c r="V20" s="451" t="n">
        <f aca="false">U20/$U$6</f>
        <v>0.0138888888888889</v>
      </c>
      <c r="W20" s="743"/>
      <c r="X20" s="451"/>
      <c r="Y20" s="743"/>
      <c r="Z20" s="743"/>
      <c r="AA20" s="744"/>
      <c r="AB20" s="451"/>
      <c r="AC20" s="440"/>
      <c r="AD20" s="745"/>
      <c r="AE20" s="550"/>
      <c r="AF20" s="550"/>
      <c r="AG20" s="465"/>
      <c r="AH20" s="440"/>
      <c r="AI20" s="550"/>
      <c r="AJ20" s="550"/>
      <c r="AK20" s="440"/>
      <c r="AL20" s="458"/>
      <c r="AM20" s="465"/>
      <c r="AN20" s="465"/>
      <c r="AO20" s="458"/>
      <c r="AP20" s="458"/>
      <c r="AQ20" s="550"/>
      <c r="AR20" s="745"/>
      <c r="AS20" s="596"/>
      <c r="AT20" s="745"/>
      <c r="AU20" s="746"/>
      <c r="AV20" s="451"/>
      <c r="AW20" s="747"/>
    </row>
    <row r="21" customFormat="false" ht="15.6" hidden="false" customHeight="false" outlineLevel="0" collapsed="false">
      <c r="A21" s="748" t="n">
        <v>43503</v>
      </c>
      <c r="B21" s="402"/>
      <c r="C21" s="455"/>
      <c r="D21" s="731"/>
      <c r="E21" s="406"/>
      <c r="F21" s="455"/>
      <c r="G21" s="732"/>
      <c r="H21" s="455"/>
      <c r="I21" s="405"/>
      <c r="J21" s="406"/>
      <c r="K21" s="455"/>
      <c r="L21" s="455"/>
      <c r="M21" s="455"/>
      <c r="N21" s="455"/>
      <c r="O21" s="473"/>
      <c r="P21" s="550"/>
      <c r="Q21" s="668"/>
      <c r="R21" s="669"/>
      <c r="S21" s="548"/>
      <c r="T21" s="548"/>
      <c r="U21" s="668" t="n">
        <v>0.13</v>
      </c>
      <c r="V21" s="451" t="n">
        <f aca="false">U21/$U$6</f>
        <v>0.0180555555555556</v>
      </c>
      <c r="W21" s="743"/>
      <c r="X21" s="451"/>
      <c r="Y21" s="743"/>
      <c r="Z21" s="743"/>
      <c r="AA21" s="744"/>
      <c r="AB21" s="451"/>
      <c r="AC21" s="440"/>
      <c r="AD21" s="745"/>
      <c r="AE21" s="550"/>
      <c r="AF21" s="550"/>
      <c r="AG21" s="465"/>
      <c r="AH21" s="440"/>
      <c r="AI21" s="550"/>
      <c r="AJ21" s="550"/>
      <c r="AK21" s="440"/>
      <c r="AL21" s="458"/>
      <c r="AM21" s="465"/>
      <c r="AN21" s="465"/>
      <c r="AO21" s="458"/>
      <c r="AP21" s="458"/>
      <c r="AQ21" s="550"/>
      <c r="AR21" s="745"/>
      <c r="AS21" s="596"/>
      <c r="AT21" s="745"/>
      <c r="AU21" s="746"/>
      <c r="AV21" s="451"/>
      <c r="AW21" s="747"/>
    </row>
    <row r="22" customFormat="false" ht="15.6" hidden="false" customHeight="false" outlineLevel="0" collapsed="false">
      <c r="A22" s="742" t="n">
        <v>43504</v>
      </c>
      <c r="B22" s="402"/>
      <c r="C22" s="455"/>
      <c r="D22" s="731"/>
      <c r="E22" s="406"/>
      <c r="F22" s="455"/>
      <c r="G22" s="732"/>
      <c r="H22" s="455"/>
      <c r="I22" s="405"/>
      <c r="J22" s="406"/>
      <c r="K22" s="455"/>
      <c r="L22" s="455"/>
      <c r="M22" s="455"/>
      <c r="N22" s="455"/>
      <c r="O22" s="473"/>
      <c r="P22" s="550"/>
      <c r="Q22" s="668"/>
      <c r="R22" s="669"/>
      <c r="S22" s="548"/>
      <c r="T22" s="548"/>
      <c r="U22" s="668" t="n">
        <v>0.18</v>
      </c>
      <c r="V22" s="451" t="n">
        <f aca="false">U22/$U$6</f>
        <v>0.025</v>
      </c>
      <c r="W22" s="743"/>
      <c r="X22" s="451"/>
      <c r="Y22" s="743"/>
      <c r="Z22" s="743"/>
      <c r="AA22" s="744"/>
      <c r="AB22" s="451"/>
      <c r="AC22" s="440"/>
      <c r="AD22" s="745"/>
      <c r="AE22" s="550"/>
      <c r="AF22" s="550"/>
      <c r="AG22" s="465"/>
      <c r="AH22" s="440"/>
      <c r="AI22" s="550"/>
      <c r="AJ22" s="550"/>
      <c r="AK22" s="440"/>
      <c r="AL22" s="458"/>
      <c r="AM22" s="465"/>
      <c r="AN22" s="465"/>
      <c r="AO22" s="458"/>
      <c r="AP22" s="458"/>
      <c r="AQ22" s="550"/>
      <c r="AR22" s="745"/>
      <c r="AS22" s="596"/>
      <c r="AT22" s="745"/>
      <c r="AU22" s="746"/>
      <c r="AV22" s="451"/>
      <c r="AW22" s="747"/>
    </row>
    <row r="23" customFormat="false" ht="15.6" hidden="false" customHeight="false" outlineLevel="0" collapsed="false">
      <c r="A23" s="742" t="n">
        <v>43505</v>
      </c>
      <c r="B23" s="402"/>
      <c r="C23" s="455"/>
      <c r="D23" s="731"/>
      <c r="E23" s="406"/>
      <c r="F23" s="455"/>
      <c r="G23" s="732"/>
      <c r="H23" s="455"/>
      <c r="I23" s="405"/>
      <c r="J23" s="406"/>
      <c r="K23" s="455"/>
      <c r="L23" s="455"/>
      <c r="M23" s="455"/>
      <c r="N23" s="455"/>
      <c r="O23" s="473"/>
      <c r="P23" s="550"/>
      <c r="Q23" s="668"/>
      <c r="R23" s="669"/>
      <c r="S23" s="548"/>
      <c r="T23" s="548"/>
      <c r="U23" s="668" t="n">
        <v>0.17</v>
      </c>
      <c r="V23" s="451" t="n">
        <f aca="false">U23/$U$6</f>
        <v>0.0236111111111111</v>
      </c>
      <c r="W23" s="743"/>
      <c r="X23" s="451"/>
      <c r="Y23" s="743"/>
      <c r="Z23" s="743"/>
      <c r="AA23" s="744"/>
      <c r="AB23" s="451"/>
      <c r="AC23" s="440"/>
      <c r="AD23" s="745"/>
      <c r="AE23" s="550"/>
      <c r="AF23" s="550"/>
      <c r="AG23" s="465"/>
      <c r="AH23" s="440"/>
      <c r="AI23" s="550"/>
      <c r="AJ23" s="550"/>
      <c r="AK23" s="440"/>
      <c r="AL23" s="458"/>
      <c r="AM23" s="465"/>
      <c r="AN23" s="465"/>
      <c r="AO23" s="458"/>
      <c r="AP23" s="458"/>
      <c r="AQ23" s="550"/>
      <c r="AR23" s="745"/>
      <c r="AS23" s="596"/>
      <c r="AT23" s="745"/>
      <c r="AU23" s="746"/>
      <c r="AV23" s="451"/>
      <c r="AW23" s="747"/>
    </row>
    <row r="24" customFormat="false" ht="15.6" hidden="false" customHeight="false" outlineLevel="0" collapsed="false">
      <c r="A24" s="749" t="n">
        <v>43506</v>
      </c>
      <c r="B24" s="487"/>
      <c r="C24" s="489"/>
      <c r="D24" s="750"/>
      <c r="E24" s="491"/>
      <c r="F24" s="491"/>
      <c r="G24" s="690"/>
      <c r="H24" s="489"/>
      <c r="I24" s="490"/>
      <c r="J24" s="491"/>
      <c r="K24" s="491"/>
      <c r="L24" s="492"/>
      <c r="M24" s="492"/>
      <c r="N24" s="492"/>
      <c r="O24" s="493"/>
      <c r="P24" s="551"/>
      <c r="Q24" s="678"/>
      <c r="R24" s="679"/>
      <c r="S24" s="680"/>
      <c r="T24" s="680"/>
      <c r="U24" s="678" t="n">
        <v>0.17</v>
      </c>
      <c r="V24" s="500" t="n">
        <f aca="false">U24/$U$6</f>
        <v>0.0236111111111111</v>
      </c>
      <c r="W24" s="751"/>
      <c r="X24" s="500"/>
      <c r="Y24" s="751"/>
      <c r="Z24" s="751"/>
      <c r="AA24" s="551"/>
      <c r="AB24" s="500"/>
      <c r="AC24" s="495"/>
      <c r="AD24" s="508"/>
      <c r="AE24" s="551"/>
      <c r="AF24" s="551"/>
      <c r="AG24" s="508"/>
      <c r="AH24" s="495"/>
      <c r="AI24" s="551"/>
      <c r="AJ24" s="551"/>
      <c r="AK24" s="495"/>
      <c r="AL24" s="504"/>
      <c r="AM24" s="508"/>
      <c r="AN24" s="508"/>
      <c r="AO24" s="504"/>
      <c r="AP24" s="504"/>
      <c r="AQ24" s="551"/>
      <c r="AR24" s="508"/>
      <c r="AS24" s="495"/>
      <c r="AT24" s="508"/>
      <c r="AU24" s="752"/>
      <c r="AV24" s="500"/>
      <c r="AW24" s="753"/>
    </row>
    <row r="25" customFormat="false" ht="15.6" hidden="false" customHeight="false" outlineLevel="0" collapsed="false">
      <c r="A25" s="742" t="n">
        <v>43507</v>
      </c>
      <c r="B25" s="402"/>
      <c r="C25" s="455"/>
      <c r="D25" s="731"/>
      <c r="E25" s="406"/>
      <c r="F25" s="455"/>
      <c r="G25" s="732"/>
      <c r="H25" s="455"/>
      <c r="I25" s="405"/>
      <c r="J25" s="406"/>
      <c r="K25" s="455"/>
      <c r="L25" s="455"/>
      <c r="M25" s="455"/>
      <c r="N25" s="455"/>
      <c r="O25" s="473"/>
      <c r="P25" s="550"/>
      <c r="Q25" s="668"/>
      <c r="R25" s="669"/>
      <c r="S25" s="548"/>
      <c r="T25" s="548"/>
      <c r="U25" s="668" t="n">
        <v>0.17</v>
      </c>
      <c r="V25" s="451" t="n">
        <f aca="false">U25/$U$6</f>
        <v>0.0236111111111111</v>
      </c>
      <c r="W25" s="743"/>
      <c r="X25" s="451"/>
      <c r="Y25" s="743"/>
      <c r="Z25" s="743"/>
      <c r="AA25" s="744"/>
      <c r="AB25" s="451"/>
      <c r="AC25" s="440"/>
      <c r="AD25" s="745"/>
      <c r="AE25" s="550"/>
      <c r="AF25" s="550"/>
      <c r="AG25" s="465"/>
      <c r="AH25" s="440"/>
      <c r="AI25" s="550"/>
      <c r="AJ25" s="550"/>
      <c r="AK25" s="440"/>
      <c r="AL25" s="458"/>
      <c r="AM25" s="465"/>
      <c r="AN25" s="465"/>
      <c r="AO25" s="458"/>
      <c r="AP25" s="458"/>
      <c r="AQ25" s="550"/>
      <c r="AR25" s="745"/>
      <c r="AS25" s="596"/>
      <c r="AT25" s="745"/>
      <c r="AU25" s="746"/>
      <c r="AV25" s="451"/>
      <c r="AW25" s="747"/>
    </row>
    <row r="26" customFormat="false" ht="15.6" hidden="false" customHeight="false" outlineLevel="0" collapsed="false">
      <c r="A26" s="742" t="n">
        <v>43508</v>
      </c>
      <c r="B26" s="402"/>
      <c r="C26" s="404"/>
      <c r="D26" s="731"/>
      <c r="E26" s="406"/>
      <c r="F26" s="406"/>
      <c r="G26" s="732"/>
      <c r="H26" s="404"/>
      <c r="I26" s="405"/>
      <c r="J26" s="406"/>
      <c r="K26" s="406"/>
      <c r="L26" s="408"/>
      <c r="M26" s="408"/>
      <c r="N26" s="408"/>
      <c r="O26" s="409"/>
      <c r="P26" s="550"/>
      <c r="Q26" s="668"/>
      <c r="R26" s="669"/>
      <c r="S26" s="548"/>
      <c r="T26" s="548"/>
      <c r="U26" s="668" t="n">
        <v>0.15</v>
      </c>
      <c r="V26" s="451" t="n">
        <f aca="false">U26/$U$6</f>
        <v>0.0208333333333333</v>
      </c>
      <c r="W26" s="743"/>
      <c r="X26" s="451"/>
      <c r="Y26" s="743"/>
      <c r="Z26" s="743"/>
      <c r="AA26" s="744"/>
      <c r="AB26" s="451"/>
      <c r="AC26" s="440"/>
      <c r="AD26" s="745"/>
      <c r="AE26" s="550"/>
      <c r="AF26" s="550"/>
      <c r="AG26" s="465"/>
      <c r="AH26" s="440"/>
      <c r="AI26" s="550"/>
      <c r="AJ26" s="550"/>
      <c r="AK26" s="440"/>
      <c r="AL26" s="458"/>
      <c r="AM26" s="465"/>
      <c r="AN26" s="465"/>
      <c r="AO26" s="458"/>
      <c r="AP26" s="458"/>
      <c r="AQ26" s="550"/>
      <c r="AR26" s="745"/>
      <c r="AS26" s="596"/>
      <c r="AT26" s="745"/>
      <c r="AU26" s="746"/>
      <c r="AV26" s="451"/>
      <c r="AW26" s="747"/>
    </row>
    <row r="27" customFormat="false" ht="15.6" hidden="false" customHeight="false" outlineLevel="0" collapsed="false">
      <c r="A27" s="742" t="n">
        <v>43509</v>
      </c>
      <c r="B27" s="402"/>
      <c r="C27" s="404"/>
      <c r="D27" s="731"/>
      <c r="E27" s="406"/>
      <c r="F27" s="406"/>
      <c r="G27" s="732"/>
      <c r="H27" s="404"/>
      <c r="I27" s="405"/>
      <c r="J27" s="406"/>
      <c r="K27" s="406"/>
      <c r="L27" s="408"/>
      <c r="M27" s="408"/>
      <c r="N27" s="408"/>
      <c r="O27" s="409"/>
      <c r="P27" s="550"/>
      <c r="Q27" s="668"/>
      <c r="R27" s="669"/>
      <c r="S27" s="548"/>
      <c r="T27" s="548"/>
      <c r="U27" s="668" t="n">
        <v>0.13</v>
      </c>
      <c r="V27" s="451" t="n">
        <f aca="false">U27/$U$6</f>
        <v>0.0180555555555556</v>
      </c>
      <c r="W27" s="743"/>
      <c r="X27" s="451"/>
      <c r="Y27" s="743"/>
      <c r="Z27" s="743"/>
      <c r="AA27" s="744"/>
      <c r="AB27" s="451"/>
      <c r="AC27" s="440"/>
      <c r="AD27" s="745"/>
      <c r="AE27" s="550"/>
      <c r="AF27" s="550"/>
      <c r="AG27" s="465"/>
      <c r="AH27" s="440"/>
      <c r="AI27" s="550"/>
      <c r="AJ27" s="550"/>
      <c r="AK27" s="440"/>
      <c r="AL27" s="458"/>
      <c r="AM27" s="465"/>
      <c r="AN27" s="465"/>
      <c r="AO27" s="458"/>
      <c r="AP27" s="458"/>
      <c r="AQ27" s="550"/>
      <c r="AR27" s="745"/>
      <c r="AS27" s="596"/>
      <c r="AT27" s="745"/>
      <c r="AU27" s="746"/>
      <c r="AV27" s="451"/>
      <c r="AW27" s="747"/>
    </row>
    <row r="28" customFormat="false" ht="15.6" hidden="false" customHeight="false" outlineLevel="0" collapsed="false">
      <c r="A28" s="742" t="n">
        <v>43510</v>
      </c>
      <c r="B28" s="402"/>
      <c r="C28" s="404"/>
      <c r="D28" s="731"/>
      <c r="E28" s="406"/>
      <c r="F28" s="406"/>
      <c r="G28" s="732"/>
      <c r="H28" s="404"/>
      <c r="I28" s="405"/>
      <c r="J28" s="406"/>
      <c r="K28" s="406"/>
      <c r="L28" s="408"/>
      <c r="M28" s="408"/>
      <c r="N28" s="408"/>
      <c r="O28" s="409"/>
      <c r="P28" s="550"/>
      <c r="Q28" s="668"/>
      <c r="R28" s="669"/>
      <c r="S28" s="548"/>
      <c r="T28" s="548"/>
      <c r="U28" s="668" t="n">
        <v>3.16</v>
      </c>
      <c r="V28" s="451" t="n">
        <f aca="false">U28/$U$6</f>
        <v>0.438888888888889</v>
      </c>
      <c r="W28" s="743"/>
      <c r="X28" s="451"/>
      <c r="Y28" s="743"/>
      <c r="Z28" s="743"/>
      <c r="AA28" s="744"/>
      <c r="AB28" s="451"/>
      <c r="AC28" s="440"/>
      <c r="AD28" s="745"/>
      <c r="AE28" s="550"/>
      <c r="AF28" s="550"/>
      <c r="AG28" s="465"/>
      <c r="AH28" s="440"/>
      <c r="AI28" s="550"/>
      <c r="AJ28" s="550"/>
      <c r="AK28" s="440"/>
      <c r="AL28" s="458"/>
      <c r="AM28" s="465"/>
      <c r="AN28" s="465"/>
      <c r="AO28" s="458"/>
      <c r="AP28" s="458"/>
      <c r="AQ28" s="550"/>
      <c r="AR28" s="745"/>
      <c r="AS28" s="596"/>
      <c r="AT28" s="745"/>
      <c r="AU28" s="746"/>
      <c r="AV28" s="451"/>
      <c r="AW28" s="747"/>
    </row>
    <row r="29" customFormat="false" ht="15.6" hidden="false" customHeight="false" outlineLevel="0" collapsed="false">
      <c r="A29" s="742" t="n">
        <v>43511</v>
      </c>
      <c r="B29" s="402"/>
      <c r="C29" s="404"/>
      <c r="D29" s="731"/>
      <c r="E29" s="406"/>
      <c r="F29" s="406"/>
      <c r="G29" s="732"/>
      <c r="H29" s="404"/>
      <c r="I29" s="405"/>
      <c r="J29" s="406"/>
      <c r="K29" s="406"/>
      <c r="L29" s="408"/>
      <c r="M29" s="408"/>
      <c r="N29" s="408"/>
      <c r="O29" s="409"/>
      <c r="P29" s="550"/>
      <c r="Q29" s="668"/>
      <c r="R29" s="669"/>
      <c r="S29" s="548"/>
      <c r="T29" s="548"/>
      <c r="U29" s="668" t="n">
        <v>0.13</v>
      </c>
      <c r="V29" s="451" t="n">
        <f aca="false">U29/$U$6</f>
        <v>0.0180555555555556</v>
      </c>
      <c r="W29" s="743"/>
      <c r="X29" s="451"/>
      <c r="Y29" s="743"/>
      <c r="Z29" s="743"/>
      <c r="AA29" s="744"/>
      <c r="AB29" s="451"/>
      <c r="AC29" s="440"/>
      <c r="AD29" s="745"/>
      <c r="AE29" s="550"/>
      <c r="AF29" s="550"/>
      <c r="AG29" s="465"/>
      <c r="AH29" s="440"/>
      <c r="AI29" s="550"/>
      <c r="AJ29" s="550"/>
      <c r="AK29" s="440"/>
      <c r="AL29" s="458"/>
      <c r="AM29" s="465"/>
      <c r="AN29" s="465"/>
      <c r="AO29" s="458"/>
      <c r="AP29" s="458"/>
      <c r="AQ29" s="550"/>
      <c r="AR29" s="745"/>
      <c r="AS29" s="596"/>
      <c r="AT29" s="745"/>
      <c r="AU29" s="746"/>
      <c r="AV29" s="451"/>
      <c r="AW29" s="747"/>
    </row>
    <row r="30" customFormat="false" ht="15.6" hidden="false" customHeight="false" outlineLevel="0" collapsed="false">
      <c r="A30" s="742" t="n">
        <v>43512</v>
      </c>
      <c r="B30" s="402"/>
      <c r="C30" s="404"/>
      <c r="D30" s="731"/>
      <c r="E30" s="406"/>
      <c r="F30" s="406"/>
      <c r="G30" s="732"/>
      <c r="H30" s="404"/>
      <c r="I30" s="405"/>
      <c r="J30" s="406"/>
      <c r="K30" s="406"/>
      <c r="L30" s="408"/>
      <c r="M30" s="408"/>
      <c r="N30" s="408"/>
      <c r="O30" s="409"/>
      <c r="P30" s="550"/>
      <c r="Q30" s="668"/>
      <c r="R30" s="669"/>
      <c r="S30" s="548"/>
      <c r="T30" s="548"/>
      <c r="U30" s="668" t="n">
        <v>1.28</v>
      </c>
      <c r="V30" s="451" t="n">
        <f aca="false">U30/$U$6</f>
        <v>0.177777777777778</v>
      </c>
      <c r="W30" s="743"/>
      <c r="X30" s="451"/>
      <c r="Y30" s="743"/>
      <c r="Z30" s="743"/>
      <c r="AA30" s="744"/>
      <c r="AB30" s="451"/>
      <c r="AC30" s="440"/>
      <c r="AD30" s="745"/>
      <c r="AE30" s="550"/>
      <c r="AF30" s="550"/>
      <c r="AG30" s="465"/>
      <c r="AH30" s="440"/>
      <c r="AI30" s="550"/>
      <c r="AJ30" s="550"/>
      <c r="AK30" s="440"/>
      <c r="AL30" s="458"/>
      <c r="AM30" s="465"/>
      <c r="AN30" s="465"/>
      <c r="AO30" s="458"/>
      <c r="AP30" s="458"/>
      <c r="AQ30" s="550"/>
      <c r="AR30" s="745"/>
      <c r="AS30" s="596"/>
      <c r="AT30" s="745"/>
      <c r="AU30" s="746"/>
      <c r="AV30" s="451"/>
      <c r="AW30" s="747"/>
    </row>
    <row r="31" customFormat="false" ht="15.6" hidden="false" customHeight="false" outlineLevel="0" collapsed="false">
      <c r="A31" s="749" t="n">
        <v>43513</v>
      </c>
      <c r="B31" s="487"/>
      <c r="C31" s="489"/>
      <c r="D31" s="750"/>
      <c r="E31" s="491"/>
      <c r="F31" s="491"/>
      <c r="G31" s="690"/>
      <c r="H31" s="489"/>
      <c r="I31" s="490"/>
      <c r="J31" s="491"/>
      <c r="K31" s="491"/>
      <c r="L31" s="492"/>
      <c r="M31" s="492"/>
      <c r="N31" s="492"/>
      <c r="O31" s="493"/>
      <c r="P31" s="551"/>
      <c r="Q31" s="678"/>
      <c r="R31" s="679"/>
      <c r="S31" s="680"/>
      <c r="T31" s="680"/>
      <c r="U31" s="678" t="n">
        <v>3.27</v>
      </c>
      <c r="V31" s="500" t="n">
        <f aca="false">U31/$U$6</f>
        <v>0.454166666666667</v>
      </c>
      <c r="W31" s="751"/>
      <c r="X31" s="500"/>
      <c r="Y31" s="751"/>
      <c r="Z31" s="751"/>
      <c r="AA31" s="551"/>
      <c r="AB31" s="500"/>
      <c r="AC31" s="495"/>
      <c r="AD31" s="508"/>
      <c r="AE31" s="551"/>
      <c r="AF31" s="551"/>
      <c r="AG31" s="508"/>
      <c r="AH31" s="495"/>
      <c r="AI31" s="551"/>
      <c r="AJ31" s="551"/>
      <c r="AK31" s="495"/>
      <c r="AL31" s="504"/>
      <c r="AM31" s="508"/>
      <c r="AN31" s="508"/>
      <c r="AO31" s="504"/>
      <c r="AP31" s="504"/>
      <c r="AQ31" s="551"/>
      <c r="AR31" s="508"/>
      <c r="AS31" s="495"/>
      <c r="AT31" s="508"/>
      <c r="AU31" s="752"/>
      <c r="AV31" s="500"/>
      <c r="AW31" s="753"/>
    </row>
    <row r="32" customFormat="false" ht="15.6" hidden="false" customHeight="false" outlineLevel="0" collapsed="false">
      <c r="A32" s="742" t="n">
        <v>43514</v>
      </c>
      <c r="B32" s="402"/>
      <c r="C32" s="404"/>
      <c r="D32" s="731"/>
      <c r="E32" s="406"/>
      <c r="F32" s="406"/>
      <c r="G32" s="732"/>
      <c r="H32" s="404"/>
      <c r="I32" s="405"/>
      <c r="J32" s="406"/>
      <c r="K32" s="406"/>
      <c r="L32" s="408"/>
      <c r="M32" s="408"/>
      <c r="N32" s="408"/>
      <c r="O32" s="409"/>
      <c r="P32" s="550"/>
      <c r="Q32" s="668"/>
      <c r="R32" s="669"/>
      <c r="S32" s="548"/>
      <c r="T32" s="548"/>
      <c r="U32" s="668" t="n">
        <v>4.29</v>
      </c>
      <c r="V32" s="451" t="n">
        <f aca="false">U32/$U$6</f>
        <v>0.595833333333333</v>
      </c>
      <c r="W32" s="743"/>
      <c r="X32" s="451"/>
      <c r="Y32" s="743"/>
      <c r="Z32" s="743"/>
      <c r="AA32" s="744"/>
      <c r="AB32" s="451"/>
      <c r="AC32" s="440"/>
      <c r="AD32" s="745"/>
      <c r="AE32" s="550"/>
      <c r="AF32" s="550"/>
      <c r="AG32" s="465"/>
      <c r="AH32" s="440"/>
      <c r="AI32" s="550"/>
      <c r="AJ32" s="550"/>
      <c r="AK32" s="440"/>
      <c r="AL32" s="458"/>
      <c r="AM32" s="465"/>
      <c r="AN32" s="465"/>
      <c r="AO32" s="458"/>
      <c r="AP32" s="458"/>
      <c r="AQ32" s="550"/>
      <c r="AR32" s="745"/>
      <c r="AS32" s="596"/>
      <c r="AT32" s="745"/>
      <c r="AU32" s="746"/>
      <c r="AV32" s="451"/>
      <c r="AW32" s="747"/>
    </row>
    <row r="33" customFormat="false" ht="15.6" hidden="false" customHeight="false" outlineLevel="0" collapsed="false">
      <c r="A33" s="742" t="n">
        <v>43515</v>
      </c>
      <c r="B33" s="402"/>
      <c r="C33" s="404"/>
      <c r="D33" s="731"/>
      <c r="E33" s="406"/>
      <c r="F33" s="406"/>
      <c r="G33" s="732"/>
      <c r="H33" s="404"/>
      <c r="I33" s="405"/>
      <c r="J33" s="406"/>
      <c r="K33" s="406"/>
      <c r="L33" s="408"/>
      <c r="M33" s="408"/>
      <c r="N33" s="408"/>
      <c r="O33" s="409"/>
      <c r="P33" s="550"/>
      <c r="Q33" s="668"/>
      <c r="R33" s="669"/>
      <c r="S33" s="548"/>
      <c r="T33" s="548"/>
      <c r="U33" s="668" t="n">
        <v>6.53</v>
      </c>
      <c r="V33" s="451" t="n">
        <f aca="false">U33/$U$6</f>
        <v>0.906944444444444</v>
      </c>
      <c r="W33" s="743"/>
      <c r="X33" s="451"/>
      <c r="Y33" s="743"/>
      <c r="Z33" s="743"/>
      <c r="AA33" s="744"/>
      <c r="AB33" s="451"/>
      <c r="AC33" s="440"/>
      <c r="AD33" s="745"/>
      <c r="AE33" s="550"/>
      <c r="AF33" s="550"/>
      <c r="AG33" s="465"/>
      <c r="AH33" s="440"/>
      <c r="AI33" s="550"/>
      <c r="AJ33" s="550"/>
      <c r="AK33" s="440"/>
      <c r="AL33" s="458"/>
      <c r="AM33" s="465"/>
      <c r="AN33" s="465"/>
      <c r="AO33" s="458"/>
      <c r="AP33" s="458"/>
      <c r="AQ33" s="550"/>
      <c r="AR33" s="745"/>
      <c r="AS33" s="596"/>
      <c r="AT33" s="745"/>
      <c r="AU33" s="746"/>
      <c r="AV33" s="451"/>
      <c r="AW33" s="747"/>
    </row>
    <row r="34" customFormat="false" ht="15.6" hidden="false" customHeight="false" outlineLevel="0" collapsed="false">
      <c r="A34" s="742" t="n">
        <v>43516</v>
      </c>
      <c r="B34" s="402"/>
      <c r="C34" s="404"/>
      <c r="D34" s="731"/>
      <c r="E34" s="406"/>
      <c r="F34" s="406"/>
      <c r="G34" s="732"/>
      <c r="H34" s="404"/>
      <c r="I34" s="405"/>
      <c r="J34" s="406"/>
      <c r="K34" s="406"/>
      <c r="L34" s="408"/>
      <c r="M34" s="408"/>
      <c r="N34" s="408"/>
      <c r="O34" s="409"/>
      <c r="P34" s="550"/>
      <c r="Q34" s="668"/>
      <c r="R34" s="669"/>
      <c r="S34" s="548"/>
      <c r="T34" s="548"/>
      <c r="U34" s="668" t="n">
        <v>6.53</v>
      </c>
      <c r="V34" s="451" t="n">
        <f aca="false">U34/$U$6</f>
        <v>0.906944444444444</v>
      </c>
      <c r="W34" s="743"/>
      <c r="X34" s="451"/>
      <c r="Y34" s="743"/>
      <c r="Z34" s="743"/>
      <c r="AA34" s="744"/>
      <c r="AB34" s="451"/>
      <c r="AC34" s="440"/>
      <c r="AD34" s="745"/>
      <c r="AE34" s="550"/>
      <c r="AF34" s="550"/>
      <c r="AG34" s="465"/>
      <c r="AH34" s="440"/>
      <c r="AI34" s="550"/>
      <c r="AJ34" s="550"/>
      <c r="AK34" s="440"/>
      <c r="AL34" s="458"/>
      <c r="AM34" s="465"/>
      <c r="AN34" s="465"/>
      <c r="AO34" s="458"/>
      <c r="AP34" s="458"/>
      <c r="AQ34" s="550"/>
      <c r="AR34" s="745"/>
      <c r="AS34" s="596"/>
      <c r="AT34" s="745"/>
      <c r="AU34" s="746"/>
      <c r="AV34" s="451"/>
      <c r="AW34" s="747"/>
    </row>
    <row r="35" customFormat="false" ht="15.6" hidden="false" customHeight="false" outlineLevel="0" collapsed="false">
      <c r="A35" s="742" t="n">
        <v>43517</v>
      </c>
      <c r="B35" s="402"/>
      <c r="C35" s="404"/>
      <c r="D35" s="731"/>
      <c r="E35" s="406"/>
      <c r="F35" s="406"/>
      <c r="G35" s="732"/>
      <c r="H35" s="404"/>
      <c r="I35" s="405"/>
      <c r="J35" s="406"/>
      <c r="K35" s="406"/>
      <c r="L35" s="408"/>
      <c r="M35" s="408"/>
      <c r="N35" s="408"/>
      <c r="O35" s="409"/>
      <c r="P35" s="550"/>
      <c r="Q35" s="668"/>
      <c r="R35" s="669"/>
      <c r="S35" s="548"/>
      <c r="T35" s="548"/>
      <c r="U35" s="668" t="n">
        <v>6.53</v>
      </c>
      <c r="V35" s="451" t="n">
        <f aca="false">U35/$U$6</f>
        <v>0.906944444444444</v>
      </c>
      <c r="W35" s="743"/>
      <c r="X35" s="451"/>
      <c r="Y35" s="743"/>
      <c r="Z35" s="743"/>
      <c r="AA35" s="744"/>
      <c r="AB35" s="451"/>
      <c r="AC35" s="440"/>
      <c r="AD35" s="745"/>
      <c r="AE35" s="550"/>
      <c r="AF35" s="550"/>
      <c r="AG35" s="465"/>
      <c r="AH35" s="440"/>
      <c r="AI35" s="550"/>
      <c r="AJ35" s="550"/>
      <c r="AK35" s="440"/>
      <c r="AL35" s="458"/>
      <c r="AM35" s="465"/>
      <c r="AN35" s="465"/>
      <c r="AO35" s="458"/>
      <c r="AP35" s="458"/>
      <c r="AQ35" s="550"/>
      <c r="AR35" s="745"/>
      <c r="AS35" s="596"/>
      <c r="AT35" s="745"/>
      <c r="AU35" s="746"/>
      <c r="AV35" s="451"/>
      <c r="AW35" s="747"/>
    </row>
    <row r="36" customFormat="false" ht="15.6" hidden="false" customHeight="false" outlineLevel="0" collapsed="false">
      <c r="A36" s="742" t="n">
        <v>43518</v>
      </c>
      <c r="B36" s="402"/>
      <c r="C36" s="404"/>
      <c r="D36" s="731"/>
      <c r="E36" s="406"/>
      <c r="F36" s="406"/>
      <c r="G36" s="732"/>
      <c r="H36" s="404"/>
      <c r="I36" s="405"/>
      <c r="J36" s="406"/>
      <c r="K36" s="406"/>
      <c r="L36" s="408"/>
      <c r="M36" s="408"/>
      <c r="N36" s="408"/>
      <c r="O36" s="409"/>
      <c r="P36" s="550"/>
      <c r="Q36" s="668"/>
      <c r="R36" s="669"/>
      <c r="S36" s="548"/>
      <c r="T36" s="548"/>
      <c r="U36" s="668" t="n">
        <v>6.53</v>
      </c>
      <c r="V36" s="451" t="n">
        <f aca="false">U36/$U$6</f>
        <v>0.906944444444444</v>
      </c>
      <c r="W36" s="743"/>
      <c r="X36" s="451"/>
      <c r="Y36" s="743"/>
      <c r="Z36" s="743"/>
      <c r="AA36" s="744"/>
      <c r="AB36" s="451"/>
      <c r="AC36" s="440"/>
      <c r="AD36" s="745"/>
      <c r="AE36" s="550"/>
      <c r="AF36" s="550"/>
      <c r="AG36" s="465"/>
      <c r="AH36" s="440"/>
      <c r="AI36" s="550"/>
      <c r="AJ36" s="550"/>
      <c r="AK36" s="440"/>
      <c r="AL36" s="458"/>
      <c r="AM36" s="465"/>
      <c r="AN36" s="465"/>
      <c r="AO36" s="458"/>
      <c r="AP36" s="458"/>
      <c r="AQ36" s="550"/>
      <c r="AR36" s="745"/>
      <c r="AS36" s="596"/>
      <c r="AT36" s="745"/>
      <c r="AU36" s="746"/>
      <c r="AV36" s="451"/>
      <c r="AW36" s="747"/>
    </row>
    <row r="37" customFormat="false" ht="15.6" hidden="false" customHeight="false" outlineLevel="0" collapsed="false">
      <c r="A37" s="742" t="n">
        <v>43519</v>
      </c>
      <c r="B37" s="402"/>
      <c r="C37" s="404"/>
      <c r="D37" s="731"/>
      <c r="E37" s="406"/>
      <c r="F37" s="406"/>
      <c r="G37" s="732"/>
      <c r="H37" s="404"/>
      <c r="I37" s="405"/>
      <c r="J37" s="406"/>
      <c r="K37" s="406"/>
      <c r="L37" s="408"/>
      <c r="M37" s="408"/>
      <c r="N37" s="408"/>
      <c r="O37" s="409"/>
      <c r="P37" s="550"/>
      <c r="Q37" s="668"/>
      <c r="R37" s="669"/>
      <c r="S37" s="548"/>
      <c r="T37" s="548"/>
      <c r="U37" s="668" t="n">
        <v>6.52</v>
      </c>
      <c r="V37" s="451" t="n">
        <f aca="false">U37/$U$6</f>
        <v>0.905555555555555</v>
      </c>
      <c r="W37" s="743"/>
      <c r="X37" s="451"/>
      <c r="Y37" s="743"/>
      <c r="Z37" s="743"/>
      <c r="AA37" s="744"/>
      <c r="AB37" s="451"/>
      <c r="AC37" s="440"/>
      <c r="AD37" s="745"/>
      <c r="AE37" s="550"/>
      <c r="AF37" s="550"/>
      <c r="AG37" s="465"/>
      <c r="AH37" s="440"/>
      <c r="AI37" s="550"/>
      <c r="AJ37" s="550"/>
      <c r="AK37" s="440"/>
      <c r="AL37" s="458"/>
      <c r="AM37" s="465"/>
      <c r="AN37" s="465"/>
      <c r="AO37" s="458"/>
      <c r="AP37" s="458"/>
      <c r="AQ37" s="550"/>
      <c r="AR37" s="745"/>
      <c r="AS37" s="596"/>
      <c r="AT37" s="745"/>
      <c r="AU37" s="746"/>
      <c r="AV37" s="451"/>
      <c r="AW37" s="747"/>
    </row>
    <row r="38" customFormat="false" ht="15.6" hidden="false" customHeight="false" outlineLevel="0" collapsed="false">
      <c r="A38" s="749" t="n">
        <v>43520</v>
      </c>
      <c r="B38" s="487"/>
      <c r="C38" s="489"/>
      <c r="D38" s="750"/>
      <c r="E38" s="491"/>
      <c r="F38" s="491"/>
      <c r="G38" s="690"/>
      <c r="H38" s="489"/>
      <c r="I38" s="490"/>
      <c r="J38" s="491"/>
      <c r="K38" s="491"/>
      <c r="L38" s="492"/>
      <c r="M38" s="492"/>
      <c r="N38" s="492"/>
      <c r="O38" s="493"/>
      <c r="P38" s="551"/>
      <c r="Q38" s="678"/>
      <c r="R38" s="679"/>
      <c r="S38" s="680"/>
      <c r="T38" s="680"/>
      <c r="U38" s="678" t="n">
        <v>6.52</v>
      </c>
      <c r="V38" s="500" t="n">
        <f aca="false">U38/$U$6</f>
        <v>0.905555555555555</v>
      </c>
      <c r="W38" s="751"/>
      <c r="X38" s="500"/>
      <c r="Y38" s="751"/>
      <c r="Z38" s="751"/>
      <c r="AA38" s="551"/>
      <c r="AB38" s="500"/>
      <c r="AC38" s="495"/>
      <c r="AD38" s="508"/>
      <c r="AE38" s="551"/>
      <c r="AF38" s="551"/>
      <c r="AG38" s="508"/>
      <c r="AH38" s="495"/>
      <c r="AI38" s="551"/>
      <c r="AJ38" s="551"/>
      <c r="AK38" s="495"/>
      <c r="AL38" s="504"/>
      <c r="AM38" s="508"/>
      <c r="AN38" s="508"/>
      <c r="AO38" s="504"/>
      <c r="AP38" s="504"/>
      <c r="AQ38" s="551"/>
      <c r="AR38" s="508"/>
      <c r="AS38" s="495"/>
      <c r="AT38" s="508"/>
      <c r="AU38" s="752"/>
      <c r="AV38" s="500"/>
      <c r="AW38" s="753"/>
    </row>
    <row r="39" customFormat="false" ht="15.6" hidden="false" customHeight="false" outlineLevel="0" collapsed="false">
      <c r="A39" s="742" t="n">
        <v>43521</v>
      </c>
      <c r="B39" s="402"/>
      <c r="C39" s="404"/>
      <c r="D39" s="731"/>
      <c r="E39" s="406"/>
      <c r="F39" s="406"/>
      <c r="G39" s="732"/>
      <c r="H39" s="404"/>
      <c r="I39" s="405"/>
      <c r="J39" s="406"/>
      <c r="K39" s="406"/>
      <c r="L39" s="408"/>
      <c r="M39" s="408"/>
      <c r="N39" s="408"/>
      <c r="O39" s="409"/>
      <c r="P39" s="550"/>
      <c r="Q39" s="668"/>
      <c r="R39" s="669"/>
      <c r="S39" s="548"/>
      <c r="T39" s="548"/>
      <c r="U39" s="668" t="n">
        <v>6.52</v>
      </c>
      <c r="V39" s="451" t="n">
        <f aca="false">U39/$U$6</f>
        <v>0.905555555555555</v>
      </c>
      <c r="W39" s="743"/>
      <c r="X39" s="451"/>
      <c r="Y39" s="743"/>
      <c r="Z39" s="743"/>
      <c r="AA39" s="744"/>
      <c r="AB39" s="451"/>
      <c r="AC39" s="440"/>
      <c r="AD39" s="745"/>
      <c r="AE39" s="550"/>
      <c r="AF39" s="550"/>
      <c r="AG39" s="465"/>
      <c r="AH39" s="440"/>
      <c r="AI39" s="550"/>
      <c r="AJ39" s="550"/>
      <c r="AK39" s="440"/>
      <c r="AL39" s="458"/>
      <c r="AM39" s="465"/>
      <c r="AN39" s="465"/>
      <c r="AO39" s="458"/>
      <c r="AP39" s="458"/>
      <c r="AQ39" s="550"/>
      <c r="AR39" s="745"/>
      <c r="AS39" s="596"/>
      <c r="AT39" s="745"/>
      <c r="AU39" s="746"/>
      <c r="AV39" s="451"/>
      <c r="AW39" s="747"/>
    </row>
    <row r="40" customFormat="false" ht="15.6" hidden="false" customHeight="false" outlineLevel="0" collapsed="false">
      <c r="A40" s="742" t="n">
        <v>43522</v>
      </c>
      <c r="B40" s="402"/>
      <c r="C40" s="404"/>
      <c r="D40" s="731"/>
      <c r="E40" s="406"/>
      <c r="F40" s="406"/>
      <c r="G40" s="732"/>
      <c r="H40" s="404"/>
      <c r="I40" s="405"/>
      <c r="J40" s="406"/>
      <c r="K40" s="406"/>
      <c r="L40" s="408"/>
      <c r="M40" s="408"/>
      <c r="N40" s="408"/>
      <c r="O40" s="409"/>
      <c r="P40" s="550"/>
      <c r="Q40" s="668"/>
      <c r="R40" s="669"/>
      <c r="S40" s="548"/>
      <c r="T40" s="548"/>
      <c r="U40" s="668" t="n">
        <v>6.52</v>
      </c>
      <c r="V40" s="451" t="n">
        <f aca="false">U40/$U$6</f>
        <v>0.905555555555555</v>
      </c>
      <c r="W40" s="743"/>
      <c r="X40" s="451"/>
      <c r="Y40" s="743"/>
      <c r="Z40" s="743"/>
      <c r="AA40" s="744"/>
      <c r="AB40" s="451"/>
      <c r="AC40" s="440"/>
      <c r="AD40" s="745"/>
      <c r="AE40" s="550"/>
      <c r="AF40" s="550"/>
      <c r="AG40" s="465"/>
      <c r="AH40" s="440"/>
      <c r="AI40" s="550"/>
      <c r="AJ40" s="550"/>
      <c r="AK40" s="440"/>
      <c r="AL40" s="458"/>
      <c r="AM40" s="465"/>
      <c r="AN40" s="465"/>
      <c r="AO40" s="458"/>
      <c r="AP40" s="458"/>
      <c r="AQ40" s="550"/>
      <c r="AR40" s="745"/>
      <c r="AS40" s="596"/>
      <c r="AT40" s="745"/>
      <c r="AU40" s="746"/>
      <c r="AV40" s="451"/>
      <c r="AW40" s="747"/>
    </row>
    <row r="41" customFormat="false" ht="15.6" hidden="false" customHeight="false" outlineLevel="0" collapsed="false">
      <c r="A41" s="742" t="n">
        <v>43523</v>
      </c>
      <c r="B41" s="402"/>
      <c r="C41" s="404"/>
      <c r="D41" s="731"/>
      <c r="E41" s="406"/>
      <c r="F41" s="406"/>
      <c r="G41" s="732"/>
      <c r="H41" s="404"/>
      <c r="I41" s="405"/>
      <c r="J41" s="406"/>
      <c r="K41" s="406"/>
      <c r="L41" s="408"/>
      <c r="M41" s="408"/>
      <c r="N41" s="408"/>
      <c r="O41" s="409"/>
      <c r="P41" s="550"/>
      <c r="Q41" s="668"/>
      <c r="R41" s="669"/>
      <c r="S41" s="548"/>
      <c r="T41" s="548"/>
      <c r="U41" s="668" t="n">
        <v>2.56</v>
      </c>
      <c r="V41" s="451" t="n">
        <f aca="false">U41/$U$6</f>
        <v>0.355555555555556</v>
      </c>
      <c r="W41" s="743"/>
      <c r="X41" s="451"/>
      <c r="Y41" s="743"/>
      <c r="Z41" s="743"/>
      <c r="AA41" s="744"/>
      <c r="AB41" s="451"/>
      <c r="AC41" s="440"/>
      <c r="AD41" s="745"/>
      <c r="AE41" s="550"/>
      <c r="AF41" s="550"/>
      <c r="AG41" s="465"/>
      <c r="AH41" s="440"/>
      <c r="AI41" s="550"/>
      <c r="AJ41" s="550"/>
      <c r="AK41" s="440"/>
      <c r="AL41" s="458"/>
      <c r="AM41" s="465"/>
      <c r="AN41" s="465"/>
      <c r="AO41" s="458"/>
      <c r="AP41" s="458"/>
      <c r="AQ41" s="550"/>
      <c r="AR41" s="745"/>
      <c r="AS41" s="596"/>
      <c r="AT41" s="745"/>
      <c r="AU41" s="746"/>
      <c r="AV41" s="451"/>
      <c r="AW41" s="747"/>
    </row>
    <row r="42" customFormat="false" ht="15.6" hidden="false" customHeight="false" outlineLevel="0" collapsed="false">
      <c r="A42" s="742" t="n">
        <v>43524</v>
      </c>
      <c r="B42" s="402"/>
      <c r="C42" s="404"/>
      <c r="D42" s="731"/>
      <c r="E42" s="406"/>
      <c r="F42" s="406"/>
      <c r="G42" s="732"/>
      <c r="H42" s="404"/>
      <c r="I42" s="405"/>
      <c r="J42" s="406"/>
      <c r="K42" s="406"/>
      <c r="L42" s="408"/>
      <c r="M42" s="408"/>
      <c r="N42" s="408"/>
      <c r="O42" s="409"/>
      <c r="P42" s="550"/>
      <c r="Q42" s="668"/>
      <c r="R42" s="669"/>
      <c r="S42" s="548"/>
      <c r="T42" s="548"/>
      <c r="U42" s="668" t="n">
        <v>3.28</v>
      </c>
      <c r="V42" s="451" t="n">
        <f aca="false">U42/$U$6</f>
        <v>0.455555555555556</v>
      </c>
      <c r="W42" s="743"/>
      <c r="X42" s="451"/>
      <c r="Y42" s="743"/>
      <c r="Z42" s="743"/>
      <c r="AA42" s="744"/>
      <c r="AB42" s="451"/>
      <c r="AC42" s="440"/>
      <c r="AD42" s="745"/>
      <c r="AE42" s="550"/>
      <c r="AF42" s="550"/>
      <c r="AG42" s="465"/>
      <c r="AH42" s="440"/>
      <c r="AI42" s="550"/>
      <c r="AJ42" s="550"/>
      <c r="AK42" s="440"/>
      <c r="AL42" s="458"/>
      <c r="AM42" s="465"/>
      <c r="AN42" s="465"/>
      <c r="AO42" s="458"/>
      <c r="AP42" s="458"/>
      <c r="AQ42" s="550"/>
      <c r="AR42" s="745"/>
      <c r="AS42" s="596"/>
      <c r="AT42" s="745"/>
      <c r="AU42" s="746"/>
      <c r="AV42" s="451"/>
      <c r="AW42" s="747"/>
    </row>
    <row r="43" customFormat="false" ht="15.6" hidden="false" customHeight="false" outlineLevel="0" collapsed="false">
      <c r="A43" s="742" t="n">
        <v>43525</v>
      </c>
      <c r="B43" s="402"/>
      <c r="C43" s="404"/>
      <c r="D43" s="731"/>
      <c r="E43" s="406"/>
      <c r="F43" s="406"/>
      <c r="G43" s="732"/>
      <c r="H43" s="404"/>
      <c r="I43" s="405"/>
      <c r="J43" s="406"/>
      <c r="K43" s="406"/>
      <c r="L43" s="408"/>
      <c r="M43" s="408"/>
      <c r="N43" s="408"/>
      <c r="O43" s="409"/>
      <c r="P43" s="550"/>
      <c r="Q43" s="668"/>
      <c r="R43" s="669"/>
      <c r="S43" s="548"/>
      <c r="T43" s="548"/>
      <c r="U43" s="668" t="n">
        <v>0.37</v>
      </c>
      <c r="V43" s="451" t="n">
        <f aca="false">U43/$U$6</f>
        <v>0.0513888888888889</v>
      </c>
      <c r="W43" s="743"/>
      <c r="X43" s="451"/>
      <c r="Y43" s="743"/>
      <c r="Z43" s="743"/>
      <c r="AA43" s="744"/>
      <c r="AB43" s="451"/>
      <c r="AC43" s="440"/>
      <c r="AD43" s="745"/>
      <c r="AE43" s="550"/>
      <c r="AF43" s="550"/>
      <c r="AG43" s="465"/>
      <c r="AH43" s="440"/>
      <c r="AI43" s="550"/>
      <c r="AJ43" s="550"/>
      <c r="AK43" s="440"/>
      <c r="AL43" s="458"/>
      <c r="AM43" s="465"/>
      <c r="AN43" s="465"/>
      <c r="AO43" s="458"/>
      <c r="AP43" s="458"/>
      <c r="AQ43" s="550"/>
      <c r="AR43" s="745"/>
      <c r="AS43" s="596"/>
      <c r="AT43" s="745"/>
      <c r="AU43" s="746"/>
      <c r="AV43" s="451"/>
      <c r="AW43" s="747"/>
    </row>
    <row r="44" customFormat="false" ht="15.6" hidden="false" customHeight="false" outlineLevel="0" collapsed="false">
      <c r="A44" s="742" t="n">
        <v>43526</v>
      </c>
      <c r="B44" s="402"/>
      <c r="C44" s="404"/>
      <c r="D44" s="731"/>
      <c r="E44" s="406"/>
      <c r="F44" s="406"/>
      <c r="G44" s="732"/>
      <c r="H44" s="404"/>
      <c r="I44" s="405"/>
      <c r="J44" s="406"/>
      <c r="K44" s="406"/>
      <c r="L44" s="408"/>
      <c r="M44" s="408"/>
      <c r="N44" s="408"/>
      <c r="O44" s="409"/>
      <c r="P44" s="550"/>
      <c r="Q44" s="668"/>
      <c r="R44" s="669"/>
      <c r="S44" s="548"/>
      <c r="T44" s="548"/>
      <c r="U44" s="668" t="n">
        <v>0.41</v>
      </c>
      <c r="V44" s="451" t="n">
        <f aca="false">U44/$U$6</f>
        <v>0.0569444444444444</v>
      </c>
      <c r="W44" s="743"/>
      <c r="X44" s="451"/>
      <c r="Y44" s="743"/>
      <c r="Z44" s="743"/>
      <c r="AA44" s="744"/>
      <c r="AB44" s="451"/>
      <c r="AC44" s="440"/>
      <c r="AD44" s="745"/>
      <c r="AE44" s="550"/>
      <c r="AF44" s="550"/>
      <c r="AG44" s="465"/>
      <c r="AH44" s="440"/>
      <c r="AI44" s="550"/>
      <c r="AJ44" s="550"/>
      <c r="AK44" s="440"/>
      <c r="AL44" s="458"/>
      <c r="AM44" s="465"/>
      <c r="AN44" s="465"/>
      <c r="AO44" s="458"/>
      <c r="AP44" s="458"/>
      <c r="AQ44" s="550"/>
      <c r="AR44" s="745"/>
      <c r="AS44" s="596"/>
      <c r="AT44" s="745"/>
      <c r="AU44" s="746"/>
      <c r="AV44" s="451"/>
      <c r="AW44" s="747"/>
    </row>
    <row r="45" customFormat="false" ht="15.6" hidden="false" customHeight="false" outlineLevel="0" collapsed="false">
      <c r="A45" s="749" t="n">
        <v>43527</v>
      </c>
      <c r="B45" s="487"/>
      <c r="C45" s="489"/>
      <c r="D45" s="750"/>
      <c r="E45" s="491"/>
      <c r="F45" s="491"/>
      <c r="G45" s="690"/>
      <c r="H45" s="489"/>
      <c r="I45" s="490"/>
      <c r="J45" s="491"/>
      <c r="K45" s="491"/>
      <c r="L45" s="492"/>
      <c r="M45" s="492"/>
      <c r="N45" s="492"/>
      <c r="O45" s="493"/>
      <c r="P45" s="551"/>
      <c r="Q45" s="678"/>
      <c r="R45" s="679"/>
      <c r="S45" s="680"/>
      <c r="T45" s="680"/>
      <c r="U45" s="678" t="n">
        <v>0.4</v>
      </c>
      <c r="V45" s="500" t="n">
        <f aca="false">U45/$U$6</f>
        <v>0.0555555555555556</v>
      </c>
      <c r="W45" s="751"/>
      <c r="X45" s="500"/>
      <c r="Y45" s="751"/>
      <c r="Z45" s="751"/>
      <c r="AA45" s="551"/>
      <c r="AB45" s="500"/>
      <c r="AC45" s="495"/>
      <c r="AD45" s="508"/>
      <c r="AE45" s="551"/>
      <c r="AF45" s="551"/>
      <c r="AG45" s="508"/>
      <c r="AH45" s="495"/>
      <c r="AI45" s="551"/>
      <c r="AJ45" s="551"/>
      <c r="AK45" s="495"/>
      <c r="AL45" s="504"/>
      <c r="AM45" s="508"/>
      <c r="AN45" s="508"/>
      <c r="AO45" s="504"/>
      <c r="AP45" s="504"/>
      <c r="AQ45" s="551"/>
      <c r="AR45" s="508"/>
      <c r="AS45" s="495"/>
      <c r="AT45" s="508"/>
      <c r="AU45" s="752"/>
      <c r="AV45" s="500"/>
      <c r="AW45" s="753"/>
    </row>
    <row r="46" customFormat="false" ht="15.6" hidden="false" customHeight="false" outlineLevel="0" collapsed="false">
      <c r="A46" s="742" t="n">
        <v>43528</v>
      </c>
      <c r="B46" s="402"/>
      <c r="C46" s="404"/>
      <c r="D46" s="731"/>
      <c r="E46" s="406"/>
      <c r="F46" s="406"/>
      <c r="G46" s="732"/>
      <c r="H46" s="404"/>
      <c r="I46" s="405"/>
      <c r="J46" s="406"/>
      <c r="K46" s="406"/>
      <c r="L46" s="408"/>
      <c r="M46" s="408"/>
      <c r="N46" s="408"/>
      <c r="O46" s="409"/>
      <c r="P46" s="550"/>
      <c r="Q46" s="668"/>
      <c r="R46" s="669"/>
      <c r="S46" s="548"/>
      <c r="T46" s="548"/>
      <c r="U46" s="668" t="n">
        <v>0.34</v>
      </c>
      <c r="V46" s="451" t="n">
        <f aca="false">U46/$U$6</f>
        <v>0.0472222222222222</v>
      </c>
      <c r="W46" s="743"/>
      <c r="X46" s="451"/>
      <c r="Y46" s="743"/>
      <c r="Z46" s="743"/>
      <c r="AA46" s="744"/>
      <c r="AB46" s="451"/>
      <c r="AC46" s="440"/>
      <c r="AD46" s="745"/>
      <c r="AE46" s="550"/>
      <c r="AF46" s="550"/>
      <c r="AG46" s="465"/>
      <c r="AH46" s="440"/>
      <c r="AI46" s="550"/>
      <c r="AJ46" s="550"/>
      <c r="AK46" s="440"/>
      <c r="AL46" s="458"/>
      <c r="AM46" s="465"/>
      <c r="AN46" s="465"/>
      <c r="AO46" s="458"/>
      <c r="AP46" s="458"/>
      <c r="AQ46" s="550"/>
      <c r="AR46" s="745"/>
      <c r="AS46" s="596"/>
      <c r="AT46" s="745"/>
      <c r="AU46" s="746"/>
      <c r="AV46" s="451"/>
      <c r="AW46" s="747"/>
    </row>
    <row r="47" customFormat="false" ht="15.6" hidden="false" customHeight="false" outlineLevel="0" collapsed="false">
      <c r="A47" s="742" t="n">
        <v>43529</v>
      </c>
      <c r="B47" s="402"/>
      <c r="C47" s="404"/>
      <c r="D47" s="731"/>
      <c r="E47" s="406"/>
      <c r="F47" s="406"/>
      <c r="G47" s="732"/>
      <c r="H47" s="404"/>
      <c r="I47" s="405"/>
      <c r="J47" s="406"/>
      <c r="K47" s="406"/>
      <c r="L47" s="408"/>
      <c r="M47" s="408"/>
      <c r="N47" s="408"/>
      <c r="O47" s="409"/>
      <c r="P47" s="550"/>
      <c r="Q47" s="668"/>
      <c r="R47" s="669"/>
      <c r="S47" s="548"/>
      <c r="T47" s="548"/>
      <c r="U47" s="668" t="n">
        <v>0.39</v>
      </c>
      <c r="V47" s="451" t="n">
        <f aca="false">U47/$U$6</f>
        <v>0.0541666666666667</v>
      </c>
      <c r="W47" s="743"/>
      <c r="X47" s="451"/>
      <c r="Y47" s="743"/>
      <c r="Z47" s="743"/>
      <c r="AA47" s="744"/>
      <c r="AB47" s="451"/>
      <c r="AC47" s="440"/>
      <c r="AD47" s="745"/>
      <c r="AE47" s="550"/>
      <c r="AF47" s="550"/>
      <c r="AG47" s="465"/>
      <c r="AH47" s="440"/>
      <c r="AI47" s="550"/>
      <c r="AJ47" s="550"/>
      <c r="AK47" s="440"/>
      <c r="AL47" s="458"/>
      <c r="AM47" s="465"/>
      <c r="AN47" s="465"/>
      <c r="AO47" s="458"/>
      <c r="AP47" s="458"/>
      <c r="AQ47" s="550"/>
      <c r="AR47" s="745"/>
      <c r="AS47" s="596"/>
      <c r="AT47" s="745"/>
      <c r="AU47" s="746"/>
      <c r="AV47" s="451"/>
      <c r="AW47" s="747"/>
    </row>
    <row r="48" customFormat="false" ht="15.6" hidden="false" customHeight="false" outlineLevel="0" collapsed="false">
      <c r="A48" s="742" t="n">
        <v>43530</v>
      </c>
      <c r="B48" s="402"/>
      <c r="C48" s="404"/>
      <c r="D48" s="731"/>
      <c r="E48" s="406"/>
      <c r="F48" s="406"/>
      <c r="G48" s="732"/>
      <c r="H48" s="404"/>
      <c r="I48" s="405"/>
      <c r="J48" s="406"/>
      <c r="K48" s="406"/>
      <c r="L48" s="408"/>
      <c r="M48" s="408"/>
      <c r="N48" s="408"/>
      <c r="O48" s="409"/>
      <c r="P48" s="550"/>
      <c r="Q48" s="668"/>
      <c r="R48" s="669"/>
      <c r="S48" s="548"/>
      <c r="T48" s="548"/>
      <c r="U48" s="668" t="n">
        <v>0.36</v>
      </c>
      <c r="V48" s="451" t="n">
        <f aca="false">U48/$U$6</f>
        <v>0.05</v>
      </c>
      <c r="W48" s="743"/>
      <c r="X48" s="451"/>
      <c r="Y48" s="743"/>
      <c r="Z48" s="743"/>
      <c r="AA48" s="744"/>
      <c r="AB48" s="451"/>
      <c r="AC48" s="440"/>
      <c r="AD48" s="745"/>
      <c r="AE48" s="550"/>
      <c r="AF48" s="550"/>
      <c r="AG48" s="465"/>
      <c r="AH48" s="440"/>
      <c r="AI48" s="550"/>
      <c r="AJ48" s="550"/>
      <c r="AK48" s="440"/>
      <c r="AL48" s="458"/>
      <c r="AM48" s="465"/>
      <c r="AN48" s="465"/>
      <c r="AO48" s="458"/>
      <c r="AP48" s="458"/>
      <c r="AQ48" s="550"/>
      <c r="AR48" s="745"/>
      <c r="AS48" s="596"/>
      <c r="AT48" s="745"/>
      <c r="AU48" s="746"/>
      <c r="AV48" s="451"/>
      <c r="AW48" s="747"/>
    </row>
    <row r="49" customFormat="false" ht="15.6" hidden="false" customHeight="false" outlineLevel="0" collapsed="false">
      <c r="A49" s="742" t="n">
        <v>43531</v>
      </c>
      <c r="B49" s="402"/>
      <c r="C49" s="404"/>
      <c r="D49" s="731"/>
      <c r="E49" s="406"/>
      <c r="F49" s="406"/>
      <c r="G49" s="732"/>
      <c r="H49" s="404"/>
      <c r="I49" s="405"/>
      <c r="J49" s="406"/>
      <c r="K49" s="406"/>
      <c r="L49" s="408"/>
      <c r="M49" s="408"/>
      <c r="N49" s="408"/>
      <c r="O49" s="409"/>
      <c r="P49" s="550"/>
      <c r="Q49" s="668"/>
      <c r="R49" s="669"/>
      <c r="S49" s="548"/>
      <c r="T49" s="548"/>
      <c r="U49" s="668" t="n">
        <v>0.39</v>
      </c>
      <c r="V49" s="451" t="n">
        <f aca="false">U49/$U$6</f>
        <v>0.0541666666666667</v>
      </c>
      <c r="W49" s="743"/>
      <c r="X49" s="451"/>
      <c r="Y49" s="743"/>
      <c r="Z49" s="743"/>
      <c r="AA49" s="744"/>
      <c r="AB49" s="451"/>
      <c r="AC49" s="440"/>
      <c r="AD49" s="745"/>
      <c r="AE49" s="550"/>
      <c r="AF49" s="550"/>
      <c r="AG49" s="465"/>
      <c r="AH49" s="440"/>
      <c r="AI49" s="550"/>
      <c r="AJ49" s="550"/>
      <c r="AK49" s="440"/>
      <c r="AL49" s="458"/>
      <c r="AM49" s="465"/>
      <c r="AN49" s="465"/>
      <c r="AO49" s="458"/>
      <c r="AP49" s="458"/>
      <c r="AQ49" s="550"/>
      <c r="AR49" s="745"/>
      <c r="AS49" s="596"/>
      <c r="AT49" s="745"/>
      <c r="AU49" s="746"/>
      <c r="AV49" s="451"/>
      <c r="AW49" s="747"/>
    </row>
    <row r="50" customFormat="false" ht="15.6" hidden="false" customHeight="false" outlineLevel="0" collapsed="false">
      <c r="A50" s="742" t="n">
        <v>43532</v>
      </c>
      <c r="B50" s="516"/>
      <c r="C50" s="404"/>
      <c r="D50" s="731"/>
      <c r="E50" s="406"/>
      <c r="F50" s="406"/>
      <c r="G50" s="688"/>
      <c r="H50" s="404"/>
      <c r="I50" s="405"/>
      <c r="J50" s="406"/>
      <c r="K50" s="406"/>
      <c r="L50" s="408"/>
      <c r="M50" s="408"/>
      <c r="N50" s="408"/>
      <c r="O50" s="409"/>
      <c r="P50" s="550"/>
      <c r="Q50" s="668"/>
      <c r="R50" s="669"/>
      <c r="S50" s="548"/>
      <c r="T50" s="548"/>
      <c r="U50" s="668" t="n">
        <v>0.4</v>
      </c>
      <c r="V50" s="451" t="n">
        <f aca="false">U50/$U$6</f>
        <v>0.0555555555555556</v>
      </c>
      <c r="W50" s="743"/>
      <c r="X50" s="451"/>
      <c r="Y50" s="743"/>
      <c r="Z50" s="743"/>
      <c r="AA50" s="744"/>
      <c r="AB50" s="451"/>
      <c r="AC50" s="440"/>
      <c r="AD50" s="745"/>
      <c r="AE50" s="550"/>
      <c r="AF50" s="550"/>
      <c r="AG50" s="465"/>
      <c r="AH50" s="440"/>
      <c r="AI50" s="550"/>
      <c r="AJ50" s="550"/>
      <c r="AK50" s="440"/>
      <c r="AL50" s="458"/>
      <c r="AM50" s="465"/>
      <c r="AN50" s="465"/>
      <c r="AO50" s="458"/>
      <c r="AP50" s="458"/>
      <c r="AQ50" s="550"/>
      <c r="AR50" s="745"/>
      <c r="AS50" s="596"/>
      <c r="AT50" s="745"/>
      <c r="AU50" s="746"/>
      <c r="AV50" s="451"/>
      <c r="AW50" s="747"/>
    </row>
    <row r="51" customFormat="false" ht="15.6" hidden="false" customHeight="false" outlineLevel="0" collapsed="false">
      <c r="A51" s="742" t="n">
        <v>43533</v>
      </c>
      <c r="B51" s="402"/>
      <c r="C51" s="404"/>
      <c r="D51" s="731"/>
      <c r="E51" s="406"/>
      <c r="F51" s="406"/>
      <c r="G51" s="732"/>
      <c r="H51" s="404"/>
      <c r="I51" s="405"/>
      <c r="J51" s="406"/>
      <c r="K51" s="406"/>
      <c r="L51" s="408"/>
      <c r="M51" s="408"/>
      <c r="N51" s="408"/>
      <c r="O51" s="409"/>
      <c r="P51" s="550"/>
      <c r="Q51" s="668"/>
      <c r="R51" s="669"/>
      <c r="S51" s="548"/>
      <c r="T51" s="548"/>
      <c r="U51" s="668" t="n">
        <v>0.39</v>
      </c>
      <c r="V51" s="451" t="n">
        <f aca="false">U51/$U$6</f>
        <v>0.0541666666666667</v>
      </c>
      <c r="W51" s="743"/>
      <c r="X51" s="451"/>
      <c r="Y51" s="743"/>
      <c r="Z51" s="743"/>
      <c r="AA51" s="744"/>
      <c r="AB51" s="451"/>
      <c r="AC51" s="440"/>
      <c r="AD51" s="745"/>
      <c r="AE51" s="550"/>
      <c r="AF51" s="550"/>
      <c r="AG51" s="465"/>
      <c r="AH51" s="440"/>
      <c r="AI51" s="550"/>
      <c r="AJ51" s="550"/>
      <c r="AK51" s="440"/>
      <c r="AL51" s="458"/>
      <c r="AM51" s="465"/>
      <c r="AN51" s="465"/>
      <c r="AO51" s="458"/>
      <c r="AP51" s="458"/>
      <c r="AQ51" s="550"/>
      <c r="AR51" s="745"/>
      <c r="AS51" s="596"/>
      <c r="AT51" s="745"/>
      <c r="AU51" s="746"/>
      <c r="AV51" s="451"/>
      <c r="AW51" s="747"/>
    </row>
    <row r="52" customFormat="false" ht="15.6" hidden="false" customHeight="false" outlineLevel="0" collapsed="false">
      <c r="A52" s="749" t="n">
        <v>43534</v>
      </c>
      <c r="B52" s="487"/>
      <c r="C52" s="489"/>
      <c r="D52" s="750"/>
      <c r="E52" s="491"/>
      <c r="F52" s="491"/>
      <c r="G52" s="690"/>
      <c r="H52" s="489"/>
      <c r="I52" s="490"/>
      <c r="J52" s="491"/>
      <c r="K52" s="491"/>
      <c r="L52" s="492"/>
      <c r="M52" s="492"/>
      <c r="N52" s="492"/>
      <c r="O52" s="493"/>
      <c r="P52" s="551"/>
      <c r="Q52" s="678"/>
      <c r="R52" s="679"/>
      <c r="S52" s="680"/>
      <c r="T52" s="680"/>
      <c r="U52" s="678" t="n">
        <v>0.37</v>
      </c>
      <c r="V52" s="500" t="n">
        <f aca="false">U52/$U$6</f>
        <v>0.0513888888888889</v>
      </c>
      <c r="W52" s="751"/>
      <c r="X52" s="500"/>
      <c r="Y52" s="751"/>
      <c r="Z52" s="751"/>
      <c r="AA52" s="551"/>
      <c r="AB52" s="500"/>
      <c r="AC52" s="495"/>
      <c r="AD52" s="508"/>
      <c r="AE52" s="551"/>
      <c r="AF52" s="551"/>
      <c r="AG52" s="508"/>
      <c r="AH52" s="495"/>
      <c r="AI52" s="551"/>
      <c r="AJ52" s="551"/>
      <c r="AK52" s="495"/>
      <c r="AL52" s="504"/>
      <c r="AM52" s="508"/>
      <c r="AN52" s="508"/>
      <c r="AO52" s="504"/>
      <c r="AP52" s="504"/>
      <c r="AQ52" s="551"/>
      <c r="AR52" s="508"/>
      <c r="AS52" s="495"/>
      <c r="AT52" s="508"/>
      <c r="AU52" s="752"/>
      <c r="AV52" s="500"/>
      <c r="AW52" s="753"/>
    </row>
    <row r="53" customFormat="false" ht="15.6" hidden="false" customHeight="false" outlineLevel="0" collapsed="false">
      <c r="A53" s="742" t="n">
        <v>43535</v>
      </c>
      <c r="B53" s="516"/>
      <c r="C53" s="404"/>
      <c r="D53" s="731"/>
      <c r="E53" s="406"/>
      <c r="F53" s="406"/>
      <c r="G53" s="688"/>
      <c r="H53" s="404"/>
      <c r="I53" s="405"/>
      <c r="J53" s="406"/>
      <c r="K53" s="406"/>
      <c r="L53" s="408"/>
      <c r="M53" s="408"/>
      <c r="N53" s="408"/>
      <c r="O53" s="409"/>
      <c r="P53" s="550"/>
      <c r="Q53" s="668"/>
      <c r="R53" s="669"/>
      <c r="S53" s="548"/>
      <c r="T53" s="548"/>
      <c r="U53" s="668" t="n">
        <v>0.35</v>
      </c>
      <c r="V53" s="451" t="n">
        <f aca="false">U53/$U$6</f>
        <v>0.0486111111111111</v>
      </c>
      <c r="W53" s="743"/>
      <c r="X53" s="451"/>
      <c r="Y53" s="743"/>
      <c r="Z53" s="743"/>
      <c r="AA53" s="744"/>
      <c r="AB53" s="451"/>
      <c r="AC53" s="440"/>
      <c r="AD53" s="745"/>
      <c r="AE53" s="550"/>
      <c r="AF53" s="550"/>
      <c r="AG53" s="465"/>
      <c r="AH53" s="440"/>
      <c r="AI53" s="550"/>
      <c r="AJ53" s="550"/>
      <c r="AK53" s="440"/>
      <c r="AL53" s="458"/>
      <c r="AM53" s="465"/>
      <c r="AN53" s="465"/>
      <c r="AO53" s="458"/>
      <c r="AP53" s="458"/>
      <c r="AQ53" s="550"/>
      <c r="AR53" s="745"/>
      <c r="AS53" s="596"/>
      <c r="AT53" s="745"/>
      <c r="AU53" s="746"/>
      <c r="AV53" s="451"/>
      <c r="AW53" s="747"/>
    </row>
    <row r="54" customFormat="false" ht="15.6" hidden="false" customHeight="false" outlineLevel="0" collapsed="false">
      <c r="A54" s="742" t="n">
        <v>43536</v>
      </c>
      <c r="B54" s="402"/>
      <c r="C54" s="404"/>
      <c r="D54" s="731"/>
      <c r="E54" s="406"/>
      <c r="F54" s="406"/>
      <c r="G54" s="732"/>
      <c r="H54" s="404"/>
      <c r="I54" s="405"/>
      <c r="J54" s="406"/>
      <c r="K54" s="406"/>
      <c r="L54" s="408"/>
      <c r="M54" s="408"/>
      <c r="N54" s="408"/>
      <c r="O54" s="409"/>
      <c r="P54" s="550"/>
      <c r="Q54" s="668"/>
      <c r="R54" s="669"/>
      <c r="S54" s="548"/>
      <c r="T54" s="548"/>
      <c r="U54" s="668" t="n">
        <v>0.32</v>
      </c>
      <c r="V54" s="451" t="n">
        <f aca="false">U54/$U$6</f>
        <v>0.0444444444444444</v>
      </c>
      <c r="W54" s="743"/>
      <c r="X54" s="451"/>
      <c r="Y54" s="743"/>
      <c r="Z54" s="743"/>
      <c r="AA54" s="744"/>
      <c r="AB54" s="451"/>
      <c r="AC54" s="440"/>
      <c r="AD54" s="745"/>
      <c r="AE54" s="550"/>
      <c r="AF54" s="550"/>
      <c r="AG54" s="465"/>
      <c r="AH54" s="440"/>
      <c r="AI54" s="550"/>
      <c r="AJ54" s="550"/>
      <c r="AK54" s="440"/>
      <c r="AL54" s="458"/>
      <c r="AM54" s="465"/>
      <c r="AN54" s="465"/>
      <c r="AO54" s="458"/>
      <c r="AP54" s="458"/>
      <c r="AQ54" s="550"/>
      <c r="AR54" s="745"/>
      <c r="AS54" s="596"/>
      <c r="AT54" s="745"/>
      <c r="AU54" s="746"/>
      <c r="AV54" s="451"/>
      <c r="AW54" s="747"/>
    </row>
    <row r="55" customFormat="false" ht="15.6" hidden="false" customHeight="false" outlineLevel="0" collapsed="false">
      <c r="A55" s="742" t="n">
        <v>43537</v>
      </c>
      <c r="B55" s="402"/>
      <c r="C55" s="404"/>
      <c r="D55" s="731"/>
      <c r="E55" s="406"/>
      <c r="F55" s="406"/>
      <c r="G55" s="732"/>
      <c r="H55" s="404"/>
      <c r="I55" s="405"/>
      <c r="J55" s="406"/>
      <c r="K55" s="406"/>
      <c r="L55" s="408"/>
      <c r="M55" s="408"/>
      <c r="N55" s="408"/>
      <c r="O55" s="409"/>
      <c r="P55" s="550"/>
      <c r="Q55" s="668"/>
      <c r="R55" s="669"/>
      <c r="S55" s="548"/>
      <c r="T55" s="548"/>
      <c r="U55" s="668" t="n">
        <v>0.4</v>
      </c>
      <c r="V55" s="451" t="n">
        <f aca="false">U55/$U$6</f>
        <v>0.0555555555555556</v>
      </c>
      <c r="W55" s="743"/>
      <c r="X55" s="451"/>
      <c r="Y55" s="743"/>
      <c r="Z55" s="743"/>
      <c r="AA55" s="744"/>
      <c r="AB55" s="451"/>
      <c r="AC55" s="440"/>
      <c r="AD55" s="745"/>
      <c r="AE55" s="550"/>
      <c r="AF55" s="550"/>
      <c r="AG55" s="465"/>
      <c r="AH55" s="440"/>
      <c r="AI55" s="550"/>
      <c r="AJ55" s="550"/>
      <c r="AK55" s="440"/>
      <c r="AL55" s="458"/>
      <c r="AM55" s="465"/>
      <c r="AN55" s="465"/>
      <c r="AO55" s="458"/>
      <c r="AP55" s="458"/>
      <c r="AQ55" s="550"/>
      <c r="AR55" s="745"/>
      <c r="AS55" s="596"/>
      <c r="AT55" s="745"/>
      <c r="AU55" s="746"/>
      <c r="AV55" s="451"/>
      <c r="AW55" s="747"/>
    </row>
    <row r="56" customFormat="false" ht="15.6" hidden="false" customHeight="false" outlineLevel="0" collapsed="false">
      <c r="A56" s="742" t="n">
        <v>43538</v>
      </c>
      <c r="B56" s="402"/>
      <c r="C56" s="404"/>
      <c r="D56" s="731"/>
      <c r="E56" s="406"/>
      <c r="F56" s="406"/>
      <c r="G56" s="732"/>
      <c r="H56" s="404"/>
      <c r="I56" s="405"/>
      <c r="J56" s="406"/>
      <c r="K56" s="406"/>
      <c r="L56" s="408"/>
      <c r="M56" s="408"/>
      <c r="N56" s="408"/>
      <c r="O56" s="409"/>
      <c r="P56" s="550"/>
      <c r="Q56" s="668"/>
      <c r="R56" s="669"/>
      <c r="S56" s="548"/>
      <c r="T56" s="548"/>
      <c r="U56" s="668" t="n">
        <v>0.41</v>
      </c>
      <c r="V56" s="451" t="n">
        <f aca="false">U56/$U$6</f>
        <v>0.0569444444444444</v>
      </c>
      <c r="W56" s="743"/>
      <c r="X56" s="451"/>
      <c r="Y56" s="743"/>
      <c r="Z56" s="743"/>
      <c r="AA56" s="744"/>
      <c r="AB56" s="451"/>
      <c r="AC56" s="440"/>
      <c r="AD56" s="745"/>
      <c r="AE56" s="550"/>
      <c r="AF56" s="550"/>
      <c r="AG56" s="465"/>
      <c r="AH56" s="440"/>
      <c r="AI56" s="550"/>
      <c r="AJ56" s="550"/>
      <c r="AK56" s="440"/>
      <c r="AL56" s="458"/>
      <c r="AM56" s="465"/>
      <c r="AN56" s="465"/>
      <c r="AO56" s="458"/>
      <c r="AP56" s="458"/>
      <c r="AQ56" s="550"/>
      <c r="AR56" s="745"/>
      <c r="AS56" s="596"/>
      <c r="AT56" s="745"/>
      <c r="AU56" s="746"/>
      <c r="AV56" s="451"/>
      <c r="AW56" s="747"/>
    </row>
    <row r="57" customFormat="false" ht="15.6" hidden="false" customHeight="false" outlineLevel="0" collapsed="false">
      <c r="A57" s="742" t="n">
        <v>43539</v>
      </c>
      <c r="B57" s="402"/>
      <c r="C57" s="404"/>
      <c r="D57" s="731"/>
      <c r="E57" s="406"/>
      <c r="F57" s="406"/>
      <c r="G57" s="732"/>
      <c r="H57" s="404"/>
      <c r="I57" s="405"/>
      <c r="J57" s="406"/>
      <c r="K57" s="406"/>
      <c r="L57" s="408"/>
      <c r="M57" s="408"/>
      <c r="N57" s="408"/>
      <c r="O57" s="409"/>
      <c r="P57" s="550"/>
      <c r="Q57" s="668"/>
      <c r="R57" s="669"/>
      <c r="S57" s="548"/>
      <c r="T57" s="548"/>
      <c r="U57" s="668" t="n">
        <v>0.35</v>
      </c>
      <c r="V57" s="451" t="n">
        <f aca="false">U57/$U$6</f>
        <v>0.0486111111111111</v>
      </c>
      <c r="W57" s="743"/>
      <c r="X57" s="451"/>
      <c r="Y57" s="743"/>
      <c r="Z57" s="743"/>
      <c r="AA57" s="744"/>
      <c r="AB57" s="451"/>
      <c r="AC57" s="440"/>
      <c r="AD57" s="745"/>
      <c r="AE57" s="550"/>
      <c r="AF57" s="550"/>
      <c r="AG57" s="465"/>
      <c r="AH57" s="440"/>
      <c r="AI57" s="550"/>
      <c r="AJ57" s="550"/>
      <c r="AK57" s="440"/>
      <c r="AL57" s="458"/>
      <c r="AM57" s="465"/>
      <c r="AN57" s="465"/>
      <c r="AO57" s="458"/>
      <c r="AP57" s="458"/>
      <c r="AQ57" s="550"/>
      <c r="AR57" s="745"/>
      <c r="AS57" s="596"/>
      <c r="AT57" s="745"/>
      <c r="AU57" s="746"/>
      <c r="AV57" s="451"/>
      <c r="AW57" s="747"/>
    </row>
    <row r="58" customFormat="false" ht="15.6" hidden="false" customHeight="false" outlineLevel="0" collapsed="false">
      <c r="A58" s="742" t="n">
        <v>43540</v>
      </c>
      <c r="B58" s="402"/>
      <c r="C58" s="404"/>
      <c r="D58" s="731"/>
      <c r="E58" s="406"/>
      <c r="F58" s="406"/>
      <c r="G58" s="732"/>
      <c r="H58" s="404"/>
      <c r="I58" s="405"/>
      <c r="J58" s="406"/>
      <c r="K58" s="406"/>
      <c r="L58" s="408"/>
      <c r="M58" s="408"/>
      <c r="N58" s="408"/>
      <c r="O58" s="409"/>
      <c r="P58" s="550"/>
      <c r="Q58" s="668"/>
      <c r="R58" s="669"/>
      <c r="S58" s="548"/>
      <c r="T58" s="548"/>
      <c r="U58" s="668" t="n">
        <v>0.38</v>
      </c>
      <c r="V58" s="451" t="n">
        <f aca="false">U58/$U$6</f>
        <v>0.0527777777777778</v>
      </c>
      <c r="W58" s="743"/>
      <c r="X58" s="451"/>
      <c r="Y58" s="743"/>
      <c r="Z58" s="743"/>
      <c r="AA58" s="744"/>
      <c r="AB58" s="451"/>
      <c r="AC58" s="440"/>
      <c r="AD58" s="745"/>
      <c r="AE58" s="550"/>
      <c r="AF58" s="550"/>
      <c r="AG58" s="465"/>
      <c r="AH58" s="440"/>
      <c r="AI58" s="550"/>
      <c r="AJ58" s="550"/>
      <c r="AK58" s="440"/>
      <c r="AL58" s="458"/>
      <c r="AM58" s="465"/>
      <c r="AN58" s="465"/>
      <c r="AO58" s="458"/>
      <c r="AP58" s="458"/>
      <c r="AQ58" s="550"/>
      <c r="AR58" s="745"/>
      <c r="AS58" s="596"/>
      <c r="AT58" s="745"/>
      <c r="AU58" s="746"/>
      <c r="AV58" s="451"/>
      <c r="AW58" s="747"/>
    </row>
    <row r="59" customFormat="false" ht="15.6" hidden="false" customHeight="false" outlineLevel="0" collapsed="false">
      <c r="A59" s="749" t="n">
        <v>43541</v>
      </c>
      <c r="B59" s="487"/>
      <c r="C59" s="489"/>
      <c r="D59" s="750"/>
      <c r="E59" s="491"/>
      <c r="F59" s="491"/>
      <c r="G59" s="690"/>
      <c r="H59" s="489"/>
      <c r="I59" s="490"/>
      <c r="J59" s="491"/>
      <c r="K59" s="491"/>
      <c r="L59" s="492"/>
      <c r="M59" s="492"/>
      <c r="N59" s="492"/>
      <c r="O59" s="493"/>
      <c r="P59" s="551"/>
      <c r="Q59" s="678"/>
      <c r="R59" s="679"/>
      <c r="S59" s="680"/>
      <c r="T59" s="680"/>
      <c r="U59" s="678" t="n">
        <v>0.39</v>
      </c>
      <c r="V59" s="500" t="n">
        <f aca="false">U59/$U$6</f>
        <v>0.0541666666666667</v>
      </c>
      <c r="W59" s="751"/>
      <c r="X59" s="500"/>
      <c r="Y59" s="751"/>
      <c r="Z59" s="751"/>
      <c r="AA59" s="551"/>
      <c r="AB59" s="500"/>
      <c r="AC59" s="495"/>
      <c r="AD59" s="508"/>
      <c r="AE59" s="551"/>
      <c r="AF59" s="551"/>
      <c r="AG59" s="508"/>
      <c r="AH59" s="495"/>
      <c r="AI59" s="551"/>
      <c r="AJ59" s="551"/>
      <c r="AK59" s="495"/>
      <c r="AL59" s="504"/>
      <c r="AM59" s="508"/>
      <c r="AN59" s="508"/>
      <c r="AO59" s="504"/>
      <c r="AP59" s="504"/>
      <c r="AQ59" s="551"/>
      <c r="AR59" s="508"/>
      <c r="AS59" s="495"/>
      <c r="AT59" s="508"/>
      <c r="AU59" s="752"/>
      <c r="AV59" s="500"/>
      <c r="AW59" s="753"/>
    </row>
    <row r="60" customFormat="false" ht="15.6" hidden="false" customHeight="false" outlineLevel="0" collapsed="false">
      <c r="A60" s="742" t="n">
        <v>43542</v>
      </c>
      <c r="B60" s="516"/>
      <c r="C60" s="404"/>
      <c r="D60" s="731"/>
      <c r="E60" s="406"/>
      <c r="F60" s="406"/>
      <c r="G60" s="688"/>
      <c r="H60" s="404"/>
      <c r="I60" s="405"/>
      <c r="J60" s="406"/>
      <c r="K60" s="406"/>
      <c r="L60" s="408"/>
      <c r="M60" s="408"/>
      <c r="N60" s="408"/>
      <c r="O60" s="409"/>
      <c r="P60" s="550"/>
      <c r="Q60" s="668"/>
      <c r="R60" s="669"/>
      <c r="S60" s="548"/>
      <c r="T60" s="548"/>
      <c r="U60" s="668" t="n">
        <v>0.42</v>
      </c>
      <c r="V60" s="451" t="n">
        <f aca="false">U60/$U$6</f>
        <v>0.0583333333333333</v>
      </c>
      <c r="W60" s="743"/>
      <c r="X60" s="451"/>
      <c r="Y60" s="743"/>
      <c r="Z60" s="743"/>
      <c r="AA60" s="744"/>
      <c r="AB60" s="451"/>
      <c r="AC60" s="440"/>
      <c r="AD60" s="745"/>
      <c r="AE60" s="550"/>
      <c r="AF60" s="550"/>
      <c r="AG60" s="465"/>
      <c r="AH60" s="440"/>
      <c r="AI60" s="550"/>
      <c r="AJ60" s="550"/>
      <c r="AK60" s="440"/>
      <c r="AL60" s="458"/>
      <c r="AM60" s="465"/>
      <c r="AN60" s="465"/>
      <c r="AO60" s="458"/>
      <c r="AP60" s="458"/>
      <c r="AQ60" s="550"/>
      <c r="AR60" s="745"/>
      <c r="AS60" s="596"/>
      <c r="AT60" s="745"/>
      <c r="AU60" s="746"/>
      <c r="AV60" s="451"/>
      <c r="AW60" s="747"/>
    </row>
    <row r="61" customFormat="false" ht="15.6" hidden="false" customHeight="false" outlineLevel="0" collapsed="false">
      <c r="A61" s="742" t="n">
        <v>43543</v>
      </c>
      <c r="B61" s="402"/>
      <c r="C61" s="404"/>
      <c r="D61" s="731"/>
      <c r="E61" s="406"/>
      <c r="F61" s="406"/>
      <c r="G61" s="732"/>
      <c r="H61" s="404"/>
      <c r="I61" s="405"/>
      <c r="J61" s="406"/>
      <c r="K61" s="406"/>
      <c r="L61" s="408"/>
      <c r="M61" s="408"/>
      <c r="N61" s="408"/>
      <c r="O61" s="409"/>
      <c r="P61" s="550"/>
      <c r="Q61" s="668"/>
      <c r="R61" s="669"/>
      <c r="S61" s="548"/>
      <c r="T61" s="548"/>
      <c r="U61" s="668" t="n">
        <v>0.39</v>
      </c>
      <c r="V61" s="451" t="n">
        <f aca="false">U61/$U$6</f>
        <v>0.0541666666666667</v>
      </c>
      <c r="W61" s="743"/>
      <c r="X61" s="451"/>
      <c r="Y61" s="743"/>
      <c r="Z61" s="743"/>
      <c r="AA61" s="744"/>
      <c r="AB61" s="451"/>
      <c r="AC61" s="440"/>
      <c r="AD61" s="745"/>
      <c r="AE61" s="550"/>
      <c r="AF61" s="550"/>
      <c r="AG61" s="465"/>
      <c r="AH61" s="440"/>
      <c r="AI61" s="550"/>
      <c r="AJ61" s="550"/>
      <c r="AK61" s="440"/>
      <c r="AL61" s="458"/>
      <c r="AM61" s="465"/>
      <c r="AN61" s="465"/>
      <c r="AO61" s="458"/>
      <c r="AP61" s="458"/>
      <c r="AQ61" s="550"/>
      <c r="AR61" s="745"/>
      <c r="AS61" s="596"/>
      <c r="AT61" s="745"/>
      <c r="AU61" s="746"/>
      <c r="AV61" s="451"/>
      <c r="AW61" s="747"/>
    </row>
    <row r="62" customFormat="false" ht="15.6" hidden="false" customHeight="false" outlineLevel="0" collapsed="false">
      <c r="A62" s="742" t="n">
        <v>43544</v>
      </c>
      <c r="B62" s="402"/>
      <c r="C62" s="404"/>
      <c r="D62" s="731"/>
      <c r="E62" s="406"/>
      <c r="F62" s="406"/>
      <c r="G62" s="732"/>
      <c r="H62" s="404"/>
      <c r="I62" s="405"/>
      <c r="J62" s="406"/>
      <c r="K62" s="406"/>
      <c r="L62" s="408"/>
      <c r="M62" s="408"/>
      <c r="N62" s="408"/>
      <c r="O62" s="409"/>
      <c r="P62" s="550"/>
      <c r="Q62" s="668"/>
      <c r="R62" s="669"/>
      <c r="S62" s="548"/>
      <c r="T62" s="548"/>
      <c r="U62" s="668" t="n">
        <v>0.4</v>
      </c>
      <c r="V62" s="451" t="n">
        <f aca="false">U62/$U$6</f>
        <v>0.0555555555555556</v>
      </c>
      <c r="W62" s="743"/>
      <c r="X62" s="451"/>
      <c r="Y62" s="743"/>
      <c r="Z62" s="743"/>
      <c r="AA62" s="744"/>
      <c r="AB62" s="451"/>
      <c r="AC62" s="440"/>
      <c r="AD62" s="745"/>
      <c r="AE62" s="550"/>
      <c r="AF62" s="550"/>
      <c r="AG62" s="465"/>
      <c r="AH62" s="440"/>
      <c r="AI62" s="550"/>
      <c r="AJ62" s="550"/>
      <c r="AK62" s="440"/>
      <c r="AL62" s="458"/>
      <c r="AM62" s="465"/>
      <c r="AN62" s="465"/>
      <c r="AO62" s="458"/>
      <c r="AP62" s="458"/>
      <c r="AQ62" s="550"/>
      <c r="AR62" s="745"/>
      <c r="AS62" s="596"/>
      <c r="AT62" s="745"/>
      <c r="AU62" s="746"/>
      <c r="AV62" s="451"/>
      <c r="AW62" s="747"/>
    </row>
    <row r="63" customFormat="false" ht="15.6" hidden="false" customHeight="false" outlineLevel="0" collapsed="false">
      <c r="A63" s="742" t="n">
        <v>43545</v>
      </c>
      <c r="B63" s="402"/>
      <c r="C63" s="404"/>
      <c r="D63" s="731"/>
      <c r="E63" s="406"/>
      <c r="F63" s="406"/>
      <c r="G63" s="732"/>
      <c r="H63" s="404"/>
      <c r="I63" s="405"/>
      <c r="J63" s="406"/>
      <c r="K63" s="406"/>
      <c r="L63" s="408"/>
      <c r="M63" s="408"/>
      <c r="N63" s="408"/>
      <c r="O63" s="409"/>
      <c r="P63" s="550"/>
      <c r="Q63" s="668"/>
      <c r="R63" s="669"/>
      <c r="S63" s="548"/>
      <c r="T63" s="548"/>
      <c r="U63" s="668" t="n">
        <v>0.44</v>
      </c>
      <c r="V63" s="451" t="n">
        <f aca="false">U63/$U$6</f>
        <v>0.0611111111111111</v>
      </c>
      <c r="W63" s="743"/>
      <c r="X63" s="451"/>
      <c r="Y63" s="743"/>
      <c r="Z63" s="743"/>
      <c r="AA63" s="744"/>
      <c r="AB63" s="451"/>
      <c r="AC63" s="440"/>
      <c r="AD63" s="745"/>
      <c r="AE63" s="550"/>
      <c r="AF63" s="550"/>
      <c r="AG63" s="465"/>
      <c r="AH63" s="440"/>
      <c r="AI63" s="550"/>
      <c r="AJ63" s="550"/>
      <c r="AK63" s="440"/>
      <c r="AL63" s="458"/>
      <c r="AM63" s="465"/>
      <c r="AN63" s="465"/>
      <c r="AO63" s="458"/>
      <c r="AP63" s="458"/>
      <c r="AQ63" s="550"/>
      <c r="AR63" s="745"/>
      <c r="AS63" s="596"/>
      <c r="AT63" s="745"/>
      <c r="AU63" s="746"/>
      <c r="AV63" s="451"/>
      <c r="AW63" s="747"/>
    </row>
    <row r="64" customFormat="false" ht="15.6" hidden="false" customHeight="false" outlineLevel="0" collapsed="false">
      <c r="A64" s="742" t="n">
        <v>43546</v>
      </c>
      <c r="B64" s="402"/>
      <c r="C64" s="404"/>
      <c r="D64" s="731"/>
      <c r="E64" s="406"/>
      <c r="F64" s="406"/>
      <c r="G64" s="732"/>
      <c r="H64" s="404"/>
      <c r="I64" s="405"/>
      <c r="J64" s="406"/>
      <c r="K64" s="406"/>
      <c r="L64" s="408"/>
      <c r="M64" s="408"/>
      <c r="N64" s="408"/>
      <c r="O64" s="409"/>
      <c r="P64" s="550"/>
      <c r="Q64" s="668"/>
      <c r="R64" s="669"/>
      <c r="S64" s="548"/>
      <c r="T64" s="548"/>
      <c r="U64" s="668" t="n">
        <v>0.43</v>
      </c>
      <c r="V64" s="451" t="n">
        <f aca="false">U64/$U$6</f>
        <v>0.0597222222222222</v>
      </c>
      <c r="W64" s="743"/>
      <c r="X64" s="451"/>
      <c r="Y64" s="743"/>
      <c r="Z64" s="743"/>
      <c r="AA64" s="744"/>
      <c r="AB64" s="451"/>
      <c r="AC64" s="440"/>
      <c r="AD64" s="745"/>
      <c r="AE64" s="550"/>
      <c r="AF64" s="550"/>
      <c r="AG64" s="465"/>
      <c r="AH64" s="440"/>
      <c r="AI64" s="550"/>
      <c r="AJ64" s="550"/>
      <c r="AK64" s="440"/>
      <c r="AL64" s="458"/>
      <c r="AM64" s="465"/>
      <c r="AN64" s="465"/>
      <c r="AO64" s="458"/>
      <c r="AP64" s="458"/>
      <c r="AQ64" s="550"/>
      <c r="AR64" s="745"/>
      <c r="AS64" s="596"/>
      <c r="AT64" s="745"/>
      <c r="AU64" s="746"/>
      <c r="AV64" s="451"/>
      <c r="AW64" s="747"/>
    </row>
    <row r="65" customFormat="false" ht="15.6" hidden="false" customHeight="false" outlineLevel="0" collapsed="false">
      <c r="A65" s="742" t="n">
        <v>43547</v>
      </c>
      <c r="B65" s="402"/>
      <c r="C65" s="404"/>
      <c r="D65" s="731"/>
      <c r="E65" s="406"/>
      <c r="F65" s="406"/>
      <c r="G65" s="732"/>
      <c r="H65" s="404"/>
      <c r="I65" s="405"/>
      <c r="J65" s="406"/>
      <c r="K65" s="406"/>
      <c r="L65" s="408"/>
      <c r="M65" s="408"/>
      <c r="N65" s="408"/>
      <c r="O65" s="409"/>
      <c r="P65" s="550"/>
      <c r="Q65" s="668"/>
      <c r="R65" s="669"/>
      <c r="S65" s="548"/>
      <c r="T65" s="548"/>
      <c r="U65" s="668" t="n">
        <v>0.4</v>
      </c>
      <c r="V65" s="451" t="n">
        <f aca="false">U65/$U$6</f>
        <v>0.0555555555555556</v>
      </c>
      <c r="W65" s="743"/>
      <c r="X65" s="451"/>
      <c r="Y65" s="743"/>
      <c r="Z65" s="743"/>
      <c r="AA65" s="744"/>
      <c r="AB65" s="451"/>
      <c r="AC65" s="440"/>
      <c r="AD65" s="745"/>
      <c r="AE65" s="550"/>
      <c r="AF65" s="550"/>
      <c r="AG65" s="465"/>
      <c r="AH65" s="440"/>
      <c r="AI65" s="550"/>
      <c r="AJ65" s="550"/>
      <c r="AK65" s="440"/>
      <c r="AL65" s="458"/>
      <c r="AM65" s="465"/>
      <c r="AN65" s="465"/>
      <c r="AO65" s="458"/>
      <c r="AP65" s="458"/>
      <c r="AQ65" s="550"/>
      <c r="AR65" s="745"/>
      <c r="AS65" s="596"/>
      <c r="AT65" s="745"/>
      <c r="AU65" s="746"/>
      <c r="AV65" s="451"/>
      <c r="AW65" s="747"/>
    </row>
    <row r="66" customFormat="false" ht="15.6" hidden="false" customHeight="false" outlineLevel="0" collapsed="false">
      <c r="A66" s="749" t="n">
        <v>43548</v>
      </c>
      <c r="B66" s="487"/>
      <c r="C66" s="489"/>
      <c r="D66" s="750"/>
      <c r="E66" s="491"/>
      <c r="F66" s="491"/>
      <c r="G66" s="690"/>
      <c r="H66" s="489"/>
      <c r="I66" s="490"/>
      <c r="J66" s="491"/>
      <c r="K66" s="491"/>
      <c r="L66" s="492"/>
      <c r="M66" s="492"/>
      <c r="N66" s="492"/>
      <c r="O66" s="493"/>
      <c r="P66" s="551"/>
      <c r="Q66" s="678"/>
      <c r="R66" s="679"/>
      <c r="S66" s="680"/>
      <c r="T66" s="680"/>
      <c r="U66" s="678" t="n">
        <v>0.4</v>
      </c>
      <c r="V66" s="500" t="n">
        <f aca="false">U66/$U$6</f>
        <v>0.0555555555555556</v>
      </c>
      <c r="W66" s="751"/>
      <c r="X66" s="500"/>
      <c r="Y66" s="751"/>
      <c r="Z66" s="751"/>
      <c r="AA66" s="551"/>
      <c r="AB66" s="500"/>
      <c r="AC66" s="495"/>
      <c r="AD66" s="508"/>
      <c r="AE66" s="551"/>
      <c r="AF66" s="551"/>
      <c r="AG66" s="508"/>
      <c r="AH66" s="495"/>
      <c r="AI66" s="551"/>
      <c r="AJ66" s="551"/>
      <c r="AK66" s="495"/>
      <c r="AL66" s="504"/>
      <c r="AM66" s="508"/>
      <c r="AN66" s="508"/>
      <c r="AO66" s="504"/>
      <c r="AP66" s="504"/>
      <c r="AQ66" s="551"/>
      <c r="AR66" s="508"/>
      <c r="AS66" s="495"/>
      <c r="AT66" s="508"/>
      <c r="AU66" s="752"/>
      <c r="AV66" s="500"/>
      <c r="AW66" s="753"/>
    </row>
    <row r="67" customFormat="false" ht="15.6" hidden="false" customHeight="false" outlineLevel="0" collapsed="false">
      <c r="A67" s="742" t="n">
        <v>43549</v>
      </c>
      <c r="B67" s="516"/>
      <c r="C67" s="404"/>
      <c r="D67" s="731"/>
      <c r="E67" s="406"/>
      <c r="F67" s="406"/>
      <c r="G67" s="688"/>
      <c r="H67" s="404"/>
      <c r="I67" s="405"/>
      <c r="J67" s="406"/>
      <c r="K67" s="406"/>
      <c r="L67" s="408"/>
      <c r="M67" s="408"/>
      <c r="N67" s="408"/>
      <c r="O67" s="409"/>
      <c r="P67" s="550"/>
      <c r="Q67" s="668"/>
      <c r="R67" s="669"/>
      <c r="S67" s="548"/>
      <c r="T67" s="548"/>
      <c r="U67" s="668" t="n">
        <v>0.41</v>
      </c>
      <c r="V67" s="451" t="n">
        <f aca="false">U67/$U$6</f>
        <v>0.0569444444444444</v>
      </c>
      <c r="W67" s="743"/>
      <c r="X67" s="451"/>
      <c r="Y67" s="743"/>
      <c r="Z67" s="743"/>
      <c r="AA67" s="744"/>
      <c r="AB67" s="451"/>
      <c r="AC67" s="440"/>
      <c r="AD67" s="745"/>
      <c r="AE67" s="550"/>
      <c r="AF67" s="550"/>
      <c r="AG67" s="465"/>
      <c r="AH67" s="440"/>
      <c r="AI67" s="550"/>
      <c r="AJ67" s="550"/>
      <c r="AK67" s="440"/>
      <c r="AL67" s="458"/>
      <c r="AM67" s="465"/>
      <c r="AN67" s="465"/>
      <c r="AO67" s="458"/>
      <c r="AP67" s="458"/>
      <c r="AQ67" s="550"/>
      <c r="AR67" s="745"/>
      <c r="AS67" s="596"/>
      <c r="AT67" s="745"/>
      <c r="AU67" s="746"/>
      <c r="AV67" s="451"/>
      <c r="AW67" s="747"/>
    </row>
    <row r="68" customFormat="false" ht="15.6" hidden="false" customHeight="false" outlineLevel="0" collapsed="false">
      <c r="A68" s="742" t="n">
        <v>43550</v>
      </c>
      <c r="B68" s="402"/>
      <c r="C68" s="404"/>
      <c r="D68" s="731"/>
      <c r="E68" s="406"/>
      <c r="F68" s="406"/>
      <c r="G68" s="732"/>
      <c r="H68" s="404"/>
      <c r="I68" s="405"/>
      <c r="J68" s="406"/>
      <c r="K68" s="406"/>
      <c r="L68" s="408"/>
      <c r="M68" s="408"/>
      <c r="N68" s="408"/>
      <c r="O68" s="409"/>
      <c r="P68" s="550"/>
      <c r="Q68" s="668"/>
      <c r="R68" s="669"/>
      <c r="S68" s="548"/>
      <c r="T68" s="548"/>
      <c r="U68" s="668" t="n">
        <v>0.4</v>
      </c>
      <c r="V68" s="451" t="n">
        <f aca="false">U68/$U$6</f>
        <v>0.0555555555555556</v>
      </c>
      <c r="W68" s="743"/>
      <c r="X68" s="451"/>
      <c r="Y68" s="743"/>
      <c r="Z68" s="743"/>
      <c r="AA68" s="744"/>
      <c r="AB68" s="451"/>
      <c r="AC68" s="440"/>
      <c r="AD68" s="745"/>
      <c r="AE68" s="550"/>
      <c r="AF68" s="550"/>
      <c r="AG68" s="465"/>
      <c r="AH68" s="440"/>
      <c r="AI68" s="550"/>
      <c r="AJ68" s="550"/>
      <c r="AK68" s="440"/>
      <c r="AL68" s="458"/>
      <c r="AM68" s="465"/>
      <c r="AN68" s="465"/>
      <c r="AO68" s="458"/>
      <c r="AP68" s="458"/>
      <c r="AQ68" s="550"/>
      <c r="AR68" s="745"/>
      <c r="AS68" s="596"/>
      <c r="AT68" s="745"/>
      <c r="AU68" s="746"/>
      <c r="AV68" s="451"/>
      <c r="AW68" s="747"/>
    </row>
    <row r="69" customFormat="false" ht="15.6" hidden="false" customHeight="false" outlineLevel="0" collapsed="false">
      <c r="A69" s="742" t="n">
        <v>43551</v>
      </c>
      <c r="B69" s="402"/>
      <c r="C69" s="404"/>
      <c r="D69" s="731"/>
      <c r="E69" s="406"/>
      <c r="F69" s="406"/>
      <c r="G69" s="732"/>
      <c r="H69" s="404"/>
      <c r="I69" s="405"/>
      <c r="J69" s="406"/>
      <c r="K69" s="406"/>
      <c r="L69" s="408"/>
      <c r="M69" s="408"/>
      <c r="N69" s="408"/>
      <c r="O69" s="409"/>
      <c r="P69" s="550"/>
      <c r="Q69" s="668"/>
      <c r="R69" s="669"/>
      <c r="S69" s="548"/>
      <c r="T69" s="548"/>
      <c r="U69" s="668" t="n">
        <v>0.4</v>
      </c>
      <c r="V69" s="451" t="n">
        <f aca="false">U69/$U$6</f>
        <v>0.0555555555555556</v>
      </c>
      <c r="W69" s="743"/>
      <c r="X69" s="451"/>
      <c r="Y69" s="743"/>
      <c r="Z69" s="743"/>
      <c r="AA69" s="744"/>
      <c r="AB69" s="451"/>
      <c r="AC69" s="440"/>
      <c r="AD69" s="745"/>
      <c r="AE69" s="550"/>
      <c r="AF69" s="550"/>
      <c r="AG69" s="465"/>
      <c r="AH69" s="440"/>
      <c r="AI69" s="550"/>
      <c r="AJ69" s="550"/>
      <c r="AK69" s="440"/>
      <c r="AL69" s="458"/>
      <c r="AM69" s="465"/>
      <c r="AN69" s="465"/>
      <c r="AO69" s="458"/>
      <c r="AP69" s="458"/>
      <c r="AQ69" s="550"/>
      <c r="AR69" s="745"/>
      <c r="AS69" s="596"/>
      <c r="AT69" s="745"/>
      <c r="AU69" s="746"/>
      <c r="AV69" s="451"/>
      <c r="AW69" s="747"/>
    </row>
    <row r="70" customFormat="false" ht="15.6" hidden="false" customHeight="false" outlineLevel="0" collapsed="false">
      <c r="A70" s="742" t="n">
        <v>43552</v>
      </c>
      <c r="B70" s="402"/>
      <c r="C70" s="404"/>
      <c r="D70" s="731"/>
      <c r="E70" s="406"/>
      <c r="F70" s="406"/>
      <c r="G70" s="732"/>
      <c r="H70" s="404"/>
      <c r="I70" s="405"/>
      <c r="J70" s="406"/>
      <c r="K70" s="406"/>
      <c r="L70" s="408"/>
      <c r="M70" s="408"/>
      <c r="N70" s="408"/>
      <c r="O70" s="409"/>
      <c r="P70" s="550"/>
      <c r="Q70" s="668"/>
      <c r="R70" s="669"/>
      <c r="S70" s="548"/>
      <c r="T70" s="548"/>
      <c r="U70" s="668" t="n">
        <v>0.43</v>
      </c>
      <c r="V70" s="451" t="n">
        <f aca="false">U70/$U$6</f>
        <v>0.0597222222222222</v>
      </c>
      <c r="W70" s="743"/>
      <c r="X70" s="451"/>
      <c r="Y70" s="743"/>
      <c r="Z70" s="743"/>
      <c r="AA70" s="744"/>
      <c r="AB70" s="451"/>
      <c r="AC70" s="440"/>
      <c r="AD70" s="745"/>
      <c r="AE70" s="550"/>
      <c r="AF70" s="550"/>
      <c r="AG70" s="465"/>
      <c r="AH70" s="440"/>
      <c r="AI70" s="550"/>
      <c r="AJ70" s="550"/>
      <c r="AK70" s="440"/>
      <c r="AL70" s="458"/>
      <c r="AM70" s="465"/>
      <c r="AN70" s="465"/>
      <c r="AO70" s="458"/>
      <c r="AP70" s="458"/>
      <c r="AQ70" s="550"/>
      <c r="AR70" s="745"/>
      <c r="AS70" s="596"/>
      <c r="AT70" s="745"/>
      <c r="AU70" s="746"/>
      <c r="AV70" s="451"/>
      <c r="AW70" s="747"/>
    </row>
    <row r="71" customFormat="false" ht="15.6" hidden="false" customHeight="false" outlineLevel="0" collapsed="false">
      <c r="A71" s="742" t="n">
        <v>43553</v>
      </c>
      <c r="B71" s="402"/>
      <c r="C71" s="404"/>
      <c r="D71" s="731"/>
      <c r="E71" s="406"/>
      <c r="F71" s="406"/>
      <c r="G71" s="732"/>
      <c r="H71" s="404"/>
      <c r="I71" s="405"/>
      <c r="J71" s="406"/>
      <c r="K71" s="406"/>
      <c r="L71" s="408"/>
      <c r="M71" s="408"/>
      <c r="N71" s="408"/>
      <c r="O71" s="409"/>
      <c r="P71" s="550"/>
      <c r="Q71" s="668"/>
      <c r="R71" s="669"/>
      <c r="S71" s="548"/>
      <c r="T71" s="548"/>
      <c r="U71" s="668" t="n">
        <v>0.4</v>
      </c>
      <c r="V71" s="451" t="n">
        <f aca="false">U71/$U$6</f>
        <v>0.0555555555555556</v>
      </c>
      <c r="W71" s="743"/>
      <c r="X71" s="451"/>
      <c r="Y71" s="743"/>
      <c r="Z71" s="743"/>
      <c r="AA71" s="744"/>
      <c r="AB71" s="451"/>
      <c r="AC71" s="440"/>
      <c r="AD71" s="745"/>
      <c r="AE71" s="550"/>
      <c r="AF71" s="550"/>
      <c r="AG71" s="465"/>
      <c r="AH71" s="440"/>
      <c r="AI71" s="550"/>
      <c r="AJ71" s="550"/>
      <c r="AK71" s="440"/>
      <c r="AL71" s="458"/>
      <c r="AM71" s="465"/>
      <c r="AN71" s="465"/>
      <c r="AO71" s="458"/>
      <c r="AP71" s="458"/>
      <c r="AQ71" s="550"/>
      <c r="AR71" s="745"/>
      <c r="AS71" s="596"/>
      <c r="AT71" s="745"/>
      <c r="AU71" s="746"/>
      <c r="AV71" s="451"/>
      <c r="AW71" s="747"/>
    </row>
    <row r="72" customFormat="false" ht="15.6" hidden="false" customHeight="false" outlineLevel="0" collapsed="false">
      <c r="A72" s="742" t="n">
        <v>43554</v>
      </c>
      <c r="B72" s="402"/>
      <c r="C72" s="404"/>
      <c r="D72" s="731"/>
      <c r="E72" s="406"/>
      <c r="F72" s="406"/>
      <c r="G72" s="732"/>
      <c r="H72" s="404"/>
      <c r="I72" s="405"/>
      <c r="J72" s="406"/>
      <c r="K72" s="406"/>
      <c r="L72" s="408"/>
      <c r="M72" s="408"/>
      <c r="N72" s="408"/>
      <c r="O72" s="409"/>
      <c r="P72" s="550"/>
      <c r="Q72" s="668"/>
      <c r="R72" s="669"/>
      <c r="S72" s="548"/>
      <c r="T72" s="548"/>
      <c r="U72" s="668" t="n">
        <v>0.4</v>
      </c>
      <c r="V72" s="451" t="n">
        <f aca="false">U72/$U$6</f>
        <v>0.0555555555555556</v>
      </c>
      <c r="W72" s="743"/>
      <c r="X72" s="451"/>
      <c r="Y72" s="743"/>
      <c r="Z72" s="743"/>
      <c r="AA72" s="744"/>
      <c r="AB72" s="451"/>
      <c r="AC72" s="440"/>
      <c r="AD72" s="745"/>
      <c r="AE72" s="550"/>
      <c r="AF72" s="550"/>
      <c r="AG72" s="465"/>
      <c r="AH72" s="440"/>
      <c r="AI72" s="550"/>
      <c r="AJ72" s="550"/>
      <c r="AK72" s="440"/>
      <c r="AL72" s="458"/>
      <c r="AM72" s="465"/>
      <c r="AN72" s="465"/>
      <c r="AO72" s="458"/>
      <c r="AP72" s="458"/>
      <c r="AQ72" s="550"/>
      <c r="AR72" s="745"/>
      <c r="AS72" s="596"/>
      <c r="AT72" s="745"/>
      <c r="AU72" s="746"/>
      <c r="AV72" s="451"/>
      <c r="AW72" s="747"/>
    </row>
    <row r="73" customFormat="false" ht="15.6" hidden="false" customHeight="false" outlineLevel="0" collapsed="false">
      <c r="A73" s="749" t="n">
        <v>43555</v>
      </c>
      <c r="B73" s="487"/>
      <c r="C73" s="489"/>
      <c r="D73" s="750"/>
      <c r="E73" s="491"/>
      <c r="F73" s="491"/>
      <c r="G73" s="690"/>
      <c r="H73" s="489"/>
      <c r="I73" s="490"/>
      <c r="J73" s="491"/>
      <c r="K73" s="491"/>
      <c r="L73" s="492"/>
      <c r="M73" s="492"/>
      <c r="N73" s="492"/>
      <c r="O73" s="493"/>
      <c r="P73" s="551"/>
      <c r="Q73" s="678"/>
      <c r="R73" s="679"/>
      <c r="S73" s="680"/>
      <c r="T73" s="680"/>
      <c r="U73" s="678" t="n">
        <v>0.41</v>
      </c>
      <c r="V73" s="500" t="n">
        <f aca="false">U73/$U$6</f>
        <v>0.0569444444444444</v>
      </c>
      <c r="W73" s="751"/>
      <c r="X73" s="500"/>
      <c r="Y73" s="751"/>
      <c r="Z73" s="751"/>
      <c r="AA73" s="551"/>
      <c r="AB73" s="500"/>
      <c r="AC73" s="495"/>
      <c r="AD73" s="508"/>
      <c r="AE73" s="551"/>
      <c r="AF73" s="551"/>
      <c r="AG73" s="508"/>
      <c r="AH73" s="495"/>
      <c r="AI73" s="551"/>
      <c r="AJ73" s="551"/>
      <c r="AK73" s="495"/>
      <c r="AL73" s="504"/>
      <c r="AM73" s="508"/>
      <c r="AN73" s="508"/>
      <c r="AO73" s="504"/>
      <c r="AP73" s="504"/>
      <c r="AQ73" s="551"/>
      <c r="AR73" s="508"/>
      <c r="AS73" s="495"/>
      <c r="AT73" s="508"/>
      <c r="AU73" s="752"/>
      <c r="AV73" s="500"/>
      <c r="AW73" s="753"/>
    </row>
    <row r="74" customFormat="false" ht="15.6" hidden="false" customHeight="false" outlineLevel="0" collapsed="false">
      <c r="A74" s="742" t="n">
        <v>43556</v>
      </c>
      <c r="B74" s="516"/>
      <c r="C74" s="404"/>
      <c r="D74" s="731"/>
      <c r="E74" s="406"/>
      <c r="F74" s="406"/>
      <c r="G74" s="688"/>
      <c r="H74" s="404"/>
      <c r="I74" s="405"/>
      <c r="J74" s="406"/>
      <c r="K74" s="406"/>
      <c r="L74" s="408"/>
      <c r="M74" s="408"/>
      <c r="N74" s="408"/>
      <c r="O74" s="409"/>
      <c r="P74" s="550"/>
      <c r="Q74" s="668"/>
      <c r="R74" s="669"/>
      <c r="S74" s="548"/>
      <c r="T74" s="548"/>
      <c r="U74" s="668" t="n">
        <v>0.85</v>
      </c>
      <c r="V74" s="451" t="n">
        <f aca="false">U74/$U$6</f>
        <v>0.118055555555556</v>
      </c>
      <c r="W74" s="743"/>
      <c r="X74" s="451"/>
      <c r="Y74" s="743"/>
      <c r="Z74" s="743"/>
      <c r="AA74" s="744"/>
      <c r="AB74" s="451"/>
      <c r="AC74" s="440"/>
      <c r="AD74" s="745"/>
      <c r="AE74" s="550"/>
      <c r="AF74" s="550"/>
      <c r="AG74" s="465"/>
      <c r="AH74" s="440"/>
      <c r="AI74" s="550"/>
      <c r="AJ74" s="550"/>
      <c r="AK74" s="440"/>
      <c r="AL74" s="458"/>
      <c r="AM74" s="465"/>
      <c r="AN74" s="465"/>
      <c r="AO74" s="458"/>
      <c r="AP74" s="458"/>
      <c r="AQ74" s="550"/>
      <c r="AR74" s="745"/>
      <c r="AS74" s="596"/>
      <c r="AT74" s="745"/>
      <c r="AU74" s="746"/>
      <c r="AV74" s="451"/>
      <c r="AW74" s="747"/>
    </row>
    <row r="75" customFormat="false" ht="15.6" hidden="false" customHeight="false" outlineLevel="0" collapsed="false">
      <c r="A75" s="742" t="n">
        <v>43557</v>
      </c>
      <c r="B75" s="402"/>
      <c r="C75" s="404"/>
      <c r="D75" s="731"/>
      <c r="E75" s="406"/>
      <c r="F75" s="406"/>
      <c r="G75" s="732"/>
      <c r="H75" s="404"/>
      <c r="I75" s="405"/>
      <c r="J75" s="406"/>
      <c r="K75" s="406"/>
      <c r="L75" s="408"/>
      <c r="M75" s="408"/>
      <c r="N75" s="408"/>
      <c r="O75" s="409"/>
      <c r="P75" s="550"/>
      <c r="Q75" s="668"/>
      <c r="R75" s="669"/>
      <c r="S75" s="548"/>
      <c r="T75" s="548"/>
      <c r="U75" s="668" t="n">
        <v>0.95</v>
      </c>
      <c r="V75" s="451" t="n">
        <f aca="false">U75/$U$6</f>
        <v>0.131944444444444</v>
      </c>
      <c r="W75" s="743"/>
      <c r="X75" s="451"/>
      <c r="Y75" s="743"/>
      <c r="Z75" s="743"/>
      <c r="AA75" s="744"/>
      <c r="AB75" s="451"/>
      <c r="AC75" s="440"/>
      <c r="AD75" s="745"/>
      <c r="AE75" s="550"/>
      <c r="AF75" s="550"/>
      <c r="AG75" s="465"/>
      <c r="AH75" s="440"/>
      <c r="AI75" s="550"/>
      <c r="AJ75" s="550"/>
      <c r="AK75" s="440"/>
      <c r="AL75" s="458"/>
      <c r="AM75" s="465"/>
      <c r="AN75" s="465"/>
      <c r="AO75" s="458"/>
      <c r="AP75" s="458"/>
      <c r="AQ75" s="550"/>
      <c r="AR75" s="745"/>
      <c r="AS75" s="596"/>
      <c r="AT75" s="745"/>
      <c r="AU75" s="746"/>
      <c r="AV75" s="451"/>
      <c r="AW75" s="747"/>
    </row>
    <row r="76" customFormat="false" ht="15.6" hidden="false" customHeight="false" outlineLevel="0" collapsed="false">
      <c r="A76" s="742" t="n">
        <v>43558</v>
      </c>
      <c r="B76" s="402"/>
      <c r="C76" s="404"/>
      <c r="D76" s="731"/>
      <c r="E76" s="406"/>
      <c r="F76" s="406"/>
      <c r="G76" s="732"/>
      <c r="H76" s="404"/>
      <c r="I76" s="405"/>
      <c r="J76" s="406"/>
      <c r="K76" s="406"/>
      <c r="L76" s="408"/>
      <c r="M76" s="408"/>
      <c r="N76" s="408"/>
      <c r="O76" s="409"/>
      <c r="P76" s="550"/>
      <c r="Q76" s="668"/>
      <c r="R76" s="669"/>
      <c r="S76" s="548"/>
      <c r="T76" s="548"/>
      <c r="U76" s="668" t="n">
        <v>1.25</v>
      </c>
      <c r="V76" s="451" t="n">
        <f aca="false">U76/$U$6</f>
        <v>0.173611111111111</v>
      </c>
      <c r="W76" s="743"/>
      <c r="X76" s="451"/>
      <c r="Y76" s="743"/>
      <c r="Z76" s="743"/>
      <c r="AA76" s="744"/>
      <c r="AB76" s="451"/>
      <c r="AC76" s="440"/>
      <c r="AD76" s="745"/>
      <c r="AE76" s="550"/>
      <c r="AF76" s="550"/>
      <c r="AG76" s="465"/>
      <c r="AH76" s="440"/>
      <c r="AI76" s="550"/>
      <c r="AJ76" s="550"/>
      <c r="AK76" s="440"/>
      <c r="AL76" s="458"/>
      <c r="AM76" s="465"/>
      <c r="AN76" s="465"/>
      <c r="AO76" s="458"/>
      <c r="AP76" s="458"/>
      <c r="AQ76" s="550"/>
      <c r="AR76" s="745"/>
      <c r="AS76" s="596"/>
      <c r="AT76" s="745"/>
      <c r="AU76" s="746"/>
      <c r="AV76" s="451"/>
      <c r="AW76" s="747"/>
    </row>
    <row r="77" customFormat="false" ht="15.6" hidden="false" customHeight="false" outlineLevel="0" collapsed="false">
      <c r="A77" s="742" t="n">
        <v>43559</v>
      </c>
      <c r="B77" s="402"/>
      <c r="C77" s="404"/>
      <c r="D77" s="731"/>
      <c r="E77" s="406"/>
      <c r="F77" s="406"/>
      <c r="G77" s="732"/>
      <c r="H77" s="404"/>
      <c r="I77" s="405"/>
      <c r="J77" s="406"/>
      <c r="K77" s="406"/>
      <c r="L77" s="408"/>
      <c r="M77" s="408"/>
      <c r="N77" s="408"/>
      <c r="O77" s="409"/>
      <c r="P77" s="550"/>
      <c r="Q77" s="668"/>
      <c r="R77" s="669"/>
      <c r="S77" s="548"/>
      <c r="T77" s="548"/>
      <c r="U77" s="668" t="n">
        <v>1.54</v>
      </c>
      <c r="V77" s="451" t="n">
        <f aca="false">U77/$U$6</f>
        <v>0.213888888888889</v>
      </c>
      <c r="W77" s="743"/>
      <c r="X77" s="451"/>
      <c r="Y77" s="743"/>
      <c r="Z77" s="743"/>
      <c r="AA77" s="744"/>
      <c r="AB77" s="451"/>
      <c r="AC77" s="440"/>
      <c r="AD77" s="745"/>
      <c r="AE77" s="550"/>
      <c r="AF77" s="550"/>
      <c r="AG77" s="465"/>
      <c r="AH77" s="440"/>
      <c r="AI77" s="550"/>
      <c r="AJ77" s="550"/>
      <c r="AK77" s="440"/>
      <c r="AL77" s="458"/>
      <c r="AM77" s="465"/>
      <c r="AN77" s="465"/>
      <c r="AO77" s="458"/>
      <c r="AP77" s="458"/>
      <c r="AQ77" s="550"/>
      <c r="AR77" s="745"/>
      <c r="AS77" s="596"/>
      <c r="AT77" s="745"/>
      <c r="AU77" s="746"/>
      <c r="AV77" s="451"/>
      <c r="AW77" s="747"/>
    </row>
    <row r="78" customFormat="false" ht="15.6" hidden="false" customHeight="false" outlineLevel="0" collapsed="false">
      <c r="A78" s="742" t="n">
        <v>43560</v>
      </c>
      <c r="B78" s="402"/>
      <c r="C78" s="404"/>
      <c r="D78" s="731"/>
      <c r="E78" s="406"/>
      <c r="F78" s="406"/>
      <c r="G78" s="732"/>
      <c r="H78" s="404"/>
      <c r="I78" s="405"/>
      <c r="J78" s="406"/>
      <c r="K78" s="406"/>
      <c r="L78" s="408"/>
      <c r="M78" s="408"/>
      <c r="N78" s="408"/>
      <c r="O78" s="409"/>
      <c r="P78" s="550"/>
      <c r="Q78" s="668"/>
      <c r="R78" s="669"/>
      <c r="S78" s="548"/>
      <c r="T78" s="548"/>
      <c r="U78" s="668" t="n">
        <v>1.67</v>
      </c>
      <c r="V78" s="451" t="n">
        <f aca="false">U78/$U$6</f>
        <v>0.231944444444444</v>
      </c>
      <c r="W78" s="743"/>
      <c r="X78" s="451"/>
      <c r="Y78" s="743"/>
      <c r="Z78" s="743"/>
      <c r="AA78" s="744"/>
      <c r="AB78" s="451"/>
      <c r="AC78" s="440"/>
      <c r="AD78" s="745"/>
      <c r="AE78" s="550"/>
      <c r="AF78" s="550"/>
      <c r="AG78" s="465"/>
      <c r="AH78" s="440"/>
      <c r="AI78" s="550"/>
      <c r="AJ78" s="550"/>
      <c r="AK78" s="440"/>
      <c r="AL78" s="458"/>
      <c r="AM78" s="465"/>
      <c r="AN78" s="465"/>
      <c r="AO78" s="458"/>
      <c r="AP78" s="458"/>
      <c r="AQ78" s="550"/>
      <c r="AR78" s="745"/>
      <c r="AS78" s="596"/>
      <c r="AT78" s="745"/>
      <c r="AU78" s="746"/>
      <c r="AV78" s="451"/>
      <c r="AW78" s="747"/>
    </row>
    <row r="79" customFormat="false" ht="15.6" hidden="false" customHeight="false" outlineLevel="0" collapsed="false">
      <c r="A79" s="742" t="n">
        <v>43561</v>
      </c>
      <c r="B79" s="402"/>
      <c r="C79" s="404"/>
      <c r="D79" s="731"/>
      <c r="E79" s="406"/>
      <c r="F79" s="406"/>
      <c r="G79" s="732"/>
      <c r="H79" s="404"/>
      <c r="I79" s="405"/>
      <c r="J79" s="406"/>
      <c r="K79" s="406"/>
      <c r="L79" s="408"/>
      <c r="M79" s="408"/>
      <c r="N79" s="408"/>
      <c r="O79" s="409"/>
      <c r="P79" s="550"/>
      <c r="Q79" s="668"/>
      <c r="R79" s="669"/>
      <c r="S79" s="548"/>
      <c r="T79" s="548"/>
      <c r="U79" s="668" t="n">
        <v>1.81</v>
      </c>
      <c r="V79" s="451" t="n">
        <f aca="false">U79/$U$6</f>
        <v>0.251388888888889</v>
      </c>
      <c r="W79" s="743"/>
      <c r="X79" s="451"/>
      <c r="Y79" s="743"/>
      <c r="Z79" s="743"/>
      <c r="AA79" s="744"/>
      <c r="AB79" s="451"/>
      <c r="AC79" s="440"/>
      <c r="AD79" s="745"/>
      <c r="AE79" s="550"/>
      <c r="AF79" s="550"/>
      <c r="AG79" s="465"/>
      <c r="AH79" s="440"/>
      <c r="AI79" s="550"/>
      <c r="AJ79" s="550"/>
      <c r="AK79" s="440"/>
      <c r="AL79" s="458"/>
      <c r="AM79" s="465"/>
      <c r="AN79" s="465"/>
      <c r="AO79" s="458"/>
      <c r="AP79" s="458"/>
      <c r="AQ79" s="550"/>
      <c r="AR79" s="745"/>
      <c r="AS79" s="596"/>
      <c r="AT79" s="745"/>
      <c r="AU79" s="746"/>
      <c r="AV79" s="451"/>
      <c r="AW79" s="747"/>
    </row>
    <row r="80" customFormat="false" ht="15.6" hidden="false" customHeight="false" outlineLevel="0" collapsed="false">
      <c r="A80" s="749" t="n">
        <v>43562</v>
      </c>
      <c r="B80" s="487"/>
      <c r="C80" s="489"/>
      <c r="D80" s="750"/>
      <c r="E80" s="491"/>
      <c r="F80" s="491"/>
      <c r="G80" s="690"/>
      <c r="H80" s="489"/>
      <c r="I80" s="490"/>
      <c r="J80" s="491"/>
      <c r="K80" s="491"/>
      <c r="L80" s="492"/>
      <c r="M80" s="492"/>
      <c r="N80" s="492"/>
      <c r="O80" s="493"/>
      <c r="P80" s="551"/>
      <c r="Q80" s="678"/>
      <c r="R80" s="679"/>
      <c r="S80" s="680"/>
      <c r="T80" s="680"/>
      <c r="U80" s="678" t="n">
        <v>2.02</v>
      </c>
      <c r="V80" s="500" t="n">
        <f aca="false">U80/$U$6</f>
        <v>0.280555555555556</v>
      </c>
      <c r="W80" s="751"/>
      <c r="X80" s="500"/>
      <c r="Y80" s="751"/>
      <c r="Z80" s="751"/>
      <c r="AA80" s="551"/>
      <c r="AB80" s="500"/>
      <c r="AC80" s="495"/>
      <c r="AD80" s="508"/>
      <c r="AE80" s="551"/>
      <c r="AF80" s="551"/>
      <c r="AG80" s="508"/>
      <c r="AH80" s="495"/>
      <c r="AI80" s="551"/>
      <c r="AJ80" s="551"/>
      <c r="AK80" s="495"/>
      <c r="AL80" s="504"/>
      <c r="AM80" s="508"/>
      <c r="AN80" s="508"/>
      <c r="AO80" s="504"/>
      <c r="AP80" s="504"/>
      <c r="AQ80" s="551"/>
      <c r="AR80" s="508"/>
      <c r="AS80" s="495"/>
      <c r="AT80" s="508"/>
      <c r="AU80" s="752"/>
      <c r="AV80" s="500"/>
      <c r="AW80" s="753"/>
    </row>
    <row r="81" customFormat="false" ht="15.6" hidden="false" customHeight="false" outlineLevel="0" collapsed="false">
      <c r="A81" s="742" t="n">
        <v>43563</v>
      </c>
      <c r="B81" s="516"/>
      <c r="C81" s="404"/>
      <c r="D81" s="731"/>
      <c r="E81" s="406"/>
      <c r="F81" s="406"/>
      <c r="G81" s="688"/>
      <c r="H81" s="404"/>
      <c r="I81" s="405"/>
      <c r="J81" s="406"/>
      <c r="K81" s="406"/>
      <c r="L81" s="408"/>
      <c r="M81" s="408"/>
      <c r="N81" s="408"/>
      <c r="O81" s="409"/>
      <c r="P81" s="550"/>
      <c r="Q81" s="668"/>
      <c r="R81" s="669"/>
      <c r="S81" s="548"/>
      <c r="T81" s="548"/>
      <c r="U81" s="668" t="n">
        <v>2.39</v>
      </c>
      <c r="V81" s="451" t="n">
        <f aca="false">U81/$U$6</f>
        <v>0.331944444444444</v>
      </c>
      <c r="W81" s="743"/>
      <c r="X81" s="451"/>
      <c r="Y81" s="743"/>
      <c r="Z81" s="743"/>
      <c r="AA81" s="744"/>
      <c r="AB81" s="451"/>
      <c r="AC81" s="440"/>
      <c r="AD81" s="745"/>
      <c r="AE81" s="550"/>
      <c r="AF81" s="550"/>
      <c r="AG81" s="465"/>
      <c r="AH81" s="440"/>
      <c r="AI81" s="550"/>
      <c r="AJ81" s="550"/>
      <c r="AK81" s="440"/>
      <c r="AL81" s="458"/>
      <c r="AM81" s="465"/>
      <c r="AN81" s="465"/>
      <c r="AO81" s="458"/>
      <c r="AP81" s="458"/>
      <c r="AQ81" s="550"/>
      <c r="AR81" s="745"/>
      <c r="AS81" s="596"/>
      <c r="AT81" s="745"/>
      <c r="AU81" s="746"/>
      <c r="AV81" s="451"/>
      <c r="AW81" s="747"/>
    </row>
    <row r="82" customFormat="false" ht="15.6" hidden="false" customHeight="false" outlineLevel="0" collapsed="false">
      <c r="A82" s="742" t="n">
        <v>43564</v>
      </c>
      <c r="B82" s="516"/>
      <c r="C82" s="404"/>
      <c r="D82" s="731"/>
      <c r="E82" s="406"/>
      <c r="F82" s="406"/>
      <c r="G82" s="688"/>
      <c r="H82" s="404"/>
      <c r="I82" s="405"/>
      <c r="J82" s="406"/>
      <c r="K82" s="406"/>
      <c r="L82" s="408"/>
      <c r="M82" s="408"/>
      <c r="N82" s="408"/>
      <c r="O82" s="409"/>
      <c r="P82" s="550"/>
      <c r="Q82" s="668"/>
      <c r="R82" s="669"/>
      <c r="S82" s="548"/>
      <c r="T82" s="548"/>
      <c r="U82" s="668" t="n">
        <v>2.4</v>
      </c>
      <c r="V82" s="451" t="n">
        <f aca="false">U82/$U$6</f>
        <v>0.333333333333333</v>
      </c>
      <c r="W82" s="743"/>
      <c r="X82" s="451"/>
      <c r="Y82" s="743"/>
      <c r="Z82" s="743"/>
      <c r="AA82" s="744"/>
      <c r="AB82" s="451"/>
      <c r="AC82" s="440"/>
      <c r="AD82" s="745"/>
      <c r="AE82" s="550"/>
      <c r="AF82" s="550"/>
      <c r="AG82" s="465"/>
      <c r="AH82" s="440"/>
      <c r="AI82" s="550"/>
      <c r="AJ82" s="550"/>
      <c r="AK82" s="440"/>
      <c r="AL82" s="458"/>
      <c r="AM82" s="465"/>
      <c r="AN82" s="465"/>
      <c r="AO82" s="458"/>
      <c r="AP82" s="458"/>
      <c r="AQ82" s="550"/>
      <c r="AR82" s="745"/>
      <c r="AS82" s="596"/>
      <c r="AT82" s="745"/>
      <c r="AU82" s="746"/>
      <c r="AV82" s="451"/>
      <c r="AW82" s="747"/>
    </row>
    <row r="83" customFormat="false" ht="15.6" hidden="false" customHeight="false" outlineLevel="0" collapsed="false">
      <c r="A83" s="742" t="n">
        <v>43565</v>
      </c>
      <c r="B83" s="516"/>
      <c r="C83" s="404"/>
      <c r="D83" s="731"/>
      <c r="E83" s="406"/>
      <c r="F83" s="406"/>
      <c r="G83" s="688"/>
      <c r="H83" s="404"/>
      <c r="I83" s="405"/>
      <c r="J83" s="406"/>
      <c r="K83" s="406"/>
      <c r="L83" s="408"/>
      <c r="M83" s="408"/>
      <c r="N83" s="408"/>
      <c r="O83" s="409"/>
      <c r="P83" s="550"/>
      <c r="Q83" s="668"/>
      <c r="R83" s="669"/>
      <c r="S83" s="548"/>
      <c r="T83" s="548"/>
      <c r="U83" s="668" t="n">
        <v>2.52</v>
      </c>
      <c r="V83" s="451" t="n">
        <f aca="false">U83/$U$6</f>
        <v>0.35</v>
      </c>
      <c r="W83" s="743"/>
      <c r="X83" s="451"/>
      <c r="Y83" s="743"/>
      <c r="Z83" s="743"/>
      <c r="AA83" s="744"/>
      <c r="AB83" s="451"/>
      <c r="AC83" s="440"/>
      <c r="AD83" s="745"/>
      <c r="AE83" s="550"/>
      <c r="AF83" s="550"/>
      <c r="AG83" s="465"/>
      <c r="AH83" s="440"/>
      <c r="AI83" s="550"/>
      <c r="AJ83" s="550"/>
      <c r="AK83" s="440"/>
      <c r="AL83" s="458"/>
      <c r="AM83" s="465"/>
      <c r="AN83" s="465"/>
      <c r="AO83" s="458"/>
      <c r="AP83" s="458"/>
      <c r="AQ83" s="550"/>
      <c r="AR83" s="745"/>
      <c r="AS83" s="596"/>
      <c r="AT83" s="745"/>
      <c r="AU83" s="746"/>
      <c r="AV83" s="451"/>
      <c r="AW83" s="747"/>
    </row>
    <row r="84" customFormat="false" ht="15.6" hidden="false" customHeight="false" outlineLevel="0" collapsed="false">
      <c r="A84" s="742" t="n">
        <v>43566</v>
      </c>
      <c r="B84" s="516"/>
      <c r="C84" s="404"/>
      <c r="D84" s="731"/>
      <c r="E84" s="406"/>
      <c r="F84" s="406"/>
      <c r="G84" s="688"/>
      <c r="H84" s="404"/>
      <c r="I84" s="405"/>
      <c r="J84" s="406"/>
      <c r="K84" s="406"/>
      <c r="L84" s="408"/>
      <c r="M84" s="408"/>
      <c r="N84" s="408"/>
      <c r="O84" s="409"/>
      <c r="P84" s="550"/>
      <c r="Q84" s="668"/>
      <c r="R84" s="669"/>
      <c r="S84" s="548"/>
      <c r="T84" s="548"/>
      <c r="U84" s="668" t="n">
        <v>3.18</v>
      </c>
      <c r="V84" s="451" t="n">
        <f aca="false">U84/$U$6</f>
        <v>0.441666666666667</v>
      </c>
      <c r="W84" s="743"/>
      <c r="X84" s="451"/>
      <c r="Y84" s="743"/>
      <c r="Z84" s="743"/>
      <c r="AA84" s="744"/>
      <c r="AB84" s="451"/>
      <c r="AC84" s="440"/>
      <c r="AD84" s="745"/>
      <c r="AE84" s="550"/>
      <c r="AF84" s="550"/>
      <c r="AG84" s="465"/>
      <c r="AH84" s="440"/>
      <c r="AI84" s="550"/>
      <c r="AJ84" s="550"/>
      <c r="AK84" s="440"/>
      <c r="AL84" s="458"/>
      <c r="AM84" s="465"/>
      <c r="AN84" s="465"/>
      <c r="AO84" s="458"/>
      <c r="AP84" s="458"/>
      <c r="AQ84" s="550"/>
      <c r="AR84" s="745"/>
      <c r="AS84" s="596"/>
      <c r="AT84" s="745"/>
      <c r="AU84" s="746"/>
      <c r="AV84" s="451"/>
      <c r="AW84" s="747"/>
    </row>
    <row r="85" customFormat="false" ht="15.6" hidden="false" customHeight="false" outlineLevel="0" collapsed="false">
      <c r="A85" s="742" t="n">
        <v>43567</v>
      </c>
      <c r="B85" s="516"/>
      <c r="C85" s="404"/>
      <c r="D85" s="731"/>
      <c r="E85" s="406"/>
      <c r="F85" s="406"/>
      <c r="G85" s="688"/>
      <c r="H85" s="404"/>
      <c r="I85" s="405"/>
      <c r="J85" s="406"/>
      <c r="K85" s="406"/>
      <c r="L85" s="408"/>
      <c r="M85" s="408"/>
      <c r="N85" s="408"/>
      <c r="O85" s="409"/>
      <c r="P85" s="550"/>
      <c r="Q85" s="668"/>
      <c r="R85" s="669"/>
      <c r="S85" s="548"/>
      <c r="T85" s="548"/>
      <c r="U85" s="668" t="n">
        <v>3.49</v>
      </c>
      <c r="V85" s="451" t="n">
        <f aca="false">U85/$U$6</f>
        <v>0.484722222222222</v>
      </c>
      <c r="W85" s="743"/>
      <c r="X85" s="451"/>
      <c r="Y85" s="743"/>
      <c r="Z85" s="743"/>
      <c r="AA85" s="744"/>
      <c r="AB85" s="451"/>
      <c r="AC85" s="440"/>
      <c r="AD85" s="745"/>
      <c r="AE85" s="550"/>
      <c r="AF85" s="550"/>
      <c r="AG85" s="465"/>
      <c r="AH85" s="440"/>
      <c r="AI85" s="550"/>
      <c r="AJ85" s="550"/>
      <c r="AK85" s="440"/>
      <c r="AL85" s="458"/>
      <c r="AM85" s="465"/>
      <c r="AN85" s="465"/>
      <c r="AO85" s="458"/>
      <c r="AP85" s="458"/>
      <c r="AQ85" s="550"/>
      <c r="AR85" s="745"/>
      <c r="AS85" s="596"/>
      <c r="AT85" s="745"/>
      <c r="AU85" s="746"/>
      <c r="AV85" s="451"/>
      <c r="AW85" s="747"/>
    </row>
    <row r="86" customFormat="false" ht="15.6" hidden="false" customHeight="false" outlineLevel="0" collapsed="false">
      <c r="A86" s="742" t="n">
        <v>43568</v>
      </c>
      <c r="B86" s="516"/>
      <c r="C86" s="404"/>
      <c r="D86" s="731"/>
      <c r="E86" s="406"/>
      <c r="F86" s="406"/>
      <c r="G86" s="688"/>
      <c r="H86" s="404"/>
      <c r="I86" s="405"/>
      <c r="J86" s="406"/>
      <c r="K86" s="406"/>
      <c r="L86" s="408"/>
      <c r="M86" s="408"/>
      <c r="N86" s="408"/>
      <c r="O86" s="409"/>
      <c r="P86" s="550"/>
      <c r="Q86" s="668"/>
      <c r="R86" s="669"/>
      <c r="S86" s="548"/>
      <c r="T86" s="548"/>
      <c r="U86" s="668" t="n">
        <v>3.5</v>
      </c>
      <c r="V86" s="451" t="n">
        <f aca="false">U86/$U$6</f>
        <v>0.486111111111111</v>
      </c>
      <c r="W86" s="743"/>
      <c r="X86" s="451"/>
      <c r="Y86" s="743"/>
      <c r="Z86" s="743"/>
      <c r="AA86" s="744"/>
      <c r="AB86" s="451"/>
      <c r="AC86" s="440"/>
      <c r="AD86" s="745"/>
      <c r="AE86" s="550"/>
      <c r="AF86" s="550"/>
      <c r="AG86" s="465"/>
      <c r="AH86" s="440"/>
      <c r="AI86" s="550"/>
      <c r="AJ86" s="550"/>
      <c r="AK86" s="440"/>
      <c r="AL86" s="458"/>
      <c r="AM86" s="465"/>
      <c r="AN86" s="465"/>
      <c r="AO86" s="458"/>
      <c r="AP86" s="458"/>
      <c r="AQ86" s="550"/>
      <c r="AR86" s="745"/>
      <c r="AS86" s="596"/>
      <c r="AT86" s="745"/>
      <c r="AU86" s="746"/>
      <c r="AV86" s="451"/>
      <c r="AW86" s="747"/>
    </row>
    <row r="87" customFormat="false" ht="15.6" hidden="false" customHeight="false" outlineLevel="0" collapsed="false">
      <c r="A87" s="749" t="n">
        <v>43569</v>
      </c>
      <c r="B87" s="487"/>
      <c r="C87" s="489"/>
      <c r="D87" s="750"/>
      <c r="E87" s="491"/>
      <c r="F87" s="491"/>
      <c r="G87" s="690"/>
      <c r="H87" s="489"/>
      <c r="I87" s="490"/>
      <c r="J87" s="491"/>
      <c r="K87" s="491"/>
      <c r="L87" s="492"/>
      <c r="M87" s="492"/>
      <c r="N87" s="492"/>
      <c r="O87" s="493"/>
      <c r="P87" s="551"/>
      <c r="Q87" s="678"/>
      <c r="R87" s="679"/>
      <c r="S87" s="680"/>
      <c r="T87" s="680"/>
      <c r="U87" s="678" t="n">
        <v>3.48</v>
      </c>
      <c r="V87" s="500" t="n">
        <f aca="false">U87/$U$6</f>
        <v>0.483333333333333</v>
      </c>
      <c r="W87" s="751"/>
      <c r="X87" s="500"/>
      <c r="Y87" s="751"/>
      <c r="Z87" s="751"/>
      <c r="AA87" s="551"/>
      <c r="AB87" s="500"/>
      <c r="AC87" s="495"/>
      <c r="AD87" s="508"/>
      <c r="AE87" s="551"/>
      <c r="AF87" s="551"/>
      <c r="AG87" s="508"/>
      <c r="AH87" s="495"/>
      <c r="AI87" s="551"/>
      <c r="AJ87" s="551"/>
      <c r="AK87" s="495"/>
      <c r="AL87" s="504"/>
      <c r="AM87" s="508"/>
      <c r="AN87" s="508"/>
      <c r="AO87" s="504"/>
      <c r="AP87" s="504"/>
      <c r="AQ87" s="551"/>
      <c r="AR87" s="508"/>
      <c r="AS87" s="495"/>
      <c r="AT87" s="508"/>
      <c r="AU87" s="752"/>
      <c r="AV87" s="500"/>
      <c r="AW87" s="753"/>
    </row>
    <row r="88" customFormat="false" ht="15.6" hidden="false" customHeight="false" outlineLevel="0" collapsed="false">
      <c r="A88" s="742" t="n">
        <v>43570</v>
      </c>
      <c r="B88" s="516"/>
      <c r="C88" s="404"/>
      <c r="D88" s="731"/>
      <c r="E88" s="406"/>
      <c r="F88" s="406"/>
      <c r="G88" s="688"/>
      <c r="H88" s="404"/>
      <c r="I88" s="405"/>
      <c r="J88" s="406"/>
      <c r="K88" s="406"/>
      <c r="L88" s="408"/>
      <c r="M88" s="408"/>
      <c r="N88" s="408"/>
      <c r="O88" s="409"/>
      <c r="P88" s="550"/>
      <c r="Q88" s="668"/>
      <c r="R88" s="669"/>
      <c r="S88" s="548"/>
      <c r="T88" s="548"/>
      <c r="U88" s="668" t="n">
        <v>3.48</v>
      </c>
      <c r="V88" s="451" t="n">
        <f aca="false">U88/$U$6</f>
        <v>0.483333333333333</v>
      </c>
      <c r="W88" s="743"/>
      <c r="X88" s="451"/>
      <c r="Y88" s="743"/>
      <c r="Z88" s="743"/>
      <c r="AA88" s="744"/>
      <c r="AB88" s="451"/>
      <c r="AC88" s="440"/>
      <c r="AD88" s="745"/>
      <c r="AE88" s="550"/>
      <c r="AF88" s="550"/>
      <c r="AG88" s="465"/>
      <c r="AH88" s="440"/>
      <c r="AI88" s="550"/>
      <c r="AJ88" s="550"/>
      <c r="AK88" s="440"/>
      <c r="AL88" s="458"/>
      <c r="AM88" s="465"/>
      <c r="AN88" s="465"/>
      <c r="AO88" s="458"/>
      <c r="AP88" s="458"/>
      <c r="AQ88" s="550"/>
      <c r="AR88" s="745"/>
      <c r="AS88" s="596"/>
      <c r="AT88" s="745"/>
      <c r="AU88" s="746"/>
      <c r="AV88" s="451"/>
      <c r="AW88" s="747"/>
    </row>
    <row r="89" customFormat="false" ht="15.6" hidden="false" customHeight="false" outlineLevel="0" collapsed="false">
      <c r="A89" s="742" t="n">
        <v>43571</v>
      </c>
      <c r="B89" s="516"/>
      <c r="C89" s="404"/>
      <c r="D89" s="731"/>
      <c r="E89" s="406"/>
      <c r="F89" s="406"/>
      <c r="G89" s="688"/>
      <c r="H89" s="404"/>
      <c r="I89" s="405"/>
      <c r="J89" s="406"/>
      <c r="K89" s="406"/>
      <c r="L89" s="408"/>
      <c r="M89" s="408"/>
      <c r="N89" s="408"/>
      <c r="O89" s="409"/>
      <c r="P89" s="550"/>
      <c r="Q89" s="668"/>
      <c r="R89" s="669"/>
      <c r="S89" s="548"/>
      <c r="T89" s="548"/>
      <c r="U89" s="668" t="n">
        <v>3.47</v>
      </c>
      <c r="V89" s="451" t="n">
        <f aca="false">U89/$U$6</f>
        <v>0.481944444444444</v>
      </c>
      <c r="W89" s="743"/>
      <c r="X89" s="451"/>
      <c r="Y89" s="743"/>
      <c r="Z89" s="743"/>
      <c r="AA89" s="744"/>
      <c r="AB89" s="451"/>
      <c r="AC89" s="440"/>
      <c r="AD89" s="745"/>
      <c r="AE89" s="550"/>
      <c r="AF89" s="550"/>
      <c r="AG89" s="465"/>
      <c r="AH89" s="440"/>
      <c r="AI89" s="550"/>
      <c r="AJ89" s="550"/>
      <c r="AK89" s="440"/>
      <c r="AL89" s="458"/>
      <c r="AM89" s="465"/>
      <c r="AN89" s="465"/>
      <c r="AO89" s="458"/>
      <c r="AP89" s="458"/>
      <c r="AQ89" s="550"/>
      <c r="AR89" s="745"/>
      <c r="AS89" s="596"/>
      <c r="AT89" s="745"/>
      <c r="AU89" s="746"/>
      <c r="AV89" s="451"/>
      <c r="AW89" s="747"/>
    </row>
    <row r="90" customFormat="false" ht="15.6" hidden="false" customHeight="false" outlineLevel="0" collapsed="false">
      <c r="A90" s="742" t="n">
        <v>43572</v>
      </c>
      <c r="B90" s="516"/>
      <c r="C90" s="404"/>
      <c r="D90" s="731"/>
      <c r="E90" s="406"/>
      <c r="F90" s="406"/>
      <c r="G90" s="688"/>
      <c r="H90" s="404"/>
      <c r="I90" s="405"/>
      <c r="J90" s="406"/>
      <c r="K90" s="406"/>
      <c r="L90" s="408"/>
      <c r="M90" s="408"/>
      <c r="N90" s="408"/>
      <c r="O90" s="409"/>
      <c r="P90" s="550"/>
      <c r="Q90" s="668"/>
      <c r="R90" s="669"/>
      <c r="S90" s="548"/>
      <c r="T90" s="548"/>
      <c r="U90" s="668" t="n">
        <v>3.45</v>
      </c>
      <c r="V90" s="451" t="n">
        <f aca="false">U90/$U$6</f>
        <v>0.479166666666667</v>
      </c>
      <c r="W90" s="743"/>
      <c r="X90" s="451"/>
      <c r="Y90" s="743"/>
      <c r="Z90" s="743"/>
      <c r="AA90" s="744"/>
      <c r="AB90" s="451"/>
      <c r="AC90" s="440"/>
      <c r="AD90" s="745"/>
      <c r="AE90" s="550"/>
      <c r="AF90" s="550"/>
      <c r="AG90" s="465"/>
      <c r="AH90" s="440"/>
      <c r="AI90" s="550"/>
      <c r="AJ90" s="550"/>
      <c r="AK90" s="440"/>
      <c r="AL90" s="458"/>
      <c r="AM90" s="465"/>
      <c r="AN90" s="465"/>
      <c r="AO90" s="458"/>
      <c r="AP90" s="458"/>
      <c r="AQ90" s="550"/>
      <c r="AR90" s="745"/>
      <c r="AS90" s="596"/>
      <c r="AT90" s="745"/>
      <c r="AU90" s="746"/>
      <c r="AV90" s="451"/>
      <c r="AW90" s="747"/>
    </row>
    <row r="91" customFormat="false" ht="15.6" hidden="false" customHeight="false" outlineLevel="0" collapsed="false">
      <c r="A91" s="742" t="n">
        <v>43573</v>
      </c>
      <c r="B91" s="516"/>
      <c r="C91" s="404"/>
      <c r="D91" s="731"/>
      <c r="E91" s="406"/>
      <c r="F91" s="406"/>
      <c r="G91" s="688"/>
      <c r="H91" s="404"/>
      <c r="I91" s="405"/>
      <c r="J91" s="406"/>
      <c r="K91" s="406"/>
      <c r="L91" s="408"/>
      <c r="M91" s="408"/>
      <c r="N91" s="408"/>
      <c r="O91" s="409"/>
      <c r="P91" s="550"/>
      <c r="Q91" s="668"/>
      <c r="R91" s="669"/>
      <c r="S91" s="548"/>
      <c r="T91" s="548"/>
      <c r="U91" s="668" t="n">
        <v>3.39</v>
      </c>
      <c r="V91" s="451" t="n">
        <f aca="false">U91/$U$6</f>
        <v>0.470833333333333</v>
      </c>
      <c r="W91" s="743"/>
      <c r="X91" s="451"/>
      <c r="Y91" s="743"/>
      <c r="Z91" s="743"/>
      <c r="AA91" s="744"/>
      <c r="AB91" s="451"/>
      <c r="AC91" s="440"/>
      <c r="AD91" s="745"/>
      <c r="AE91" s="550"/>
      <c r="AF91" s="550"/>
      <c r="AG91" s="465"/>
      <c r="AH91" s="440"/>
      <c r="AI91" s="550"/>
      <c r="AJ91" s="550"/>
      <c r="AK91" s="440"/>
      <c r="AL91" s="458"/>
      <c r="AM91" s="465"/>
      <c r="AN91" s="465"/>
      <c r="AO91" s="458"/>
      <c r="AP91" s="458"/>
      <c r="AQ91" s="550"/>
      <c r="AR91" s="745"/>
      <c r="AS91" s="596"/>
      <c r="AT91" s="745"/>
      <c r="AU91" s="746"/>
      <c r="AV91" s="451"/>
      <c r="AW91" s="747"/>
    </row>
    <row r="92" customFormat="false" ht="15.6" hidden="false" customHeight="false" outlineLevel="0" collapsed="false">
      <c r="A92" s="742" t="n">
        <v>43574</v>
      </c>
      <c r="B92" s="516"/>
      <c r="C92" s="404"/>
      <c r="D92" s="731"/>
      <c r="E92" s="406"/>
      <c r="F92" s="406"/>
      <c r="G92" s="688"/>
      <c r="H92" s="404"/>
      <c r="I92" s="405"/>
      <c r="J92" s="406"/>
      <c r="K92" s="406"/>
      <c r="L92" s="408"/>
      <c r="M92" s="408"/>
      <c r="N92" s="408"/>
      <c r="O92" s="409"/>
      <c r="P92" s="550"/>
      <c r="Q92" s="668"/>
      <c r="R92" s="669"/>
      <c r="S92" s="548"/>
      <c r="T92" s="548"/>
      <c r="U92" s="668" t="n">
        <v>3.35</v>
      </c>
      <c r="V92" s="451" t="n">
        <f aca="false">U92/$U$6</f>
        <v>0.465277777777778</v>
      </c>
      <c r="W92" s="743"/>
      <c r="X92" s="451"/>
      <c r="Y92" s="743"/>
      <c r="Z92" s="743"/>
      <c r="AA92" s="744"/>
      <c r="AB92" s="451"/>
      <c r="AC92" s="440"/>
      <c r="AD92" s="745"/>
      <c r="AE92" s="550"/>
      <c r="AF92" s="550"/>
      <c r="AG92" s="465"/>
      <c r="AH92" s="440"/>
      <c r="AI92" s="550"/>
      <c r="AJ92" s="550"/>
      <c r="AK92" s="440"/>
      <c r="AL92" s="458"/>
      <c r="AM92" s="465"/>
      <c r="AN92" s="465"/>
      <c r="AO92" s="458"/>
      <c r="AP92" s="458"/>
      <c r="AQ92" s="550"/>
      <c r="AR92" s="745"/>
      <c r="AS92" s="596"/>
      <c r="AT92" s="745"/>
      <c r="AU92" s="746"/>
      <c r="AV92" s="451"/>
      <c r="AW92" s="747"/>
    </row>
    <row r="93" customFormat="false" ht="15.6" hidden="false" customHeight="false" outlineLevel="0" collapsed="false">
      <c r="A93" s="742" t="n">
        <v>43575</v>
      </c>
      <c r="B93" s="516"/>
      <c r="C93" s="404"/>
      <c r="D93" s="731"/>
      <c r="E93" s="406"/>
      <c r="F93" s="406"/>
      <c r="G93" s="688"/>
      <c r="H93" s="404"/>
      <c r="I93" s="405"/>
      <c r="J93" s="406"/>
      <c r="K93" s="406"/>
      <c r="L93" s="408"/>
      <c r="M93" s="408"/>
      <c r="N93" s="408"/>
      <c r="O93" s="409"/>
      <c r="P93" s="550"/>
      <c r="Q93" s="668"/>
      <c r="R93" s="669"/>
      <c r="S93" s="548"/>
      <c r="T93" s="548"/>
      <c r="U93" s="668" t="n">
        <v>3.3</v>
      </c>
      <c r="V93" s="451" t="n">
        <f aca="false">U93/$U$6</f>
        <v>0.458333333333333</v>
      </c>
      <c r="W93" s="743"/>
      <c r="X93" s="451"/>
      <c r="Y93" s="743"/>
      <c r="Z93" s="743"/>
      <c r="AA93" s="744"/>
      <c r="AB93" s="451"/>
      <c r="AC93" s="440"/>
      <c r="AD93" s="745"/>
      <c r="AE93" s="550"/>
      <c r="AF93" s="550"/>
      <c r="AG93" s="465"/>
      <c r="AH93" s="440"/>
      <c r="AI93" s="550"/>
      <c r="AJ93" s="550"/>
      <c r="AK93" s="440"/>
      <c r="AL93" s="458"/>
      <c r="AM93" s="465"/>
      <c r="AN93" s="465"/>
      <c r="AO93" s="458"/>
      <c r="AP93" s="458"/>
      <c r="AQ93" s="550"/>
      <c r="AR93" s="745"/>
      <c r="AS93" s="596"/>
      <c r="AT93" s="745"/>
      <c r="AU93" s="746"/>
      <c r="AV93" s="451"/>
      <c r="AW93" s="747"/>
    </row>
    <row r="94" customFormat="false" ht="15.6" hidden="false" customHeight="false" outlineLevel="0" collapsed="false">
      <c r="A94" s="749" t="n">
        <v>43576</v>
      </c>
      <c r="B94" s="487"/>
      <c r="C94" s="489"/>
      <c r="D94" s="750"/>
      <c r="E94" s="491"/>
      <c r="F94" s="491"/>
      <c r="G94" s="690"/>
      <c r="H94" s="489"/>
      <c r="I94" s="490"/>
      <c r="J94" s="491"/>
      <c r="K94" s="491"/>
      <c r="L94" s="492"/>
      <c r="M94" s="492"/>
      <c r="N94" s="492"/>
      <c r="O94" s="493"/>
      <c r="P94" s="551"/>
      <c r="Q94" s="678"/>
      <c r="R94" s="679"/>
      <c r="S94" s="680"/>
      <c r="T94" s="680"/>
      <c r="U94" s="678" t="n">
        <v>3.24</v>
      </c>
      <c r="V94" s="500" t="n">
        <f aca="false">U94/$U$6</f>
        <v>0.45</v>
      </c>
      <c r="W94" s="751"/>
      <c r="X94" s="500"/>
      <c r="Y94" s="751"/>
      <c r="Z94" s="751"/>
      <c r="AA94" s="551"/>
      <c r="AB94" s="500"/>
      <c r="AC94" s="495"/>
      <c r="AD94" s="508"/>
      <c r="AE94" s="551"/>
      <c r="AF94" s="551"/>
      <c r="AG94" s="508"/>
      <c r="AH94" s="495"/>
      <c r="AI94" s="551"/>
      <c r="AJ94" s="551"/>
      <c r="AK94" s="495"/>
      <c r="AL94" s="504"/>
      <c r="AM94" s="508"/>
      <c r="AN94" s="508"/>
      <c r="AO94" s="504"/>
      <c r="AP94" s="504"/>
      <c r="AQ94" s="551"/>
      <c r="AR94" s="508"/>
      <c r="AS94" s="495"/>
      <c r="AT94" s="508"/>
      <c r="AU94" s="752"/>
      <c r="AV94" s="500"/>
      <c r="AW94" s="753"/>
    </row>
    <row r="95" customFormat="false" ht="15.6" hidden="false" customHeight="false" outlineLevel="0" collapsed="false">
      <c r="A95" s="742" t="n">
        <v>43577</v>
      </c>
      <c r="B95" s="516"/>
      <c r="C95" s="404"/>
      <c r="D95" s="731"/>
      <c r="E95" s="406"/>
      <c r="F95" s="406"/>
      <c r="G95" s="688"/>
      <c r="H95" s="404"/>
      <c r="I95" s="405"/>
      <c r="J95" s="406"/>
      <c r="K95" s="406"/>
      <c r="L95" s="408"/>
      <c r="M95" s="408"/>
      <c r="N95" s="408"/>
      <c r="O95" s="409"/>
      <c r="P95" s="550"/>
      <c r="Q95" s="668"/>
      <c r="R95" s="669"/>
      <c r="S95" s="548"/>
      <c r="T95" s="548"/>
      <c r="U95" s="668" t="n">
        <v>3.17</v>
      </c>
      <c r="V95" s="451" t="n">
        <f aca="false">U95/$U$6</f>
        <v>0.440277777777778</v>
      </c>
      <c r="W95" s="743"/>
      <c r="X95" s="451"/>
      <c r="Y95" s="743"/>
      <c r="Z95" s="743"/>
      <c r="AA95" s="744"/>
      <c r="AB95" s="451"/>
      <c r="AC95" s="440"/>
      <c r="AD95" s="745"/>
      <c r="AE95" s="550"/>
      <c r="AF95" s="550"/>
      <c r="AG95" s="465"/>
      <c r="AH95" s="440"/>
      <c r="AI95" s="550"/>
      <c r="AJ95" s="550"/>
      <c r="AK95" s="440"/>
      <c r="AL95" s="458"/>
      <c r="AM95" s="465"/>
      <c r="AN95" s="465"/>
      <c r="AO95" s="458"/>
      <c r="AP95" s="458"/>
      <c r="AQ95" s="550"/>
      <c r="AR95" s="745"/>
      <c r="AS95" s="596"/>
      <c r="AT95" s="745"/>
      <c r="AU95" s="746"/>
      <c r="AV95" s="451"/>
      <c r="AW95" s="747"/>
    </row>
    <row r="96" customFormat="false" ht="15.6" hidden="false" customHeight="false" outlineLevel="0" collapsed="false">
      <c r="A96" s="742" t="n">
        <v>43578</v>
      </c>
      <c r="B96" s="516"/>
      <c r="C96" s="404"/>
      <c r="D96" s="731"/>
      <c r="E96" s="406"/>
      <c r="F96" s="406"/>
      <c r="G96" s="688"/>
      <c r="H96" s="404"/>
      <c r="I96" s="405"/>
      <c r="J96" s="406"/>
      <c r="K96" s="406"/>
      <c r="L96" s="408"/>
      <c r="M96" s="408"/>
      <c r="N96" s="408"/>
      <c r="O96" s="409"/>
      <c r="P96" s="550"/>
      <c r="Q96" s="668"/>
      <c r="R96" s="669"/>
      <c r="S96" s="548"/>
      <c r="T96" s="548"/>
      <c r="U96" s="668" t="n">
        <v>3.14</v>
      </c>
      <c r="V96" s="451" t="n">
        <f aca="false">U96/$U$6</f>
        <v>0.436111111111111</v>
      </c>
      <c r="W96" s="743"/>
      <c r="X96" s="451"/>
      <c r="Y96" s="743"/>
      <c r="Z96" s="743"/>
      <c r="AA96" s="744"/>
      <c r="AB96" s="451"/>
      <c r="AC96" s="440"/>
      <c r="AD96" s="745"/>
      <c r="AE96" s="550"/>
      <c r="AF96" s="550"/>
      <c r="AG96" s="465"/>
      <c r="AH96" s="440"/>
      <c r="AI96" s="550"/>
      <c r="AJ96" s="550"/>
      <c r="AK96" s="440"/>
      <c r="AL96" s="458"/>
      <c r="AM96" s="465"/>
      <c r="AN96" s="465"/>
      <c r="AO96" s="458"/>
      <c r="AP96" s="458"/>
      <c r="AQ96" s="550"/>
      <c r="AR96" s="745"/>
      <c r="AS96" s="596"/>
      <c r="AT96" s="745"/>
      <c r="AU96" s="746"/>
      <c r="AV96" s="451"/>
      <c r="AW96" s="747"/>
    </row>
    <row r="97" customFormat="false" ht="15.6" hidden="false" customHeight="false" outlineLevel="0" collapsed="false">
      <c r="A97" s="742" t="n">
        <v>43579</v>
      </c>
      <c r="B97" s="516"/>
      <c r="C97" s="404"/>
      <c r="D97" s="731"/>
      <c r="E97" s="406"/>
      <c r="F97" s="406"/>
      <c r="G97" s="688"/>
      <c r="H97" s="404"/>
      <c r="I97" s="405"/>
      <c r="J97" s="406"/>
      <c r="K97" s="406"/>
      <c r="L97" s="408"/>
      <c r="M97" s="408"/>
      <c r="N97" s="408"/>
      <c r="O97" s="409"/>
      <c r="P97" s="550"/>
      <c r="Q97" s="668"/>
      <c r="R97" s="669"/>
      <c r="S97" s="548"/>
      <c r="T97" s="548"/>
      <c r="U97" s="668" t="n">
        <v>3.15</v>
      </c>
      <c r="V97" s="451" t="n">
        <f aca="false">U97/$U$6</f>
        <v>0.4375</v>
      </c>
      <c r="W97" s="743"/>
      <c r="X97" s="451"/>
      <c r="Y97" s="743"/>
      <c r="Z97" s="743"/>
      <c r="AA97" s="744"/>
      <c r="AB97" s="451"/>
      <c r="AC97" s="440"/>
      <c r="AD97" s="745"/>
      <c r="AE97" s="550"/>
      <c r="AF97" s="550"/>
      <c r="AG97" s="465"/>
      <c r="AH97" s="440"/>
      <c r="AI97" s="550"/>
      <c r="AJ97" s="550"/>
      <c r="AK97" s="440"/>
      <c r="AL97" s="458"/>
      <c r="AM97" s="465"/>
      <c r="AN97" s="465"/>
      <c r="AO97" s="458"/>
      <c r="AP97" s="458"/>
      <c r="AQ97" s="550"/>
      <c r="AR97" s="745"/>
      <c r="AS97" s="596"/>
      <c r="AT97" s="745"/>
      <c r="AU97" s="746"/>
      <c r="AV97" s="451"/>
      <c r="AW97" s="747"/>
    </row>
    <row r="98" customFormat="false" ht="15.6" hidden="false" customHeight="false" outlineLevel="0" collapsed="false">
      <c r="A98" s="742" t="n">
        <v>43580</v>
      </c>
      <c r="B98" s="516"/>
      <c r="C98" s="404"/>
      <c r="D98" s="731"/>
      <c r="E98" s="406"/>
      <c r="F98" s="406"/>
      <c r="G98" s="688"/>
      <c r="H98" s="404"/>
      <c r="I98" s="405"/>
      <c r="J98" s="406"/>
      <c r="K98" s="406"/>
      <c r="L98" s="408"/>
      <c r="M98" s="408"/>
      <c r="N98" s="408"/>
      <c r="O98" s="409"/>
      <c r="P98" s="550"/>
      <c r="Q98" s="668"/>
      <c r="R98" s="669"/>
      <c r="S98" s="548"/>
      <c r="T98" s="548"/>
      <c r="U98" s="668" t="n">
        <v>3.39</v>
      </c>
      <c r="V98" s="451" t="n">
        <f aca="false">U98/$U$6</f>
        <v>0.470833333333333</v>
      </c>
      <c r="W98" s="743"/>
      <c r="X98" s="451"/>
      <c r="Y98" s="743"/>
      <c r="Z98" s="743"/>
      <c r="AA98" s="744"/>
      <c r="AB98" s="451"/>
      <c r="AC98" s="440"/>
      <c r="AD98" s="745"/>
      <c r="AE98" s="550"/>
      <c r="AF98" s="550"/>
      <c r="AG98" s="465"/>
      <c r="AH98" s="440"/>
      <c r="AI98" s="550"/>
      <c r="AJ98" s="550"/>
      <c r="AK98" s="440"/>
      <c r="AL98" s="458"/>
      <c r="AM98" s="465"/>
      <c r="AN98" s="465"/>
      <c r="AO98" s="458"/>
      <c r="AP98" s="458"/>
      <c r="AQ98" s="550"/>
      <c r="AR98" s="745"/>
      <c r="AS98" s="596"/>
      <c r="AT98" s="745"/>
      <c r="AU98" s="746"/>
      <c r="AV98" s="451"/>
      <c r="AW98" s="747"/>
    </row>
    <row r="99" customFormat="false" ht="15.6" hidden="false" customHeight="false" outlineLevel="0" collapsed="false">
      <c r="A99" s="742" t="n">
        <v>43581</v>
      </c>
      <c r="B99" s="516"/>
      <c r="C99" s="404"/>
      <c r="D99" s="731"/>
      <c r="E99" s="406"/>
      <c r="F99" s="406"/>
      <c r="G99" s="688"/>
      <c r="H99" s="404"/>
      <c r="I99" s="405"/>
      <c r="J99" s="406"/>
      <c r="K99" s="406"/>
      <c r="L99" s="408"/>
      <c r="M99" s="408"/>
      <c r="N99" s="408"/>
      <c r="O99" s="409"/>
      <c r="P99" s="550"/>
      <c r="Q99" s="668"/>
      <c r="R99" s="669"/>
      <c r="S99" s="548"/>
      <c r="T99" s="548"/>
      <c r="U99" s="668" t="n">
        <v>3.17</v>
      </c>
      <c r="V99" s="451" t="n">
        <f aca="false">U99/$U$6</f>
        <v>0.440277777777778</v>
      </c>
      <c r="W99" s="743"/>
      <c r="X99" s="451"/>
      <c r="Y99" s="743"/>
      <c r="Z99" s="743"/>
      <c r="AA99" s="744"/>
      <c r="AB99" s="451"/>
      <c r="AC99" s="440"/>
      <c r="AD99" s="745"/>
      <c r="AE99" s="550"/>
      <c r="AF99" s="550"/>
      <c r="AG99" s="465"/>
      <c r="AH99" s="440"/>
      <c r="AI99" s="550"/>
      <c r="AJ99" s="550"/>
      <c r="AK99" s="440"/>
      <c r="AL99" s="458"/>
      <c r="AM99" s="465"/>
      <c r="AN99" s="465"/>
      <c r="AO99" s="458"/>
      <c r="AP99" s="458"/>
      <c r="AQ99" s="550"/>
      <c r="AR99" s="745"/>
      <c r="AS99" s="596"/>
      <c r="AT99" s="745"/>
      <c r="AU99" s="746"/>
      <c r="AV99" s="451"/>
      <c r="AW99" s="747"/>
    </row>
    <row r="100" customFormat="false" ht="15.6" hidden="false" customHeight="false" outlineLevel="0" collapsed="false">
      <c r="A100" s="742" t="n">
        <v>43582</v>
      </c>
      <c r="B100" s="516"/>
      <c r="C100" s="404"/>
      <c r="D100" s="731"/>
      <c r="E100" s="406"/>
      <c r="F100" s="406"/>
      <c r="G100" s="688"/>
      <c r="H100" s="404"/>
      <c r="I100" s="405"/>
      <c r="J100" s="406"/>
      <c r="K100" s="406"/>
      <c r="L100" s="408"/>
      <c r="M100" s="408"/>
      <c r="N100" s="408"/>
      <c r="O100" s="409"/>
      <c r="P100" s="550"/>
      <c r="Q100" s="668"/>
      <c r="R100" s="669"/>
      <c r="S100" s="548"/>
      <c r="T100" s="548"/>
      <c r="U100" s="668" t="n">
        <v>3.97</v>
      </c>
      <c r="V100" s="451" t="n">
        <f aca="false">U100/$U$6</f>
        <v>0.551388888888889</v>
      </c>
      <c r="W100" s="743"/>
      <c r="X100" s="451"/>
      <c r="Y100" s="743"/>
      <c r="Z100" s="743"/>
      <c r="AA100" s="744"/>
      <c r="AB100" s="451"/>
      <c r="AC100" s="440"/>
      <c r="AD100" s="745"/>
      <c r="AE100" s="550"/>
      <c r="AF100" s="550"/>
      <c r="AG100" s="465"/>
      <c r="AH100" s="440"/>
      <c r="AI100" s="550"/>
      <c r="AJ100" s="550"/>
      <c r="AK100" s="440"/>
      <c r="AL100" s="458"/>
      <c r="AM100" s="465"/>
      <c r="AN100" s="465"/>
      <c r="AO100" s="458"/>
      <c r="AP100" s="458"/>
      <c r="AQ100" s="550"/>
      <c r="AR100" s="745"/>
      <c r="AS100" s="596"/>
      <c r="AT100" s="745"/>
      <c r="AU100" s="746"/>
      <c r="AV100" s="451"/>
      <c r="AW100" s="747"/>
    </row>
    <row r="101" customFormat="false" ht="15.6" hidden="false" customHeight="false" outlineLevel="0" collapsed="false">
      <c r="A101" s="749" t="n">
        <v>43583</v>
      </c>
      <c r="B101" s="487"/>
      <c r="C101" s="489"/>
      <c r="D101" s="750"/>
      <c r="E101" s="491"/>
      <c r="F101" s="491"/>
      <c r="G101" s="690"/>
      <c r="H101" s="489"/>
      <c r="I101" s="490"/>
      <c r="J101" s="491"/>
      <c r="K101" s="491"/>
      <c r="L101" s="492"/>
      <c r="M101" s="492"/>
      <c r="N101" s="492"/>
      <c r="O101" s="493"/>
      <c r="P101" s="551"/>
      <c r="Q101" s="678"/>
      <c r="R101" s="679"/>
      <c r="S101" s="680"/>
      <c r="T101" s="680"/>
      <c r="U101" s="678" t="n">
        <v>3.74</v>
      </c>
      <c r="V101" s="500" t="n">
        <f aca="false">U101/$U$6</f>
        <v>0.519444444444444</v>
      </c>
      <c r="W101" s="751"/>
      <c r="X101" s="500"/>
      <c r="Y101" s="751"/>
      <c r="Z101" s="751"/>
      <c r="AA101" s="551"/>
      <c r="AB101" s="500"/>
      <c r="AC101" s="495"/>
      <c r="AD101" s="508"/>
      <c r="AE101" s="551"/>
      <c r="AF101" s="551"/>
      <c r="AG101" s="508"/>
      <c r="AH101" s="495"/>
      <c r="AI101" s="551"/>
      <c r="AJ101" s="551"/>
      <c r="AK101" s="495"/>
      <c r="AL101" s="504"/>
      <c r="AM101" s="508"/>
      <c r="AN101" s="508"/>
      <c r="AO101" s="504"/>
      <c r="AP101" s="504"/>
      <c r="AQ101" s="551"/>
      <c r="AR101" s="508"/>
      <c r="AS101" s="495"/>
      <c r="AT101" s="508"/>
      <c r="AU101" s="752"/>
      <c r="AV101" s="500"/>
      <c r="AW101" s="753"/>
    </row>
    <row r="102" customFormat="false" ht="15.6" hidden="false" customHeight="false" outlineLevel="0" collapsed="false">
      <c r="A102" s="742" t="n">
        <v>43584</v>
      </c>
      <c r="B102" s="516"/>
      <c r="C102" s="404"/>
      <c r="D102" s="731"/>
      <c r="E102" s="406"/>
      <c r="F102" s="406"/>
      <c r="G102" s="688"/>
      <c r="H102" s="404"/>
      <c r="I102" s="405"/>
      <c r="J102" s="406"/>
      <c r="K102" s="406"/>
      <c r="L102" s="408"/>
      <c r="M102" s="408"/>
      <c r="N102" s="408"/>
      <c r="O102" s="409"/>
      <c r="P102" s="550"/>
      <c r="Q102" s="668"/>
      <c r="R102" s="669"/>
      <c r="S102" s="548"/>
      <c r="T102" s="548"/>
      <c r="U102" s="668" t="n">
        <v>3.5</v>
      </c>
      <c r="V102" s="451" t="n">
        <f aca="false">U102/$U$6</f>
        <v>0.486111111111111</v>
      </c>
      <c r="W102" s="743"/>
      <c r="X102" s="451"/>
      <c r="Y102" s="743"/>
      <c r="Z102" s="743"/>
      <c r="AA102" s="744"/>
      <c r="AB102" s="451"/>
      <c r="AC102" s="440"/>
      <c r="AD102" s="745"/>
      <c r="AE102" s="550"/>
      <c r="AF102" s="550"/>
      <c r="AG102" s="465"/>
      <c r="AH102" s="440"/>
      <c r="AI102" s="550"/>
      <c r="AJ102" s="550"/>
      <c r="AK102" s="440"/>
      <c r="AL102" s="458"/>
      <c r="AM102" s="465"/>
      <c r="AN102" s="465"/>
      <c r="AO102" s="458"/>
      <c r="AP102" s="458"/>
      <c r="AQ102" s="550"/>
      <c r="AR102" s="745"/>
      <c r="AS102" s="596"/>
      <c r="AT102" s="745"/>
      <c r="AU102" s="746"/>
      <c r="AV102" s="451"/>
      <c r="AW102" s="747"/>
    </row>
    <row r="103" customFormat="false" ht="15.6" hidden="false" customHeight="false" outlineLevel="0" collapsed="false">
      <c r="A103" s="742" t="n">
        <v>43585</v>
      </c>
      <c r="B103" s="516"/>
      <c r="C103" s="404"/>
      <c r="D103" s="731"/>
      <c r="E103" s="406"/>
      <c r="F103" s="406"/>
      <c r="G103" s="688"/>
      <c r="H103" s="404"/>
      <c r="I103" s="405"/>
      <c r="J103" s="406"/>
      <c r="K103" s="406"/>
      <c r="L103" s="408"/>
      <c r="M103" s="408"/>
      <c r="N103" s="408"/>
      <c r="O103" s="409"/>
      <c r="P103" s="550"/>
      <c r="Q103" s="668"/>
      <c r="R103" s="669"/>
      <c r="S103" s="548"/>
      <c r="T103" s="548"/>
      <c r="U103" s="668" t="n">
        <v>3.49</v>
      </c>
      <c r="V103" s="451" t="n">
        <f aca="false">U103/$U$6</f>
        <v>0.484722222222222</v>
      </c>
      <c r="W103" s="743"/>
      <c r="X103" s="451"/>
      <c r="Y103" s="743"/>
      <c r="Z103" s="743"/>
      <c r="AA103" s="744"/>
      <c r="AB103" s="451"/>
      <c r="AC103" s="440"/>
      <c r="AD103" s="745"/>
      <c r="AE103" s="550"/>
      <c r="AF103" s="550"/>
      <c r="AG103" s="465"/>
      <c r="AH103" s="440"/>
      <c r="AI103" s="550"/>
      <c r="AJ103" s="550"/>
      <c r="AK103" s="440"/>
      <c r="AL103" s="458"/>
      <c r="AM103" s="465"/>
      <c r="AN103" s="465"/>
      <c r="AO103" s="458"/>
      <c r="AP103" s="458"/>
      <c r="AQ103" s="550"/>
      <c r="AR103" s="745"/>
      <c r="AS103" s="596"/>
      <c r="AT103" s="745"/>
      <c r="AU103" s="746"/>
      <c r="AV103" s="451"/>
      <c r="AW103" s="747"/>
    </row>
    <row r="104" customFormat="false" ht="15.6" hidden="false" customHeight="false" outlineLevel="0" collapsed="false">
      <c r="A104" s="742" t="n">
        <v>43586</v>
      </c>
      <c r="B104" s="516"/>
      <c r="C104" s="404"/>
      <c r="D104" s="731"/>
      <c r="E104" s="406"/>
      <c r="F104" s="406"/>
      <c r="G104" s="688"/>
      <c r="H104" s="404"/>
      <c r="I104" s="405"/>
      <c r="J104" s="406"/>
      <c r="K104" s="406"/>
      <c r="L104" s="408"/>
      <c r="M104" s="408"/>
      <c r="N104" s="408"/>
      <c r="O104" s="409"/>
      <c r="P104" s="550"/>
      <c r="Q104" s="668"/>
      <c r="R104" s="669"/>
      <c r="S104" s="548"/>
      <c r="T104" s="548"/>
      <c r="U104" s="668" t="n">
        <v>3.48</v>
      </c>
      <c r="V104" s="451" t="n">
        <f aca="false">U104/$U$6</f>
        <v>0.483333333333333</v>
      </c>
      <c r="W104" s="743"/>
      <c r="X104" s="451"/>
      <c r="Y104" s="743"/>
      <c r="Z104" s="743"/>
      <c r="AA104" s="744"/>
      <c r="AB104" s="451"/>
      <c r="AC104" s="440"/>
      <c r="AD104" s="745"/>
      <c r="AE104" s="550"/>
      <c r="AF104" s="550"/>
      <c r="AG104" s="465"/>
      <c r="AH104" s="440"/>
      <c r="AI104" s="550"/>
      <c r="AJ104" s="550"/>
      <c r="AK104" s="440"/>
      <c r="AL104" s="458"/>
      <c r="AM104" s="465"/>
      <c r="AN104" s="465"/>
      <c r="AO104" s="458"/>
      <c r="AP104" s="458"/>
      <c r="AQ104" s="550"/>
      <c r="AR104" s="745"/>
      <c r="AS104" s="596"/>
      <c r="AT104" s="745"/>
      <c r="AU104" s="746"/>
      <c r="AV104" s="451"/>
      <c r="AW104" s="747"/>
    </row>
    <row r="105" customFormat="false" ht="15.6" hidden="false" customHeight="false" outlineLevel="0" collapsed="false">
      <c r="A105" s="742" t="n">
        <v>43587</v>
      </c>
      <c r="B105" s="516"/>
      <c r="C105" s="404"/>
      <c r="D105" s="731"/>
      <c r="E105" s="406"/>
      <c r="F105" s="406"/>
      <c r="G105" s="688"/>
      <c r="H105" s="404"/>
      <c r="I105" s="405"/>
      <c r="J105" s="406"/>
      <c r="K105" s="406"/>
      <c r="L105" s="408"/>
      <c r="M105" s="408"/>
      <c r="N105" s="408"/>
      <c r="O105" s="409"/>
      <c r="P105" s="550"/>
      <c r="Q105" s="668"/>
      <c r="R105" s="669"/>
      <c r="S105" s="548"/>
      <c r="T105" s="548"/>
      <c r="U105" s="668" t="n">
        <v>3.55</v>
      </c>
      <c r="V105" s="451" t="n">
        <f aca="false">U105/$U$6</f>
        <v>0.493055555555556</v>
      </c>
      <c r="W105" s="743"/>
      <c r="X105" s="451"/>
      <c r="Y105" s="743"/>
      <c r="Z105" s="743"/>
      <c r="AA105" s="744"/>
      <c r="AB105" s="451"/>
      <c r="AC105" s="440"/>
      <c r="AD105" s="745"/>
      <c r="AE105" s="550"/>
      <c r="AF105" s="550"/>
      <c r="AG105" s="465"/>
      <c r="AH105" s="440"/>
      <c r="AI105" s="550"/>
      <c r="AJ105" s="550"/>
      <c r="AK105" s="440"/>
      <c r="AL105" s="458"/>
      <c r="AM105" s="465"/>
      <c r="AN105" s="465"/>
      <c r="AO105" s="458"/>
      <c r="AP105" s="458"/>
      <c r="AQ105" s="550"/>
      <c r="AR105" s="745"/>
      <c r="AS105" s="596"/>
      <c r="AT105" s="745"/>
      <c r="AU105" s="746"/>
      <c r="AV105" s="451"/>
      <c r="AW105" s="747"/>
    </row>
    <row r="106" customFormat="false" ht="15.6" hidden="false" customHeight="false" outlineLevel="0" collapsed="false">
      <c r="A106" s="742" t="n">
        <v>43588</v>
      </c>
      <c r="B106" s="516"/>
      <c r="C106" s="404"/>
      <c r="D106" s="731"/>
      <c r="E106" s="406"/>
      <c r="F106" s="406"/>
      <c r="G106" s="688"/>
      <c r="H106" s="404"/>
      <c r="I106" s="405"/>
      <c r="J106" s="406"/>
      <c r="K106" s="406"/>
      <c r="L106" s="408"/>
      <c r="M106" s="408"/>
      <c r="N106" s="408"/>
      <c r="O106" s="409"/>
      <c r="P106" s="550"/>
      <c r="Q106" s="668"/>
      <c r="R106" s="669"/>
      <c r="S106" s="548"/>
      <c r="T106" s="548"/>
      <c r="U106" s="668" t="n">
        <v>3.29</v>
      </c>
      <c r="V106" s="451" t="n">
        <f aca="false">U106/$U$6</f>
        <v>0.456944444444444</v>
      </c>
      <c r="W106" s="743"/>
      <c r="X106" s="451"/>
      <c r="Y106" s="743"/>
      <c r="Z106" s="743"/>
      <c r="AA106" s="744"/>
      <c r="AB106" s="451"/>
      <c r="AC106" s="440"/>
      <c r="AD106" s="745"/>
      <c r="AE106" s="550"/>
      <c r="AF106" s="550"/>
      <c r="AG106" s="465"/>
      <c r="AH106" s="440"/>
      <c r="AI106" s="550"/>
      <c r="AJ106" s="550"/>
      <c r="AK106" s="440"/>
      <c r="AL106" s="458"/>
      <c r="AM106" s="465"/>
      <c r="AN106" s="465"/>
      <c r="AO106" s="458"/>
      <c r="AP106" s="458"/>
      <c r="AQ106" s="550"/>
      <c r="AR106" s="745"/>
      <c r="AS106" s="596"/>
      <c r="AT106" s="745"/>
      <c r="AU106" s="746"/>
      <c r="AV106" s="451"/>
      <c r="AW106" s="747"/>
    </row>
    <row r="107" customFormat="false" ht="15.6" hidden="false" customHeight="false" outlineLevel="0" collapsed="false">
      <c r="A107" s="742" t="n">
        <v>43589</v>
      </c>
      <c r="B107" s="516"/>
      <c r="C107" s="404"/>
      <c r="D107" s="731"/>
      <c r="E107" s="406"/>
      <c r="F107" s="406"/>
      <c r="G107" s="688"/>
      <c r="H107" s="404"/>
      <c r="I107" s="405"/>
      <c r="J107" s="406"/>
      <c r="K107" s="406"/>
      <c r="L107" s="408"/>
      <c r="M107" s="408"/>
      <c r="N107" s="408"/>
      <c r="O107" s="409"/>
      <c r="P107" s="550"/>
      <c r="Q107" s="668"/>
      <c r="R107" s="669"/>
      <c r="S107" s="548"/>
      <c r="T107" s="548"/>
      <c r="U107" s="668" t="n">
        <v>3.48</v>
      </c>
      <c r="V107" s="451" t="n">
        <f aca="false">U107/$U$6</f>
        <v>0.483333333333333</v>
      </c>
      <c r="W107" s="743"/>
      <c r="X107" s="451"/>
      <c r="Y107" s="743"/>
      <c r="Z107" s="743"/>
      <c r="AA107" s="744"/>
      <c r="AB107" s="451"/>
      <c r="AC107" s="440"/>
      <c r="AD107" s="745"/>
      <c r="AE107" s="550"/>
      <c r="AF107" s="550"/>
      <c r="AG107" s="465"/>
      <c r="AH107" s="440"/>
      <c r="AI107" s="550"/>
      <c r="AJ107" s="550"/>
      <c r="AK107" s="440"/>
      <c r="AL107" s="458"/>
      <c r="AM107" s="465"/>
      <c r="AN107" s="465"/>
      <c r="AO107" s="458"/>
      <c r="AP107" s="458"/>
      <c r="AQ107" s="550"/>
      <c r="AR107" s="745"/>
      <c r="AS107" s="596"/>
      <c r="AT107" s="745"/>
      <c r="AU107" s="746"/>
      <c r="AV107" s="451"/>
      <c r="AW107" s="747"/>
    </row>
    <row r="108" customFormat="false" ht="15.6" hidden="false" customHeight="false" outlineLevel="0" collapsed="false">
      <c r="A108" s="749" t="n">
        <v>43590</v>
      </c>
      <c r="B108" s="487"/>
      <c r="C108" s="489"/>
      <c r="D108" s="750"/>
      <c r="E108" s="491"/>
      <c r="F108" s="491"/>
      <c r="G108" s="690"/>
      <c r="H108" s="489"/>
      <c r="I108" s="490"/>
      <c r="J108" s="491"/>
      <c r="K108" s="491"/>
      <c r="L108" s="492"/>
      <c r="M108" s="492"/>
      <c r="N108" s="492"/>
      <c r="O108" s="493"/>
      <c r="P108" s="551"/>
      <c r="Q108" s="678"/>
      <c r="R108" s="679"/>
      <c r="S108" s="680"/>
      <c r="T108" s="680"/>
      <c r="U108" s="678" t="n">
        <v>3.25</v>
      </c>
      <c r="V108" s="500" t="n">
        <f aca="false">U108/$U$6</f>
        <v>0.451388888888889</v>
      </c>
      <c r="W108" s="751"/>
      <c r="X108" s="500"/>
      <c r="Y108" s="751"/>
      <c r="Z108" s="751"/>
      <c r="AA108" s="551"/>
      <c r="AB108" s="500"/>
      <c r="AC108" s="495"/>
      <c r="AD108" s="508"/>
      <c r="AE108" s="551"/>
      <c r="AF108" s="551"/>
      <c r="AG108" s="508"/>
      <c r="AH108" s="495"/>
      <c r="AI108" s="551"/>
      <c r="AJ108" s="551"/>
      <c r="AK108" s="495"/>
      <c r="AL108" s="504"/>
      <c r="AM108" s="508"/>
      <c r="AN108" s="508"/>
      <c r="AO108" s="504"/>
      <c r="AP108" s="504"/>
      <c r="AQ108" s="551"/>
      <c r="AR108" s="508"/>
      <c r="AS108" s="495"/>
      <c r="AT108" s="508"/>
      <c r="AU108" s="752"/>
      <c r="AV108" s="500"/>
      <c r="AW108" s="753"/>
    </row>
    <row r="109" customFormat="false" ht="15.6" hidden="false" customHeight="false" outlineLevel="0" collapsed="false">
      <c r="A109" s="742" t="n">
        <v>43591</v>
      </c>
      <c r="B109" s="516"/>
      <c r="C109" s="404"/>
      <c r="D109" s="731"/>
      <c r="E109" s="406"/>
      <c r="F109" s="406"/>
      <c r="G109" s="688"/>
      <c r="H109" s="404"/>
      <c r="I109" s="405"/>
      <c r="J109" s="406"/>
      <c r="K109" s="406"/>
      <c r="L109" s="408"/>
      <c r="M109" s="408"/>
      <c r="N109" s="408"/>
      <c r="O109" s="409"/>
      <c r="P109" s="550"/>
      <c r="Q109" s="668"/>
      <c r="R109" s="669"/>
      <c r="S109" s="548"/>
      <c r="T109" s="548"/>
      <c r="U109" s="668" t="n">
        <v>3.43</v>
      </c>
      <c r="V109" s="451" t="n">
        <f aca="false">U109/$U$6</f>
        <v>0.476388888888889</v>
      </c>
      <c r="W109" s="743"/>
      <c r="X109" s="451"/>
      <c r="Y109" s="743"/>
      <c r="Z109" s="743"/>
      <c r="AA109" s="744"/>
      <c r="AB109" s="451"/>
      <c r="AC109" s="440"/>
      <c r="AD109" s="745"/>
      <c r="AE109" s="550"/>
      <c r="AF109" s="550"/>
      <c r="AG109" s="465"/>
      <c r="AH109" s="440"/>
      <c r="AI109" s="550"/>
      <c r="AJ109" s="550"/>
      <c r="AK109" s="440"/>
      <c r="AL109" s="458"/>
      <c r="AM109" s="465"/>
      <c r="AN109" s="465"/>
      <c r="AO109" s="458"/>
      <c r="AP109" s="458"/>
      <c r="AQ109" s="550"/>
      <c r="AR109" s="745"/>
      <c r="AS109" s="596"/>
      <c r="AT109" s="745"/>
      <c r="AU109" s="746"/>
      <c r="AV109" s="451"/>
      <c r="AW109" s="747"/>
    </row>
    <row r="110" customFormat="false" ht="15.6" hidden="false" customHeight="false" outlineLevel="0" collapsed="false">
      <c r="A110" s="742" t="n">
        <v>43592</v>
      </c>
      <c r="B110" s="516"/>
      <c r="C110" s="404"/>
      <c r="D110" s="731"/>
      <c r="E110" s="406"/>
      <c r="F110" s="406"/>
      <c r="G110" s="688"/>
      <c r="H110" s="404"/>
      <c r="I110" s="405"/>
      <c r="J110" s="406"/>
      <c r="K110" s="406"/>
      <c r="L110" s="408"/>
      <c r="M110" s="408"/>
      <c r="N110" s="408"/>
      <c r="O110" s="409"/>
      <c r="P110" s="550"/>
      <c r="Q110" s="668"/>
      <c r="R110" s="669"/>
      <c r="S110" s="548"/>
      <c r="T110" s="548"/>
      <c r="U110" s="668" t="n">
        <v>3.54</v>
      </c>
      <c r="V110" s="451" t="n">
        <f aca="false">U110/$U$6</f>
        <v>0.491666666666667</v>
      </c>
      <c r="W110" s="743"/>
      <c r="X110" s="451"/>
      <c r="Y110" s="743"/>
      <c r="Z110" s="743"/>
      <c r="AA110" s="744"/>
      <c r="AB110" s="451"/>
      <c r="AC110" s="440"/>
      <c r="AD110" s="745"/>
      <c r="AE110" s="550"/>
      <c r="AF110" s="550"/>
      <c r="AG110" s="465"/>
      <c r="AH110" s="440"/>
      <c r="AI110" s="550"/>
      <c r="AJ110" s="550"/>
      <c r="AK110" s="440"/>
      <c r="AL110" s="458"/>
      <c r="AM110" s="465"/>
      <c r="AN110" s="465"/>
      <c r="AO110" s="458"/>
      <c r="AP110" s="458"/>
      <c r="AQ110" s="550"/>
      <c r="AR110" s="745"/>
      <c r="AS110" s="596"/>
      <c r="AT110" s="745"/>
      <c r="AU110" s="746"/>
      <c r="AV110" s="451"/>
      <c r="AW110" s="747"/>
    </row>
    <row r="111" customFormat="false" ht="15.6" hidden="false" customHeight="false" outlineLevel="0" collapsed="false">
      <c r="A111" s="742" t="n">
        <v>43593</v>
      </c>
      <c r="B111" s="516"/>
      <c r="C111" s="404"/>
      <c r="D111" s="731"/>
      <c r="E111" s="406"/>
      <c r="F111" s="406"/>
      <c r="G111" s="688"/>
      <c r="H111" s="404"/>
      <c r="I111" s="405"/>
      <c r="J111" s="406"/>
      <c r="K111" s="406"/>
      <c r="L111" s="408"/>
      <c r="M111" s="408"/>
      <c r="N111" s="408"/>
      <c r="O111" s="409"/>
      <c r="P111" s="550"/>
      <c r="Q111" s="668"/>
      <c r="R111" s="669"/>
      <c r="S111" s="548"/>
      <c r="T111" s="548"/>
      <c r="U111" s="668" t="n">
        <v>3.53</v>
      </c>
      <c r="V111" s="451" t="n">
        <f aca="false">U111/$U$6</f>
        <v>0.490277777777778</v>
      </c>
      <c r="W111" s="743"/>
      <c r="X111" s="451"/>
      <c r="Y111" s="743"/>
      <c r="Z111" s="743"/>
      <c r="AA111" s="744"/>
      <c r="AB111" s="451"/>
      <c r="AC111" s="440"/>
      <c r="AD111" s="745"/>
      <c r="AE111" s="550"/>
      <c r="AF111" s="550"/>
      <c r="AG111" s="465"/>
      <c r="AH111" s="440"/>
      <c r="AI111" s="550"/>
      <c r="AJ111" s="550"/>
      <c r="AK111" s="440"/>
      <c r="AL111" s="458"/>
      <c r="AM111" s="465"/>
      <c r="AN111" s="465"/>
      <c r="AO111" s="458"/>
      <c r="AP111" s="458"/>
      <c r="AQ111" s="550"/>
      <c r="AR111" s="745"/>
      <c r="AS111" s="596"/>
      <c r="AT111" s="745"/>
      <c r="AU111" s="746"/>
      <c r="AV111" s="451"/>
      <c r="AW111" s="747"/>
    </row>
    <row r="112" customFormat="false" ht="15.6" hidden="false" customHeight="false" outlineLevel="0" collapsed="false">
      <c r="A112" s="742" t="n">
        <v>43594</v>
      </c>
      <c r="B112" s="516"/>
      <c r="C112" s="404"/>
      <c r="D112" s="731"/>
      <c r="E112" s="406"/>
      <c r="F112" s="406"/>
      <c r="G112" s="688"/>
      <c r="H112" s="404"/>
      <c r="I112" s="405"/>
      <c r="J112" s="406"/>
      <c r="K112" s="406"/>
      <c r="L112" s="408"/>
      <c r="M112" s="408"/>
      <c r="N112" s="408"/>
      <c r="O112" s="409"/>
      <c r="P112" s="550"/>
      <c r="Q112" s="668"/>
      <c r="R112" s="669"/>
      <c r="S112" s="548"/>
      <c r="T112" s="548"/>
      <c r="U112" s="668" t="n">
        <v>3.64</v>
      </c>
      <c r="V112" s="451" t="n">
        <f aca="false">U112/$U$6</f>
        <v>0.505555555555556</v>
      </c>
      <c r="W112" s="743"/>
      <c r="X112" s="451"/>
      <c r="Y112" s="743"/>
      <c r="Z112" s="743"/>
      <c r="AA112" s="744"/>
      <c r="AB112" s="451"/>
      <c r="AC112" s="440"/>
      <c r="AD112" s="745"/>
      <c r="AE112" s="550"/>
      <c r="AF112" s="550"/>
      <c r="AG112" s="465"/>
      <c r="AH112" s="440"/>
      <c r="AI112" s="550"/>
      <c r="AJ112" s="550"/>
      <c r="AK112" s="440"/>
      <c r="AL112" s="458"/>
      <c r="AM112" s="465"/>
      <c r="AN112" s="465"/>
      <c r="AO112" s="458"/>
      <c r="AP112" s="458"/>
      <c r="AQ112" s="550"/>
      <c r="AR112" s="745"/>
      <c r="AS112" s="596"/>
      <c r="AT112" s="745"/>
      <c r="AU112" s="746"/>
      <c r="AV112" s="451"/>
      <c r="AW112" s="747"/>
    </row>
    <row r="113" customFormat="false" ht="15.6" hidden="false" customHeight="false" outlineLevel="0" collapsed="false">
      <c r="A113" s="742" t="n">
        <v>43595</v>
      </c>
      <c r="B113" s="516"/>
      <c r="C113" s="404"/>
      <c r="D113" s="731"/>
      <c r="E113" s="406"/>
      <c r="F113" s="406"/>
      <c r="G113" s="688"/>
      <c r="H113" s="404"/>
      <c r="I113" s="405"/>
      <c r="J113" s="406"/>
      <c r="K113" s="406"/>
      <c r="L113" s="408"/>
      <c r="M113" s="408"/>
      <c r="N113" s="408"/>
      <c r="O113" s="409"/>
      <c r="P113" s="550"/>
      <c r="Q113" s="668"/>
      <c r="R113" s="669"/>
      <c r="S113" s="548"/>
      <c r="T113" s="548"/>
      <c r="U113" s="668" t="n">
        <v>2.85</v>
      </c>
      <c r="V113" s="451" t="n">
        <f aca="false">U113/$U$6</f>
        <v>0.395833333333333</v>
      </c>
      <c r="W113" s="743"/>
      <c r="X113" s="451"/>
      <c r="Y113" s="743"/>
      <c r="Z113" s="743"/>
      <c r="AA113" s="744"/>
      <c r="AB113" s="451"/>
      <c r="AC113" s="440"/>
      <c r="AD113" s="745"/>
      <c r="AE113" s="550"/>
      <c r="AF113" s="550"/>
      <c r="AG113" s="465"/>
      <c r="AH113" s="440"/>
      <c r="AI113" s="550"/>
      <c r="AJ113" s="550"/>
      <c r="AK113" s="440"/>
      <c r="AL113" s="458"/>
      <c r="AM113" s="465"/>
      <c r="AN113" s="465"/>
      <c r="AO113" s="458"/>
      <c r="AP113" s="458"/>
      <c r="AQ113" s="550"/>
      <c r="AR113" s="745"/>
      <c r="AS113" s="596"/>
      <c r="AT113" s="745"/>
      <c r="AU113" s="746"/>
      <c r="AV113" s="451"/>
      <c r="AW113" s="747"/>
    </row>
    <row r="114" customFormat="false" ht="15.6" hidden="false" customHeight="false" outlineLevel="0" collapsed="false">
      <c r="A114" s="742" t="n">
        <v>43596</v>
      </c>
      <c r="B114" s="516"/>
      <c r="C114" s="404"/>
      <c r="D114" s="731"/>
      <c r="E114" s="406"/>
      <c r="F114" s="406"/>
      <c r="G114" s="688"/>
      <c r="H114" s="404"/>
      <c r="I114" s="405"/>
      <c r="J114" s="406"/>
      <c r="K114" s="406"/>
      <c r="L114" s="408"/>
      <c r="M114" s="408"/>
      <c r="N114" s="408"/>
      <c r="O114" s="409"/>
      <c r="P114" s="550"/>
      <c r="Q114" s="668"/>
      <c r="R114" s="669"/>
      <c r="S114" s="548"/>
      <c r="T114" s="548"/>
      <c r="U114" s="668" t="n">
        <v>3.11</v>
      </c>
      <c r="V114" s="451" t="n">
        <f aca="false">U114/$U$6</f>
        <v>0.431944444444444</v>
      </c>
      <c r="W114" s="743"/>
      <c r="X114" s="451"/>
      <c r="Y114" s="743"/>
      <c r="Z114" s="743"/>
      <c r="AA114" s="744"/>
      <c r="AB114" s="451"/>
      <c r="AC114" s="440"/>
      <c r="AD114" s="745"/>
      <c r="AE114" s="550"/>
      <c r="AF114" s="550"/>
      <c r="AG114" s="465"/>
      <c r="AH114" s="440"/>
      <c r="AI114" s="550"/>
      <c r="AJ114" s="550"/>
      <c r="AK114" s="440"/>
      <c r="AL114" s="458"/>
      <c r="AM114" s="465"/>
      <c r="AN114" s="465"/>
      <c r="AO114" s="458"/>
      <c r="AP114" s="458"/>
      <c r="AQ114" s="550"/>
      <c r="AR114" s="745"/>
      <c r="AS114" s="596"/>
      <c r="AT114" s="745"/>
      <c r="AU114" s="746"/>
      <c r="AV114" s="451"/>
      <c r="AW114" s="747"/>
    </row>
    <row r="115" customFormat="false" ht="15.6" hidden="false" customHeight="false" outlineLevel="0" collapsed="false">
      <c r="A115" s="749" t="n">
        <v>43597</v>
      </c>
      <c r="B115" s="487"/>
      <c r="C115" s="489"/>
      <c r="D115" s="750"/>
      <c r="E115" s="491"/>
      <c r="F115" s="491"/>
      <c r="G115" s="690"/>
      <c r="H115" s="489"/>
      <c r="I115" s="490"/>
      <c r="J115" s="491"/>
      <c r="K115" s="491"/>
      <c r="L115" s="492"/>
      <c r="M115" s="492"/>
      <c r="N115" s="492"/>
      <c r="O115" s="493"/>
      <c r="P115" s="551"/>
      <c r="Q115" s="678"/>
      <c r="R115" s="679"/>
      <c r="S115" s="680"/>
      <c r="T115" s="680"/>
      <c r="U115" s="678" t="n">
        <v>2.83</v>
      </c>
      <c r="V115" s="500" t="n">
        <f aca="false">U115/$U$6</f>
        <v>0.393055555555556</v>
      </c>
      <c r="W115" s="751"/>
      <c r="X115" s="500"/>
      <c r="Y115" s="751"/>
      <c r="Z115" s="751"/>
      <c r="AA115" s="551"/>
      <c r="AB115" s="500"/>
      <c r="AC115" s="495"/>
      <c r="AD115" s="508"/>
      <c r="AE115" s="551"/>
      <c r="AF115" s="551"/>
      <c r="AG115" s="508"/>
      <c r="AH115" s="495"/>
      <c r="AI115" s="551"/>
      <c r="AJ115" s="551"/>
      <c r="AK115" s="495"/>
      <c r="AL115" s="504"/>
      <c r="AM115" s="508"/>
      <c r="AN115" s="508"/>
      <c r="AO115" s="504"/>
      <c r="AP115" s="504"/>
      <c r="AQ115" s="551"/>
      <c r="AR115" s="508"/>
      <c r="AS115" s="495"/>
      <c r="AT115" s="508"/>
      <c r="AU115" s="752"/>
      <c r="AV115" s="500"/>
      <c r="AW115" s="753"/>
    </row>
    <row r="116" customFormat="false" ht="15.6" hidden="false" customHeight="false" outlineLevel="0" collapsed="false">
      <c r="A116" s="742" t="n">
        <v>43598</v>
      </c>
      <c r="B116" s="516"/>
      <c r="C116" s="404"/>
      <c r="D116" s="731"/>
      <c r="E116" s="406"/>
      <c r="F116" s="406"/>
      <c r="G116" s="688"/>
      <c r="H116" s="404"/>
      <c r="I116" s="405"/>
      <c r="J116" s="406"/>
      <c r="K116" s="406"/>
      <c r="L116" s="408"/>
      <c r="M116" s="408"/>
      <c r="N116" s="408"/>
      <c r="O116" s="409"/>
      <c r="P116" s="550"/>
      <c r="Q116" s="668"/>
      <c r="R116" s="669"/>
      <c r="S116" s="548"/>
      <c r="T116" s="548"/>
      <c r="U116" s="668" t="n">
        <v>2.92</v>
      </c>
      <c r="V116" s="451" t="n">
        <f aca="false">U116/$U$6</f>
        <v>0.405555555555556</v>
      </c>
      <c r="W116" s="743"/>
      <c r="X116" s="451"/>
      <c r="Y116" s="743"/>
      <c r="Z116" s="743"/>
      <c r="AA116" s="744"/>
      <c r="AB116" s="451"/>
      <c r="AC116" s="440"/>
      <c r="AD116" s="745"/>
      <c r="AE116" s="550"/>
      <c r="AF116" s="550"/>
      <c r="AG116" s="465"/>
      <c r="AH116" s="440"/>
      <c r="AI116" s="550"/>
      <c r="AJ116" s="550"/>
      <c r="AK116" s="440"/>
      <c r="AL116" s="458"/>
      <c r="AM116" s="465"/>
      <c r="AN116" s="465"/>
      <c r="AO116" s="458"/>
      <c r="AP116" s="458"/>
      <c r="AQ116" s="550"/>
      <c r="AR116" s="745"/>
      <c r="AS116" s="596"/>
      <c r="AT116" s="745"/>
      <c r="AU116" s="746"/>
      <c r="AV116" s="451"/>
      <c r="AW116" s="747"/>
    </row>
    <row r="117" customFormat="false" ht="15.6" hidden="false" customHeight="false" outlineLevel="0" collapsed="false">
      <c r="A117" s="742" t="n">
        <v>43599</v>
      </c>
      <c r="B117" s="516"/>
      <c r="C117" s="404"/>
      <c r="D117" s="731"/>
      <c r="E117" s="406"/>
      <c r="F117" s="406"/>
      <c r="G117" s="688"/>
      <c r="H117" s="404"/>
      <c r="I117" s="405"/>
      <c r="J117" s="406"/>
      <c r="K117" s="406"/>
      <c r="L117" s="408"/>
      <c r="M117" s="408"/>
      <c r="N117" s="408"/>
      <c r="O117" s="409"/>
      <c r="P117" s="550"/>
      <c r="Q117" s="668"/>
      <c r="R117" s="669"/>
      <c r="S117" s="548"/>
      <c r="T117" s="548"/>
      <c r="U117" s="668" t="n">
        <v>2.96</v>
      </c>
      <c r="V117" s="451" t="n">
        <f aca="false">U117/$U$6</f>
        <v>0.411111111111111</v>
      </c>
      <c r="W117" s="743"/>
      <c r="X117" s="451"/>
      <c r="Y117" s="743"/>
      <c r="Z117" s="743"/>
      <c r="AA117" s="744"/>
      <c r="AB117" s="451"/>
      <c r="AC117" s="440"/>
      <c r="AD117" s="745"/>
      <c r="AE117" s="550"/>
      <c r="AF117" s="550"/>
      <c r="AG117" s="465"/>
      <c r="AH117" s="440"/>
      <c r="AI117" s="550"/>
      <c r="AJ117" s="550"/>
      <c r="AK117" s="440"/>
      <c r="AL117" s="458"/>
      <c r="AM117" s="465"/>
      <c r="AN117" s="465"/>
      <c r="AO117" s="458"/>
      <c r="AP117" s="458"/>
      <c r="AQ117" s="550"/>
      <c r="AR117" s="745"/>
      <c r="AS117" s="596"/>
      <c r="AT117" s="745"/>
      <c r="AU117" s="746"/>
      <c r="AV117" s="451"/>
      <c r="AW117" s="747"/>
    </row>
    <row r="118" customFormat="false" ht="15.6" hidden="false" customHeight="false" outlineLevel="0" collapsed="false">
      <c r="A118" s="742" t="n">
        <v>43600</v>
      </c>
      <c r="B118" s="516"/>
      <c r="C118" s="404"/>
      <c r="D118" s="731"/>
      <c r="E118" s="406"/>
      <c r="F118" s="406"/>
      <c r="G118" s="688"/>
      <c r="H118" s="404"/>
      <c r="I118" s="405"/>
      <c r="J118" s="406"/>
      <c r="K118" s="406"/>
      <c r="L118" s="408"/>
      <c r="M118" s="408"/>
      <c r="N118" s="408"/>
      <c r="O118" s="409"/>
      <c r="P118" s="550"/>
      <c r="Q118" s="668"/>
      <c r="R118" s="669"/>
      <c r="S118" s="548"/>
      <c r="T118" s="548"/>
      <c r="U118" s="668" t="n">
        <v>2.87</v>
      </c>
      <c r="V118" s="451" t="n">
        <f aca="false">U118/$U$6</f>
        <v>0.398611111111111</v>
      </c>
      <c r="W118" s="743"/>
      <c r="X118" s="451"/>
      <c r="Y118" s="743"/>
      <c r="Z118" s="743"/>
      <c r="AA118" s="744"/>
      <c r="AB118" s="451"/>
      <c r="AC118" s="440"/>
      <c r="AD118" s="745"/>
      <c r="AE118" s="550"/>
      <c r="AF118" s="550"/>
      <c r="AG118" s="465"/>
      <c r="AH118" s="440"/>
      <c r="AI118" s="550"/>
      <c r="AJ118" s="550"/>
      <c r="AK118" s="440"/>
      <c r="AL118" s="458"/>
      <c r="AM118" s="465"/>
      <c r="AN118" s="465"/>
      <c r="AO118" s="458"/>
      <c r="AP118" s="458"/>
      <c r="AQ118" s="550"/>
      <c r="AR118" s="745"/>
      <c r="AS118" s="596"/>
      <c r="AT118" s="745"/>
      <c r="AU118" s="746"/>
      <c r="AV118" s="451"/>
      <c r="AW118" s="747"/>
    </row>
    <row r="119" customFormat="false" ht="15.6" hidden="false" customHeight="false" outlineLevel="0" collapsed="false">
      <c r="A119" s="742" t="n">
        <v>43601</v>
      </c>
      <c r="B119" s="516"/>
      <c r="C119" s="404"/>
      <c r="D119" s="731"/>
      <c r="E119" s="406"/>
      <c r="F119" s="406"/>
      <c r="G119" s="688"/>
      <c r="H119" s="404"/>
      <c r="I119" s="405"/>
      <c r="J119" s="406"/>
      <c r="K119" s="406"/>
      <c r="L119" s="408"/>
      <c r="M119" s="408"/>
      <c r="N119" s="408"/>
      <c r="O119" s="409"/>
      <c r="P119" s="550"/>
      <c r="Q119" s="668"/>
      <c r="R119" s="669"/>
      <c r="S119" s="548"/>
      <c r="T119" s="548"/>
      <c r="U119" s="668" t="n">
        <v>3.02</v>
      </c>
      <c r="V119" s="451" t="n">
        <f aca="false">U119/$U$6</f>
        <v>0.419444444444444</v>
      </c>
      <c r="W119" s="743"/>
      <c r="X119" s="451"/>
      <c r="Y119" s="743"/>
      <c r="Z119" s="743"/>
      <c r="AA119" s="744"/>
      <c r="AB119" s="451"/>
      <c r="AC119" s="440"/>
      <c r="AD119" s="745"/>
      <c r="AE119" s="550"/>
      <c r="AF119" s="550"/>
      <c r="AG119" s="465"/>
      <c r="AH119" s="440"/>
      <c r="AI119" s="550"/>
      <c r="AJ119" s="550"/>
      <c r="AK119" s="440"/>
      <c r="AL119" s="458"/>
      <c r="AM119" s="465"/>
      <c r="AN119" s="465"/>
      <c r="AO119" s="458"/>
      <c r="AP119" s="458"/>
      <c r="AQ119" s="550"/>
      <c r="AR119" s="745"/>
      <c r="AS119" s="596"/>
      <c r="AT119" s="745"/>
      <c r="AU119" s="746"/>
      <c r="AV119" s="451"/>
      <c r="AW119" s="747"/>
    </row>
    <row r="120" customFormat="false" ht="15.6" hidden="false" customHeight="false" outlineLevel="0" collapsed="false">
      <c r="A120" s="742" t="n">
        <v>43602</v>
      </c>
      <c r="B120" s="516"/>
      <c r="C120" s="404"/>
      <c r="D120" s="731"/>
      <c r="E120" s="406"/>
      <c r="F120" s="406"/>
      <c r="G120" s="688"/>
      <c r="H120" s="404"/>
      <c r="I120" s="405"/>
      <c r="J120" s="406"/>
      <c r="K120" s="406"/>
      <c r="L120" s="408"/>
      <c r="M120" s="408"/>
      <c r="N120" s="408"/>
      <c r="O120" s="409"/>
      <c r="P120" s="550"/>
      <c r="Q120" s="668"/>
      <c r="R120" s="669"/>
      <c r="S120" s="548"/>
      <c r="T120" s="548"/>
      <c r="U120" s="668" t="n">
        <v>2.51</v>
      </c>
      <c r="V120" s="451" t="n">
        <f aca="false">U120/$U$6</f>
        <v>0.348611111111111</v>
      </c>
      <c r="W120" s="743"/>
      <c r="X120" s="451"/>
      <c r="Y120" s="743"/>
      <c r="Z120" s="743"/>
      <c r="AA120" s="744"/>
      <c r="AB120" s="451"/>
      <c r="AC120" s="440"/>
      <c r="AD120" s="745"/>
      <c r="AE120" s="550"/>
      <c r="AF120" s="550"/>
      <c r="AG120" s="465"/>
      <c r="AH120" s="440"/>
      <c r="AI120" s="550"/>
      <c r="AJ120" s="550"/>
      <c r="AK120" s="440"/>
      <c r="AL120" s="458"/>
      <c r="AM120" s="465"/>
      <c r="AN120" s="465"/>
      <c r="AO120" s="458"/>
      <c r="AP120" s="458"/>
      <c r="AQ120" s="550"/>
      <c r="AR120" s="745"/>
      <c r="AS120" s="596"/>
      <c r="AT120" s="745"/>
      <c r="AU120" s="746"/>
      <c r="AV120" s="451"/>
      <c r="AW120" s="747"/>
    </row>
    <row r="121" customFormat="false" ht="15.6" hidden="false" customHeight="false" outlineLevel="0" collapsed="false">
      <c r="A121" s="742" t="n">
        <v>43603</v>
      </c>
      <c r="B121" s="516"/>
      <c r="C121" s="404"/>
      <c r="D121" s="731"/>
      <c r="E121" s="406"/>
      <c r="F121" s="406"/>
      <c r="G121" s="688"/>
      <c r="H121" s="404"/>
      <c r="I121" s="405"/>
      <c r="J121" s="406"/>
      <c r="K121" s="406"/>
      <c r="L121" s="408"/>
      <c r="M121" s="408"/>
      <c r="N121" s="408"/>
      <c r="O121" s="409"/>
      <c r="P121" s="550"/>
      <c r="Q121" s="668"/>
      <c r="R121" s="669"/>
      <c r="S121" s="548"/>
      <c r="T121" s="548"/>
      <c r="U121" s="668" t="n">
        <v>2.51</v>
      </c>
      <c r="V121" s="451" t="n">
        <f aca="false">U121/$U$6</f>
        <v>0.348611111111111</v>
      </c>
      <c r="W121" s="743"/>
      <c r="X121" s="451"/>
      <c r="Y121" s="743"/>
      <c r="Z121" s="743"/>
      <c r="AA121" s="744"/>
      <c r="AB121" s="451"/>
      <c r="AC121" s="440"/>
      <c r="AD121" s="745"/>
      <c r="AE121" s="550"/>
      <c r="AF121" s="550"/>
      <c r="AG121" s="465"/>
      <c r="AH121" s="440"/>
      <c r="AI121" s="550"/>
      <c r="AJ121" s="550"/>
      <c r="AK121" s="440"/>
      <c r="AL121" s="458"/>
      <c r="AM121" s="465"/>
      <c r="AN121" s="465"/>
      <c r="AO121" s="458"/>
      <c r="AP121" s="458"/>
      <c r="AQ121" s="550"/>
      <c r="AR121" s="745"/>
      <c r="AS121" s="596"/>
      <c r="AT121" s="745"/>
      <c r="AU121" s="746"/>
      <c r="AV121" s="451"/>
      <c r="AW121" s="747"/>
    </row>
    <row r="122" customFormat="false" ht="15.6" hidden="false" customHeight="false" outlineLevel="0" collapsed="false">
      <c r="A122" s="749" t="n">
        <v>43604</v>
      </c>
      <c r="B122" s="487"/>
      <c r="C122" s="489"/>
      <c r="D122" s="750"/>
      <c r="E122" s="491"/>
      <c r="F122" s="491"/>
      <c r="G122" s="690"/>
      <c r="H122" s="489"/>
      <c r="I122" s="490"/>
      <c r="J122" s="491"/>
      <c r="K122" s="491"/>
      <c r="L122" s="492"/>
      <c r="M122" s="492"/>
      <c r="N122" s="492"/>
      <c r="O122" s="493"/>
      <c r="P122" s="551"/>
      <c r="Q122" s="678"/>
      <c r="R122" s="679"/>
      <c r="S122" s="680"/>
      <c r="T122" s="680"/>
      <c r="U122" s="678" t="n">
        <v>2.37</v>
      </c>
      <c r="V122" s="500" t="n">
        <f aca="false">U122/$U$6</f>
        <v>0.329166666666667</v>
      </c>
      <c r="W122" s="751"/>
      <c r="X122" s="500"/>
      <c r="Y122" s="751"/>
      <c r="Z122" s="751"/>
      <c r="AA122" s="551"/>
      <c r="AB122" s="500"/>
      <c r="AC122" s="495"/>
      <c r="AD122" s="508"/>
      <c r="AE122" s="551"/>
      <c r="AF122" s="551"/>
      <c r="AG122" s="508"/>
      <c r="AH122" s="495"/>
      <c r="AI122" s="551"/>
      <c r="AJ122" s="551"/>
      <c r="AK122" s="495"/>
      <c r="AL122" s="504"/>
      <c r="AM122" s="508"/>
      <c r="AN122" s="508"/>
      <c r="AO122" s="504"/>
      <c r="AP122" s="504"/>
      <c r="AQ122" s="551"/>
      <c r="AR122" s="508"/>
      <c r="AS122" s="495"/>
      <c r="AT122" s="508"/>
      <c r="AU122" s="752"/>
      <c r="AV122" s="500"/>
      <c r="AW122" s="753"/>
    </row>
    <row r="123" customFormat="false" ht="15.6" hidden="false" customHeight="false" outlineLevel="0" collapsed="false">
      <c r="A123" s="742" t="n">
        <v>43605</v>
      </c>
      <c r="B123" s="516"/>
      <c r="C123" s="404"/>
      <c r="D123" s="731"/>
      <c r="E123" s="406"/>
      <c r="F123" s="406"/>
      <c r="G123" s="688"/>
      <c r="H123" s="404"/>
      <c r="I123" s="405"/>
      <c r="J123" s="406"/>
      <c r="K123" s="406"/>
      <c r="L123" s="408"/>
      <c r="M123" s="408"/>
      <c r="N123" s="408"/>
      <c r="O123" s="409"/>
      <c r="P123" s="550"/>
      <c r="Q123" s="668"/>
      <c r="R123" s="669"/>
      <c r="S123" s="548"/>
      <c r="T123" s="548"/>
      <c r="U123" s="668" t="n">
        <v>2.59</v>
      </c>
      <c r="V123" s="451" t="n">
        <f aca="false">U123/$U$6</f>
        <v>0.359722222222222</v>
      </c>
      <c r="W123" s="743"/>
      <c r="X123" s="451"/>
      <c r="Y123" s="743"/>
      <c r="Z123" s="743"/>
      <c r="AA123" s="744"/>
      <c r="AB123" s="451"/>
      <c r="AC123" s="440"/>
      <c r="AD123" s="745"/>
      <c r="AE123" s="550"/>
      <c r="AF123" s="550"/>
      <c r="AG123" s="465"/>
      <c r="AH123" s="440"/>
      <c r="AI123" s="550"/>
      <c r="AJ123" s="550"/>
      <c r="AK123" s="440"/>
      <c r="AL123" s="458"/>
      <c r="AM123" s="465"/>
      <c r="AN123" s="465"/>
      <c r="AO123" s="458"/>
      <c r="AP123" s="458"/>
      <c r="AQ123" s="550"/>
      <c r="AR123" s="745"/>
      <c r="AS123" s="596"/>
      <c r="AT123" s="745"/>
      <c r="AU123" s="746"/>
      <c r="AV123" s="451"/>
      <c r="AW123" s="747"/>
    </row>
    <row r="124" customFormat="false" ht="15.6" hidden="false" customHeight="false" outlineLevel="0" collapsed="false">
      <c r="A124" s="742" t="n">
        <v>43606</v>
      </c>
      <c r="B124" s="516"/>
      <c r="C124" s="404"/>
      <c r="D124" s="731"/>
      <c r="E124" s="406"/>
      <c r="F124" s="406"/>
      <c r="G124" s="688"/>
      <c r="H124" s="404"/>
      <c r="I124" s="405"/>
      <c r="J124" s="406"/>
      <c r="K124" s="406"/>
      <c r="L124" s="408"/>
      <c r="M124" s="408"/>
      <c r="N124" s="408"/>
      <c r="O124" s="409"/>
      <c r="P124" s="550"/>
      <c r="Q124" s="668"/>
      <c r="R124" s="669"/>
      <c r="S124" s="548"/>
      <c r="T124" s="548"/>
      <c r="U124" s="668" t="n">
        <v>2.29</v>
      </c>
      <c r="V124" s="451" t="n">
        <f aca="false">U124/$U$6</f>
        <v>0.318055555555556</v>
      </c>
      <c r="W124" s="743"/>
      <c r="X124" s="451"/>
      <c r="Y124" s="743"/>
      <c r="Z124" s="743"/>
      <c r="AA124" s="744"/>
      <c r="AB124" s="451"/>
      <c r="AC124" s="440"/>
      <c r="AD124" s="745"/>
      <c r="AE124" s="550"/>
      <c r="AF124" s="550"/>
      <c r="AG124" s="465"/>
      <c r="AH124" s="440"/>
      <c r="AI124" s="550"/>
      <c r="AJ124" s="550"/>
      <c r="AK124" s="440"/>
      <c r="AL124" s="458"/>
      <c r="AM124" s="465"/>
      <c r="AN124" s="465"/>
      <c r="AO124" s="458"/>
      <c r="AP124" s="458"/>
      <c r="AQ124" s="550"/>
      <c r="AR124" s="745"/>
      <c r="AS124" s="596"/>
      <c r="AT124" s="745"/>
      <c r="AU124" s="746"/>
      <c r="AV124" s="451"/>
      <c r="AW124" s="747"/>
    </row>
    <row r="125" customFormat="false" ht="15.6" hidden="false" customHeight="false" outlineLevel="0" collapsed="false">
      <c r="A125" s="742" t="n">
        <v>43607</v>
      </c>
      <c r="B125" s="516"/>
      <c r="C125" s="404"/>
      <c r="D125" s="731"/>
      <c r="E125" s="406"/>
      <c r="F125" s="406"/>
      <c r="G125" s="688"/>
      <c r="H125" s="404"/>
      <c r="I125" s="405"/>
      <c r="J125" s="406"/>
      <c r="K125" s="406"/>
      <c r="L125" s="408"/>
      <c r="M125" s="408"/>
      <c r="N125" s="408"/>
      <c r="O125" s="409"/>
      <c r="P125" s="550"/>
      <c r="Q125" s="668"/>
      <c r="R125" s="669"/>
      <c r="S125" s="548"/>
      <c r="T125" s="548"/>
      <c r="U125" s="668" t="n">
        <v>2.67</v>
      </c>
      <c r="V125" s="451" t="n">
        <f aca="false">U125/$U$6</f>
        <v>0.370833333333333</v>
      </c>
      <c r="W125" s="743"/>
      <c r="X125" s="451"/>
      <c r="Y125" s="743"/>
      <c r="Z125" s="743"/>
      <c r="AA125" s="744"/>
      <c r="AB125" s="451"/>
      <c r="AC125" s="440"/>
      <c r="AD125" s="745"/>
      <c r="AE125" s="550"/>
      <c r="AF125" s="550"/>
      <c r="AG125" s="465"/>
      <c r="AH125" s="440"/>
      <c r="AI125" s="550"/>
      <c r="AJ125" s="550"/>
      <c r="AK125" s="440"/>
      <c r="AL125" s="458"/>
      <c r="AM125" s="465"/>
      <c r="AN125" s="465"/>
      <c r="AO125" s="458"/>
      <c r="AP125" s="458"/>
      <c r="AQ125" s="550"/>
      <c r="AR125" s="745"/>
      <c r="AS125" s="596"/>
      <c r="AT125" s="745"/>
      <c r="AU125" s="746"/>
      <c r="AV125" s="451"/>
      <c r="AW125" s="747"/>
    </row>
    <row r="126" customFormat="false" ht="15.6" hidden="false" customHeight="false" outlineLevel="0" collapsed="false">
      <c r="A126" s="742" t="n">
        <v>43608</v>
      </c>
      <c r="B126" s="516"/>
      <c r="C126" s="404"/>
      <c r="D126" s="731"/>
      <c r="E126" s="406"/>
      <c r="F126" s="406"/>
      <c r="G126" s="688"/>
      <c r="H126" s="404"/>
      <c r="I126" s="405"/>
      <c r="J126" s="406"/>
      <c r="K126" s="406"/>
      <c r="L126" s="408"/>
      <c r="M126" s="408"/>
      <c r="N126" s="408"/>
      <c r="O126" s="409"/>
      <c r="P126" s="550"/>
      <c r="Q126" s="668"/>
      <c r="R126" s="669"/>
      <c r="S126" s="548"/>
      <c r="T126" s="548"/>
      <c r="U126" s="668" t="n">
        <v>2.89</v>
      </c>
      <c r="V126" s="451" t="n">
        <f aca="false">U126/$U$6</f>
        <v>0.401388888888889</v>
      </c>
      <c r="W126" s="743"/>
      <c r="X126" s="451"/>
      <c r="Y126" s="743"/>
      <c r="Z126" s="743"/>
      <c r="AA126" s="744"/>
      <c r="AB126" s="451"/>
      <c r="AC126" s="440"/>
      <c r="AD126" s="745"/>
      <c r="AE126" s="550"/>
      <c r="AF126" s="550"/>
      <c r="AG126" s="465"/>
      <c r="AH126" s="440"/>
      <c r="AI126" s="550"/>
      <c r="AJ126" s="550"/>
      <c r="AK126" s="440"/>
      <c r="AL126" s="458"/>
      <c r="AM126" s="465"/>
      <c r="AN126" s="465"/>
      <c r="AO126" s="458"/>
      <c r="AP126" s="458"/>
      <c r="AQ126" s="550"/>
      <c r="AR126" s="745"/>
      <c r="AS126" s="596"/>
      <c r="AT126" s="745"/>
      <c r="AU126" s="746"/>
      <c r="AV126" s="451"/>
      <c r="AW126" s="747"/>
    </row>
    <row r="127" customFormat="false" ht="15.6" hidden="false" customHeight="false" outlineLevel="0" collapsed="false">
      <c r="A127" s="742" t="n">
        <v>43609</v>
      </c>
      <c r="B127" s="516"/>
      <c r="C127" s="404"/>
      <c r="D127" s="731"/>
      <c r="E127" s="406"/>
      <c r="F127" s="406"/>
      <c r="G127" s="688"/>
      <c r="H127" s="404"/>
      <c r="I127" s="405"/>
      <c r="J127" s="406"/>
      <c r="K127" s="406"/>
      <c r="L127" s="408"/>
      <c r="M127" s="408"/>
      <c r="N127" s="408"/>
      <c r="O127" s="409"/>
      <c r="P127" s="550"/>
      <c r="Q127" s="668"/>
      <c r="R127" s="669"/>
      <c r="S127" s="548"/>
      <c r="T127" s="548"/>
      <c r="U127" s="668" t="n">
        <v>2.63</v>
      </c>
      <c r="V127" s="451" t="n">
        <f aca="false">U127/$U$6</f>
        <v>0.365277777777778</v>
      </c>
      <c r="W127" s="743"/>
      <c r="X127" s="451"/>
      <c r="Y127" s="743"/>
      <c r="Z127" s="743"/>
      <c r="AA127" s="744"/>
      <c r="AB127" s="451"/>
      <c r="AC127" s="440"/>
      <c r="AD127" s="745"/>
      <c r="AE127" s="550"/>
      <c r="AF127" s="550"/>
      <c r="AG127" s="465"/>
      <c r="AH127" s="440"/>
      <c r="AI127" s="550"/>
      <c r="AJ127" s="550"/>
      <c r="AK127" s="440"/>
      <c r="AL127" s="458"/>
      <c r="AM127" s="465"/>
      <c r="AN127" s="465"/>
      <c r="AO127" s="458"/>
      <c r="AP127" s="458"/>
      <c r="AQ127" s="550"/>
      <c r="AR127" s="745"/>
      <c r="AS127" s="596"/>
      <c r="AT127" s="745"/>
      <c r="AU127" s="746"/>
      <c r="AV127" s="451"/>
      <c r="AW127" s="747"/>
    </row>
    <row r="128" customFormat="false" ht="15.6" hidden="false" customHeight="false" outlineLevel="0" collapsed="false">
      <c r="A128" s="742" t="n">
        <v>43610</v>
      </c>
      <c r="B128" s="516"/>
      <c r="C128" s="404"/>
      <c r="D128" s="731"/>
      <c r="E128" s="406"/>
      <c r="F128" s="406"/>
      <c r="G128" s="688"/>
      <c r="H128" s="404"/>
      <c r="I128" s="405"/>
      <c r="J128" s="406"/>
      <c r="K128" s="406"/>
      <c r="L128" s="408"/>
      <c r="M128" s="408"/>
      <c r="N128" s="408"/>
      <c r="O128" s="409"/>
      <c r="P128" s="550"/>
      <c r="Q128" s="668"/>
      <c r="R128" s="669"/>
      <c r="S128" s="548"/>
      <c r="T128" s="548"/>
      <c r="U128" s="668" t="n">
        <v>2.84</v>
      </c>
      <c r="V128" s="451" t="n">
        <f aca="false">U128/$U$6</f>
        <v>0.394444444444444</v>
      </c>
      <c r="W128" s="743"/>
      <c r="X128" s="451"/>
      <c r="Y128" s="743"/>
      <c r="Z128" s="743"/>
      <c r="AA128" s="744"/>
      <c r="AB128" s="451"/>
      <c r="AC128" s="440"/>
      <c r="AD128" s="745"/>
      <c r="AE128" s="550"/>
      <c r="AF128" s="550"/>
      <c r="AG128" s="465"/>
      <c r="AH128" s="440"/>
      <c r="AI128" s="550"/>
      <c r="AJ128" s="550"/>
      <c r="AK128" s="440"/>
      <c r="AL128" s="458"/>
      <c r="AM128" s="465"/>
      <c r="AN128" s="465"/>
      <c r="AO128" s="458"/>
      <c r="AP128" s="458"/>
      <c r="AQ128" s="550"/>
      <c r="AR128" s="745"/>
      <c r="AS128" s="596"/>
      <c r="AT128" s="745"/>
      <c r="AU128" s="746"/>
      <c r="AV128" s="451"/>
      <c r="AW128" s="747"/>
    </row>
    <row r="129" customFormat="false" ht="15.6" hidden="false" customHeight="false" outlineLevel="0" collapsed="false">
      <c r="A129" s="749" t="n">
        <v>43611</v>
      </c>
      <c r="B129" s="487"/>
      <c r="C129" s="489"/>
      <c r="D129" s="750"/>
      <c r="E129" s="491"/>
      <c r="F129" s="491"/>
      <c r="G129" s="690"/>
      <c r="H129" s="489"/>
      <c r="I129" s="490"/>
      <c r="J129" s="491"/>
      <c r="K129" s="491"/>
      <c r="L129" s="492"/>
      <c r="M129" s="492"/>
      <c r="N129" s="492"/>
      <c r="O129" s="493"/>
      <c r="P129" s="551"/>
      <c r="Q129" s="678"/>
      <c r="R129" s="679"/>
      <c r="S129" s="680"/>
      <c r="T129" s="680"/>
      <c r="U129" s="678" t="n">
        <v>2.98</v>
      </c>
      <c r="V129" s="500" t="n">
        <f aca="false">U129/$U$6</f>
        <v>0.413888888888889</v>
      </c>
      <c r="W129" s="751"/>
      <c r="X129" s="500"/>
      <c r="Y129" s="751"/>
      <c r="Z129" s="751"/>
      <c r="AA129" s="551"/>
      <c r="AB129" s="500"/>
      <c r="AC129" s="495"/>
      <c r="AD129" s="508"/>
      <c r="AE129" s="551"/>
      <c r="AF129" s="551"/>
      <c r="AG129" s="508"/>
      <c r="AH129" s="495"/>
      <c r="AI129" s="551"/>
      <c r="AJ129" s="551"/>
      <c r="AK129" s="495"/>
      <c r="AL129" s="504"/>
      <c r="AM129" s="508"/>
      <c r="AN129" s="508"/>
      <c r="AO129" s="504"/>
      <c r="AP129" s="504"/>
      <c r="AQ129" s="551"/>
      <c r="AR129" s="508"/>
      <c r="AS129" s="495"/>
      <c r="AT129" s="508"/>
      <c r="AU129" s="752"/>
      <c r="AV129" s="500"/>
      <c r="AW129" s="753"/>
    </row>
    <row r="130" customFormat="false" ht="15.6" hidden="false" customHeight="false" outlineLevel="0" collapsed="false">
      <c r="A130" s="742" t="n">
        <v>43612</v>
      </c>
      <c r="B130" s="516"/>
      <c r="C130" s="404"/>
      <c r="D130" s="731"/>
      <c r="E130" s="406"/>
      <c r="F130" s="406"/>
      <c r="G130" s="688"/>
      <c r="H130" s="404"/>
      <c r="I130" s="405"/>
      <c r="J130" s="406"/>
      <c r="K130" s="406"/>
      <c r="L130" s="408"/>
      <c r="M130" s="408"/>
      <c r="N130" s="408"/>
      <c r="O130" s="409"/>
      <c r="P130" s="550"/>
      <c r="Q130" s="668"/>
      <c r="R130" s="669"/>
      <c r="S130" s="548"/>
      <c r="T130" s="548"/>
      <c r="U130" s="668" t="n">
        <v>3.08</v>
      </c>
      <c r="V130" s="451" t="n">
        <f aca="false">U130/$U$6</f>
        <v>0.427777777777778</v>
      </c>
      <c r="W130" s="743"/>
      <c r="X130" s="451"/>
      <c r="Y130" s="743"/>
      <c r="Z130" s="743"/>
      <c r="AA130" s="744"/>
      <c r="AB130" s="451"/>
      <c r="AC130" s="440"/>
      <c r="AD130" s="745"/>
      <c r="AE130" s="550"/>
      <c r="AF130" s="550"/>
      <c r="AG130" s="465"/>
      <c r="AH130" s="440"/>
      <c r="AI130" s="550"/>
      <c r="AJ130" s="550"/>
      <c r="AK130" s="440"/>
      <c r="AL130" s="458"/>
      <c r="AM130" s="465"/>
      <c r="AN130" s="465"/>
      <c r="AO130" s="458"/>
      <c r="AP130" s="458"/>
      <c r="AQ130" s="550"/>
      <c r="AR130" s="745"/>
      <c r="AS130" s="596"/>
      <c r="AT130" s="745"/>
      <c r="AU130" s="746"/>
      <c r="AV130" s="451"/>
      <c r="AW130" s="747"/>
    </row>
    <row r="131" customFormat="false" ht="15.6" hidden="false" customHeight="false" outlineLevel="0" collapsed="false">
      <c r="A131" s="742" t="n">
        <v>43613</v>
      </c>
      <c r="B131" s="516"/>
      <c r="C131" s="404"/>
      <c r="D131" s="731"/>
      <c r="E131" s="406"/>
      <c r="F131" s="406"/>
      <c r="G131" s="688"/>
      <c r="H131" s="404"/>
      <c r="I131" s="405"/>
      <c r="J131" s="406"/>
      <c r="K131" s="406"/>
      <c r="L131" s="408"/>
      <c r="M131" s="408"/>
      <c r="N131" s="408"/>
      <c r="O131" s="409"/>
      <c r="P131" s="550"/>
      <c r="Q131" s="668"/>
      <c r="R131" s="669"/>
      <c r="S131" s="548"/>
      <c r="T131" s="548"/>
      <c r="U131" s="668" t="n">
        <v>2.88</v>
      </c>
      <c r="V131" s="451" t="n">
        <f aca="false">U131/$U$6</f>
        <v>0.4</v>
      </c>
      <c r="W131" s="743"/>
      <c r="X131" s="451"/>
      <c r="Y131" s="743"/>
      <c r="Z131" s="743"/>
      <c r="AA131" s="744"/>
      <c r="AB131" s="451"/>
      <c r="AC131" s="440"/>
      <c r="AD131" s="745"/>
      <c r="AE131" s="550"/>
      <c r="AF131" s="550"/>
      <c r="AG131" s="465"/>
      <c r="AH131" s="440"/>
      <c r="AI131" s="550"/>
      <c r="AJ131" s="550"/>
      <c r="AK131" s="440"/>
      <c r="AL131" s="458"/>
      <c r="AM131" s="465"/>
      <c r="AN131" s="465"/>
      <c r="AO131" s="458"/>
      <c r="AP131" s="458"/>
      <c r="AQ131" s="550"/>
      <c r="AR131" s="745"/>
      <c r="AS131" s="596"/>
      <c r="AT131" s="745"/>
      <c r="AU131" s="746"/>
      <c r="AV131" s="451"/>
      <c r="AW131" s="747"/>
    </row>
    <row r="132" customFormat="false" ht="15.6" hidden="false" customHeight="false" outlineLevel="0" collapsed="false">
      <c r="A132" s="742" t="n">
        <v>43614</v>
      </c>
      <c r="B132" s="516"/>
      <c r="C132" s="404"/>
      <c r="D132" s="731"/>
      <c r="E132" s="406"/>
      <c r="F132" s="406"/>
      <c r="G132" s="688"/>
      <c r="H132" s="404"/>
      <c r="I132" s="405"/>
      <c r="J132" s="406"/>
      <c r="K132" s="406"/>
      <c r="L132" s="408"/>
      <c r="M132" s="408"/>
      <c r="N132" s="408"/>
      <c r="O132" s="409"/>
      <c r="P132" s="550"/>
      <c r="Q132" s="668"/>
      <c r="R132" s="669"/>
      <c r="S132" s="548"/>
      <c r="T132" s="548"/>
      <c r="U132" s="668" t="n">
        <v>3.27</v>
      </c>
      <c r="V132" s="451" t="n">
        <f aca="false">U132/$U$6</f>
        <v>0.454166666666667</v>
      </c>
      <c r="W132" s="743"/>
      <c r="X132" s="451"/>
      <c r="Y132" s="743"/>
      <c r="Z132" s="743"/>
      <c r="AA132" s="744"/>
      <c r="AB132" s="451"/>
      <c r="AC132" s="440"/>
      <c r="AD132" s="745"/>
      <c r="AE132" s="550"/>
      <c r="AF132" s="550"/>
      <c r="AG132" s="465"/>
      <c r="AH132" s="440"/>
      <c r="AI132" s="550"/>
      <c r="AJ132" s="550"/>
      <c r="AK132" s="440"/>
      <c r="AL132" s="458"/>
      <c r="AM132" s="465"/>
      <c r="AN132" s="465"/>
      <c r="AO132" s="458"/>
      <c r="AP132" s="458"/>
      <c r="AQ132" s="550"/>
      <c r="AR132" s="745"/>
      <c r="AS132" s="596"/>
      <c r="AT132" s="745"/>
      <c r="AU132" s="746"/>
      <c r="AV132" s="451"/>
      <c r="AW132" s="747"/>
    </row>
    <row r="133" customFormat="false" ht="15.6" hidden="false" customHeight="false" outlineLevel="0" collapsed="false">
      <c r="A133" s="742" t="n">
        <v>43615</v>
      </c>
      <c r="B133" s="516"/>
      <c r="C133" s="404"/>
      <c r="D133" s="731"/>
      <c r="E133" s="406"/>
      <c r="F133" s="406"/>
      <c r="G133" s="688"/>
      <c r="H133" s="404"/>
      <c r="I133" s="405"/>
      <c r="J133" s="406"/>
      <c r="K133" s="406"/>
      <c r="L133" s="408"/>
      <c r="M133" s="408"/>
      <c r="N133" s="408"/>
      <c r="O133" s="409"/>
      <c r="P133" s="550"/>
      <c r="Q133" s="668"/>
      <c r="R133" s="669"/>
      <c r="S133" s="548"/>
      <c r="T133" s="548"/>
      <c r="U133" s="668" t="n">
        <v>3.67</v>
      </c>
      <c r="V133" s="451" t="n">
        <f aca="false">U133/$U$6</f>
        <v>0.509722222222222</v>
      </c>
      <c r="W133" s="743"/>
      <c r="X133" s="451"/>
      <c r="Y133" s="743"/>
      <c r="Z133" s="743"/>
      <c r="AA133" s="744"/>
      <c r="AB133" s="451"/>
      <c r="AC133" s="440"/>
      <c r="AD133" s="745"/>
      <c r="AE133" s="550"/>
      <c r="AF133" s="550"/>
      <c r="AG133" s="465"/>
      <c r="AH133" s="440"/>
      <c r="AI133" s="550"/>
      <c r="AJ133" s="550"/>
      <c r="AK133" s="440"/>
      <c r="AL133" s="458"/>
      <c r="AM133" s="465"/>
      <c r="AN133" s="465"/>
      <c r="AO133" s="458"/>
      <c r="AP133" s="458"/>
      <c r="AQ133" s="550"/>
      <c r="AR133" s="745"/>
      <c r="AS133" s="596"/>
      <c r="AT133" s="745"/>
      <c r="AU133" s="746"/>
      <c r="AV133" s="451"/>
      <c r="AW133" s="747"/>
    </row>
    <row r="134" customFormat="false" ht="15.6" hidden="false" customHeight="false" outlineLevel="0" collapsed="false">
      <c r="A134" s="742" t="n">
        <v>43616</v>
      </c>
      <c r="B134" s="516"/>
      <c r="C134" s="404"/>
      <c r="D134" s="731"/>
      <c r="E134" s="406"/>
      <c r="F134" s="406"/>
      <c r="G134" s="688"/>
      <c r="H134" s="404"/>
      <c r="I134" s="405"/>
      <c r="J134" s="406"/>
      <c r="K134" s="406"/>
      <c r="L134" s="408"/>
      <c r="M134" s="408"/>
      <c r="N134" s="408"/>
      <c r="O134" s="409"/>
      <c r="P134" s="550"/>
      <c r="Q134" s="668"/>
      <c r="R134" s="669"/>
      <c r="S134" s="548"/>
      <c r="T134" s="548"/>
      <c r="U134" s="668" t="n">
        <v>3.8</v>
      </c>
      <c r="V134" s="451" t="n">
        <f aca="false">U134/$U$6</f>
        <v>0.527777777777778</v>
      </c>
      <c r="W134" s="743"/>
      <c r="X134" s="451"/>
      <c r="Y134" s="743"/>
      <c r="Z134" s="743"/>
      <c r="AA134" s="744"/>
      <c r="AB134" s="451"/>
      <c r="AC134" s="440"/>
      <c r="AD134" s="745"/>
      <c r="AE134" s="550"/>
      <c r="AF134" s="550"/>
      <c r="AG134" s="465"/>
      <c r="AH134" s="440"/>
      <c r="AI134" s="550"/>
      <c r="AJ134" s="550"/>
      <c r="AK134" s="440"/>
      <c r="AL134" s="458"/>
      <c r="AM134" s="465"/>
      <c r="AN134" s="465"/>
      <c r="AO134" s="458"/>
      <c r="AP134" s="458"/>
      <c r="AQ134" s="550"/>
      <c r="AR134" s="745"/>
      <c r="AS134" s="596"/>
      <c r="AT134" s="745"/>
      <c r="AU134" s="746"/>
      <c r="AV134" s="451"/>
      <c r="AW134" s="747"/>
    </row>
    <row r="135" customFormat="false" ht="15.6" hidden="false" customHeight="false" outlineLevel="0" collapsed="false">
      <c r="A135" s="742" t="n">
        <v>43617</v>
      </c>
      <c r="B135" s="516"/>
      <c r="C135" s="404"/>
      <c r="D135" s="731"/>
      <c r="E135" s="406"/>
      <c r="F135" s="406"/>
      <c r="G135" s="688"/>
      <c r="H135" s="404"/>
      <c r="I135" s="405"/>
      <c r="J135" s="406"/>
      <c r="K135" s="406"/>
      <c r="L135" s="408"/>
      <c r="M135" s="408"/>
      <c r="N135" s="408"/>
      <c r="O135" s="409"/>
      <c r="P135" s="550"/>
      <c r="Q135" s="668"/>
      <c r="R135" s="669"/>
      <c r="S135" s="548"/>
      <c r="T135" s="548"/>
      <c r="U135" s="668" t="n">
        <v>3.94</v>
      </c>
      <c r="V135" s="451" t="n">
        <f aca="false">U135/$U$6</f>
        <v>0.547222222222222</v>
      </c>
      <c r="W135" s="743"/>
      <c r="X135" s="451"/>
      <c r="Y135" s="743"/>
      <c r="Z135" s="743"/>
      <c r="AA135" s="744"/>
      <c r="AB135" s="451"/>
      <c r="AC135" s="440"/>
      <c r="AD135" s="745"/>
      <c r="AE135" s="550"/>
      <c r="AF135" s="550"/>
      <c r="AG135" s="465"/>
      <c r="AH135" s="440"/>
      <c r="AI135" s="550"/>
      <c r="AJ135" s="550"/>
      <c r="AK135" s="440"/>
      <c r="AL135" s="458"/>
      <c r="AM135" s="465"/>
      <c r="AN135" s="465"/>
      <c r="AO135" s="458"/>
      <c r="AP135" s="458"/>
      <c r="AQ135" s="550"/>
      <c r="AR135" s="745"/>
      <c r="AS135" s="596"/>
      <c r="AT135" s="745"/>
      <c r="AU135" s="746"/>
      <c r="AV135" s="451"/>
      <c r="AW135" s="747"/>
    </row>
    <row r="136" customFormat="false" ht="15.6" hidden="false" customHeight="false" outlineLevel="0" collapsed="false">
      <c r="A136" s="749" t="n">
        <v>43618</v>
      </c>
      <c r="B136" s="487"/>
      <c r="C136" s="489"/>
      <c r="D136" s="750"/>
      <c r="E136" s="491"/>
      <c r="F136" s="491"/>
      <c r="G136" s="690"/>
      <c r="H136" s="489"/>
      <c r="I136" s="490"/>
      <c r="J136" s="491"/>
      <c r="K136" s="491"/>
      <c r="L136" s="492"/>
      <c r="M136" s="492"/>
      <c r="N136" s="492"/>
      <c r="O136" s="493"/>
      <c r="P136" s="551"/>
      <c r="Q136" s="678"/>
      <c r="R136" s="679"/>
      <c r="S136" s="680"/>
      <c r="T136" s="680"/>
      <c r="U136" s="678" t="n">
        <v>4.37</v>
      </c>
      <c r="V136" s="500" t="n">
        <f aca="false">U136/$U$6</f>
        <v>0.606944444444444</v>
      </c>
      <c r="W136" s="751"/>
      <c r="X136" s="500"/>
      <c r="Y136" s="751"/>
      <c r="Z136" s="751"/>
      <c r="AA136" s="551"/>
      <c r="AB136" s="500"/>
      <c r="AC136" s="495"/>
      <c r="AD136" s="508"/>
      <c r="AE136" s="551"/>
      <c r="AF136" s="551"/>
      <c r="AG136" s="508"/>
      <c r="AH136" s="495"/>
      <c r="AI136" s="551"/>
      <c r="AJ136" s="551"/>
      <c r="AK136" s="495"/>
      <c r="AL136" s="504"/>
      <c r="AM136" s="508"/>
      <c r="AN136" s="508"/>
      <c r="AO136" s="504"/>
      <c r="AP136" s="504"/>
      <c r="AQ136" s="551"/>
      <c r="AR136" s="508"/>
      <c r="AS136" s="495"/>
      <c r="AT136" s="508"/>
      <c r="AU136" s="752"/>
      <c r="AV136" s="500"/>
      <c r="AW136" s="753"/>
    </row>
    <row r="137" customFormat="false" ht="15.6" hidden="false" customHeight="false" outlineLevel="0" collapsed="false">
      <c r="A137" s="742" t="n">
        <v>43619</v>
      </c>
      <c r="B137" s="516"/>
      <c r="C137" s="404"/>
      <c r="D137" s="731"/>
      <c r="E137" s="406"/>
      <c r="F137" s="406"/>
      <c r="G137" s="688"/>
      <c r="H137" s="404"/>
      <c r="I137" s="405"/>
      <c r="J137" s="406"/>
      <c r="K137" s="406"/>
      <c r="L137" s="408"/>
      <c r="M137" s="408"/>
      <c r="N137" s="408"/>
      <c r="O137" s="409"/>
      <c r="P137" s="550"/>
      <c r="Q137" s="668"/>
      <c r="R137" s="669"/>
      <c r="S137" s="548"/>
      <c r="T137" s="548"/>
      <c r="U137" s="668" t="n">
        <v>4.32</v>
      </c>
      <c r="V137" s="451" t="n">
        <f aca="false">U137/$U$6</f>
        <v>0.6</v>
      </c>
      <c r="W137" s="743"/>
      <c r="X137" s="451"/>
      <c r="Y137" s="743"/>
      <c r="Z137" s="743"/>
      <c r="AA137" s="744"/>
      <c r="AB137" s="451"/>
      <c r="AC137" s="440"/>
      <c r="AD137" s="745"/>
      <c r="AE137" s="550"/>
      <c r="AF137" s="550"/>
      <c r="AG137" s="465"/>
      <c r="AH137" s="440"/>
      <c r="AI137" s="550"/>
      <c r="AJ137" s="550"/>
      <c r="AK137" s="440"/>
      <c r="AL137" s="458"/>
      <c r="AM137" s="465"/>
      <c r="AN137" s="465"/>
      <c r="AO137" s="458"/>
      <c r="AP137" s="458"/>
      <c r="AQ137" s="550"/>
      <c r="AR137" s="745"/>
      <c r="AS137" s="596"/>
      <c r="AT137" s="745"/>
      <c r="AU137" s="746"/>
      <c r="AV137" s="451"/>
      <c r="AW137" s="747"/>
    </row>
    <row r="138" customFormat="false" ht="15.6" hidden="false" customHeight="false" outlineLevel="0" collapsed="false">
      <c r="A138" s="742" t="n">
        <v>43620</v>
      </c>
      <c r="B138" s="516"/>
      <c r="C138" s="404"/>
      <c r="D138" s="731"/>
      <c r="E138" s="406"/>
      <c r="F138" s="406"/>
      <c r="G138" s="688"/>
      <c r="H138" s="404"/>
      <c r="I138" s="405"/>
      <c r="J138" s="406"/>
      <c r="K138" s="406"/>
      <c r="L138" s="408"/>
      <c r="M138" s="408"/>
      <c r="N138" s="408"/>
      <c r="O138" s="409"/>
      <c r="P138" s="550"/>
      <c r="Q138" s="668"/>
      <c r="R138" s="669"/>
      <c r="S138" s="548"/>
      <c r="T138" s="548"/>
      <c r="U138" s="668" t="n">
        <v>4.8</v>
      </c>
      <c r="V138" s="451" t="n">
        <f aca="false">U138/$U$6</f>
        <v>0.666666666666667</v>
      </c>
      <c r="W138" s="743"/>
      <c r="X138" s="451"/>
      <c r="Y138" s="743"/>
      <c r="Z138" s="743"/>
      <c r="AA138" s="744"/>
      <c r="AB138" s="451"/>
      <c r="AC138" s="440"/>
      <c r="AD138" s="745"/>
      <c r="AE138" s="550"/>
      <c r="AF138" s="550"/>
      <c r="AG138" s="465"/>
      <c r="AH138" s="440"/>
      <c r="AI138" s="550"/>
      <c r="AJ138" s="550"/>
      <c r="AK138" s="440"/>
      <c r="AL138" s="458"/>
      <c r="AM138" s="465"/>
      <c r="AN138" s="465"/>
      <c r="AO138" s="458"/>
      <c r="AP138" s="458"/>
      <c r="AQ138" s="550"/>
      <c r="AR138" s="745"/>
      <c r="AS138" s="596"/>
      <c r="AT138" s="745"/>
      <c r="AU138" s="746"/>
      <c r="AV138" s="451"/>
      <c r="AW138" s="747"/>
    </row>
    <row r="139" customFormat="false" ht="15.6" hidden="false" customHeight="false" outlineLevel="0" collapsed="false">
      <c r="A139" s="742" t="n">
        <v>43621</v>
      </c>
      <c r="B139" s="516"/>
      <c r="C139" s="404"/>
      <c r="D139" s="731"/>
      <c r="E139" s="406"/>
      <c r="F139" s="406"/>
      <c r="G139" s="688"/>
      <c r="H139" s="404"/>
      <c r="I139" s="405"/>
      <c r="J139" s="406"/>
      <c r="K139" s="406"/>
      <c r="L139" s="408"/>
      <c r="M139" s="408"/>
      <c r="N139" s="408"/>
      <c r="O139" s="409"/>
      <c r="P139" s="550"/>
      <c r="Q139" s="668"/>
      <c r="R139" s="669"/>
      <c r="S139" s="548"/>
      <c r="T139" s="548"/>
      <c r="U139" s="668" t="n">
        <v>4.39</v>
      </c>
      <c r="V139" s="451" t="n">
        <f aca="false">U139/$U$6</f>
        <v>0.609722222222222</v>
      </c>
      <c r="W139" s="743"/>
      <c r="X139" s="451"/>
      <c r="Y139" s="743"/>
      <c r="Z139" s="743"/>
      <c r="AA139" s="744"/>
      <c r="AB139" s="451"/>
      <c r="AC139" s="440"/>
      <c r="AD139" s="745"/>
      <c r="AE139" s="550"/>
      <c r="AF139" s="550"/>
      <c r="AG139" s="465"/>
      <c r="AH139" s="440"/>
      <c r="AI139" s="550"/>
      <c r="AJ139" s="550"/>
      <c r="AK139" s="440"/>
      <c r="AL139" s="458"/>
      <c r="AM139" s="465"/>
      <c r="AN139" s="465"/>
      <c r="AO139" s="458"/>
      <c r="AP139" s="458"/>
      <c r="AQ139" s="550"/>
      <c r="AR139" s="745"/>
      <c r="AS139" s="596"/>
      <c r="AT139" s="745"/>
      <c r="AU139" s="746"/>
      <c r="AV139" s="451"/>
      <c r="AW139" s="747"/>
    </row>
    <row r="140" customFormat="false" ht="15.6" hidden="false" customHeight="false" outlineLevel="0" collapsed="false">
      <c r="A140" s="742" t="n">
        <v>43622</v>
      </c>
      <c r="B140" s="516"/>
      <c r="C140" s="404"/>
      <c r="D140" s="731"/>
      <c r="E140" s="406"/>
      <c r="F140" s="406"/>
      <c r="G140" s="688"/>
      <c r="H140" s="404"/>
      <c r="I140" s="405"/>
      <c r="J140" s="406"/>
      <c r="K140" s="406"/>
      <c r="L140" s="408"/>
      <c r="M140" s="408"/>
      <c r="N140" s="408"/>
      <c r="O140" s="409"/>
      <c r="P140" s="550"/>
      <c r="Q140" s="668"/>
      <c r="R140" s="669"/>
      <c r="S140" s="548"/>
      <c r="T140" s="548"/>
      <c r="U140" s="668" t="n">
        <v>4.71</v>
      </c>
      <c r="V140" s="451" t="n">
        <f aca="false">U140/$U$6</f>
        <v>0.654166666666667</v>
      </c>
      <c r="W140" s="743"/>
      <c r="X140" s="451"/>
      <c r="Y140" s="743"/>
      <c r="Z140" s="743"/>
      <c r="AA140" s="744"/>
      <c r="AB140" s="451"/>
      <c r="AC140" s="440"/>
      <c r="AD140" s="745"/>
      <c r="AE140" s="550"/>
      <c r="AF140" s="550"/>
      <c r="AG140" s="465"/>
      <c r="AH140" s="440"/>
      <c r="AI140" s="550"/>
      <c r="AJ140" s="550"/>
      <c r="AK140" s="440"/>
      <c r="AL140" s="458"/>
      <c r="AM140" s="465"/>
      <c r="AN140" s="465"/>
      <c r="AO140" s="458"/>
      <c r="AP140" s="458"/>
      <c r="AQ140" s="550"/>
      <c r="AR140" s="745"/>
      <c r="AS140" s="596"/>
      <c r="AT140" s="745"/>
      <c r="AU140" s="746"/>
      <c r="AV140" s="451"/>
      <c r="AW140" s="747"/>
    </row>
    <row r="141" customFormat="false" ht="15.6" hidden="false" customHeight="false" outlineLevel="0" collapsed="false">
      <c r="A141" s="742" t="n">
        <v>43623</v>
      </c>
      <c r="B141" s="516"/>
      <c r="C141" s="404"/>
      <c r="D141" s="731"/>
      <c r="E141" s="406"/>
      <c r="F141" s="406"/>
      <c r="G141" s="688"/>
      <c r="H141" s="404"/>
      <c r="I141" s="405"/>
      <c r="J141" s="406"/>
      <c r="K141" s="406"/>
      <c r="L141" s="408"/>
      <c r="M141" s="408"/>
      <c r="N141" s="408"/>
      <c r="O141" s="409"/>
      <c r="P141" s="550"/>
      <c r="Q141" s="668"/>
      <c r="R141" s="669"/>
      <c r="S141" s="548"/>
      <c r="T141" s="548"/>
      <c r="U141" s="668" t="n">
        <v>5.14</v>
      </c>
      <c r="V141" s="451" t="n">
        <f aca="false">U141/$U$6</f>
        <v>0.713888888888889</v>
      </c>
      <c r="W141" s="743"/>
      <c r="X141" s="451"/>
      <c r="Y141" s="743"/>
      <c r="Z141" s="743"/>
      <c r="AA141" s="744"/>
      <c r="AB141" s="451"/>
      <c r="AC141" s="440"/>
      <c r="AD141" s="745"/>
      <c r="AE141" s="550"/>
      <c r="AF141" s="550"/>
      <c r="AG141" s="465"/>
      <c r="AH141" s="440"/>
      <c r="AI141" s="550"/>
      <c r="AJ141" s="550"/>
      <c r="AK141" s="440"/>
      <c r="AL141" s="458"/>
      <c r="AM141" s="465"/>
      <c r="AN141" s="465"/>
      <c r="AO141" s="458"/>
      <c r="AP141" s="458"/>
      <c r="AQ141" s="550"/>
      <c r="AR141" s="745"/>
      <c r="AS141" s="596"/>
      <c r="AT141" s="745"/>
      <c r="AU141" s="746"/>
      <c r="AV141" s="451"/>
      <c r="AW141" s="747"/>
    </row>
    <row r="142" customFormat="false" ht="15.6" hidden="false" customHeight="false" outlineLevel="0" collapsed="false">
      <c r="A142" s="742" t="n">
        <v>43624</v>
      </c>
      <c r="B142" s="516"/>
      <c r="C142" s="404"/>
      <c r="D142" s="731"/>
      <c r="E142" s="406"/>
      <c r="F142" s="406"/>
      <c r="G142" s="688"/>
      <c r="H142" s="404"/>
      <c r="I142" s="405"/>
      <c r="J142" s="406"/>
      <c r="K142" s="406"/>
      <c r="L142" s="408"/>
      <c r="M142" s="408"/>
      <c r="N142" s="408"/>
      <c r="O142" s="409"/>
      <c r="P142" s="550"/>
      <c r="Q142" s="668"/>
      <c r="R142" s="669"/>
      <c r="S142" s="548"/>
      <c r="T142" s="548"/>
      <c r="U142" s="668" t="n">
        <v>4.93</v>
      </c>
      <c r="V142" s="451" t="n">
        <f aca="false">U142/$U$6</f>
        <v>0.684722222222222</v>
      </c>
      <c r="W142" s="743"/>
      <c r="X142" s="451"/>
      <c r="Y142" s="743"/>
      <c r="Z142" s="743"/>
      <c r="AA142" s="744"/>
      <c r="AB142" s="451"/>
      <c r="AC142" s="440"/>
      <c r="AD142" s="745"/>
      <c r="AE142" s="550"/>
      <c r="AF142" s="550"/>
      <c r="AG142" s="465"/>
      <c r="AH142" s="440"/>
      <c r="AI142" s="550"/>
      <c r="AJ142" s="550"/>
      <c r="AK142" s="440"/>
      <c r="AL142" s="458"/>
      <c r="AM142" s="465"/>
      <c r="AN142" s="465"/>
      <c r="AO142" s="458"/>
      <c r="AP142" s="458"/>
      <c r="AQ142" s="550"/>
      <c r="AR142" s="745"/>
      <c r="AS142" s="596"/>
      <c r="AT142" s="745"/>
      <c r="AU142" s="746"/>
      <c r="AV142" s="451"/>
      <c r="AW142" s="747"/>
    </row>
    <row r="143" customFormat="false" ht="15.6" hidden="false" customHeight="false" outlineLevel="0" collapsed="false">
      <c r="A143" s="749" t="n">
        <v>43625</v>
      </c>
      <c r="B143" s="487"/>
      <c r="C143" s="489"/>
      <c r="D143" s="750"/>
      <c r="E143" s="491"/>
      <c r="F143" s="491"/>
      <c r="G143" s="690"/>
      <c r="H143" s="489"/>
      <c r="I143" s="490"/>
      <c r="J143" s="491"/>
      <c r="K143" s="491"/>
      <c r="L143" s="492"/>
      <c r="M143" s="492"/>
      <c r="N143" s="492"/>
      <c r="O143" s="493"/>
      <c r="P143" s="551"/>
      <c r="Q143" s="678"/>
      <c r="R143" s="679"/>
      <c r="S143" s="680"/>
      <c r="T143" s="680"/>
      <c r="U143" s="678" t="n">
        <v>5.35</v>
      </c>
      <c r="V143" s="500" t="n">
        <f aca="false">U143/$U$6</f>
        <v>0.743055555555555</v>
      </c>
      <c r="W143" s="751"/>
      <c r="X143" s="500"/>
      <c r="Y143" s="751"/>
      <c r="Z143" s="751"/>
      <c r="AA143" s="551"/>
      <c r="AB143" s="500"/>
      <c r="AC143" s="495"/>
      <c r="AD143" s="508"/>
      <c r="AE143" s="551"/>
      <c r="AF143" s="551"/>
      <c r="AG143" s="508"/>
      <c r="AH143" s="495"/>
      <c r="AI143" s="551"/>
      <c r="AJ143" s="551"/>
      <c r="AK143" s="495"/>
      <c r="AL143" s="504"/>
      <c r="AM143" s="508"/>
      <c r="AN143" s="508"/>
      <c r="AO143" s="504"/>
      <c r="AP143" s="504"/>
      <c r="AQ143" s="551"/>
      <c r="AR143" s="508"/>
      <c r="AS143" s="495"/>
      <c r="AT143" s="508"/>
      <c r="AU143" s="752"/>
      <c r="AV143" s="500"/>
      <c r="AW143" s="753"/>
    </row>
    <row r="144" customFormat="false" ht="15.6" hidden="false" customHeight="false" outlineLevel="0" collapsed="false">
      <c r="A144" s="742" t="n">
        <v>43626</v>
      </c>
      <c r="B144" s="516"/>
      <c r="C144" s="404"/>
      <c r="D144" s="731"/>
      <c r="E144" s="406"/>
      <c r="F144" s="406"/>
      <c r="G144" s="688"/>
      <c r="H144" s="404"/>
      <c r="I144" s="405"/>
      <c r="J144" s="406"/>
      <c r="K144" s="406"/>
      <c r="L144" s="408"/>
      <c r="M144" s="408"/>
      <c r="N144" s="408"/>
      <c r="O144" s="409"/>
      <c r="P144" s="550"/>
      <c r="Q144" s="668"/>
      <c r="R144" s="669"/>
      <c r="S144" s="548"/>
      <c r="T144" s="548"/>
      <c r="U144" s="668" t="n">
        <v>5.73</v>
      </c>
      <c r="V144" s="451" t="n">
        <f aca="false">U144/$U$6</f>
        <v>0.795833333333333</v>
      </c>
      <c r="W144" s="743"/>
      <c r="X144" s="451"/>
      <c r="Y144" s="743"/>
      <c r="Z144" s="743"/>
      <c r="AA144" s="744"/>
      <c r="AB144" s="451"/>
      <c r="AC144" s="440"/>
      <c r="AD144" s="745"/>
      <c r="AE144" s="550"/>
      <c r="AF144" s="550"/>
      <c r="AG144" s="465"/>
      <c r="AH144" s="440"/>
      <c r="AI144" s="550"/>
      <c r="AJ144" s="550"/>
      <c r="AK144" s="440"/>
      <c r="AL144" s="458"/>
      <c r="AM144" s="465"/>
      <c r="AN144" s="465"/>
      <c r="AO144" s="458"/>
      <c r="AP144" s="458"/>
      <c r="AQ144" s="550"/>
      <c r="AR144" s="745"/>
      <c r="AS144" s="596"/>
      <c r="AT144" s="745"/>
      <c r="AU144" s="746"/>
      <c r="AV144" s="451"/>
      <c r="AW144" s="747"/>
    </row>
    <row r="145" customFormat="false" ht="15.6" hidden="false" customHeight="false" outlineLevel="0" collapsed="false">
      <c r="A145" s="742" t="n">
        <v>43627</v>
      </c>
      <c r="B145" s="516"/>
      <c r="C145" s="404"/>
      <c r="D145" s="731"/>
      <c r="E145" s="406"/>
      <c r="F145" s="406"/>
      <c r="G145" s="688"/>
      <c r="H145" s="404"/>
      <c r="I145" s="405"/>
      <c r="J145" s="406"/>
      <c r="K145" s="406"/>
      <c r="L145" s="408"/>
      <c r="M145" s="408"/>
      <c r="N145" s="408"/>
      <c r="O145" s="409"/>
      <c r="P145" s="550"/>
      <c r="Q145" s="668"/>
      <c r="R145" s="669"/>
      <c r="S145" s="548"/>
      <c r="T145" s="548"/>
      <c r="U145" s="668" t="n">
        <v>5.44</v>
      </c>
      <c r="V145" s="451" t="n">
        <f aca="false">U145/$U$6</f>
        <v>0.755555555555556</v>
      </c>
      <c r="W145" s="743"/>
      <c r="X145" s="451"/>
      <c r="Y145" s="743"/>
      <c r="Z145" s="743"/>
      <c r="AA145" s="744"/>
      <c r="AB145" s="451"/>
      <c r="AC145" s="440"/>
      <c r="AD145" s="745"/>
      <c r="AE145" s="550"/>
      <c r="AF145" s="550"/>
      <c r="AG145" s="465"/>
      <c r="AH145" s="440"/>
      <c r="AI145" s="550"/>
      <c r="AJ145" s="550"/>
      <c r="AK145" s="440"/>
      <c r="AL145" s="458"/>
      <c r="AM145" s="465"/>
      <c r="AN145" s="465"/>
      <c r="AO145" s="458"/>
      <c r="AP145" s="458"/>
      <c r="AQ145" s="550"/>
      <c r="AR145" s="745"/>
      <c r="AS145" s="596"/>
      <c r="AT145" s="745"/>
      <c r="AU145" s="746"/>
      <c r="AV145" s="451"/>
      <c r="AW145" s="747"/>
    </row>
    <row r="146" customFormat="false" ht="15.6" hidden="false" customHeight="false" outlineLevel="0" collapsed="false">
      <c r="A146" s="742" t="n">
        <v>43628</v>
      </c>
      <c r="B146" s="516"/>
      <c r="C146" s="404"/>
      <c r="D146" s="731"/>
      <c r="E146" s="406"/>
      <c r="F146" s="406"/>
      <c r="G146" s="688"/>
      <c r="H146" s="404"/>
      <c r="I146" s="405"/>
      <c r="J146" s="406"/>
      <c r="K146" s="406"/>
      <c r="L146" s="408"/>
      <c r="M146" s="408"/>
      <c r="N146" s="408"/>
      <c r="O146" s="409"/>
      <c r="P146" s="550"/>
      <c r="Q146" s="668"/>
      <c r="R146" s="669"/>
      <c r="S146" s="548"/>
      <c r="T146" s="548"/>
      <c r="U146" s="668" t="n">
        <v>5.62</v>
      </c>
      <c r="V146" s="451" t="n">
        <f aca="false">U146/$U$6</f>
        <v>0.780555555555556</v>
      </c>
      <c r="W146" s="743"/>
      <c r="X146" s="451"/>
      <c r="Y146" s="743"/>
      <c r="Z146" s="743"/>
      <c r="AA146" s="744"/>
      <c r="AB146" s="451"/>
      <c r="AC146" s="440"/>
      <c r="AD146" s="745"/>
      <c r="AE146" s="550"/>
      <c r="AF146" s="550"/>
      <c r="AG146" s="465"/>
      <c r="AH146" s="440"/>
      <c r="AI146" s="550"/>
      <c r="AJ146" s="550"/>
      <c r="AK146" s="440"/>
      <c r="AL146" s="458"/>
      <c r="AM146" s="465"/>
      <c r="AN146" s="465"/>
      <c r="AO146" s="458"/>
      <c r="AP146" s="458"/>
      <c r="AQ146" s="550"/>
      <c r="AR146" s="745"/>
      <c r="AS146" s="596"/>
      <c r="AT146" s="745"/>
      <c r="AU146" s="746"/>
      <c r="AV146" s="451"/>
      <c r="AW146" s="747"/>
    </row>
    <row r="147" customFormat="false" ht="15.6" hidden="false" customHeight="false" outlineLevel="0" collapsed="false">
      <c r="A147" s="742" t="n">
        <v>43629</v>
      </c>
      <c r="B147" s="516"/>
      <c r="C147" s="404"/>
      <c r="D147" s="731"/>
      <c r="E147" s="406"/>
      <c r="F147" s="406"/>
      <c r="G147" s="688"/>
      <c r="H147" s="404"/>
      <c r="I147" s="405"/>
      <c r="J147" s="406"/>
      <c r="K147" s="406"/>
      <c r="L147" s="408"/>
      <c r="M147" s="408"/>
      <c r="N147" s="408"/>
      <c r="O147" s="409"/>
      <c r="P147" s="550"/>
      <c r="Q147" s="668"/>
      <c r="R147" s="669"/>
      <c r="S147" s="548"/>
      <c r="T147" s="548"/>
      <c r="U147" s="668" t="n">
        <v>5.46</v>
      </c>
      <c r="V147" s="451" t="n">
        <f aca="false">U147/$U$6</f>
        <v>0.758333333333333</v>
      </c>
      <c r="W147" s="743"/>
      <c r="X147" s="451"/>
      <c r="Y147" s="743"/>
      <c r="Z147" s="743"/>
      <c r="AA147" s="744"/>
      <c r="AB147" s="451"/>
      <c r="AC147" s="440"/>
      <c r="AD147" s="745"/>
      <c r="AE147" s="550"/>
      <c r="AF147" s="550"/>
      <c r="AG147" s="465"/>
      <c r="AH147" s="440"/>
      <c r="AI147" s="550"/>
      <c r="AJ147" s="550"/>
      <c r="AK147" s="440"/>
      <c r="AL147" s="458"/>
      <c r="AM147" s="465"/>
      <c r="AN147" s="465"/>
      <c r="AO147" s="458"/>
      <c r="AP147" s="458"/>
      <c r="AQ147" s="550"/>
      <c r="AR147" s="745"/>
      <c r="AS147" s="596"/>
      <c r="AT147" s="745"/>
      <c r="AU147" s="746"/>
      <c r="AV147" s="451"/>
      <c r="AW147" s="747"/>
    </row>
    <row r="148" customFormat="false" ht="15.6" hidden="false" customHeight="false" outlineLevel="0" collapsed="false">
      <c r="A148" s="742" t="n">
        <v>43630</v>
      </c>
      <c r="B148" s="516"/>
      <c r="C148" s="404"/>
      <c r="D148" s="731"/>
      <c r="E148" s="406"/>
      <c r="F148" s="406"/>
      <c r="G148" s="688"/>
      <c r="H148" s="404"/>
      <c r="I148" s="405"/>
      <c r="J148" s="406"/>
      <c r="K148" s="406"/>
      <c r="L148" s="408"/>
      <c r="M148" s="408"/>
      <c r="N148" s="408"/>
      <c r="O148" s="409"/>
      <c r="P148" s="550"/>
      <c r="Q148" s="668"/>
      <c r="R148" s="669"/>
      <c r="S148" s="548"/>
      <c r="T148" s="548"/>
      <c r="U148" s="668" t="n">
        <v>5.82</v>
      </c>
      <c r="V148" s="451" t="n">
        <f aca="false">U148/$U$6</f>
        <v>0.808333333333333</v>
      </c>
      <c r="W148" s="743"/>
      <c r="X148" s="451"/>
      <c r="Y148" s="743"/>
      <c r="Z148" s="743"/>
      <c r="AA148" s="744"/>
      <c r="AB148" s="451"/>
      <c r="AC148" s="440"/>
      <c r="AD148" s="745"/>
      <c r="AE148" s="550"/>
      <c r="AF148" s="550"/>
      <c r="AG148" s="465"/>
      <c r="AH148" s="440"/>
      <c r="AI148" s="550"/>
      <c r="AJ148" s="550"/>
      <c r="AK148" s="440"/>
      <c r="AL148" s="458"/>
      <c r="AM148" s="465"/>
      <c r="AN148" s="465"/>
      <c r="AO148" s="458"/>
      <c r="AP148" s="458"/>
      <c r="AQ148" s="550"/>
      <c r="AR148" s="745"/>
      <c r="AS148" s="596"/>
      <c r="AT148" s="745"/>
      <c r="AU148" s="746"/>
      <c r="AV148" s="451"/>
      <c r="AW148" s="747"/>
    </row>
    <row r="149" customFormat="false" ht="15.6" hidden="false" customHeight="false" outlineLevel="0" collapsed="false">
      <c r="A149" s="742" t="n">
        <v>43631</v>
      </c>
      <c r="B149" s="516"/>
      <c r="C149" s="404"/>
      <c r="D149" s="731"/>
      <c r="E149" s="406"/>
      <c r="F149" s="406"/>
      <c r="G149" s="688"/>
      <c r="H149" s="404"/>
      <c r="I149" s="405"/>
      <c r="J149" s="406"/>
      <c r="K149" s="406"/>
      <c r="L149" s="408"/>
      <c r="M149" s="408"/>
      <c r="N149" s="408"/>
      <c r="O149" s="409"/>
      <c r="P149" s="550"/>
      <c r="Q149" s="668"/>
      <c r="R149" s="669"/>
      <c r="S149" s="548"/>
      <c r="T149" s="548"/>
      <c r="U149" s="668" t="n">
        <v>5.57</v>
      </c>
      <c r="V149" s="451" t="n">
        <f aca="false">U149/$U$6</f>
        <v>0.773611111111111</v>
      </c>
      <c r="W149" s="743"/>
      <c r="X149" s="451"/>
      <c r="Y149" s="743"/>
      <c r="Z149" s="743"/>
      <c r="AA149" s="744"/>
      <c r="AB149" s="451"/>
      <c r="AC149" s="440"/>
      <c r="AD149" s="745"/>
      <c r="AE149" s="550"/>
      <c r="AF149" s="550"/>
      <c r="AG149" s="465"/>
      <c r="AH149" s="440"/>
      <c r="AI149" s="550"/>
      <c r="AJ149" s="550"/>
      <c r="AK149" s="440"/>
      <c r="AL149" s="458"/>
      <c r="AM149" s="465"/>
      <c r="AN149" s="465"/>
      <c r="AO149" s="458"/>
      <c r="AP149" s="458"/>
      <c r="AQ149" s="550"/>
      <c r="AR149" s="745"/>
      <c r="AS149" s="596"/>
      <c r="AT149" s="745"/>
      <c r="AU149" s="746"/>
      <c r="AV149" s="451"/>
      <c r="AW149" s="747"/>
    </row>
    <row r="150" customFormat="false" ht="15.6" hidden="false" customHeight="false" outlineLevel="0" collapsed="false">
      <c r="A150" s="749" t="n">
        <v>43632</v>
      </c>
      <c r="B150" s="487"/>
      <c r="C150" s="489"/>
      <c r="D150" s="750"/>
      <c r="E150" s="491"/>
      <c r="F150" s="491"/>
      <c r="G150" s="690"/>
      <c r="H150" s="489"/>
      <c r="I150" s="490"/>
      <c r="J150" s="491"/>
      <c r="K150" s="491"/>
      <c r="L150" s="492"/>
      <c r="M150" s="492"/>
      <c r="N150" s="492"/>
      <c r="O150" s="493"/>
      <c r="P150" s="551"/>
      <c r="Q150" s="678"/>
      <c r="R150" s="679"/>
      <c r="S150" s="680"/>
      <c r="T150" s="680"/>
      <c r="U150" s="678" t="n">
        <v>5.76</v>
      </c>
      <c r="V150" s="500" t="n">
        <f aca="false">U150/$U$6</f>
        <v>0.8</v>
      </c>
      <c r="W150" s="751"/>
      <c r="X150" s="500"/>
      <c r="Y150" s="751"/>
      <c r="Z150" s="751"/>
      <c r="AA150" s="551"/>
      <c r="AB150" s="500"/>
      <c r="AC150" s="495"/>
      <c r="AD150" s="508"/>
      <c r="AE150" s="551"/>
      <c r="AF150" s="551"/>
      <c r="AG150" s="508"/>
      <c r="AH150" s="495"/>
      <c r="AI150" s="551"/>
      <c r="AJ150" s="551"/>
      <c r="AK150" s="495"/>
      <c r="AL150" s="504"/>
      <c r="AM150" s="508"/>
      <c r="AN150" s="508"/>
      <c r="AO150" s="504"/>
      <c r="AP150" s="504"/>
      <c r="AQ150" s="551"/>
      <c r="AR150" s="508"/>
      <c r="AS150" s="495"/>
      <c r="AT150" s="508"/>
      <c r="AU150" s="752"/>
      <c r="AV150" s="500"/>
      <c r="AW150" s="753"/>
    </row>
    <row r="151" customFormat="false" ht="15.6" hidden="false" customHeight="false" outlineLevel="0" collapsed="false">
      <c r="A151" s="742" t="n">
        <v>43633</v>
      </c>
      <c r="B151" s="516"/>
      <c r="C151" s="404"/>
      <c r="D151" s="731"/>
      <c r="E151" s="406"/>
      <c r="F151" s="406"/>
      <c r="G151" s="688"/>
      <c r="H151" s="404"/>
      <c r="I151" s="405"/>
      <c r="J151" s="406"/>
      <c r="K151" s="406"/>
      <c r="L151" s="408"/>
      <c r="M151" s="408"/>
      <c r="N151" s="408"/>
      <c r="O151" s="409"/>
      <c r="P151" s="550"/>
      <c r="Q151" s="668"/>
      <c r="R151" s="669"/>
      <c r="S151" s="548"/>
      <c r="T151" s="548"/>
      <c r="U151" s="668" t="n">
        <v>5.75</v>
      </c>
      <c r="V151" s="451" t="n">
        <f aca="false">U151/$U$6</f>
        <v>0.798611111111111</v>
      </c>
      <c r="W151" s="743"/>
      <c r="X151" s="451"/>
      <c r="Y151" s="743"/>
      <c r="Z151" s="743"/>
      <c r="AA151" s="744"/>
      <c r="AB151" s="451"/>
      <c r="AC151" s="440"/>
      <c r="AD151" s="745"/>
      <c r="AE151" s="550"/>
      <c r="AF151" s="550"/>
      <c r="AG151" s="465"/>
      <c r="AH151" s="440"/>
      <c r="AI151" s="550"/>
      <c r="AJ151" s="550"/>
      <c r="AK151" s="440"/>
      <c r="AL151" s="458"/>
      <c r="AM151" s="465"/>
      <c r="AN151" s="465"/>
      <c r="AO151" s="458"/>
      <c r="AP151" s="458"/>
      <c r="AQ151" s="550"/>
      <c r="AR151" s="745"/>
      <c r="AS151" s="596"/>
      <c r="AT151" s="745"/>
      <c r="AU151" s="746"/>
      <c r="AV151" s="451"/>
      <c r="AW151" s="747"/>
    </row>
    <row r="152" customFormat="false" ht="15.6" hidden="false" customHeight="false" outlineLevel="0" collapsed="false">
      <c r="A152" s="742" t="n">
        <v>43634</v>
      </c>
      <c r="B152" s="516"/>
      <c r="C152" s="404"/>
      <c r="D152" s="731"/>
      <c r="E152" s="406"/>
      <c r="F152" s="406"/>
      <c r="G152" s="688"/>
      <c r="H152" s="404"/>
      <c r="I152" s="405"/>
      <c r="J152" s="406"/>
      <c r="K152" s="406"/>
      <c r="L152" s="408"/>
      <c r="M152" s="408"/>
      <c r="N152" s="408"/>
      <c r="O152" s="409"/>
      <c r="P152" s="550"/>
      <c r="Q152" s="668"/>
      <c r="R152" s="669"/>
      <c r="S152" s="548"/>
      <c r="T152" s="548"/>
      <c r="U152" s="668" t="n">
        <v>5.63</v>
      </c>
      <c r="V152" s="451" t="n">
        <f aca="false">U152/$U$6</f>
        <v>0.781944444444444</v>
      </c>
      <c r="W152" s="743"/>
      <c r="X152" s="451"/>
      <c r="Y152" s="743"/>
      <c r="Z152" s="743"/>
      <c r="AA152" s="744"/>
      <c r="AB152" s="451"/>
      <c r="AC152" s="440"/>
      <c r="AD152" s="745"/>
      <c r="AE152" s="550"/>
      <c r="AF152" s="550"/>
      <c r="AG152" s="465"/>
      <c r="AH152" s="440"/>
      <c r="AI152" s="550"/>
      <c r="AJ152" s="550"/>
      <c r="AK152" s="440"/>
      <c r="AL152" s="458"/>
      <c r="AM152" s="465"/>
      <c r="AN152" s="465"/>
      <c r="AO152" s="458"/>
      <c r="AP152" s="458"/>
      <c r="AQ152" s="550"/>
      <c r="AR152" s="745"/>
      <c r="AS152" s="596"/>
      <c r="AT152" s="745"/>
      <c r="AU152" s="746"/>
      <c r="AV152" s="451"/>
      <c r="AW152" s="747"/>
    </row>
    <row r="153" customFormat="false" ht="15.6" hidden="false" customHeight="false" outlineLevel="0" collapsed="false">
      <c r="A153" s="742" t="n">
        <v>43635</v>
      </c>
      <c r="B153" s="516"/>
      <c r="C153" s="404"/>
      <c r="D153" s="731"/>
      <c r="E153" s="406"/>
      <c r="F153" s="406"/>
      <c r="G153" s="688"/>
      <c r="H153" s="404"/>
      <c r="I153" s="405"/>
      <c r="J153" s="406"/>
      <c r="K153" s="406"/>
      <c r="L153" s="408"/>
      <c r="M153" s="408"/>
      <c r="N153" s="408"/>
      <c r="O153" s="409"/>
      <c r="P153" s="550"/>
      <c r="Q153" s="668"/>
      <c r="R153" s="669"/>
      <c r="S153" s="548"/>
      <c r="T153" s="548"/>
      <c r="U153" s="668" t="n">
        <v>5.81</v>
      </c>
      <c r="V153" s="451" t="n">
        <f aca="false">U153/$U$6</f>
        <v>0.806944444444444</v>
      </c>
      <c r="W153" s="743"/>
      <c r="X153" s="451"/>
      <c r="Y153" s="743"/>
      <c r="Z153" s="743"/>
      <c r="AA153" s="744"/>
      <c r="AB153" s="451"/>
      <c r="AC153" s="440"/>
      <c r="AD153" s="745"/>
      <c r="AE153" s="550"/>
      <c r="AF153" s="550"/>
      <c r="AG153" s="465"/>
      <c r="AH153" s="440"/>
      <c r="AI153" s="550"/>
      <c r="AJ153" s="550"/>
      <c r="AK153" s="440"/>
      <c r="AL153" s="458"/>
      <c r="AM153" s="465"/>
      <c r="AN153" s="465"/>
      <c r="AO153" s="458"/>
      <c r="AP153" s="458"/>
      <c r="AQ153" s="550"/>
      <c r="AR153" s="745"/>
      <c r="AS153" s="596"/>
      <c r="AT153" s="745"/>
      <c r="AU153" s="746"/>
      <c r="AV153" s="451"/>
      <c r="AW153" s="747"/>
    </row>
    <row r="154" customFormat="false" ht="15.6" hidden="false" customHeight="false" outlineLevel="0" collapsed="false">
      <c r="A154" s="742" t="n">
        <v>43636</v>
      </c>
      <c r="B154" s="516"/>
      <c r="C154" s="404"/>
      <c r="D154" s="731"/>
      <c r="E154" s="406"/>
      <c r="F154" s="406"/>
      <c r="G154" s="688"/>
      <c r="H154" s="404"/>
      <c r="I154" s="405"/>
      <c r="J154" s="406"/>
      <c r="K154" s="406"/>
      <c r="L154" s="408"/>
      <c r="M154" s="408"/>
      <c r="N154" s="408"/>
      <c r="O154" s="409"/>
      <c r="P154" s="550"/>
      <c r="Q154" s="668"/>
      <c r="R154" s="669"/>
      <c r="S154" s="548"/>
      <c r="T154" s="548"/>
      <c r="U154" s="668" t="n">
        <v>5.75</v>
      </c>
      <c r="V154" s="451" t="n">
        <f aca="false">U154/$U$6</f>
        <v>0.798611111111111</v>
      </c>
      <c r="W154" s="743"/>
      <c r="X154" s="451"/>
      <c r="Y154" s="743"/>
      <c r="Z154" s="743"/>
      <c r="AA154" s="744"/>
      <c r="AB154" s="451"/>
      <c r="AC154" s="440"/>
      <c r="AD154" s="745"/>
      <c r="AE154" s="550"/>
      <c r="AF154" s="550"/>
      <c r="AG154" s="465"/>
      <c r="AH154" s="440"/>
      <c r="AI154" s="550"/>
      <c r="AJ154" s="550"/>
      <c r="AK154" s="440"/>
      <c r="AL154" s="458"/>
      <c r="AM154" s="465"/>
      <c r="AN154" s="465"/>
      <c r="AO154" s="458"/>
      <c r="AP154" s="458"/>
      <c r="AQ154" s="550"/>
      <c r="AR154" s="745"/>
      <c r="AS154" s="596"/>
      <c r="AT154" s="745"/>
      <c r="AU154" s="746"/>
      <c r="AV154" s="451"/>
      <c r="AW154" s="747"/>
    </row>
    <row r="155" customFormat="false" ht="15.6" hidden="false" customHeight="false" outlineLevel="0" collapsed="false">
      <c r="A155" s="742" t="n">
        <v>43637</v>
      </c>
      <c r="B155" s="516"/>
      <c r="C155" s="404"/>
      <c r="D155" s="731"/>
      <c r="E155" s="406"/>
      <c r="F155" s="406"/>
      <c r="G155" s="688"/>
      <c r="H155" s="404"/>
      <c r="I155" s="405"/>
      <c r="J155" s="406"/>
      <c r="K155" s="406"/>
      <c r="L155" s="408"/>
      <c r="M155" s="408"/>
      <c r="N155" s="408"/>
      <c r="O155" s="409"/>
      <c r="P155" s="550"/>
      <c r="Q155" s="668"/>
      <c r="R155" s="669"/>
      <c r="S155" s="548"/>
      <c r="T155" s="548"/>
      <c r="U155" s="668" t="n">
        <v>6</v>
      </c>
      <c r="V155" s="451" t="n">
        <f aca="false">U155/$U$6</f>
        <v>0.833333333333333</v>
      </c>
      <c r="W155" s="743"/>
      <c r="X155" s="451"/>
      <c r="Y155" s="743"/>
      <c r="Z155" s="743"/>
      <c r="AA155" s="744"/>
      <c r="AB155" s="451"/>
      <c r="AC155" s="440"/>
      <c r="AD155" s="745"/>
      <c r="AE155" s="550"/>
      <c r="AF155" s="550"/>
      <c r="AG155" s="465"/>
      <c r="AH155" s="440"/>
      <c r="AI155" s="550"/>
      <c r="AJ155" s="550"/>
      <c r="AK155" s="440"/>
      <c r="AL155" s="458"/>
      <c r="AM155" s="465"/>
      <c r="AN155" s="465"/>
      <c r="AO155" s="458"/>
      <c r="AP155" s="458"/>
      <c r="AQ155" s="550"/>
      <c r="AR155" s="745"/>
      <c r="AS155" s="596"/>
      <c r="AT155" s="745"/>
      <c r="AU155" s="746"/>
      <c r="AV155" s="451"/>
      <c r="AW155" s="747"/>
    </row>
    <row r="156" customFormat="false" ht="15.6" hidden="false" customHeight="false" outlineLevel="0" collapsed="false">
      <c r="A156" s="742" t="n">
        <v>43638</v>
      </c>
      <c r="B156" s="516"/>
      <c r="C156" s="404"/>
      <c r="D156" s="731"/>
      <c r="E156" s="406"/>
      <c r="F156" s="406"/>
      <c r="G156" s="688"/>
      <c r="H156" s="404"/>
      <c r="I156" s="405"/>
      <c r="J156" s="406"/>
      <c r="K156" s="406"/>
      <c r="L156" s="408"/>
      <c r="M156" s="408"/>
      <c r="N156" s="408"/>
      <c r="O156" s="409"/>
      <c r="P156" s="550"/>
      <c r="Q156" s="668"/>
      <c r="R156" s="669"/>
      <c r="S156" s="548"/>
      <c r="T156" s="548"/>
      <c r="U156" s="668" t="n">
        <v>5.87</v>
      </c>
      <c r="V156" s="451" t="n">
        <f aca="false">U156/$U$6</f>
        <v>0.815277777777778</v>
      </c>
      <c r="W156" s="743"/>
      <c r="X156" s="451"/>
      <c r="Y156" s="743"/>
      <c r="Z156" s="743"/>
      <c r="AA156" s="744"/>
      <c r="AB156" s="451"/>
      <c r="AC156" s="440"/>
      <c r="AD156" s="745"/>
      <c r="AE156" s="550"/>
      <c r="AF156" s="550"/>
      <c r="AG156" s="465"/>
      <c r="AH156" s="440"/>
      <c r="AI156" s="550"/>
      <c r="AJ156" s="550"/>
      <c r="AK156" s="440"/>
      <c r="AL156" s="458"/>
      <c r="AM156" s="465"/>
      <c r="AN156" s="465"/>
      <c r="AO156" s="458"/>
      <c r="AP156" s="458"/>
      <c r="AQ156" s="550"/>
      <c r="AR156" s="745"/>
      <c r="AS156" s="596"/>
      <c r="AT156" s="745"/>
      <c r="AU156" s="746"/>
      <c r="AV156" s="451"/>
      <c r="AW156" s="747"/>
    </row>
    <row r="157" customFormat="false" ht="15.6" hidden="false" customHeight="false" outlineLevel="0" collapsed="false">
      <c r="A157" s="749" t="n">
        <v>43639</v>
      </c>
      <c r="B157" s="487"/>
      <c r="C157" s="489"/>
      <c r="D157" s="750"/>
      <c r="E157" s="491"/>
      <c r="F157" s="491"/>
      <c r="G157" s="690"/>
      <c r="H157" s="489"/>
      <c r="I157" s="490"/>
      <c r="J157" s="491"/>
      <c r="K157" s="491"/>
      <c r="L157" s="492"/>
      <c r="M157" s="492"/>
      <c r="N157" s="492"/>
      <c r="O157" s="493"/>
      <c r="P157" s="551"/>
      <c r="Q157" s="678"/>
      <c r="R157" s="679"/>
      <c r="S157" s="680"/>
      <c r="T157" s="680"/>
      <c r="U157" s="678" t="n">
        <v>5.96</v>
      </c>
      <c r="V157" s="500" t="n">
        <f aca="false">U157/$U$6</f>
        <v>0.827777777777778</v>
      </c>
      <c r="W157" s="751"/>
      <c r="X157" s="500"/>
      <c r="Y157" s="751"/>
      <c r="Z157" s="751"/>
      <c r="AA157" s="551"/>
      <c r="AB157" s="500"/>
      <c r="AC157" s="495"/>
      <c r="AD157" s="508"/>
      <c r="AE157" s="551"/>
      <c r="AF157" s="551"/>
      <c r="AG157" s="508"/>
      <c r="AH157" s="495"/>
      <c r="AI157" s="551"/>
      <c r="AJ157" s="551"/>
      <c r="AK157" s="495"/>
      <c r="AL157" s="504"/>
      <c r="AM157" s="508"/>
      <c r="AN157" s="508"/>
      <c r="AO157" s="504"/>
      <c r="AP157" s="504"/>
      <c r="AQ157" s="551"/>
      <c r="AR157" s="508"/>
      <c r="AS157" s="495"/>
      <c r="AT157" s="508"/>
      <c r="AU157" s="752"/>
      <c r="AV157" s="500"/>
      <c r="AW157" s="753"/>
    </row>
    <row r="158" customFormat="false" ht="15.6" hidden="false" customHeight="false" outlineLevel="0" collapsed="false">
      <c r="A158" s="742" t="n">
        <v>43640</v>
      </c>
      <c r="B158" s="516"/>
      <c r="C158" s="404"/>
      <c r="D158" s="731"/>
      <c r="E158" s="406"/>
      <c r="F158" s="406"/>
      <c r="G158" s="688"/>
      <c r="H158" s="404"/>
      <c r="I158" s="405"/>
      <c r="J158" s="406"/>
      <c r="K158" s="406"/>
      <c r="L158" s="408"/>
      <c r="M158" s="408"/>
      <c r="N158" s="408"/>
      <c r="O158" s="409"/>
      <c r="P158" s="550"/>
      <c r="Q158" s="668"/>
      <c r="R158" s="669"/>
      <c r="S158" s="548"/>
      <c r="T158" s="548"/>
      <c r="U158" s="668" t="n">
        <v>5.97</v>
      </c>
      <c r="V158" s="451" t="n">
        <f aca="false">U158/$U$6</f>
        <v>0.829166666666667</v>
      </c>
      <c r="W158" s="743"/>
      <c r="X158" s="451"/>
      <c r="Y158" s="743"/>
      <c r="Z158" s="743"/>
      <c r="AA158" s="744"/>
      <c r="AB158" s="451"/>
      <c r="AC158" s="440"/>
      <c r="AD158" s="745"/>
      <c r="AE158" s="550"/>
      <c r="AF158" s="550"/>
      <c r="AG158" s="465"/>
      <c r="AH158" s="440"/>
      <c r="AI158" s="550"/>
      <c r="AJ158" s="550"/>
      <c r="AK158" s="440"/>
      <c r="AL158" s="458"/>
      <c r="AM158" s="465"/>
      <c r="AN158" s="465"/>
      <c r="AO158" s="458"/>
      <c r="AP158" s="458"/>
      <c r="AQ158" s="550"/>
      <c r="AR158" s="745"/>
      <c r="AS158" s="596"/>
      <c r="AT158" s="745"/>
      <c r="AU158" s="746"/>
      <c r="AV158" s="451"/>
      <c r="AW158" s="747"/>
    </row>
    <row r="159" customFormat="false" ht="15.6" hidden="false" customHeight="false" outlineLevel="0" collapsed="false">
      <c r="A159" s="742" t="n">
        <v>43641</v>
      </c>
      <c r="B159" s="516"/>
      <c r="C159" s="404"/>
      <c r="D159" s="731"/>
      <c r="E159" s="406"/>
      <c r="F159" s="406"/>
      <c r="G159" s="688"/>
      <c r="H159" s="404"/>
      <c r="I159" s="405"/>
      <c r="J159" s="406"/>
      <c r="K159" s="406"/>
      <c r="L159" s="408"/>
      <c r="M159" s="408"/>
      <c r="N159" s="408"/>
      <c r="O159" s="409"/>
      <c r="P159" s="550"/>
      <c r="Q159" s="668"/>
      <c r="R159" s="669"/>
      <c r="S159" s="548"/>
      <c r="T159" s="548"/>
      <c r="U159" s="668" t="n">
        <v>5.86</v>
      </c>
      <c r="V159" s="451" t="n">
        <f aca="false">U159/$U$6</f>
        <v>0.813888888888889</v>
      </c>
      <c r="W159" s="743"/>
      <c r="X159" s="451"/>
      <c r="Y159" s="743"/>
      <c r="Z159" s="743"/>
      <c r="AA159" s="744"/>
      <c r="AB159" s="451"/>
      <c r="AC159" s="440"/>
      <c r="AD159" s="745"/>
      <c r="AE159" s="550"/>
      <c r="AF159" s="550"/>
      <c r="AG159" s="465"/>
      <c r="AH159" s="440"/>
      <c r="AI159" s="550"/>
      <c r="AJ159" s="550"/>
      <c r="AK159" s="440"/>
      <c r="AL159" s="458"/>
      <c r="AM159" s="465"/>
      <c r="AN159" s="465"/>
      <c r="AO159" s="458"/>
      <c r="AP159" s="458"/>
      <c r="AQ159" s="550"/>
      <c r="AR159" s="745"/>
      <c r="AS159" s="596"/>
      <c r="AT159" s="745"/>
      <c r="AU159" s="746"/>
      <c r="AV159" s="451"/>
      <c r="AW159" s="747"/>
    </row>
    <row r="160" customFormat="false" ht="15.6" hidden="false" customHeight="false" outlineLevel="0" collapsed="false">
      <c r="A160" s="742" t="n">
        <v>43642</v>
      </c>
      <c r="B160" s="516"/>
      <c r="C160" s="404"/>
      <c r="D160" s="731"/>
      <c r="E160" s="406"/>
      <c r="F160" s="406"/>
      <c r="G160" s="688"/>
      <c r="H160" s="404"/>
      <c r="I160" s="405"/>
      <c r="J160" s="406"/>
      <c r="K160" s="406"/>
      <c r="L160" s="408"/>
      <c r="M160" s="408"/>
      <c r="N160" s="408"/>
      <c r="O160" s="409"/>
      <c r="P160" s="550"/>
      <c r="Q160" s="668"/>
      <c r="R160" s="669"/>
      <c r="S160" s="548"/>
      <c r="T160" s="548"/>
      <c r="U160" s="668" t="n">
        <v>5.82</v>
      </c>
      <c r="V160" s="451" t="n">
        <f aca="false">U160/$U$6</f>
        <v>0.808333333333333</v>
      </c>
      <c r="W160" s="743"/>
      <c r="X160" s="451"/>
      <c r="Y160" s="743"/>
      <c r="Z160" s="743"/>
      <c r="AA160" s="744"/>
      <c r="AB160" s="451"/>
      <c r="AC160" s="440"/>
      <c r="AD160" s="745"/>
      <c r="AE160" s="550"/>
      <c r="AF160" s="550"/>
      <c r="AG160" s="465"/>
      <c r="AH160" s="440"/>
      <c r="AI160" s="550"/>
      <c r="AJ160" s="550"/>
      <c r="AK160" s="440"/>
      <c r="AL160" s="458"/>
      <c r="AM160" s="465"/>
      <c r="AN160" s="465"/>
      <c r="AO160" s="458"/>
      <c r="AP160" s="458"/>
      <c r="AQ160" s="550"/>
      <c r="AR160" s="745"/>
      <c r="AS160" s="596"/>
      <c r="AT160" s="745"/>
      <c r="AU160" s="746"/>
      <c r="AV160" s="451"/>
      <c r="AW160" s="747"/>
    </row>
    <row r="161" customFormat="false" ht="15.6" hidden="false" customHeight="false" outlineLevel="0" collapsed="false">
      <c r="A161" s="742" t="n">
        <v>43643</v>
      </c>
      <c r="B161" s="516"/>
      <c r="C161" s="552"/>
      <c r="D161" s="754"/>
      <c r="E161" s="554"/>
      <c r="F161" s="554"/>
      <c r="G161" s="688"/>
      <c r="H161" s="552"/>
      <c r="I161" s="553"/>
      <c r="J161" s="554"/>
      <c r="K161" s="554"/>
      <c r="L161" s="555"/>
      <c r="M161" s="555"/>
      <c r="N161" s="555"/>
      <c r="O161" s="556"/>
      <c r="P161" s="550"/>
      <c r="Q161" s="668"/>
      <c r="R161" s="669"/>
      <c r="S161" s="548"/>
      <c r="T161" s="548"/>
      <c r="U161" s="668" t="n">
        <v>5.64</v>
      </c>
      <c r="V161" s="451" t="n">
        <f aca="false">U161/$U$6</f>
        <v>0.783333333333333</v>
      </c>
      <c r="W161" s="743"/>
      <c r="X161" s="451"/>
      <c r="Y161" s="743"/>
      <c r="Z161" s="743"/>
      <c r="AA161" s="744"/>
      <c r="AB161" s="451"/>
      <c r="AC161" s="440"/>
      <c r="AD161" s="745"/>
      <c r="AE161" s="550"/>
      <c r="AF161" s="550"/>
      <c r="AG161" s="465"/>
      <c r="AH161" s="440"/>
      <c r="AI161" s="550"/>
      <c r="AJ161" s="550"/>
      <c r="AK161" s="440"/>
      <c r="AL161" s="458"/>
      <c r="AM161" s="465"/>
      <c r="AN161" s="465"/>
      <c r="AO161" s="458"/>
      <c r="AP161" s="458"/>
      <c r="AQ161" s="550"/>
      <c r="AR161" s="745"/>
      <c r="AS161" s="596"/>
      <c r="AT161" s="745"/>
      <c r="AU161" s="746"/>
      <c r="AV161" s="451"/>
      <c r="AW161" s="747"/>
    </row>
    <row r="162" customFormat="false" ht="15.6" hidden="false" customHeight="false" outlineLevel="0" collapsed="false">
      <c r="A162" s="742" t="n">
        <v>43644</v>
      </c>
      <c r="B162" s="516"/>
      <c r="C162" s="552"/>
      <c r="D162" s="754"/>
      <c r="E162" s="554"/>
      <c r="F162" s="554"/>
      <c r="G162" s="688"/>
      <c r="H162" s="552"/>
      <c r="I162" s="553"/>
      <c r="J162" s="554"/>
      <c r="K162" s="554"/>
      <c r="L162" s="555"/>
      <c r="M162" s="555"/>
      <c r="N162" s="555"/>
      <c r="O162" s="556"/>
      <c r="P162" s="550"/>
      <c r="Q162" s="668"/>
      <c r="R162" s="669"/>
      <c r="S162" s="548"/>
      <c r="T162" s="548"/>
      <c r="U162" s="668" t="n">
        <v>5.65</v>
      </c>
      <c r="V162" s="451" t="n">
        <f aca="false">U162/$U$6</f>
        <v>0.784722222222222</v>
      </c>
      <c r="W162" s="743"/>
      <c r="X162" s="451"/>
      <c r="Y162" s="743"/>
      <c r="Z162" s="743"/>
      <c r="AA162" s="744"/>
      <c r="AB162" s="451"/>
      <c r="AC162" s="440"/>
      <c r="AD162" s="745"/>
      <c r="AE162" s="550"/>
      <c r="AF162" s="550"/>
      <c r="AG162" s="465"/>
      <c r="AH162" s="440"/>
      <c r="AI162" s="550"/>
      <c r="AJ162" s="550"/>
      <c r="AK162" s="440"/>
      <c r="AL162" s="458"/>
      <c r="AM162" s="465"/>
      <c r="AN162" s="465"/>
      <c r="AO162" s="458"/>
      <c r="AP162" s="458"/>
      <c r="AQ162" s="550"/>
      <c r="AR162" s="745"/>
      <c r="AS162" s="596"/>
      <c r="AT162" s="745"/>
      <c r="AU162" s="746"/>
      <c r="AV162" s="451"/>
      <c r="AW162" s="747"/>
    </row>
    <row r="163" customFormat="false" ht="15.6" hidden="false" customHeight="false" outlineLevel="0" collapsed="false">
      <c r="A163" s="742" t="n">
        <v>43645</v>
      </c>
      <c r="B163" s="516"/>
      <c r="C163" s="552"/>
      <c r="D163" s="754"/>
      <c r="E163" s="554"/>
      <c r="F163" s="554"/>
      <c r="G163" s="688"/>
      <c r="H163" s="552"/>
      <c r="I163" s="553"/>
      <c r="J163" s="554"/>
      <c r="K163" s="554"/>
      <c r="L163" s="555"/>
      <c r="M163" s="555"/>
      <c r="N163" s="555"/>
      <c r="O163" s="556"/>
      <c r="P163" s="550"/>
      <c r="Q163" s="668"/>
      <c r="R163" s="669"/>
      <c r="S163" s="548"/>
      <c r="T163" s="548"/>
      <c r="U163" s="668" t="n">
        <v>5.52</v>
      </c>
      <c r="V163" s="451" t="n">
        <f aca="false">U163/$U$6</f>
        <v>0.766666666666667</v>
      </c>
      <c r="W163" s="743"/>
      <c r="X163" s="451"/>
      <c r="Y163" s="743"/>
      <c r="Z163" s="743"/>
      <c r="AA163" s="744"/>
      <c r="AB163" s="451"/>
      <c r="AC163" s="440"/>
      <c r="AD163" s="745"/>
      <c r="AE163" s="550"/>
      <c r="AF163" s="550"/>
      <c r="AG163" s="465"/>
      <c r="AH163" s="440"/>
      <c r="AI163" s="550"/>
      <c r="AJ163" s="550"/>
      <c r="AK163" s="440"/>
      <c r="AL163" s="458"/>
      <c r="AM163" s="465"/>
      <c r="AN163" s="465"/>
      <c r="AO163" s="458"/>
      <c r="AP163" s="458"/>
      <c r="AQ163" s="550"/>
      <c r="AR163" s="745"/>
      <c r="AS163" s="596"/>
      <c r="AT163" s="745"/>
      <c r="AU163" s="746"/>
      <c r="AV163" s="451"/>
      <c r="AW163" s="747"/>
    </row>
    <row r="164" customFormat="false" ht="15.6" hidden="false" customHeight="false" outlineLevel="0" collapsed="false">
      <c r="A164" s="749" t="n">
        <v>43646</v>
      </c>
      <c r="B164" s="487"/>
      <c r="C164" s="489"/>
      <c r="D164" s="750"/>
      <c r="E164" s="491"/>
      <c r="F164" s="491"/>
      <c r="G164" s="690"/>
      <c r="H164" s="489"/>
      <c r="I164" s="490"/>
      <c r="J164" s="491"/>
      <c r="K164" s="491"/>
      <c r="L164" s="492"/>
      <c r="M164" s="492"/>
      <c r="N164" s="492"/>
      <c r="O164" s="493"/>
      <c r="P164" s="551"/>
      <c r="Q164" s="678"/>
      <c r="R164" s="679"/>
      <c r="S164" s="680"/>
      <c r="T164" s="680"/>
      <c r="U164" s="678" t="n">
        <v>5.04</v>
      </c>
      <c r="V164" s="500" t="n">
        <f aca="false">U164/$U$6</f>
        <v>0.7</v>
      </c>
      <c r="W164" s="751"/>
      <c r="X164" s="500"/>
      <c r="Y164" s="751"/>
      <c r="Z164" s="751"/>
      <c r="AA164" s="551"/>
      <c r="AB164" s="500"/>
      <c r="AC164" s="495"/>
      <c r="AD164" s="508"/>
      <c r="AE164" s="551"/>
      <c r="AF164" s="551"/>
      <c r="AG164" s="508"/>
      <c r="AH164" s="495"/>
      <c r="AI164" s="551"/>
      <c r="AJ164" s="551"/>
      <c r="AK164" s="495"/>
      <c r="AL164" s="504"/>
      <c r="AM164" s="508"/>
      <c r="AN164" s="508"/>
      <c r="AO164" s="504"/>
      <c r="AP164" s="504"/>
      <c r="AQ164" s="551"/>
      <c r="AR164" s="508"/>
      <c r="AS164" s="495"/>
      <c r="AT164" s="508"/>
      <c r="AU164" s="752"/>
      <c r="AV164" s="500"/>
      <c r="AW164" s="753"/>
    </row>
    <row r="165" customFormat="false" ht="15.6" hidden="false" customHeight="false" outlineLevel="0" collapsed="false">
      <c r="A165" s="742" t="n">
        <v>43647</v>
      </c>
      <c r="B165" s="516"/>
      <c r="C165" s="552"/>
      <c r="D165" s="754"/>
      <c r="E165" s="554"/>
      <c r="F165" s="554"/>
      <c r="G165" s="688"/>
      <c r="H165" s="552"/>
      <c r="I165" s="553"/>
      <c r="J165" s="554"/>
      <c r="K165" s="554"/>
      <c r="L165" s="555"/>
      <c r="M165" s="555"/>
      <c r="N165" s="555"/>
      <c r="O165" s="556"/>
      <c r="P165" s="550"/>
      <c r="Q165" s="668"/>
      <c r="R165" s="669"/>
      <c r="S165" s="548"/>
      <c r="T165" s="548"/>
      <c r="U165" s="668" t="n">
        <v>5.03</v>
      </c>
      <c r="V165" s="451" t="n">
        <f aca="false">U165/$U$6</f>
        <v>0.698611111111111</v>
      </c>
      <c r="W165" s="743"/>
      <c r="X165" s="451"/>
      <c r="Y165" s="743"/>
      <c r="Z165" s="743"/>
      <c r="AA165" s="744"/>
      <c r="AB165" s="451"/>
      <c r="AC165" s="440"/>
      <c r="AD165" s="745"/>
      <c r="AE165" s="550"/>
      <c r="AF165" s="550"/>
      <c r="AG165" s="465"/>
      <c r="AH165" s="440"/>
      <c r="AI165" s="550"/>
      <c r="AJ165" s="550"/>
      <c r="AK165" s="440"/>
      <c r="AL165" s="458"/>
      <c r="AM165" s="465"/>
      <c r="AN165" s="465"/>
      <c r="AO165" s="458"/>
      <c r="AP165" s="458"/>
      <c r="AQ165" s="550"/>
      <c r="AR165" s="745"/>
      <c r="AS165" s="596"/>
      <c r="AT165" s="745"/>
      <c r="AU165" s="746"/>
      <c r="AV165" s="451"/>
      <c r="AW165" s="747"/>
    </row>
    <row r="166" customFormat="false" ht="15.6" hidden="false" customHeight="false" outlineLevel="0" collapsed="false">
      <c r="A166" s="742" t="n">
        <v>43648</v>
      </c>
      <c r="B166" s="516"/>
      <c r="C166" s="552"/>
      <c r="D166" s="754"/>
      <c r="E166" s="554"/>
      <c r="F166" s="554"/>
      <c r="G166" s="688"/>
      <c r="H166" s="552"/>
      <c r="I166" s="553"/>
      <c r="J166" s="554"/>
      <c r="K166" s="554"/>
      <c r="L166" s="555"/>
      <c r="M166" s="555"/>
      <c r="N166" s="555"/>
      <c r="O166" s="556"/>
      <c r="P166" s="550"/>
      <c r="Q166" s="668"/>
      <c r="R166" s="669"/>
      <c r="S166" s="548"/>
      <c r="T166" s="548"/>
      <c r="U166" s="668" t="n">
        <v>5.29</v>
      </c>
      <c r="V166" s="451" t="n">
        <f aca="false">U166/$U$6</f>
        <v>0.734722222222222</v>
      </c>
      <c r="W166" s="743"/>
      <c r="X166" s="451"/>
      <c r="Y166" s="743"/>
      <c r="Z166" s="743"/>
      <c r="AA166" s="744"/>
      <c r="AB166" s="451"/>
      <c r="AC166" s="440"/>
      <c r="AD166" s="745"/>
      <c r="AE166" s="550"/>
      <c r="AF166" s="550"/>
      <c r="AG166" s="465"/>
      <c r="AH166" s="440"/>
      <c r="AI166" s="550"/>
      <c r="AJ166" s="550"/>
      <c r="AK166" s="440"/>
      <c r="AL166" s="458"/>
      <c r="AM166" s="465"/>
      <c r="AN166" s="465"/>
      <c r="AO166" s="458"/>
      <c r="AP166" s="458"/>
      <c r="AQ166" s="550"/>
      <c r="AR166" s="745"/>
      <c r="AS166" s="596"/>
      <c r="AT166" s="745"/>
      <c r="AU166" s="746"/>
      <c r="AV166" s="451"/>
      <c r="AW166" s="747"/>
    </row>
    <row r="167" customFormat="false" ht="15.6" hidden="false" customHeight="false" outlineLevel="0" collapsed="false">
      <c r="A167" s="742" t="n">
        <v>43649</v>
      </c>
      <c r="B167" s="516"/>
      <c r="C167" s="552"/>
      <c r="D167" s="754"/>
      <c r="E167" s="554"/>
      <c r="F167" s="554"/>
      <c r="G167" s="688"/>
      <c r="H167" s="552"/>
      <c r="I167" s="553"/>
      <c r="J167" s="554"/>
      <c r="K167" s="554"/>
      <c r="L167" s="555"/>
      <c r="M167" s="555"/>
      <c r="N167" s="555"/>
      <c r="O167" s="556"/>
      <c r="P167" s="550"/>
      <c r="Q167" s="668"/>
      <c r="R167" s="669"/>
      <c r="S167" s="548"/>
      <c r="T167" s="548"/>
      <c r="U167" s="668" t="n">
        <v>4.99</v>
      </c>
      <c r="V167" s="451" t="n">
        <f aca="false">U167/$U$6</f>
        <v>0.693055555555556</v>
      </c>
      <c r="W167" s="743"/>
      <c r="X167" s="451"/>
      <c r="Y167" s="743"/>
      <c r="Z167" s="743"/>
      <c r="AA167" s="744"/>
      <c r="AB167" s="451"/>
      <c r="AC167" s="440"/>
      <c r="AD167" s="745"/>
      <c r="AE167" s="550"/>
      <c r="AF167" s="550"/>
      <c r="AG167" s="465"/>
      <c r="AH167" s="440"/>
      <c r="AI167" s="550"/>
      <c r="AJ167" s="550"/>
      <c r="AK167" s="440"/>
      <c r="AL167" s="458"/>
      <c r="AM167" s="465"/>
      <c r="AN167" s="465"/>
      <c r="AO167" s="458"/>
      <c r="AP167" s="458"/>
      <c r="AQ167" s="550"/>
      <c r="AR167" s="745"/>
      <c r="AS167" s="596"/>
      <c r="AT167" s="745"/>
      <c r="AU167" s="746"/>
      <c r="AV167" s="451"/>
      <c r="AW167" s="747"/>
    </row>
    <row r="168" customFormat="false" ht="15.6" hidden="false" customHeight="false" outlineLevel="0" collapsed="false">
      <c r="A168" s="742" t="n">
        <v>43650</v>
      </c>
      <c r="B168" s="516"/>
      <c r="C168" s="552"/>
      <c r="D168" s="754"/>
      <c r="E168" s="554"/>
      <c r="F168" s="554"/>
      <c r="G168" s="688"/>
      <c r="H168" s="552"/>
      <c r="I168" s="553"/>
      <c r="J168" s="554"/>
      <c r="K168" s="554"/>
      <c r="L168" s="555"/>
      <c r="M168" s="555"/>
      <c r="N168" s="555"/>
      <c r="O168" s="556"/>
      <c r="P168" s="550"/>
      <c r="Q168" s="668"/>
      <c r="R168" s="669"/>
      <c r="S168" s="548"/>
      <c r="T168" s="548"/>
      <c r="U168" s="668" t="n">
        <v>5.2</v>
      </c>
      <c r="V168" s="451" t="n">
        <f aca="false">U168/$U$6</f>
        <v>0.722222222222222</v>
      </c>
      <c r="W168" s="743"/>
      <c r="X168" s="451"/>
      <c r="Y168" s="743"/>
      <c r="Z168" s="743"/>
      <c r="AA168" s="744"/>
      <c r="AB168" s="451"/>
      <c r="AC168" s="440"/>
      <c r="AD168" s="745"/>
      <c r="AE168" s="550"/>
      <c r="AF168" s="550"/>
      <c r="AG168" s="465"/>
      <c r="AH168" s="440"/>
      <c r="AI168" s="550"/>
      <c r="AJ168" s="550"/>
      <c r="AK168" s="440"/>
      <c r="AL168" s="458"/>
      <c r="AM168" s="465"/>
      <c r="AN168" s="465"/>
      <c r="AO168" s="458"/>
      <c r="AP168" s="458"/>
      <c r="AQ168" s="550"/>
      <c r="AR168" s="745"/>
      <c r="AS168" s="596"/>
      <c r="AT168" s="745"/>
      <c r="AU168" s="746"/>
      <c r="AV168" s="451"/>
      <c r="AW168" s="747"/>
    </row>
    <row r="169" customFormat="false" ht="15.6" hidden="false" customHeight="false" outlineLevel="0" collapsed="false">
      <c r="A169" s="742" t="n">
        <v>43651</v>
      </c>
      <c r="B169" s="516"/>
      <c r="C169" s="552"/>
      <c r="D169" s="754"/>
      <c r="E169" s="554"/>
      <c r="F169" s="554"/>
      <c r="G169" s="688"/>
      <c r="H169" s="552"/>
      <c r="I169" s="553"/>
      <c r="J169" s="554"/>
      <c r="K169" s="554"/>
      <c r="L169" s="555"/>
      <c r="M169" s="555"/>
      <c r="N169" s="555"/>
      <c r="O169" s="556"/>
      <c r="P169" s="550"/>
      <c r="Q169" s="668"/>
      <c r="R169" s="669"/>
      <c r="S169" s="548"/>
      <c r="T169" s="548"/>
      <c r="U169" s="668" t="n">
        <v>3.27</v>
      </c>
      <c r="V169" s="451" t="n">
        <f aca="false">U169/$U$6</f>
        <v>0.454166666666667</v>
      </c>
      <c r="W169" s="743"/>
      <c r="X169" s="451"/>
      <c r="Y169" s="743"/>
      <c r="Z169" s="743"/>
      <c r="AA169" s="744"/>
      <c r="AB169" s="451"/>
      <c r="AC169" s="440"/>
      <c r="AD169" s="745"/>
      <c r="AE169" s="550"/>
      <c r="AF169" s="550"/>
      <c r="AG169" s="465"/>
      <c r="AH169" s="440"/>
      <c r="AI169" s="550"/>
      <c r="AJ169" s="550"/>
      <c r="AK169" s="440"/>
      <c r="AL169" s="458"/>
      <c r="AM169" s="465"/>
      <c r="AN169" s="465"/>
      <c r="AO169" s="458"/>
      <c r="AP169" s="458"/>
      <c r="AQ169" s="550"/>
      <c r="AR169" s="745"/>
      <c r="AS169" s="596"/>
      <c r="AT169" s="745"/>
      <c r="AU169" s="746"/>
      <c r="AV169" s="451"/>
      <c r="AW169" s="747"/>
    </row>
    <row r="170" customFormat="false" ht="15.6" hidden="false" customHeight="false" outlineLevel="0" collapsed="false">
      <c r="A170" s="742" t="n">
        <v>43652</v>
      </c>
      <c r="B170" s="516"/>
      <c r="C170" s="552"/>
      <c r="D170" s="754"/>
      <c r="E170" s="554"/>
      <c r="F170" s="554"/>
      <c r="G170" s="688"/>
      <c r="H170" s="552"/>
      <c r="I170" s="553"/>
      <c r="J170" s="554"/>
      <c r="K170" s="554"/>
      <c r="L170" s="555"/>
      <c r="M170" s="555"/>
      <c r="N170" s="555"/>
      <c r="O170" s="556"/>
      <c r="P170" s="550"/>
      <c r="Q170" s="668"/>
      <c r="R170" s="669"/>
      <c r="S170" s="548"/>
      <c r="T170" s="548"/>
      <c r="U170" s="668" t="n">
        <v>5.4</v>
      </c>
      <c r="V170" s="451" t="n">
        <f aca="false">U170/$U$6</f>
        <v>0.75</v>
      </c>
      <c r="W170" s="743"/>
      <c r="X170" s="451"/>
      <c r="Y170" s="743"/>
      <c r="Z170" s="743"/>
      <c r="AA170" s="744"/>
      <c r="AB170" s="451"/>
      <c r="AC170" s="440"/>
      <c r="AD170" s="745"/>
      <c r="AE170" s="550"/>
      <c r="AF170" s="550"/>
      <c r="AG170" s="465"/>
      <c r="AH170" s="440"/>
      <c r="AI170" s="550"/>
      <c r="AJ170" s="550"/>
      <c r="AK170" s="440"/>
      <c r="AL170" s="458"/>
      <c r="AM170" s="465"/>
      <c r="AN170" s="465"/>
      <c r="AO170" s="458"/>
      <c r="AP170" s="458"/>
      <c r="AQ170" s="550"/>
      <c r="AR170" s="745"/>
      <c r="AS170" s="596"/>
      <c r="AT170" s="745"/>
      <c r="AU170" s="746"/>
      <c r="AV170" s="451"/>
      <c r="AW170" s="747"/>
    </row>
    <row r="171" customFormat="false" ht="15.6" hidden="false" customHeight="false" outlineLevel="0" collapsed="false">
      <c r="A171" s="749" t="n">
        <v>43653</v>
      </c>
      <c r="B171" s="487"/>
      <c r="C171" s="489"/>
      <c r="D171" s="750"/>
      <c r="E171" s="491"/>
      <c r="F171" s="491"/>
      <c r="G171" s="690"/>
      <c r="H171" s="489"/>
      <c r="I171" s="490"/>
      <c r="J171" s="491"/>
      <c r="K171" s="491"/>
      <c r="L171" s="492"/>
      <c r="M171" s="492"/>
      <c r="N171" s="492"/>
      <c r="O171" s="493"/>
      <c r="P171" s="551"/>
      <c r="Q171" s="678"/>
      <c r="R171" s="679"/>
      <c r="S171" s="680"/>
      <c r="T171" s="680"/>
      <c r="U171" s="678" t="n">
        <v>5.38</v>
      </c>
      <c r="V171" s="500" t="n">
        <f aca="false">U171/$U$6</f>
        <v>0.747222222222222</v>
      </c>
      <c r="W171" s="751"/>
      <c r="X171" s="500"/>
      <c r="Y171" s="751"/>
      <c r="Z171" s="751"/>
      <c r="AA171" s="551"/>
      <c r="AB171" s="500"/>
      <c r="AC171" s="495"/>
      <c r="AD171" s="508"/>
      <c r="AE171" s="551"/>
      <c r="AF171" s="551"/>
      <c r="AG171" s="508"/>
      <c r="AH171" s="495"/>
      <c r="AI171" s="551"/>
      <c r="AJ171" s="551"/>
      <c r="AK171" s="495"/>
      <c r="AL171" s="504"/>
      <c r="AM171" s="508"/>
      <c r="AN171" s="508"/>
      <c r="AO171" s="504"/>
      <c r="AP171" s="504"/>
      <c r="AQ171" s="551"/>
      <c r="AR171" s="508"/>
      <c r="AS171" s="495"/>
      <c r="AT171" s="508"/>
      <c r="AU171" s="752"/>
      <c r="AV171" s="500"/>
      <c r="AW171" s="753"/>
    </row>
    <row r="172" customFormat="false" ht="15.6" hidden="false" customHeight="false" outlineLevel="0" collapsed="false">
      <c r="A172" s="742" t="n">
        <v>43654</v>
      </c>
      <c r="B172" s="516"/>
      <c r="C172" s="552"/>
      <c r="D172" s="754"/>
      <c r="E172" s="554"/>
      <c r="F172" s="554"/>
      <c r="G172" s="688"/>
      <c r="H172" s="552"/>
      <c r="I172" s="553"/>
      <c r="J172" s="554"/>
      <c r="K172" s="554"/>
      <c r="L172" s="555"/>
      <c r="M172" s="555"/>
      <c r="N172" s="555"/>
      <c r="O172" s="556"/>
      <c r="P172" s="550"/>
      <c r="Q172" s="668"/>
      <c r="R172" s="669"/>
      <c r="S172" s="548"/>
      <c r="T172" s="548"/>
      <c r="U172" s="668" t="n">
        <v>5.61</v>
      </c>
      <c r="V172" s="451" t="n">
        <f aca="false">U172/$U$6</f>
        <v>0.779166666666667</v>
      </c>
      <c r="W172" s="743"/>
      <c r="X172" s="451"/>
      <c r="Y172" s="743"/>
      <c r="Z172" s="743"/>
      <c r="AA172" s="744"/>
      <c r="AB172" s="451"/>
      <c r="AC172" s="440"/>
      <c r="AD172" s="745"/>
      <c r="AE172" s="550"/>
      <c r="AF172" s="550"/>
      <c r="AG172" s="465"/>
      <c r="AH172" s="440"/>
      <c r="AI172" s="550"/>
      <c r="AJ172" s="550"/>
      <c r="AK172" s="440"/>
      <c r="AL172" s="458"/>
      <c r="AM172" s="465"/>
      <c r="AN172" s="465"/>
      <c r="AO172" s="458"/>
      <c r="AP172" s="458"/>
      <c r="AQ172" s="550"/>
      <c r="AR172" s="745"/>
      <c r="AS172" s="596"/>
      <c r="AT172" s="745"/>
      <c r="AU172" s="746"/>
      <c r="AV172" s="451"/>
      <c r="AW172" s="747"/>
    </row>
    <row r="173" customFormat="false" ht="15.6" hidden="false" customHeight="false" outlineLevel="0" collapsed="false">
      <c r="A173" s="742" t="n">
        <v>43655</v>
      </c>
      <c r="B173" s="516"/>
      <c r="C173" s="552"/>
      <c r="D173" s="754"/>
      <c r="E173" s="554"/>
      <c r="F173" s="554"/>
      <c r="G173" s="688"/>
      <c r="H173" s="552"/>
      <c r="I173" s="553"/>
      <c r="J173" s="554"/>
      <c r="K173" s="554"/>
      <c r="L173" s="555"/>
      <c r="M173" s="555"/>
      <c r="N173" s="555"/>
      <c r="O173" s="556"/>
      <c r="P173" s="550"/>
      <c r="Q173" s="668"/>
      <c r="R173" s="669"/>
      <c r="S173" s="548"/>
      <c r="T173" s="548"/>
      <c r="U173" s="668" t="n">
        <v>5.54</v>
      </c>
      <c r="V173" s="451" t="n">
        <f aca="false">U173/$U$6</f>
        <v>0.769444444444444</v>
      </c>
      <c r="W173" s="743"/>
      <c r="X173" s="451"/>
      <c r="Y173" s="743"/>
      <c r="Z173" s="743"/>
      <c r="AA173" s="744"/>
      <c r="AB173" s="451"/>
      <c r="AC173" s="440"/>
      <c r="AD173" s="745"/>
      <c r="AE173" s="550"/>
      <c r="AF173" s="550"/>
      <c r="AG173" s="465"/>
      <c r="AH173" s="440"/>
      <c r="AI173" s="550"/>
      <c r="AJ173" s="550"/>
      <c r="AK173" s="440"/>
      <c r="AL173" s="458"/>
      <c r="AM173" s="465"/>
      <c r="AN173" s="465"/>
      <c r="AO173" s="458"/>
      <c r="AP173" s="458"/>
      <c r="AQ173" s="550"/>
      <c r="AR173" s="745"/>
      <c r="AS173" s="596"/>
      <c r="AT173" s="745"/>
      <c r="AU173" s="746"/>
      <c r="AV173" s="451"/>
      <c r="AW173" s="747"/>
    </row>
    <row r="174" customFormat="false" ht="15.6" hidden="false" customHeight="false" outlineLevel="0" collapsed="false">
      <c r="A174" s="742" t="n">
        <v>43656</v>
      </c>
      <c r="B174" s="516"/>
      <c r="C174" s="552"/>
      <c r="D174" s="754"/>
      <c r="E174" s="554"/>
      <c r="F174" s="554"/>
      <c r="G174" s="688"/>
      <c r="H174" s="552"/>
      <c r="I174" s="553"/>
      <c r="J174" s="554"/>
      <c r="K174" s="554"/>
      <c r="L174" s="555"/>
      <c r="M174" s="555"/>
      <c r="N174" s="555"/>
      <c r="O174" s="556"/>
      <c r="P174" s="550"/>
      <c r="Q174" s="668"/>
      <c r="R174" s="669"/>
      <c r="S174" s="548"/>
      <c r="T174" s="548"/>
      <c r="U174" s="668" t="n">
        <v>5.6</v>
      </c>
      <c r="V174" s="451" t="n">
        <f aca="false">U174/$U$6</f>
        <v>0.777777777777778</v>
      </c>
      <c r="W174" s="743"/>
      <c r="X174" s="451"/>
      <c r="Y174" s="743"/>
      <c r="Z174" s="743"/>
      <c r="AA174" s="744"/>
      <c r="AB174" s="451"/>
      <c r="AC174" s="440"/>
      <c r="AD174" s="745"/>
      <c r="AE174" s="550"/>
      <c r="AF174" s="550"/>
      <c r="AG174" s="465"/>
      <c r="AH174" s="440"/>
      <c r="AI174" s="550"/>
      <c r="AJ174" s="550"/>
      <c r="AK174" s="440"/>
      <c r="AL174" s="458"/>
      <c r="AM174" s="465"/>
      <c r="AN174" s="465"/>
      <c r="AO174" s="458"/>
      <c r="AP174" s="458"/>
      <c r="AQ174" s="550"/>
      <c r="AR174" s="745"/>
      <c r="AS174" s="596"/>
      <c r="AT174" s="745"/>
      <c r="AU174" s="746"/>
      <c r="AV174" s="451"/>
      <c r="AW174" s="747"/>
    </row>
    <row r="175" customFormat="false" ht="15.6" hidden="false" customHeight="false" outlineLevel="0" collapsed="false">
      <c r="A175" s="742" t="n">
        <v>43657</v>
      </c>
      <c r="B175" s="516"/>
      <c r="C175" s="404"/>
      <c r="D175" s="731"/>
      <c r="E175" s="406"/>
      <c r="F175" s="406"/>
      <c r="G175" s="688"/>
      <c r="H175" s="404"/>
      <c r="I175" s="405"/>
      <c r="J175" s="406"/>
      <c r="K175" s="406"/>
      <c r="L175" s="408"/>
      <c r="M175" s="408"/>
      <c r="N175" s="408"/>
      <c r="O175" s="409"/>
      <c r="P175" s="550"/>
      <c r="Q175" s="668"/>
      <c r="R175" s="669"/>
      <c r="S175" s="548"/>
      <c r="T175" s="548"/>
      <c r="U175" s="668" t="n">
        <v>5.62</v>
      </c>
      <c r="V175" s="451" t="n">
        <f aca="false">U175/$U$6</f>
        <v>0.780555555555556</v>
      </c>
      <c r="W175" s="743"/>
      <c r="X175" s="451"/>
      <c r="Y175" s="743"/>
      <c r="Z175" s="743"/>
      <c r="AA175" s="744"/>
      <c r="AB175" s="451"/>
      <c r="AC175" s="440"/>
      <c r="AD175" s="745"/>
      <c r="AE175" s="550"/>
      <c r="AF175" s="550"/>
      <c r="AG175" s="465"/>
      <c r="AH175" s="440"/>
      <c r="AI175" s="550"/>
      <c r="AJ175" s="550"/>
      <c r="AK175" s="440"/>
      <c r="AL175" s="458"/>
      <c r="AM175" s="465"/>
      <c r="AN175" s="465"/>
      <c r="AO175" s="458"/>
      <c r="AP175" s="458"/>
      <c r="AQ175" s="550"/>
      <c r="AR175" s="745"/>
      <c r="AS175" s="596"/>
      <c r="AT175" s="745"/>
      <c r="AU175" s="746"/>
      <c r="AV175" s="451"/>
      <c r="AW175" s="747"/>
    </row>
    <row r="176" customFormat="false" ht="15.6" hidden="false" customHeight="false" outlineLevel="0" collapsed="false">
      <c r="A176" s="742" t="n">
        <v>43658</v>
      </c>
      <c r="B176" s="516"/>
      <c r="C176" s="404"/>
      <c r="D176" s="731"/>
      <c r="E176" s="406"/>
      <c r="F176" s="406"/>
      <c r="G176" s="688"/>
      <c r="H176" s="404"/>
      <c r="I176" s="405"/>
      <c r="J176" s="406"/>
      <c r="K176" s="406"/>
      <c r="L176" s="408"/>
      <c r="M176" s="408"/>
      <c r="N176" s="408"/>
      <c r="O176" s="409"/>
      <c r="P176" s="550"/>
      <c r="Q176" s="668"/>
      <c r="R176" s="669"/>
      <c r="S176" s="548"/>
      <c r="T176" s="548"/>
      <c r="U176" s="668" t="n">
        <v>5.04</v>
      </c>
      <c r="V176" s="451" t="n">
        <f aca="false">U176/$U$6</f>
        <v>0.7</v>
      </c>
      <c r="W176" s="743"/>
      <c r="X176" s="451"/>
      <c r="Y176" s="743"/>
      <c r="Z176" s="743"/>
      <c r="AA176" s="744"/>
      <c r="AB176" s="451"/>
      <c r="AC176" s="440"/>
      <c r="AD176" s="745"/>
      <c r="AE176" s="550"/>
      <c r="AF176" s="550"/>
      <c r="AG176" s="465"/>
      <c r="AH176" s="440"/>
      <c r="AI176" s="550"/>
      <c r="AJ176" s="550"/>
      <c r="AK176" s="440"/>
      <c r="AL176" s="458"/>
      <c r="AM176" s="465"/>
      <c r="AN176" s="465"/>
      <c r="AO176" s="458"/>
      <c r="AP176" s="458"/>
      <c r="AQ176" s="550"/>
      <c r="AR176" s="745"/>
      <c r="AS176" s="596"/>
      <c r="AT176" s="745"/>
      <c r="AU176" s="746"/>
      <c r="AV176" s="451"/>
      <c r="AW176" s="747"/>
    </row>
    <row r="177" customFormat="false" ht="15.6" hidden="false" customHeight="false" outlineLevel="0" collapsed="false">
      <c r="A177" s="742" t="n">
        <v>43659</v>
      </c>
      <c r="B177" s="516"/>
      <c r="C177" s="404"/>
      <c r="D177" s="731"/>
      <c r="E177" s="406"/>
      <c r="F177" s="406"/>
      <c r="G177" s="688"/>
      <c r="H177" s="404"/>
      <c r="I177" s="405"/>
      <c r="J177" s="406"/>
      <c r="K177" s="406"/>
      <c r="L177" s="408"/>
      <c r="M177" s="408"/>
      <c r="N177" s="408"/>
      <c r="O177" s="409"/>
      <c r="P177" s="550"/>
      <c r="Q177" s="668"/>
      <c r="R177" s="669"/>
      <c r="S177" s="548"/>
      <c r="T177" s="548"/>
      <c r="U177" s="668" t="n">
        <v>5.18</v>
      </c>
      <c r="V177" s="451" t="n">
        <f aca="false">U177/$U$6</f>
        <v>0.719444444444444</v>
      </c>
      <c r="W177" s="743"/>
      <c r="X177" s="451"/>
      <c r="Y177" s="743"/>
      <c r="Z177" s="743"/>
      <c r="AA177" s="744"/>
      <c r="AB177" s="451"/>
      <c r="AC177" s="440"/>
      <c r="AD177" s="745"/>
      <c r="AE177" s="550"/>
      <c r="AF177" s="550"/>
      <c r="AG177" s="465"/>
      <c r="AH177" s="440"/>
      <c r="AI177" s="550"/>
      <c r="AJ177" s="550"/>
      <c r="AK177" s="440"/>
      <c r="AL177" s="458"/>
      <c r="AM177" s="465"/>
      <c r="AN177" s="465"/>
      <c r="AO177" s="458"/>
      <c r="AP177" s="458"/>
      <c r="AQ177" s="550"/>
      <c r="AR177" s="745"/>
      <c r="AS177" s="596"/>
      <c r="AT177" s="745"/>
      <c r="AU177" s="746"/>
      <c r="AV177" s="451"/>
      <c r="AW177" s="747"/>
    </row>
    <row r="178" customFormat="false" ht="15.6" hidden="false" customHeight="false" outlineLevel="0" collapsed="false">
      <c r="A178" s="749" t="n">
        <v>43660</v>
      </c>
      <c r="B178" s="487"/>
      <c r="C178" s="489"/>
      <c r="D178" s="750"/>
      <c r="E178" s="491"/>
      <c r="F178" s="491"/>
      <c r="G178" s="690"/>
      <c r="H178" s="489"/>
      <c r="I178" s="490"/>
      <c r="J178" s="491"/>
      <c r="K178" s="491"/>
      <c r="L178" s="492"/>
      <c r="M178" s="492"/>
      <c r="N178" s="492"/>
      <c r="O178" s="493"/>
      <c r="P178" s="551"/>
      <c r="Q178" s="678"/>
      <c r="R178" s="679"/>
      <c r="S178" s="680"/>
      <c r="T178" s="680"/>
      <c r="U178" s="678" t="n">
        <v>5.17</v>
      </c>
      <c r="V178" s="500" t="n">
        <f aca="false">U178/$U$6</f>
        <v>0.718055555555556</v>
      </c>
      <c r="W178" s="751"/>
      <c r="X178" s="500"/>
      <c r="Y178" s="751"/>
      <c r="Z178" s="751"/>
      <c r="AA178" s="551"/>
      <c r="AB178" s="500"/>
      <c r="AC178" s="495"/>
      <c r="AD178" s="508"/>
      <c r="AE178" s="551"/>
      <c r="AF178" s="551"/>
      <c r="AG178" s="508"/>
      <c r="AH178" s="495"/>
      <c r="AI178" s="551"/>
      <c r="AJ178" s="551"/>
      <c r="AK178" s="495"/>
      <c r="AL178" s="504"/>
      <c r="AM178" s="508"/>
      <c r="AN178" s="508"/>
      <c r="AO178" s="504"/>
      <c r="AP178" s="504"/>
      <c r="AQ178" s="551"/>
      <c r="AR178" s="508"/>
      <c r="AS178" s="495"/>
      <c r="AT178" s="508"/>
      <c r="AU178" s="752"/>
      <c r="AV178" s="500"/>
      <c r="AW178" s="753"/>
    </row>
    <row r="179" customFormat="false" ht="15.6" hidden="false" customHeight="false" outlineLevel="0" collapsed="false">
      <c r="A179" s="742" t="n">
        <v>43661</v>
      </c>
      <c r="B179" s="516"/>
      <c r="C179" s="552"/>
      <c r="D179" s="754"/>
      <c r="E179" s="554"/>
      <c r="F179" s="554"/>
      <c r="G179" s="688"/>
      <c r="H179" s="552"/>
      <c r="I179" s="553"/>
      <c r="J179" s="554"/>
      <c r="K179" s="554"/>
      <c r="L179" s="555"/>
      <c r="M179" s="555"/>
      <c r="N179" s="555"/>
      <c r="O179" s="556"/>
      <c r="P179" s="550"/>
      <c r="Q179" s="668"/>
      <c r="R179" s="669"/>
      <c r="S179" s="548"/>
      <c r="T179" s="548"/>
      <c r="U179" s="668" t="n">
        <v>5.15</v>
      </c>
      <c r="V179" s="451" t="n">
        <f aca="false">U179/$U$6</f>
        <v>0.715277777777778</v>
      </c>
      <c r="W179" s="743"/>
      <c r="X179" s="451"/>
      <c r="Y179" s="743"/>
      <c r="Z179" s="743"/>
      <c r="AA179" s="744"/>
      <c r="AB179" s="451"/>
      <c r="AC179" s="440"/>
      <c r="AD179" s="745"/>
      <c r="AE179" s="550"/>
      <c r="AF179" s="550"/>
      <c r="AG179" s="465"/>
      <c r="AH179" s="440"/>
      <c r="AI179" s="550"/>
      <c r="AJ179" s="550"/>
      <c r="AK179" s="440"/>
      <c r="AL179" s="458"/>
      <c r="AM179" s="465"/>
      <c r="AN179" s="465"/>
      <c r="AO179" s="458"/>
      <c r="AP179" s="458"/>
      <c r="AQ179" s="550"/>
      <c r="AR179" s="745"/>
      <c r="AS179" s="596"/>
      <c r="AT179" s="745"/>
      <c r="AU179" s="746"/>
      <c r="AV179" s="451"/>
      <c r="AW179" s="747"/>
    </row>
    <row r="180" customFormat="false" ht="15.6" hidden="false" customHeight="false" outlineLevel="0" collapsed="false">
      <c r="A180" s="742" t="n">
        <v>43662</v>
      </c>
      <c r="B180" s="516"/>
      <c r="C180" s="552"/>
      <c r="D180" s="754"/>
      <c r="E180" s="554"/>
      <c r="F180" s="554"/>
      <c r="G180" s="688"/>
      <c r="H180" s="552"/>
      <c r="I180" s="553"/>
      <c r="J180" s="554"/>
      <c r="K180" s="554"/>
      <c r="L180" s="555"/>
      <c r="M180" s="555"/>
      <c r="N180" s="555"/>
      <c r="O180" s="556"/>
      <c r="P180" s="550"/>
      <c r="Q180" s="668"/>
      <c r="R180" s="669"/>
      <c r="S180" s="548"/>
      <c r="T180" s="548"/>
      <c r="U180" s="668" t="n">
        <v>4.19</v>
      </c>
      <c r="V180" s="451" t="n">
        <f aca="false">U180/$U$6</f>
        <v>0.581944444444444</v>
      </c>
      <c r="W180" s="743"/>
      <c r="X180" s="451"/>
      <c r="Y180" s="743"/>
      <c r="Z180" s="743"/>
      <c r="AA180" s="744"/>
      <c r="AB180" s="451"/>
      <c r="AC180" s="440"/>
      <c r="AD180" s="745"/>
      <c r="AE180" s="550"/>
      <c r="AF180" s="550"/>
      <c r="AG180" s="465"/>
      <c r="AH180" s="440"/>
      <c r="AI180" s="550"/>
      <c r="AJ180" s="550"/>
      <c r="AK180" s="440"/>
      <c r="AL180" s="458"/>
      <c r="AM180" s="465"/>
      <c r="AN180" s="465"/>
      <c r="AO180" s="458"/>
      <c r="AP180" s="458"/>
      <c r="AQ180" s="550"/>
      <c r="AR180" s="745"/>
      <c r="AS180" s="596"/>
      <c r="AT180" s="745"/>
      <c r="AU180" s="746"/>
      <c r="AV180" s="451"/>
      <c r="AW180" s="747"/>
    </row>
    <row r="181" customFormat="false" ht="15.6" hidden="false" customHeight="false" outlineLevel="0" collapsed="false">
      <c r="A181" s="742" t="n">
        <v>43663</v>
      </c>
      <c r="B181" s="516"/>
      <c r="C181" s="404"/>
      <c r="D181" s="731"/>
      <c r="E181" s="406"/>
      <c r="F181" s="406"/>
      <c r="G181" s="688"/>
      <c r="H181" s="404"/>
      <c r="I181" s="405"/>
      <c r="J181" s="406"/>
      <c r="K181" s="406"/>
      <c r="L181" s="408"/>
      <c r="M181" s="408"/>
      <c r="N181" s="408"/>
      <c r="O181" s="409"/>
      <c r="P181" s="550"/>
      <c r="Q181" s="668"/>
      <c r="R181" s="669"/>
      <c r="S181" s="548"/>
      <c r="T181" s="548"/>
      <c r="U181" s="668" t="n">
        <v>4.78</v>
      </c>
      <c r="V181" s="451" t="n">
        <f aca="false">U181/$U$6</f>
        <v>0.663888888888889</v>
      </c>
      <c r="W181" s="743"/>
      <c r="X181" s="451"/>
      <c r="Y181" s="743"/>
      <c r="Z181" s="743"/>
      <c r="AA181" s="744"/>
      <c r="AB181" s="451"/>
      <c r="AC181" s="440"/>
      <c r="AD181" s="745"/>
      <c r="AE181" s="550"/>
      <c r="AF181" s="550"/>
      <c r="AG181" s="465"/>
      <c r="AH181" s="440"/>
      <c r="AI181" s="550"/>
      <c r="AJ181" s="550"/>
      <c r="AK181" s="440"/>
      <c r="AL181" s="458"/>
      <c r="AM181" s="465"/>
      <c r="AN181" s="465"/>
      <c r="AO181" s="458"/>
      <c r="AP181" s="458"/>
      <c r="AQ181" s="550"/>
      <c r="AR181" s="745"/>
      <c r="AS181" s="596"/>
      <c r="AT181" s="745"/>
      <c r="AU181" s="746"/>
      <c r="AV181" s="451"/>
      <c r="AW181" s="747"/>
    </row>
    <row r="182" customFormat="false" ht="15.6" hidden="false" customHeight="false" outlineLevel="0" collapsed="false">
      <c r="A182" s="742" t="n">
        <v>43664</v>
      </c>
      <c r="B182" s="516"/>
      <c r="C182" s="404"/>
      <c r="D182" s="731"/>
      <c r="E182" s="406"/>
      <c r="F182" s="406"/>
      <c r="G182" s="688"/>
      <c r="H182" s="404"/>
      <c r="I182" s="405"/>
      <c r="J182" s="406"/>
      <c r="K182" s="406"/>
      <c r="L182" s="408"/>
      <c r="M182" s="408"/>
      <c r="N182" s="408"/>
      <c r="O182" s="409"/>
      <c r="P182" s="550"/>
      <c r="Q182" s="668"/>
      <c r="R182" s="669"/>
      <c r="S182" s="548"/>
      <c r="T182" s="548"/>
      <c r="U182" s="668" t="n">
        <v>4.88</v>
      </c>
      <c r="V182" s="451" t="n">
        <f aca="false">U182/$U$6</f>
        <v>0.677777777777778</v>
      </c>
      <c r="W182" s="743"/>
      <c r="X182" s="451"/>
      <c r="Y182" s="743"/>
      <c r="Z182" s="743"/>
      <c r="AA182" s="744"/>
      <c r="AB182" s="451"/>
      <c r="AC182" s="440"/>
      <c r="AD182" s="745"/>
      <c r="AE182" s="550"/>
      <c r="AF182" s="550"/>
      <c r="AG182" s="465"/>
      <c r="AH182" s="440"/>
      <c r="AI182" s="550"/>
      <c r="AJ182" s="550"/>
      <c r="AK182" s="440"/>
      <c r="AL182" s="458"/>
      <c r="AM182" s="465"/>
      <c r="AN182" s="465"/>
      <c r="AO182" s="458"/>
      <c r="AP182" s="458"/>
      <c r="AQ182" s="550"/>
      <c r="AR182" s="745"/>
      <c r="AS182" s="596"/>
      <c r="AT182" s="745"/>
      <c r="AU182" s="746"/>
      <c r="AV182" s="451"/>
      <c r="AW182" s="747"/>
    </row>
    <row r="183" customFormat="false" ht="15.6" hidden="false" customHeight="false" outlineLevel="0" collapsed="false">
      <c r="A183" s="742" t="n">
        <v>43665</v>
      </c>
      <c r="B183" s="516"/>
      <c r="C183" s="404"/>
      <c r="D183" s="731"/>
      <c r="E183" s="406"/>
      <c r="F183" s="406"/>
      <c r="G183" s="688"/>
      <c r="H183" s="404"/>
      <c r="I183" s="405"/>
      <c r="J183" s="406"/>
      <c r="K183" s="406"/>
      <c r="L183" s="408"/>
      <c r="M183" s="408"/>
      <c r="N183" s="408"/>
      <c r="O183" s="409"/>
      <c r="P183" s="550"/>
      <c r="Q183" s="668"/>
      <c r="R183" s="669"/>
      <c r="S183" s="548"/>
      <c r="T183" s="548"/>
      <c r="U183" s="668" t="n">
        <v>4.99</v>
      </c>
      <c r="V183" s="451" t="n">
        <f aca="false">U183/$U$6</f>
        <v>0.693055555555556</v>
      </c>
      <c r="W183" s="743"/>
      <c r="X183" s="451"/>
      <c r="Y183" s="743"/>
      <c r="Z183" s="743"/>
      <c r="AA183" s="744"/>
      <c r="AB183" s="451"/>
      <c r="AC183" s="440"/>
      <c r="AD183" s="745"/>
      <c r="AE183" s="550"/>
      <c r="AF183" s="550"/>
      <c r="AG183" s="465"/>
      <c r="AH183" s="440"/>
      <c r="AI183" s="550"/>
      <c r="AJ183" s="550"/>
      <c r="AK183" s="440"/>
      <c r="AL183" s="458"/>
      <c r="AM183" s="465"/>
      <c r="AN183" s="465"/>
      <c r="AO183" s="458"/>
      <c r="AP183" s="458"/>
      <c r="AQ183" s="550"/>
      <c r="AR183" s="745"/>
      <c r="AS183" s="596"/>
      <c r="AT183" s="745"/>
      <c r="AU183" s="746"/>
      <c r="AV183" s="451"/>
      <c r="AW183" s="747"/>
    </row>
    <row r="184" customFormat="false" ht="15.6" hidden="false" customHeight="false" outlineLevel="0" collapsed="false">
      <c r="A184" s="742" t="n">
        <v>43666</v>
      </c>
      <c r="B184" s="516"/>
      <c r="C184" s="404"/>
      <c r="D184" s="731"/>
      <c r="E184" s="406"/>
      <c r="F184" s="406"/>
      <c r="G184" s="688"/>
      <c r="H184" s="404"/>
      <c r="I184" s="405"/>
      <c r="J184" s="406"/>
      <c r="K184" s="406"/>
      <c r="L184" s="408"/>
      <c r="M184" s="408"/>
      <c r="N184" s="408"/>
      <c r="O184" s="409"/>
      <c r="P184" s="550"/>
      <c r="Q184" s="668"/>
      <c r="R184" s="669"/>
      <c r="S184" s="548"/>
      <c r="T184" s="548"/>
      <c r="U184" s="668" t="n">
        <v>5</v>
      </c>
      <c r="V184" s="451" t="n">
        <f aca="false">U184/$U$6</f>
        <v>0.694444444444444</v>
      </c>
      <c r="W184" s="743"/>
      <c r="X184" s="451"/>
      <c r="Y184" s="743"/>
      <c r="Z184" s="743"/>
      <c r="AA184" s="744"/>
      <c r="AB184" s="451"/>
      <c r="AC184" s="440"/>
      <c r="AD184" s="745"/>
      <c r="AE184" s="550"/>
      <c r="AF184" s="550"/>
      <c r="AG184" s="465"/>
      <c r="AH184" s="440"/>
      <c r="AI184" s="550"/>
      <c r="AJ184" s="550"/>
      <c r="AK184" s="440"/>
      <c r="AL184" s="458"/>
      <c r="AM184" s="465"/>
      <c r="AN184" s="465"/>
      <c r="AO184" s="458"/>
      <c r="AP184" s="458"/>
      <c r="AQ184" s="550"/>
      <c r="AR184" s="745"/>
      <c r="AS184" s="596"/>
      <c r="AT184" s="745"/>
      <c r="AU184" s="746"/>
      <c r="AV184" s="451"/>
      <c r="AW184" s="747"/>
    </row>
    <row r="185" customFormat="false" ht="15.6" hidden="false" customHeight="false" outlineLevel="0" collapsed="false">
      <c r="A185" s="749" t="n">
        <v>43667</v>
      </c>
      <c r="B185" s="487"/>
      <c r="C185" s="489"/>
      <c r="D185" s="750"/>
      <c r="E185" s="491"/>
      <c r="F185" s="491"/>
      <c r="G185" s="690"/>
      <c r="H185" s="489"/>
      <c r="I185" s="490"/>
      <c r="J185" s="491"/>
      <c r="K185" s="491"/>
      <c r="L185" s="492"/>
      <c r="M185" s="492"/>
      <c r="N185" s="492"/>
      <c r="O185" s="493"/>
      <c r="P185" s="551"/>
      <c r="Q185" s="678"/>
      <c r="R185" s="679"/>
      <c r="S185" s="680"/>
      <c r="T185" s="680"/>
      <c r="U185" s="678" t="n">
        <v>5.22</v>
      </c>
      <c r="V185" s="500" t="n">
        <f aca="false">U185/$U$6</f>
        <v>0.725</v>
      </c>
      <c r="W185" s="751"/>
      <c r="X185" s="500"/>
      <c r="Y185" s="751"/>
      <c r="Z185" s="751"/>
      <c r="AA185" s="551"/>
      <c r="AB185" s="500"/>
      <c r="AC185" s="495"/>
      <c r="AD185" s="508"/>
      <c r="AE185" s="551"/>
      <c r="AF185" s="551"/>
      <c r="AG185" s="508"/>
      <c r="AH185" s="495"/>
      <c r="AI185" s="551"/>
      <c r="AJ185" s="551"/>
      <c r="AK185" s="495"/>
      <c r="AL185" s="504"/>
      <c r="AM185" s="508"/>
      <c r="AN185" s="508"/>
      <c r="AO185" s="504"/>
      <c r="AP185" s="504"/>
      <c r="AQ185" s="551"/>
      <c r="AR185" s="508"/>
      <c r="AS185" s="495"/>
      <c r="AT185" s="508"/>
      <c r="AU185" s="752"/>
      <c r="AV185" s="500"/>
      <c r="AW185" s="753"/>
    </row>
    <row r="186" customFormat="false" ht="15.6" hidden="false" customHeight="false" outlineLevel="0" collapsed="false">
      <c r="A186" s="742" t="n">
        <v>43668</v>
      </c>
      <c r="B186" s="516"/>
      <c r="C186" s="552"/>
      <c r="D186" s="754"/>
      <c r="E186" s="554"/>
      <c r="F186" s="554"/>
      <c r="G186" s="688"/>
      <c r="H186" s="552"/>
      <c r="I186" s="553"/>
      <c r="J186" s="554"/>
      <c r="K186" s="554"/>
      <c r="L186" s="555"/>
      <c r="M186" s="555"/>
      <c r="N186" s="555"/>
      <c r="O186" s="556"/>
      <c r="P186" s="550"/>
      <c r="Q186" s="668"/>
      <c r="R186" s="669"/>
      <c r="S186" s="548"/>
      <c r="T186" s="548"/>
      <c r="U186" s="668" t="n">
        <v>5.35</v>
      </c>
      <c r="V186" s="451" t="n">
        <f aca="false">U186/$U$6</f>
        <v>0.743055555555555</v>
      </c>
      <c r="W186" s="743"/>
      <c r="X186" s="451"/>
      <c r="Y186" s="743"/>
      <c r="Z186" s="743"/>
      <c r="AA186" s="744"/>
      <c r="AB186" s="451"/>
      <c r="AC186" s="440"/>
      <c r="AD186" s="745"/>
      <c r="AE186" s="550"/>
      <c r="AF186" s="550"/>
      <c r="AG186" s="465"/>
      <c r="AH186" s="440"/>
      <c r="AI186" s="550"/>
      <c r="AJ186" s="550"/>
      <c r="AK186" s="440"/>
      <c r="AL186" s="458"/>
      <c r="AM186" s="465"/>
      <c r="AN186" s="465"/>
      <c r="AO186" s="458"/>
      <c r="AP186" s="458"/>
      <c r="AQ186" s="550"/>
      <c r="AR186" s="745"/>
      <c r="AS186" s="596"/>
      <c r="AT186" s="745"/>
      <c r="AU186" s="746"/>
      <c r="AV186" s="451"/>
      <c r="AW186" s="747"/>
    </row>
    <row r="187" customFormat="false" ht="15.6" hidden="false" customHeight="false" outlineLevel="0" collapsed="false">
      <c r="A187" s="742" t="n">
        <v>43669</v>
      </c>
      <c r="B187" s="516"/>
      <c r="C187" s="552"/>
      <c r="D187" s="754"/>
      <c r="E187" s="554"/>
      <c r="F187" s="554"/>
      <c r="G187" s="688"/>
      <c r="H187" s="552"/>
      <c r="I187" s="553"/>
      <c r="J187" s="554"/>
      <c r="K187" s="554"/>
      <c r="L187" s="555"/>
      <c r="M187" s="555"/>
      <c r="N187" s="555"/>
      <c r="O187" s="556"/>
      <c r="P187" s="550"/>
      <c r="Q187" s="668"/>
      <c r="R187" s="669"/>
      <c r="S187" s="548"/>
      <c r="T187" s="548"/>
      <c r="U187" s="668" t="n">
        <v>5.3</v>
      </c>
      <c r="V187" s="451" t="n">
        <f aca="false">U187/$U$6</f>
        <v>0.736111111111111</v>
      </c>
      <c r="W187" s="743"/>
      <c r="X187" s="451"/>
      <c r="Y187" s="743"/>
      <c r="Z187" s="743"/>
      <c r="AA187" s="744"/>
      <c r="AB187" s="451"/>
      <c r="AC187" s="440"/>
      <c r="AD187" s="745"/>
      <c r="AE187" s="550"/>
      <c r="AF187" s="550"/>
      <c r="AG187" s="465"/>
      <c r="AH187" s="440"/>
      <c r="AI187" s="550"/>
      <c r="AJ187" s="550"/>
      <c r="AK187" s="440"/>
      <c r="AL187" s="458"/>
      <c r="AM187" s="465"/>
      <c r="AN187" s="465"/>
      <c r="AO187" s="458"/>
      <c r="AP187" s="458"/>
      <c r="AQ187" s="550"/>
      <c r="AR187" s="745"/>
      <c r="AS187" s="596"/>
      <c r="AT187" s="745"/>
      <c r="AU187" s="746"/>
      <c r="AV187" s="451"/>
      <c r="AW187" s="747"/>
    </row>
    <row r="188" customFormat="false" ht="15.6" hidden="false" customHeight="false" outlineLevel="0" collapsed="false">
      <c r="A188" s="742" t="n">
        <v>43670</v>
      </c>
      <c r="B188" s="516"/>
      <c r="C188" s="404"/>
      <c r="D188" s="731"/>
      <c r="E188" s="406"/>
      <c r="F188" s="406"/>
      <c r="G188" s="688"/>
      <c r="H188" s="404"/>
      <c r="I188" s="405"/>
      <c r="J188" s="406"/>
      <c r="K188" s="406"/>
      <c r="L188" s="408"/>
      <c r="M188" s="408"/>
      <c r="N188" s="408"/>
      <c r="O188" s="409"/>
      <c r="P188" s="550"/>
      <c r="Q188" s="668"/>
      <c r="R188" s="669"/>
      <c r="S188" s="548"/>
      <c r="T188" s="548"/>
      <c r="U188" s="668" t="n">
        <v>4.91</v>
      </c>
      <c r="V188" s="451" t="n">
        <f aca="false">U188/$U$6</f>
        <v>0.681944444444444</v>
      </c>
      <c r="W188" s="743"/>
      <c r="X188" s="451"/>
      <c r="Y188" s="743"/>
      <c r="Z188" s="743"/>
      <c r="AA188" s="744"/>
      <c r="AB188" s="451"/>
      <c r="AC188" s="440"/>
      <c r="AD188" s="745"/>
      <c r="AE188" s="550"/>
      <c r="AF188" s="550"/>
      <c r="AG188" s="465"/>
      <c r="AH188" s="440"/>
      <c r="AI188" s="550"/>
      <c r="AJ188" s="550"/>
      <c r="AK188" s="440"/>
      <c r="AL188" s="458"/>
      <c r="AM188" s="465"/>
      <c r="AN188" s="465"/>
      <c r="AO188" s="458"/>
      <c r="AP188" s="458"/>
      <c r="AQ188" s="550"/>
      <c r="AR188" s="745"/>
      <c r="AS188" s="596"/>
      <c r="AT188" s="745"/>
      <c r="AU188" s="746"/>
      <c r="AV188" s="451"/>
      <c r="AW188" s="747"/>
    </row>
    <row r="189" customFormat="false" ht="15.6" hidden="false" customHeight="false" outlineLevel="0" collapsed="false">
      <c r="A189" s="742" t="n">
        <v>43671</v>
      </c>
      <c r="B189" s="516"/>
      <c r="C189" s="404"/>
      <c r="D189" s="731"/>
      <c r="E189" s="406"/>
      <c r="F189" s="406"/>
      <c r="G189" s="688"/>
      <c r="H189" s="404"/>
      <c r="I189" s="405"/>
      <c r="J189" s="406"/>
      <c r="K189" s="406"/>
      <c r="L189" s="408"/>
      <c r="M189" s="408"/>
      <c r="N189" s="408"/>
      <c r="O189" s="409"/>
      <c r="P189" s="550"/>
      <c r="Q189" s="668"/>
      <c r="R189" s="669"/>
      <c r="S189" s="548"/>
      <c r="T189" s="548"/>
      <c r="U189" s="668" t="n">
        <v>4.49</v>
      </c>
      <c r="V189" s="451" t="n">
        <f aca="false">U189/$U$6</f>
        <v>0.623611111111111</v>
      </c>
      <c r="W189" s="743"/>
      <c r="X189" s="451"/>
      <c r="Y189" s="743"/>
      <c r="Z189" s="743"/>
      <c r="AA189" s="744"/>
      <c r="AB189" s="451"/>
      <c r="AC189" s="440"/>
      <c r="AD189" s="745"/>
      <c r="AE189" s="550"/>
      <c r="AF189" s="550"/>
      <c r="AG189" s="465"/>
      <c r="AH189" s="440"/>
      <c r="AI189" s="550"/>
      <c r="AJ189" s="550"/>
      <c r="AK189" s="440"/>
      <c r="AL189" s="458"/>
      <c r="AM189" s="465"/>
      <c r="AN189" s="465"/>
      <c r="AO189" s="458"/>
      <c r="AP189" s="458"/>
      <c r="AQ189" s="550"/>
      <c r="AR189" s="745"/>
      <c r="AS189" s="596"/>
      <c r="AT189" s="745"/>
      <c r="AU189" s="746"/>
      <c r="AV189" s="451"/>
      <c r="AW189" s="747"/>
    </row>
    <row r="190" customFormat="false" ht="15.6" hidden="false" customHeight="false" outlineLevel="0" collapsed="false">
      <c r="A190" s="742" t="n">
        <v>43672</v>
      </c>
      <c r="B190" s="516"/>
      <c r="C190" s="404"/>
      <c r="D190" s="731"/>
      <c r="E190" s="406"/>
      <c r="F190" s="406"/>
      <c r="G190" s="688"/>
      <c r="H190" s="404"/>
      <c r="I190" s="405"/>
      <c r="J190" s="406"/>
      <c r="K190" s="406"/>
      <c r="L190" s="408"/>
      <c r="M190" s="408"/>
      <c r="N190" s="408"/>
      <c r="O190" s="409"/>
      <c r="P190" s="550"/>
      <c r="Q190" s="668"/>
      <c r="R190" s="669"/>
      <c r="S190" s="548"/>
      <c r="T190" s="548"/>
      <c r="U190" s="668" t="n">
        <v>4.21</v>
      </c>
      <c r="V190" s="451" t="n">
        <f aca="false">U190/$U$6</f>
        <v>0.584722222222222</v>
      </c>
      <c r="W190" s="743"/>
      <c r="X190" s="451"/>
      <c r="Y190" s="743"/>
      <c r="Z190" s="743"/>
      <c r="AA190" s="744"/>
      <c r="AB190" s="451"/>
      <c r="AC190" s="440"/>
      <c r="AD190" s="745"/>
      <c r="AE190" s="550"/>
      <c r="AF190" s="550"/>
      <c r="AG190" s="465"/>
      <c r="AH190" s="440"/>
      <c r="AI190" s="550"/>
      <c r="AJ190" s="550"/>
      <c r="AK190" s="440"/>
      <c r="AL190" s="458"/>
      <c r="AM190" s="465"/>
      <c r="AN190" s="465"/>
      <c r="AO190" s="458"/>
      <c r="AP190" s="458"/>
      <c r="AQ190" s="550"/>
      <c r="AR190" s="745"/>
      <c r="AS190" s="596"/>
      <c r="AT190" s="745"/>
      <c r="AU190" s="746"/>
      <c r="AV190" s="451"/>
      <c r="AW190" s="747"/>
    </row>
    <row r="191" customFormat="false" ht="15.6" hidden="false" customHeight="false" outlineLevel="0" collapsed="false">
      <c r="A191" s="742" t="n">
        <v>43673</v>
      </c>
      <c r="B191" s="516"/>
      <c r="C191" s="404"/>
      <c r="D191" s="731"/>
      <c r="E191" s="406"/>
      <c r="F191" s="406"/>
      <c r="G191" s="688"/>
      <c r="H191" s="404"/>
      <c r="I191" s="405"/>
      <c r="J191" s="406"/>
      <c r="K191" s="406"/>
      <c r="L191" s="408"/>
      <c r="M191" s="408"/>
      <c r="N191" s="408"/>
      <c r="O191" s="409"/>
      <c r="P191" s="550"/>
      <c r="Q191" s="668"/>
      <c r="R191" s="669"/>
      <c r="S191" s="548"/>
      <c r="T191" s="548"/>
      <c r="U191" s="668" t="n">
        <v>3.69</v>
      </c>
      <c r="V191" s="451" t="n">
        <f aca="false">U191/$U$6</f>
        <v>0.5125</v>
      </c>
      <c r="W191" s="743"/>
      <c r="X191" s="451"/>
      <c r="Y191" s="743"/>
      <c r="Z191" s="743"/>
      <c r="AA191" s="744"/>
      <c r="AB191" s="451"/>
      <c r="AC191" s="440"/>
      <c r="AD191" s="745"/>
      <c r="AE191" s="550"/>
      <c r="AF191" s="550"/>
      <c r="AG191" s="465"/>
      <c r="AH191" s="440"/>
      <c r="AI191" s="550"/>
      <c r="AJ191" s="550"/>
      <c r="AK191" s="440"/>
      <c r="AL191" s="458"/>
      <c r="AM191" s="465"/>
      <c r="AN191" s="465"/>
      <c r="AO191" s="458"/>
      <c r="AP191" s="458"/>
      <c r="AQ191" s="550"/>
      <c r="AR191" s="745"/>
      <c r="AS191" s="596"/>
      <c r="AT191" s="745"/>
      <c r="AU191" s="746"/>
      <c r="AV191" s="451"/>
      <c r="AW191" s="747"/>
    </row>
    <row r="192" customFormat="false" ht="15.6" hidden="false" customHeight="false" outlineLevel="0" collapsed="false">
      <c r="A192" s="749" t="n">
        <v>43674</v>
      </c>
      <c r="B192" s="487"/>
      <c r="C192" s="489"/>
      <c r="D192" s="750"/>
      <c r="E192" s="491"/>
      <c r="F192" s="491"/>
      <c r="G192" s="690"/>
      <c r="H192" s="489"/>
      <c r="I192" s="490"/>
      <c r="J192" s="491"/>
      <c r="K192" s="491"/>
      <c r="L192" s="492"/>
      <c r="M192" s="492"/>
      <c r="N192" s="492"/>
      <c r="O192" s="493"/>
      <c r="P192" s="551"/>
      <c r="Q192" s="678"/>
      <c r="R192" s="679"/>
      <c r="S192" s="680"/>
      <c r="T192" s="680"/>
      <c r="U192" s="678" t="n">
        <v>4.08</v>
      </c>
      <c r="V192" s="500" t="n">
        <f aca="false">U192/$U$6</f>
        <v>0.566666666666667</v>
      </c>
      <c r="W192" s="751"/>
      <c r="X192" s="500"/>
      <c r="Y192" s="751"/>
      <c r="Z192" s="751"/>
      <c r="AA192" s="551"/>
      <c r="AB192" s="500"/>
      <c r="AC192" s="495"/>
      <c r="AD192" s="508"/>
      <c r="AE192" s="551"/>
      <c r="AF192" s="551"/>
      <c r="AG192" s="508"/>
      <c r="AH192" s="495"/>
      <c r="AI192" s="551"/>
      <c r="AJ192" s="551"/>
      <c r="AK192" s="495"/>
      <c r="AL192" s="504"/>
      <c r="AM192" s="508"/>
      <c r="AN192" s="508"/>
      <c r="AO192" s="504"/>
      <c r="AP192" s="504"/>
      <c r="AQ192" s="551"/>
      <c r="AR192" s="508"/>
      <c r="AS192" s="495"/>
      <c r="AT192" s="508"/>
      <c r="AU192" s="752"/>
      <c r="AV192" s="500"/>
      <c r="AW192" s="753"/>
    </row>
    <row r="193" customFormat="false" ht="15.6" hidden="false" customHeight="false" outlineLevel="0" collapsed="false">
      <c r="A193" s="742" t="n">
        <v>43675</v>
      </c>
      <c r="B193" s="516"/>
      <c r="C193" s="552"/>
      <c r="D193" s="754"/>
      <c r="E193" s="554"/>
      <c r="F193" s="554"/>
      <c r="G193" s="688"/>
      <c r="H193" s="552"/>
      <c r="I193" s="553"/>
      <c r="J193" s="554"/>
      <c r="K193" s="554"/>
      <c r="L193" s="555"/>
      <c r="M193" s="555"/>
      <c r="N193" s="555"/>
      <c r="O193" s="556"/>
      <c r="P193" s="550"/>
      <c r="Q193" s="668"/>
      <c r="R193" s="669"/>
      <c r="S193" s="548"/>
      <c r="T193" s="548"/>
      <c r="U193" s="668" t="n">
        <v>4.22</v>
      </c>
      <c r="V193" s="451" t="n">
        <f aca="false">U193/$U$6</f>
        <v>0.586111111111111</v>
      </c>
      <c r="W193" s="743"/>
      <c r="X193" s="451"/>
      <c r="Y193" s="743"/>
      <c r="Z193" s="743"/>
      <c r="AA193" s="744"/>
      <c r="AB193" s="451"/>
      <c r="AC193" s="440"/>
      <c r="AD193" s="745"/>
      <c r="AE193" s="550"/>
      <c r="AF193" s="550"/>
      <c r="AG193" s="465"/>
      <c r="AH193" s="440"/>
      <c r="AI193" s="550"/>
      <c r="AJ193" s="550"/>
      <c r="AK193" s="440"/>
      <c r="AL193" s="458"/>
      <c r="AM193" s="465"/>
      <c r="AN193" s="465"/>
      <c r="AO193" s="458"/>
      <c r="AP193" s="458"/>
      <c r="AQ193" s="550"/>
      <c r="AR193" s="745"/>
      <c r="AS193" s="596"/>
      <c r="AT193" s="745"/>
      <c r="AU193" s="746"/>
      <c r="AV193" s="451"/>
      <c r="AW193" s="747"/>
    </row>
    <row r="194" customFormat="false" ht="15.6" hidden="false" customHeight="false" outlineLevel="0" collapsed="false">
      <c r="A194" s="742" t="n">
        <v>43676</v>
      </c>
      <c r="B194" s="516"/>
      <c r="C194" s="404"/>
      <c r="D194" s="731"/>
      <c r="E194" s="406"/>
      <c r="F194" s="554"/>
      <c r="G194" s="688"/>
      <c r="H194" s="404"/>
      <c r="I194" s="405"/>
      <c r="J194" s="406"/>
      <c r="K194" s="554"/>
      <c r="L194" s="555"/>
      <c r="M194" s="555"/>
      <c r="N194" s="555"/>
      <c r="O194" s="556"/>
      <c r="P194" s="550"/>
      <c r="Q194" s="668"/>
      <c r="R194" s="669"/>
      <c r="S194" s="548"/>
      <c r="T194" s="548"/>
      <c r="U194" s="668" t="n">
        <v>4.07</v>
      </c>
      <c r="V194" s="451" t="n">
        <f aca="false">U194/$U$6</f>
        <v>0.565277777777778</v>
      </c>
      <c r="W194" s="743"/>
      <c r="X194" s="451"/>
      <c r="Y194" s="743"/>
      <c r="Z194" s="743"/>
      <c r="AA194" s="744"/>
      <c r="AB194" s="451"/>
      <c r="AC194" s="440"/>
      <c r="AD194" s="745"/>
      <c r="AE194" s="550"/>
      <c r="AF194" s="550"/>
      <c r="AG194" s="465"/>
      <c r="AH194" s="440"/>
      <c r="AI194" s="550"/>
      <c r="AJ194" s="550"/>
      <c r="AK194" s="440"/>
      <c r="AL194" s="458"/>
      <c r="AM194" s="465"/>
      <c r="AN194" s="465"/>
      <c r="AO194" s="458"/>
      <c r="AP194" s="458"/>
      <c r="AQ194" s="550"/>
      <c r="AR194" s="745"/>
      <c r="AS194" s="596"/>
      <c r="AT194" s="745"/>
      <c r="AU194" s="746"/>
      <c r="AV194" s="451"/>
      <c r="AW194" s="747"/>
    </row>
    <row r="195" customFormat="false" ht="15.6" hidden="false" customHeight="false" outlineLevel="0" collapsed="false">
      <c r="A195" s="742" t="n">
        <v>43677</v>
      </c>
      <c r="B195" s="516"/>
      <c r="C195" s="404"/>
      <c r="D195" s="731"/>
      <c r="E195" s="406"/>
      <c r="F195" s="406"/>
      <c r="G195" s="688"/>
      <c r="H195" s="404"/>
      <c r="I195" s="405"/>
      <c r="J195" s="406"/>
      <c r="K195" s="406"/>
      <c r="L195" s="408"/>
      <c r="M195" s="408"/>
      <c r="N195" s="408"/>
      <c r="O195" s="409"/>
      <c r="P195" s="550"/>
      <c r="Q195" s="668"/>
      <c r="R195" s="669"/>
      <c r="S195" s="548"/>
      <c r="T195" s="548"/>
      <c r="U195" s="668" t="n">
        <v>3.92</v>
      </c>
      <c r="V195" s="451" t="n">
        <f aca="false">U195/$U$6</f>
        <v>0.544444444444444</v>
      </c>
      <c r="W195" s="743"/>
      <c r="X195" s="451"/>
      <c r="Y195" s="743"/>
      <c r="Z195" s="743"/>
      <c r="AA195" s="744"/>
      <c r="AB195" s="451"/>
      <c r="AC195" s="440"/>
      <c r="AD195" s="745"/>
      <c r="AE195" s="550"/>
      <c r="AF195" s="550"/>
      <c r="AG195" s="465"/>
      <c r="AH195" s="440"/>
      <c r="AI195" s="550"/>
      <c r="AJ195" s="550"/>
      <c r="AK195" s="440"/>
      <c r="AL195" s="458"/>
      <c r="AM195" s="465"/>
      <c r="AN195" s="465"/>
      <c r="AO195" s="458"/>
      <c r="AP195" s="458"/>
      <c r="AQ195" s="550"/>
      <c r="AR195" s="745"/>
      <c r="AS195" s="596"/>
      <c r="AT195" s="745"/>
      <c r="AU195" s="746"/>
      <c r="AV195" s="451"/>
      <c r="AW195" s="747"/>
    </row>
    <row r="196" customFormat="false" ht="15.6" hidden="false" customHeight="false" outlineLevel="0" collapsed="false">
      <c r="A196" s="742" t="n">
        <v>43678</v>
      </c>
      <c r="B196" s="516"/>
      <c r="C196" s="404"/>
      <c r="D196" s="731"/>
      <c r="E196" s="406"/>
      <c r="F196" s="406"/>
      <c r="G196" s="688"/>
      <c r="H196" s="404"/>
      <c r="I196" s="405"/>
      <c r="J196" s="406"/>
      <c r="K196" s="406"/>
      <c r="L196" s="408"/>
      <c r="M196" s="408"/>
      <c r="N196" s="408"/>
      <c r="O196" s="409"/>
      <c r="P196" s="550"/>
      <c r="Q196" s="668"/>
      <c r="R196" s="669"/>
      <c r="S196" s="548"/>
      <c r="T196" s="548"/>
      <c r="U196" s="668" t="n">
        <v>4.12</v>
      </c>
      <c r="V196" s="451" t="n">
        <f aca="false">U196/$U$6</f>
        <v>0.572222222222222</v>
      </c>
      <c r="W196" s="743"/>
      <c r="X196" s="451"/>
      <c r="Y196" s="743"/>
      <c r="Z196" s="743"/>
      <c r="AA196" s="744"/>
      <c r="AB196" s="451"/>
      <c r="AC196" s="440"/>
      <c r="AD196" s="745"/>
      <c r="AE196" s="550"/>
      <c r="AF196" s="550"/>
      <c r="AG196" s="465"/>
      <c r="AH196" s="440"/>
      <c r="AI196" s="550"/>
      <c r="AJ196" s="550"/>
      <c r="AK196" s="440"/>
      <c r="AL196" s="458"/>
      <c r="AM196" s="465"/>
      <c r="AN196" s="465"/>
      <c r="AO196" s="458"/>
      <c r="AP196" s="458"/>
      <c r="AQ196" s="550"/>
      <c r="AR196" s="745"/>
      <c r="AS196" s="596"/>
      <c r="AT196" s="745"/>
      <c r="AU196" s="746"/>
      <c r="AV196" s="451"/>
      <c r="AW196" s="747"/>
    </row>
    <row r="197" customFormat="false" ht="15.6" hidden="false" customHeight="false" outlineLevel="0" collapsed="false">
      <c r="A197" s="742" t="n">
        <v>43679</v>
      </c>
      <c r="B197" s="516"/>
      <c r="C197" s="404"/>
      <c r="D197" s="731"/>
      <c r="E197" s="406"/>
      <c r="F197" s="406"/>
      <c r="G197" s="688"/>
      <c r="H197" s="404"/>
      <c r="I197" s="405"/>
      <c r="J197" s="406"/>
      <c r="K197" s="406"/>
      <c r="L197" s="408"/>
      <c r="M197" s="408"/>
      <c r="N197" s="408"/>
      <c r="O197" s="409"/>
      <c r="P197" s="550"/>
      <c r="Q197" s="668"/>
      <c r="R197" s="669"/>
      <c r="S197" s="548"/>
      <c r="T197" s="548"/>
      <c r="U197" s="668" t="n">
        <v>4.18</v>
      </c>
      <c r="V197" s="451" t="n">
        <f aca="false">U197/$U$6</f>
        <v>0.580555555555555</v>
      </c>
      <c r="W197" s="743"/>
      <c r="X197" s="451"/>
      <c r="Y197" s="743"/>
      <c r="Z197" s="743"/>
      <c r="AA197" s="744"/>
      <c r="AB197" s="451"/>
      <c r="AC197" s="440"/>
      <c r="AD197" s="745"/>
      <c r="AE197" s="550"/>
      <c r="AF197" s="550"/>
      <c r="AG197" s="465"/>
      <c r="AH197" s="440"/>
      <c r="AI197" s="550"/>
      <c r="AJ197" s="550"/>
      <c r="AK197" s="440"/>
      <c r="AL197" s="458"/>
      <c r="AM197" s="465"/>
      <c r="AN197" s="465"/>
      <c r="AO197" s="458"/>
      <c r="AP197" s="458"/>
      <c r="AQ197" s="550"/>
      <c r="AR197" s="745"/>
      <c r="AS197" s="596"/>
      <c r="AT197" s="745"/>
      <c r="AU197" s="746"/>
      <c r="AV197" s="451"/>
      <c r="AW197" s="747"/>
    </row>
    <row r="198" customFormat="false" ht="15.6" hidden="false" customHeight="false" outlineLevel="0" collapsed="false">
      <c r="A198" s="742" t="n">
        <v>43680</v>
      </c>
      <c r="B198" s="516"/>
      <c r="C198" s="404"/>
      <c r="D198" s="731"/>
      <c r="E198" s="406"/>
      <c r="F198" s="406"/>
      <c r="G198" s="688"/>
      <c r="H198" s="404"/>
      <c r="I198" s="405"/>
      <c r="J198" s="406"/>
      <c r="K198" s="406"/>
      <c r="L198" s="408"/>
      <c r="M198" s="408"/>
      <c r="N198" s="408"/>
      <c r="O198" s="409"/>
      <c r="P198" s="550"/>
      <c r="Q198" s="668"/>
      <c r="R198" s="669"/>
      <c r="S198" s="548"/>
      <c r="T198" s="548"/>
      <c r="U198" s="668" t="n">
        <v>4.25</v>
      </c>
      <c r="V198" s="451" t="n">
        <f aca="false">U198/$U$6</f>
        <v>0.590277777777778</v>
      </c>
      <c r="W198" s="743"/>
      <c r="X198" s="451"/>
      <c r="Y198" s="743"/>
      <c r="Z198" s="743"/>
      <c r="AA198" s="744"/>
      <c r="AB198" s="451"/>
      <c r="AC198" s="440"/>
      <c r="AD198" s="745"/>
      <c r="AE198" s="550"/>
      <c r="AF198" s="550"/>
      <c r="AG198" s="465"/>
      <c r="AH198" s="440"/>
      <c r="AI198" s="550"/>
      <c r="AJ198" s="550"/>
      <c r="AK198" s="440"/>
      <c r="AL198" s="458"/>
      <c r="AM198" s="465"/>
      <c r="AN198" s="465"/>
      <c r="AO198" s="458"/>
      <c r="AP198" s="458"/>
      <c r="AQ198" s="550"/>
      <c r="AR198" s="745"/>
      <c r="AS198" s="596"/>
      <c r="AT198" s="745"/>
      <c r="AU198" s="746"/>
      <c r="AV198" s="451"/>
      <c r="AW198" s="747"/>
    </row>
    <row r="199" customFormat="false" ht="15.6" hidden="false" customHeight="false" outlineLevel="0" collapsed="false">
      <c r="A199" s="749" t="n">
        <v>43681</v>
      </c>
      <c r="B199" s="487"/>
      <c r="C199" s="489"/>
      <c r="D199" s="750"/>
      <c r="E199" s="491"/>
      <c r="F199" s="491"/>
      <c r="G199" s="690"/>
      <c r="H199" s="489"/>
      <c r="I199" s="490"/>
      <c r="J199" s="491"/>
      <c r="K199" s="491"/>
      <c r="L199" s="492"/>
      <c r="M199" s="492"/>
      <c r="N199" s="492"/>
      <c r="O199" s="493"/>
      <c r="P199" s="551"/>
      <c r="Q199" s="678"/>
      <c r="R199" s="679"/>
      <c r="S199" s="680"/>
      <c r="T199" s="680"/>
      <c r="U199" s="678" t="n">
        <v>4.29</v>
      </c>
      <c r="V199" s="500" t="n">
        <f aca="false">U199/$U$6</f>
        <v>0.595833333333333</v>
      </c>
      <c r="W199" s="751"/>
      <c r="X199" s="500"/>
      <c r="Y199" s="751"/>
      <c r="Z199" s="751"/>
      <c r="AA199" s="551"/>
      <c r="AB199" s="500"/>
      <c r="AC199" s="495"/>
      <c r="AD199" s="508"/>
      <c r="AE199" s="551"/>
      <c r="AF199" s="551"/>
      <c r="AG199" s="508"/>
      <c r="AH199" s="495"/>
      <c r="AI199" s="551"/>
      <c r="AJ199" s="551"/>
      <c r="AK199" s="495"/>
      <c r="AL199" s="504"/>
      <c r="AM199" s="508"/>
      <c r="AN199" s="508"/>
      <c r="AO199" s="504"/>
      <c r="AP199" s="504"/>
      <c r="AQ199" s="551"/>
      <c r="AR199" s="508"/>
      <c r="AS199" s="495"/>
      <c r="AT199" s="508"/>
      <c r="AU199" s="752"/>
      <c r="AV199" s="500"/>
      <c r="AW199" s="753"/>
    </row>
    <row r="200" customFormat="false" ht="15.6" hidden="false" customHeight="false" outlineLevel="0" collapsed="false">
      <c r="A200" s="742" t="n">
        <v>43682</v>
      </c>
      <c r="B200" s="516"/>
      <c r="C200" s="552"/>
      <c r="D200" s="754"/>
      <c r="E200" s="554"/>
      <c r="F200" s="554"/>
      <c r="G200" s="688"/>
      <c r="H200" s="552"/>
      <c r="I200" s="553"/>
      <c r="J200" s="554"/>
      <c r="K200" s="554"/>
      <c r="L200" s="555"/>
      <c r="M200" s="555"/>
      <c r="N200" s="555"/>
      <c r="O200" s="556"/>
      <c r="P200" s="550"/>
      <c r="Q200" s="668"/>
      <c r="R200" s="669"/>
      <c r="S200" s="548"/>
      <c r="T200" s="548"/>
      <c r="U200" s="668" t="n">
        <v>4.22</v>
      </c>
      <c r="V200" s="451" t="n">
        <f aca="false">U200/$U$6</f>
        <v>0.586111111111111</v>
      </c>
      <c r="W200" s="743"/>
      <c r="X200" s="451"/>
      <c r="Y200" s="743"/>
      <c r="Z200" s="743"/>
      <c r="AA200" s="744"/>
      <c r="AB200" s="451"/>
      <c r="AC200" s="440"/>
      <c r="AD200" s="745"/>
      <c r="AE200" s="550"/>
      <c r="AF200" s="550"/>
      <c r="AG200" s="465"/>
      <c r="AH200" s="440"/>
      <c r="AI200" s="550"/>
      <c r="AJ200" s="550"/>
      <c r="AK200" s="440"/>
      <c r="AL200" s="458"/>
      <c r="AM200" s="465"/>
      <c r="AN200" s="465"/>
      <c r="AO200" s="458"/>
      <c r="AP200" s="458"/>
      <c r="AQ200" s="550"/>
      <c r="AR200" s="745"/>
      <c r="AS200" s="596"/>
      <c r="AT200" s="745"/>
      <c r="AU200" s="746"/>
      <c r="AV200" s="451"/>
      <c r="AW200" s="747"/>
    </row>
    <row r="201" customFormat="false" ht="15.6" hidden="false" customHeight="false" outlineLevel="0" collapsed="false">
      <c r="A201" s="742" t="n">
        <v>43683</v>
      </c>
      <c r="B201" s="516"/>
      <c r="C201" s="404"/>
      <c r="D201" s="731"/>
      <c r="E201" s="406"/>
      <c r="F201" s="554"/>
      <c r="G201" s="688"/>
      <c r="H201" s="404"/>
      <c r="I201" s="405"/>
      <c r="J201" s="406"/>
      <c r="K201" s="554"/>
      <c r="L201" s="555"/>
      <c r="M201" s="555"/>
      <c r="N201" s="555"/>
      <c r="O201" s="556"/>
      <c r="P201" s="550"/>
      <c r="Q201" s="668"/>
      <c r="R201" s="669"/>
      <c r="S201" s="548"/>
      <c r="T201" s="548"/>
      <c r="U201" s="668" t="n">
        <v>3.98</v>
      </c>
      <c r="V201" s="451" t="n">
        <f aca="false">U201/$U$6</f>
        <v>0.552777777777778</v>
      </c>
      <c r="W201" s="743"/>
      <c r="X201" s="451"/>
      <c r="Y201" s="743"/>
      <c r="Z201" s="743"/>
      <c r="AA201" s="744"/>
      <c r="AB201" s="451"/>
      <c r="AC201" s="440"/>
      <c r="AD201" s="745"/>
      <c r="AE201" s="550"/>
      <c r="AF201" s="550"/>
      <c r="AG201" s="465"/>
      <c r="AH201" s="440"/>
      <c r="AI201" s="550"/>
      <c r="AJ201" s="550"/>
      <c r="AK201" s="440"/>
      <c r="AL201" s="458"/>
      <c r="AM201" s="465"/>
      <c r="AN201" s="465"/>
      <c r="AO201" s="458"/>
      <c r="AP201" s="458"/>
      <c r="AQ201" s="550"/>
      <c r="AR201" s="745"/>
      <c r="AS201" s="596"/>
      <c r="AT201" s="745"/>
      <c r="AU201" s="746"/>
      <c r="AV201" s="451"/>
      <c r="AW201" s="747"/>
    </row>
    <row r="202" customFormat="false" ht="15.6" hidden="false" customHeight="false" outlineLevel="0" collapsed="false">
      <c r="A202" s="742" t="n">
        <v>43684</v>
      </c>
      <c r="B202" s="516"/>
      <c r="C202" s="404"/>
      <c r="D202" s="731"/>
      <c r="E202" s="406"/>
      <c r="F202" s="406"/>
      <c r="G202" s="688"/>
      <c r="H202" s="404"/>
      <c r="I202" s="405"/>
      <c r="J202" s="406"/>
      <c r="K202" s="406"/>
      <c r="L202" s="408"/>
      <c r="M202" s="408"/>
      <c r="N202" s="408"/>
      <c r="O202" s="409"/>
      <c r="P202" s="550"/>
      <c r="Q202" s="668"/>
      <c r="R202" s="669"/>
      <c r="S202" s="548"/>
      <c r="T202" s="548"/>
      <c r="U202" s="668" t="n">
        <v>4.26</v>
      </c>
      <c r="V202" s="451" t="n">
        <f aca="false">U202/$U$6</f>
        <v>0.591666666666667</v>
      </c>
      <c r="W202" s="743"/>
      <c r="X202" s="451"/>
      <c r="Y202" s="743"/>
      <c r="Z202" s="743"/>
      <c r="AA202" s="744"/>
      <c r="AB202" s="451"/>
      <c r="AC202" s="440"/>
      <c r="AD202" s="745"/>
      <c r="AE202" s="550"/>
      <c r="AF202" s="550"/>
      <c r="AG202" s="465"/>
      <c r="AH202" s="440"/>
      <c r="AI202" s="550"/>
      <c r="AJ202" s="550"/>
      <c r="AK202" s="440"/>
      <c r="AL202" s="458"/>
      <c r="AM202" s="465"/>
      <c r="AN202" s="465"/>
      <c r="AO202" s="458"/>
      <c r="AP202" s="458"/>
      <c r="AQ202" s="550"/>
      <c r="AR202" s="745"/>
      <c r="AS202" s="596"/>
      <c r="AT202" s="745"/>
      <c r="AU202" s="746"/>
      <c r="AV202" s="451"/>
      <c r="AW202" s="747"/>
    </row>
    <row r="203" customFormat="false" ht="15.6" hidden="false" customHeight="false" outlineLevel="0" collapsed="false">
      <c r="A203" s="742" t="n">
        <v>43685</v>
      </c>
      <c r="B203" s="516"/>
      <c r="C203" s="404"/>
      <c r="D203" s="731"/>
      <c r="E203" s="406"/>
      <c r="F203" s="406"/>
      <c r="G203" s="688"/>
      <c r="H203" s="404"/>
      <c r="I203" s="405"/>
      <c r="J203" s="406"/>
      <c r="K203" s="406"/>
      <c r="L203" s="408"/>
      <c r="M203" s="408"/>
      <c r="N203" s="408"/>
      <c r="O203" s="409"/>
      <c r="P203" s="550"/>
      <c r="Q203" s="668"/>
      <c r="R203" s="669"/>
      <c r="S203" s="548"/>
      <c r="T203" s="548"/>
      <c r="U203" s="668" t="n">
        <v>4.41</v>
      </c>
      <c r="V203" s="451" t="n">
        <f aca="false">U203/$U$6</f>
        <v>0.6125</v>
      </c>
      <c r="W203" s="743"/>
      <c r="X203" s="451"/>
      <c r="Y203" s="743"/>
      <c r="Z203" s="743"/>
      <c r="AA203" s="744"/>
      <c r="AB203" s="451"/>
      <c r="AC203" s="440"/>
      <c r="AD203" s="745"/>
      <c r="AE203" s="550"/>
      <c r="AF203" s="550"/>
      <c r="AG203" s="465"/>
      <c r="AH203" s="440"/>
      <c r="AI203" s="550"/>
      <c r="AJ203" s="550"/>
      <c r="AK203" s="440"/>
      <c r="AL203" s="458"/>
      <c r="AM203" s="465"/>
      <c r="AN203" s="465"/>
      <c r="AO203" s="458"/>
      <c r="AP203" s="458"/>
      <c r="AQ203" s="550"/>
      <c r="AR203" s="745"/>
      <c r="AS203" s="596"/>
      <c r="AT203" s="745"/>
      <c r="AU203" s="746"/>
      <c r="AV203" s="451"/>
      <c r="AW203" s="747"/>
    </row>
    <row r="204" customFormat="false" ht="15.6" hidden="false" customHeight="false" outlineLevel="0" collapsed="false">
      <c r="A204" s="742" t="n">
        <v>43686</v>
      </c>
      <c r="B204" s="516"/>
      <c r="C204" s="404"/>
      <c r="D204" s="731"/>
      <c r="E204" s="406"/>
      <c r="F204" s="406"/>
      <c r="G204" s="688"/>
      <c r="H204" s="404"/>
      <c r="I204" s="405"/>
      <c r="J204" s="406"/>
      <c r="K204" s="406"/>
      <c r="L204" s="408"/>
      <c r="M204" s="408"/>
      <c r="N204" s="408"/>
      <c r="O204" s="409"/>
      <c r="P204" s="550"/>
      <c r="Q204" s="668"/>
      <c r="R204" s="669"/>
      <c r="S204" s="548"/>
      <c r="T204" s="548"/>
      <c r="U204" s="668" t="n">
        <v>4.53</v>
      </c>
      <c r="V204" s="451" t="n">
        <f aca="false">U204/$U$6</f>
        <v>0.629166666666667</v>
      </c>
      <c r="W204" s="743"/>
      <c r="X204" s="451"/>
      <c r="Y204" s="743"/>
      <c r="Z204" s="743"/>
      <c r="AA204" s="744"/>
      <c r="AB204" s="451"/>
      <c r="AC204" s="440"/>
      <c r="AD204" s="745"/>
      <c r="AE204" s="550"/>
      <c r="AF204" s="550"/>
      <c r="AG204" s="465"/>
      <c r="AH204" s="440"/>
      <c r="AI204" s="550"/>
      <c r="AJ204" s="550"/>
      <c r="AK204" s="440"/>
      <c r="AL204" s="458"/>
      <c r="AM204" s="465"/>
      <c r="AN204" s="465"/>
      <c r="AO204" s="458"/>
      <c r="AP204" s="458"/>
      <c r="AQ204" s="550"/>
      <c r="AR204" s="745"/>
      <c r="AS204" s="596"/>
      <c r="AT204" s="745"/>
      <c r="AU204" s="746"/>
      <c r="AV204" s="451"/>
      <c r="AW204" s="747"/>
    </row>
    <row r="205" customFormat="false" ht="15.6" hidden="false" customHeight="false" outlineLevel="0" collapsed="false">
      <c r="A205" s="742" t="n">
        <v>43687</v>
      </c>
      <c r="B205" s="516"/>
      <c r="C205" s="404"/>
      <c r="D205" s="731"/>
      <c r="E205" s="406"/>
      <c r="F205" s="406"/>
      <c r="G205" s="688"/>
      <c r="H205" s="404"/>
      <c r="I205" s="405"/>
      <c r="J205" s="406"/>
      <c r="K205" s="406"/>
      <c r="L205" s="408"/>
      <c r="M205" s="408"/>
      <c r="N205" s="408"/>
      <c r="O205" s="409"/>
      <c r="P205" s="550"/>
      <c r="Q205" s="668"/>
      <c r="R205" s="669"/>
      <c r="S205" s="548"/>
      <c r="T205" s="548"/>
      <c r="U205" s="668" t="n">
        <v>4.75</v>
      </c>
      <c r="V205" s="451" t="n">
        <f aca="false">U205/$U$6</f>
        <v>0.659722222222222</v>
      </c>
      <c r="W205" s="743"/>
      <c r="X205" s="451"/>
      <c r="Y205" s="743"/>
      <c r="Z205" s="743"/>
      <c r="AA205" s="744"/>
      <c r="AB205" s="451"/>
      <c r="AC205" s="440"/>
      <c r="AD205" s="745"/>
      <c r="AE205" s="550"/>
      <c r="AF205" s="550"/>
      <c r="AG205" s="465"/>
      <c r="AH205" s="440"/>
      <c r="AI205" s="550"/>
      <c r="AJ205" s="550"/>
      <c r="AK205" s="440"/>
      <c r="AL205" s="458"/>
      <c r="AM205" s="465"/>
      <c r="AN205" s="465"/>
      <c r="AO205" s="458"/>
      <c r="AP205" s="458"/>
      <c r="AQ205" s="550"/>
      <c r="AR205" s="745"/>
      <c r="AS205" s="596"/>
      <c r="AT205" s="745"/>
      <c r="AU205" s="746"/>
      <c r="AV205" s="451"/>
      <c r="AW205" s="747"/>
    </row>
    <row r="206" customFormat="false" ht="15.6" hidden="false" customHeight="false" outlineLevel="0" collapsed="false">
      <c r="A206" s="749" t="n">
        <v>43688</v>
      </c>
      <c r="B206" s="487"/>
      <c r="C206" s="489"/>
      <c r="D206" s="750"/>
      <c r="E206" s="491"/>
      <c r="F206" s="491"/>
      <c r="G206" s="690"/>
      <c r="H206" s="489"/>
      <c r="I206" s="490"/>
      <c r="J206" s="491"/>
      <c r="K206" s="491"/>
      <c r="L206" s="492"/>
      <c r="M206" s="492"/>
      <c r="N206" s="492"/>
      <c r="O206" s="493"/>
      <c r="P206" s="551"/>
      <c r="Q206" s="678"/>
      <c r="R206" s="679"/>
      <c r="S206" s="680"/>
      <c r="T206" s="680"/>
      <c r="U206" s="678" t="n">
        <v>4.9</v>
      </c>
      <c r="V206" s="500" t="n">
        <f aca="false">U206/$U$6</f>
        <v>0.680555555555556</v>
      </c>
      <c r="W206" s="751"/>
      <c r="X206" s="500"/>
      <c r="Y206" s="751"/>
      <c r="Z206" s="751"/>
      <c r="AA206" s="551"/>
      <c r="AB206" s="500"/>
      <c r="AC206" s="495"/>
      <c r="AD206" s="508"/>
      <c r="AE206" s="551"/>
      <c r="AF206" s="551"/>
      <c r="AG206" s="508"/>
      <c r="AH206" s="495"/>
      <c r="AI206" s="551"/>
      <c r="AJ206" s="551"/>
      <c r="AK206" s="495"/>
      <c r="AL206" s="504"/>
      <c r="AM206" s="508"/>
      <c r="AN206" s="508"/>
      <c r="AO206" s="504"/>
      <c r="AP206" s="504"/>
      <c r="AQ206" s="551"/>
      <c r="AR206" s="508"/>
      <c r="AS206" s="495"/>
      <c r="AT206" s="508"/>
      <c r="AU206" s="752"/>
      <c r="AV206" s="500"/>
      <c r="AW206" s="753"/>
    </row>
    <row r="207" customFormat="false" ht="15.6" hidden="false" customHeight="false" outlineLevel="0" collapsed="false">
      <c r="A207" s="742" t="n">
        <v>43689</v>
      </c>
      <c r="B207" s="516"/>
      <c r="C207" s="552"/>
      <c r="D207" s="754"/>
      <c r="E207" s="554"/>
      <c r="F207" s="554"/>
      <c r="G207" s="688"/>
      <c r="H207" s="552"/>
      <c r="I207" s="553"/>
      <c r="J207" s="554"/>
      <c r="K207" s="554"/>
      <c r="L207" s="555"/>
      <c r="M207" s="555"/>
      <c r="N207" s="555"/>
      <c r="O207" s="556"/>
      <c r="P207" s="550"/>
      <c r="Q207" s="668"/>
      <c r="R207" s="669"/>
      <c r="S207" s="548"/>
      <c r="T207" s="548"/>
      <c r="U207" s="668" t="n">
        <v>4.94</v>
      </c>
      <c r="V207" s="451" t="n">
        <f aca="false">U207/$U$6</f>
        <v>0.686111111111111</v>
      </c>
      <c r="W207" s="743"/>
      <c r="X207" s="451"/>
      <c r="Y207" s="743"/>
      <c r="Z207" s="743"/>
      <c r="AA207" s="744"/>
      <c r="AB207" s="451"/>
      <c r="AC207" s="440"/>
      <c r="AD207" s="745"/>
      <c r="AE207" s="550"/>
      <c r="AF207" s="550"/>
      <c r="AG207" s="465"/>
      <c r="AH207" s="440"/>
      <c r="AI207" s="550"/>
      <c r="AJ207" s="550"/>
      <c r="AK207" s="440"/>
      <c r="AL207" s="458"/>
      <c r="AM207" s="465"/>
      <c r="AN207" s="465"/>
      <c r="AO207" s="458"/>
      <c r="AP207" s="458"/>
      <c r="AQ207" s="550"/>
      <c r="AR207" s="745"/>
      <c r="AS207" s="596"/>
      <c r="AT207" s="745"/>
      <c r="AU207" s="746"/>
      <c r="AV207" s="451"/>
      <c r="AW207" s="747"/>
    </row>
    <row r="208" customFormat="false" ht="15.6" hidden="false" customHeight="false" outlineLevel="0" collapsed="false">
      <c r="A208" s="742" t="n">
        <v>43690</v>
      </c>
      <c r="B208" s="516"/>
      <c r="C208" s="404"/>
      <c r="D208" s="731"/>
      <c r="E208" s="406"/>
      <c r="F208" s="554"/>
      <c r="G208" s="688"/>
      <c r="H208" s="404"/>
      <c r="I208" s="405"/>
      <c r="J208" s="406"/>
      <c r="K208" s="554"/>
      <c r="L208" s="555"/>
      <c r="M208" s="555"/>
      <c r="N208" s="555"/>
      <c r="O208" s="556"/>
      <c r="P208" s="550"/>
      <c r="Q208" s="668"/>
      <c r="R208" s="669"/>
      <c r="S208" s="548"/>
      <c r="T208" s="548"/>
      <c r="U208" s="668" t="n">
        <v>4.83</v>
      </c>
      <c r="V208" s="451" t="n">
        <f aca="false">U208/$U$6</f>
        <v>0.670833333333333</v>
      </c>
      <c r="W208" s="743"/>
      <c r="X208" s="451"/>
      <c r="Y208" s="743"/>
      <c r="Z208" s="743"/>
      <c r="AA208" s="744"/>
      <c r="AB208" s="451"/>
      <c r="AC208" s="440"/>
      <c r="AD208" s="745"/>
      <c r="AE208" s="550"/>
      <c r="AF208" s="550"/>
      <c r="AG208" s="465"/>
      <c r="AH208" s="440"/>
      <c r="AI208" s="550"/>
      <c r="AJ208" s="550"/>
      <c r="AK208" s="440"/>
      <c r="AL208" s="458"/>
      <c r="AM208" s="465"/>
      <c r="AN208" s="465"/>
      <c r="AO208" s="458"/>
      <c r="AP208" s="458"/>
      <c r="AQ208" s="550"/>
      <c r="AR208" s="745"/>
      <c r="AS208" s="596"/>
      <c r="AT208" s="745"/>
      <c r="AU208" s="746"/>
      <c r="AV208" s="451"/>
      <c r="AW208" s="747"/>
    </row>
    <row r="209" customFormat="false" ht="15.6" hidden="false" customHeight="false" outlineLevel="0" collapsed="false">
      <c r="A209" s="742" t="n">
        <v>43691</v>
      </c>
      <c r="B209" s="516"/>
      <c r="C209" s="404"/>
      <c r="D209" s="731"/>
      <c r="E209" s="406"/>
      <c r="F209" s="406"/>
      <c r="G209" s="688"/>
      <c r="H209" s="404"/>
      <c r="I209" s="405"/>
      <c r="J209" s="406"/>
      <c r="K209" s="406"/>
      <c r="L209" s="408"/>
      <c r="M209" s="408"/>
      <c r="N209" s="408"/>
      <c r="O209" s="409"/>
      <c r="P209" s="550"/>
      <c r="Q209" s="668"/>
      <c r="R209" s="669"/>
      <c r="S209" s="548"/>
      <c r="T209" s="548"/>
      <c r="U209" s="668" t="n">
        <v>4.79</v>
      </c>
      <c r="V209" s="451" t="n">
        <f aca="false">U209/$U$6</f>
        <v>0.665277777777778</v>
      </c>
      <c r="W209" s="743"/>
      <c r="X209" s="451"/>
      <c r="Y209" s="743"/>
      <c r="Z209" s="743"/>
      <c r="AA209" s="744"/>
      <c r="AB209" s="451"/>
      <c r="AC209" s="440"/>
      <c r="AD209" s="745"/>
      <c r="AE209" s="550"/>
      <c r="AF209" s="550"/>
      <c r="AG209" s="465"/>
      <c r="AH209" s="440"/>
      <c r="AI209" s="550"/>
      <c r="AJ209" s="550"/>
      <c r="AK209" s="440"/>
      <c r="AL209" s="458"/>
      <c r="AM209" s="465"/>
      <c r="AN209" s="465"/>
      <c r="AO209" s="458"/>
      <c r="AP209" s="458"/>
      <c r="AQ209" s="550"/>
      <c r="AR209" s="745"/>
      <c r="AS209" s="596"/>
      <c r="AT209" s="745"/>
      <c r="AU209" s="746"/>
      <c r="AV209" s="451"/>
      <c r="AW209" s="747"/>
    </row>
    <row r="210" customFormat="false" ht="15.6" hidden="false" customHeight="false" outlineLevel="0" collapsed="false">
      <c r="A210" s="742" t="n">
        <v>43692</v>
      </c>
      <c r="B210" s="516"/>
      <c r="C210" s="404"/>
      <c r="D210" s="731"/>
      <c r="E210" s="406"/>
      <c r="F210" s="406"/>
      <c r="G210" s="688"/>
      <c r="H210" s="404"/>
      <c r="I210" s="405"/>
      <c r="J210" s="406"/>
      <c r="K210" s="406"/>
      <c r="L210" s="408"/>
      <c r="M210" s="408"/>
      <c r="N210" s="408"/>
      <c r="O210" s="409"/>
      <c r="P210" s="550"/>
      <c r="Q210" s="668"/>
      <c r="R210" s="669"/>
      <c r="S210" s="548"/>
      <c r="T210" s="548"/>
      <c r="U210" s="668" t="n">
        <v>4.65</v>
      </c>
      <c r="V210" s="451" t="n">
        <f aca="false">U210/$U$6</f>
        <v>0.645833333333333</v>
      </c>
      <c r="W210" s="743"/>
      <c r="X210" s="451"/>
      <c r="Y210" s="743"/>
      <c r="Z210" s="743"/>
      <c r="AA210" s="744"/>
      <c r="AB210" s="451"/>
      <c r="AC210" s="440"/>
      <c r="AD210" s="745"/>
      <c r="AE210" s="550"/>
      <c r="AF210" s="550"/>
      <c r="AG210" s="465"/>
      <c r="AH210" s="440"/>
      <c r="AI210" s="550"/>
      <c r="AJ210" s="550"/>
      <c r="AK210" s="440"/>
      <c r="AL210" s="458"/>
      <c r="AM210" s="465"/>
      <c r="AN210" s="465"/>
      <c r="AO210" s="458"/>
      <c r="AP210" s="458"/>
      <c r="AQ210" s="550"/>
      <c r="AR210" s="745"/>
      <c r="AS210" s="596"/>
      <c r="AT210" s="745"/>
      <c r="AU210" s="746"/>
      <c r="AV210" s="451"/>
      <c r="AW210" s="747"/>
    </row>
    <row r="211" customFormat="false" ht="15.6" hidden="false" customHeight="false" outlineLevel="0" collapsed="false">
      <c r="A211" s="742" t="n">
        <v>43693</v>
      </c>
      <c r="B211" s="516"/>
      <c r="C211" s="404"/>
      <c r="D211" s="731"/>
      <c r="E211" s="406"/>
      <c r="F211" s="406"/>
      <c r="G211" s="688"/>
      <c r="H211" s="404"/>
      <c r="I211" s="405"/>
      <c r="J211" s="406"/>
      <c r="K211" s="406"/>
      <c r="L211" s="408"/>
      <c r="M211" s="408"/>
      <c r="N211" s="408"/>
      <c r="O211" s="409"/>
      <c r="P211" s="550"/>
      <c r="Q211" s="668"/>
      <c r="R211" s="669"/>
      <c r="S211" s="548"/>
      <c r="T211" s="548"/>
      <c r="U211" s="668" t="n">
        <v>4.87</v>
      </c>
      <c r="V211" s="451" t="n">
        <f aca="false">U211/$U$6</f>
        <v>0.676388888888889</v>
      </c>
      <c r="W211" s="743"/>
      <c r="X211" s="451"/>
      <c r="Y211" s="743"/>
      <c r="Z211" s="743"/>
      <c r="AA211" s="744"/>
      <c r="AB211" s="451"/>
      <c r="AC211" s="440"/>
      <c r="AD211" s="745"/>
      <c r="AE211" s="550"/>
      <c r="AF211" s="550"/>
      <c r="AG211" s="465"/>
      <c r="AH211" s="440"/>
      <c r="AI211" s="550"/>
      <c r="AJ211" s="550"/>
      <c r="AK211" s="440"/>
      <c r="AL211" s="458"/>
      <c r="AM211" s="465"/>
      <c r="AN211" s="465"/>
      <c r="AO211" s="458"/>
      <c r="AP211" s="458"/>
      <c r="AQ211" s="550"/>
      <c r="AR211" s="745"/>
      <c r="AS211" s="596"/>
      <c r="AT211" s="745"/>
      <c r="AU211" s="746"/>
      <c r="AV211" s="451"/>
      <c r="AW211" s="747"/>
    </row>
    <row r="212" customFormat="false" ht="15.6" hidden="false" customHeight="false" outlineLevel="0" collapsed="false">
      <c r="A212" s="742" t="n">
        <v>43694</v>
      </c>
      <c r="B212" s="516"/>
      <c r="C212" s="404"/>
      <c r="D212" s="731"/>
      <c r="E212" s="406"/>
      <c r="F212" s="406"/>
      <c r="G212" s="688"/>
      <c r="H212" s="404"/>
      <c r="I212" s="405"/>
      <c r="J212" s="406"/>
      <c r="K212" s="406"/>
      <c r="L212" s="408"/>
      <c r="M212" s="408"/>
      <c r="N212" s="408"/>
      <c r="O212" s="409"/>
      <c r="P212" s="550"/>
      <c r="Q212" s="668"/>
      <c r="R212" s="669"/>
      <c r="S212" s="548"/>
      <c r="T212" s="548"/>
      <c r="U212" s="668" t="n">
        <v>4.73</v>
      </c>
      <c r="V212" s="451" t="n">
        <f aca="false">U212/$U$6</f>
        <v>0.656944444444444</v>
      </c>
      <c r="W212" s="743"/>
      <c r="X212" s="451"/>
      <c r="Y212" s="743"/>
      <c r="Z212" s="743"/>
      <c r="AA212" s="744"/>
      <c r="AB212" s="451"/>
      <c r="AC212" s="440"/>
      <c r="AD212" s="745"/>
      <c r="AE212" s="550"/>
      <c r="AF212" s="550"/>
      <c r="AG212" s="465"/>
      <c r="AH212" s="440"/>
      <c r="AI212" s="550"/>
      <c r="AJ212" s="550"/>
      <c r="AK212" s="440"/>
      <c r="AL212" s="458"/>
      <c r="AM212" s="465"/>
      <c r="AN212" s="465"/>
      <c r="AO212" s="458"/>
      <c r="AP212" s="458"/>
      <c r="AQ212" s="550"/>
      <c r="AR212" s="745"/>
      <c r="AS212" s="596"/>
      <c r="AT212" s="745"/>
      <c r="AU212" s="746"/>
      <c r="AV212" s="451"/>
      <c r="AW212" s="747"/>
    </row>
    <row r="213" customFormat="false" ht="15.6" hidden="false" customHeight="false" outlineLevel="0" collapsed="false">
      <c r="A213" s="749" t="n">
        <v>43695</v>
      </c>
      <c r="B213" s="487"/>
      <c r="C213" s="489"/>
      <c r="D213" s="750"/>
      <c r="E213" s="491"/>
      <c r="F213" s="491"/>
      <c r="G213" s="690"/>
      <c r="H213" s="489"/>
      <c r="I213" s="490"/>
      <c r="J213" s="491"/>
      <c r="K213" s="491"/>
      <c r="L213" s="492"/>
      <c r="M213" s="492"/>
      <c r="N213" s="492"/>
      <c r="O213" s="493"/>
      <c r="P213" s="551"/>
      <c r="Q213" s="678"/>
      <c r="R213" s="679"/>
      <c r="S213" s="680"/>
      <c r="T213" s="680"/>
      <c r="U213" s="678" t="n">
        <v>4.67</v>
      </c>
      <c r="V213" s="500" t="n">
        <f aca="false">U213/$U$6</f>
        <v>0.648611111111111</v>
      </c>
      <c r="W213" s="751"/>
      <c r="X213" s="500"/>
      <c r="Y213" s="751"/>
      <c r="Z213" s="751"/>
      <c r="AA213" s="551"/>
      <c r="AB213" s="500"/>
      <c r="AC213" s="495"/>
      <c r="AD213" s="508"/>
      <c r="AE213" s="551"/>
      <c r="AF213" s="551"/>
      <c r="AG213" s="508"/>
      <c r="AH213" s="495"/>
      <c r="AI213" s="551"/>
      <c r="AJ213" s="551"/>
      <c r="AK213" s="495"/>
      <c r="AL213" s="504"/>
      <c r="AM213" s="508"/>
      <c r="AN213" s="508"/>
      <c r="AO213" s="504"/>
      <c r="AP213" s="504"/>
      <c r="AQ213" s="551"/>
      <c r="AR213" s="508"/>
      <c r="AS213" s="495"/>
      <c r="AT213" s="508"/>
      <c r="AU213" s="752"/>
      <c r="AV213" s="500"/>
      <c r="AW213" s="753"/>
    </row>
    <row r="214" customFormat="false" ht="15.6" hidden="false" customHeight="false" outlineLevel="0" collapsed="false">
      <c r="A214" s="742" t="n">
        <v>43696</v>
      </c>
      <c r="B214" s="516"/>
      <c r="C214" s="552"/>
      <c r="D214" s="754"/>
      <c r="E214" s="554"/>
      <c r="F214" s="554"/>
      <c r="G214" s="688"/>
      <c r="H214" s="552"/>
      <c r="I214" s="553"/>
      <c r="J214" s="554"/>
      <c r="K214" s="554"/>
      <c r="L214" s="555"/>
      <c r="M214" s="555"/>
      <c r="N214" s="555"/>
      <c r="O214" s="556"/>
      <c r="P214" s="550"/>
      <c r="Q214" s="668"/>
      <c r="R214" s="669"/>
      <c r="S214" s="548"/>
      <c r="T214" s="548"/>
      <c r="U214" s="668" t="n">
        <v>4.88</v>
      </c>
      <c r="V214" s="451" t="n">
        <f aca="false">U214/$U$6</f>
        <v>0.677777777777778</v>
      </c>
      <c r="W214" s="743"/>
      <c r="X214" s="451"/>
      <c r="Y214" s="743"/>
      <c r="Z214" s="743"/>
      <c r="AA214" s="744"/>
      <c r="AB214" s="451"/>
      <c r="AC214" s="440"/>
      <c r="AD214" s="745"/>
      <c r="AE214" s="550"/>
      <c r="AF214" s="550"/>
      <c r="AG214" s="465"/>
      <c r="AH214" s="440"/>
      <c r="AI214" s="550"/>
      <c r="AJ214" s="550"/>
      <c r="AK214" s="440"/>
      <c r="AL214" s="458"/>
      <c r="AM214" s="465"/>
      <c r="AN214" s="465"/>
      <c r="AO214" s="458"/>
      <c r="AP214" s="458"/>
      <c r="AQ214" s="550"/>
      <c r="AR214" s="745"/>
      <c r="AS214" s="596"/>
      <c r="AT214" s="745"/>
      <c r="AU214" s="746"/>
      <c r="AV214" s="451"/>
      <c r="AW214" s="747"/>
    </row>
    <row r="215" customFormat="false" ht="15.6" hidden="false" customHeight="false" outlineLevel="0" collapsed="false">
      <c r="A215" s="742" t="n">
        <v>43697</v>
      </c>
      <c r="B215" s="516"/>
      <c r="C215" s="404"/>
      <c r="D215" s="731"/>
      <c r="E215" s="406"/>
      <c r="F215" s="554"/>
      <c r="G215" s="688"/>
      <c r="H215" s="404"/>
      <c r="I215" s="405"/>
      <c r="J215" s="406"/>
      <c r="K215" s="554"/>
      <c r="L215" s="555"/>
      <c r="M215" s="555"/>
      <c r="N215" s="555"/>
      <c r="O215" s="556"/>
      <c r="P215" s="550"/>
      <c r="Q215" s="668"/>
      <c r="R215" s="669"/>
      <c r="S215" s="548"/>
      <c r="T215" s="548"/>
      <c r="U215" s="668" t="n">
        <v>5.09</v>
      </c>
      <c r="V215" s="451" t="n">
        <f aca="false">U215/$U$6</f>
        <v>0.706944444444444</v>
      </c>
      <c r="W215" s="743"/>
      <c r="X215" s="451"/>
      <c r="Y215" s="743"/>
      <c r="Z215" s="743"/>
      <c r="AA215" s="744"/>
      <c r="AB215" s="451"/>
      <c r="AC215" s="440"/>
      <c r="AD215" s="745"/>
      <c r="AE215" s="550"/>
      <c r="AF215" s="550"/>
      <c r="AG215" s="465"/>
      <c r="AH215" s="440"/>
      <c r="AI215" s="550"/>
      <c r="AJ215" s="550"/>
      <c r="AK215" s="440"/>
      <c r="AL215" s="458"/>
      <c r="AM215" s="465"/>
      <c r="AN215" s="465"/>
      <c r="AO215" s="458"/>
      <c r="AP215" s="458"/>
      <c r="AQ215" s="550"/>
      <c r="AR215" s="745"/>
      <c r="AS215" s="596"/>
      <c r="AT215" s="745"/>
      <c r="AU215" s="746"/>
      <c r="AV215" s="451"/>
      <c r="AW215" s="747"/>
    </row>
    <row r="216" customFormat="false" ht="15.6" hidden="false" customHeight="false" outlineLevel="0" collapsed="false">
      <c r="A216" s="742" t="n">
        <v>43698</v>
      </c>
      <c r="B216" s="516"/>
      <c r="C216" s="404"/>
      <c r="D216" s="731"/>
      <c r="E216" s="406"/>
      <c r="F216" s="406"/>
      <c r="G216" s="688"/>
      <c r="H216" s="404"/>
      <c r="I216" s="405"/>
      <c r="J216" s="406"/>
      <c r="K216" s="406"/>
      <c r="L216" s="408"/>
      <c r="M216" s="408"/>
      <c r="N216" s="408"/>
      <c r="O216" s="409"/>
      <c r="P216" s="550"/>
      <c r="Q216" s="668"/>
      <c r="R216" s="669"/>
      <c r="S216" s="548"/>
      <c r="T216" s="548"/>
      <c r="U216" s="668" t="n">
        <v>5.32</v>
      </c>
      <c r="V216" s="451" t="n">
        <f aca="false">U216/$U$6</f>
        <v>0.738888888888889</v>
      </c>
      <c r="W216" s="743"/>
      <c r="X216" s="451"/>
      <c r="Y216" s="743"/>
      <c r="Z216" s="743"/>
      <c r="AA216" s="744"/>
      <c r="AB216" s="451"/>
      <c r="AC216" s="440"/>
      <c r="AD216" s="745"/>
      <c r="AE216" s="550"/>
      <c r="AF216" s="550"/>
      <c r="AG216" s="465"/>
      <c r="AH216" s="440"/>
      <c r="AI216" s="550"/>
      <c r="AJ216" s="550"/>
      <c r="AK216" s="440"/>
      <c r="AL216" s="458"/>
      <c r="AM216" s="465"/>
      <c r="AN216" s="465"/>
      <c r="AO216" s="458"/>
      <c r="AP216" s="458"/>
      <c r="AQ216" s="550"/>
      <c r="AR216" s="745"/>
      <c r="AS216" s="596"/>
      <c r="AT216" s="745"/>
      <c r="AU216" s="746"/>
      <c r="AV216" s="451"/>
      <c r="AW216" s="747"/>
    </row>
    <row r="217" customFormat="false" ht="15.6" hidden="false" customHeight="false" outlineLevel="0" collapsed="false">
      <c r="A217" s="742" t="n">
        <v>43699</v>
      </c>
      <c r="B217" s="516"/>
      <c r="C217" s="404"/>
      <c r="D217" s="731"/>
      <c r="E217" s="406"/>
      <c r="F217" s="406"/>
      <c r="G217" s="688"/>
      <c r="H217" s="404"/>
      <c r="I217" s="405"/>
      <c r="J217" s="406"/>
      <c r="K217" s="406"/>
      <c r="L217" s="408"/>
      <c r="M217" s="408"/>
      <c r="N217" s="408"/>
      <c r="O217" s="409"/>
      <c r="P217" s="550"/>
      <c r="Q217" s="439"/>
      <c r="R217" s="440"/>
      <c r="S217" s="406"/>
      <c r="T217" s="406"/>
      <c r="U217" s="668" t="n">
        <v>4.99</v>
      </c>
      <c r="V217" s="451" t="n">
        <f aca="false">U217/$U$6</f>
        <v>0.693055555555556</v>
      </c>
      <c r="W217" s="743"/>
      <c r="X217" s="451"/>
      <c r="Y217" s="743"/>
      <c r="Z217" s="743"/>
      <c r="AA217" s="744"/>
      <c r="AB217" s="451"/>
      <c r="AC217" s="440"/>
      <c r="AD217" s="745"/>
      <c r="AE217" s="550"/>
      <c r="AF217" s="550"/>
      <c r="AG217" s="465"/>
      <c r="AH217" s="440"/>
      <c r="AI217" s="550"/>
      <c r="AJ217" s="550"/>
      <c r="AK217" s="440"/>
      <c r="AL217" s="458"/>
      <c r="AM217" s="465"/>
      <c r="AN217" s="465"/>
      <c r="AO217" s="458"/>
      <c r="AP217" s="458"/>
      <c r="AQ217" s="550"/>
      <c r="AR217" s="745"/>
      <c r="AS217" s="596"/>
      <c r="AT217" s="745"/>
      <c r="AU217" s="746"/>
      <c r="AV217" s="451"/>
      <c r="AW217" s="747"/>
    </row>
    <row r="218" customFormat="false" ht="15.6" hidden="false" customHeight="false" outlineLevel="0" collapsed="false">
      <c r="A218" s="742" t="n">
        <v>43700</v>
      </c>
      <c r="B218" s="516"/>
      <c r="C218" s="404"/>
      <c r="D218" s="731"/>
      <c r="E218" s="406"/>
      <c r="F218" s="406"/>
      <c r="G218" s="688"/>
      <c r="H218" s="404"/>
      <c r="I218" s="405"/>
      <c r="J218" s="406"/>
      <c r="K218" s="406"/>
      <c r="L218" s="408"/>
      <c r="M218" s="408"/>
      <c r="N218" s="408"/>
      <c r="O218" s="409"/>
      <c r="P218" s="550"/>
      <c r="Q218" s="439"/>
      <c r="R218" s="440"/>
      <c r="S218" s="406"/>
      <c r="T218" s="406"/>
      <c r="U218" s="668" t="n">
        <v>5.21</v>
      </c>
      <c r="V218" s="451" t="n">
        <f aca="false">U218/$U$6</f>
        <v>0.723611111111111</v>
      </c>
      <c r="W218" s="743"/>
      <c r="X218" s="451"/>
      <c r="Y218" s="743"/>
      <c r="Z218" s="743"/>
      <c r="AA218" s="744"/>
      <c r="AB218" s="451"/>
      <c r="AC218" s="440"/>
      <c r="AD218" s="745"/>
      <c r="AE218" s="550"/>
      <c r="AF218" s="550"/>
      <c r="AG218" s="465"/>
      <c r="AH218" s="440"/>
      <c r="AI218" s="550"/>
      <c r="AJ218" s="550"/>
      <c r="AK218" s="440"/>
      <c r="AL218" s="458"/>
      <c r="AM218" s="465"/>
      <c r="AN218" s="465"/>
      <c r="AO218" s="458"/>
      <c r="AP218" s="458"/>
      <c r="AQ218" s="550"/>
      <c r="AR218" s="745"/>
      <c r="AS218" s="596"/>
      <c r="AT218" s="745"/>
      <c r="AU218" s="746"/>
      <c r="AV218" s="451"/>
      <c r="AW218" s="747"/>
    </row>
    <row r="219" customFormat="false" ht="15.6" hidden="false" customHeight="false" outlineLevel="0" collapsed="false">
      <c r="A219" s="742" t="n">
        <v>43701</v>
      </c>
      <c r="B219" s="516"/>
      <c r="C219" s="404"/>
      <c r="D219" s="731"/>
      <c r="E219" s="406"/>
      <c r="F219" s="406"/>
      <c r="G219" s="688"/>
      <c r="H219" s="404"/>
      <c r="I219" s="405"/>
      <c r="J219" s="406"/>
      <c r="K219" s="406"/>
      <c r="L219" s="408"/>
      <c r="M219" s="408"/>
      <c r="N219" s="408"/>
      <c r="O219" s="409"/>
      <c r="P219" s="550"/>
      <c r="Q219" s="439"/>
      <c r="R219" s="440"/>
      <c r="S219" s="406"/>
      <c r="T219" s="406"/>
      <c r="U219" s="668" t="n">
        <v>4.95</v>
      </c>
      <c r="V219" s="451" t="n">
        <f aca="false">U219/$U$6</f>
        <v>0.6875</v>
      </c>
      <c r="W219" s="743"/>
      <c r="X219" s="451"/>
      <c r="Y219" s="743"/>
      <c r="Z219" s="743"/>
      <c r="AA219" s="744"/>
      <c r="AB219" s="451"/>
      <c r="AC219" s="440"/>
      <c r="AD219" s="745"/>
      <c r="AE219" s="550"/>
      <c r="AF219" s="550"/>
      <c r="AG219" s="465"/>
      <c r="AH219" s="440"/>
      <c r="AI219" s="550"/>
      <c r="AJ219" s="550"/>
      <c r="AK219" s="440"/>
      <c r="AL219" s="458"/>
      <c r="AM219" s="465"/>
      <c r="AN219" s="465"/>
      <c r="AO219" s="458"/>
      <c r="AP219" s="458"/>
      <c r="AQ219" s="550"/>
      <c r="AR219" s="745"/>
      <c r="AS219" s="596"/>
      <c r="AT219" s="745"/>
      <c r="AU219" s="746"/>
      <c r="AV219" s="451"/>
      <c r="AW219" s="747"/>
    </row>
    <row r="220" customFormat="false" ht="15.6" hidden="false" customHeight="false" outlineLevel="0" collapsed="false">
      <c r="A220" s="749" t="n">
        <v>43702</v>
      </c>
      <c r="B220" s="487"/>
      <c r="C220" s="489"/>
      <c r="D220" s="750"/>
      <c r="E220" s="491"/>
      <c r="F220" s="491"/>
      <c r="G220" s="690"/>
      <c r="H220" s="489"/>
      <c r="I220" s="490"/>
      <c r="J220" s="491"/>
      <c r="K220" s="491"/>
      <c r="L220" s="492"/>
      <c r="M220" s="492"/>
      <c r="N220" s="492"/>
      <c r="O220" s="493"/>
      <c r="P220" s="551"/>
      <c r="Q220" s="678"/>
      <c r="R220" s="679"/>
      <c r="S220" s="680"/>
      <c r="T220" s="680"/>
      <c r="U220" s="678" t="n">
        <v>5.23</v>
      </c>
      <c r="V220" s="500" t="n">
        <f aca="false">U220/$U$6</f>
        <v>0.726388888888889</v>
      </c>
      <c r="W220" s="751"/>
      <c r="X220" s="500"/>
      <c r="Y220" s="751"/>
      <c r="Z220" s="751"/>
      <c r="AA220" s="551"/>
      <c r="AB220" s="500"/>
      <c r="AC220" s="495"/>
      <c r="AD220" s="508"/>
      <c r="AE220" s="551"/>
      <c r="AF220" s="551"/>
      <c r="AG220" s="508"/>
      <c r="AH220" s="495"/>
      <c r="AI220" s="551"/>
      <c r="AJ220" s="551"/>
      <c r="AK220" s="495"/>
      <c r="AL220" s="504"/>
      <c r="AM220" s="508"/>
      <c r="AN220" s="508"/>
      <c r="AO220" s="504"/>
      <c r="AP220" s="504"/>
      <c r="AQ220" s="551"/>
      <c r="AR220" s="508"/>
      <c r="AS220" s="495"/>
      <c r="AT220" s="508"/>
      <c r="AU220" s="752"/>
      <c r="AV220" s="500"/>
      <c r="AW220" s="753"/>
    </row>
    <row r="221" customFormat="false" ht="15.6" hidden="false" customHeight="false" outlineLevel="0" collapsed="false">
      <c r="A221" s="742" t="n">
        <v>43703</v>
      </c>
      <c r="B221" s="516"/>
      <c r="C221" s="404"/>
      <c r="D221" s="731"/>
      <c r="E221" s="406"/>
      <c r="F221" s="406"/>
      <c r="G221" s="688"/>
      <c r="H221" s="404"/>
      <c r="I221" s="405"/>
      <c r="J221" s="406"/>
      <c r="K221" s="406"/>
      <c r="L221" s="408"/>
      <c r="M221" s="408"/>
      <c r="N221" s="408"/>
      <c r="O221" s="409"/>
      <c r="P221" s="550"/>
      <c r="Q221" s="439"/>
      <c r="R221" s="440"/>
      <c r="S221" s="406"/>
      <c r="T221" s="406"/>
      <c r="U221" s="668" t="n">
        <v>4.88</v>
      </c>
      <c r="V221" s="451" t="n">
        <f aca="false">U221/$U$6</f>
        <v>0.677777777777778</v>
      </c>
      <c r="W221" s="743"/>
      <c r="X221" s="451"/>
      <c r="Y221" s="743"/>
      <c r="Z221" s="743"/>
      <c r="AA221" s="744"/>
      <c r="AB221" s="451"/>
      <c r="AC221" s="440"/>
      <c r="AD221" s="465"/>
      <c r="AE221" s="550"/>
      <c r="AF221" s="550"/>
      <c r="AG221" s="465"/>
      <c r="AH221" s="440"/>
      <c r="AI221" s="550"/>
      <c r="AJ221" s="550"/>
      <c r="AK221" s="440"/>
      <c r="AL221" s="458"/>
      <c r="AM221" s="465"/>
      <c r="AN221" s="465"/>
      <c r="AO221" s="458"/>
      <c r="AP221" s="458"/>
      <c r="AQ221" s="550"/>
      <c r="AR221" s="745"/>
      <c r="AS221" s="596"/>
      <c r="AT221" s="745"/>
      <c r="AU221" s="746"/>
      <c r="AV221" s="451"/>
      <c r="AW221" s="747"/>
    </row>
    <row r="222" customFormat="false" ht="15.6" hidden="false" customHeight="false" outlineLevel="0" collapsed="false">
      <c r="A222" s="742" t="n">
        <v>43704</v>
      </c>
      <c r="B222" s="516"/>
      <c r="C222" s="404"/>
      <c r="D222" s="731"/>
      <c r="E222" s="406"/>
      <c r="F222" s="406"/>
      <c r="G222" s="688"/>
      <c r="H222" s="404"/>
      <c r="I222" s="405"/>
      <c r="J222" s="406"/>
      <c r="K222" s="406"/>
      <c r="L222" s="408"/>
      <c r="M222" s="408"/>
      <c r="N222" s="408"/>
      <c r="O222" s="409"/>
      <c r="P222" s="550"/>
      <c r="Q222" s="439"/>
      <c r="R222" s="440"/>
      <c r="S222" s="406"/>
      <c r="T222" s="406"/>
      <c r="U222" s="668" t="n">
        <v>5.24</v>
      </c>
      <c r="V222" s="451" t="n">
        <f aca="false">U222/$U$6</f>
        <v>0.727777777777778</v>
      </c>
      <c r="W222" s="743"/>
      <c r="X222" s="451"/>
      <c r="Y222" s="743"/>
      <c r="Z222" s="743"/>
      <c r="AA222" s="744"/>
      <c r="AB222" s="451"/>
      <c r="AC222" s="440"/>
      <c r="AD222" s="465"/>
      <c r="AE222" s="550"/>
      <c r="AF222" s="550"/>
      <c r="AG222" s="465"/>
      <c r="AH222" s="440"/>
      <c r="AI222" s="550"/>
      <c r="AJ222" s="550"/>
      <c r="AK222" s="440"/>
      <c r="AL222" s="458"/>
      <c r="AM222" s="465"/>
      <c r="AN222" s="465"/>
      <c r="AO222" s="458"/>
      <c r="AP222" s="458"/>
      <c r="AQ222" s="550"/>
      <c r="AR222" s="745"/>
      <c r="AS222" s="596"/>
      <c r="AT222" s="745"/>
      <c r="AU222" s="746"/>
      <c r="AV222" s="451"/>
      <c r="AW222" s="747"/>
    </row>
    <row r="223" customFormat="false" ht="15.6" hidden="false" customHeight="false" outlineLevel="0" collapsed="false">
      <c r="A223" s="742" t="n">
        <v>43705</v>
      </c>
      <c r="B223" s="516"/>
      <c r="C223" s="404"/>
      <c r="D223" s="731"/>
      <c r="E223" s="406"/>
      <c r="F223" s="406"/>
      <c r="G223" s="688"/>
      <c r="H223" s="404"/>
      <c r="I223" s="405"/>
      <c r="J223" s="406"/>
      <c r="K223" s="406"/>
      <c r="L223" s="408"/>
      <c r="M223" s="408"/>
      <c r="N223" s="408"/>
      <c r="O223" s="409"/>
      <c r="P223" s="550"/>
      <c r="Q223" s="439"/>
      <c r="R223" s="440"/>
      <c r="S223" s="406"/>
      <c r="T223" s="406"/>
      <c r="U223" s="668" t="n">
        <v>5.06</v>
      </c>
      <c r="V223" s="451" t="n">
        <f aca="false">U223/$U$6</f>
        <v>0.702777777777778</v>
      </c>
      <c r="W223" s="743"/>
      <c r="X223" s="451"/>
      <c r="Y223" s="743"/>
      <c r="Z223" s="743"/>
      <c r="AA223" s="744"/>
      <c r="AB223" s="451"/>
      <c r="AC223" s="440"/>
      <c r="AD223" s="465"/>
      <c r="AE223" s="550"/>
      <c r="AF223" s="550"/>
      <c r="AG223" s="465"/>
      <c r="AH223" s="440"/>
      <c r="AI223" s="550"/>
      <c r="AJ223" s="550"/>
      <c r="AK223" s="440"/>
      <c r="AL223" s="458"/>
      <c r="AM223" s="465"/>
      <c r="AN223" s="465"/>
      <c r="AO223" s="458"/>
      <c r="AP223" s="458"/>
      <c r="AQ223" s="550"/>
      <c r="AR223" s="745"/>
      <c r="AS223" s="596"/>
      <c r="AT223" s="745"/>
      <c r="AU223" s="746"/>
      <c r="AV223" s="451"/>
      <c r="AW223" s="747"/>
    </row>
    <row r="224" customFormat="false" ht="15.6" hidden="false" customHeight="false" outlineLevel="0" collapsed="false">
      <c r="A224" s="742" t="n">
        <v>43706</v>
      </c>
      <c r="B224" s="516"/>
      <c r="C224" s="404"/>
      <c r="D224" s="731"/>
      <c r="E224" s="406"/>
      <c r="F224" s="406"/>
      <c r="G224" s="688"/>
      <c r="H224" s="404"/>
      <c r="I224" s="405"/>
      <c r="J224" s="406"/>
      <c r="K224" s="406"/>
      <c r="L224" s="408"/>
      <c r="M224" s="408"/>
      <c r="N224" s="408"/>
      <c r="O224" s="409"/>
      <c r="P224" s="550"/>
      <c r="Q224" s="439"/>
      <c r="R224" s="440"/>
      <c r="S224" s="406"/>
      <c r="T224" s="406"/>
      <c r="U224" s="668" t="n">
        <v>5.24</v>
      </c>
      <c r="V224" s="451" t="n">
        <f aca="false">U224/$U$6</f>
        <v>0.727777777777778</v>
      </c>
      <c r="W224" s="743"/>
      <c r="X224" s="451"/>
      <c r="Y224" s="743"/>
      <c r="Z224" s="743"/>
      <c r="AA224" s="744"/>
      <c r="AB224" s="451"/>
      <c r="AC224" s="440"/>
      <c r="AD224" s="465"/>
      <c r="AE224" s="550"/>
      <c r="AF224" s="550"/>
      <c r="AG224" s="465"/>
      <c r="AH224" s="440"/>
      <c r="AI224" s="550"/>
      <c r="AJ224" s="550"/>
      <c r="AK224" s="440"/>
      <c r="AL224" s="458"/>
      <c r="AM224" s="465"/>
      <c r="AN224" s="465"/>
      <c r="AO224" s="458"/>
      <c r="AP224" s="458"/>
      <c r="AQ224" s="550"/>
      <c r="AR224" s="745"/>
      <c r="AS224" s="596"/>
      <c r="AT224" s="745"/>
      <c r="AU224" s="746"/>
      <c r="AV224" s="451"/>
      <c r="AW224" s="747"/>
    </row>
    <row r="225" customFormat="false" ht="15.6" hidden="false" customHeight="false" outlineLevel="0" collapsed="false">
      <c r="A225" s="742" t="n">
        <v>43707</v>
      </c>
      <c r="B225" s="516"/>
      <c r="C225" s="404"/>
      <c r="D225" s="731"/>
      <c r="E225" s="406"/>
      <c r="F225" s="406"/>
      <c r="G225" s="688"/>
      <c r="H225" s="404"/>
      <c r="I225" s="405"/>
      <c r="J225" s="406"/>
      <c r="K225" s="406"/>
      <c r="L225" s="408"/>
      <c r="M225" s="408"/>
      <c r="N225" s="408"/>
      <c r="O225" s="409"/>
      <c r="P225" s="550"/>
      <c r="Q225" s="439"/>
      <c r="R225" s="440"/>
      <c r="S225" s="406"/>
      <c r="T225" s="406"/>
      <c r="U225" s="668" t="n">
        <v>5.25</v>
      </c>
      <c r="V225" s="451" t="n">
        <f aca="false">U225/$U$6</f>
        <v>0.729166666666667</v>
      </c>
      <c r="W225" s="743"/>
      <c r="X225" s="451"/>
      <c r="Y225" s="743"/>
      <c r="Z225" s="743"/>
      <c r="AA225" s="744"/>
      <c r="AB225" s="451"/>
      <c r="AC225" s="440"/>
      <c r="AD225" s="465"/>
      <c r="AE225" s="550"/>
      <c r="AF225" s="550"/>
      <c r="AG225" s="465"/>
      <c r="AH225" s="440"/>
      <c r="AI225" s="550"/>
      <c r="AJ225" s="550"/>
      <c r="AK225" s="440"/>
      <c r="AL225" s="458"/>
      <c r="AM225" s="465"/>
      <c r="AN225" s="465"/>
      <c r="AO225" s="458"/>
      <c r="AP225" s="458"/>
      <c r="AQ225" s="550"/>
      <c r="AR225" s="745"/>
      <c r="AS225" s="596"/>
      <c r="AT225" s="745"/>
      <c r="AU225" s="746"/>
      <c r="AV225" s="451"/>
      <c r="AW225" s="747"/>
    </row>
    <row r="226" customFormat="false" ht="15.6" hidden="false" customHeight="false" outlineLevel="0" collapsed="false">
      <c r="A226" s="742" t="n">
        <v>43708</v>
      </c>
      <c r="B226" s="516"/>
      <c r="C226" s="404"/>
      <c r="D226" s="731"/>
      <c r="E226" s="406"/>
      <c r="F226" s="406"/>
      <c r="G226" s="688"/>
      <c r="H226" s="404"/>
      <c r="I226" s="405"/>
      <c r="J226" s="406"/>
      <c r="K226" s="406"/>
      <c r="L226" s="408"/>
      <c r="M226" s="408"/>
      <c r="N226" s="408"/>
      <c r="O226" s="409"/>
      <c r="P226" s="550"/>
      <c r="Q226" s="439"/>
      <c r="R226" s="440"/>
      <c r="S226" s="406"/>
      <c r="T226" s="406"/>
      <c r="U226" s="668" t="n">
        <v>4.98</v>
      </c>
      <c r="V226" s="451" t="n">
        <f aca="false">U226/$U$6</f>
        <v>0.691666666666667</v>
      </c>
      <c r="W226" s="743"/>
      <c r="X226" s="451"/>
      <c r="Y226" s="743"/>
      <c r="Z226" s="743"/>
      <c r="AA226" s="744"/>
      <c r="AB226" s="451"/>
      <c r="AC226" s="440"/>
      <c r="AD226" s="465"/>
      <c r="AE226" s="550"/>
      <c r="AF226" s="550"/>
      <c r="AG226" s="465"/>
      <c r="AH226" s="440"/>
      <c r="AI226" s="550"/>
      <c r="AJ226" s="550"/>
      <c r="AK226" s="440"/>
      <c r="AL226" s="458"/>
      <c r="AM226" s="465"/>
      <c r="AN226" s="465"/>
      <c r="AO226" s="458"/>
      <c r="AP226" s="458"/>
      <c r="AQ226" s="550"/>
      <c r="AR226" s="745"/>
      <c r="AS226" s="596"/>
      <c r="AT226" s="745"/>
      <c r="AU226" s="746"/>
      <c r="AV226" s="451"/>
      <c r="AW226" s="747"/>
    </row>
    <row r="227" customFormat="false" ht="15.6" hidden="false" customHeight="false" outlineLevel="0" collapsed="false">
      <c r="A227" s="749" t="n">
        <v>43709</v>
      </c>
      <c r="B227" s="601"/>
      <c r="C227" s="489"/>
      <c r="D227" s="750"/>
      <c r="E227" s="491"/>
      <c r="F227" s="491"/>
      <c r="G227" s="755"/>
      <c r="H227" s="489"/>
      <c r="I227" s="490"/>
      <c r="J227" s="491"/>
      <c r="K227" s="491"/>
      <c r="L227" s="492"/>
      <c r="M227" s="492"/>
      <c r="N227" s="492"/>
      <c r="O227" s="493"/>
      <c r="P227" s="551"/>
      <c r="Q227" s="494"/>
      <c r="R227" s="495"/>
      <c r="S227" s="491"/>
      <c r="T227" s="491"/>
      <c r="U227" s="678" t="n">
        <v>4.73</v>
      </c>
      <c r="V227" s="500" t="n">
        <f aca="false">U227/$U$6</f>
        <v>0.656944444444444</v>
      </c>
      <c r="W227" s="751"/>
      <c r="X227" s="500"/>
      <c r="Y227" s="751"/>
      <c r="Z227" s="751"/>
      <c r="AA227" s="551"/>
      <c r="AB227" s="500"/>
      <c r="AC227" s="495"/>
      <c r="AD227" s="508"/>
      <c r="AE227" s="551"/>
      <c r="AF227" s="551"/>
      <c r="AG227" s="508"/>
      <c r="AH227" s="495"/>
      <c r="AI227" s="551"/>
      <c r="AJ227" s="551"/>
      <c r="AK227" s="495"/>
      <c r="AL227" s="504"/>
      <c r="AM227" s="508"/>
      <c r="AN227" s="508"/>
      <c r="AO227" s="504"/>
      <c r="AP227" s="504"/>
      <c r="AQ227" s="551"/>
      <c r="AR227" s="508"/>
      <c r="AS227" s="495"/>
      <c r="AT227" s="508"/>
      <c r="AU227" s="752"/>
      <c r="AV227" s="500"/>
      <c r="AW227" s="753"/>
    </row>
    <row r="228" customFormat="false" ht="15.6" hidden="false" customHeight="false" outlineLevel="0" collapsed="false">
      <c r="A228" s="742" t="n">
        <v>43710</v>
      </c>
      <c r="B228" s="516"/>
      <c r="C228" s="404"/>
      <c r="D228" s="731"/>
      <c r="E228" s="406"/>
      <c r="F228" s="406"/>
      <c r="G228" s="688"/>
      <c r="H228" s="404"/>
      <c r="I228" s="405"/>
      <c r="J228" s="406"/>
      <c r="K228" s="406"/>
      <c r="L228" s="408"/>
      <c r="M228" s="408"/>
      <c r="N228" s="408"/>
      <c r="O228" s="409"/>
      <c r="P228" s="550"/>
      <c r="Q228" s="439"/>
      <c r="R228" s="440"/>
      <c r="S228" s="406"/>
      <c r="T228" s="406"/>
      <c r="U228" s="668" t="n">
        <v>5.09</v>
      </c>
      <c r="V228" s="451" t="n">
        <f aca="false">U228/$U$6</f>
        <v>0.706944444444444</v>
      </c>
      <c r="W228" s="743"/>
      <c r="X228" s="451"/>
      <c r="Y228" s="743"/>
      <c r="Z228" s="743"/>
      <c r="AA228" s="744"/>
      <c r="AB228" s="451"/>
      <c r="AC228" s="440"/>
      <c r="AD228" s="465"/>
      <c r="AE228" s="550"/>
      <c r="AF228" s="550"/>
      <c r="AG228" s="465"/>
      <c r="AH228" s="440"/>
      <c r="AI228" s="550"/>
      <c r="AJ228" s="550"/>
      <c r="AK228" s="440"/>
      <c r="AL228" s="458"/>
      <c r="AM228" s="465"/>
      <c r="AN228" s="465"/>
      <c r="AO228" s="458"/>
      <c r="AP228" s="458"/>
      <c r="AQ228" s="550"/>
      <c r="AR228" s="745"/>
      <c r="AS228" s="596"/>
      <c r="AT228" s="745"/>
      <c r="AU228" s="746"/>
      <c r="AV228" s="451"/>
      <c r="AW228" s="747"/>
    </row>
    <row r="229" customFormat="false" ht="15.6" hidden="false" customHeight="false" outlineLevel="0" collapsed="false">
      <c r="A229" s="742" t="n">
        <v>43711</v>
      </c>
      <c r="B229" s="516"/>
      <c r="C229" s="404"/>
      <c r="D229" s="731"/>
      <c r="E229" s="406"/>
      <c r="F229" s="406"/>
      <c r="G229" s="688"/>
      <c r="H229" s="404"/>
      <c r="I229" s="405"/>
      <c r="J229" s="406"/>
      <c r="K229" s="406"/>
      <c r="L229" s="408"/>
      <c r="M229" s="408"/>
      <c r="N229" s="408"/>
      <c r="O229" s="409"/>
      <c r="P229" s="550"/>
      <c r="Q229" s="439"/>
      <c r="R229" s="440"/>
      <c r="S229" s="406"/>
      <c r="T229" s="406"/>
      <c r="U229" s="668" t="n">
        <v>4.87</v>
      </c>
      <c r="V229" s="451" t="n">
        <f aca="false">U229/$U$6</f>
        <v>0.676388888888889</v>
      </c>
      <c r="W229" s="743"/>
      <c r="X229" s="451"/>
      <c r="Y229" s="743"/>
      <c r="Z229" s="743"/>
      <c r="AA229" s="744"/>
      <c r="AB229" s="451"/>
      <c r="AC229" s="440"/>
      <c r="AD229" s="465"/>
      <c r="AE229" s="550"/>
      <c r="AF229" s="550"/>
      <c r="AG229" s="465"/>
      <c r="AH229" s="440"/>
      <c r="AI229" s="550"/>
      <c r="AJ229" s="550"/>
      <c r="AK229" s="440"/>
      <c r="AL229" s="458"/>
      <c r="AM229" s="465"/>
      <c r="AN229" s="465"/>
      <c r="AO229" s="458"/>
      <c r="AP229" s="458"/>
      <c r="AQ229" s="550"/>
      <c r="AR229" s="745"/>
      <c r="AS229" s="596"/>
      <c r="AT229" s="745"/>
      <c r="AU229" s="746"/>
      <c r="AV229" s="451"/>
      <c r="AW229" s="747"/>
    </row>
    <row r="230" customFormat="false" ht="15.6" hidden="false" customHeight="false" outlineLevel="0" collapsed="false">
      <c r="A230" s="742" t="n">
        <v>43712</v>
      </c>
      <c r="B230" s="516"/>
      <c r="C230" s="404"/>
      <c r="D230" s="731"/>
      <c r="E230" s="406"/>
      <c r="F230" s="406"/>
      <c r="G230" s="688"/>
      <c r="H230" s="404"/>
      <c r="I230" s="405"/>
      <c r="J230" s="406"/>
      <c r="K230" s="406"/>
      <c r="L230" s="408"/>
      <c r="M230" s="408"/>
      <c r="N230" s="408"/>
      <c r="O230" s="409"/>
      <c r="P230" s="550"/>
      <c r="Q230" s="439"/>
      <c r="R230" s="440"/>
      <c r="S230" s="406"/>
      <c r="T230" s="406"/>
      <c r="U230" s="668" t="n">
        <v>4.8</v>
      </c>
      <c r="V230" s="451" t="n">
        <f aca="false">U230/$U$6</f>
        <v>0.666666666666667</v>
      </c>
      <c r="W230" s="743"/>
      <c r="X230" s="451"/>
      <c r="Y230" s="743"/>
      <c r="Z230" s="743"/>
      <c r="AA230" s="744"/>
      <c r="AB230" s="451"/>
      <c r="AC230" s="440"/>
      <c r="AD230" s="465"/>
      <c r="AE230" s="550"/>
      <c r="AF230" s="550"/>
      <c r="AG230" s="465"/>
      <c r="AH230" s="440"/>
      <c r="AI230" s="550"/>
      <c r="AJ230" s="550"/>
      <c r="AK230" s="440"/>
      <c r="AL230" s="458"/>
      <c r="AM230" s="465"/>
      <c r="AN230" s="465"/>
      <c r="AO230" s="458"/>
      <c r="AP230" s="458"/>
      <c r="AQ230" s="550"/>
      <c r="AR230" s="745"/>
      <c r="AS230" s="596"/>
      <c r="AT230" s="745"/>
      <c r="AU230" s="746"/>
      <c r="AV230" s="451"/>
      <c r="AW230" s="747"/>
    </row>
    <row r="231" customFormat="false" ht="15.6" hidden="false" customHeight="false" outlineLevel="0" collapsed="false">
      <c r="A231" s="742" t="n">
        <v>43713</v>
      </c>
      <c r="B231" s="516"/>
      <c r="C231" s="404"/>
      <c r="D231" s="731"/>
      <c r="E231" s="406"/>
      <c r="F231" s="406"/>
      <c r="G231" s="688"/>
      <c r="H231" s="404"/>
      <c r="I231" s="405"/>
      <c r="J231" s="406"/>
      <c r="K231" s="406"/>
      <c r="L231" s="408"/>
      <c r="M231" s="408"/>
      <c r="N231" s="408"/>
      <c r="O231" s="409"/>
      <c r="P231" s="550"/>
      <c r="Q231" s="439"/>
      <c r="R231" s="440"/>
      <c r="S231" s="406"/>
      <c r="T231" s="406"/>
      <c r="U231" s="668" t="n">
        <v>5.12</v>
      </c>
      <c r="V231" s="451" t="n">
        <f aca="false">U231/$U$6</f>
        <v>0.711111111111111</v>
      </c>
      <c r="W231" s="743"/>
      <c r="X231" s="451"/>
      <c r="Y231" s="743"/>
      <c r="Z231" s="743"/>
      <c r="AA231" s="744"/>
      <c r="AB231" s="451"/>
      <c r="AC231" s="440"/>
      <c r="AD231" s="465"/>
      <c r="AE231" s="550"/>
      <c r="AF231" s="550"/>
      <c r="AG231" s="465"/>
      <c r="AH231" s="440"/>
      <c r="AI231" s="550"/>
      <c r="AJ231" s="550"/>
      <c r="AK231" s="440"/>
      <c r="AL231" s="458"/>
      <c r="AM231" s="465"/>
      <c r="AN231" s="465"/>
      <c r="AO231" s="458"/>
      <c r="AP231" s="458"/>
      <c r="AQ231" s="550"/>
      <c r="AR231" s="745"/>
      <c r="AS231" s="596"/>
      <c r="AT231" s="745"/>
      <c r="AU231" s="746"/>
      <c r="AV231" s="451"/>
      <c r="AW231" s="747"/>
    </row>
    <row r="232" customFormat="false" ht="15.6" hidden="false" customHeight="false" outlineLevel="0" collapsed="false">
      <c r="A232" s="742" t="n">
        <v>43714</v>
      </c>
      <c r="B232" s="516"/>
      <c r="C232" s="404"/>
      <c r="D232" s="731"/>
      <c r="E232" s="406"/>
      <c r="F232" s="406"/>
      <c r="G232" s="688"/>
      <c r="H232" s="404"/>
      <c r="I232" s="405"/>
      <c r="J232" s="406"/>
      <c r="K232" s="406"/>
      <c r="L232" s="408"/>
      <c r="M232" s="408"/>
      <c r="N232" s="408"/>
      <c r="O232" s="409"/>
      <c r="P232" s="550"/>
      <c r="Q232" s="439"/>
      <c r="R232" s="440"/>
      <c r="S232" s="406"/>
      <c r="T232" s="406"/>
      <c r="U232" s="668" t="n">
        <v>4.88</v>
      </c>
      <c r="V232" s="451" t="n">
        <f aca="false">U232/$U$6</f>
        <v>0.677777777777778</v>
      </c>
      <c r="W232" s="743"/>
      <c r="X232" s="451"/>
      <c r="Y232" s="743"/>
      <c r="Z232" s="743"/>
      <c r="AA232" s="744"/>
      <c r="AB232" s="451"/>
      <c r="AC232" s="440"/>
      <c r="AD232" s="465"/>
      <c r="AE232" s="550"/>
      <c r="AF232" s="550"/>
      <c r="AG232" s="465"/>
      <c r="AH232" s="440"/>
      <c r="AI232" s="550"/>
      <c r="AJ232" s="550"/>
      <c r="AK232" s="440"/>
      <c r="AL232" s="458"/>
      <c r="AM232" s="465"/>
      <c r="AN232" s="465"/>
      <c r="AO232" s="458"/>
      <c r="AP232" s="458"/>
      <c r="AQ232" s="550"/>
      <c r="AR232" s="745"/>
      <c r="AS232" s="596"/>
      <c r="AT232" s="745"/>
      <c r="AU232" s="746"/>
      <c r="AV232" s="451"/>
      <c r="AW232" s="747"/>
    </row>
    <row r="233" customFormat="false" ht="15.6" hidden="false" customHeight="false" outlineLevel="0" collapsed="false">
      <c r="A233" s="742" t="n">
        <v>43715</v>
      </c>
      <c r="B233" s="516"/>
      <c r="C233" s="404"/>
      <c r="D233" s="731"/>
      <c r="E233" s="406"/>
      <c r="F233" s="406"/>
      <c r="G233" s="688"/>
      <c r="H233" s="404"/>
      <c r="I233" s="405"/>
      <c r="J233" s="406"/>
      <c r="K233" s="406"/>
      <c r="L233" s="408"/>
      <c r="M233" s="408"/>
      <c r="N233" s="408"/>
      <c r="O233" s="409"/>
      <c r="P233" s="550"/>
      <c r="Q233" s="439"/>
      <c r="R233" s="440"/>
      <c r="S233" s="406"/>
      <c r="T233" s="406"/>
      <c r="U233" s="668" t="n">
        <v>4.66</v>
      </c>
      <c r="V233" s="451" t="n">
        <f aca="false">U233/$U$6</f>
        <v>0.647222222222222</v>
      </c>
      <c r="W233" s="743"/>
      <c r="X233" s="451"/>
      <c r="Y233" s="743"/>
      <c r="Z233" s="743"/>
      <c r="AA233" s="744"/>
      <c r="AB233" s="451"/>
      <c r="AC233" s="440"/>
      <c r="AD233" s="465"/>
      <c r="AE233" s="550"/>
      <c r="AF233" s="550"/>
      <c r="AG233" s="465"/>
      <c r="AH233" s="440"/>
      <c r="AI233" s="550"/>
      <c r="AJ233" s="550"/>
      <c r="AK233" s="440"/>
      <c r="AL233" s="458"/>
      <c r="AM233" s="465"/>
      <c r="AN233" s="465"/>
      <c r="AO233" s="458"/>
      <c r="AP233" s="458"/>
      <c r="AQ233" s="550"/>
      <c r="AR233" s="745"/>
      <c r="AS233" s="596"/>
      <c r="AT233" s="745"/>
      <c r="AU233" s="746"/>
      <c r="AV233" s="451"/>
      <c r="AW233" s="747"/>
    </row>
    <row r="234" customFormat="false" ht="15.6" hidden="false" customHeight="false" outlineLevel="0" collapsed="false">
      <c r="A234" s="749" t="n">
        <v>43716</v>
      </c>
      <c r="B234" s="601"/>
      <c r="C234" s="489"/>
      <c r="D234" s="750"/>
      <c r="E234" s="491"/>
      <c r="F234" s="491"/>
      <c r="G234" s="755"/>
      <c r="H234" s="489"/>
      <c r="I234" s="490"/>
      <c r="J234" s="491"/>
      <c r="K234" s="491"/>
      <c r="L234" s="492"/>
      <c r="M234" s="492"/>
      <c r="N234" s="492"/>
      <c r="O234" s="493"/>
      <c r="P234" s="551"/>
      <c r="Q234" s="494"/>
      <c r="R234" s="495"/>
      <c r="S234" s="491"/>
      <c r="T234" s="491"/>
      <c r="U234" s="678" t="n">
        <v>4.26</v>
      </c>
      <c r="V234" s="500" t="n">
        <f aca="false">U234/$U$6</f>
        <v>0.591666666666667</v>
      </c>
      <c r="W234" s="751"/>
      <c r="X234" s="500"/>
      <c r="Y234" s="751"/>
      <c r="Z234" s="751"/>
      <c r="AA234" s="551"/>
      <c r="AB234" s="500"/>
      <c r="AC234" s="495"/>
      <c r="AD234" s="508"/>
      <c r="AE234" s="551"/>
      <c r="AF234" s="551"/>
      <c r="AG234" s="508"/>
      <c r="AH234" s="495"/>
      <c r="AI234" s="551"/>
      <c r="AJ234" s="551"/>
      <c r="AK234" s="495"/>
      <c r="AL234" s="504"/>
      <c r="AM234" s="508"/>
      <c r="AN234" s="508"/>
      <c r="AO234" s="504"/>
      <c r="AP234" s="504"/>
      <c r="AQ234" s="551"/>
      <c r="AR234" s="508"/>
      <c r="AS234" s="495"/>
      <c r="AT234" s="508"/>
      <c r="AU234" s="752"/>
      <c r="AV234" s="500"/>
      <c r="AW234" s="753"/>
    </row>
    <row r="235" customFormat="false" ht="15.6" hidden="false" customHeight="false" outlineLevel="0" collapsed="false">
      <c r="A235" s="742" t="n">
        <v>43717</v>
      </c>
      <c r="B235" s="516"/>
      <c r="C235" s="404"/>
      <c r="D235" s="731"/>
      <c r="E235" s="406"/>
      <c r="F235" s="406"/>
      <c r="G235" s="688"/>
      <c r="H235" s="404"/>
      <c r="I235" s="405"/>
      <c r="J235" s="406"/>
      <c r="K235" s="406"/>
      <c r="L235" s="408"/>
      <c r="M235" s="408"/>
      <c r="N235" s="408"/>
      <c r="O235" s="409"/>
      <c r="P235" s="550"/>
      <c r="Q235" s="439"/>
      <c r="R235" s="440"/>
      <c r="S235" s="406"/>
      <c r="T235" s="406"/>
      <c r="U235" s="668" t="n">
        <v>4.6</v>
      </c>
      <c r="V235" s="451" t="n">
        <f aca="false">U235/$U$6</f>
        <v>0.638888888888889</v>
      </c>
      <c r="W235" s="743"/>
      <c r="X235" s="451"/>
      <c r="Y235" s="743"/>
      <c r="Z235" s="743"/>
      <c r="AA235" s="744"/>
      <c r="AB235" s="451"/>
      <c r="AC235" s="440"/>
      <c r="AD235" s="465"/>
      <c r="AE235" s="550"/>
      <c r="AF235" s="550"/>
      <c r="AG235" s="465"/>
      <c r="AH235" s="440"/>
      <c r="AI235" s="550"/>
      <c r="AJ235" s="550"/>
      <c r="AK235" s="440"/>
      <c r="AL235" s="458"/>
      <c r="AM235" s="465"/>
      <c r="AN235" s="465"/>
      <c r="AO235" s="458"/>
      <c r="AP235" s="458"/>
      <c r="AQ235" s="550"/>
      <c r="AR235" s="745"/>
      <c r="AS235" s="596"/>
      <c r="AT235" s="745"/>
      <c r="AU235" s="746"/>
      <c r="AV235" s="451"/>
      <c r="AW235" s="747"/>
    </row>
    <row r="236" customFormat="false" ht="15.6" hidden="false" customHeight="false" outlineLevel="0" collapsed="false">
      <c r="A236" s="742" t="n">
        <v>43718</v>
      </c>
      <c r="B236" s="516"/>
      <c r="C236" s="404"/>
      <c r="D236" s="731"/>
      <c r="E236" s="406"/>
      <c r="F236" s="406"/>
      <c r="G236" s="688"/>
      <c r="H236" s="404"/>
      <c r="I236" s="405"/>
      <c r="J236" s="406"/>
      <c r="K236" s="406"/>
      <c r="L236" s="408"/>
      <c r="M236" s="408"/>
      <c r="N236" s="408"/>
      <c r="O236" s="409"/>
      <c r="P236" s="550"/>
      <c r="Q236" s="439"/>
      <c r="R236" s="440"/>
      <c r="S236" s="406"/>
      <c r="T236" s="406"/>
      <c r="U236" s="668" t="n">
        <v>4.41</v>
      </c>
      <c r="V236" s="451" t="n">
        <f aca="false">U236/$U$6</f>
        <v>0.6125</v>
      </c>
      <c r="W236" s="743"/>
      <c r="X236" s="451"/>
      <c r="Y236" s="743"/>
      <c r="Z236" s="743"/>
      <c r="AA236" s="744"/>
      <c r="AB236" s="451"/>
      <c r="AC236" s="440"/>
      <c r="AD236" s="465"/>
      <c r="AE236" s="550"/>
      <c r="AF236" s="550"/>
      <c r="AG236" s="465"/>
      <c r="AH236" s="440"/>
      <c r="AI236" s="550"/>
      <c r="AJ236" s="550"/>
      <c r="AK236" s="440"/>
      <c r="AL236" s="458"/>
      <c r="AM236" s="465"/>
      <c r="AN236" s="465"/>
      <c r="AO236" s="458"/>
      <c r="AP236" s="458"/>
      <c r="AQ236" s="550"/>
      <c r="AR236" s="745"/>
      <c r="AS236" s="596"/>
      <c r="AT236" s="745"/>
      <c r="AU236" s="746"/>
      <c r="AV236" s="451"/>
      <c r="AW236" s="747"/>
    </row>
    <row r="237" customFormat="false" ht="15.6" hidden="false" customHeight="false" outlineLevel="0" collapsed="false">
      <c r="A237" s="742" t="n">
        <v>43719</v>
      </c>
      <c r="B237" s="516"/>
      <c r="C237" s="404"/>
      <c r="D237" s="731"/>
      <c r="E237" s="406"/>
      <c r="F237" s="406"/>
      <c r="G237" s="688"/>
      <c r="H237" s="404"/>
      <c r="I237" s="405"/>
      <c r="J237" s="406"/>
      <c r="K237" s="406"/>
      <c r="L237" s="408"/>
      <c r="M237" s="408"/>
      <c r="N237" s="408"/>
      <c r="O237" s="409"/>
      <c r="P237" s="550"/>
      <c r="Q237" s="439"/>
      <c r="R237" s="440"/>
      <c r="S237" s="406"/>
      <c r="T237" s="406"/>
      <c r="U237" s="668" t="n">
        <v>4.29</v>
      </c>
      <c r="V237" s="451" t="n">
        <f aca="false">U237/$U$6</f>
        <v>0.595833333333333</v>
      </c>
      <c r="W237" s="743"/>
      <c r="X237" s="451"/>
      <c r="Y237" s="743"/>
      <c r="Z237" s="743"/>
      <c r="AA237" s="744"/>
      <c r="AB237" s="451"/>
      <c r="AC237" s="440"/>
      <c r="AD237" s="465"/>
      <c r="AE237" s="550"/>
      <c r="AF237" s="550"/>
      <c r="AG237" s="465"/>
      <c r="AH237" s="440"/>
      <c r="AI237" s="550"/>
      <c r="AJ237" s="550"/>
      <c r="AK237" s="440"/>
      <c r="AL237" s="458"/>
      <c r="AM237" s="465"/>
      <c r="AN237" s="465"/>
      <c r="AO237" s="458"/>
      <c r="AP237" s="458"/>
      <c r="AQ237" s="550"/>
      <c r="AR237" s="745"/>
      <c r="AS237" s="596"/>
      <c r="AT237" s="745"/>
      <c r="AU237" s="746"/>
      <c r="AV237" s="451"/>
      <c r="AW237" s="747"/>
    </row>
    <row r="238" customFormat="false" ht="15.6" hidden="false" customHeight="false" outlineLevel="0" collapsed="false">
      <c r="A238" s="742" t="n">
        <v>43720</v>
      </c>
      <c r="B238" s="516"/>
      <c r="C238" s="404"/>
      <c r="D238" s="731"/>
      <c r="E238" s="406"/>
      <c r="F238" s="406"/>
      <c r="G238" s="688"/>
      <c r="H238" s="404"/>
      <c r="I238" s="405"/>
      <c r="J238" s="406"/>
      <c r="K238" s="406"/>
      <c r="L238" s="408"/>
      <c r="M238" s="408"/>
      <c r="N238" s="408"/>
      <c r="O238" s="409"/>
      <c r="P238" s="550"/>
      <c r="Q238" s="439"/>
      <c r="R238" s="440"/>
      <c r="S238" s="406"/>
      <c r="T238" s="406"/>
      <c r="U238" s="668" t="n">
        <v>4.73</v>
      </c>
      <c r="V238" s="451" t="n">
        <f aca="false">U238/$U$6</f>
        <v>0.656944444444444</v>
      </c>
      <c r="W238" s="743"/>
      <c r="X238" s="451"/>
      <c r="Y238" s="743"/>
      <c r="Z238" s="743"/>
      <c r="AA238" s="744"/>
      <c r="AB238" s="451"/>
      <c r="AC238" s="440"/>
      <c r="AD238" s="465"/>
      <c r="AE238" s="550"/>
      <c r="AF238" s="550"/>
      <c r="AG238" s="465"/>
      <c r="AH238" s="440"/>
      <c r="AI238" s="550"/>
      <c r="AJ238" s="550"/>
      <c r="AK238" s="440"/>
      <c r="AL238" s="458"/>
      <c r="AM238" s="465"/>
      <c r="AN238" s="465"/>
      <c r="AO238" s="458"/>
      <c r="AP238" s="458"/>
      <c r="AQ238" s="550"/>
      <c r="AR238" s="745"/>
      <c r="AS238" s="596"/>
      <c r="AT238" s="745"/>
      <c r="AU238" s="746"/>
      <c r="AV238" s="451"/>
      <c r="AW238" s="747"/>
    </row>
    <row r="239" customFormat="false" ht="15.6" hidden="false" customHeight="false" outlineLevel="0" collapsed="false">
      <c r="A239" s="742" t="n">
        <v>43721</v>
      </c>
      <c r="B239" s="516"/>
      <c r="C239" s="404"/>
      <c r="D239" s="731"/>
      <c r="E239" s="406"/>
      <c r="F239" s="406"/>
      <c r="G239" s="688"/>
      <c r="H239" s="404"/>
      <c r="I239" s="405"/>
      <c r="J239" s="406"/>
      <c r="K239" s="406"/>
      <c r="L239" s="408"/>
      <c r="M239" s="408"/>
      <c r="N239" s="408"/>
      <c r="O239" s="409"/>
      <c r="P239" s="550"/>
      <c r="Q239" s="439"/>
      <c r="R239" s="440"/>
      <c r="S239" s="406"/>
      <c r="T239" s="406"/>
      <c r="U239" s="668" t="n">
        <v>4.39</v>
      </c>
      <c r="V239" s="451" t="n">
        <f aca="false">U239/$U$6</f>
        <v>0.609722222222222</v>
      </c>
      <c r="W239" s="743"/>
      <c r="X239" s="451"/>
      <c r="Y239" s="743"/>
      <c r="Z239" s="743"/>
      <c r="AA239" s="744"/>
      <c r="AB239" s="451"/>
      <c r="AC239" s="440"/>
      <c r="AD239" s="465"/>
      <c r="AE239" s="550"/>
      <c r="AF239" s="550"/>
      <c r="AG239" s="465"/>
      <c r="AH239" s="440"/>
      <c r="AI239" s="550"/>
      <c r="AJ239" s="550"/>
      <c r="AK239" s="440"/>
      <c r="AL239" s="458"/>
      <c r="AM239" s="465"/>
      <c r="AN239" s="465"/>
      <c r="AO239" s="458"/>
      <c r="AP239" s="458"/>
      <c r="AQ239" s="550"/>
      <c r="AR239" s="745"/>
      <c r="AS239" s="596"/>
      <c r="AT239" s="745"/>
      <c r="AU239" s="746"/>
      <c r="AV239" s="451"/>
      <c r="AW239" s="747"/>
    </row>
    <row r="240" customFormat="false" ht="15.6" hidden="false" customHeight="false" outlineLevel="0" collapsed="false">
      <c r="A240" s="742" t="n">
        <v>43722</v>
      </c>
      <c r="B240" s="516"/>
      <c r="C240" s="404"/>
      <c r="D240" s="731"/>
      <c r="E240" s="406"/>
      <c r="F240" s="406"/>
      <c r="G240" s="688"/>
      <c r="H240" s="404"/>
      <c r="I240" s="405"/>
      <c r="J240" s="406"/>
      <c r="K240" s="406"/>
      <c r="L240" s="408"/>
      <c r="M240" s="408"/>
      <c r="N240" s="408"/>
      <c r="O240" s="409"/>
      <c r="P240" s="550"/>
      <c r="Q240" s="439"/>
      <c r="R240" s="440"/>
      <c r="S240" s="406"/>
      <c r="T240" s="406"/>
      <c r="U240" s="668" t="n">
        <v>4.31</v>
      </c>
      <c r="V240" s="451" t="n">
        <f aca="false">U240/$U$6</f>
        <v>0.598611111111111</v>
      </c>
      <c r="W240" s="743"/>
      <c r="X240" s="451"/>
      <c r="Y240" s="743"/>
      <c r="Z240" s="743"/>
      <c r="AA240" s="744"/>
      <c r="AB240" s="451"/>
      <c r="AC240" s="440"/>
      <c r="AD240" s="465"/>
      <c r="AE240" s="550"/>
      <c r="AF240" s="550"/>
      <c r="AG240" s="465"/>
      <c r="AH240" s="440"/>
      <c r="AI240" s="550"/>
      <c r="AJ240" s="550"/>
      <c r="AK240" s="440"/>
      <c r="AL240" s="458"/>
      <c r="AM240" s="465"/>
      <c r="AN240" s="465"/>
      <c r="AO240" s="458"/>
      <c r="AP240" s="458"/>
      <c r="AQ240" s="550"/>
      <c r="AR240" s="745"/>
      <c r="AS240" s="596"/>
      <c r="AT240" s="745"/>
      <c r="AU240" s="746"/>
      <c r="AV240" s="451"/>
      <c r="AW240" s="747"/>
    </row>
    <row r="241" customFormat="false" ht="15.6" hidden="false" customHeight="false" outlineLevel="0" collapsed="false">
      <c r="A241" s="749" t="n">
        <v>43723</v>
      </c>
      <c r="B241" s="601"/>
      <c r="C241" s="489"/>
      <c r="D241" s="750"/>
      <c r="E241" s="491"/>
      <c r="F241" s="491"/>
      <c r="G241" s="755"/>
      <c r="H241" s="489"/>
      <c r="I241" s="490"/>
      <c r="J241" s="491"/>
      <c r="K241" s="491"/>
      <c r="L241" s="492"/>
      <c r="M241" s="492"/>
      <c r="N241" s="492"/>
      <c r="O241" s="493"/>
      <c r="P241" s="551"/>
      <c r="Q241" s="494"/>
      <c r="R241" s="495"/>
      <c r="S241" s="491"/>
      <c r="T241" s="491"/>
      <c r="U241" s="678" t="n">
        <v>3.9</v>
      </c>
      <c r="V241" s="500" t="n">
        <f aca="false">U241/$U$6</f>
        <v>0.541666666666667</v>
      </c>
      <c r="W241" s="751"/>
      <c r="X241" s="500"/>
      <c r="Y241" s="751"/>
      <c r="Z241" s="751"/>
      <c r="AA241" s="551"/>
      <c r="AB241" s="500"/>
      <c r="AC241" s="495"/>
      <c r="AD241" s="508"/>
      <c r="AE241" s="551"/>
      <c r="AF241" s="551"/>
      <c r="AG241" s="508"/>
      <c r="AH241" s="495"/>
      <c r="AI241" s="551"/>
      <c r="AJ241" s="551"/>
      <c r="AK241" s="495"/>
      <c r="AL241" s="504"/>
      <c r="AM241" s="508"/>
      <c r="AN241" s="508"/>
      <c r="AO241" s="504"/>
      <c r="AP241" s="504"/>
      <c r="AQ241" s="551"/>
      <c r="AR241" s="508"/>
      <c r="AS241" s="495"/>
      <c r="AT241" s="508"/>
      <c r="AU241" s="752"/>
      <c r="AV241" s="500"/>
      <c r="AW241" s="753"/>
    </row>
    <row r="242" customFormat="false" ht="15.6" hidden="false" customHeight="false" outlineLevel="0" collapsed="false">
      <c r="A242" s="742" t="n">
        <v>43724</v>
      </c>
      <c r="B242" s="516"/>
      <c r="C242" s="404"/>
      <c r="D242" s="731"/>
      <c r="E242" s="406"/>
      <c r="F242" s="406"/>
      <c r="G242" s="688"/>
      <c r="H242" s="404"/>
      <c r="I242" s="405"/>
      <c r="J242" s="406"/>
      <c r="K242" s="406"/>
      <c r="L242" s="408"/>
      <c r="M242" s="408"/>
      <c r="N242" s="408"/>
      <c r="O242" s="409"/>
      <c r="P242" s="550"/>
      <c r="Q242" s="439"/>
      <c r="R242" s="440"/>
      <c r="S242" s="406"/>
      <c r="T242" s="406"/>
      <c r="U242" s="668" t="n">
        <v>3.99</v>
      </c>
      <c r="V242" s="451" t="n">
        <f aca="false">U242/$U$6</f>
        <v>0.554166666666667</v>
      </c>
      <c r="W242" s="743"/>
      <c r="X242" s="451"/>
      <c r="Y242" s="743"/>
      <c r="Z242" s="743"/>
      <c r="AA242" s="744"/>
      <c r="AB242" s="451"/>
      <c r="AC242" s="440"/>
      <c r="AD242" s="465"/>
      <c r="AE242" s="550"/>
      <c r="AF242" s="550"/>
      <c r="AG242" s="465"/>
      <c r="AH242" s="440"/>
      <c r="AI242" s="550"/>
      <c r="AJ242" s="550"/>
      <c r="AK242" s="440"/>
      <c r="AL242" s="458"/>
      <c r="AM242" s="465"/>
      <c r="AN242" s="465"/>
      <c r="AO242" s="458"/>
      <c r="AP242" s="458"/>
      <c r="AQ242" s="550"/>
      <c r="AR242" s="745"/>
      <c r="AS242" s="596"/>
      <c r="AT242" s="745"/>
      <c r="AU242" s="746"/>
      <c r="AV242" s="451"/>
      <c r="AW242" s="747"/>
    </row>
    <row r="243" customFormat="false" ht="15.6" hidden="false" customHeight="false" outlineLevel="0" collapsed="false">
      <c r="A243" s="742" t="n">
        <v>43725</v>
      </c>
      <c r="B243" s="516"/>
      <c r="C243" s="404"/>
      <c r="D243" s="731"/>
      <c r="E243" s="406"/>
      <c r="F243" s="406"/>
      <c r="G243" s="688"/>
      <c r="H243" s="404"/>
      <c r="I243" s="405"/>
      <c r="J243" s="406"/>
      <c r="K243" s="406"/>
      <c r="L243" s="408"/>
      <c r="M243" s="408"/>
      <c r="N243" s="408"/>
      <c r="O243" s="409"/>
      <c r="P243" s="550"/>
      <c r="Q243" s="439"/>
      <c r="R243" s="440"/>
      <c r="S243" s="406"/>
      <c r="T243" s="406"/>
      <c r="U243" s="668" t="n">
        <v>3.82</v>
      </c>
      <c r="V243" s="451" t="n">
        <f aca="false">U243/$U$6</f>
        <v>0.530555555555556</v>
      </c>
      <c r="W243" s="743"/>
      <c r="X243" s="451"/>
      <c r="Y243" s="743"/>
      <c r="Z243" s="743"/>
      <c r="AA243" s="744"/>
      <c r="AB243" s="451"/>
      <c r="AC243" s="440"/>
      <c r="AD243" s="465"/>
      <c r="AE243" s="550"/>
      <c r="AF243" s="550"/>
      <c r="AG243" s="465"/>
      <c r="AH243" s="440"/>
      <c r="AI243" s="550"/>
      <c r="AJ243" s="550"/>
      <c r="AK243" s="440"/>
      <c r="AL243" s="458"/>
      <c r="AM243" s="465"/>
      <c r="AN243" s="465"/>
      <c r="AO243" s="458"/>
      <c r="AP243" s="458"/>
      <c r="AQ243" s="550"/>
      <c r="AR243" s="745"/>
      <c r="AS243" s="596"/>
      <c r="AT243" s="745"/>
      <c r="AU243" s="746"/>
      <c r="AV243" s="451"/>
      <c r="AW243" s="747"/>
    </row>
    <row r="244" customFormat="false" ht="15.6" hidden="false" customHeight="false" outlineLevel="0" collapsed="false">
      <c r="A244" s="742" t="n">
        <v>43726</v>
      </c>
      <c r="B244" s="516"/>
      <c r="C244" s="404"/>
      <c r="D244" s="731"/>
      <c r="E244" s="406"/>
      <c r="F244" s="406"/>
      <c r="G244" s="688"/>
      <c r="H244" s="404"/>
      <c r="I244" s="405"/>
      <c r="J244" s="406"/>
      <c r="K244" s="406"/>
      <c r="L244" s="408"/>
      <c r="M244" s="408"/>
      <c r="N244" s="408"/>
      <c r="O244" s="409"/>
      <c r="P244" s="550"/>
      <c r="Q244" s="439"/>
      <c r="R244" s="440"/>
      <c r="S244" s="406"/>
      <c r="T244" s="406"/>
      <c r="U244" s="668" t="n">
        <v>4.73</v>
      </c>
      <c r="V244" s="451" t="n">
        <f aca="false">U244/$U$6</f>
        <v>0.656944444444444</v>
      </c>
      <c r="W244" s="743"/>
      <c r="X244" s="451"/>
      <c r="Y244" s="743"/>
      <c r="Z244" s="743"/>
      <c r="AA244" s="744"/>
      <c r="AB244" s="451"/>
      <c r="AC244" s="440"/>
      <c r="AD244" s="465"/>
      <c r="AE244" s="550"/>
      <c r="AF244" s="550"/>
      <c r="AG244" s="465"/>
      <c r="AH244" s="440"/>
      <c r="AI244" s="550"/>
      <c r="AJ244" s="550"/>
      <c r="AK244" s="440"/>
      <c r="AL244" s="458"/>
      <c r="AM244" s="465"/>
      <c r="AN244" s="465"/>
      <c r="AO244" s="458"/>
      <c r="AP244" s="458"/>
      <c r="AQ244" s="550"/>
      <c r="AR244" s="745"/>
      <c r="AS244" s="596"/>
      <c r="AT244" s="745"/>
      <c r="AU244" s="746"/>
      <c r="AV244" s="451"/>
      <c r="AW244" s="747"/>
    </row>
    <row r="245" customFormat="false" ht="15.6" hidden="false" customHeight="false" outlineLevel="0" collapsed="false">
      <c r="A245" s="742" t="n">
        <v>43727</v>
      </c>
      <c r="B245" s="516"/>
      <c r="C245" s="404"/>
      <c r="D245" s="731"/>
      <c r="E245" s="406"/>
      <c r="F245" s="406"/>
      <c r="G245" s="688"/>
      <c r="H245" s="404"/>
      <c r="I245" s="405"/>
      <c r="J245" s="406"/>
      <c r="K245" s="406"/>
      <c r="L245" s="408"/>
      <c r="M245" s="408"/>
      <c r="N245" s="408"/>
      <c r="O245" s="409"/>
      <c r="P245" s="550"/>
      <c r="Q245" s="439"/>
      <c r="R245" s="440"/>
      <c r="S245" s="406"/>
      <c r="T245" s="406"/>
      <c r="U245" s="668" t="n">
        <v>5.16</v>
      </c>
      <c r="V245" s="451" t="n">
        <f aca="false">U245/$U$6</f>
        <v>0.716666666666667</v>
      </c>
      <c r="W245" s="743"/>
      <c r="X245" s="451"/>
      <c r="Y245" s="743"/>
      <c r="Z245" s="743"/>
      <c r="AA245" s="744"/>
      <c r="AB245" s="451"/>
      <c r="AC245" s="440"/>
      <c r="AD245" s="465"/>
      <c r="AE245" s="550"/>
      <c r="AF245" s="550"/>
      <c r="AG245" s="465"/>
      <c r="AH245" s="440"/>
      <c r="AI245" s="550"/>
      <c r="AJ245" s="550"/>
      <c r="AK245" s="440"/>
      <c r="AL245" s="458"/>
      <c r="AM245" s="465"/>
      <c r="AN245" s="465"/>
      <c r="AO245" s="458"/>
      <c r="AP245" s="458"/>
      <c r="AQ245" s="550"/>
      <c r="AR245" s="745"/>
      <c r="AS245" s="596"/>
      <c r="AT245" s="745"/>
      <c r="AU245" s="746"/>
      <c r="AV245" s="451"/>
      <c r="AW245" s="747"/>
    </row>
    <row r="246" customFormat="false" ht="15.6" hidden="false" customHeight="false" outlineLevel="0" collapsed="false">
      <c r="A246" s="742" t="n">
        <v>43728</v>
      </c>
      <c r="B246" s="516"/>
      <c r="C246" s="404"/>
      <c r="D246" s="731"/>
      <c r="E246" s="406"/>
      <c r="F246" s="406"/>
      <c r="G246" s="688"/>
      <c r="H246" s="404"/>
      <c r="I246" s="405"/>
      <c r="J246" s="406"/>
      <c r="K246" s="406"/>
      <c r="L246" s="408"/>
      <c r="M246" s="408"/>
      <c r="N246" s="408"/>
      <c r="O246" s="409"/>
      <c r="P246" s="550"/>
      <c r="Q246" s="439"/>
      <c r="R246" s="440"/>
      <c r="S246" s="406"/>
      <c r="T246" s="406"/>
      <c r="U246" s="668" t="n">
        <v>4.54</v>
      </c>
      <c r="V246" s="451" t="n">
        <f aca="false">U246/$U$6</f>
        <v>0.630555555555556</v>
      </c>
      <c r="W246" s="743"/>
      <c r="X246" s="451"/>
      <c r="Y246" s="743"/>
      <c r="Z246" s="743"/>
      <c r="AA246" s="744"/>
      <c r="AB246" s="451"/>
      <c r="AC246" s="440"/>
      <c r="AD246" s="465"/>
      <c r="AE246" s="550"/>
      <c r="AF246" s="550"/>
      <c r="AG246" s="465"/>
      <c r="AH246" s="440"/>
      <c r="AI246" s="550"/>
      <c r="AJ246" s="550"/>
      <c r="AK246" s="440"/>
      <c r="AL246" s="458"/>
      <c r="AM246" s="465"/>
      <c r="AN246" s="465"/>
      <c r="AO246" s="458"/>
      <c r="AP246" s="458"/>
      <c r="AQ246" s="550"/>
      <c r="AR246" s="745"/>
      <c r="AS246" s="596"/>
      <c r="AT246" s="745"/>
      <c r="AU246" s="746"/>
      <c r="AV246" s="451"/>
      <c r="AW246" s="747"/>
    </row>
    <row r="247" customFormat="false" ht="15.6" hidden="false" customHeight="false" outlineLevel="0" collapsed="false">
      <c r="A247" s="742" t="n">
        <v>43729</v>
      </c>
      <c r="B247" s="516"/>
      <c r="C247" s="404"/>
      <c r="D247" s="731"/>
      <c r="E247" s="406"/>
      <c r="F247" s="406"/>
      <c r="G247" s="688"/>
      <c r="H247" s="404"/>
      <c r="I247" s="405"/>
      <c r="J247" s="406"/>
      <c r="K247" s="406"/>
      <c r="L247" s="408"/>
      <c r="M247" s="408"/>
      <c r="N247" s="408"/>
      <c r="O247" s="409"/>
      <c r="P247" s="550"/>
      <c r="Q247" s="439"/>
      <c r="R247" s="440"/>
      <c r="S247" s="406"/>
      <c r="T247" s="406"/>
      <c r="U247" s="668" t="n">
        <v>4.89</v>
      </c>
      <c r="V247" s="451" t="n">
        <f aca="false">U247/$U$6</f>
        <v>0.679166666666667</v>
      </c>
      <c r="W247" s="743"/>
      <c r="X247" s="451"/>
      <c r="Y247" s="743"/>
      <c r="Z247" s="743"/>
      <c r="AA247" s="744"/>
      <c r="AB247" s="451"/>
      <c r="AC247" s="440"/>
      <c r="AD247" s="465"/>
      <c r="AE247" s="550"/>
      <c r="AF247" s="550"/>
      <c r="AG247" s="465"/>
      <c r="AH247" s="440"/>
      <c r="AI247" s="550"/>
      <c r="AJ247" s="550"/>
      <c r="AK247" s="440"/>
      <c r="AL247" s="458"/>
      <c r="AM247" s="465"/>
      <c r="AN247" s="465"/>
      <c r="AO247" s="458"/>
      <c r="AP247" s="458"/>
      <c r="AQ247" s="550"/>
      <c r="AR247" s="745"/>
      <c r="AS247" s="596"/>
      <c r="AT247" s="745"/>
      <c r="AU247" s="746"/>
      <c r="AV247" s="451"/>
      <c r="AW247" s="747"/>
    </row>
    <row r="248" customFormat="false" ht="15.6" hidden="false" customHeight="false" outlineLevel="0" collapsed="false">
      <c r="A248" s="749" t="n">
        <v>43730</v>
      </c>
      <c r="B248" s="601"/>
      <c r="C248" s="489"/>
      <c r="D248" s="750"/>
      <c r="E248" s="491"/>
      <c r="F248" s="491"/>
      <c r="G248" s="755"/>
      <c r="H248" s="489"/>
      <c r="I248" s="490"/>
      <c r="J248" s="491"/>
      <c r="K248" s="491"/>
      <c r="L248" s="492"/>
      <c r="M248" s="492"/>
      <c r="N248" s="492"/>
      <c r="O248" s="493"/>
      <c r="P248" s="551"/>
      <c r="Q248" s="494"/>
      <c r="R248" s="495"/>
      <c r="S248" s="491"/>
      <c r="T248" s="491"/>
      <c r="U248" s="678" t="n">
        <v>4.6</v>
      </c>
      <c r="V248" s="500" t="n">
        <f aca="false">U248/$U$6</f>
        <v>0.638888888888889</v>
      </c>
      <c r="W248" s="751"/>
      <c r="X248" s="500"/>
      <c r="Y248" s="751"/>
      <c r="Z248" s="751"/>
      <c r="AA248" s="551"/>
      <c r="AB248" s="500"/>
      <c r="AC248" s="495"/>
      <c r="AD248" s="508"/>
      <c r="AE248" s="551"/>
      <c r="AF248" s="551"/>
      <c r="AG248" s="508"/>
      <c r="AH248" s="495"/>
      <c r="AI248" s="551"/>
      <c r="AJ248" s="551"/>
      <c r="AK248" s="495"/>
      <c r="AL248" s="504"/>
      <c r="AM248" s="508"/>
      <c r="AN248" s="508"/>
      <c r="AO248" s="504"/>
      <c r="AP248" s="504"/>
      <c r="AQ248" s="551"/>
      <c r="AR248" s="508"/>
      <c r="AS248" s="495"/>
      <c r="AT248" s="508"/>
      <c r="AU248" s="752"/>
      <c r="AV248" s="500"/>
      <c r="AW248" s="753"/>
    </row>
    <row r="249" customFormat="false" ht="15.6" hidden="false" customHeight="false" outlineLevel="0" collapsed="false">
      <c r="A249" s="742" t="n">
        <v>43731</v>
      </c>
      <c r="B249" s="516"/>
      <c r="C249" s="404"/>
      <c r="D249" s="731"/>
      <c r="E249" s="406"/>
      <c r="F249" s="406"/>
      <c r="G249" s="688"/>
      <c r="H249" s="404"/>
      <c r="I249" s="405"/>
      <c r="J249" s="406"/>
      <c r="K249" s="406"/>
      <c r="L249" s="408"/>
      <c r="M249" s="408"/>
      <c r="N249" s="408"/>
      <c r="O249" s="409"/>
      <c r="P249" s="550"/>
      <c r="Q249" s="439"/>
      <c r="R249" s="440"/>
      <c r="S249" s="406"/>
      <c r="T249" s="406"/>
      <c r="U249" s="668" t="n">
        <v>5.55</v>
      </c>
      <c r="V249" s="451" t="n">
        <f aca="false">U249/$U$6</f>
        <v>0.770833333333333</v>
      </c>
      <c r="W249" s="743"/>
      <c r="X249" s="451"/>
      <c r="Y249" s="743"/>
      <c r="Z249" s="743"/>
      <c r="AA249" s="744"/>
      <c r="AB249" s="451"/>
      <c r="AC249" s="440"/>
      <c r="AD249" s="465"/>
      <c r="AE249" s="550"/>
      <c r="AF249" s="550"/>
      <c r="AG249" s="465"/>
      <c r="AH249" s="440"/>
      <c r="AI249" s="550"/>
      <c r="AJ249" s="550"/>
      <c r="AK249" s="440"/>
      <c r="AL249" s="458"/>
      <c r="AM249" s="465"/>
      <c r="AN249" s="465"/>
      <c r="AO249" s="458"/>
      <c r="AP249" s="458"/>
      <c r="AQ249" s="550"/>
      <c r="AR249" s="745"/>
      <c r="AS249" s="596"/>
      <c r="AT249" s="745"/>
      <c r="AU249" s="746"/>
      <c r="AV249" s="451"/>
      <c r="AW249" s="747"/>
    </row>
    <row r="250" customFormat="false" ht="15.6" hidden="false" customHeight="false" outlineLevel="0" collapsed="false">
      <c r="A250" s="742" t="n">
        <v>43732</v>
      </c>
      <c r="B250" s="516"/>
      <c r="C250" s="404"/>
      <c r="D250" s="731"/>
      <c r="E250" s="406"/>
      <c r="F250" s="406"/>
      <c r="G250" s="688"/>
      <c r="H250" s="404"/>
      <c r="I250" s="405"/>
      <c r="J250" s="406"/>
      <c r="K250" s="406"/>
      <c r="L250" s="408"/>
      <c r="M250" s="408"/>
      <c r="N250" s="408"/>
      <c r="O250" s="409"/>
      <c r="P250" s="550"/>
      <c r="Q250" s="439"/>
      <c r="R250" s="440"/>
      <c r="S250" s="406"/>
      <c r="T250" s="406"/>
      <c r="U250" s="668" t="n">
        <v>6.37</v>
      </c>
      <c r="V250" s="451" t="n">
        <f aca="false">U250/$U$6</f>
        <v>0.884722222222222</v>
      </c>
      <c r="W250" s="743"/>
      <c r="X250" s="451"/>
      <c r="Y250" s="743"/>
      <c r="Z250" s="743"/>
      <c r="AA250" s="744"/>
      <c r="AB250" s="451"/>
      <c r="AC250" s="440"/>
      <c r="AD250" s="465"/>
      <c r="AE250" s="550"/>
      <c r="AF250" s="550"/>
      <c r="AG250" s="465"/>
      <c r="AH250" s="440"/>
      <c r="AI250" s="550"/>
      <c r="AJ250" s="550"/>
      <c r="AK250" s="440"/>
      <c r="AL250" s="458"/>
      <c r="AM250" s="465"/>
      <c r="AN250" s="465"/>
      <c r="AO250" s="458"/>
      <c r="AP250" s="458"/>
      <c r="AQ250" s="550"/>
      <c r="AR250" s="745"/>
      <c r="AS250" s="596"/>
      <c r="AT250" s="745"/>
      <c r="AU250" s="746"/>
      <c r="AV250" s="451"/>
      <c r="AW250" s="747"/>
    </row>
    <row r="251" customFormat="false" ht="15.6" hidden="false" customHeight="false" outlineLevel="0" collapsed="false">
      <c r="A251" s="742" t="n">
        <v>43733</v>
      </c>
      <c r="B251" s="516"/>
      <c r="C251" s="404"/>
      <c r="D251" s="731"/>
      <c r="E251" s="406"/>
      <c r="F251" s="406"/>
      <c r="G251" s="688"/>
      <c r="H251" s="404"/>
      <c r="I251" s="405"/>
      <c r="J251" s="406"/>
      <c r="K251" s="406"/>
      <c r="L251" s="408"/>
      <c r="M251" s="408"/>
      <c r="N251" s="408"/>
      <c r="O251" s="409"/>
      <c r="P251" s="550"/>
      <c r="Q251" s="439"/>
      <c r="R251" s="440"/>
      <c r="S251" s="406"/>
      <c r="T251" s="406"/>
      <c r="U251" s="668" t="n">
        <v>6.36</v>
      </c>
      <c r="V251" s="451" t="n">
        <f aca="false">U251/$U$6</f>
        <v>0.883333333333333</v>
      </c>
      <c r="W251" s="743"/>
      <c r="X251" s="451"/>
      <c r="Y251" s="743"/>
      <c r="Z251" s="743"/>
      <c r="AA251" s="744"/>
      <c r="AB251" s="451"/>
      <c r="AC251" s="440"/>
      <c r="AD251" s="465"/>
      <c r="AE251" s="550"/>
      <c r="AF251" s="550"/>
      <c r="AG251" s="465"/>
      <c r="AH251" s="440"/>
      <c r="AI251" s="550"/>
      <c r="AJ251" s="550"/>
      <c r="AK251" s="440"/>
      <c r="AL251" s="458"/>
      <c r="AM251" s="465"/>
      <c r="AN251" s="465"/>
      <c r="AO251" s="458"/>
      <c r="AP251" s="458"/>
      <c r="AQ251" s="550"/>
      <c r="AR251" s="745"/>
      <c r="AS251" s="596"/>
      <c r="AT251" s="745"/>
      <c r="AU251" s="746"/>
      <c r="AV251" s="451"/>
      <c r="AW251" s="747"/>
    </row>
    <row r="252" customFormat="false" ht="15.6" hidden="false" customHeight="false" outlineLevel="0" collapsed="false">
      <c r="A252" s="742" t="n">
        <v>43734</v>
      </c>
      <c r="B252" s="516"/>
      <c r="C252" s="404"/>
      <c r="D252" s="731"/>
      <c r="E252" s="406"/>
      <c r="F252" s="406"/>
      <c r="G252" s="688"/>
      <c r="H252" s="404"/>
      <c r="I252" s="405"/>
      <c r="J252" s="406"/>
      <c r="K252" s="406"/>
      <c r="L252" s="408"/>
      <c r="M252" s="408"/>
      <c r="N252" s="408"/>
      <c r="O252" s="409"/>
      <c r="P252" s="550"/>
      <c r="Q252" s="439"/>
      <c r="R252" s="440"/>
      <c r="S252" s="406"/>
      <c r="T252" s="406"/>
      <c r="U252" s="668" t="n">
        <v>6.1</v>
      </c>
      <c r="V252" s="451" t="n">
        <f aca="false">U252/$U$6</f>
        <v>0.847222222222222</v>
      </c>
      <c r="W252" s="743"/>
      <c r="X252" s="451"/>
      <c r="Y252" s="743"/>
      <c r="Z252" s="743"/>
      <c r="AA252" s="744"/>
      <c r="AB252" s="451"/>
      <c r="AC252" s="440"/>
      <c r="AD252" s="465"/>
      <c r="AE252" s="550"/>
      <c r="AF252" s="550"/>
      <c r="AG252" s="465"/>
      <c r="AH252" s="440"/>
      <c r="AI252" s="550"/>
      <c r="AJ252" s="550"/>
      <c r="AK252" s="440"/>
      <c r="AL252" s="458"/>
      <c r="AM252" s="465"/>
      <c r="AN252" s="465"/>
      <c r="AO252" s="458"/>
      <c r="AP252" s="458"/>
      <c r="AQ252" s="550"/>
      <c r="AR252" s="745"/>
      <c r="AS252" s="596"/>
      <c r="AT252" s="745"/>
      <c r="AU252" s="746"/>
      <c r="AV252" s="451"/>
      <c r="AW252" s="747"/>
    </row>
    <row r="253" customFormat="false" ht="15.6" hidden="false" customHeight="false" outlineLevel="0" collapsed="false">
      <c r="A253" s="742" t="n">
        <v>43735</v>
      </c>
      <c r="B253" s="516"/>
      <c r="C253" s="404"/>
      <c r="D253" s="731"/>
      <c r="E253" s="406"/>
      <c r="F253" s="406"/>
      <c r="G253" s="688"/>
      <c r="H253" s="404"/>
      <c r="I253" s="405"/>
      <c r="J253" s="406"/>
      <c r="K253" s="406"/>
      <c r="L253" s="408"/>
      <c r="M253" s="408"/>
      <c r="N253" s="408"/>
      <c r="O253" s="409"/>
      <c r="P253" s="550"/>
      <c r="Q253" s="439"/>
      <c r="R253" s="440"/>
      <c r="S253" s="406"/>
      <c r="T253" s="406"/>
      <c r="U253" s="668" t="n">
        <v>6.01</v>
      </c>
      <c r="V253" s="451" t="n">
        <f aca="false">U253/$U$6</f>
        <v>0.834722222222222</v>
      </c>
      <c r="W253" s="743"/>
      <c r="X253" s="451"/>
      <c r="Y253" s="743"/>
      <c r="Z253" s="743"/>
      <c r="AA253" s="744"/>
      <c r="AB253" s="451"/>
      <c r="AC253" s="440"/>
      <c r="AD253" s="465"/>
      <c r="AE253" s="550"/>
      <c r="AF253" s="550"/>
      <c r="AG253" s="465"/>
      <c r="AH253" s="440"/>
      <c r="AI253" s="550"/>
      <c r="AJ253" s="550"/>
      <c r="AK253" s="440"/>
      <c r="AL253" s="458"/>
      <c r="AM253" s="465"/>
      <c r="AN253" s="465"/>
      <c r="AO253" s="458"/>
      <c r="AP253" s="458"/>
      <c r="AQ253" s="550"/>
      <c r="AR253" s="745"/>
      <c r="AS253" s="596"/>
      <c r="AT253" s="745"/>
      <c r="AU253" s="746"/>
      <c r="AV253" s="451"/>
      <c r="AW253" s="747"/>
    </row>
    <row r="254" customFormat="false" ht="15.6" hidden="false" customHeight="false" outlineLevel="0" collapsed="false">
      <c r="A254" s="742" t="n">
        <v>43736</v>
      </c>
      <c r="B254" s="516"/>
      <c r="C254" s="404"/>
      <c r="D254" s="731"/>
      <c r="E254" s="406"/>
      <c r="F254" s="406"/>
      <c r="G254" s="688"/>
      <c r="H254" s="404"/>
      <c r="I254" s="405"/>
      <c r="J254" s="406"/>
      <c r="K254" s="406"/>
      <c r="L254" s="408"/>
      <c r="M254" s="408"/>
      <c r="N254" s="408"/>
      <c r="O254" s="409"/>
      <c r="P254" s="550"/>
      <c r="Q254" s="439"/>
      <c r="R254" s="440"/>
      <c r="S254" s="406"/>
      <c r="T254" s="406"/>
      <c r="U254" s="668" t="n">
        <v>6.17</v>
      </c>
      <c r="V254" s="451" t="n">
        <f aca="false">U254/$U$6</f>
        <v>0.856944444444444</v>
      </c>
      <c r="W254" s="743"/>
      <c r="X254" s="451"/>
      <c r="Y254" s="743"/>
      <c r="Z254" s="743"/>
      <c r="AA254" s="744"/>
      <c r="AB254" s="451"/>
      <c r="AC254" s="440"/>
      <c r="AD254" s="465"/>
      <c r="AE254" s="550"/>
      <c r="AF254" s="550"/>
      <c r="AG254" s="465"/>
      <c r="AH254" s="440"/>
      <c r="AI254" s="550"/>
      <c r="AJ254" s="550"/>
      <c r="AK254" s="440"/>
      <c r="AL254" s="458"/>
      <c r="AM254" s="465"/>
      <c r="AN254" s="465"/>
      <c r="AO254" s="458"/>
      <c r="AP254" s="458"/>
      <c r="AQ254" s="550"/>
      <c r="AR254" s="745"/>
      <c r="AS254" s="596"/>
      <c r="AT254" s="745"/>
      <c r="AU254" s="746"/>
      <c r="AV254" s="451"/>
      <c r="AW254" s="747"/>
    </row>
    <row r="255" customFormat="false" ht="15.6" hidden="false" customHeight="false" outlineLevel="0" collapsed="false">
      <c r="A255" s="749" t="n">
        <v>43737</v>
      </c>
      <c r="B255" s="601"/>
      <c r="C255" s="489"/>
      <c r="D255" s="750"/>
      <c r="E255" s="491"/>
      <c r="F255" s="491"/>
      <c r="G255" s="755"/>
      <c r="H255" s="489"/>
      <c r="I255" s="490"/>
      <c r="J255" s="491"/>
      <c r="K255" s="491"/>
      <c r="L255" s="492"/>
      <c r="M255" s="492"/>
      <c r="N255" s="492"/>
      <c r="O255" s="493"/>
      <c r="P255" s="551"/>
      <c r="Q255" s="494"/>
      <c r="R255" s="495"/>
      <c r="S255" s="491"/>
      <c r="T255" s="491"/>
      <c r="U255" s="678" t="n">
        <v>5.92</v>
      </c>
      <c r="V255" s="500" t="n">
        <f aca="false">U255/$U$6</f>
        <v>0.822222222222222</v>
      </c>
      <c r="W255" s="751"/>
      <c r="X255" s="500"/>
      <c r="Y255" s="751"/>
      <c r="Z255" s="751"/>
      <c r="AA255" s="551"/>
      <c r="AB255" s="500"/>
      <c r="AC255" s="495"/>
      <c r="AD255" s="508"/>
      <c r="AE255" s="551"/>
      <c r="AF255" s="551"/>
      <c r="AG255" s="508"/>
      <c r="AH255" s="495"/>
      <c r="AI255" s="551"/>
      <c r="AJ255" s="551"/>
      <c r="AK255" s="495"/>
      <c r="AL255" s="504"/>
      <c r="AM255" s="508"/>
      <c r="AN255" s="508"/>
      <c r="AO255" s="504"/>
      <c r="AP255" s="504"/>
      <c r="AQ255" s="551"/>
      <c r="AR255" s="508"/>
      <c r="AS255" s="495"/>
      <c r="AT255" s="508"/>
      <c r="AU255" s="752"/>
      <c r="AV255" s="500"/>
      <c r="AW255" s="753"/>
    </row>
    <row r="256" customFormat="false" ht="15.6" hidden="false" customHeight="false" outlineLevel="0" collapsed="false">
      <c r="A256" s="742" t="n">
        <v>43738</v>
      </c>
      <c r="B256" s="516"/>
      <c r="C256" s="404"/>
      <c r="D256" s="731"/>
      <c r="E256" s="406"/>
      <c r="F256" s="406"/>
      <c r="G256" s="688"/>
      <c r="H256" s="404"/>
      <c r="I256" s="405"/>
      <c r="J256" s="406"/>
      <c r="K256" s="406"/>
      <c r="L256" s="408"/>
      <c r="M256" s="408"/>
      <c r="N256" s="408"/>
      <c r="O256" s="409"/>
      <c r="P256" s="550"/>
      <c r="Q256" s="439"/>
      <c r="R256" s="440"/>
      <c r="S256" s="406"/>
      <c r="T256" s="406"/>
      <c r="U256" s="668" t="n">
        <v>6.25</v>
      </c>
      <c r="V256" s="451" t="n">
        <f aca="false">U256/$U$6</f>
        <v>0.868055555555556</v>
      </c>
      <c r="W256" s="743"/>
      <c r="X256" s="451"/>
      <c r="Y256" s="743"/>
      <c r="Z256" s="743"/>
      <c r="AA256" s="744"/>
      <c r="AB256" s="451"/>
      <c r="AC256" s="440"/>
      <c r="AD256" s="465"/>
      <c r="AE256" s="550"/>
      <c r="AF256" s="550"/>
      <c r="AG256" s="465"/>
      <c r="AH256" s="440"/>
      <c r="AI256" s="550"/>
      <c r="AJ256" s="550"/>
      <c r="AK256" s="440"/>
      <c r="AL256" s="458"/>
      <c r="AM256" s="465"/>
      <c r="AN256" s="465"/>
      <c r="AO256" s="458"/>
      <c r="AP256" s="458"/>
      <c r="AQ256" s="550"/>
      <c r="AR256" s="745"/>
      <c r="AS256" s="596"/>
      <c r="AT256" s="745"/>
      <c r="AU256" s="746"/>
      <c r="AV256" s="451"/>
      <c r="AW256" s="747"/>
    </row>
    <row r="257" customFormat="false" ht="15.6" hidden="false" customHeight="false" outlineLevel="0" collapsed="false">
      <c r="A257" s="742" t="n">
        <v>43739</v>
      </c>
      <c r="B257" s="516"/>
      <c r="C257" s="404"/>
      <c r="D257" s="731"/>
      <c r="E257" s="406"/>
      <c r="F257" s="406"/>
      <c r="G257" s="688"/>
      <c r="H257" s="404"/>
      <c r="I257" s="405"/>
      <c r="J257" s="406"/>
      <c r="K257" s="406"/>
      <c r="L257" s="408"/>
      <c r="M257" s="408"/>
      <c r="N257" s="408"/>
      <c r="O257" s="409"/>
      <c r="P257" s="550"/>
      <c r="Q257" s="439"/>
      <c r="R257" s="440"/>
      <c r="S257" s="406"/>
      <c r="T257" s="406"/>
      <c r="U257" s="668" t="n">
        <v>6.13</v>
      </c>
      <c r="V257" s="451" t="n">
        <f aca="false">U257/$U$6</f>
        <v>0.851388888888889</v>
      </c>
      <c r="W257" s="743"/>
      <c r="X257" s="451"/>
      <c r="Y257" s="743"/>
      <c r="Z257" s="743"/>
      <c r="AA257" s="744"/>
      <c r="AB257" s="451"/>
      <c r="AC257" s="440"/>
      <c r="AD257" s="465"/>
      <c r="AE257" s="550"/>
      <c r="AF257" s="550"/>
      <c r="AG257" s="465"/>
      <c r="AH257" s="440"/>
      <c r="AI257" s="550"/>
      <c r="AJ257" s="550"/>
      <c r="AK257" s="440"/>
      <c r="AL257" s="458"/>
      <c r="AM257" s="465"/>
      <c r="AN257" s="465"/>
      <c r="AO257" s="458"/>
      <c r="AP257" s="458"/>
      <c r="AQ257" s="550"/>
      <c r="AR257" s="745"/>
      <c r="AS257" s="596"/>
      <c r="AT257" s="745"/>
      <c r="AU257" s="746"/>
      <c r="AV257" s="451"/>
      <c r="AW257" s="747"/>
    </row>
    <row r="258" customFormat="false" ht="15.6" hidden="false" customHeight="false" outlineLevel="0" collapsed="false">
      <c r="A258" s="742" t="n">
        <v>43740</v>
      </c>
      <c r="B258" s="516"/>
      <c r="C258" s="404"/>
      <c r="D258" s="731"/>
      <c r="E258" s="406"/>
      <c r="F258" s="406"/>
      <c r="G258" s="688"/>
      <c r="H258" s="404"/>
      <c r="I258" s="405"/>
      <c r="J258" s="406"/>
      <c r="K258" s="406"/>
      <c r="L258" s="408"/>
      <c r="M258" s="408"/>
      <c r="N258" s="408"/>
      <c r="O258" s="409"/>
      <c r="P258" s="550"/>
      <c r="Q258" s="439"/>
      <c r="R258" s="440"/>
      <c r="S258" s="406"/>
      <c r="T258" s="406"/>
      <c r="U258" s="668" t="n">
        <v>6.22</v>
      </c>
      <c r="V258" s="451" t="n">
        <f aca="false">U258/$U$6</f>
        <v>0.863888888888889</v>
      </c>
      <c r="W258" s="743"/>
      <c r="X258" s="451"/>
      <c r="Y258" s="743"/>
      <c r="Z258" s="743"/>
      <c r="AA258" s="744"/>
      <c r="AB258" s="451"/>
      <c r="AC258" s="440"/>
      <c r="AD258" s="465"/>
      <c r="AE258" s="550"/>
      <c r="AF258" s="550"/>
      <c r="AG258" s="465"/>
      <c r="AH258" s="440"/>
      <c r="AI258" s="550"/>
      <c r="AJ258" s="550"/>
      <c r="AK258" s="440"/>
      <c r="AL258" s="458"/>
      <c r="AM258" s="465"/>
      <c r="AN258" s="465"/>
      <c r="AO258" s="458"/>
      <c r="AP258" s="458"/>
      <c r="AQ258" s="550"/>
      <c r="AR258" s="745"/>
      <c r="AS258" s="596"/>
      <c r="AT258" s="745"/>
      <c r="AU258" s="746"/>
      <c r="AV258" s="451"/>
      <c r="AW258" s="747"/>
    </row>
    <row r="259" customFormat="false" ht="15.6" hidden="false" customHeight="false" outlineLevel="0" collapsed="false">
      <c r="A259" s="742" t="n">
        <v>43741</v>
      </c>
      <c r="B259" s="516"/>
      <c r="C259" s="404"/>
      <c r="D259" s="731"/>
      <c r="E259" s="406"/>
      <c r="F259" s="406"/>
      <c r="G259" s="688"/>
      <c r="H259" s="404"/>
      <c r="I259" s="405"/>
      <c r="J259" s="406"/>
      <c r="K259" s="406"/>
      <c r="L259" s="408"/>
      <c r="M259" s="408"/>
      <c r="N259" s="408"/>
      <c r="O259" s="409"/>
      <c r="P259" s="550"/>
      <c r="Q259" s="439"/>
      <c r="R259" s="440"/>
      <c r="S259" s="406"/>
      <c r="T259" s="406"/>
      <c r="U259" s="668" t="n">
        <v>6.67</v>
      </c>
      <c r="V259" s="451" t="n">
        <f aca="false">U259/$U$6</f>
        <v>0.926388888888889</v>
      </c>
      <c r="W259" s="743"/>
      <c r="X259" s="451"/>
      <c r="Y259" s="743"/>
      <c r="Z259" s="743"/>
      <c r="AA259" s="744"/>
      <c r="AB259" s="451"/>
      <c r="AC259" s="440"/>
      <c r="AD259" s="465"/>
      <c r="AE259" s="550"/>
      <c r="AF259" s="550"/>
      <c r="AG259" s="465"/>
      <c r="AH259" s="440"/>
      <c r="AI259" s="550"/>
      <c r="AJ259" s="550"/>
      <c r="AK259" s="440"/>
      <c r="AL259" s="458"/>
      <c r="AM259" s="465"/>
      <c r="AN259" s="465"/>
      <c r="AO259" s="458"/>
      <c r="AP259" s="458"/>
      <c r="AQ259" s="550"/>
      <c r="AR259" s="745"/>
      <c r="AS259" s="596"/>
      <c r="AT259" s="745"/>
      <c r="AU259" s="746"/>
      <c r="AV259" s="451"/>
      <c r="AW259" s="747"/>
    </row>
    <row r="260" customFormat="false" ht="15.6" hidden="false" customHeight="false" outlineLevel="0" collapsed="false">
      <c r="A260" s="742" t="n">
        <v>43742</v>
      </c>
      <c r="B260" s="516"/>
      <c r="C260" s="404"/>
      <c r="D260" s="731"/>
      <c r="E260" s="406"/>
      <c r="F260" s="406"/>
      <c r="G260" s="688"/>
      <c r="H260" s="404"/>
      <c r="I260" s="405"/>
      <c r="J260" s="406"/>
      <c r="K260" s="406"/>
      <c r="L260" s="408"/>
      <c r="M260" s="408"/>
      <c r="N260" s="408"/>
      <c r="O260" s="409"/>
      <c r="P260" s="550"/>
      <c r="Q260" s="439"/>
      <c r="R260" s="440"/>
      <c r="S260" s="406"/>
      <c r="T260" s="406"/>
      <c r="U260" s="668" t="n">
        <v>6.5</v>
      </c>
      <c r="V260" s="451" t="n">
        <f aca="false">U260/$U$6</f>
        <v>0.902777777777778</v>
      </c>
      <c r="W260" s="743"/>
      <c r="X260" s="451"/>
      <c r="Y260" s="743"/>
      <c r="Z260" s="743"/>
      <c r="AA260" s="744"/>
      <c r="AB260" s="451"/>
      <c r="AC260" s="440"/>
      <c r="AD260" s="465"/>
      <c r="AE260" s="550"/>
      <c r="AF260" s="550"/>
      <c r="AG260" s="465"/>
      <c r="AH260" s="440"/>
      <c r="AI260" s="550"/>
      <c r="AJ260" s="550"/>
      <c r="AK260" s="440"/>
      <c r="AL260" s="458"/>
      <c r="AM260" s="465"/>
      <c r="AN260" s="465"/>
      <c r="AO260" s="458"/>
      <c r="AP260" s="458"/>
      <c r="AQ260" s="550"/>
      <c r="AR260" s="745"/>
      <c r="AS260" s="596"/>
      <c r="AT260" s="745"/>
      <c r="AU260" s="746"/>
      <c r="AV260" s="451"/>
      <c r="AW260" s="747"/>
    </row>
    <row r="261" customFormat="false" ht="15.6" hidden="false" customHeight="false" outlineLevel="0" collapsed="false">
      <c r="A261" s="742" t="n">
        <v>43743</v>
      </c>
      <c r="B261" s="516"/>
      <c r="C261" s="404"/>
      <c r="D261" s="731"/>
      <c r="E261" s="406"/>
      <c r="F261" s="406"/>
      <c r="G261" s="688"/>
      <c r="H261" s="404"/>
      <c r="I261" s="405"/>
      <c r="J261" s="406"/>
      <c r="K261" s="406"/>
      <c r="L261" s="408"/>
      <c r="M261" s="408"/>
      <c r="N261" s="408"/>
      <c r="O261" s="409"/>
      <c r="P261" s="550"/>
      <c r="Q261" s="439"/>
      <c r="R261" s="440"/>
      <c r="S261" s="406"/>
      <c r="T261" s="406"/>
      <c r="U261" s="668" t="n">
        <v>5.91</v>
      </c>
      <c r="V261" s="451" t="n">
        <f aca="false">U261/$U$6</f>
        <v>0.820833333333333</v>
      </c>
      <c r="W261" s="743"/>
      <c r="X261" s="451"/>
      <c r="Y261" s="743"/>
      <c r="Z261" s="743"/>
      <c r="AA261" s="744"/>
      <c r="AB261" s="451"/>
      <c r="AC261" s="440"/>
      <c r="AD261" s="465"/>
      <c r="AE261" s="550"/>
      <c r="AF261" s="550"/>
      <c r="AG261" s="465"/>
      <c r="AH261" s="440"/>
      <c r="AI261" s="550"/>
      <c r="AJ261" s="550"/>
      <c r="AK261" s="440"/>
      <c r="AL261" s="458"/>
      <c r="AM261" s="465"/>
      <c r="AN261" s="465"/>
      <c r="AO261" s="458"/>
      <c r="AP261" s="458"/>
      <c r="AQ261" s="550"/>
      <c r="AR261" s="745"/>
      <c r="AS261" s="596"/>
      <c r="AT261" s="745"/>
      <c r="AU261" s="746"/>
      <c r="AV261" s="451"/>
      <c r="AW261" s="747"/>
    </row>
    <row r="262" customFormat="false" ht="15.6" hidden="false" customHeight="false" outlineLevel="0" collapsed="false">
      <c r="A262" s="749" t="n">
        <v>43744</v>
      </c>
      <c r="B262" s="601"/>
      <c r="C262" s="489"/>
      <c r="D262" s="750"/>
      <c r="E262" s="491"/>
      <c r="F262" s="491"/>
      <c r="G262" s="755"/>
      <c r="H262" s="489"/>
      <c r="I262" s="490"/>
      <c r="J262" s="491"/>
      <c r="K262" s="491"/>
      <c r="L262" s="492"/>
      <c r="M262" s="492"/>
      <c r="N262" s="492"/>
      <c r="O262" s="493"/>
      <c r="P262" s="551"/>
      <c r="Q262" s="494"/>
      <c r="R262" s="495"/>
      <c r="S262" s="491"/>
      <c r="T262" s="491"/>
      <c r="U262" s="678" t="n">
        <v>5.4</v>
      </c>
      <c r="V262" s="500" t="n">
        <f aca="false">U262/$U$6</f>
        <v>0.75</v>
      </c>
      <c r="W262" s="751"/>
      <c r="X262" s="500"/>
      <c r="Y262" s="751"/>
      <c r="Z262" s="751"/>
      <c r="AA262" s="551"/>
      <c r="AB262" s="500"/>
      <c r="AC262" s="495"/>
      <c r="AD262" s="508"/>
      <c r="AE262" s="551"/>
      <c r="AF262" s="551"/>
      <c r="AG262" s="508"/>
      <c r="AH262" s="495"/>
      <c r="AI262" s="551"/>
      <c r="AJ262" s="551"/>
      <c r="AK262" s="495"/>
      <c r="AL262" s="504"/>
      <c r="AM262" s="508"/>
      <c r="AN262" s="508"/>
      <c r="AO262" s="504"/>
      <c r="AP262" s="504"/>
      <c r="AQ262" s="551"/>
      <c r="AR262" s="508"/>
      <c r="AS262" s="495"/>
      <c r="AT262" s="508"/>
      <c r="AU262" s="752"/>
      <c r="AV262" s="500"/>
      <c r="AW262" s="753"/>
    </row>
    <row r="263" customFormat="false" ht="15.6" hidden="false" customHeight="false" outlineLevel="0" collapsed="false">
      <c r="A263" s="742" t="n">
        <v>43745</v>
      </c>
      <c r="B263" s="516"/>
      <c r="C263" s="404"/>
      <c r="D263" s="731"/>
      <c r="E263" s="406"/>
      <c r="F263" s="406"/>
      <c r="G263" s="688"/>
      <c r="H263" s="404"/>
      <c r="I263" s="405"/>
      <c r="J263" s="406"/>
      <c r="K263" s="406"/>
      <c r="L263" s="408"/>
      <c r="M263" s="408"/>
      <c r="N263" s="408"/>
      <c r="O263" s="409"/>
      <c r="P263" s="550"/>
      <c r="Q263" s="439"/>
      <c r="R263" s="440"/>
      <c r="S263" s="406"/>
      <c r="T263" s="406"/>
      <c r="U263" s="668" t="n">
        <v>5.81</v>
      </c>
      <c r="V263" s="451" t="n">
        <f aca="false">U263/$U$6</f>
        <v>0.806944444444444</v>
      </c>
      <c r="W263" s="743"/>
      <c r="X263" s="451"/>
      <c r="Y263" s="743"/>
      <c r="Z263" s="743"/>
      <c r="AA263" s="744"/>
      <c r="AB263" s="451"/>
      <c r="AC263" s="440"/>
      <c r="AD263" s="465"/>
      <c r="AE263" s="550"/>
      <c r="AF263" s="550"/>
      <c r="AG263" s="465"/>
      <c r="AH263" s="440"/>
      <c r="AI263" s="550"/>
      <c r="AJ263" s="550"/>
      <c r="AK263" s="440"/>
      <c r="AL263" s="458"/>
      <c r="AM263" s="465"/>
      <c r="AN263" s="465"/>
      <c r="AO263" s="458"/>
      <c r="AP263" s="458"/>
      <c r="AQ263" s="550"/>
      <c r="AR263" s="745"/>
      <c r="AS263" s="596"/>
      <c r="AT263" s="745"/>
      <c r="AU263" s="746"/>
      <c r="AV263" s="451"/>
      <c r="AW263" s="747"/>
    </row>
    <row r="264" customFormat="false" ht="15.6" hidden="false" customHeight="false" outlineLevel="0" collapsed="false">
      <c r="A264" s="742" t="n">
        <v>43746</v>
      </c>
      <c r="B264" s="516"/>
      <c r="C264" s="404"/>
      <c r="D264" s="731"/>
      <c r="E264" s="406"/>
      <c r="F264" s="406"/>
      <c r="G264" s="688"/>
      <c r="H264" s="404"/>
      <c r="I264" s="405"/>
      <c r="J264" s="406"/>
      <c r="K264" s="406"/>
      <c r="L264" s="408"/>
      <c r="M264" s="408"/>
      <c r="N264" s="408"/>
      <c r="O264" s="409"/>
      <c r="P264" s="550"/>
      <c r="Q264" s="439"/>
      <c r="R264" s="440"/>
      <c r="S264" s="406"/>
      <c r="T264" s="406"/>
      <c r="U264" s="668" t="n">
        <v>5.57</v>
      </c>
      <c r="V264" s="451" t="n">
        <f aca="false">U264/$U$6</f>
        <v>0.773611111111111</v>
      </c>
      <c r="W264" s="743"/>
      <c r="X264" s="451"/>
      <c r="Y264" s="743"/>
      <c r="Z264" s="743"/>
      <c r="AA264" s="744"/>
      <c r="AB264" s="451"/>
      <c r="AC264" s="440"/>
      <c r="AD264" s="465"/>
      <c r="AE264" s="550"/>
      <c r="AF264" s="550"/>
      <c r="AG264" s="465"/>
      <c r="AH264" s="440"/>
      <c r="AI264" s="550"/>
      <c r="AJ264" s="550"/>
      <c r="AK264" s="440"/>
      <c r="AL264" s="458"/>
      <c r="AM264" s="465"/>
      <c r="AN264" s="465"/>
      <c r="AO264" s="458"/>
      <c r="AP264" s="458"/>
      <c r="AQ264" s="550"/>
      <c r="AR264" s="745"/>
      <c r="AS264" s="596"/>
      <c r="AT264" s="745"/>
      <c r="AU264" s="746"/>
      <c r="AV264" s="451"/>
      <c r="AW264" s="747"/>
    </row>
    <row r="265" customFormat="false" ht="15.6" hidden="false" customHeight="false" outlineLevel="0" collapsed="false">
      <c r="A265" s="742" t="n">
        <v>43747</v>
      </c>
      <c r="B265" s="516"/>
      <c r="C265" s="404"/>
      <c r="D265" s="731"/>
      <c r="E265" s="406"/>
      <c r="F265" s="406"/>
      <c r="G265" s="688"/>
      <c r="H265" s="404"/>
      <c r="I265" s="405"/>
      <c r="J265" s="406"/>
      <c r="K265" s="406"/>
      <c r="L265" s="408"/>
      <c r="M265" s="408"/>
      <c r="N265" s="408"/>
      <c r="O265" s="409"/>
      <c r="P265" s="550"/>
      <c r="Q265" s="439"/>
      <c r="R265" s="440"/>
      <c r="S265" s="406"/>
      <c r="T265" s="406"/>
      <c r="U265" s="668" t="n">
        <v>5.51</v>
      </c>
      <c r="V265" s="451" t="n">
        <f aca="false">U265/$U$6</f>
        <v>0.765277777777778</v>
      </c>
      <c r="W265" s="743"/>
      <c r="X265" s="451"/>
      <c r="Y265" s="743"/>
      <c r="Z265" s="743"/>
      <c r="AA265" s="744"/>
      <c r="AB265" s="451"/>
      <c r="AC265" s="440"/>
      <c r="AD265" s="465"/>
      <c r="AE265" s="550"/>
      <c r="AF265" s="550"/>
      <c r="AG265" s="465"/>
      <c r="AH265" s="440"/>
      <c r="AI265" s="550"/>
      <c r="AJ265" s="550"/>
      <c r="AK265" s="440"/>
      <c r="AL265" s="458"/>
      <c r="AM265" s="465"/>
      <c r="AN265" s="465"/>
      <c r="AO265" s="458"/>
      <c r="AP265" s="458"/>
      <c r="AQ265" s="550"/>
      <c r="AR265" s="745"/>
      <c r="AS265" s="596"/>
      <c r="AT265" s="745"/>
      <c r="AU265" s="746"/>
      <c r="AV265" s="451"/>
      <c r="AW265" s="747"/>
    </row>
    <row r="266" customFormat="false" ht="15.6" hidden="false" customHeight="false" outlineLevel="0" collapsed="false">
      <c r="A266" s="742" t="n">
        <v>43748</v>
      </c>
      <c r="B266" s="516"/>
      <c r="C266" s="404"/>
      <c r="D266" s="731"/>
      <c r="E266" s="406"/>
      <c r="F266" s="406"/>
      <c r="G266" s="688"/>
      <c r="H266" s="404"/>
      <c r="I266" s="405"/>
      <c r="J266" s="406"/>
      <c r="K266" s="406"/>
      <c r="L266" s="408"/>
      <c r="M266" s="408"/>
      <c r="N266" s="408"/>
      <c r="O266" s="409"/>
      <c r="P266" s="550"/>
      <c r="Q266" s="439"/>
      <c r="R266" s="440"/>
      <c r="S266" s="406"/>
      <c r="T266" s="406"/>
      <c r="U266" s="668" t="n">
        <v>5.12</v>
      </c>
      <c r="V266" s="451" t="n">
        <f aca="false">U266/$U$6</f>
        <v>0.711111111111111</v>
      </c>
      <c r="W266" s="743"/>
      <c r="X266" s="451"/>
      <c r="Y266" s="743"/>
      <c r="Z266" s="743"/>
      <c r="AA266" s="744"/>
      <c r="AB266" s="451"/>
      <c r="AC266" s="440"/>
      <c r="AD266" s="465"/>
      <c r="AE266" s="550"/>
      <c r="AF266" s="550"/>
      <c r="AG266" s="465"/>
      <c r="AH266" s="440"/>
      <c r="AI266" s="550"/>
      <c r="AJ266" s="550"/>
      <c r="AK266" s="440"/>
      <c r="AL266" s="458"/>
      <c r="AM266" s="465"/>
      <c r="AN266" s="465"/>
      <c r="AO266" s="458"/>
      <c r="AP266" s="458"/>
      <c r="AQ266" s="550"/>
      <c r="AR266" s="745"/>
      <c r="AS266" s="596"/>
      <c r="AT266" s="745"/>
      <c r="AU266" s="746"/>
      <c r="AV266" s="451"/>
      <c r="AW266" s="747"/>
    </row>
    <row r="267" customFormat="false" ht="15.6" hidden="false" customHeight="false" outlineLevel="0" collapsed="false">
      <c r="A267" s="742" t="n">
        <v>43749</v>
      </c>
      <c r="B267" s="516"/>
      <c r="C267" s="404"/>
      <c r="D267" s="731"/>
      <c r="E267" s="406"/>
      <c r="F267" s="406"/>
      <c r="G267" s="688"/>
      <c r="H267" s="404"/>
      <c r="I267" s="405"/>
      <c r="J267" s="406"/>
      <c r="K267" s="406"/>
      <c r="L267" s="408"/>
      <c r="M267" s="408"/>
      <c r="N267" s="408"/>
      <c r="O267" s="409"/>
      <c r="P267" s="550"/>
      <c r="Q267" s="439"/>
      <c r="R267" s="440"/>
      <c r="S267" s="406"/>
      <c r="T267" s="406"/>
      <c r="U267" s="668" t="n">
        <v>5.15</v>
      </c>
      <c r="V267" s="451" t="n">
        <f aca="false">U267/$U$6</f>
        <v>0.715277777777778</v>
      </c>
      <c r="W267" s="743"/>
      <c r="X267" s="451"/>
      <c r="Y267" s="743"/>
      <c r="Z267" s="743"/>
      <c r="AA267" s="744"/>
      <c r="AB267" s="451"/>
      <c r="AC267" s="440"/>
      <c r="AD267" s="465"/>
      <c r="AE267" s="550"/>
      <c r="AF267" s="550"/>
      <c r="AG267" s="465"/>
      <c r="AH267" s="440"/>
      <c r="AI267" s="550"/>
      <c r="AJ267" s="550"/>
      <c r="AK267" s="440"/>
      <c r="AL267" s="458"/>
      <c r="AM267" s="465"/>
      <c r="AN267" s="465"/>
      <c r="AO267" s="458"/>
      <c r="AP267" s="458"/>
      <c r="AQ267" s="550"/>
      <c r="AR267" s="745"/>
      <c r="AS267" s="596"/>
      <c r="AT267" s="745"/>
      <c r="AU267" s="746"/>
      <c r="AV267" s="451"/>
      <c r="AW267" s="747"/>
    </row>
    <row r="268" customFormat="false" ht="15.6" hidden="false" customHeight="false" outlineLevel="0" collapsed="false">
      <c r="A268" s="742" t="n">
        <v>43750</v>
      </c>
      <c r="B268" s="516"/>
      <c r="C268" s="404"/>
      <c r="D268" s="731"/>
      <c r="E268" s="406"/>
      <c r="F268" s="406"/>
      <c r="G268" s="688"/>
      <c r="H268" s="404"/>
      <c r="I268" s="405"/>
      <c r="J268" s="406"/>
      <c r="K268" s="406"/>
      <c r="L268" s="408"/>
      <c r="M268" s="408"/>
      <c r="N268" s="408"/>
      <c r="O268" s="409"/>
      <c r="P268" s="550"/>
      <c r="Q268" s="439"/>
      <c r="R268" s="440"/>
      <c r="S268" s="406"/>
      <c r="T268" s="406"/>
      <c r="U268" s="668" t="n">
        <v>4.74</v>
      </c>
      <c r="V268" s="451" t="n">
        <f aca="false">U268/$U$6</f>
        <v>0.658333333333333</v>
      </c>
      <c r="W268" s="743"/>
      <c r="X268" s="451"/>
      <c r="Y268" s="743"/>
      <c r="Z268" s="743"/>
      <c r="AA268" s="744"/>
      <c r="AB268" s="451"/>
      <c r="AC268" s="440"/>
      <c r="AD268" s="465"/>
      <c r="AE268" s="550"/>
      <c r="AF268" s="550"/>
      <c r="AG268" s="465"/>
      <c r="AH268" s="440"/>
      <c r="AI268" s="550"/>
      <c r="AJ268" s="550"/>
      <c r="AK268" s="440"/>
      <c r="AL268" s="458"/>
      <c r="AM268" s="465"/>
      <c r="AN268" s="465"/>
      <c r="AO268" s="458"/>
      <c r="AP268" s="458"/>
      <c r="AQ268" s="550"/>
      <c r="AR268" s="745"/>
      <c r="AS268" s="596"/>
      <c r="AT268" s="745"/>
      <c r="AU268" s="746"/>
      <c r="AV268" s="451"/>
      <c r="AW268" s="747"/>
    </row>
    <row r="269" customFormat="false" ht="15.6" hidden="false" customHeight="false" outlineLevel="0" collapsed="false">
      <c r="A269" s="749" t="n">
        <v>43751</v>
      </c>
      <c r="B269" s="601"/>
      <c r="C269" s="489"/>
      <c r="D269" s="750"/>
      <c r="E269" s="491"/>
      <c r="F269" s="491"/>
      <c r="G269" s="755"/>
      <c r="H269" s="489"/>
      <c r="I269" s="490"/>
      <c r="J269" s="491"/>
      <c r="K269" s="491"/>
      <c r="L269" s="492"/>
      <c r="M269" s="492"/>
      <c r="N269" s="492"/>
      <c r="O269" s="493"/>
      <c r="P269" s="551"/>
      <c r="Q269" s="494"/>
      <c r="R269" s="495"/>
      <c r="S269" s="491"/>
      <c r="T269" s="491"/>
      <c r="U269" s="678" t="n">
        <v>4.71</v>
      </c>
      <c r="V269" s="500" t="n">
        <f aca="false">U269/$U$6</f>
        <v>0.654166666666667</v>
      </c>
      <c r="W269" s="751"/>
      <c r="X269" s="500"/>
      <c r="Y269" s="751"/>
      <c r="Z269" s="751"/>
      <c r="AA269" s="551"/>
      <c r="AB269" s="500"/>
      <c r="AC269" s="495"/>
      <c r="AD269" s="508"/>
      <c r="AE269" s="551"/>
      <c r="AF269" s="551"/>
      <c r="AG269" s="508"/>
      <c r="AH269" s="495"/>
      <c r="AI269" s="551"/>
      <c r="AJ269" s="551"/>
      <c r="AK269" s="495"/>
      <c r="AL269" s="504"/>
      <c r="AM269" s="508"/>
      <c r="AN269" s="508"/>
      <c r="AO269" s="504"/>
      <c r="AP269" s="504"/>
      <c r="AQ269" s="551"/>
      <c r="AR269" s="508"/>
      <c r="AS269" s="495"/>
      <c r="AT269" s="508"/>
      <c r="AU269" s="752"/>
      <c r="AV269" s="500"/>
      <c r="AW269" s="753"/>
    </row>
    <row r="270" customFormat="false" ht="15.6" hidden="false" customHeight="false" outlineLevel="0" collapsed="false">
      <c r="A270" s="742" t="n">
        <v>43752</v>
      </c>
      <c r="B270" s="516"/>
      <c r="C270" s="404"/>
      <c r="D270" s="731"/>
      <c r="E270" s="406"/>
      <c r="F270" s="406"/>
      <c r="G270" s="688"/>
      <c r="H270" s="404"/>
      <c r="I270" s="405"/>
      <c r="J270" s="406"/>
      <c r="K270" s="406"/>
      <c r="L270" s="408"/>
      <c r="M270" s="408"/>
      <c r="N270" s="408"/>
      <c r="O270" s="409"/>
      <c r="P270" s="550"/>
      <c r="Q270" s="439"/>
      <c r="R270" s="440"/>
      <c r="S270" s="406"/>
      <c r="T270" s="406"/>
      <c r="U270" s="668" t="n">
        <v>5.11</v>
      </c>
      <c r="V270" s="451" t="n">
        <f aca="false">U270/$U$6</f>
        <v>0.709722222222222</v>
      </c>
      <c r="W270" s="743"/>
      <c r="X270" s="451"/>
      <c r="Y270" s="743"/>
      <c r="Z270" s="743"/>
      <c r="AA270" s="744"/>
      <c r="AB270" s="451"/>
      <c r="AC270" s="440"/>
      <c r="AD270" s="465"/>
      <c r="AE270" s="550"/>
      <c r="AF270" s="550"/>
      <c r="AG270" s="465"/>
      <c r="AH270" s="440"/>
      <c r="AI270" s="550"/>
      <c r="AJ270" s="550"/>
      <c r="AK270" s="440"/>
      <c r="AL270" s="458"/>
      <c r="AM270" s="465"/>
      <c r="AN270" s="465"/>
      <c r="AO270" s="458"/>
      <c r="AP270" s="458"/>
      <c r="AQ270" s="550"/>
      <c r="AR270" s="745"/>
      <c r="AS270" s="596"/>
      <c r="AT270" s="745"/>
      <c r="AU270" s="746"/>
      <c r="AV270" s="451"/>
      <c r="AW270" s="747"/>
    </row>
    <row r="271" customFormat="false" ht="15.6" hidden="false" customHeight="false" outlineLevel="0" collapsed="false">
      <c r="A271" s="742" t="n">
        <v>43753</v>
      </c>
      <c r="B271" s="516"/>
      <c r="C271" s="404"/>
      <c r="D271" s="731"/>
      <c r="E271" s="406"/>
      <c r="F271" s="406"/>
      <c r="G271" s="688"/>
      <c r="H271" s="404"/>
      <c r="I271" s="405"/>
      <c r="J271" s="406"/>
      <c r="K271" s="406"/>
      <c r="L271" s="408"/>
      <c r="M271" s="408"/>
      <c r="N271" s="408"/>
      <c r="O271" s="409"/>
      <c r="P271" s="550"/>
      <c r="Q271" s="439"/>
      <c r="R271" s="440"/>
      <c r="S271" s="406"/>
      <c r="T271" s="406"/>
      <c r="U271" s="668" t="n">
        <v>4.95</v>
      </c>
      <c r="V271" s="451" t="n">
        <f aca="false">U271/$U$6</f>
        <v>0.6875</v>
      </c>
      <c r="W271" s="743"/>
      <c r="X271" s="451"/>
      <c r="Y271" s="743"/>
      <c r="Z271" s="743"/>
      <c r="AA271" s="744"/>
      <c r="AB271" s="451"/>
      <c r="AC271" s="440"/>
      <c r="AD271" s="465"/>
      <c r="AE271" s="550"/>
      <c r="AF271" s="550"/>
      <c r="AG271" s="465"/>
      <c r="AH271" s="440"/>
      <c r="AI271" s="550"/>
      <c r="AJ271" s="550"/>
      <c r="AK271" s="440"/>
      <c r="AL271" s="458"/>
      <c r="AM271" s="465"/>
      <c r="AN271" s="465"/>
      <c r="AO271" s="458"/>
      <c r="AP271" s="458"/>
      <c r="AQ271" s="550"/>
      <c r="AR271" s="745"/>
      <c r="AS271" s="596"/>
      <c r="AT271" s="745"/>
      <c r="AU271" s="746"/>
      <c r="AV271" s="451"/>
      <c r="AW271" s="747"/>
    </row>
    <row r="272" customFormat="false" ht="15.6" hidden="false" customHeight="false" outlineLevel="0" collapsed="false">
      <c r="A272" s="742" t="n">
        <v>43754</v>
      </c>
      <c r="B272" s="516"/>
      <c r="C272" s="404"/>
      <c r="D272" s="731"/>
      <c r="E272" s="406"/>
      <c r="F272" s="406"/>
      <c r="G272" s="688"/>
      <c r="H272" s="404"/>
      <c r="I272" s="405"/>
      <c r="J272" s="406"/>
      <c r="K272" s="406"/>
      <c r="L272" s="408"/>
      <c r="M272" s="408"/>
      <c r="N272" s="408"/>
      <c r="O272" s="409"/>
      <c r="P272" s="550"/>
      <c r="Q272" s="439"/>
      <c r="R272" s="440"/>
      <c r="S272" s="406"/>
      <c r="T272" s="406"/>
      <c r="U272" s="668" t="n">
        <v>5.37</v>
      </c>
      <c r="V272" s="451" t="n">
        <f aca="false">U272/$U$6</f>
        <v>0.745833333333333</v>
      </c>
      <c r="W272" s="743"/>
      <c r="X272" s="451"/>
      <c r="Y272" s="743"/>
      <c r="Z272" s="743"/>
      <c r="AA272" s="744"/>
      <c r="AB272" s="451"/>
      <c r="AC272" s="440"/>
      <c r="AD272" s="465"/>
      <c r="AE272" s="550"/>
      <c r="AF272" s="550"/>
      <c r="AG272" s="465"/>
      <c r="AH272" s="440"/>
      <c r="AI272" s="550"/>
      <c r="AJ272" s="550"/>
      <c r="AK272" s="440"/>
      <c r="AL272" s="458"/>
      <c r="AM272" s="465"/>
      <c r="AN272" s="465"/>
      <c r="AO272" s="458"/>
      <c r="AP272" s="458"/>
      <c r="AQ272" s="550"/>
      <c r="AR272" s="745"/>
      <c r="AS272" s="596"/>
      <c r="AT272" s="745"/>
      <c r="AU272" s="746"/>
      <c r="AV272" s="451"/>
      <c r="AW272" s="747"/>
    </row>
    <row r="273" customFormat="false" ht="15.6" hidden="false" customHeight="false" outlineLevel="0" collapsed="false">
      <c r="A273" s="742" t="n">
        <v>43755</v>
      </c>
      <c r="B273" s="516"/>
      <c r="C273" s="404"/>
      <c r="D273" s="731"/>
      <c r="E273" s="406"/>
      <c r="F273" s="406"/>
      <c r="G273" s="688"/>
      <c r="H273" s="404"/>
      <c r="I273" s="405"/>
      <c r="J273" s="406"/>
      <c r="K273" s="406"/>
      <c r="L273" s="408"/>
      <c r="M273" s="408"/>
      <c r="N273" s="408"/>
      <c r="O273" s="409"/>
      <c r="P273" s="550"/>
      <c r="Q273" s="439"/>
      <c r="R273" s="440"/>
      <c r="S273" s="406"/>
      <c r="T273" s="406"/>
      <c r="U273" s="668" t="n">
        <v>5.12</v>
      </c>
      <c r="V273" s="451" t="n">
        <f aca="false">U273/$U$6</f>
        <v>0.711111111111111</v>
      </c>
      <c r="W273" s="743"/>
      <c r="X273" s="451"/>
      <c r="Y273" s="743"/>
      <c r="Z273" s="743"/>
      <c r="AA273" s="744"/>
      <c r="AB273" s="451"/>
      <c r="AC273" s="440"/>
      <c r="AD273" s="465"/>
      <c r="AE273" s="550"/>
      <c r="AF273" s="550"/>
      <c r="AG273" s="465"/>
      <c r="AH273" s="440"/>
      <c r="AI273" s="550"/>
      <c r="AJ273" s="550"/>
      <c r="AK273" s="440"/>
      <c r="AL273" s="458"/>
      <c r="AM273" s="465"/>
      <c r="AN273" s="465"/>
      <c r="AO273" s="458"/>
      <c r="AP273" s="458"/>
      <c r="AQ273" s="550"/>
      <c r="AR273" s="745"/>
      <c r="AS273" s="596"/>
      <c r="AT273" s="745"/>
      <c r="AU273" s="746"/>
      <c r="AV273" s="451"/>
      <c r="AW273" s="747"/>
    </row>
    <row r="274" customFormat="false" ht="15.6" hidden="false" customHeight="false" outlineLevel="0" collapsed="false">
      <c r="A274" s="742" t="n">
        <v>43756</v>
      </c>
      <c r="B274" s="516"/>
      <c r="C274" s="404"/>
      <c r="D274" s="731"/>
      <c r="E274" s="406"/>
      <c r="F274" s="406"/>
      <c r="G274" s="688"/>
      <c r="H274" s="404"/>
      <c r="I274" s="405"/>
      <c r="J274" s="406"/>
      <c r="K274" s="406"/>
      <c r="L274" s="408"/>
      <c r="M274" s="408"/>
      <c r="N274" s="408"/>
      <c r="O274" s="409"/>
      <c r="P274" s="550"/>
      <c r="Q274" s="439"/>
      <c r="R274" s="440"/>
      <c r="S274" s="406"/>
      <c r="T274" s="406"/>
      <c r="U274" s="668" t="n">
        <v>4.94</v>
      </c>
      <c r="V274" s="451" t="n">
        <f aca="false">U274/$U$6</f>
        <v>0.686111111111111</v>
      </c>
      <c r="W274" s="743"/>
      <c r="X274" s="451"/>
      <c r="Y274" s="743"/>
      <c r="Z274" s="743"/>
      <c r="AA274" s="744"/>
      <c r="AB274" s="451"/>
      <c r="AC274" s="440"/>
      <c r="AD274" s="465"/>
      <c r="AE274" s="550"/>
      <c r="AF274" s="550"/>
      <c r="AG274" s="465"/>
      <c r="AH274" s="440"/>
      <c r="AI274" s="550"/>
      <c r="AJ274" s="550"/>
      <c r="AK274" s="440"/>
      <c r="AL274" s="458"/>
      <c r="AM274" s="465"/>
      <c r="AN274" s="465"/>
      <c r="AO274" s="458"/>
      <c r="AP274" s="458"/>
      <c r="AQ274" s="550"/>
      <c r="AR274" s="745"/>
      <c r="AS274" s="596"/>
      <c r="AT274" s="745"/>
      <c r="AU274" s="746"/>
      <c r="AV274" s="451"/>
      <c r="AW274" s="747"/>
    </row>
    <row r="275" customFormat="false" ht="15.6" hidden="false" customHeight="false" outlineLevel="0" collapsed="false">
      <c r="A275" s="742" t="n">
        <v>43757</v>
      </c>
      <c r="B275" s="516"/>
      <c r="C275" s="404"/>
      <c r="D275" s="731"/>
      <c r="E275" s="406"/>
      <c r="F275" s="406"/>
      <c r="G275" s="688"/>
      <c r="H275" s="404"/>
      <c r="I275" s="405"/>
      <c r="J275" s="406"/>
      <c r="K275" s="406"/>
      <c r="L275" s="408"/>
      <c r="M275" s="408"/>
      <c r="N275" s="408"/>
      <c r="O275" s="409"/>
      <c r="P275" s="550"/>
      <c r="Q275" s="439"/>
      <c r="R275" s="440"/>
      <c r="S275" s="406"/>
      <c r="T275" s="406"/>
      <c r="U275" s="668" t="n">
        <v>4.87</v>
      </c>
      <c r="V275" s="451" t="n">
        <f aca="false">U275/$U$6</f>
        <v>0.676388888888889</v>
      </c>
      <c r="W275" s="743"/>
      <c r="X275" s="451"/>
      <c r="Y275" s="743"/>
      <c r="Z275" s="743"/>
      <c r="AA275" s="744"/>
      <c r="AB275" s="451"/>
      <c r="AC275" s="440"/>
      <c r="AD275" s="465"/>
      <c r="AE275" s="550"/>
      <c r="AF275" s="550"/>
      <c r="AG275" s="465"/>
      <c r="AH275" s="440"/>
      <c r="AI275" s="550"/>
      <c r="AJ275" s="550"/>
      <c r="AK275" s="440"/>
      <c r="AL275" s="458"/>
      <c r="AM275" s="465"/>
      <c r="AN275" s="465"/>
      <c r="AO275" s="458"/>
      <c r="AP275" s="458"/>
      <c r="AQ275" s="550"/>
      <c r="AR275" s="745"/>
      <c r="AS275" s="596"/>
      <c r="AT275" s="745"/>
      <c r="AU275" s="746"/>
      <c r="AV275" s="451"/>
      <c r="AW275" s="747"/>
    </row>
    <row r="276" customFormat="false" ht="15.6" hidden="false" customHeight="false" outlineLevel="0" collapsed="false">
      <c r="A276" s="749" t="n">
        <v>43758</v>
      </c>
      <c r="B276" s="601"/>
      <c r="C276" s="489"/>
      <c r="D276" s="750"/>
      <c r="E276" s="491"/>
      <c r="F276" s="491"/>
      <c r="G276" s="755"/>
      <c r="H276" s="489"/>
      <c r="I276" s="490"/>
      <c r="J276" s="491"/>
      <c r="K276" s="491"/>
      <c r="L276" s="492"/>
      <c r="M276" s="492"/>
      <c r="N276" s="492"/>
      <c r="O276" s="493"/>
      <c r="P276" s="551"/>
      <c r="Q276" s="494"/>
      <c r="R276" s="495"/>
      <c r="S276" s="491"/>
      <c r="T276" s="491"/>
      <c r="U276" s="678" t="n">
        <v>4.67</v>
      </c>
      <c r="V276" s="500" t="n">
        <f aca="false">U276/$U$6</f>
        <v>0.648611111111111</v>
      </c>
      <c r="W276" s="751"/>
      <c r="X276" s="500"/>
      <c r="Y276" s="751"/>
      <c r="Z276" s="751"/>
      <c r="AA276" s="551"/>
      <c r="AB276" s="500"/>
      <c r="AC276" s="495"/>
      <c r="AD276" s="508"/>
      <c r="AE276" s="551"/>
      <c r="AF276" s="551"/>
      <c r="AG276" s="508"/>
      <c r="AH276" s="495"/>
      <c r="AI276" s="551"/>
      <c r="AJ276" s="551"/>
      <c r="AK276" s="495"/>
      <c r="AL276" s="504"/>
      <c r="AM276" s="508"/>
      <c r="AN276" s="508"/>
      <c r="AO276" s="504"/>
      <c r="AP276" s="504"/>
      <c r="AQ276" s="551"/>
      <c r="AR276" s="508"/>
      <c r="AS276" s="495"/>
      <c r="AT276" s="508"/>
      <c r="AU276" s="752"/>
      <c r="AV276" s="500"/>
      <c r="AW276" s="753"/>
    </row>
    <row r="277" customFormat="false" ht="15.6" hidden="false" customHeight="false" outlineLevel="0" collapsed="false">
      <c r="A277" s="742" t="n">
        <v>43759</v>
      </c>
      <c r="B277" s="516"/>
      <c r="C277" s="404"/>
      <c r="D277" s="731"/>
      <c r="E277" s="406"/>
      <c r="F277" s="406"/>
      <c r="G277" s="688"/>
      <c r="H277" s="404"/>
      <c r="I277" s="405"/>
      <c r="J277" s="406"/>
      <c r="K277" s="406"/>
      <c r="L277" s="408"/>
      <c r="M277" s="408"/>
      <c r="N277" s="408"/>
      <c r="O277" s="409"/>
      <c r="P277" s="550"/>
      <c r="Q277" s="439"/>
      <c r="R277" s="440"/>
      <c r="S277" s="406"/>
      <c r="T277" s="406"/>
      <c r="U277" s="668" t="n">
        <v>4.24</v>
      </c>
      <c r="V277" s="451" t="n">
        <f aca="false">U277/$U$6</f>
        <v>0.588888888888889</v>
      </c>
      <c r="W277" s="743"/>
      <c r="X277" s="451"/>
      <c r="Y277" s="743"/>
      <c r="Z277" s="743"/>
      <c r="AA277" s="744"/>
      <c r="AB277" s="451"/>
      <c r="AC277" s="440"/>
      <c r="AD277" s="465"/>
      <c r="AE277" s="550"/>
      <c r="AF277" s="550"/>
      <c r="AG277" s="465"/>
      <c r="AH277" s="440"/>
      <c r="AI277" s="550"/>
      <c r="AJ277" s="550"/>
      <c r="AK277" s="440"/>
      <c r="AL277" s="458"/>
      <c r="AM277" s="465"/>
      <c r="AN277" s="465"/>
      <c r="AO277" s="458"/>
      <c r="AP277" s="458"/>
      <c r="AQ277" s="550"/>
      <c r="AR277" s="745"/>
      <c r="AS277" s="596"/>
      <c r="AT277" s="745"/>
      <c r="AU277" s="746"/>
      <c r="AV277" s="451"/>
      <c r="AW277" s="747"/>
    </row>
    <row r="278" customFormat="false" ht="15.6" hidden="false" customHeight="false" outlineLevel="0" collapsed="false">
      <c r="A278" s="742" t="n">
        <v>43760</v>
      </c>
      <c r="B278" s="516"/>
      <c r="C278" s="404"/>
      <c r="D278" s="731"/>
      <c r="E278" s="406"/>
      <c r="F278" s="406"/>
      <c r="G278" s="688"/>
      <c r="H278" s="404"/>
      <c r="I278" s="405"/>
      <c r="J278" s="406"/>
      <c r="K278" s="406"/>
      <c r="L278" s="408"/>
      <c r="M278" s="408"/>
      <c r="N278" s="408"/>
      <c r="O278" s="409"/>
      <c r="P278" s="550"/>
      <c r="Q278" s="439"/>
      <c r="R278" s="440"/>
      <c r="S278" s="406"/>
      <c r="T278" s="406"/>
      <c r="U278" s="668" t="n">
        <v>3.77</v>
      </c>
      <c r="V278" s="451" t="n">
        <f aca="false">U278/$U$6</f>
        <v>0.523611111111111</v>
      </c>
      <c r="W278" s="743"/>
      <c r="X278" s="451"/>
      <c r="Y278" s="743"/>
      <c r="Z278" s="743"/>
      <c r="AA278" s="744"/>
      <c r="AB278" s="451"/>
      <c r="AC278" s="440"/>
      <c r="AD278" s="465"/>
      <c r="AE278" s="550"/>
      <c r="AF278" s="550"/>
      <c r="AG278" s="465"/>
      <c r="AH278" s="440"/>
      <c r="AI278" s="550"/>
      <c r="AJ278" s="550"/>
      <c r="AK278" s="440"/>
      <c r="AL278" s="458"/>
      <c r="AM278" s="465"/>
      <c r="AN278" s="465"/>
      <c r="AO278" s="458"/>
      <c r="AP278" s="458"/>
      <c r="AQ278" s="550"/>
      <c r="AR278" s="745"/>
      <c r="AS278" s="596"/>
      <c r="AT278" s="745"/>
      <c r="AU278" s="746"/>
      <c r="AV278" s="451"/>
      <c r="AW278" s="747"/>
    </row>
    <row r="279" customFormat="false" ht="15.6" hidden="false" customHeight="false" outlineLevel="0" collapsed="false">
      <c r="A279" s="742" t="n">
        <v>43761</v>
      </c>
      <c r="B279" s="516"/>
      <c r="C279" s="404"/>
      <c r="D279" s="731"/>
      <c r="E279" s="406"/>
      <c r="F279" s="406"/>
      <c r="G279" s="688"/>
      <c r="H279" s="404"/>
      <c r="I279" s="405"/>
      <c r="J279" s="406"/>
      <c r="K279" s="406"/>
      <c r="L279" s="408"/>
      <c r="M279" s="408"/>
      <c r="N279" s="408"/>
      <c r="O279" s="409"/>
      <c r="P279" s="550"/>
      <c r="Q279" s="439"/>
      <c r="R279" s="440"/>
      <c r="S279" s="406"/>
      <c r="T279" s="406"/>
      <c r="U279" s="668" t="n">
        <v>3.69</v>
      </c>
      <c r="V279" s="451" t="n">
        <f aca="false">U279/$U$6</f>
        <v>0.5125</v>
      </c>
      <c r="W279" s="743"/>
      <c r="X279" s="451"/>
      <c r="Y279" s="743"/>
      <c r="Z279" s="743"/>
      <c r="AA279" s="744"/>
      <c r="AB279" s="451"/>
      <c r="AC279" s="440"/>
      <c r="AD279" s="465"/>
      <c r="AE279" s="550"/>
      <c r="AF279" s="550"/>
      <c r="AG279" s="465"/>
      <c r="AH279" s="440"/>
      <c r="AI279" s="550"/>
      <c r="AJ279" s="550"/>
      <c r="AK279" s="440"/>
      <c r="AL279" s="458"/>
      <c r="AM279" s="465"/>
      <c r="AN279" s="465"/>
      <c r="AO279" s="458"/>
      <c r="AP279" s="458"/>
      <c r="AQ279" s="550"/>
      <c r="AR279" s="745"/>
      <c r="AS279" s="596"/>
      <c r="AT279" s="745"/>
      <c r="AU279" s="746"/>
      <c r="AV279" s="451"/>
      <c r="AW279" s="747"/>
    </row>
    <row r="280" customFormat="false" ht="15.6" hidden="false" customHeight="false" outlineLevel="0" collapsed="false">
      <c r="A280" s="742" t="n">
        <v>43762</v>
      </c>
      <c r="B280" s="516"/>
      <c r="C280" s="404"/>
      <c r="D280" s="731"/>
      <c r="E280" s="406"/>
      <c r="F280" s="406"/>
      <c r="G280" s="688"/>
      <c r="H280" s="404"/>
      <c r="I280" s="405"/>
      <c r="J280" s="406"/>
      <c r="K280" s="406"/>
      <c r="L280" s="408"/>
      <c r="M280" s="408"/>
      <c r="N280" s="408"/>
      <c r="O280" s="409"/>
      <c r="P280" s="550"/>
      <c r="Q280" s="439"/>
      <c r="R280" s="440"/>
      <c r="S280" s="406"/>
      <c r="T280" s="406"/>
      <c r="U280" s="668" t="n">
        <v>3.55</v>
      </c>
      <c r="V280" s="451" t="n">
        <f aca="false">U280/$U$6</f>
        <v>0.493055555555556</v>
      </c>
      <c r="W280" s="743"/>
      <c r="X280" s="451"/>
      <c r="Y280" s="743"/>
      <c r="Z280" s="743"/>
      <c r="AA280" s="744"/>
      <c r="AB280" s="451"/>
      <c r="AC280" s="440"/>
      <c r="AD280" s="465"/>
      <c r="AE280" s="550"/>
      <c r="AF280" s="550"/>
      <c r="AG280" s="465"/>
      <c r="AH280" s="440"/>
      <c r="AI280" s="550"/>
      <c r="AJ280" s="550"/>
      <c r="AK280" s="440"/>
      <c r="AL280" s="458"/>
      <c r="AM280" s="465"/>
      <c r="AN280" s="465"/>
      <c r="AO280" s="458"/>
      <c r="AP280" s="458"/>
      <c r="AQ280" s="550"/>
      <c r="AR280" s="745"/>
      <c r="AS280" s="596"/>
      <c r="AT280" s="745"/>
      <c r="AU280" s="746"/>
      <c r="AV280" s="451"/>
      <c r="AW280" s="747"/>
    </row>
    <row r="281" customFormat="false" ht="15.6" hidden="false" customHeight="false" outlineLevel="0" collapsed="false">
      <c r="A281" s="742" t="n">
        <v>43763</v>
      </c>
      <c r="B281" s="516"/>
      <c r="C281" s="404"/>
      <c r="D281" s="731"/>
      <c r="E281" s="406"/>
      <c r="F281" s="406"/>
      <c r="G281" s="688"/>
      <c r="H281" s="404"/>
      <c r="I281" s="405"/>
      <c r="J281" s="406"/>
      <c r="K281" s="406"/>
      <c r="L281" s="408"/>
      <c r="M281" s="408"/>
      <c r="N281" s="408"/>
      <c r="O281" s="409"/>
      <c r="P281" s="550"/>
      <c r="Q281" s="439"/>
      <c r="R281" s="440"/>
      <c r="S281" s="406"/>
      <c r="T281" s="406"/>
      <c r="U281" s="668" t="n">
        <v>3.73</v>
      </c>
      <c r="V281" s="451" t="n">
        <f aca="false">U281/$U$6</f>
        <v>0.518055555555555</v>
      </c>
      <c r="W281" s="743"/>
      <c r="X281" s="451"/>
      <c r="Y281" s="743"/>
      <c r="Z281" s="743"/>
      <c r="AA281" s="744"/>
      <c r="AB281" s="451"/>
      <c r="AC281" s="440"/>
      <c r="AD281" s="465"/>
      <c r="AE281" s="550"/>
      <c r="AF281" s="550"/>
      <c r="AG281" s="465"/>
      <c r="AH281" s="440"/>
      <c r="AI281" s="550"/>
      <c r="AJ281" s="550"/>
      <c r="AK281" s="440"/>
      <c r="AL281" s="458"/>
      <c r="AM281" s="465"/>
      <c r="AN281" s="465"/>
      <c r="AO281" s="458"/>
      <c r="AP281" s="458"/>
      <c r="AQ281" s="550"/>
      <c r="AR281" s="745"/>
      <c r="AS281" s="596"/>
      <c r="AT281" s="745"/>
      <c r="AU281" s="746"/>
      <c r="AV281" s="451"/>
      <c r="AW281" s="747"/>
    </row>
    <row r="282" customFormat="false" ht="15.6" hidden="false" customHeight="false" outlineLevel="0" collapsed="false">
      <c r="A282" s="742" t="n">
        <v>43764</v>
      </c>
      <c r="B282" s="516"/>
      <c r="C282" s="404"/>
      <c r="D282" s="731"/>
      <c r="E282" s="406"/>
      <c r="F282" s="406"/>
      <c r="G282" s="688"/>
      <c r="H282" s="404"/>
      <c r="I282" s="405"/>
      <c r="J282" s="406"/>
      <c r="K282" s="406"/>
      <c r="L282" s="408"/>
      <c r="M282" s="408"/>
      <c r="N282" s="408"/>
      <c r="O282" s="409"/>
      <c r="P282" s="550"/>
      <c r="Q282" s="439"/>
      <c r="R282" s="440"/>
      <c r="S282" s="406"/>
      <c r="T282" s="406"/>
      <c r="U282" s="668" t="n">
        <v>3.92</v>
      </c>
      <c r="V282" s="451" t="n">
        <f aca="false">U282/$U$6</f>
        <v>0.544444444444444</v>
      </c>
      <c r="W282" s="743"/>
      <c r="X282" s="451"/>
      <c r="Y282" s="743"/>
      <c r="Z282" s="743"/>
      <c r="AA282" s="744"/>
      <c r="AB282" s="451"/>
      <c r="AC282" s="440"/>
      <c r="AD282" s="465"/>
      <c r="AE282" s="550"/>
      <c r="AF282" s="550"/>
      <c r="AG282" s="465"/>
      <c r="AH282" s="440"/>
      <c r="AI282" s="550"/>
      <c r="AJ282" s="550"/>
      <c r="AK282" s="440"/>
      <c r="AL282" s="458"/>
      <c r="AM282" s="465"/>
      <c r="AN282" s="465"/>
      <c r="AO282" s="458"/>
      <c r="AP282" s="458"/>
      <c r="AQ282" s="550"/>
      <c r="AR282" s="745"/>
      <c r="AS282" s="596"/>
      <c r="AT282" s="745"/>
      <c r="AU282" s="746"/>
      <c r="AV282" s="451"/>
      <c r="AW282" s="747"/>
    </row>
    <row r="283" customFormat="false" ht="15.6" hidden="false" customHeight="false" outlineLevel="0" collapsed="false">
      <c r="A283" s="749" t="n">
        <v>43765</v>
      </c>
      <c r="B283" s="601"/>
      <c r="C283" s="489"/>
      <c r="D283" s="750"/>
      <c r="E283" s="491"/>
      <c r="F283" s="491"/>
      <c r="G283" s="755"/>
      <c r="H283" s="489"/>
      <c r="I283" s="490"/>
      <c r="J283" s="491"/>
      <c r="K283" s="491"/>
      <c r="L283" s="492"/>
      <c r="M283" s="492"/>
      <c r="N283" s="492"/>
      <c r="O283" s="493"/>
      <c r="P283" s="551"/>
      <c r="Q283" s="494"/>
      <c r="R283" s="495"/>
      <c r="S283" s="491"/>
      <c r="T283" s="491"/>
      <c r="U283" s="678" t="n">
        <v>4.01</v>
      </c>
      <c r="V283" s="500" t="n">
        <f aca="false">U283/$U$6</f>
        <v>0.556944444444444</v>
      </c>
      <c r="W283" s="751"/>
      <c r="X283" s="500"/>
      <c r="Y283" s="751"/>
      <c r="Z283" s="751"/>
      <c r="AA283" s="551"/>
      <c r="AB283" s="500"/>
      <c r="AC283" s="495"/>
      <c r="AD283" s="508"/>
      <c r="AE283" s="551"/>
      <c r="AF283" s="551"/>
      <c r="AG283" s="508"/>
      <c r="AH283" s="495"/>
      <c r="AI283" s="551"/>
      <c r="AJ283" s="551"/>
      <c r="AK283" s="495"/>
      <c r="AL283" s="504"/>
      <c r="AM283" s="508"/>
      <c r="AN283" s="508"/>
      <c r="AO283" s="504"/>
      <c r="AP283" s="504"/>
      <c r="AQ283" s="551"/>
      <c r="AR283" s="508"/>
      <c r="AS283" s="495"/>
      <c r="AT283" s="508"/>
      <c r="AU283" s="752"/>
      <c r="AV283" s="500"/>
      <c r="AW283" s="753"/>
    </row>
    <row r="284" customFormat="false" ht="15.6" hidden="false" customHeight="false" outlineLevel="0" collapsed="false">
      <c r="A284" s="742" t="n">
        <v>43766</v>
      </c>
      <c r="B284" s="516"/>
      <c r="C284" s="404"/>
      <c r="D284" s="731"/>
      <c r="E284" s="406"/>
      <c r="F284" s="406"/>
      <c r="G284" s="688"/>
      <c r="H284" s="404"/>
      <c r="I284" s="405"/>
      <c r="J284" s="406"/>
      <c r="K284" s="406"/>
      <c r="L284" s="408"/>
      <c r="M284" s="408"/>
      <c r="N284" s="408"/>
      <c r="O284" s="409"/>
      <c r="P284" s="550"/>
      <c r="Q284" s="439"/>
      <c r="R284" s="440"/>
      <c r="S284" s="406"/>
      <c r="T284" s="406"/>
      <c r="U284" s="668" t="n">
        <v>3.75</v>
      </c>
      <c r="V284" s="451" t="n">
        <f aca="false">U284/$U$6</f>
        <v>0.520833333333333</v>
      </c>
      <c r="W284" s="743"/>
      <c r="X284" s="451"/>
      <c r="Y284" s="743"/>
      <c r="Z284" s="743"/>
      <c r="AA284" s="744"/>
      <c r="AB284" s="451"/>
      <c r="AC284" s="440"/>
      <c r="AD284" s="465"/>
      <c r="AE284" s="550"/>
      <c r="AF284" s="550"/>
      <c r="AG284" s="465"/>
      <c r="AH284" s="440"/>
      <c r="AI284" s="550"/>
      <c r="AJ284" s="550"/>
      <c r="AK284" s="440"/>
      <c r="AL284" s="458"/>
      <c r="AM284" s="465"/>
      <c r="AN284" s="465"/>
      <c r="AO284" s="458"/>
      <c r="AP284" s="458"/>
      <c r="AQ284" s="550"/>
      <c r="AR284" s="745"/>
      <c r="AS284" s="596"/>
      <c r="AT284" s="745"/>
      <c r="AU284" s="746"/>
      <c r="AV284" s="451"/>
      <c r="AW284" s="747"/>
    </row>
    <row r="285" customFormat="false" ht="15.6" hidden="false" customHeight="false" outlineLevel="0" collapsed="false">
      <c r="A285" s="742" t="n">
        <v>43767</v>
      </c>
      <c r="B285" s="516"/>
      <c r="C285" s="404"/>
      <c r="D285" s="731"/>
      <c r="E285" s="406"/>
      <c r="F285" s="406"/>
      <c r="G285" s="688"/>
      <c r="H285" s="404"/>
      <c r="I285" s="405"/>
      <c r="J285" s="406"/>
      <c r="K285" s="406"/>
      <c r="L285" s="408"/>
      <c r="M285" s="408"/>
      <c r="N285" s="408"/>
      <c r="O285" s="409"/>
      <c r="P285" s="550"/>
      <c r="Q285" s="439"/>
      <c r="R285" s="440"/>
      <c r="S285" s="406"/>
      <c r="T285" s="406"/>
      <c r="U285" s="668" t="n">
        <v>3.28</v>
      </c>
      <c r="V285" s="451" t="n">
        <f aca="false">U285/$U$6</f>
        <v>0.455555555555556</v>
      </c>
      <c r="W285" s="743"/>
      <c r="X285" s="451"/>
      <c r="Y285" s="743"/>
      <c r="Z285" s="743"/>
      <c r="AA285" s="744"/>
      <c r="AB285" s="451"/>
      <c r="AC285" s="440"/>
      <c r="AD285" s="465"/>
      <c r="AE285" s="550"/>
      <c r="AF285" s="550"/>
      <c r="AG285" s="465"/>
      <c r="AH285" s="440"/>
      <c r="AI285" s="550"/>
      <c r="AJ285" s="550"/>
      <c r="AK285" s="440"/>
      <c r="AL285" s="458"/>
      <c r="AM285" s="465"/>
      <c r="AN285" s="465"/>
      <c r="AO285" s="458"/>
      <c r="AP285" s="458"/>
      <c r="AQ285" s="550"/>
      <c r="AR285" s="745"/>
      <c r="AS285" s="596"/>
      <c r="AT285" s="745"/>
      <c r="AU285" s="746"/>
      <c r="AV285" s="451"/>
      <c r="AW285" s="747"/>
    </row>
    <row r="286" customFormat="false" ht="15.6" hidden="false" customHeight="false" outlineLevel="0" collapsed="false">
      <c r="A286" s="742" t="n">
        <v>43768</v>
      </c>
      <c r="B286" s="516"/>
      <c r="C286" s="404"/>
      <c r="D286" s="731"/>
      <c r="E286" s="406"/>
      <c r="F286" s="406"/>
      <c r="G286" s="688"/>
      <c r="H286" s="404"/>
      <c r="I286" s="405"/>
      <c r="J286" s="406"/>
      <c r="K286" s="406"/>
      <c r="L286" s="408"/>
      <c r="M286" s="408"/>
      <c r="N286" s="408"/>
      <c r="O286" s="409"/>
      <c r="P286" s="550"/>
      <c r="Q286" s="439"/>
      <c r="R286" s="440"/>
      <c r="S286" s="406"/>
      <c r="T286" s="406"/>
      <c r="U286" s="668" t="n">
        <v>2.85</v>
      </c>
      <c r="V286" s="451" t="n">
        <f aca="false">U286/$U$6</f>
        <v>0.395833333333333</v>
      </c>
      <c r="W286" s="743"/>
      <c r="X286" s="451"/>
      <c r="Y286" s="743"/>
      <c r="Z286" s="743"/>
      <c r="AA286" s="744"/>
      <c r="AB286" s="451"/>
      <c r="AC286" s="440"/>
      <c r="AD286" s="465"/>
      <c r="AE286" s="550"/>
      <c r="AF286" s="550"/>
      <c r="AG286" s="465"/>
      <c r="AH286" s="440"/>
      <c r="AI286" s="550"/>
      <c r="AJ286" s="550"/>
      <c r="AK286" s="440"/>
      <c r="AL286" s="458"/>
      <c r="AM286" s="465"/>
      <c r="AN286" s="465"/>
      <c r="AO286" s="458"/>
      <c r="AP286" s="458"/>
      <c r="AQ286" s="550"/>
      <c r="AR286" s="745"/>
      <c r="AS286" s="596"/>
      <c r="AT286" s="745"/>
      <c r="AU286" s="746"/>
      <c r="AV286" s="451"/>
      <c r="AW286" s="747"/>
    </row>
    <row r="287" customFormat="false" ht="15.6" hidden="false" customHeight="false" outlineLevel="0" collapsed="false">
      <c r="A287" s="742" t="n">
        <v>43769</v>
      </c>
      <c r="B287" s="516"/>
      <c r="C287" s="404"/>
      <c r="D287" s="731"/>
      <c r="E287" s="406"/>
      <c r="F287" s="406"/>
      <c r="G287" s="688"/>
      <c r="H287" s="404"/>
      <c r="I287" s="405"/>
      <c r="J287" s="406"/>
      <c r="K287" s="406"/>
      <c r="L287" s="408"/>
      <c r="M287" s="408"/>
      <c r="N287" s="408"/>
      <c r="O287" s="409"/>
      <c r="P287" s="550"/>
      <c r="Q287" s="439"/>
      <c r="R287" s="440"/>
      <c r="S287" s="406"/>
      <c r="T287" s="406"/>
      <c r="U287" s="668" t="n">
        <v>3.03</v>
      </c>
      <c r="V287" s="451" t="n">
        <f aca="false">U287/$U$6</f>
        <v>0.420833333333333</v>
      </c>
      <c r="W287" s="743"/>
      <c r="X287" s="451"/>
      <c r="Y287" s="743"/>
      <c r="Z287" s="743"/>
      <c r="AA287" s="744"/>
      <c r="AB287" s="451"/>
      <c r="AC287" s="440"/>
      <c r="AD287" s="465"/>
      <c r="AE287" s="550"/>
      <c r="AF287" s="550"/>
      <c r="AG287" s="465"/>
      <c r="AH287" s="440"/>
      <c r="AI287" s="550"/>
      <c r="AJ287" s="550"/>
      <c r="AK287" s="440"/>
      <c r="AL287" s="458"/>
      <c r="AM287" s="465"/>
      <c r="AN287" s="465"/>
      <c r="AO287" s="458"/>
      <c r="AP287" s="458"/>
      <c r="AQ287" s="550"/>
      <c r="AR287" s="745"/>
      <c r="AS287" s="596"/>
      <c r="AT287" s="745"/>
      <c r="AU287" s="746"/>
      <c r="AV287" s="451"/>
      <c r="AW287" s="747"/>
    </row>
    <row r="288" customFormat="false" ht="15.6" hidden="false" customHeight="false" outlineLevel="0" collapsed="false">
      <c r="A288" s="742" t="n">
        <v>43770</v>
      </c>
      <c r="B288" s="516"/>
      <c r="C288" s="404"/>
      <c r="D288" s="731"/>
      <c r="E288" s="406"/>
      <c r="F288" s="406"/>
      <c r="G288" s="688"/>
      <c r="H288" s="404"/>
      <c r="I288" s="405"/>
      <c r="J288" s="406"/>
      <c r="K288" s="406"/>
      <c r="L288" s="408"/>
      <c r="M288" s="408"/>
      <c r="N288" s="408"/>
      <c r="O288" s="409"/>
      <c r="P288" s="550"/>
      <c r="Q288" s="439"/>
      <c r="R288" s="440"/>
      <c r="S288" s="406"/>
      <c r="T288" s="406"/>
      <c r="U288" s="668" t="n">
        <v>3.03</v>
      </c>
      <c r="V288" s="451" t="n">
        <f aca="false">U288/$U$6</f>
        <v>0.420833333333333</v>
      </c>
      <c r="W288" s="743"/>
      <c r="X288" s="451"/>
      <c r="Y288" s="743"/>
      <c r="Z288" s="743"/>
      <c r="AA288" s="744"/>
      <c r="AB288" s="451"/>
      <c r="AC288" s="440"/>
      <c r="AD288" s="465"/>
      <c r="AE288" s="550"/>
      <c r="AF288" s="550"/>
      <c r="AG288" s="465"/>
      <c r="AH288" s="440"/>
      <c r="AI288" s="550"/>
      <c r="AJ288" s="550"/>
      <c r="AK288" s="440"/>
      <c r="AL288" s="458"/>
      <c r="AM288" s="465"/>
      <c r="AN288" s="465"/>
      <c r="AO288" s="458"/>
      <c r="AP288" s="458"/>
      <c r="AQ288" s="550"/>
      <c r="AR288" s="745"/>
      <c r="AS288" s="596"/>
      <c r="AT288" s="745"/>
      <c r="AU288" s="746"/>
      <c r="AV288" s="451"/>
      <c r="AW288" s="747"/>
    </row>
    <row r="289" customFormat="false" ht="15.6" hidden="false" customHeight="false" outlineLevel="0" collapsed="false">
      <c r="A289" s="742" t="n">
        <v>43771</v>
      </c>
      <c r="B289" s="516"/>
      <c r="C289" s="404"/>
      <c r="D289" s="731"/>
      <c r="E289" s="406"/>
      <c r="F289" s="406"/>
      <c r="G289" s="688"/>
      <c r="H289" s="404"/>
      <c r="I289" s="405"/>
      <c r="J289" s="406"/>
      <c r="K289" s="406"/>
      <c r="L289" s="408"/>
      <c r="M289" s="408"/>
      <c r="N289" s="408"/>
      <c r="O289" s="409"/>
      <c r="P289" s="550"/>
      <c r="Q289" s="439"/>
      <c r="R289" s="440"/>
      <c r="S289" s="406"/>
      <c r="T289" s="406"/>
      <c r="U289" s="668" t="n">
        <v>2.85</v>
      </c>
      <c r="V289" s="451" t="n">
        <f aca="false">U289/$U$6</f>
        <v>0.395833333333333</v>
      </c>
      <c r="W289" s="743"/>
      <c r="X289" s="451"/>
      <c r="Y289" s="743"/>
      <c r="Z289" s="743"/>
      <c r="AA289" s="744"/>
      <c r="AB289" s="451"/>
      <c r="AC289" s="440"/>
      <c r="AD289" s="465"/>
      <c r="AE289" s="550"/>
      <c r="AF289" s="550"/>
      <c r="AG289" s="465"/>
      <c r="AH289" s="440"/>
      <c r="AI289" s="550"/>
      <c r="AJ289" s="550"/>
      <c r="AK289" s="440"/>
      <c r="AL289" s="458"/>
      <c r="AM289" s="465"/>
      <c r="AN289" s="465"/>
      <c r="AO289" s="458"/>
      <c r="AP289" s="458"/>
      <c r="AQ289" s="550"/>
      <c r="AR289" s="745"/>
      <c r="AS289" s="596"/>
      <c r="AT289" s="745"/>
      <c r="AU289" s="746"/>
      <c r="AV289" s="451"/>
      <c r="AW289" s="747"/>
    </row>
    <row r="290" customFormat="false" ht="15.6" hidden="false" customHeight="false" outlineLevel="0" collapsed="false">
      <c r="A290" s="749" t="n">
        <v>43772</v>
      </c>
      <c r="B290" s="487"/>
      <c r="C290" s="489"/>
      <c r="D290" s="750"/>
      <c r="E290" s="491"/>
      <c r="F290" s="491"/>
      <c r="G290" s="690"/>
      <c r="H290" s="489"/>
      <c r="I290" s="490"/>
      <c r="J290" s="491"/>
      <c r="K290" s="491"/>
      <c r="L290" s="492"/>
      <c r="M290" s="492"/>
      <c r="N290" s="492"/>
      <c r="O290" s="493"/>
      <c r="P290" s="551"/>
      <c r="Q290" s="494"/>
      <c r="R290" s="495"/>
      <c r="S290" s="491"/>
      <c r="T290" s="491"/>
      <c r="U290" s="678" t="n">
        <v>2.55</v>
      </c>
      <c r="V290" s="500" t="n">
        <f aca="false">U290/$U$6</f>
        <v>0.354166666666667</v>
      </c>
      <c r="W290" s="751"/>
      <c r="X290" s="500"/>
      <c r="Y290" s="751"/>
      <c r="Z290" s="751"/>
      <c r="AA290" s="551"/>
      <c r="AB290" s="500"/>
      <c r="AC290" s="495"/>
      <c r="AD290" s="508"/>
      <c r="AE290" s="551"/>
      <c r="AF290" s="551"/>
      <c r="AG290" s="508"/>
      <c r="AH290" s="495"/>
      <c r="AI290" s="551"/>
      <c r="AJ290" s="551"/>
      <c r="AK290" s="495"/>
      <c r="AL290" s="504"/>
      <c r="AM290" s="508"/>
      <c r="AN290" s="508"/>
      <c r="AO290" s="504"/>
      <c r="AP290" s="504"/>
      <c r="AQ290" s="551"/>
      <c r="AR290" s="508"/>
      <c r="AS290" s="495"/>
      <c r="AT290" s="508"/>
      <c r="AU290" s="752"/>
      <c r="AV290" s="500"/>
      <c r="AW290" s="753"/>
    </row>
    <row r="291" customFormat="false" ht="15.6" hidden="false" customHeight="false" outlineLevel="0" collapsed="false">
      <c r="A291" s="742" t="n">
        <v>43773</v>
      </c>
      <c r="B291" s="516"/>
      <c r="C291" s="404"/>
      <c r="D291" s="731"/>
      <c r="E291" s="406"/>
      <c r="F291" s="406"/>
      <c r="G291" s="688"/>
      <c r="H291" s="404"/>
      <c r="I291" s="405"/>
      <c r="J291" s="406"/>
      <c r="K291" s="406"/>
      <c r="L291" s="408"/>
      <c r="M291" s="408"/>
      <c r="N291" s="408"/>
      <c r="O291" s="409"/>
      <c r="P291" s="550"/>
      <c r="Q291" s="439"/>
      <c r="R291" s="440"/>
      <c r="S291" s="406"/>
      <c r="T291" s="406"/>
      <c r="U291" s="668" t="n">
        <v>2.78</v>
      </c>
      <c r="V291" s="451" t="n">
        <f aca="false">U291/$U$6</f>
        <v>0.386111111111111</v>
      </c>
      <c r="W291" s="743"/>
      <c r="X291" s="451"/>
      <c r="Y291" s="743"/>
      <c r="Z291" s="743"/>
      <c r="AA291" s="744"/>
      <c r="AB291" s="451"/>
      <c r="AC291" s="440"/>
      <c r="AD291" s="465"/>
      <c r="AE291" s="550"/>
      <c r="AF291" s="550"/>
      <c r="AG291" s="465"/>
      <c r="AH291" s="440"/>
      <c r="AI291" s="550"/>
      <c r="AJ291" s="550"/>
      <c r="AK291" s="440"/>
      <c r="AL291" s="458"/>
      <c r="AM291" s="465"/>
      <c r="AN291" s="465"/>
      <c r="AO291" s="458"/>
      <c r="AP291" s="458"/>
      <c r="AQ291" s="550"/>
      <c r="AR291" s="745"/>
      <c r="AS291" s="596"/>
      <c r="AT291" s="745"/>
      <c r="AU291" s="746"/>
      <c r="AV291" s="451"/>
      <c r="AW291" s="747"/>
    </row>
    <row r="292" customFormat="false" ht="15.6" hidden="false" customHeight="false" outlineLevel="0" collapsed="false">
      <c r="A292" s="742" t="n">
        <v>43774</v>
      </c>
      <c r="B292" s="516"/>
      <c r="C292" s="404"/>
      <c r="D292" s="731"/>
      <c r="E292" s="406"/>
      <c r="F292" s="406"/>
      <c r="G292" s="688"/>
      <c r="H292" s="404"/>
      <c r="I292" s="405"/>
      <c r="J292" s="406"/>
      <c r="K292" s="406"/>
      <c r="L292" s="408"/>
      <c r="M292" s="408"/>
      <c r="N292" s="408"/>
      <c r="O292" s="409"/>
      <c r="P292" s="550"/>
      <c r="Q292" s="439"/>
      <c r="R292" s="440"/>
      <c r="S292" s="406"/>
      <c r="T292" s="406"/>
      <c r="U292" s="668" t="n">
        <v>2.67</v>
      </c>
      <c r="V292" s="451" t="n">
        <f aca="false">U292/$U$6</f>
        <v>0.370833333333333</v>
      </c>
      <c r="W292" s="743"/>
      <c r="X292" s="451"/>
      <c r="Y292" s="743"/>
      <c r="Z292" s="743"/>
      <c r="AA292" s="744"/>
      <c r="AB292" s="451"/>
      <c r="AC292" s="440"/>
      <c r="AD292" s="465"/>
      <c r="AE292" s="550"/>
      <c r="AF292" s="550"/>
      <c r="AG292" s="465"/>
      <c r="AH292" s="440"/>
      <c r="AI292" s="550"/>
      <c r="AJ292" s="550"/>
      <c r="AK292" s="440"/>
      <c r="AL292" s="458"/>
      <c r="AM292" s="465"/>
      <c r="AN292" s="465"/>
      <c r="AO292" s="458"/>
      <c r="AP292" s="458"/>
      <c r="AQ292" s="550"/>
      <c r="AR292" s="745"/>
      <c r="AS292" s="596"/>
      <c r="AT292" s="745"/>
      <c r="AU292" s="746"/>
      <c r="AV292" s="451"/>
      <c r="AW292" s="747"/>
    </row>
    <row r="293" customFormat="false" ht="15.6" hidden="false" customHeight="false" outlineLevel="0" collapsed="false">
      <c r="A293" s="742" t="n">
        <v>43775</v>
      </c>
      <c r="B293" s="516"/>
      <c r="C293" s="404"/>
      <c r="D293" s="731"/>
      <c r="E293" s="406"/>
      <c r="F293" s="406"/>
      <c r="G293" s="688"/>
      <c r="H293" s="404"/>
      <c r="I293" s="405"/>
      <c r="J293" s="406"/>
      <c r="K293" s="406"/>
      <c r="L293" s="408"/>
      <c r="M293" s="408"/>
      <c r="N293" s="408"/>
      <c r="O293" s="409"/>
      <c r="P293" s="550"/>
      <c r="Q293" s="439"/>
      <c r="R293" s="440"/>
      <c r="S293" s="406"/>
      <c r="T293" s="406"/>
      <c r="U293" s="668" t="n">
        <v>2.68</v>
      </c>
      <c r="V293" s="451" t="n">
        <f aca="false">U293/$U$6</f>
        <v>0.372222222222222</v>
      </c>
      <c r="W293" s="743"/>
      <c r="X293" s="451"/>
      <c r="Y293" s="743"/>
      <c r="Z293" s="743"/>
      <c r="AA293" s="744"/>
      <c r="AB293" s="451"/>
      <c r="AC293" s="440"/>
      <c r="AD293" s="465"/>
      <c r="AE293" s="550"/>
      <c r="AF293" s="550"/>
      <c r="AG293" s="465"/>
      <c r="AH293" s="440"/>
      <c r="AI293" s="550"/>
      <c r="AJ293" s="550"/>
      <c r="AK293" s="440"/>
      <c r="AL293" s="458"/>
      <c r="AM293" s="465"/>
      <c r="AN293" s="465"/>
      <c r="AO293" s="458"/>
      <c r="AP293" s="458"/>
      <c r="AQ293" s="550"/>
      <c r="AR293" s="745"/>
      <c r="AS293" s="596"/>
      <c r="AT293" s="745"/>
      <c r="AU293" s="746"/>
      <c r="AV293" s="451"/>
      <c r="AW293" s="747"/>
    </row>
    <row r="294" customFormat="false" ht="15.6" hidden="false" customHeight="false" outlineLevel="0" collapsed="false">
      <c r="A294" s="742" t="n">
        <v>43776</v>
      </c>
      <c r="B294" s="516"/>
      <c r="C294" s="404"/>
      <c r="D294" s="731"/>
      <c r="E294" s="406"/>
      <c r="F294" s="406"/>
      <c r="G294" s="688"/>
      <c r="H294" s="404"/>
      <c r="I294" s="405"/>
      <c r="J294" s="406"/>
      <c r="K294" s="406"/>
      <c r="L294" s="408"/>
      <c r="M294" s="408"/>
      <c r="N294" s="408"/>
      <c r="O294" s="409"/>
      <c r="P294" s="550"/>
      <c r="Q294" s="439"/>
      <c r="R294" s="440"/>
      <c r="S294" s="406"/>
      <c r="T294" s="406"/>
      <c r="U294" s="668" t="n">
        <v>2.88</v>
      </c>
      <c r="V294" s="451" t="n">
        <f aca="false">U294/$U$6</f>
        <v>0.4</v>
      </c>
      <c r="W294" s="743"/>
      <c r="X294" s="451"/>
      <c r="Y294" s="743"/>
      <c r="Z294" s="743"/>
      <c r="AA294" s="744"/>
      <c r="AB294" s="451"/>
      <c r="AC294" s="440"/>
      <c r="AD294" s="465"/>
      <c r="AE294" s="550"/>
      <c r="AF294" s="550"/>
      <c r="AG294" s="465"/>
      <c r="AH294" s="440"/>
      <c r="AI294" s="550"/>
      <c r="AJ294" s="550"/>
      <c r="AK294" s="440"/>
      <c r="AL294" s="458"/>
      <c r="AM294" s="465"/>
      <c r="AN294" s="465"/>
      <c r="AO294" s="458"/>
      <c r="AP294" s="458"/>
      <c r="AQ294" s="550"/>
      <c r="AR294" s="745"/>
      <c r="AS294" s="596"/>
      <c r="AT294" s="745"/>
      <c r="AU294" s="746"/>
      <c r="AV294" s="451"/>
      <c r="AW294" s="747"/>
    </row>
    <row r="295" customFormat="false" ht="15.6" hidden="false" customHeight="false" outlineLevel="0" collapsed="false">
      <c r="A295" s="742" t="n">
        <v>43777</v>
      </c>
      <c r="B295" s="516"/>
      <c r="C295" s="404"/>
      <c r="D295" s="731"/>
      <c r="E295" s="406"/>
      <c r="F295" s="406"/>
      <c r="G295" s="688"/>
      <c r="H295" s="404"/>
      <c r="I295" s="405"/>
      <c r="J295" s="406"/>
      <c r="K295" s="406"/>
      <c r="L295" s="408"/>
      <c r="M295" s="408"/>
      <c r="N295" s="408"/>
      <c r="O295" s="409"/>
      <c r="P295" s="550"/>
      <c r="Q295" s="439"/>
      <c r="R295" s="440"/>
      <c r="S295" s="406"/>
      <c r="T295" s="406"/>
      <c r="U295" s="668" t="n">
        <v>2.53</v>
      </c>
      <c r="V295" s="451" t="n">
        <f aca="false">U295/$U$6</f>
        <v>0.351388888888889</v>
      </c>
      <c r="W295" s="743"/>
      <c r="X295" s="451"/>
      <c r="Y295" s="743"/>
      <c r="Z295" s="743"/>
      <c r="AA295" s="744"/>
      <c r="AB295" s="451"/>
      <c r="AC295" s="440"/>
      <c r="AD295" s="465"/>
      <c r="AE295" s="550"/>
      <c r="AF295" s="550"/>
      <c r="AG295" s="465"/>
      <c r="AH295" s="440"/>
      <c r="AI295" s="550"/>
      <c r="AJ295" s="550"/>
      <c r="AK295" s="440"/>
      <c r="AL295" s="458"/>
      <c r="AM295" s="465"/>
      <c r="AN295" s="465"/>
      <c r="AO295" s="458"/>
      <c r="AP295" s="458"/>
      <c r="AQ295" s="550"/>
      <c r="AR295" s="745"/>
      <c r="AS295" s="596"/>
      <c r="AT295" s="745"/>
      <c r="AU295" s="746"/>
      <c r="AV295" s="451"/>
      <c r="AW295" s="747"/>
    </row>
    <row r="296" customFormat="false" ht="15.6" hidden="false" customHeight="false" outlineLevel="0" collapsed="false">
      <c r="A296" s="742" t="n">
        <v>43778</v>
      </c>
      <c r="B296" s="516"/>
      <c r="C296" s="404"/>
      <c r="D296" s="731"/>
      <c r="E296" s="406"/>
      <c r="F296" s="406"/>
      <c r="G296" s="688"/>
      <c r="H296" s="404"/>
      <c r="I296" s="405"/>
      <c r="J296" s="406"/>
      <c r="K296" s="406"/>
      <c r="L296" s="408"/>
      <c r="M296" s="408"/>
      <c r="N296" s="408"/>
      <c r="O296" s="409"/>
      <c r="P296" s="550"/>
      <c r="Q296" s="439"/>
      <c r="R296" s="440"/>
      <c r="S296" s="406"/>
      <c r="T296" s="406"/>
      <c r="U296" s="668" t="n">
        <v>2.58</v>
      </c>
      <c r="V296" s="451" t="n">
        <f aca="false">U296/$U$6</f>
        <v>0.358333333333333</v>
      </c>
      <c r="W296" s="743"/>
      <c r="X296" s="451"/>
      <c r="Y296" s="743"/>
      <c r="Z296" s="743"/>
      <c r="AA296" s="744"/>
      <c r="AB296" s="451"/>
      <c r="AC296" s="440"/>
      <c r="AD296" s="465"/>
      <c r="AE296" s="550"/>
      <c r="AF296" s="550"/>
      <c r="AG296" s="465"/>
      <c r="AH296" s="440"/>
      <c r="AI296" s="550"/>
      <c r="AJ296" s="550"/>
      <c r="AK296" s="440"/>
      <c r="AL296" s="458"/>
      <c r="AM296" s="465"/>
      <c r="AN296" s="465"/>
      <c r="AO296" s="458"/>
      <c r="AP296" s="458"/>
      <c r="AQ296" s="550"/>
      <c r="AR296" s="745"/>
      <c r="AS296" s="596"/>
      <c r="AT296" s="745"/>
      <c r="AU296" s="746"/>
      <c r="AV296" s="451"/>
      <c r="AW296" s="747"/>
    </row>
    <row r="297" customFormat="false" ht="15.6" hidden="false" customHeight="false" outlineLevel="0" collapsed="false">
      <c r="A297" s="749" t="n">
        <v>43779</v>
      </c>
      <c r="B297" s="487"/>
      <c r="C297" s="489"/>
      <c r="D297" s="750"/>
      <c r="E297" s="491"/>
      <c r="F297" s="491"/>
      <c r="G297" s="690"/>
      <c r="H297" s="489"/>
      <c r="I297" s="490"/>
      <c r="J297" s="491"/>
      <c r="K297" s="491"/>
      <c r="L297" s="492"/>
      <c r="M297" s="492"/>
      <c r="N297" s="492"/>
      <c r="O297" s="493"/>
      <c r="P297" s="551"/>
      <c r="Q297" s="494"/>
      <c r="R297" s="495"/>
      <c r="S297" s="491"/>
      <c r="T297" s="491"/>
      <c r="U297" s="678" t="n">
        <v>2.28</v>
      </c>
      <c r="V297" s="500" t="n">
        <f aca="false">U297/$U$6</f>
        <v>0.316666666666667</v>
      </c>
      <c r="W297" s="751"/>
      <c r="X297" s="500"/>
      <c r="Y297" s="751"/>
      <c r="Z297" s="751"/>
      <c r="AA297" s="551"/>
      <c r="AB297" s="500"/>
      <c r="AC297" s="495"/>
      <c r="AD297" s="508"/>
      <c r="AE297" s="551"/>
      <c r="AF297" s="551"/>
      <c r="AG297" s="508"/>
      <c r="AH297" s="495"/>
      <c r="AI297" s="551"/>
      <c r="AJ297" s="551"/>
      <c r="AK297" s="495"/>
      <c r="AL297" s="504"/>
      <c r="AM297" s="508"/>
      <c r="AN297" s="508"/>
      <c r="AO297" s="504"/>
      <c r="AP297" s="504"/>
      <c r="AQ297" s="551"/>
      <c r="AR297" s="508"/>
      <c r="AS297" s="495"/>
      <c r="AT297" s="508"/>
      <c r="AU297" s="752"/>
      <c r="AV297" s="500"/>
      <c r="AW297" s="753"/>
    </row>
    <row r="298" customFormat="false" ht="15.6" hidden="false" customHeight="false" outlineLevel="0" collapsed="false">
      <c r="A298" s="742" t="n">
        <v>43780</v>
      </c>
      <c r="B298" s="516"/>
      <c r="C298" s="404"/>
      <c r="D298" s="731"/>
      <c r="E298" s="406"/>
      <c r="F298" s="406"/>
      <c r="G298" s="688"/>
      <c r="H298" s="404"/>
      <c r="I298" s="405"/>
      <c r="J298" s="406"/>
      <c r="K298" s="406"/>
      <c r="L298" s="408"/>
      <c r="M298" s="408"/>
      <c r="N298" s="408"/>
      <c r="O298" s="409"/>
      <c r="P298" s="550"/>
      <c r="Q298" s="439"/>
      <c r="R298" s="440"/>
      <c r="S298" s="406"/>
      <c r="T298" s="406"/>
      <c r="U298" s="668" t="n">
        <v>1.81</v>
      </c>
      <c r="V298" s="451" t="n">
        <f aca="false">U298/$U$6</f>
        <v>0.251388888888889</v>
      </c>
      <c r="W298" s="743"/>
      <c r="X298" s="451"/>
      <c r="Y298" s="743"/>
      <c r="Z298" s="743"/>
      <c r="AA298" s="744"/>
      <c r="AB298" s="451"/>
      <c r="AC298" s="440"/>
      <c r="AD298" s="465"/>
      <c r="AE298" s="550"/>
      <c r="AF298" s="550"/>
      <c r="AG298" s="465"/>
      <c r="AH298" s="440"/>
      <c r="AI298" s="550"/>
      <c r="AJ298" s="550"/>
      <c r="AK298" s="440"/>
      <c r="AL298" s="458"/>
      <c r="AM298" s="465"/>
      <c r="AN298" s="465"/>
      <c r="AO298" s="458"/>
      <c r="AP298" s="458"/>
      <c r="AQ298" s="550"/>
      <c r="AR298" s="745"/>
      <c r="AS298" s="596"/>
      <c r="AT298" s="745"/>
      <c r="AU298" s="746"/>
      <c r="AV298" s="451"/>
      <c r="AW298" s="747"/>
    </row>
    <row r="299" customFormat="false" ht="15.6" hidden="false" customHeight="false" outlineLevel="0" collapsed="false">
      <c r="A299" s="742" t="n">
        <v>43781</v>
      </c>
      <c r="B299" s="516"/>
      <c r="C299" s="404"/>
      <c r="D299" s="731"/>
      <c r="E299" s="406"/>
      <c r="F299" s="406"/>
      <c r="G299" s="688"/>
      <c r="H299" s="404"/>
      <c r="I299" s="405"/>
      <c r="J299" s="406"/>
      <c r="K299" s="406"/>
      <c r="L299" s="408"/>
      <c r="M299" s="408"/>
      <c r="N299" s="408"/>
      <c r="O299" s="409"/>
      <c r="P299" s="550"/>
      <c r="Q299" s="439"/>
      <c r="R299" s="440"/>
      <c r="S299" s="406"/>
      <c r="T299" s="406"/>
      <c r="U299" s="668" t="n">
        <v>1.99</v>
      </c>
      <c r="V299" s="451" t="n">
        <f aca="false">U299/$U$6</f>
        <v>0.276388888888889</v>
      </c>
      <c r="W299" s="743"/>
      <c r="X299" s="451"/>
      <c r="Y299" s="743"/>
      <c r="Z299" s="743"/>
      <c r="AA299" s="744"/>
      <c r="AB299" s="451"/>
      <c r="AC299" s="440"/>
      <c r="AD299" s="465"/>
      <c r="AE299" s="550"/>
      <c r="AF299" s="550"/>
      <c r="AG299" s="465"/>
      <c r="AH299" s="440"/>
      <c r="AI299" s="550"/>
      <c r="AJ299" s="550"/>
      <c r="AK299" s="440"/>
      <c r="AL299" s="458"/>
      <c r="AM299" s="465"/>
      <c r="AN299" s="465"/>
      <c r="AO299" s="458"/>
      <c r="AP299" s="458"/>
      <c r="AQ299" s="550"/>
      <c r="AR299" s="745"/>
      <c r="AS299" s="596"/>
      <c r="AT299" s="745"/>
      <c r="AU299" s="746"/>
      <c r="AV299" s="451"/>
      <c r="AW299" s="747"/>
    </row>
    <row r="300" customFormat="false" ht="15.6" hidden="false" customHeight="false" outlineLevel="0" collapsed="false">
      <c r="A300" s="742" t="n">
        <v>43782</v>
      </c>
      <c r="B300" s="516"/>
      <c r="C300" s="404"/>
      <c r="D300" s="731"/>
      <c r="E300" s="406"/>
      <c r="F300" s="406"/>
      <c r="G300" s="688"/>
      <c r="H300" s="404"/>
      <c r="I300" s="405"/>
      <c r="J300" s="406"/>
      <c r="K300" s="406"/>
      <c r="L300" s="408"/>
      <c r="M300" s="408"/>
      <c r="N300" s="408"/>
      <c r="O300" s="409"/>
      <c r="P300" s="550"/>
      <c r="Q300" s="439"/>
      <c r="R300" s="440"/>
      <c r="S300" s="406"/>
      <c r="T300" s="406"/>
      <c r="U300" s="668" t="n">
        <v>1.81</v>
      </c>
      <c r="V300" s="451" t="n">
        <f aca="false">U300/$U$6</f>
        <v>0.251388888888889</v>
      </c>
      <c r="W300" s="743"/>
      <c r="X300" s="451"/>
      <c r="Y300" s="743"/>
      <c r="Z300" s="743"/>
      <c r="AA300" s="744"/>
      <c r="AB300" s="451"/>
      <c r="AC300" s="440"/>
      <c r="AD300" s="465"/>
      <c r="AE300" s="550"/>
      <c r="AF300" s="550"/>
      <c r="AG300" s="465"/>
      <c r="AH300" s="440"/>
      <c r="AI300" s="550"/>
      <c r="AJ300" s="550"/>
      <c r="AK300" s="440"/>
      <c r="AL300" s="458"/>
      <c r="AM300" s="465"/>
      <c r="AN300" s="465"/>
      <c r="AO300" s="458"/>
      <c r="AP300" s="458"/>
      <c r="AQ300" s="550"/>
      <c r="AR300" s="745"/>
      <c r="AS300" s="596"/>
      <c r="AT300" s="745"/>
      <c r="AU300" s="746"/>
      <c r="AV300" s="451"/>
      <c r="AW300" s="747"/>
    </row>
    <row r="301" customFormat="false" ht="15.6" hidden="false" customHeight="false" outlineLevel="0" collapsed="false">
      <c r="A301" s="742" t="n">
        <v>43783</v>
      </c>
      <c r="B301" s="516"/>
      <c r="C301" s="404"/>
      <c r="D301" s="731"/>
      <c r="E301" s="406"/>
      <c r="F301" s="406"/>
      <c r="G301" s="688"/>
      <c r="H301" s="404"/>
      <c r="I301" s="405"/>
      <c r="J301" s="406"/>
      <c r="K301" s="406"/>
      <c r="L301" s="408"/>
      <c r="M301" s="408"/>
      <c r="N301" s="408"/>
      <c r="O301" s="409"/>
      <c r="P301" s="550"/>
      <c r="Q301" s="439"/>
      <c r="R301" s="440"/>
      <c r="S301" s="406"/>
      <c r="T301" s="406"/>
      <c r="U301" s="668" t="n">
        <v>2.14</v>
      </c>
      <c r="V301" s="451" t="n">
        <f aca="false">U301/$U$6</f>
        <v>0.297222222222222</v>
      </c>
      <c r="W301" s="743"/>
      <c r="X301" s="451"/>
      <c r="Y301" s="743"/>
      <c r="Z301" s="743"/>
      <c r="AA301" s="744"/>
      <c r="AB301" s="451"/>
      <c r="AC301" s="440"/>
      <c r="AD301" s="465"/>
      <c r="AE301" s="550"/>
      <c r="AF301" s="550"/>
      <c r="AG301" s="465"/>
      <c r="AH301" s="440"/>
      <c r="AI301" s="550"/>
      <c r="AJ301" s="550"/>
      <c r="AK301" s="440"/>
      <c r="AL301" s="458"/>
      <c r="AM301" s="465"/>
      <c r="AN301" s="465"/>
      <c r="AO301" s="458"/>
      <c r="AP301" s="458"/>
      <c r="AQ301" s="550"/>
      <c r="AR301" s="745"/>
      <c r="AS301" s="596"/>
      <c r="AT301" s="745"/>
      <c r="AU301" s="746"/>
      <c r="AV301" s="451"/>
      <c r="AW301" s="747"/>
    </row>
    <row r="302" customFormat="false" ht="15.6" hidden="false" customHeight="false" outlineLevel="0" collapsed="false">
      <c r="A302" s="742" t="n">
        <v>43784</v>
      </c>
      <c r="B302" s="516"/>
      <c r="C302" s="404"/>
      <c r="D302" s="731"/>
      <c r="E302" s="406"/>
      <c r="F302" s="406"/>
      <c r="G302" s="688"/>
      <c r="H302" s="404"/>
      <c r="I302" s="405"/>
      <c r="J302" s="406"/>
      <c r="K302" s="406"/>
      <c r="L302" s="408"/>
      <c r="M302" s="408"/>
      <c r="N302" s="408"/>
      <c r="O302" s="409"/>
      <c r="P302" s="550"/>
      <c r="Q302" s="439"/>
      <c r="R302" s="440"/>
      <c r="S302" s="406"/>
      <c r="T302" s="406"/>
      <c r="U302" s="668" t="n">
        <v>2.35</v>
      </c>
      <c r="V302" s="451" t="n">
        <f aca="false">U302/$U$6</f>
        <v>0.326388888888889</v>
      </c>
      <c r="W302" s="743"/>
      <c r="X302" s="451"/>
      <c r="Y302" s="743"/>
      <c r="Z302" s="743"/>
      <c r="AA302" s="744"/>
      <c r="AB302" s="451"/>
      <c r="AC302" s="440"/>
      <c r="AD302" s="465"/>
      <c r="AE302" s="550"/>
      <c r="AF302" s="550"/>
      <c r="AG302" s="465"/>
      <c r="AH302" s="440"/>
      <c r="AI302" s="550"/>
      <c r="AJ302" s="550"/>
      <c r="AK302" s="440"/>
      <c r="AL302" s="458"/>
      <c r="AM302" s="465"/>
      <c r="AN302" s="465"/>
      <c r="AO302" s="458"/>
      <c r="AP302" s="458"/>
      <c r="AQ302" s="550"/>
      <c r="AR302" s="745"/>
      <c r="AS302" s="596"/>
      <c r="AT302" s="745"/>
      <c r="AU302" s="746"/>
      <c r="AV302" s="451"/>
      <c r="AW302" s="747"/>
    </row>
    <row r="303" customFormat="false" ht="15.6" hidden="false" customHeight="false" outlineLevel="0" collapsed="false">
      <c r="A303" s="742" t="n">
        <v>43785</v>
      </c>
      <c r="B303" s="516"/>
      <c r="C303" s="404"/>
      <c r="D303" s="731"/>
      <c r="E303" s="406"/>
      <c r="F303" s="406"/>
      <c r="G303" s="688"/>
      <c r="H303" s="404"/>
      <c r="I303" s="405"/>
      <c r="J303" s="406"/>
      <c r="K303" s="406"/>
      <c r="L303" s="408"/>
      <c r="M303" s="408"/>
      <c r="N303" s="408"/>
      <c r="O303" s="409"/>
      <c r="P303" s="550"/>
      <c r="Q303" s="439"/>
      <c r="R303" s="440"/>
      <c r="S303" s="406"/>
      <c r="T303" s="406"/>
      <c r="U303" s="668" t="n">
        <v>2.04</v>
      </c>
      <c r="V303" s="451" t="n">
        <f aca="false">U303/$U$6</f>
        <v>0.283333333333333</v>
      </c>
      <c r="W303" s="743"/>
      <c r="X303" s="451"/>
      <c r="Y303" s="743"/>
      <c r="Z303" s="743"/>
      <c r="AA303" s="744"/>
      <c r="AB303" s="451"/>
      <c r="AC303" s="440"/>
      <c r="AD303" s="465"/>
      <c r="AE303" s="550"/>
      <c r="AF303" s="550"/>
      <c r="AG303" s="465"/>
      <c r="AH303" s="440"/>
      <c r="AI303" s="550"/>
      <c r="AJ303" s="550"/>
      <c r="AK303" s="440"/>
      <c r="AL303" s="458"/>
      <c r="AM303" s="465"/>
      <c r="AN303" s="465"/>
      <c r="AO303" s="458"/>
      <c r="AP303" s="458"/>
      <c r="AQ303" s="550"/>
      <c r="AR303" s="745"/>
      <c r="AS303" s="596"/>
      <c r="AT303" s="745"/>
      <c r="AU303" s="746"/>
      <c r="AV303" s="451"/>
      <c r="AW303" s="747"/>
    </row>
    <row r="304" customFormat="false" ht="15.6" hidden="false" customHeight="false" outlineLevel="0" collapsed="false">
      <c r="A304" s="749" t="n">
        <v>43786</v>
      </c>
      <c r="B304" s="487"/>
      <c r="C304" s="489"/>
      <c r="D304" s="750"/>
      <c r="E304" s="491"/>
      <c r="F304" s="491"/>
      <c r="G304" s="690"/>
      <c r="H304" s="489"/>
      <c r="I304" s="490"/>
      <c r="J304" s="491"/>
      <c r="K304" s="491"/>
      <c r="L304" s="492"/>
      <c r="M304" s="492"/>
      <c r="N304" s="492"/>
      <c r="O304" s="493"/>
      <c r="P304" s="551"/>
      <c r="Q304" s="494"/>
      <c r="R304" s="495"/>
      <c r="S304" s="491"/>
      <c r="T304" s="491"/>
      <c r="U304" s="678" t="n">
        <v>2.06</v>
      </c>
      <c r="V304" s="500" t="n">
        <f aca="false">U304/$U$6</f>
        <v>0.286111111111111</v>
      </c>
      <c r="W304" s="751"/>
      <c r="X304" s="500"/>
      <c r="Y304" s="751"/>
      <c r="Z304" s="751"/>
      <c r="AA304" s="551"/>
      <c r="AB304" s="500"/>
      <c r="AC304" s="495"/>
      <c r="AD304" s="508"/>
      <c r="AE304" s="551"/>
      <c r="AF304" s="551"/>
      <c r="AG304" s="508"/>
      <c r="AH304" s="495"/>
      <c r="AI304" s="551"/>
      <c r="AJ304" s="551"/>
      <c r="AK304" s="495"/>
      <c r="AL304" s="504"/>
      <c r="AM304" s="508"/>
      <c r="AN304" s="508"/>
      <c r="AO304" s="504"/>
      <c r="AP304" s="504"/>
      <c r="AQ304" s="551"/>
      <c r="AR304" s="508"/>
      <c r="AS304" s="495"/>
      <c r="AT304" s="508"/>
      <c r="AU304" s="752"/>
      <c r="AV304" s="500"/>
      <c r="AW304" s="753"/>
    </row>
    <row r="305" customFormat="false" ht="15.6" hidden="false" customHeight="false" outlineLevel="0" collapsed="false">
      <c r="A305" s="742" t="n">
        <v>43787</v>
      </c>
      <c r="B305" s="516"/>
      <c r="C305" s="404"/>
      <c r="D305" s="731"/>
      <c r="E305" s="406"/>
      <c r="F305" s="406"/>
      <c r="G305" s="688"/>
      <c r="H305" s="404"/>
      <c r="I305" s="405"/>
      <c r="J305" s="406"/>
      <c r="K305" s="406"/>
      <c r="L305" s="408"/>
      <c r="M305" s="408"/>
      <c r="N305" s="408"/>
      <c r="O305" s="409"/>
      <c r="P305" s="550"/>
      <c r="Q305" s="439"/>
      <c r="R305" s="440"/>
      <c r="S305" s="406"/>
      <c r="T305" s="406"/>
      <c r="U305" s="668" t="n">
        <v>2.79</v>
      </c>
      <c r="V305" s="451" t="n">
        <f aca="false">U305/$U$6</f>
        <v>0.3875</v>
      </c>
      <c r="W305" s="743"/>
      <c r="X305" s="451"/>
      <c r="Y305" s="743"/>
      <c r="Z305" s="743"/>
      <c r="AA305" s="744"/>
      <c r="AB305" s="451"/>
      <c r="AC305" s="440"/>
      <c r="AD305" s="465"/>
      <c r="AE305" s="550"/>
      <c r="AF305" s="550"/>
      <c r="AG305" s="465"/>
      <c r="AH305" s="440"/>
      <c r="AI305" s="550"/>
      <c r="AJ305" s="550"/>
      <c r="AK305" s="440"/>
      <c r="AL305" s="458"/>
      <c r="AM305" s="465"/>
      <c r="AN305" s="465"/>
      <c r="AO305" s="458"/>
      <c r="AP305" s="458"/>
      <c r="AQ305" s="550"/>
      <c r="AR305" s="745"/>
      <c r="AS305" s="596"/>
      <c r="AT305" s="745"/>
      <c r="AU305" s="746"/>
      <c r="AV305" s="451"/>
      <c r="AW305" s="747"/>
    </row>
    <row r="306" customFormat="false" ht="15.6" hidden="false" customHeight="false" outlineLevel="0" collapsed="false">
      <c r="A306" s="742" t="n">
        <v>43788</v>
      </c>
      <c r="B306" s="516"/>
      <c r="C306" s="404"/>
      <c r="D306" s="731"/>
      <c r="E306" s="406"/>
      <c r="F306" s="406"/>
      <c r="G306" s="688"/>
      <c r="H306" s="404"/>
      <c r="I306" s="405"/>
      <c r="J306" s="406"/>
      <c r="K306" s="406"/>
      <c r="L306" s="408"/>
      <c r="M306" s="408"/>
      <c r="N306" s="408"/>
      <c r="O306" s="409"/>
      <c r="P306" s="550"/>
      <c r="Q306" s="439"/>
      <c r="R306" s="440"/>
      <c r="S306" s="406"/>
      <c r="T306" s="406"/>
      <c r="U306" s="668" t="n">
        <v>5.9</v>
      </c>
      <c r="V306" s="451" t="n">
        <f aca="false">U306/$U$6</f>
        <v>0.819444444444444</v>
      </c>
      <c r="W306" s="743"/>
      <c r="X306" s="451"/>
      <c r="Y306" s="743"/>
      <c r="Z306" s="743"/>
      <c r="AA306" s="744"/>
      <c r="AB306" s="451"/>
      <c r="AC306" s="440"/>
      <c r="AD306" s="465"/>
      <c r="AE306" s="550"/>
      <c r="AF306" s="550"/>
      <c r="AG306" s="465"/>
      <c r="AH306" s="440"/>
      <c r="AI306" s="550"/>
      <c r="AJ306" s="550"/>
      <c r="AK306" s="440"/>
      <c r="AL306" s="458"/>
      <c r="AM306" s="465"/>
      <c r="AN306" s="465"/>
      <c r="AO306" s="458"/>
      <c r="AP306" s="458"/>
      <c r="AQ306" s="550"/>
      <c r="AR306" s="745"/>
      <c r="AS306" s="596"/>
      <c r="AT306" s="745"/>
      <c r="AU306" s="746"/>
      <c r="AV306" s="451"/>
      <c r="AW306" s="747"/>
    </row>
    <row r="307" customFormat="false" ht="15.6" hidden="false" customHeight="false" outlineLevel="0" collapsed="false">
      <c r="A307" s="742" t="n">
        <v>43789</v>
      </c>
      <c r="B307" s="516"/>
      <c r="C307" s="404"/>
      <c r="D307" s="731"/>
      <c r="E307" s="406"/>
      <c r="F307" s="406"/>
      <c r="G307" s="688"/>
      <c r="H307" s="404"/>
      <c r="I307" s="405"/>
      <c r="J307" s="406"/>
      <c r="K307" s="406"/>
      <c r="L307" s="408"/>
      <c r="M307" s="408"/>
      <c r="N307" s="408"/>
      <c r="O307" s="409"/>
      <c r="P307" s="550"/>
      <c r="Q307" s="439"/>
      <c r="R307" s="440"/>
      <c r="S307" s="406"/>
      <c r="T307" s="406"/>
      <c r="U307" s="668" t="n">
        <v>5.89</v>
      </c>
      <c r="V307" s="451" t="n">
        <f aca="false">U307/$U$6</f>
        <v>0.818055555555556</v>
      </c>
      <c r="W307" s="743"/>
      <c r="X307" s="451"/>
      <c r="Y307" s="743"/>
      <c r="Z307" s="743"/>
      <c r="AA307" s="744"/>
      <c r="AB307" s="451"/>
      <c r="AC307" s="440"/>
      <c r="AD307" s="465"/>
      <c r="AE307" s="550"/>
      <c r="AF307" s="550"/>
      <c r="AG307" s="465"/>
      <c r="AH307" s="440"/>
      <c r="AI307" s="550"/>
      <c r="AJ307" s="550"/>
      <c r="AK307" s="440"/>
      <c r="AL307" s="458"/>
      <c r="AM307" s="465"/>
      <c r="AN307" s="465"/>
      <c r="AO307" s="458"/>
      <c r="AP307" s="458"/>
      <c r="AQ307" s="550"/>
      <c r="AR307" s="745"/>
      <c r="AS307" s="596"/>
      <c r="AT307" s="745"/>
      <c r="AU307" s="746"/>
      <c r="AV307" s="451"/>
      <c r="AW307" s="747"/>
    </row>
    <row r="308" customFormat="false" ht="15.6" hidden="false" customHeight="false" outlineLevel="0" collapsed="false">
      <c r="A308" s="742" t="n">
        <v>43790</v>
      </c>
      <c r="B308" s="516"/>
      <c r="C308" s="404"/>
      <c r="D308" s="731"/>
      <c r="E308" s="406"/>
      <c r="F308" s="406"/>
      <c r="G308" s="688"/>
      <c r="H308" s="404"/>
      <c r="I308" s="405"/>
      <c r="J308" s="406"/>
      <c r="K308" s="406"/>
      <c r="L308" s="408"/>
      <c r="M308" s="408"/>
      <c r="N308" s="408"/>
      <c r="O308" s="409"/>
      <c r="P308" s="550"/>
      <c r="Q308" s="439"/>
      <c r="R308" s="440"/>
      <c r="S308" s="406"/>
      <c r="T308" s="406"/>
      <c r="U308" s="668" t="n">
        <v>5.33</v>
      </c>
      <c r="V308" s="451" t="n">
        <f aca="false">U308/$U$6</f>
        <v>0.740277777777778</v>
      </c>
      <c r="W308" s="743"/>
      <c r="X308" s="451"/>
      <c r="Y308" s="743"/>
      <c r="Z308" s="743"/>
      <c r="AA308" s="744"/>
      <c r="AB308" s="451"/>
      <c r="AC308" s="440"/>
      <c r="AD308" s="465"/>
      <c r="AE308" s="550"/>
      <c r="AF308" s="550"/>
      <c r="AG308" s="465"/>
      <c r="AH308" s="440"/>
      <c r="AI308" s="550"/>
      <c r="AJ308" s="550"/>
      <c r="AK308" s="440"/>
      <c r="AL308" s="458"/>
      <c r="AM308" s="465"/>
      <c r="AN308" s="465"/>
      <c r="AO308" s="458"/>
      <c r="AP308" s="458"/>
      <c r="AQ308" s="550"/>
      <c r="AR308" s="745"/>
      <c r="AS308" s="596"/>
      <c r="AT308" s="745"/>
      <c r="AU308" s="746"/>
      <c r="AV308" s="451"/>
      <c r="AW308" s="747"/>
    </row>
    <row r="309" customFormat="false" ht="15.6" hidden="false" customHeight="false" outlineLevel="0" collapsed="false">
      <c r="A309" s="742" t="n">
        <v>43791</v>
      </c>
      <c r="B309" s="516"/>
      <c r="C309" s="404"/>
      <c r="D309" s="731"/>
      <c r="E309" s="406"/>
      <c r="F309" s="406"/>
      <c r="G309" s="688"/>
      <c r="H309" s="404"/>
      <c r="I309" s="405"/>
      <c r="J309" s="406"/>
      <c r="K309" s="406"/>
      <c r="L309" s="408"/>
      <c r="M309" s="408"/>
      <c r="N309" s="408"/>
      <c r="O309" s="409"/>
      <c r="P309" s="550"/>
      <c r="Q309" s="439"/>
      <c r="R309" s="440"/>
      <c r="S309" s="406"/>
      <c r="T309" s="406"/>
      <c r="U309" s="668" t="n">
        <v>4.45</v>
      </c>
      <c r="V309" s="451" t="n">
        <f aca="false">U309/$U$6</f>
        <v>0.618055555555556</v>
      </c>
      <c r="W309" s="743"/>
      <c r="X309" s="451"/>
      <c r="Y309" s="743"/>
      <c r="Z309" s="743"/>
      <c r="AA309" s="744"/>
      <c r="AB309" s="451"/>
      <c r="AC309" s="440"/>
      <c r="AD309" s="465"/>
      <c r="AE309" s="550"/>
      <c r="AF309" s="550"/>
      <c r="AG309" s="465"/>
      <c r="AH309" s="440"/>
      <c r="AI309" s="550"/>
      <c r="AJ309" s="550"/>
      <c r="AK309" s="440"/>
      <c r="AL309" s="458"/>
      <c r="AM309" s="465"/>
      <c r="AN309" s="465"/>
      <c r="AO309" s="458"/>
      <c r="AP309" s="458"/>
      <c r="AQ309" s="550"/>
      <c r="AR309" s="745"/>
      <c r="AS309" s="596"/>
      <c r="AT309" s="745"/>
      <c r="AU309" s="746"/>
      <c r="AV309" s="451"/>
      <c r="AW309" s="747"/>
    </row>
    <row r="310" customFormat="false" ht="15.6" hidden="false" customHeight="false" outlineLevel="0" collapsed="false">
      <c r="A310" s="742" t="n">
        <v>43792</v>
      </c>
      <c r="B310" s="516"/>
      <c r="C310" s="404"/>
      <c r="D310" s="731"/>
      <c r="E310" s="406"/>
      <c r="F310" s="406"/>
      <c r="G310" s="688"/>
      <c r="H310" s="404"/>
      <c r="I310" s="405"/>
      <c r="J310" s="406"/>
      <c r="K310" s="406"/>
      <c r="L310" s="408"/>
      <c r="M310" s="408"/>
      <c r="N310" s="408"/>
      <c r="O310" s="409"/>
      <c r="P310" s="550"/>
      <c r="Q310" s="439"/>
      <c r="R310" s="440"/>
      <c r="S310" s="406"/>
      <c r="T310" s="406"/>
      <c r="U310" s="668" t="n">
        <v>4.04</v>
      </c>
      <c r="V310" s="451" t="n">
        <f aca="false">U310/$U$6</f>
        <v>0.561111111111111</v>
      </c>
      <c r="W310" s="743"/>
      <c r="X310" s="451"/>
      <c r="Y310" s="743"/>
      <c r="Z310" s="743"/>
      <c r="AA310" s="744"/>
      <c r="AB310" s="451"/>
      <c r="AC310" s="440"/>
      <c r="AD310" s="465"/>
      <c r="AE310" s="550"/>
      <c r="AF310" s="550"/>
      <c r="AG310" s="465"/>
      <c r="AH310" s="440"/>
      <c r="AI310" s="550"/>
      <c r="AJ310" s="550"/>
      <c r="AK310" s="440"/>
      <c r="AL310" s="458"/>
      <c r="AM310" s="465"/>
      <c r="AN310" s="465"/>
      <c r="AO310" s="458"/>
      <c r="AP310" s="458"/>
      <c r="AQ310" s="550"/>
      <c r="AR310" s="745"/>
      <c r="AS310" s="596"/>
      <c r="AT310" s="745"/>
      <c r="AU310" s="746"/>
      <c r="AV310" s="451"/>
      <c r="AW310" s="747"/>
    </row>
    <row r="311" customFormat="false" ht="15.6" hidden="false" customHeight="false" outlineLevel="0" collapsed="false">
      <c r="A311" s="749" t="n">
        <v>43793</v>
      </c>
      <c r="B311" s="487"/>
      <c r="C311" s="489"/>
      <c r="D311" s="750"/>
      <c r="E311" s="491"/>
      <c r="F311" s="491"/>
      <c r="G311" s="690"/>
      <c r="H311" s="489"/>
      <c r="I311" s="490"/>
      <c r="J311" s="491"/>
      <c r="K311" s="491"/>
      <c r="L311" s="492"/>
      <c r="M311" s="492"/>
      <c r="N311" s="492"/>
      <c r="O311" s="493"/>
      <c r="P311" s="551"/>
      <c r="Q311" s="494"/>
      <c r="R311" s="495"/>
      <c r="S311" s="491"/>
      <c r="T311" s="491"/>
      <c r="U311" s="678" t="n">
        <v>3.93</v>
      </c>
      <c r="V311" s="500" t="n">
        <f aca="false">U311/$U$6</f>
        <v>0.545833333333333</v>
      </c>
      <c r="W311" s="751"/>
      <c r="X311" s="500"/>
      <c r="Y311" s="751"/>
      <c r="Z311" s="751"/>
      <c r="AA311" s="551"/>
      <c r="AB311" s="500"/>
      <c r="AC311" s="495"/>
      <c r="AD311" s="508"/>
      <c r="AE311" s="551"/>
      <c r="AF311" s="551"/>
      <c r="AG311" s="508"/>
      <c r="AH311" s="495"/>
      <c r="AI311" s="551"/>
      <c r="AJ311" s="551"/>
      <c r="AK311" s="495"/>
      <c r="AL311" s="504"/>
      <c r="AM311" s="508"/>
      <c r="AN311" s="508"/>
      <c r="AO311" s="504"/>
      <c r="AP311" s="504"/>
      <c r="AQ311" s="551"/>
      <c r="AR311" s="508"/>
      <c r="AS311" s="495"/>
      <c r="AT311" s="508"/>
      <c r="AU311" s="752"/>
      <c r="AV311" s="500"/>
      <c r="AW311" s="753"/>
    </row>
    <row r="312" customFormat="false" ht="15.6" hidden="false" customHeight="false" outlineLevel="0" collapsed="false">
      <c r="A312" s="742" t="n">
        <v>43794</v>
      </c>
      <c r="B312" s="516"/>
      <c r="C312" s="404"/>
      <c r="D312" s="731"/>
      <c r="E312" s="406"/>
      <c r="F312" s="406"/>
      <c r="G312" s="688"/>
      <c r="H312" s="404"/>
      <c r="I312" s="405"/>
      <c r="J312" s="406"/>
      <c r="K312" s="406"/>
      <c r="L312" s="408"/>
      <c r="M312" s="408"/>
      <c r="N312" s="408"/>
      <c r="O312" s="409"/>
      <c r="P312" s="550"/>
      <c r="Q312" s="439"/>
      <c r="R312" s="440"/>
      <c r="S312" s="406"/>
      <c r="T312" s="406"/>
      <c r="U312" s="668" t="n">
        <v>2.72</v>
      </c>
      <c r="V312" s="451" t="n">
        <f aca="false">U312/$U$6</f>
        <v>0.377777777777778</v>
      </c>
      <c r="W312" s="743"/>
      <c r="X312" s="451"/>
      <c r="Y312" s="743"/>
      <c r="Z312" s="743"/>
      <c r="AA312" s="744"/>
      <c r="AB312" s="451"/>
      <c r="AC312" s="440"/>
      <c r="AD312" s="465"/>
      <c r="AE312" s="550"/>
      <c r="AF312" s="550"/>
      <c r="AG312" s="465"/>
      <c r="AH312" s="440"/>
      <c r="AI312" s="550"/>
      <c r="AJ312" s="550"/>
      <c r="AK312" s="440"/>
      <c r="AL312" s="458"/>
      <c r="AM312" s="465"/>
      <c r="AN312" s="465"/>
      <c r="AO312" s="458"/>
      <c r="AP312" s="458"/>
      <c r="AQ312" s="550"/>
      <c r="AR312" s="745"/>
      <c r="AS312" s="596"/>
      <c r="AT312" s="745"/>
      <c r="AU312" s="746"/>
      <c r="AV312" s="451"/>
      <c r="AW312" s="747"/>
    </row>
    <row r="313" customFormat="false" ht="15.6" hidden="false" customHeight="false" outlineLevel="0" collapsed="false">
      <c r="A313" s="742" t="n">
        <v>43795</v>
      </c>
      <c r="B313" s="516"/>
      <c r="C313" s="404"/>
      <c r="D313" s="731"/>
      <c r="E313" s="406"/>
      <c r="F313" s="406"/>
      <c r="G313" s="688"/>
      <c r="H313" s="404"/>
      <c r="I313" s="405"/>
      <c r="J313" s="406"/>
      <c r="K313" s="406"/>
      <c r="L313" s="408"/>
      <c r="M313" s="408"/>
      <c r="N313" s="408"/>
      <c r="O313" s="409"/>
      <c r="P313" s="550"/>
      <c r="Q313" s="439"/>
      <c r="R313" s="440"/>
      <c r="S313" s="406"/>
      <c r="T313" s="406"/>
      <c r="U313" s="668" t="n">
        <v>2.7</v>
      </c>
      <c r="V313" s="451" t="n">
        <f aca="false">U313/$U$6</f>
        <v>0.375</v>
      </c>
      <c r="W313" s="743"/>
      <c r="X313" s="451"/>
      <c r="Y313" s="743"/>
      <c r="Z313" s="743"/>
      <c r="AA313" s="744"/>
      <c r="AB313" s="451"/>
      <c r="AC313" s="440"/>
      <c r="AD313" s="465"/>
      <c r="AE313" s="550"/>
      <c r="AF313" s="550"/>
      <c r="AG313" s="465"/>
      <c r="AH313" s="440"/>
      <c r="AI313" s="550"/>
      <c r="AJ313" s="550"/>
      <c r="AK313" s="440"/>
      <c r="AL313" s="458"/>
      <c r="AM313" s="465"/>
      <c r="AN313" s="465"/>
      <c r="AO313" s="458"/>
      <c r="AP313" s="458"/>
      <c r="AQ313" s="550"/>
      <c r="AR313" s="745"/>
      <c r="AS313" s="596"/>
      <c r="AT313" s="745"/>
      <c r="AU313" s="746"/>
      <c r="AV313" s="451"/>
      <c r="AW313" s="747"/>
    </row>
    <row r="314" customFormat="false" ht="15.6" hidden="false" customHeight="false" outlineLevel="0" collapsed="false">
      <c r="A314" s="742" t="n">
        <v>43796</v>
      </c>
      <c r="B314" s="516"/>
      <c r="C314" s="404"/>
      <c r="D314" s="731"/>
      <c r="E314" s="406"/>
      <c r="F314" s="406"/>
      <c r="G314" s="688"/>
      <c r="H314" s="404"/>
      <c r="I314" s="405"/>
      <c r="J314" s="406"/>
      <c r="K314" s="406"/>
      <c r="L314" s="408"/>
      <c r="M314" s="408"/>
      <c r="N314" s="408"/>
      <c r="O314" s="409"/>
      <c r="P314" s="550" t="n">
        <v>360</v>
      </c>
      <c r="Q314" s="439" t="n">
        <v>8.03</v>
      </c>
      <c r="R314" s="440"/>
      <c r="S314" s="406" t="n">
        <v>2200</v>
      </c>
      <c r="T314" s="406" t="n">
        <v>8090</v>
      </c>
      <c r="U314" s="668" t="n">
        <v>4.27</v>
      </c>
      <c r="V314" s="451" t="n">
        <f aca="false">U314/$U$6</f>
        <v>0.593055555555555</v>
      </c>
      <c r="W314" s="743" t="n">
        <f aca="false">P314</f>
        <v>360</v>
      </c>
      <c r="X314" s="451" t="n">
        <f aca="false">W314/$W$6</f>
        <v>0.144</v>
      </c>
      <c r="Y314" s="743"/>
      <c r="Z314" s="743" t="n">
        <f aca="false">S314</f>
        <v>2200</v>
      </c>
      <c r="AA314" s="744" t="n">
        <f aca="false">S314*P314/1000</f>
        <v>792</v>
      </c>
      <c r="AB314" s="451" t="n">
        <f aca="false">AA314/25000*2</f>
        <v>0.06336</v>
      </c>
      <c r="AC314" s="440"/>
      <c r="AD314" s="465"/>
      <c r="AE314" s="550"/>
      <c r="AF314" s="550"/>
      <c r="AG314" s="465"/>
      <c r="AH314" s="440"/>
      <c r="AI314" s="550"/>
      <c r="AJ314" s="550"/>
      <c r="AK314" s="440"/>
      <c r="AL314" s="458"/>
      <c r="AM314" s="465"/>
      <c r="AN314" s="465"/>
      <c r="AO314" s="458"/>
      <c r="AP314" s="458"/>
      <c r="AQ314" s="550"/>
      <c r="AR314" s="745"/>
      <c r="AS314" s="596"/>
      <c r="AT314" s="745"/>
      <c r="AU314" s="746"/>
      <c r="AV314" s="451"/>
      <c r="AW314" s="747"/>
    </row>
    <row r="315" customFormat="false" ht="15.6" hidden="false" customHeight="false" outlineLevel="0" collapsed="false">
      <c r="A315" s="742" t="n">
        <v>43797</v>
      </c>
      <c r="B315" s="516"/>
      <c r="C315" s="404"/>
      <c r="D315" s="731"/>
      <c r="E315" s="406"/>
      <c r="F315" s="406"/>
      <c r="G315" s="688"/>
      <c r="H315" s="404"/>
      <c r="I315" s="405"/>
      <c r="J315" s="406"/>
      <c r="K315" s="406"/>
      <c r="L315" s="408"/>
      <c r="M315" s="408"/>
      <c r="N315" s="408"/>
      <c r="O315" s="409"/>
      <c r="P315" s="550" t="n">
        <v>360</v>
      </c>
      <c r="Q315" s="439" t="n">
        <v>8.38</v>
      </c>
      <c r="R315" s="440"/>
      <c r="S315" s="406" t="n">
        <v>1660</v>
      </c>
      <c r="T315" s="406" t="n">
        <v>8810</v>
      </c>
      <c r="U315" s="668" t="n">
        <v>4.94</v>
      </c>
      <c r="V315" s="451" t="n">
        <f aca="false">U315/$U$6</f>
        <v>0.686111111111111</v>
      </c>
      <c r="W315" s="743" t="n">
        <f aca="false">P315</f>
        <v>360</v>
      </c>
      <c r="X315" s="451" t="n">
        <f aca="false">W315/$W$6</f>
        <v>0.144</v>
      </c>
      <c r="Y315" s="743"/>
      <c r="Z315" s="743" t="n">
        <f aca="false">S315</f>
        <v>1660</v>
      </c>
      <c r="AA315" s="744" t="n">
        <f aca="false">S315*P315/1000</f>
        <v>597.6</v>
      </c>
      <c r="AB315" s="451" t="n">
        <f aca="false">AA315/25000*2</f>
        <v>0.047808</v>
      </c>
      <c r="AC315" s="440"/>
      <c r="AD315" s="465"/>
      <c r="AE315" s="550"/>
      <c r="AF315" s="550"/>
      <c r="AG315" s="465"/>
      <c r="AH315" s="440"/>
      <c r="AI315" s="550"/>
      <c r="AJ315" s="550"/>
      <c r="AK315" s="440"/>
      <c r="AL315" s="458"/>
      <c r="AM315" s="465"/>
      <c r="AN315" s="465"/>
      <c r="AO315" s="458"/>
      <c r="AP315" s="458"/>
      <c r="AQ315" s="550"/>
      <c r="AR315" s="745"/>
      <c r="AS315" s="596"/>
      <c r="AT315" s="745"/>
      <c r="AU315" s="746"/>
      <c r="AV315" s="451"/>
      <c r="AW315" s="747"/>
    </row>
    <row r="316" customFormat="false" ht="15.6" hidden="false" customHeight="false" outlineLevel="0" collapsed="false">
      <c r="A316" s="742" t="n">
        <v>43798</v>
      </c>
      <c r="B316" s="516"/>
      <c r="C316" s="404"/>
      <c r="D316" s="731"/>
      <c r="E316" s="406"/>
      <c r="F316" s="406"/>
      <c r="G316" s="688"/>
      <c r="H316" s="404"/>
      <c r="I316" s="405"/>
      <c r="J316" s="406"/>
      <c r="K316" s="406"/>
      <c r="L316" s="408"/>
      <c r="M316" s="408"/>
      <c r="N316" s="408"/>
      <c r="O316" s="409"/>
      <c r="P316" s="550" t="n">
        <v>360</v>
      </c>
      <c r="Q316" s="439" t="n">
        <v>8.58</v>
      </c>
      <c r="R316" s="440"/>
      <c r="S316" s="406" t="n">
        <v>2060</v>
      </c>
      <c r="T316" s="406" t="n">
        <v>9370</v>
      </c>
      <c r="U316" s="668" t="n">
        <v>4.16</v>
      </c>
      <c r="V316" s="451" t="n">
        <f aca="false">U316/$U$6</f>
        <v>0.577777777777778</v>
      </c>
      <c r="W316" s="743" t="n">
        <f aca="false">P316</f>
        <v>360</v>
      </c>
      <c r="X316" s="451" t="n">
        <f aca="false">W316/$W$6</f>
        <v>0.144</v>
      </c>
      <c r="Y316" s="743"/>
      <c r="Z316" s="743" t="n">
        <f aca="false">S316</f>
        <v>2060</v>
      </c>
      <c r="AA316" s="744" t="n">
        <f aca="false">S316*P316/1000</f>
        <v>741.6</v>
      </c>
      <c r="AB316" s="451" t="n">
        <f aca="false">AA316/25000*2</f>
        <v>0.059328</v>
      </c>
      <c r="AC316" s="440"/>
      <c r="AD316" s="465"/>
      <c r="AE316" s="550"/>
      <c r="AF316" s="550"/>
      <c r="AG316" s="465"/>
      <c r="AH316" s="440"/>
      <c r="AI316" s="550"/>
      <c r="AJ316" s="550"/>
      <c r="AK316" s="440"/>
      <c r="AL316" s="458"/>
      <c r="AM316" s="465"/>
      <c r="AN316" s="465"/>
      <c r="AO316" s="458"/>
      <c r="AP316" s="458"/>
      <c r="AQ316" s="550"/>
      <c r="AR316" s="745"/>
      <c r="AS316" s="596"/>
      <c r="AT316" s="745"/>
      <c r="AU316" s="746"/>
      <c r="AV316" s="451"/>
      <c r="AW316" s="747"/>
    </row>
    <row r="317" customFormat="false" ht="15.6" hidden="false" customHeight="false" outlineLevel="0" collapsed="false">
      <c r="A317" s="742" t="n">
        <v>43799</v>
      </c>
      <c r="B317" s="516"/>
      <c r="C317" s="404"/>
      <c r="D317" s="731"/>
      <c r="E317" s="406"/>
      <c r="F317" s="406"/>
      <c r="G317" s="688"/>
      <c r="H317" s="404"/>
      <c r="I317" s="405"/>
      <c r="J317" s="406"/>
      <c r="K317" s="406"/>
      <c r="L317" s="408"/>
      <c r="M317" s="408"/>
      <c r="N317" s="408"/>
      <c r="O317" s="409"/>
      <c r="P317" s="550" t="n">
        <v>720</v>
      </c>
      <c r="Q317" s="439" t="n">
        <v>8.46</v>
      </c>
      <c r="R317" s="440"/>
      <c r="S317" s="406" t="n">
        <v>2680</v>
      </c>
      <c r="T317" s="406" t="n">
        <v>9210</v>
      </c>
      <c r="U317" s="668" t="n">
        <v>4.05</v>
      </c>
      <c r="V317" s="451" t="n">
        <f aca="false">U317/$U$6</f>
        <v>0.5625</v>
      </c>
      <c r="W317" s="743" t="n">
        <f aca="false">P317</f>
        <v>720</v>
      </c>
      <c r="X317" s="451" t="n">
        <f aca="false">W317/$W$6</f>
        <v>0.288</v>
      </c>
      <c r="Y317" s="743"/>
      <c r="Z317" s="743" t="n">
        <f aca="false">S317</f>
        <v>2680</v>
      </c>
      <c r="AA317" s="744" t="n">
        <f aca="false">S317*P317/1000</f>
        <v>1929.6</v>
      </c>
      <c r="AB317" s="451" t="n">
        <f aca="false">AA317/$AA$6</f>
        <v>0.08576</v>
      </c>
      <c r="AC317" s="440" t="n">
        <v>34</v>
      </c>
      <c r="AD317" s="465"/>
      <c r="AE317" s="550" t="n">
        <v>2410</v>
      </c>
      <c r="AF317" s="550" t="n">
        <v>2383</v>
      </c>
      <c r="AG317" s="465" t="n">
        <v>7.92</v>
      </c>
      <c r="AH317" s="440"/>
      <c r="AI317" s="744" t="n">
        <v>1060</v>
      </c>
      <c r="AJ317" s="550" t="n">
        <v>6110</v>
      </c>
      <c r="AK317" s="440" t="n">
        <v>136</v>
      </c>
      <c r="AL317" s="458"/>
      <c r="AM317" s="465" t="n">
        <v>4.72</v>
      </c>
      <c r="AN317" s="465" t="n">
        <v>29.42</v>
      </c>
      <c r="AO317" s="458"/>
      <c r="AP317" s="458"/>
      <c r="AQ317" s="550"/>
      <c r="AR317" s="745"/>
      <c r="AS317" s="596" t="n">
        <f aca="false">4000/P317*24</f>
        <v>133.333333333333</v>
      </c>
      <c r="AT317" s="745" t="n">
        <f aca="false">AA317/4400</f>
        <v>0.438545454545455</v>
      </c>
      <c r="AU317" s="746" t="n">
        <f aca="false">AT317/5.6</f>
        <v>0.0783116883116883</v>
      </c>
      <c r="AV317" s="451"/>
      <c r="AW317" s="756" t="n">
        <f aca="false">1-AI317/S317</f>
        <v>0.604477611940299</v>
      </c>
    </row>
    <row r="318" customFormat="false" ht="15.6" hidden="false" customHeight="false" outlineLevel="0" collapsed="false">
      <c r="A318" s="749" t="n">
        <v>43800</v>
      </c>
      <c r="B318" s="487"/>
      <c r="C318" s="489"/>
      <c r="D318" s="750"/>
      <c r="E318" s="491"/>
      <c r="F318" s="491"/>
      <c r="G318" s="690"/>
      <c r="H318" s="489"/>
      <c r="I318" s="490"/>
      <c r="J318" s="491"/>
      <c r="K318" s="491"/>
      <c r="L318" s="492"/>
      <c r="M318" s="492"/>
      <c r="N318" s="492"/>
      <c r="O318" s="493"/>
      <c r="P318" s="551" t="n">
        <v>960</v>
      </c>
      <c r="Q318" s="494" t="n">
        <v>8.46</v>
      </c>
      <c r="R318" s="495"/>
      <c r="S318" s="491" t="n">
        <v>1940</v>
      </c>
      <c r="T318" s="491" t="n">
        <v>8500</v>
      </c>
      <c r="U318" s="678" t="n">
        <v>5.16</v>
      </c>
      <c r="V318" s="500" t="n">
        <f aca="false">U318/$U$6</f>
        <v>0.716666666666667</v>
      </c>
      <c r="W318" s="751" t="n">
        <f aca="false">P318</f>
        <v>960</v>
      </c>
      <c r="X318" s="500" t="n">
        <f aca="false">W318/$W$6</f>
        <v>0.384</v>
      </c>
      <c r="Y318" s="751"/>
      <c r="Z318" s="751" t="n">
        <f aca="false">S318</f>
        <v>1940</v>
      </c>
      <c r="AA318" s="551" t="n">
        <f aca="false">S318*P318/1000</f>
        <v>1862.4</v>
      </c>
      <c r="AB318" s="500" t="n">
        <f aca="false">AA318/$AA$6</f>
        <v>0.0827733333333333</v>
      </c>
      <c r="AC318" s="495" t="n">
        <v>35</v>
      </c>
      <c r="AD318" s="508"/>
      <c r="AE318" s="551" t="n">
        <v>2428</v>
      </c>
      <c r="AF318" s="551" t="n">
        <v>2411</v>
      </c>
      <c r="AG318" s="508" t="n">
        <v>7.85</v>
      </c>
      <c r="AH318" s="495"/>
      <c r="AI318" s="551" t="n">
        <v>1000</v>
      </c>
      <c r="AJ318" s="551" t="n">
        <v>6160</v>
      </c>
      <c r="AK318" s="495" t="n">
        <v>168</v>
      </c>
      <c r="AL318" s="504"/>
      <c r="AM318" s="508" t="n">
        <v>4.07</v>
      </c>
      <c r="AN318" s="508" t="n">
        <v>35.8</v>
      </c>
      <c r="AO318" s="504"/>
      <c r="AP318" s="504"/>
      <c r="AQ318" s="551"/>
      <c r="AR318" s="508"/>
      <c r="AS318" s="495" t="n">
        <f aca="false">4000/P318*24</f>
        <v>100</v>
      </c>
      <c r="AT318" s="508" t="n">
        <f aca="false">AA318/4400</f>
        <v>0.423272727272727</v>
      </c>
      <c r="AU318" s="752" t="n">
        <f aca="false">AT318/5.6</f>
        <v>0.0755844155844156</v>
      </c>
      <c r="AV318" s="500"/>
      <c r="AW318" s="757" t="n">
        <f aca="false">1-AI318/S318</f>
        <v>0.484536082474227</v>
      </c>
    </row>
    <row r="319" customFormat="false" ht="15.6" hidden="false" customHeight="false" outlineLevel="0" collapsed="false">
      <c r="A319" s="742" t="n">
        <v>43801</v>
      </c>
      <c r="B319" s="516"/>
      <c r="C319" s="404"/>
      <c r="D319" s="731"/>
      <c r="E319" s="406"/>
      <c r="F319" s="406"/>
      <c r="G319" s="688"/>
      <c r="H319" s="404"/>
      <c r="I319" s="405"/>
      <c r="J319" s="406"/>
      <c r="K319" s="406"/>
      <c r="L319" s="408"/>
      <c r="M319" s="408"/>
      <c r="N319" s="408"/>
      <c r="O319" s="409"/>
      <c r="P319" s="550" t="n">
        <v>960</v>
      </c>
      <c r="Q319" s="439" t="n">
        <v>8.48</v>
      </c>
      <c r="R319" s="440"/>
      <c r="S319" s="406" t="n">
        <v>1780</v>
      </c>
      <c r="T319" s="406" t="n">
        <v>8890</v>
      </c>
      <c r="U319" s="668" t="n">
        <v>5.88</v>
      </c>
      <c r="V319" s="451" t="n">
        <f aca="false">U319/$U$6</f>
        <v>0.816666666666667</v>
      </c>
      <c r="W319" s="743" t="n">
        <f aca="false">P319</f>
        <v>960</v>
      </c>
      <c r="X319" s="451" t="n">
        <f aca="false">W319/$W$6</f>
        <v>0.384</v>
      </c>
      <c r="Y319" s="743"/>
      <c r="Z319" s="743" t="n">
        <f aca="false">S319</f>
        <v>1780</v>
      </c>
      <c r="AA319" s="744" t="n">
        <f aca="false">S319*P319/1000</f>
        <v>1708.8</v>
      </c>
      <c r="AB319" s="451" t="n">
        <f aca="false">AA319/$AA$6</f>
        <v>0.0759466666666667</v>
      </c>
      <c r="AC319" s="440" t="n">
        <v>34</v>
      </c>
      <c r="AD319" s="465"/>
      <c r="AE319" s="550" t="n">
        <v>2446</v>
      </c>
      <c r="AF319" s="550" t="n">
        <v>2484</v>
      </c>
      <c r="AG319" s="465" t="n">
        <v>8.09</v>
      </c>
      <c r="AH319" s="440"/>
      <c r="AI319" s="744" t="n">
        <v>1080</v>
      </c>
      <c r="AJ319" s="550" t="n">
        <v>6510</v>
      </c>
      <c r="AK319" s="440" t="n">
        <v>168</v>
      </c>
      <c r="AL319" s="458"/>
      <c r="AM319" s="465" t="n">
        <v>4.49</v>
      </c>
      <c r="AN319" s="465" t="n">
        <v>34.6</v>
      </c>
      <c r="AO319" s="458"/>
      <c r="AP319" s="458"/>
      <c r="AQ319" s="550"/>
      <c r="AR319" s="745"/>
      <c r="AS319" s="596" t="n">
        <f aca="false">4000/P319*24</f>
        <v>100</v>
      </c>
      <c r="AT319" s="745" t="n">
        <f aca="false">AA319/4400</f>
        <v>0.388363636363636</v>
      </c>
      <c r="AU319" s="746" t="n">
        <f aca="false">AT319/5.6</f>
        <v>0.0693506493506494</v>
      </c>
      <c r="AV319" s="451"/>
      <c r="AW319" s="756" t="n">
        <f aca="false">1-AI319/S319</f>
        <v>0.393258426966292</v>
      </c>
    </row>
    <row r="320" customFormat="false" ht="15.6" hidden="false" customHeight="false" outlineLevel="0" collapsed="false">
      <c r="A320" s="742" t="n">
        <v>43802</v>
      </c>
      <c r="B320" s="516"/>
      <c r="C320" s="404"/>
      <c r="D320" s="731"/>
      <c r="E320" s="406"/>
      <c r="F320" s="406"/>
      <c r="G320" s="688"/>
      <c r="H320" s="404"/>
      <c r="I320" s="405"/>
      <c r="J320" s="406"/>
      <c r="K320" s="406"/>
      <c r="L320" s="408"/>
      <c r="M320" s="408"/>
      <c r="N320" s="408"/>
      <c r="O320" s="409"/>
      <c r="P320" s="550" t="n">
        <v>960</v>
      </c>
      <c r="Q320" s="439" t="n">
        <v>8.35</v>
      </c>
      <c r="R320" s="440"/>
      <c r="S320" s="406" t="n">
        <v>1960</v>
      </c>
      <c r="T320" s="406" t="n">
        <v>7890</v>
      </c>
      <c r="U320" s="668" t="n">
        <v>4.85</v>
      </c>
      <c r="V320" s="451" t="n">
        <f aca="false">U320/$U$6</f>
        <v>0.673611111111111</v>
      </c>
      <c r="W320" s="743" t="n">
        <f aca="false">P320</f>
        <v>960</v>
      </c>
      <c r="X320" s="451" t="n">
        <f aca="false">W320/$W$6</f>
        <v>0.384</v>
      </c>
      <c r="Y320" s="743"/>
      <c r="Z320" s="743" t="n">
        <f aca="false">S320</f>
        <v>1960</v>
      </c>
      <c r="AA320" s="744" t="n">
        <f aca="false">S320*P320/1000</f>
        <v>1881.6</v>
      </c>
      <c r="AB320" s="451" t="n">
        <f aca="false">AA320/$AA$6</f>
        <v>0.0836266666666667</v>
      </c>
      <c r="AC320" s="440" t="n">
        <v>34</v>
      </c>
      <c r="AD320" s="465"/>
      <c r="AE320" s="550" t="n">
        <v>2475</v>
      </c>
      <c r="AF320" s="550" t="n">
        <v>2400</v>
      </c>
      <c r="AG320" s="465" t="n">
        <v>8.12</v>
      </c>
      <c r="AH320" s="440"/>
      <c r="AI320" s="744" t="n">
        <v>1040</v>
      </c>
      <c r="AJ320" s="550" t="n">
        <v>6580</v>
      </c>
      <c r="AK320" s="440" t="n">
        <v>139</v>
      </c>
      <c r="AL320" s="458"/>
      <c r="AM320" s="465" t="n">
        <v>5.52</v>
      </c>
      <c r="AN320" s="465" t="n">
        <v>34.22</v>
      </c>
      <c r="AO320" s="458"/>
      <c r="AP320" s="458"/>
      <c r="AQ320" s="550"/>
      <c r="AR320" s="745"/>
      <c r="AS320" s="596" t="n">
        <f aca="false">4000/P320*24</f>
        <v>100</v>
      </c>
      <c r="AT320" s="745" t="n">
        <f aca="false">AA320/4400</f>
        <v>0.427636363636364</v>
      </c>
      <c r="AU320" s="746" t="n">
        <f aca="false">AT320/5.6</f>
        <v>0.0763636363636364</v>
      </c>
      <c r="AV320" s="451"/>
      <c r="AW320" s="756" t="n">
        <f aca="false">1-AI320/S320</f>
        <v>0.469387755102041</v>
      </c>
    </row>
    <row r="321" customFormat="false" ht="15.6" hidden="false" customHeight="false" outlineLevel="0" collapsed="false">
      <c r="A321" s="742" t="n">
        <v>43803</v>
      </c>
      <c r="B321" s="516"/>
      <c r="C321" s="404"/>
      <c r="D321" s="731"/>
      <c r="E321" s="406"/>
      <c r="F321" s="406"/>
      <c r="G321" s="688"/>
      <c r="H321" s="404"/>
      <c r="I321" s="405"/>
      <c r="J321" s="406"/>
      <c r="K321" s="406"/>
      <c r="L321" s="408"/>
      <c r="M321" s="408"/>
      <c r="N321" s="408"/>
      <c r="O321" s="409"/>
      <c r="P321" s="550" t="n">
        <v>960</v>
      </c>
      <c r="Q321" s="439" t="n">
        <v>7.52</v>
      </c>
      <c r="R321" s="406" t="n">
        <v>771</v>
      </c>
      <c r="S321" s="406" t="n">
        <v>2920</v>
      </c>
      <c r="T321" s="406" t="n">
        <v>8280</v>
      </c>
      <c r="U321" s="668" t="n">
        <v>4.08</v>
      </c>
      <c r="V321" s="451" t="n">
        <f aca="false">U321/$U$6</f>
        <v>0.566666666666667</v>
      </c>
      <c r="W321" s="743" t="n">
        <f aca="false">P321</f>
        <v>960</v>
      </c>
      <c r="X321" s="451" t="n">
        <f aca="false">W321/$W$6</f>
        <v>0.384</v>
      </c>
      <c r="Y321" s="743" t="n">
        <v>771</v>
      </c>
      <c r="Z321" s="743" t="n">
        <f aca="false">S321</f>
        <v>2920</v>
      </c>
      <c r="AA321" s="744" t="n">
        <f aca="false">S321*P321/1000</f>
        <v>2803.2</v>
      </c>
      <c r="AB321" s="451" t="n">
        <f aca="false">AA321/$AA$6</f>
        <v>0.124586666666667</v>
      </c>
      <c r="AC321" s="440" t="n">
        <v>34</v>
      </c>
      <c r="AD321" s="465"/>
      <c r="AE321" s="550" t="n">
        <v>2357</v>
      </c>
      <c r="AF321" s="550" t="n">
        <v>2371</v>
      </c>
      <c r="AG321" s="465" t="n">
        <v>7.69</v>
      </c>
      <c r="AH321" s="440" t="n">
        <v>225</v>
      </c>
      <c r="AI321" s="744" t="n">
        <v>1360</v>
      </c>
      <c r="AJ321" s="550" t="n">
        <v>7020</v>
      </c>
      <c r="AK321" s="440" t="n">
        <v>125</v>
      </c>
      <c r="AL321" s="458"/>
      <c r="AM321" s="465" t="n">
        <v>6.36</v>
      </c>
      <c r="AN321" s="465" t="n">
        <v>35.31</v>
      </c>
      <c r="AO321" s="458"/>
      <c r="AP321" s="458"/>
      <c r="AQ321" s="550"/>
      <c r="AR321" s="745"/>
      <c r="AS321" s="596" t="n">
        <f aca="false">4000/P321*24</f>
        <v>100</v>
      </c>
      <c r="AT321" s="745" t="n">
        <f aca="false">AA321/4400</f>
        <v>0.637090909090909</v>
      </c>
      <c r="AU321" s="746" t="n">
        <f aca="false">AT321/5.6</f>
        <v>0.113766233766234</v>
      </c>
      <c r="AV321" s="451" t="n">
        <f aca="false">1-AH321/R321</f>
        <v>0.708171206225681</v>
      </c>
      <c r="AW321" s="756" t="n">
        <f aca="false">1-AI321/S321</f>
        <v>0.534246575342466</v>
      </c>
    </row>
    <row r="322" customFormat="false" ht="15.6" hidden="false" customHeight="false" outlineLevel="0" collapsed="false">
      <c r="A322" s="742" t="n">
        <v>43804</v>
      </c>
      <c r="B322" s="516"/>
      <c r="C322" s="404"/>
      <c r="D322" s="731"/>
      <c r="E322" s="406"/>
      <c r="F322" s="406"/>
      <c r="G322" s="688"/>
      <c r="H322" s="404"/>
      <c r="I322" s="405"/>
      <c r="J322" s="406"/>
      <c r="K322" s="406"/>
      <c r="L322" s="408"/>
      <c r="M322" s="408"/>
      <c r="N322" s="408"/>
      <c r="O322" s="409"/>
      <c r="P322" s="550" t="n">
        <v>960</v>
      </c>
      <c r="Q322" s="439" t="n">
        <v>7.85</v>
      </c>
      <c r="R322" s="406" t="n">
        <v>931</v>
      </c>
      <c r="S322" s="406" t="n">
        <v>3260</v>
      </c>
      <c r="T322" s="406" t="n">
        <v>9020</v>
      </c>
      <c r="U322" s="668" t="n">
        <v>5.81</v>
      </c>
      <c r="V322" s="451" t="n">
        <f aca="false">U322/$U$6</f>
        <v>0.806944444444444</v>
      </c>
      <c r="W322" s="743" t="n">
        <f aca="false">P322</f>
        <v>960</v>
      </c>
      <c r="X322" s="451" t="n">
        <f aca="false">W322/$W$6</f>
        <v>0.384</v>
      </c>
      <c r="Y322" s="743" t="n">
        <v>931</v>
      </c>
      <c r="Z322" s="743" t="n">
        <f aca="false">S322</f>
        <v>3260</v>
      </c>
      <c r="AA322" s="744" t="n">
        <f aca="false">S322*P322/1000</f>
        <v>3129.6</v>
      </c>
      <c r="AB322" s="451" t="n">
        <f aca="false">AA322/$AA$6</f>
        <v>0.139093333333333</v>
      </c>
      <c r="AC322" s="440" t="n">
        <v>34</v>
      </c>
      <c r="AD322" s="465"/>
      <c r="AE322" s="550" t="n">
        <v>2382</v>
      </c>
      <c r="AF322" s="550" t="n">
        <v>2271</v>
      </c>
      <c r="AG322" s="465" t="n">
        <v>7.89</v>
      </c>
      <c r="AH322" s="440" t="n">
        <v>295</v>
      </c>
      <c r="AI322" s="744" t="n">
        <v>1560</v>
      </c>
      <c r="AJ322" s="550" t="n">
        <v>7480</v>
      </c>
      <c r="AK322" s="440" t="n">
        <v>146</v>
      </c>
      <c r="AL322" s="458"/>
      <c r="AM322" s="465" t="n">
        <v>8.02</v>
      </c>
      <c r="AN322" s="465" t="n">
        <v>34.28</v>
      </c>
      <c r="AO322" s="458"/>
      <c r="AP322" s="458"/>
      <c r="AQ322" s="550"/>
      <c r="AR322" s="745"/>
      <c r="AS322" s="596" t="n">
        <f aca="false">4000/P322*24</f>
        <v>100</v>
      </c>
      <c r="AT322" s="745" t="n">
        <f aca="false">AA322/4400</f>
        <v>0.711272727272727</v>
      </c>
      <c r="AU322" s="746" t="n">
        <f aca="false">AT322/5.6</f>
        <v>0.127012987012987</v>
      </c>
      <c r="AV322" s="451" t="n">
        <f aca="false">1-AH322/R322</f>
        <v>0.683136412459721</v>
      </c>
      <c r="AW322" s="756" t="n">
        <f aca="false">1-AI322/S322</f>
        <v>0.521472392638037</v>
      </c>
    </row>
    <row r="323" customFormat="false" ht="15.6" hidden="false" customHeight="false" outlineLevel="0" collapsed="false">
      <c r="A323" s="742" t="n">
        <v>43805</v>
      </c>
      <c r="B323" s="516"/>
      <c r="C323" s="404"/>
      <c r="D323" s="731"/>
      <c r="E323" s="406"/>
      <c r="F323" s="406"/>
      <c r="G323" s="688"/>
      <c r="H323" s="404"/>
      <c r="I323" s="405"/>
      <c r="J323" s="406"/>
      <c r="K323" s="406"/>
      <c r="L323" s="408"/>
      <c r="M323" s="408"/>
      <c r="N323" s="408"/>
      <c r="O323" s="409"/>
      <c r="P323" s="550" t="n">
        <v>960</v>
      </c>
      <c r="Q323" s="439" t="n">
        <v>7.28</v>
      </c>
      <c r="R323" s="406" t="n">
        <v>1171</v>
      </c>
      <c r="S323" s="406" t="n">
        <v>4100</v>
      </c>
      <c r="T323" s="406" t="n">
        <v>9810</v>
      </c>
      <c r="U323" s="668" t="n">
        <v>6.39</v>
      </c>
      <c r="V323" s="451" t="n">
        <f aca="false">U323/$U$6</f>
        <v>0.8875</v>
      </c>
      <c r="W323" s="743" t="n">
        <f aca="false">P323</f>
        <v>960</v>
      </c>
      <c r="X323" s="451" t="n">
        <f aca="false">W323/$W$6</f>
        <v>0.384</v>
      </c>
      <c r="Y323" s="743" t="n">
        <v>1171</v>
      </c>
      <c r="Z323" s="743" t="n">
        <f aca="false">S323</f>
        <v>4100</v>
      </c>
      <c r="AA323" s="744" t="n">
        <f aca="false">S323*P323/1000</f>
        <v>3936</v>
      </c>
      <c r="AB323" s="451" t="n">
        <f aca="false">AA323/$AA$6</f>
        <v>0.174933333333333</v>
      </c>
      <c r="AC323" s="440" t="n">
        <v>34</v>
      </c>
      <c r="AD323" s="465"/>
      <c r="AE323" s="550" t="n">
        <v>2460</v>
      </c>
      <c r="AF323" s="550" t="n">
        <v>2441</v>
      </c>
      <c r="AG323" s="465" t="n">
        <v>7.73</v>
      </c>
      <c r="AH323" s="440" t="n">
        <v>705</v>
      </c>
      <c r="AI323" s="744" t="n">
        <v>1920</v>
      </c>
      <c r="AJ323" s="550" t="n">
        <v>7820</v>
      </c>
      <c r="AK323" s="440" t="n">
        <v>143</v>
      </c>
      <c r="AL323" s="458"/>
      <c r="AM323" s="465" t="n">
        <v>12.13</v>
      </c>
      <c r="AN323" s="465" t="n">
        <v>36</v>
      </c>
      <c r="AO323" s="458"/>
      <c r="AP323" s="458"/>
      <c r="AQ323" s="550"/>
      <c r="AR323" s="745"/>
      <c r="AS323" s="596" t="n">
        <f aca="false">4000/P323*24</f>
        <v>100</v>
      </c>
      <c r="AT323" s="745" t="n">
        <f aca="false">AA323/4400</f>
        <v>0.894545454545455</v>
      </c>
      <c r="AU323" s="746" t="n">
        <f aca="false">AT323/5.6</f>
        <v>0.15974025974026</v>
      </c>
      <c r="AV323" s="451" t="n">
        <f aca="false">1-AH323/R323</f>
        <v>0.397950469684031</v>
      </c>
      <c r="AW323" s="756" t="n">
        <f aca="false">1-AI323/S323</f>
        <v>0.531707317073171</v>
      </c>
    </row>
    <row r="324" customFormat="false" ht="15.6" hidden="false" customHeight="false" outlineLevel="0" collapsed="false">
      <c r="A324" s="742" t="n">
        <v>43806</v>
      </c>
      <c r="B324" s="516"/>
      <c r="C324" s="404"/>
      <c r="D324" s="731"/>
      <c r="E324" s="406"/>
      <c r="F324" s="406"/>
      <c r="G324" s="688"/>
      <c r="H324" s="404"/>
      <c r="I324" s="405"/>
      <c r="J324" s="406"/>
      <c r="K324" s="406"/>
      <c r="L324" s="408"/>
      <c r="M324" s="408"/>
      <c r="N324" s="408"/>
      <c r="O324" s="409"/>
      <c r="P324" s="550" t="n">
        <v>960</v>
      </c>
      <c r="Q324" s="439" t="n">
        <v>7.54</v>
      </c>
      <c r="R324" s="406" t="n">
        <v>1256</v>
      </c>
      <c r="S324" s="406" t="n">
        <v>3840</v>
      </c>
      <c r="T324" s="406" t="n">
        <v>9320</v>
      </c>
      <c r="U324" s="668" t="n">
        <v>6.22</v>
      </c>
      <c r="V324" s="451" t="n">
        <f aca="false">U324/$U$6</f>
        <v>0.863888888888889</v>
      </c>
      <c r="W324" s="743" t="n">
        <f aca="false">P324</f>
        <v>960</v>
      </c>
      <c r="X324" s="451" t="n">
        <f aca="false">W324/$W$6</f>
        <v>0.384</v>
      </c>
      <c r="Y324" s="743" t="n">
        <v>1256</v>
      </c>
      <c r="Z324" s="743" t="n">
        <f aca="false">S324</f>
        <v>3840</v>
      </c>
      <c r="AA324" s="744" t="n">
        <f aca="false">S324*P324/1000</f>
        <v>3686.4</v>
      </c>
      <c r="AB324" s="451" t="n">
        <f aca="false">AA324/$AA$6</f>
        <v>0.16384</v>
      </c>
      <c r="AC324" s="440" t="n">
        <v>33</v>
      </c>
      <c r="AD324" s="465"/>
      <c r="AE324" s="550" t="n">
        <v>2285</v>
      </c>
      <c r="AF324" s="550" t="n">
        <v>2299</v>
      </c>
      <c r="AG324" s="465" t="n">
        <v>7.66</v>
      </c>
      <c r="AH324" s="440" t="n">
        <v>773</v>
      </c>
      <c r="AI324" s="744" t="n">
        <v>1980</v>
      </c>
      <c r="AJ324" s="550" t="n">
        <v>8030</v>
      </c>
      <c r="AK324" s="440" t="n">
        <v>143</v>
      </c>
      <c r="AL324" s="458"/>
      <c r="AM324" s="465" t="n">
        <v>12.69</v>
      </c>
      <c r="AN324" s="465" t="n">
        <v>39.36</v>
      </c>
      <c r="AO324" s="458"/>
      <c r="AP324" s="458"/>
      <c r="AQ324" s="550"/>
      <c r="AR324" s="745"/>
      <c r="AS324" s="596" t="n">
        <f aca="false">4000/P324*24</f>
        <v>100</v>
      </c>
      <c r="AT324" s="745" t="n">
        <f aca="false">AA324/4400</f>
        <v>0.837818181818182</v>
      </c>
      <c r="AU324" s="746" t="n">
        <f aca="false">AT324/5.6</f>
        <v>0.14961038961039</v>
      </c>
      <c r="AV324" s="451" t="n">
        <f aca="false">1-AH324/R324</f>
        <v>0.384554140127388</v>
      </c>
      <c r="AW324" s="756" t="n">
        <f aca="false">1-AI324/S324</f>
        <v>0.484375</v>
      </c>
    </row>
    <row r="325" customFormat="false" ht="15.6" hidden="false" customHeight="false" outlineLevel="0" collapsed="false">
      <c r="A325" s="749" t="n">
        <v>43807</v>
      </c>
      <c r="B325" s="487"/>
      <c r="C325" s="489"/>
      <c r="D325" s="750"/>
      <c r="E325" s="491"/>
      <c r="F325" s="491"/>
      <c r="G325" s="690"/>
      <c r="H325" s="489"/>
      <c r="I325" s="490"/>
      <c r="J325" s="491"/>
      <c r="K325" s="491"/>
      <c r="L325" s="492"/>
      <c r="M325" s="492"/>
      <c r="N325" s="492"/>
      <c r="O325" s="493"/>
      <c r="P325" s="551" t="n">
        <v>960</v>
      </c>
      <c r="Q325" s="494" t="n">
        <v>7.82</v>
      </c>
      <c r="R325" s="495" t="n">
        <v>1263</v>
      </c>
      <c r="S325" s="491" t="n">
        <v>3880</v>
      </c>
      <c r="T325" s="491" t="n">
        <v>9370</v>
      </c>
      <c r="U325" s="678" t="n">
        <v>6.24</v>
      </c>
      <c r="V325" s="500" t="n">
        <f aca="false">U325/$U$6</f>
        <v>0.866666666666667</v>
      </c>
      <c r="W325" s="751" t="n">
        <f aca="false">P325</f>
        <v>960</v>
      </c>
      <c r="X325" s="500" t="n">
        <f aca="false">W325/$W$6</f>
        <v>0.384</v>
      </c>
      <c r="Y325" s="751" t="n">
        <v>1263</v>
      </c>
      <c r="Z325" s="751" t="n">
        <f aca="false">S325</f>
        <v>3880</v>
      </c>
      <c r="AA325" s="551" t="n">
        <f aca="false">S325*P325/1000</f>
        <v>3724.8</v>
      </c>
      <c r="AB325" s="500" t="n">
        <f aca="false">AA325/$AA$6</f>
        <v>0.165546666666667</v>
      </c>
      <c r="AC325" s="495" t="n">
        <v>34</v>
      </c>
      <c r="AD325" s="508"/>
      <c r="AE325" s="551" t="n">
        <v>2284</v>
      </c>
      <c r="AF325" s="551" t="n">
        <v>2292</v>
      </c>
      <c r="AG325" s="508" t="n">
        <v>7.76</v>
      </c>
      <c r="AH325" s="495" t="n">
        <v>578</v>
      </c>
      <c r="AI325" s="551" t="n">
        <v>2140</v>
      </c>
      <c r="AJ325" s="551" t="n">
        <v>8330</v>
      </c>
      <c r="AK325" s="495" t="n">
        <v>202</v>
      </c>
      <c r="AL325" s="504"/>
      <c r="AM325" s="508" t="n">
        <v>12.16</v>
      </c>
      <c r="AN325" s="508" t="n">
        <v>39.18</v>
      </c>
      <c r="AO325" s="504"/>
      <c r="AP325" s="504"/>
      <c r="AQ325" s="551"/>
      <c r="AR325" s="508"/>
      <c r="AS325" s="495" t="n">
        <f aca="false">4000/P325*24</f>
        <v>100</v>
      </c>
      <c r="AT325" s="508" t="n">
        <f aca="false">AA325/4400</f>
        <v>0.846545454545455</v>
      </c>
      <c r="AU325" s="752" t="n">
        <f aca="false">AT325/5.6</f>
        <v>0.151168831168831</v>
      </c>
      <c r="AV325" s="500" t="n">
        <f aca="false">1-AH325/R325</f>
        <v>0.542359461599367</v>
      </c>
      <c r="AW325" s="757" t="n">
        <f aca="false">1-AI325/S325</f>
        <v>0.448453608247423</v>
      </c>
    </row>
    <row r="326" customFormat="false" ht="15.6" hidden="false" customHeight="false" outlineLevel="0" collapsed="false">
      <c r="A326" s="742" t="n">
        <v>43808</v>
      </c>
      <c r="B326" s="516"/>
      <c r="C326" s="404"/>
      <c r="D326" s="731"/>
      <c r="E326" s="406"/>
      <c r="F326" s="406"/>
      <c r="G326" s="688"/>
      <c r="H326" s="404"/>
      <c r="I326" s="405"/>
      <c r="J326" s="406"/>
      <c r="K326" s="406"/>
      <c r="L326" s="408"/>
      <c r="M326" s="408"/>
      <c r="N326" s="408"/>
      <c r="O326" s="409"/>
      <c r="P326" s="550" t="n">
        <v>960</v>
      </c>
      <c r="Q326" s="439" t="n">
        <v>7.47</v>
      </c>
      <c r="R326" s="440" t="n">
        <v>1328</v>
      </c>
      <c r="S326" s="406" t="n">
        <v>4080</v>
      </c>
      <c r="T326" s="406" t="n">
        <v>9560</v>
      </c>
      <c r="U326" s="668" t="n">
        <v>6.23</v>
      </c>
      <c r="V326" s="451" t="n">
        <f aca="false">U326/$U$6</f>
        <v>0.865277777777778</v>
      </c>
      <c r="W326" s="743" t="n">
        <f aca="false">P326</f>
        <v>960</v>
      </c>
      <c r="X326" s="451" t="n">
        <f aca="false">W326/$W$6</f>
        <v>0.384</v>
      </c>
      <c r="Y326" s="743" t="n">
        <v>1328</v>
      </c>
      <c r="Z326" s="743" t="n">
        <f aca="false">S326</f>
        <v>4080</v>
      </c>
      <c r="AA326" s="744" t="n">
        <f aca="false">S326*P326/1000</f>
        <v>3916.8</v>
      </c>
      <c r="AB326" s="451" t="n">
        <f aca="false">AA326/$AA$6</f>
        <v>0.17408</v>
      </c>
      <c r="AC326" s="440" t="n">
        <v>34</v>
      </c>
      <c r="AD326" s="465"/>
      <c r="AE326" s="550" t="n">
        <v>2430</v>
      </c>
      <c r="AF326" s="550" t="n">
        <v>2411</v>
      </c>
      <c r="AG326" s="465" t="n">
        <v>7.29</v>
      </c>
      <c r="AH326" s="440" t="n">
        <v>599.6</v>
      </c>
      <c r="AI326" s="744" t="n">
        <v>2240</v>
      </c>
      <c r="AJ326" s="550" t="n">
        <v>8620</v>
      </c>
      <c r="AK326" s="440" t="n">
        <v>138</v>
      </c>
      <c r="AL326" s="458"/>
      <c r="AM326" s="465" t="n">
        <v>13.55</v>
      </c>
      <c r="AN326" s="465" t="n">
        <v>37.24</v>
      </c>
      <c r="AO326" s="458"/>
      <c r="AP326" s="458"/>
      <c r="AQ326" s="550"/>
      <c r="AR326" s="745"/>
      <c r="AS326" s="596" t="n">
        <f aca="false">4000/P326*24</f>
        <v>100</v>
      </c>
      <c r="AT326" s="745" t="n">
        <f aca="false">AA326/4400</f>
        <v>0.890181818181818</v>
      </c>
      <c r="AU326" s="746" t="n">
        <f aca="false">AT326/5.6</f>
        <v>0.158961038961039</v>
      </c>
      <c r="AV326" s="451" t="n">
        <f aca="false">1-AH326/R326</f>
        <v>0.548493975903615</v>
      </c>
      <c r="AW326" s="756" t="n">
        <f aca="false">1-AI326/S326</f>
        <v>0.450980392156863</v>
      </c>
    </row>
    <row r="327" customFormat="false" ht="15.6" hidden="false" customHeight="false" outlineLevel="0" collapsed="false">
      <c r="A327" s="742" t="n">
        <v>43809</v>
      </c>
      <c r="B327" s="516"/>
      <c r="C327" s="404"/>
      <c r="D327" s="731"/>
      <c r="E327" s="406"/>
      <c r="F327" s="406"/>
      <c r="G327" s="688"/>
      <c r="H327" s="404"/>
      <c r="I327" s="405"/>
      <c r="J327" s="406"/>
      <c r="K327" s="406"/>
      <c r="L327" s="408"/>
      <c r="M327" s="408"/>
      <c r="N327" s="408"/>
      <c r="O327" s="409"/>
      <c r="P327" s="550" t="n">
        <v>960</v>
      </c>
      <c r="Q327" s="439" t="n">
        <v>7.57</v>
      </c>
      <c r="R327" s="440" t="n">
        <v>1298</v>
      </c>
      <c r="S327" s="406" t="n">
        <v>4010</v>
      </c>
      <c r="T327" s="406" t="n">
        <v>10320</v>
      </c>
      <c r="U327" s="668" t="n">
        <v>5.6</v>
      </c>
      <c r="V327" s="451" t="n">
        <f aca="false">U327/$U$6</f>
        <v>0.777777777777778</v>
      </c>
      <c r="W327" s="743" t="n">
        <f aca="false">P327</f>
        <v>960</v>
      </c>
      <c r="X327" s="451" t="n">
        <f aca="false">W327/$W$6</f>
        <v>0.384</v>
      </c>
      <c r="Y327" s="743" t="n">
        <v>1298</v>
      </c>
      <c r="Z327" s="743" t="n">
        <f aca="false">S327</f>
        <v>4010</v>
      </c>
      <c r="AA327" s="744" t="n">
        <f aca="false">S327*P327/1000</f>
        <v>3849.6</v>
      </c>
      <c r="AB327" s="451" t="n">
        <f aca="false">AA327/$AA$6</f>
        <v>0.171093333333333</v>
      </c>
      <c r="AC327" s="440" t="n">
        <v>34</v>
      </c>
      <c r="AD327" s="465"/>
      <c r="AE327" s="550" t="n">
        <v>2669</v>
      </c>
      <c r="AF327" s="550" t="n">
        <v>2691</v>
      </c>
      <c r="AG327" s="465" t="n">
        <v>7.46</v>
      </c>
      <c r="AH327" s="440" t="n">
        <v>615</v>
      </c>
      <c r="AI327" s="744" t="n">
        <v>2300</v>
      </c>
      <c r="AJ327" s="550" t="n">
        <v>9060</v>
      </c>
      <c r="AK327" s="440" t="n">
        <v>139</v>
      </c>
      <c r="AL327" s="458"/>
      <c r="AM327" s="465" t="n">
        <v>13.65</v>
      </c>
      <c r="AN327" s="465" t="n">
        <v>42.32</v>
      </c>
      <c r="AO327" s="458"/>
      <c r="AP327" s="458"/>
      <c r="AQ327" s="550"/>
      <c r="AR327" s="745"/>
      <c r="AS327" s="596" t="n">
        <f aca="false">4000/P327*24</f>
        <v>100</v>
      </c>
      <c r="AT327" s="745" t="n">
        <f aca="false">AA327/4400</f>
        <v>0.874909090909091</v>
      </c>
      <c r="AU327" s="746" t="n">
        <f aca="false">AT327/5.6</f>
        <v>0.156233766233766</v>
      </c>
      <c r="AV327" s="451" t="n">
        <f aca="false">1-AH327/R327</f>
        <v>0.526194144838213</v>
      </c>
      <c r="AW327" s="756" t="n">
        <f aca="false">1-AI327/S327</f>
        <v>0.42643391521197</v>
      </c>
    </row>
    <row r="328" customFormat="false" ht="15.6" hidden="false" customHeight="false" outlineLevel="0" collapsed="false">
      <c r="A328" s="742" t="n">
        <v>43810</v>
      </c>
      <c r="B328" s="516"/>
      <c r="C328" s="404"/>
      <c r="D328" s="731"/>
      <c r="E328" s="406"/>
      <c r="F328" s="406"/>
      <c r="G328" s="688"/>
      <c r="H328" s="404"/>
      <c r="I328" s="405"/>
      <c r="J328" s="406"/>
      <c r="K328" s="406"/>
      <c r="L328" s="408"/>
      <c r="M328" s="408"/>
      <c r="N328" s="408"/>
      <c r="O328" s="409"/>
      <c r="P328" s="550" t="n">
        <v>960</v>
      </c>
      <c r="Q328" s="439" t="n">
        <v>7.79</v>
      </c>
      <c r="R328" s="406" t="n">
        <v>1350</v>
      </c>
      <c r="S328" s="406" t="n">
        <v>4020</v>
      </c>
      <c r="T328" s="406" t="n">
        <v>9770</v>
      </c>
      <c r="U328" s="668" t="n">
        <v>5.78</v>
      </c>
      <c r="V328" s="451" t="n">
        <f aca="false">U328/$U$6</f>
        <v>0.802777777777778</v>
      </c>
      <c r="W328" s="743" t="n">
        <f aca="false">P328</f>
        <v>960</v>
      </c>
      <c r="X328" s="451" t="n">
        <f aca="false">W328/$W$6</f>
        <v>0.384</v>
      </c>
      <c r="Y328" s="743" t="n">
        <v>1350</v>
      </c>
      <c r="Z328" s="743" t="n">
        <f aca="false">S328</f>
        <v>4020</v>
      </c>
      <c r="AA328" s="744" t="n">
        <f aca="false">S328*P328/1000</f>
        <v>3859.2</v>
      </c>
      <c r="AB328" s="451" t="n">
        <f aca="false">AA328/$AA$6</f>
        <v>0.17152</v>
      </c>
      <c r="AC328" s="440" t="n">
        <v>34</v>
      </c>
      <c r="AD328" s="465"/>
      <c r="AE328" s="550" t="n">
        <v>1785</v>
      </c>
      <c r="AF328" s="550" t="n">
        <v>1803</v>
      </c>
      <c r="AG328" s="465" t="n">
        <v>7.61</v>
      </c>
      <c r="AH328" s="440" t="n">
        <v>616</v>
      </c>
      <c r="AI328" s="744" t="n">
        <v>2050</v>
      </c>
      <c r="AJ328" s="550" t="n">
        <v>9470</v>
      </c>
      <c r="AK328" s="440" t="n">
        <v>102</v>
      </c>
      <c r="AL328" s="458"/>
      <c r="AM328" s="465" t="n">
        <v>15.64</v>
      </c>
      <c r="AN328" s="465" t="n">
        <v>39.74</v>
      </c>
      <c r="AO328" s="458"/>
      <c r="AP328" s="458"/>
      <c r="AQ328" s="550"/>
      <c r="AR328" s="745"/>
      <c r="AS328" s="596" t="n">
        <f aca="false">4000/P328*24</f>
        <v>100</v>
      </c>
      <c r="AT328" s="745" t="n">
        <f aca="false">AA328/4400</f>
        <v>0.877090909090909</v>
      </c>
      <c r="AU328" s="746" t="n">
        <f aca="false">AT328/5.6</f>
        <v>0.156623376623377</v>
      </c>
      <c r="AV328" s="451" t="n">
        <f aca="false">1-AH328/R328</f>
        <v>0.543703703703704</v>
      </c>
      <c r="AW328" s="756" t="n">
        <f aca="false">1-AI328/S328</f>
        <v>0.490049751243781</v>
      </c>
    </row>
    <row r="329" customFormat="false" ht="15.6" hidden="false" customHeight="false" outlineLevel="0" collapsed="false">
      <c r="A329" s="742" t="n">
        <v>43811</v>
      </c>
      <c r="B329" s="516"/>
      <c r="C329" s="404"/>
      <c r="D329" s="731"/>
      <c r="E329" s="406"/>
      <c r="F329" s="406"/>
      <c r="G329" s="688"/>
      <c r="H329" s="404"/>
      <c r="I329" s="405"/>
      <c r="J329" s="406"/>
      <c r="K329" s="406"/>
      <c r="L329" s="408"/>
      <c r="M329" s="408"/>
      <c r="N329" s="408"/>
      <c r="O329" s="409"/>
      <c r="P329" s="550" t="n">
        <v>960</v>
      </c>
      <c r="Q329" s="439" t="n">
        <v>7.8</v>
      </c>
      <c r="R329" s="406" t="n">
        <v>1339</v>
      </c>
      <c r="S329" s="406" t="n">
        <v>3950</v>
      </c>
      <c r="T329" s="406" t="n">
        <v>10760</v>
      </c>
      <c r="U329" s="668" t="n">
        <v>6.13</v>
      </c>
      <c r="V329" s="451" t="n">
        <f aca="false">U329/$U$6</f>
        <v>0.851388888888889</v>
      </c>
      <c r="W329" s="743" t="n">
        <f aca="false">P329</f>
        <v>960</v>
      </c>
      <c r="X329" s="451" t="n">
        <f aca="false">W329/$W$6</f>
        <v>0.384</v>
      </c>
      <c r="Y329" s="743" t="n">
        <v>1339</v>
      </c>
      <c r="Z329" s="743" t="n">
        <f aca="false">S329</f>
        <v>3950</v>
      </c>
      <c r="AA329" s="744" t="n">
        <f aca="false">S329*P329/1000</f>
        <v>3792</v>
      </c>
      <c r="AB329" s="451" t="n">
        <f aca="false">AA329/$AA$6</f>
        <v>0.168533333333333</v>
      </c>
      <c r="AC329" s="440" t="n">
        <v>33</v>
      </c>
      <c r="AD329" s="465"/>
      <c r="AE329" s="550" t="n">
        <v>1640</v>
      </c>
      <c r="AF329" s="550" t="n">
        <v>1654</v>
      </c>
      <c r="AG329" s="465" t="n">
        <v>7.8</v>
      </c>
      <c r="AH329" s="440" t="n">
        <v>743</v>
      </c>
      <c r="AI329" s="744" t="n">
        <v>2120</v>
      </c>
      <c r="AJ329" s="550" t="n">
        <v>9510</v>
      </c>
      <c r="AK329" s="440" t="n">
        <v>112</v>
      </c>
      <c r="AL329" s="458"/>
      <c r="AM329" s="465" t="n">
        <v>14.19</v>
      </c>
      <c r="AN329" s="465" t="n">
        <v>41.64</v>
      </c>
      <c r="AO329" s="458"/>
      <c r="AP329" s="458"/>
      <c r="AQ329" s="550"/>
      <c r="AR329" s="745"/>
      <c r="AS329" s="596" t="n">
        <f aca="false">4000/P329*24</f>
        <v>100</v>
      </c>
      <c r="AT329" s="745" t="n">
        <f aca="false">AA329/4400</f>
        <v>0.861818181818182</v>
      </c>
      <c r="AU329" s="746" t="n">
        <f aca="false">AT329/5.6</f>
        <v>0.153896103896104</v>
      </c>
      <c r="AV329" s="451" t="n">
        <f aca="false">1-AH329/R329</f>
        <v>0.445108289768484</v>
      </c>
      <c r="AW329" s="756" t="n">
        <f aca="false">1-AI329/S329</f>
        <v>0.463291139240506</v>
      </c>
    </row>
    <row r="330" customFormat="false" ht="15.6" hidden="false" customHeight="false" outlineLevel="0" collapsed="false">
      <c r="A330" s="742" t="n">
        <v>43812</v>
      </c>
      <c r="B330" s="516"/>
      <c r="C330" s="404"/>
      <c r="D330" s="731"/>
      <c r="E330" s="406"/>
      <c r="F330" s="406"/>
      <c r="G330" s="688"/>
      <c r="H330" s="404"/>
      <c r="I330" s="405"/>
      <c r="J330" s="406"/>
      <c r="K330" s="406"/>
      <c r="L330" s="408"/>
      <c r="M330" s="408"/>
      <c r="N330" s="408"/>
      <c r="O330" s="409"/>
      <c r="P330" s="550" t="n">
        <v>960</v>
      </c>
      <c r="Q330" s="439" t="n">
        <v>7.85</v>
      </c>
      <c r="R330" s="406" t="n">
        <v>1427</v>
      </c>
      <c r="S330" s="406" t="n">
        <v>4070</v>
      </c>
      <c r="T330" s="406" t="n">
        <v>11030</v>
      </c>
      <c r="U330" s="668" t="n">
        <v>6.22</v>
      </c>
      <c r="V330" s="451" t="n">
        <f aca="false">U330/$U$6</f>
        <v>0.863888888888889</v>
      </c>
      <c r="W330" s="743" t="n">
        <f aca="false">P330</f>
        <v>960</v>
      </c>
      <c r="X330" s="451" t="n">
        <f aca="false">W330/$W$6</f>
        <v>0.384</v>
      </c>
      <c r="Y330" s="743" t="n">
        <v>1427</v>
      </c>
      <c r="Z330" s="743" t="n">
        <f aca="false">S330</f>
        <v>4070</v>
      </c>
      <c r="AA330" s="744" t="n">
        <f aca="false">S330*P330/1000</f>
        <v>3907.2</v>
      </c>
      <c r="AB330" s="451" t="n">
        <f aca="false">AA330/$AA$6</f>
        <v>0.173653333333333</v>
      </c>
      <c r="AC330" s="440" t="n">
        <v>33</v>
      </c>
      <c r="AD330" s="465"/>
      <c r="AE330" s="550" t="n">
        <v>1482</v>
      </c>
      <c r="AF330" s="550" t="n">
        <v>1495</v>
      </c>
      <c r="AG330" s="465" t="n">
        <v>7.86</v>
      </c>
      <c r="AH330" s="440" t="n">
        <v>653</v>
      </c>
      <c r="AI330" s="744" t="n">
        <v>2000</v>
      </c>
      <c r="AJ330" s="550" t="n">
        <v>9660</v>
      </c>
      <c r="AK330" s="440" t="n">
        <v>106</v>
      </c>
      <c r="AL330" s="458"/>
      <c r="AM330" s="465" t="n">
        <v>14.06</v>
      </c>
      <c r="AN330" s="465" t="n">
        <v>42.72</v>
      </c>
      <c r="AO330" s="458"/>
      <c r="AP330" s="458"/>
      <c r="AQ330" s="550"/>
      <c r="AR330" s="745"/>
      <c r="AS330" s="596" t="n">
        <f aca="false">4000/P330*24</f>
        <v>100</v>
      </c>
      <c r="AT330" s="745" t="n">
        <f aca="false">AA330/4400</f>
        <v>0.888</v>
      </c>
      <c r="AU330" s="746" t="n">
        <f aca="false">AT330/5.6</f>
        <v>0.158571428571429</v>
      </c>
      <c r="AV330" s="451" t="n">
        <f aca="false">1-AH330/R330</f>
        <v>0.54239663629993</v>
      </c>
      <c r="AW330" s="756" t="n">
        <f aca="false">1-AI330/S330</f>
        <v>0.508599508599509</v>
      </c>
    </row>
    <row r="331" customFormat="false" ht="15.6" hidden="false" customHeight="false" outlineLevel="0" collapsed="false">
      <c r="A331" s="742" t="n">
        <v>43813</v>
      </c>
      <c r="B331" s="516"/>
      <c r="C331" s="404"/>
      <c r="D331" s="731"/>
      <c r="E331" s="406"/>
      <c r="F331" s="406"/>
      <c r="G331" s="688"/>
      <c r="H331" s="404"/>
      <c r="I331" s="405"/>
      <c r="J331" s="406"/>
      <c r="K331" s="406"/>
      <c r="L331" s="408"/>
      <c r="M331" s="408"/>
      <c r="N331" s="408"/>
      <c r="O331" s="409"/>
      <c r="P331" s="550" t="n">
        <v>960</v>
      </c>
      <c r="Q331" s="439" t="n">
        <v>7.52</v>
      </c>
      <c r="R331" s="406" t="n">
        <v>1673</v>
      </c>
      <c r="S331" s="406" t="n">
        <v>4900</v>
      </c>
      <c r="T331" s="406" t="n">
        <v>10770</v>
      </c>
      <c r="U331" s="668" t="n">
        <v>6.02</v>
      </c>
      <c r="V331" s="451" t="n">
        <f aca="false">U331/$U$6</f>
        <v>0.836111111111111</v>
      </c>
      <c r="W331" s="743" t="n">
        <f aca="false">P331</f>
        <v>960</v>
      </c>
      <c r="X331" s="451" t="n">
        <f aca="false">W331/$W$6</f>
        <v>0.384</v>
      </c>
      <c r="Y331" s="743" t="n">
        <v>1673</v>
      </c>
      <c r="Z331" s="743" t="n">
        <f aca="false">S331</f>
        <v>4900</v>
      </c>
      <c r="AA331" s="744" t="n">
        <f aca="false">S331*P331/1000</f>
        <v>4704</v>
      </c>
      <c r="AB331" s="451" t="n">
        <f aca="false">AA331/$AA$6</f>
        <v>0.209066666666667</v>
      </c>
      <c r="AC331" s="440" t="n">
        <v>34</v>
      </c>
      <c r="AD331" s="465"/>
      <c r="AE331" s="550" t="n">
        <v>1514</v>
      </c>
      <c r="AF331" s="550" t="n">
        <v>1484</v>
      </c>
      <c r="AG331" s="465" t="n">
        <v>7.67</v>
      </c>
      <c r="AH331" s="440" t="n">
        <v>815</v>
      </c>
      <c r="AI331" s="744" t="n">
        <v>2440</v>
      </c>
      <c r="AJ331" s="550" t="n">
        <v>9730</v>
      </c>
      <c r="AK331" s="440" t="n">
        <v>102</v>
      </c>
      <c r="AL331" s="458"/>
      <c r="AM331" s="465" t="n">
        <v>16.04</v>
      </c>
      <c r="AN331" s="465" t="n">
        <v>41.9</v>
      </c>
      <c r="AO331" s="458"/>
      <c r="AP331" s="458"/>
      <c r="AQ331" s="550"/>
      <c r="AR331" s="745"/>
      <c r="AS331" s="596" t="n">
        <f aca="false">4000/P331*24</f>
        <v>100</v>
      </c>
      <c r="AT331" s="745" t="n">
        <f aca="false">AA331/4400</f>
        <v>1.06909090909091</v>
      </c>
      <c r="AU331" s="746" t="n">
        <f aca="false">AT331/5.6</f>
        <v>0.190909090909091</v>
      </c>
      <c r="AV331" s="451" t="n">
        <f aca="false">1-AH331/R331</f>
        <v>0.512851165570831</v>
      </c>
      <c r="AW331" s="756" t="n">
        <f aca="false">1-AI331/S331</f>
        <v>0.502040816326531</v>
      </c>
    </row>
    <row r="332" customFormat="false" ht="15.6" hidden="false" customHeight="false" outlineLevel="0" collapsed="false">
      <c r="A332" s="749" t="n">
        <v>43814</v>
      </c>
      <c r="B332" s="487"/>
      <c r="C332" s="489"/>
      <c r="D332" s="750"/>
      <c r="E332" s="491"/>
      <c r="F332" s="491"/>
      <c r="G332" s="690"/>
      <c r="H332" s="489"/>
      <c r="I332" s="490"/>
      <c r="J332" s="491"/>
      <c r="K332" s="491"/>
      <c r="L332" s="492"/>
      <c r="M332" s="492"/>
      <c r="N332" s="492"/>
      <c r="O332" s="493"/>
      <c r="P332" s="551" t="n">
        <v>960</v>
      </c>
      <c r="Q332" s="494" t="n">
        <v>7.6</v>
      </c>
      <c r="R332" s="495" t="n">
        <v>1698</v>
      </c>
      <c r="S332" s="491" t="n">
        <v>5030</v>
      </c>
      <c r="T332" s="491" t="n">
        <v>9770</v>
      </c>
      <c r="U332" s="678" t="n">
        <v>6.17</v>
      </c>
      <c r="V332" s="500" t="n">
        <f aca="false">U332/$U$6</f>
        <v>0.856944444444444</v>
      </c>
      <c r="W332" s="751" t="n">
        <f aca="false">P332</f>
        <v>960</v>
      </c>
      <c r="X332" s="500" t="n">
        <f aca="false">W332/$W$6</f>
        <v>0.384</v>
      </c>
      <c r="Y332" s="751" t="n">
        <v>1698</v>
      </c>
      <c r="Z332" s="751" t="n">
        <f aca="false">S332</f>
        <v>5030</v>
      </c>
      <c r="AA332" s="551" t="n">
        <f aca="false">S332*P332/1000</f>
        <v>4828.8</v>
      </c>
      <c r="AB332" s="500" t="n">
        <f aca="false">AA332/$AA$6</f>
        <v>0.214613333333333</v>
      </c>
      <c r="AC332" s="495" t="n">
        <v>34</v>
      </c>
      <c r="AD332" s="508"/>
      <c r="AE332" s="551" t="n">
        <v>1479</v>
      </c>
      <c r="AF332" s="551" t="n">
        <v>1495</v>
      </c>
      <c r="AG332" s="508" t="n">
        <v>7.53</v>
      </c>
      <c r="AH332" s="495" t="n">
        <v>942</v>
      </c>
      <c r="AI332" s="551" t="n">
        <v>2490</v>
      </c>
      <c r="AJ332" s="551" t="n">
        <v>10060</v>
      </c>
      <c r="AK332" s="495" t="n">
        <v>91</v>
      </c>
      <c r="AL332" s="504"/>
      <c r="AM332" s="508" t="n">
        <v>15.28</v>
      </c>
      <c r="AN332" s="508" t="n">
        <v>41.5</v>
      </c>
      <c r="AO332" s="504"/>
      <c r="AP332" s="504"/>
      <c r="AQ332" s="551"/>
      <c r="AR332" s="508"/>
      <c r="AS332" s="495" t="n">
        <f aca="false">4000/P332*24</f>
        <v>100</v>
      </c>
      <c r="AT332" s="508" t="n">
        <f aca="false">AA332/4400</f>
        <v>1.09745454545455</v>
      </c>
      <c r="AU332" s="752" t="n">
        <f aca="false">AT332/5.6</f>
        <v>0.195974025974026</v>
      </c>
      <c r="AV332" s="500" t="n">
        <f aca="false">1-AH332/R332</f>
        <v>0.445229681978799</v>
      </c>
      <c r="AW332" s="757" t="n">
        <f aca="false">1-AI332/S332</f>
        <v>0.504970178926441</v>
      </c>
    </row>
    <row r="333" customFormat="false" ht="15.6" hidden="false" customHeight="false" outlineLevel="0" collapsed="false">
      <c r="A333" s="742" t="n">
        <v>43815</v>
      </c>
      <c r="B333" s="516"/>
      <c r="C333" s="404"/>
      <c r="D333" s="731"/>
      <c r="E333" s="406"/>
      <c r="F333" s="406"/>
      <c r="G333" s="688"/>
      <c r="H333" s="404"/>
      <c r="I333" s="405"/>
      <c r="J333" s="406"/>
      <c r="K333" s="406"/>
      <c r="L333" s="408"/>
      <c r="M333" s="408"/>
      <c r="N333" s="408"/>
      <c r="O333" s="409"/>
      <c r="P333" s="550" t="n">
        <v>960</v>
      </c>
      <c r="Q333" s="439" t="n">
        <v>7.04</v>
      </c>
      <c r="R333" s="440" t="n">
        <v>1680</v>
      </c>
      <c r="S333" s="406" t="n">
        <v>5120</v>
      </c>
      <c r="T333" s="406" t="n">
        <v>9950</v>
      </c>
      <c r="U333" s="668" t="n">
        <v>5.84</v>
      </c>
      <c r="V333" s="451" t="n">
        <f aca="false">U333/$U$6</f>
        <v>0.811111111111111</v>
      </c>
      <c r="W333" s="743" t="n">
        <f aca="false">P333</f>
        <v>960</v>
      </c>
      <c r="X333" s="451" t="n">
        <f aca="false">W333/$W$6</f>
        <v>0.384</v>
      </c>
      <c r="Y333" s="743" t="n">
        <v>1680</v>
      </c>
      <c r="Z333" s="743" t="n">
        <f aca="false">S333</f>
        <v>5120</v>
      </c>
      <c r="AA333" s="744" t="n">
        <f aca="false">S333*P333/1000</f>
        <v>4915.2</v>
      </c>
      <c r="AB333" s="451" t="n">
        <f aca="false">AA333/$AA$6</f>
        <v>0.218453333333333</v>
      </c>
      <c r="AC333" s="440" t="n">
        <v>34</v>
      </c>
      <c r="AD333" s="465"/>
      <c r="AE333" s="550" t="n">
        <v>1579</v>
      </c>
      <c r="AF333" s="550" t="n">
        <v>1553</v>
      </c>
      <c r="AG333" s="465" t="n">
        <v>7.7</v>
      </c>
      <c r="AH333" s="440" t="n">
        <v>736</v>
      </c>
      <c r="AI333" s="744" t="n">
        <v>2540</v>
      </c>
      <c r="AJ333" s="550" t="n">
        <v>10300</v>
      </c>
      <c r="AK333" s="440" t="n">
        <v>105</v>
      </c>
      <c r="AL333" s="458"/>
      <c r="AM333" s="465" t="n">
        <v>18.69</v>
      </c>
      <c r="AN333" s="465" t="n">
        <v>45.5</v>
      </c>
      <c r="AO333" s="458"/>
      <c r="AP333" s="458"/>
      <c r="AQ333" s="550"/>
      <c r="AR333" s="745"/>
      <c r="AS333" s="596" t="n">
        <f aca="false">4000/P333*24</f>
        <v>100</v>
      </c>
      <c r="AT333" s="745" t="n">
        <f aca="false">AA333/4400</f>
        <v>1.11709090909091</v>
      </c>
      <c r="AU333" s="746" t="n">
        <f aca="false">AT333/5.6</f>
        <v>0.19948051948052</v>
      </c>
      <c r="AV333" s="451" t="n">
        <f aca="false">1-AH333/R333</f>
        <v>0.561904761904762</v>
      </c>
      <c r="AW333" s="756" t="n">
        <f aca="false">1-AI333/S333</f>
        <v>0.50390625</v>
      </c>
    </row>
    <row r="334" customFormat="false" ht="15.6" hidden="false" customHeight="false" outlineLevel="0" collapsed="false">
      <c r="A334" s="742" t="n">
        <v>43816</v>
      </c>
      <c r="B334" s="516"/>
      <c r="C334" s="404"/>
      <c r="D334" s="731"/>
      <c r="E334" s="406"/>
      <c r="F334" s="406"/>
      <c r="G334" s="688"/>
      <c r="H334" s="404"/>
      <c r="I334" s="405"/>
      <c r="J334" s="406"/>
      <c r="K334" s="406"/>
      <c r="L334" s="408"/>
      <c r="M334" s="408"/>
      <c r="N334" s="408"/>
      <c r="O334" s="409"/>
      <c r="P334" s="550" t="n">
        <v>960</v>
      </c>
      <c r="Q334" s="439" t="n">
        <v>6.42</v>
      </c>
      <c r="R334" s="440" t="n">
        <v>1544</v>
      </c>
      <c r="S334" s="406" t="n">
        <v>5240</v>
      </c>
      <c r="T334" s="406" t="n">
        <v>10840</v>
      </c>
      <c r="U334" s="668" t="n">
        <v>5.86</v>
      </c>
      <c r="V334" s="451" t="n">
        <f aca="false">U334/$U$6</f>
        <v>0.813888888888889</v>
      </c>
      <c r="W334" s="743" t="n">
        <f aca="false">P334</f>
        <v>960</v>
      </c>
      <c r="X334" s="451" t="n">
        <f aca="false">W334/$W$6</f>
        <v>0.384</v>
      </c>
      <c r="Y334" s="743" t="n">
        <v>1544</v>
      </c>
      <c r="Z334" s="743" t="n">
        <f aca="false">S334</f>
        <v>5240</v>
      </c>
      <c r="AA334" s="744" t="n">
        <f aca="false">S334*P334/1000</f>
        <v>5030.4</v>
      </c>
      <c r="AB334" s="451" t="n">
        <f aca="false">AA334/$AA$6</f>
        <v>0.223573333333333</v>
      </c>
      <c r="AC334" s="440" t="n">
        <v>34</v>
      </c>
      <c r="AD334" s="465"/>
      <c r="AE334" s="550" t="n">
        <v>1839</v>
      </c>
      <c r="AF334" s="550" t="n">
        <v>1810</v>
      </c>
      <c r="AG334" s="465" t="n">
        <v>7.6</v>
      </c>
      <c r="AH334" s="440" t="n">
        <v>744</v>
      </c>
      <c r="AI334" s="744" t="n">
        <v>2750</v>
      </c>
      <c r="AJ334" s="550" t="n">
        <v>10450</v>
      </c>
      <c r="AK334" s="440" t="n">
        <v>94</v>
      </c>
      <c r="AL334" s="458"/>
      <c r="AM334" s="465" t="n">
        <v>19.69</v>
      </c>
      <c r="AN334" s="465" t="n">
        <v>46.4</v>
      </c>
      <c r="AO334" s="458"/>
      <c r="AP334" s="458"/>
      <c r="AQ334" s="550"/>
      <c r="AR334" s="745"/>
      <c r="AS334" s="596" t="n">
        <f aca="false">4000/P334*24</f>
        <v>100</v>
      </c>
      <c r="AT334" s="745" t="n">
        <f aca="false">AA334/4400</f>
        <v>1.14327272727273</v>
      </c>
      <c r="AU334" s="746" t="n">
        <f aca="false">AT334/5.6</f>
        <v>0.204155844155844</v>
      </c>
      <c r="AV334" s="451" t="n">
        <f aca="false">1-AH334/R334</f>
        <v>0.518134715025907</v>
      </c>
      <c r="AW334" s="756" t="n">
        <f aca="false">1-AI334/S334</f>
        <v>0.475190839694657</v>
      </c>
    </row>
    <row r="335" customFormat="false" ht="15.6" hidden="false" customHeight="false" outlineLevel="0" collapsed="false">
      <c r="A335" s="742" t="n">
        <v>43817</v>
      </c>
      <c r="B335" s="516"/>
      <c r="C335" s="404"/>
      <c r="D335" s="731"/>
      <c r="E335" s="406"/>
      <c r="F335" s="406"/>
      <c r="G335" s="688"/>
      <c r="H335" s="404"/>
      <c r="I335" s="405"/>
      <c r="J335" s="406"/>
      <c r="K335" s="406"/>
      <c r="L335" s="408"/>
      <c r="M335" s="408"/>
      <c r="N335" s="408"/>
      <c r="O335" s="409"/>
      <c r="P335" s="550" t="n">
        <v>960</v>
      </c>
      <c r="Q335" s="439" t="n">
        <v>6.48</v>
      </c>
      <c r="R335" s="406" t="n">
        <v>1781</v>
      </c>
      <c r="S335" s="406" t="n">
        <v>4780</v>
      </c>
      <c r="T335" s="406" t="n">
        <v>9930</v>
      </c>
      <c r="U335" s="668" t="n">
        <v>5.83</v>
      </c>
      <c r="V335" s="451" t="n">
        <f aca="false">U335/$U$6</f>
        <v>0.809722222222222</v>
      </c>
      <c r="W335" s="743" t="n">
        <f aca="false">P335</f>
        <v>960</v>
      </c>
      <c r="X335" s="451" t="n">
        <f aca="false">W335/$W$6</f>
        <v>0.384</v>
      </c>
      <c r="Y335" s="743" t="n">
        <v>1781</v>
      </c>
      <c r="Z335" s="743" t="n">
        <f aca="false">S335</f>
        <v>4780</v>
      </c>
      <c r="AA335" s="744" t="n">
        <f aca="false">S335*P335/1000</f>
        <v>4588.8</v>
      </c>
      <c r="AB335" s="451" t="n">
        <f aca="false">AA335/$AA$6</f>
        <v>0.203946666666667</v>
      </c>
      <c r="AC335" s="440" t="n">
        <v>34</v>
      </c>
      <c r="AD335" s="465"/>
      <c r="AE335" s="550" t="n">
        <v>1792</v>
      </c>
      <c r="AF335" s="550" t="n">
        <v>1793</v>
      </c>
      <c r="AG335" s="465" t="n">
        <v>7.44</v>
      </c>
      <c r="AH335" s="440" t="n">
        <v>882</v>
      </c>
      <c r="AI335" s="744" t="n">
        <v>2650</v>
      </c>
      <c r="AJ335" s="550" t="n">
        <v>10300</v>
      </c>
      <c r="AK335" s="440"/>
      <c r="AL335" s="458" t="n">
        <v>1.5</v>
      </c>
      <c r="AM335" s="465" t="n">
        <v>22.32</v>
      </c>
      <c r="AN335" s="465" t="n">
        <v>44.7</v>
      </c>
      <c r="AO335" s="458"/>
      <c r="AP335" s="458"/>
      <c r="AQ335" s="550"/>
      <c r="AR335" s="745"/>
      <c r="AS335" s="596" t="n">
        <f aca="false">4000/P335*24</f>
        <v>100</v>
      </c>
      <c r="AT335" s="745" t="n">
        <f aca="false">AA335/4400</f>
        <v>1.04290909090909</v>
      </c>
      <c r="AU335" s="746" t="n">
        <f aca="false">AT335/5.6</f>
        <v>0.186233766233766</v>
      </c>
      <c r="AV335" s="451" t="n">
        <f aca="false">1-AH335/R335</f>
        <v>0.504772599663111</v>
      </c>
      <c r="AW335" s="756" t="n">
        <f aca="false">1-AI335/S335</f>
        <v>0.445606694560669</v>
      </c>
    </row>
    <row r="336" customFormat="false" ht="15.6" hidden="false" customHeight="false" outlineLevel="0" collapsed="false">
      <c r="A336" s="742" t="n">
        <v>43818</v>
      </c>
      <c r="B336" s="516"/>
      <c r="C336" s="404"/>
      <c r="D336" s="731"/>
      <c r="E336" s="406"/>
      <c r="F336" s="406"/>
      <c r="G336" s="688"/>
      <c r="H336" s="404"/>
      <c r="I336" s="405"/>
      <c r="J336" s="406"/>
      <c r="K336" s="406"/>
      <c r="L336" s="408"/>
      <c r="M336" s="408"/>
      <c r="N336" s="408"/>
      <c r="O336" s="409"/>
      <c r="P336" s="550" t="n">
        <v>960</v>
      </c>
      <c r="Q336" s="439" t="n">
        <v>5.98</v>
      </c>
      <c r="R336" s="406" t="n">
        <v>1780</v>
      </c>
      <c r="S336" s="406" t="n">
        <v>4710</v>
      </c>
      <c r="T336" s="406" t="n">
        <v>9020</v>
      </c>
      <c r="U336" s="668" t="n">
        <v>5.65</v>
      </c>
      <c r="V336" s="451" t="n">
        <f aca="false">U336/$U$6</f>
        <v>0.784722222222222</v>
      </c>
      <c r="W336" s="743" t="n">
        <f aca="false">P336</f>
        <v>960</v>
      </c>
      <c r="X336" s="451" t="n">
        <f aca="false">W336/$W$6</f>
        <v>0.384</v>
      </c>
      <c r="Y336" s="743" t="n">
        <v>1780</v>
      </c>
      <c r="Z336" s="743" t="n">
        <f aca="false">S336</f>
        <v>4710</v>
      </c>
      <c r="AA336" s="744" t="n">
        <f aca="false">S336*P336/1000</f>
        <v>4521.6</v>
      </c>
      <c r="AB336" s="451" t="n">
        <f aca="false">AA336/$AA$6</f>
        <v>0.20096</v>
      </c>
      <c r="AC336" s="440" t="n">
        <v>35</v>
      </c>
      <c r="AD336" s="465"/>
      <c r="AE336" s="550" t="n">
        <v>1460</v>
      </c>
      <c r="AF336" s="550" t="n">
        <v>1485</v>
      </c>
      <c r="AG336" s="465" t="n">
        <v>7.5</v>
      </c>
      <c r="AH336" s="440" t="n">
        <v>1009</v>
      </c>
      <c r="AI336" s="744" t="n">
        <v>2630</v>
      </c>
      <c r="AJ336" s="550" t="n">
        <v>10270</v>
      </c>
      <c r="AK336" s="440"/>
      <c r="AL336" s="458" t="n">
        <v>1.5</v>
      </c>
      <c r="AM336" s="465" t="n">
        <v>20.49</v>
      </c>
      <c r="AN336" s="465" t="n">
        <v>46.8</v>
      </c>
      <c r="AO336" s="458"/>
      <c r="AP336" s="458"/>
      <c r="AQ336" s="550"/>
      <c r="AR336" s="745"/>
      <c r="AS336" s="596" t="n">
        <f aca="false">4000/P336*24</f>
        <v>100</v>
      </c>
      <c r="AT336" s="745" t="n">
        <f aca="false">AA336/4400</f>
        <v>1.02763636363636</v>
      </c>
      <c r="AU336" s="746" t="n">
        <f aca="false">AT336/5.6</f>
        <v>0.183506493506494</v>
      </c>
      <c r="AV336" s="451" t="n">
        <f aca="false">1-AH336/R336</f>
        <v>0.43314606741573</v>
      </c>
      <c r="AW336" s="756" t="n">
        <f aca="false">1-AI336/S336</f>
        <v>0.441613588110403</v>
      </c>
    </row>
    <row r="337" customFormat="false" ht="15.6" hidden="false" customHeight="false" outlineLevel="0" collapsed="false">
      <c r="A337" s="742" t="n">
        <v>43819</v>
      </c>
      <c r="B337" s="516"/>
      <c r="C337" s="404"/>
      <c r="D337" s="731"/>
      <c r="E337" s="406"/>
      <c r="F337" s="406"/>
      <c r="G337" s="688"/>
      <c r="H337" s="404"/>
      <c r="I337" s="405"/>
      <c r="J337" s="406"/>
      <c r="K337" s="406"/>
      <c r="L337" s="408"/>
      <c r="M337" s="408"/>
      <c r="N337" s="408"/>
      <c r="O337" s="409"/>
      <c r="P337" s="550" t="n">
        <v>960</v>
      </c>
      <c r="Q337" s="439" t="n">
        <v>6.09</v>
      </c>
      <c r="R337" s="406" t="n">
        <v>1680</v>
      </c>
      <c r="S337" s="406" t="n">
        <v>4410</v>
      </c>
      <c r="T337" s="406" t="n">
        <v>8180</v>
      </c>
      <c r="U337" s="668" t="n">
        <v>6.3</v>
      </c>
      <c r="V337" s="451" t="n">
        <f aca="false">U337/$U$6</f>
        <v>0.875</v>
      </c>
      <c r="W337" s="743" t="n">
        <f aca="false">P337</f>
        <v>960</v>
      </c>
      <c r="X337" s="451" t="n">
        <f aca="false">W337/$W$6</f>
        <v>0.384</v>
      </c>
      <c r="Y337" s="743" t="n">
        <v>1680</v>
      </c>
      <c r="Z337" s="743" t="n">
        <f aca="false">S337</f>
        <v>4410</v>
      </c>
      <c r="AA337" s="744" t="n">
        <f aca="false">S337*P337/1000</f>
        <v>4233.6</v>
      </c>
      <c r="AB337" s="451" t="n">
        <f aca="false">AA337/$AA$6</f>
        <v>0.18816</v>
      </c>
      <c r="AC337" s="440" t="n">
        <v>37</v>
      </c>
      <c r="AD337" s="465"/>
      <c r="AE337" s="550" t="n">
        <v>1414</v>
      </c>
      <c r="AF337" s="550" t="n">
        <v>1456</v>
      </c>
      <c r="AG337" s="465" t="n">
        <v>7.4</v>
      </c>
      <c r="AH337" s="440" t="n">
        <v>988</v>
      </c>
      <c r="AI337" s="744" t="n">
        <v>2590</v>
      </c>
      <c r="AJ337" s="550" t="n">
        <v>9890</v>
      </c>
      <c r="AK337" s="440"/>
      <c r="AL337" s="458" t="n">
        <v>1.4</v>
      </c>
      <c r="AM337" s="465" t="n">
        <v>20.96</v>
      </c>
      <c r="AN337" s="465" t="n">
        <v>45</v>
      </c>
      <c r="AO337" s="458" t="n">
        <v>32.6</v>
      </c>
      <c r="AP337" s="458"/>
      <c r="AQ337" s="550"/>
      <c r="AR337" s="745"/>
      <c r="AS337" s="596" t="n">
        <f aca="false">4000/P337*24</f>
        <v>100</v>
      </c>
      <c r="AT337" s="745" t="n">
        <f aca="false">AA337/4400</f>
        <v>0.962181818181818</v>
      </c>
      <c r="AU337" s="746" t="n">
        <f aca="false">AT337/5.6</f>
        <v>0.171818181818182</v>
      </c>
      <c r="AV337" s="451" t="n">
        <f aca="false">1-AH337/R337</f>
        <v>0.411904761904762</v>
      </c>
      <c r="AW337" s="756" t="n">
        <f aca="false">1-AI337/S337</f>
        <v>0.412698412698413</v>
      </c>
    </row>
    <row r="338" customFormat="false" ht="15.6" hidden="false" customHeight="false" outlineLevel="0" collapsed="false">
      <c r="A338" s="742" t="n">
        <v>43820</v>
      </c>
      <c r="B338" s="516"/>
      <c r="C338" s="404"/>
      <c r="D338" s="731"/>
      <c r="E338" s="406"/>
      <c r="F338" s="406"/>
      <c r="G338" s="688"/>
      <c r="H338" s="404"/>
      <c r="I338" s="405"/>
      <c r="J338" s="406"/>
      <c r="K338" s="406"/>
      <c r="L338" s="408"/>
      <c r="M338" s="408"/>
      <c r="N338" s="408"/>
      <c r="O338" s="409"/>
      <c r="P338" s="550" t="n">
        <v>960</v>
      </c>
      <c r="Q338" s="439" t="n">
        <v>5.06</v>
      </c>
      <c r="R338" s="406" t="n">
        <v>1601</v>
      </c>
      <c r="S338" s="406" t="n">
        <v>3730</v>
      </c>
      <c r="T338" s="406" t="n">
        <v>7000</v>
      </c>
      <c r="U338" s="668" t="n">
        <v>6.35</v>
      </c>
      <c r="V338" s="451" t="n">
        <f aca="false">U338/$U$6</f>
        <v>0.881944444444444</v>
      </c>
      <c r="W338" s="743" t="n">
        <f aca="false">P338</f>
        <v>960</v>
      </c>
      <c r="X338" s="451" t="n">
        <f aca="false">W338/$W$6</f>
        <v>0.384</v>
      </c>
      <c r="Y338" s="743" t="n">
        <v>1601</v>
      </c>
      <c r="Z338" s="743" t="n">
        <f aca="false">S338</f>
        <v>3730</v>
      </c>
      <c r="AA338" s="744" t="n">
        <f aca="false">S338*P338/1000</f>
        <v>3580.8</v>
      </c>
      <c r="AB338" s="451" t="n">
        <f aca="false">AA338/$AA$6</f>
        <v>0.159146666666667</v>
      </c>
      <c r="AC338" s="440" t="n">
        <v>38</v>
      </c>
      <c r="AD338" s="465"/>
      <c r="AE338" s="550" t="n">
        <v>1477</v>
      </c>
      <c r="AF338" s="550" t="n">
        <v>1478</v>
      </c>
      <c r="AG338" s="465" t="n">
        <v>7.58</v>
      </c>
      <c r="AH338" s="440" t="n">
        <v>942</v>
      </c>
      <c r="AI338" s="744" t="n">
        <v>2200</v>
      </c>
      <c r="AJ338" s="550" t="n">
        <v>9560</v>
      </c>
      <c r="AK338" s="440"/>
      <c r="AL338" s="458" t="n">
        <v>2.7</v>
      </c>
      <c r="AM338" s="465" t="n">
        <v>17.66</v>
      </c>
      <c r="AN338" s="465" t="n">
        <v>47.8</v>
      </c>
      <c r="AO338" s="458" t="n">
        <v>30.5</v>
      </c>
      <c r="AP338" s="458" t="n">
        <v>3.5</v>
      </c>
      <c r="AQ338" s="550"/>
      <c r="AR338" s="745"/>
      <c r="AS338" s="596" t="n">
        <f aca="false">4000/P338*24</f>
        <v>100</v>
      </c>
      <c r="AT338" s="745" t="n">
        <f aca="false">AA338/4400</f>
        <v>0.813818181818182</v>
      </c>
      <c r="AU338" s="746" t="n">
        <f aca="false">AT338/5.6</f>
        <v>0.145324675324675</v>
      </c>
      <c r="AV338" s="451" t="n">
        <f aca="false">1-AH338/R338</f>
        <v>0.411617738913179</v>
      </c>
      <c r="AW338" s="756" t="n">
        <f aca="false">1-AI338/S338</f>
        <v>0.410187667560322</v>
      </c>
    </row>
    <row r="339" customFormat="false" ht="15.6" hidden="false" customHeight="false" outlineLevel="0" collapsed="false">
      <c r="A339" s="749" t="n">
        <v>43821</v>
      </c>
      <c r="B339" s="487"/>
      <c r="C339" s="489"/>
      <c r="D339" s="750"/>
      <c r="E339" s="491"/>
      <c r="F339" s="491"/>
      <c r="G339" s="690"/>
      <c r="H339" s="489"/>
      <c r="I339" s="490"/>
      <c r="J339" s="491"/>
      <c r="K339" s="491"/>
      <c r="L339" s="492"/>
      <c r="M339" s="492"/>
      <c r="N339" s="492"/>
      <c r="O339" s="493"/>
      <c r="P339" s="551" t="n">
        <v>960</v>
      </c>
      <c r="Q339" s="494" t="n">
        <v>5.63</v>
      </c>
      <c r="R339" s="495" t="n">
        <v>1383</v>
      </c>
      <c r="S339" s="491" t="n">
        <v>3610</v>
      </c>
      <c r="T339" s="491" t="n">
        <v>6330</v>
      </c>
      <c r="U339" s="678" t="n">
        <v>5.76</v>
      </c>
      <c r="V339" s="500" t="n">
        <f aca="false">U339/$U$6</f>
        <v>0.8</v>
      </c>
      <c r="W339" s="751" t="n">
        <f aca="false">P339</f>
        <v>960</v>
      </c>
      <c r="X339" s="500" t="n">
        <f aca="false">W339/$W$6</f>
        <v>0.384</v>
      </c>
      <c r="Y339" s="751" t="n">
        <v>1383</v>
      </c>
      <c r="Z339" s="751" t="n">
        <f aca="false">S339</f>
        <v>3610</v>
      </c>
      <c r="AA339" s="551" t="n">
        <f aca="false">S339*P339/1000</f>
        <v>3465.6</v>
      </c>
      <c r="AB339" s="500" t="n">
        <f aca="false">AA339/$AA$6</f>
        <v>0.154026666666667</v>
      </c>
      <c r="AC339" s="495" t="n">
        <v>37</v>
      </c>
      <c r="AD339" s="508"/>
      <c r="AE339" s="551" t="n">
        <v>1218</v>
      </c>
      <c r="AF339" s="551" t="n">
        <v>1227</v>
      </c>
      <c r="AG339" s="508" t="n">
        <v>7.55</v>
      </c>
      <c r="AH339" s="495" t="n">
        <v>824</v>
      </c>
      <c r="AI339" s="551" t="n">
        <v>2180</v>
      </c>
      <c r="AJ339" s="551" t="n">
        <v>9150</v>
      </c>
      <c r="AK339" s="495"/>
      <c r="AL339" s="504" t="n">
        <v>3.9</v>
      </c>
      <c r="AM339" s="508" t="n">
        <v>18.91</v>
      </c>
      <c r="AN339" s="508" t="n">
        <v>43.6</v>
      </c>
      <c r="AO339" s="504" t="n">
        <v>35.7</v>
      </c>
      <c r="AP339" s="504" t="n">
        <v>2.2</v>
      </c>
      <c r="AQ339" s="551"/>
      <c r="AR339" s="508"/>
      <c r="AS339" s="495" t="n">
        <f aca="false">4000/P339*24</f>
        <v>100</v>
      </c>
      <c r="AT339" s="508" t="n">
        <f aca="false">AA339/4400</f>
        <v>0.787636363636364</v>
      </c>
      <c r="AU339" s="752" t="n">
        <f aca="false">AT339/5.6</f>
        <v>0.140649350649351</v>
      </c>
      <c r="AV339" s="500" t="n">
        <f aca="false">1-AH339/R339</f>
        <v>0.404193781634129</v>
      </c>
      <c r="AW339" s="757" t="n">
        <f aca="false">1-AI339/S339</f>
        <v>0.39612188365651</v>
      </c>
    </row>
    <row r="340" customFormat="false" ht="15.6" hidden="false" customHeight="false" outlineLevel="0" collapsed="false">
      <c r="A340" s="742" t="n">
        <v>43822</v>
      </c>
      <c r="B340" s="516"/>
      <c r="C340" s="404"/>
      <c r="D340" s="731"/>
      <c r="E340" s="406"/>
      <c r="F340" s="406"/>
      <c r="G340" s="688"/>
      <c r="H340" s="404"/>
      <c r="I340" s="405"/>
      <c r="J340" s="406"/>
      <c r="K340" s="406"/>
      <c r="L340" s="408"/>
      <c r="M340" s="408"/>
      <c r="N340" s="408"/>
      <c r="O340" s="409"/>
      <c r="P340" s="550" t="n">
        <v>960</v>
      </c>
      <c r="Q340" s="439" t="n">
        <v>5.04</v>
      </c>
      <c r="R340" s="440" t="n">
        <v>1273</v>
      </c>
      <c r="S340" s="406" t="n">
        <v>3460</v>
      </c>
      <c r="T340" s="406" t="n">
        <v>3460</v>
      </c>
      <c r="U340" s="668" t="n">
        <v>4.75</v>
      </c>
      <c r="V340" s="451" t="n">
        <f aca="false">U340/$U$6</f>
        <v>0.659722222222222</v>
      </c>
      <c r="W340" s="743" t="n">
        <f aca="false">P340</f>
        <v>960</v>
      </c>
      <c r="X340" s="451" t="n">
        <f aca="false">W340/$W$6</f>
        <v>0.384</v>
      </c>
      <c r="Y340" s="743" t="n">
        <v>1273</v>
      </c>
      <c r="Z340" s="743" t="n">
        <f aca="false">S340</f>
        <v>3460</v>
      </c>
      <c r="AA340" s="744" t="n">
        <f aca="false">S340*P340/1000</f>
        <v>3321.6</v>
      </c>
      <c r="AB340" s="451" t="n">
        <f aca="false">AA340/$AA$6</f>
        <v>0.147626666666667</v>
      </c>
      <c r="AC340" s="440" t="n">
        <v>37</v>
      </c>
      <c r="AD340" s="465"/>
      <c r="AE340" s="550" t="n">
        <v>1001</v>
      </c>
      <c r="AF340" s="550" t="n">
        <v>1128</v>
      </c>
      <c r="AG340" s="465" t="n">
        <v>7.76</v>
      </c>
      <c r="AH340" s="440" t="n">
        <v>750</v>
      </c>
      <c r="AI340" s="744" t="n">
        <v>2020</v>
      </c>
      <c r="AJ340" s="550" t="n">
        <v>8710</v>
      </c>
      <c r="AK340" s="440"/>
      <c r="AL340" s="458" t="n">
        <v>2.6</v>
      </c>
      <c r="AM340" s="465" t="n">
        <v>14.2</v>
      </c>
      <c r="AN340" s="465" t="n">
        <v>44.2</v>
      </c>
      <c r="AO340" s="458" t="n">
        <v>46</v>
      </c>
      <c r="AP340" s="458" t="n">
        <v>2.5</v>
      </c>
      <c r="AQ340" s="550"/>
      <c r="AR340" s="745"/>
      <c r="AS340" s="596" t="n">
        <f aca="false">4000/P340*24</f>
        <v>100</v>
      </c>
      <c r="AT340" s="745" t="n">
        <f aca="false">AA340/4400</f>
        <v>0.754909090909091</v>
      </c>
      <c r="AU340" s="746" t="n">
        <f aca="false">AT340/5.6</f>
        <v>0.134805194805195</v>
      </c>
      <c r="AV340" s="451" t="n">
        <f aca="false">1-AH340/R340</f>
        <v>0.410840534171249</v>
      </c>
      <c r="AW340" s="756" t="n">
        <f aca="false">1-AI340/S340</f>
        <v>0.416184971098266</v>
      </c>
    </row>
    <row r="341" customFormat="false" ht="15.6" hidden="false" customHeight="false" outlineLevel="0" collapsed="false">
      <c r="A341" s="742" t="n">
        <v>43823</v>
      </c>
      <c r="B341" s="516"/>
      <c r="C341" s="404"/>
      <c r="D341" s="731"/>
      <c r="E341" s="406"/>
      <c r="F341" s="406"/>
      <c r="G341" s="688"/>
      <c r="H341" s="404"/>
      <c r="I341" s="405"/>
      <c r="J341" s="406"/>
      <c r="K341" s="406"/>
      <c r="L341" s="408"/>
      <c r="M341" s="408"/>
      <c r="N341" s="408"/>
      <c r="O341" s="409"/>
      <c r="P341" s="550" t="n">
        <v>960</v>
      </c>
      <c r="Q341" s="439" t="n">
        <v>5.38</v>
      </c>
      <c r="R341" s="440" t="n">
        <v>1247</v>
      </c>
      <c r="S341" s="406" t="n">
        <v>3580</v>
      </c>
      <c r="T341" s="406" t="n">
        <v>5860</v>
      </c>
      <c r="U341" s="668" t="n">
        <v>5.15</v>
      </c>
      <c r="V341" s="451" t="n">
        <f aca="false">U341/$U$6</f>
        <v>0.715277777777778</v>
      </c>
      <c r="W341" s="743" t="n">
        <f aca="false">P341</f>
        <v>960</v>
      </c>
      <c r="X341" s="451" t="n">
        <f aca="false">W341/$W$6</f>
        <v>0.384</v>
      </c>
      <c r="Y341" s="743" t="n">
        <v>1247</v>
      </c>
      <c r="Z341" s="743" t="n">
        <f aca="false">S341</f>
        <v>3580</v>
      </c>
      <c r="AA341" s="744" t="n">
        <f aca="false">S341*P341/1000</f>
        <v>3436.8</v>
      </c>
      <c r="AB341" s="451" t="n">
        <f aca="false">AA341/$AA$6</f>
        <v>0.152746666666667</v>
      </c>
      <c r="AC341" s="440" t="n">
        <v>38</v>
      </c>
      <c r="AD341" s="465"/>
      <c r="AE341" s="550" t="n">
        <v>1045</v>
      </c>
      <c r="AF341" s="550" t="n">
        <v>1142</v>
      </c>
      <c r="AG341" s="465" t="n">
        <v>7.32</v>
      </c>
      <c r="AH341" s="440" t="n">
        <v>728</v>
      </c>
      <c r="AI341" s="744" t="n">
        <v>1960</v>
      </c>
      <c r="AJ341" s="550" t="n">
        <v>8100</v>
      </c>
      <c r="AK341" s="440"/>
      <c r="AL341" s="458" t="n">
        <v>0.15</v>
      </c>
      <c r="AM341" s="465" t="n">
        <v>16.79</v>
      </c>
      <c r="AN341" s="465" t="n">
        <v>34.38</v>
      </c>
      <c r="AO341" s="458" t="n">
        <v>51.5</v>
      </c>
      <c r="AP341" s="458" t="n">
        <v>2.5</v>
      </c>
      <c r="AQ341" s="550"/>
      <c r="AR341" s="745"/>
      <c r="AS341" s="596" t="n">
        <f aca="false">4000/P341*24</f>
        <v>100</v>
      </c>
      <c r="AT341" s="745" t="n">
        <f aca="false">AA341/4400</f>
        <v>0.781090909090909</v>
      </c>
      <c r="AU341" s="746" t="n">
        <f aca="false">AT341/5.6</f>
        <v>0.13948051948052</v>
      </c>
      <c r="AV341" s="451" t="n">
        <f aca="false">1-AH341/R341</f>
        <v>0.416198877305533</v>
      </c>
      <c r="AW341" s="756" t="n">
        <f aca="false">1-AI341/S341</f>
        <v>0.452513966480447</v>
      </c>
    </row>
    <row r="342" customFormat="false" ht="15.6" hidden="false" customHeight="false" outlineLevel="0" collapsed="false">
      <c r="A342" s="742" t="n">
        <v>43824</v>
      </c>
      <c r="B342" s="516"/>
      <c r="C342" s="404"/>
      <c r="D342" s="731"/>
      <c r="E342" s="406"/>
      <c r="F342" s="406"/>
      <c r="G342" s="688"/>
      <c r="H342" s="404"/>
      <c r="I342" s="405"/>
      <c r="J342" s="406"/>
      <c r="K342" s="406"/>
      <c r="L342" s="408"/>
      <c r="M342" s="408"/>
      <c r="N342" s="408"/>
      <c r="O342" s="409"/>
      <c r="P342" s="550" t="n">
        <v>960</v>
      </c>
      <c r="Q342" s="439" t="n">
        <v>5.86</v>
      </c>
      <c r="R342" s="406" t="n">
        <v>1224</v>
      </c>
      <c r="S342" s="406" t="n">
        <v>3270</v>
      </c>
      <c r="T342" s="406" t="n">
        <v>6320</v>
      </c>
      <c r="U342" s="668" t="n">
        <v>3.86</v>
      </c>
      <c r="V342" s="451" t="n">
        <f aca="false">U342/$U$6</f>
        <v>0.536111111111111</v>
      </c>
      <c r="W342" s="743" t="n">
        <f aca="false">P342</f>
        <v>960</v>
      </c>
      <c r="X342" s="451" t="n">
        <f aca="false">W342/$W$6</f>
        <v>0.384</v>
      </c>
      <c r="Y342" s="743" t="n">
        <v>1224</v>
      </c>
      <c r="Z342" s="743" t="n">
        <f aca="false">S342</f>
        <v>3270</v>
      </c>
      <c r="AA342" s="744" t="n">
        <f aca="false">S342*P342/1000</f>
        <v>3139.2</v>
      </c>
      <c r="AB342" s="451" t="n">
        <f aca="false">AA342/$AA$6</f>
        <v>0.13952</v>
      </c>
      <c r="AC342" s="440" t="n">
        <v>37</v>
      </c>
      <c r="AD342" s="465"/>
      <c r="AE342" s="550" t="n">
        <v>1161</v>
      </c>
      <c r="AF342" s="550" t="n">
        <v>1195</v>
      </c>
      <c r="AG342" s="465" t="n">
        <v>7.76</v>
      </c>
      <c r="AH342" s="440" t="n">
        <v>685</v>
      </c>
      <c r="AI342" s="744" t="n">
        <v>1850</v>
      </c>
      <c r="AJ342" s="550" t="n">
        <v>7640</v>
      </c>
      <c r="AK342" s="440"/>
      <c r="AL342" s="458" t="n">
        <v>1.1</v>
      </c>
      <c r="AM342" s="465" t="n">
        <v>12.81</v>
      </c>
      <c r="AN342" s="465" t="n">
        <v>38.84</v>
      </c>
      <c r="AO342" s="458" t="n">
        <v>53</v>
      </c>
      <c r="AP342" s="458" t="n">
        <v>2.5</v>
      </c>
      <c r="AQ342" s="550"/>
      <c r="AR342" s="745"/>
      <c r="AS342" s="596" t="n">
        <f aca="false">4000/P342*24</f>
        <v>100</v>
      </c>
      <c r="AT342" s="745" t="n">
        <f aca="false">AA342/4400</f>
        <v>0.713454545454545</v>
      </c>
      <c r="AU342" s="746" t="n">
        <f aca="false">AT342/5.6</f>
        <v>0.127402597402597</v>
      </c>
      <c r="AV342" s="451" t="n">
        <f aca="false">1-AH342/R342</f>
        <v>0.440359477124183</v>
      </c>
      <c r="AW342" s="756" t="n">
        <f aca="false">1-AI342/S342</f>
        <v>0.434250764525994</v>
      </c>
    </row>
    <row r="343" customFormat="false" ht="15.6" hidden="false" customHeight="false" outlineLevel="0" collapsed="false">
      <c r="A343" s="742" t="n">
        <v>43825</v>
      </c>
      <c r="B343" s="516"/>
      <c r="C343" s="404"/>
      <c r="D343" s="731"/>
      <c r="E343" s="406"/>
      <c r="F343" s="406"/>
      <c r="G343" s="688"/>
      <c r="H343" s="404"/>
      <c r="I343" s="405"/>
      <c r="J343" s="406"/>
      <c r="K343" s="406"/>
      <c r="L343" s="408"/>
      <c r="M343" s="408"/>
      <c r="N343" s="408"/>
      <c r="O343" s="409"/>
      <c r="P343" s="550" t="n">
        <v>960</v>
      </c>
      <c r="Q343" s="439" t="n">
        <v>6.88</v>
      </c>
      <c r="R343" s="406" t="n">
        <v>1290</v>
      </c>
      <c r="S343" s="406" t="n">
        <v>3360</v>
      </c>
      <c r="T343" s="406" t="n">
        <v>6880</v>
      </c>
      <c r="U343" s="668" t="n">
        <v>4.26</v>
      </c>
      <c r="V343" s="451" t="n">
        <f aca="false">U343/$U$6</f>
        <v>0.591666666666667</v>
      </c>
      <c r="W343" s="743" t="n">
        <f aca="false">P343</f>
        <v>960</v>
      </c>
      <c r="X343" s="451" t="n">
        <f aca="false">W343/$W$6</f>
        <v>0.384</v>
      </c>
      <c r="Y343" s="743" t="n">
        <v>1290</v>
      </c>
      <c r="Z343" s="743" t="n">
        <f aca="false">S343</f>
        <v>3360</v>
      </c>
      <c r="AA343" s="744" t="n">
        <f aca="false">S343*P343/1000</f>
        <v>3225.6</v>
      </c>
      <c r="AB343" s="451" t="n">
        <f aca="false">AA343/$AA$6</f>
        <v>0.14336</v>
      </c>
      <c r="AC343" s="440" t="n">
        <v>38</v>
      </c>
      <c r="AD343" s="465"/>
      <c r="AE343" s="550" t="n">
        <v>1151</v>
      </c>
      <c r="AF343" s="550" t="n">
        <v>1155</v>
      </c>
      <c r="AG343" s="465" t="n">
        <v>7.48</v>
      </c>
      <c r="AH343" s="440" t="n">
        <v>668</v>
      </c>
      <c r="AI343" s="744" t="n">
        <v>1830</v>
      </c>
      <c r="AJ343" s="550" t="n">
        <v>7350</v>
      </c>
      <c r="AK343" s="440"/>
      <c r="AL343" s="458" t="n">
        <v>0.25</v>
      </c>
      <c r="AM343" s="465" t="n">
        <v>13.99</v>
      </c>
      <c r="AN343" s="465" t="n">
        <v>32.02</v>
      </c>
      <c r="AO343" s="458" t="n">
        <v>54.3</v>
      </c>
      <c r="AP343" s="458" t="n">
        <v>3</v>
      </c>
      <c r="AQ343" s="550"/>
      <c r="AR343" s="745"/>
      <c r="AS343" s="596" t="n">
        <f aca="false">4000/P343*24</f>
        <v>100</v>
      </c>
      <c r="AT343" s="745" t="n">
        <f aca="false">AA343/4400</f>
        <v>0.733090909090909</v>
      </c>
      <c r="AU343" s="746" t="n">
        <f aca="false">AT343/5.6</f>
        <v>0.130909090909091</v>
      </c>
      <c r="AV343" s="451" t="n">
        <f aca="false">1-AH343/R343</f>
        <v>0.482170542635659</v>
      </c>
      <c r="AW343" s="756" t="n">
        <f aca="false">1-AI343/S343</f>
        <v>0.455357142857143</v>
      </c>
    </row>
    <row r="344" customFormat="false" ht="15.6" hidden="false" customHeight="false" outlineLevel="0" collapsed="false">
      <c r="A344" s="742" t="n">
        <v>43826</v>
      </c>
      <c r="B344" s="516"/>
      <c r="C344" s="404"/>
      <c r="D344" s="731"/>
      <c r="E344" s="406"/>
      <c r="F344" s="406"/>
      <c r="G344" s="688"/>
      <c r="H344" s="404"/>
      <c r="I344" s="405"/>
      <c r="J344" s="406"/>
      <c r="K344" s="406"/>
      <c r="L344" s="408"/>
      <c r="M344" s="408"/>
      <c r="N344" s="408"/>
      <c r="O344" s="409"/>
      <c r="P344" s="550" t="n">
        <v>960</v>
      </c>
      <c r="Q344" s="439" t="n">
        <v>6.71</v>
      </c>
      <c r="R344" s="406" t="n">
        <v>1390</v>
      </c>
      <c r="S344" s="406" t="n">
        <v>3660</v>
      </c>
      <c r="T344" s="406" t="n">
        <v>6750</v>
      </c>
      <c r="U344" s="668" t="n">
        <v>4.17</v>
      </c>
      <c r="V344" s="451" t="n">
        <f aca="false">U344/$U$6</f>
        <v>0.579166666666667</v>
      </c>
      <c r="W344" s="743" t="n">
        <f aca="false">P344</f>
        <v>960</v>
      </c>
      <c r="X344" s="451" t="n">
        <f aca="false">W344/$W$6</f>
        <v>0.384</v>
      </c>
      <c r="Y344" s="743" t="n">
        <v>1390</v>
      </c>
      <c r="Z344" s="743" t="n">
        <f aca="false">S344</f>
        <v>3660</v>
      </c>
      <c r="AA344" s="744" t="n">
        <f aca="false">S344*P344/1000</f>
        <v>3513.6</v>
      </c>
      <c r="AB344" s="451" t="n">
        <f aca="false">AA344/$AA$6</f>
        <v>0.15616</v>
      </c>
      <c r="AC344" s="440" t="n">
        <v>37</v>
      </c>
      <c r="AD344" s="465"/>
      <c r="AE344" s="550" t="n">
        <v>1121</v>
      </c>
      <c r="AF344" s="550" t="n">
        <v>1274</v>
      </c>
      <c r="AG344" s="465" t="n">
        <v>7.7</v>
      </c>
      <c r="AH344" s="440" t="n">
        <v>563</v>
      </c>
      <c r="AI344" s="744" t="n">
        <v>1840</v>
      </c>
      <c r="AJ344" s="550" t="n">
        <v>7250</v>
      </c>
      <c r="AK344" s="440"/>
      <c r="AL344" s="458" t="n">
        <v>1.6</v>
      </c>
      <c r="AM344" s="465" t="n">
        <v>11.14</v>
      </c>
      <c r="AN344" s="465" t="n">
        <v>34.6</v>
      </c>
      <c r="AO344" s="458" t="n">
        <v>55.2</v>
      </c>
      <c r="AP344" s="458" t="n">
        <v>3.5</v>
      </c>
      <c r="AQ344" s="550"/>
      <c r="AR344" s="745"/>
      <c r="AS344" s="596" t="n">
        <f aca="false">4000/P344*24</f>
        <v>100</v>
      </c>
      <c r="AT344" s="745" t="n">
        <f aca="false">AA344/4400</f>
        <v>0.798545454545455</v>
      </c>
      <c r="AU344" s="746" t="n">
        <f aca="false">AT344/5.6</f>
        <v>0.142597402597403</v>
      </c>
      <c r="AV344" s="451" t="n">
        <f aca="false">1-AH344/R344</f>
        <v>0.594964028776978</v>
      </c>
      <c r="AW344" s="756" t="n">
        <f aca="false">1-AI344/S344</f>
        <v>0.497267759562842</v>
      </c>
    </row>
    <row r="345" customFormat="false" ht="15.6" hidden="false" customHeight="false" outlineLevel="0" collapsed="false">
      <c r="A345" s="742" t="n">
        <v>43827</v>
      </c>
      <c r="B345" s="516"/>
      <c r="C345" s="404"/>
      <c r="D345" s="731"/>
      <c r="E345" s="406"/>
      <c r="F345" s="406"/>
      <c r="G345" s="688"/>
      <c r="H345" s="404"/>
      <c r="I345" s="405"/>
      <c r="J345" s="406"/>
      <c r="K345" s="406"/>
      <c r="L345" s="408"/>
      <c r="M345" s="408"/>
      <c r="N345" s="408"/>
      <c r="O345" s="409"/>
      <c r="P345" s="550" t="n">
        <v>960</v>
      </c>
      <c r="Q345" s="439" t="n">
        <v>6.3</v>
      </c>
      <c r="R345" s="406" t="n">
        <v>1307</v>
      </c>
      <c r="S345" s="406" t="n">
        <v>3360</v>
      </c>
      <c r="T345" s="406" t="n">
        <v>6950</v>
      </c>
      <c r="U345" s="668" t="n">
        <v>4.66</v>
      </c>
      <c r="V345" s="451" t="n">
        <f aca="false">U345/$U$6</f>
        <v>0.647222222222222</v>
      </c>
      <c r="W345" s="743" t="n">
        <f aca="false">P345</f>
        <v>960</v>
      </c>
      <c r="X345" s="451" t="n">
        <f aca="false">W345/$W$6</f>
        <v>0.384</v>
      </c>
      <c r="Y345" s="743" t="n">
        <v>1307</v>
      </c>
      <c r="Z345" s="743" t="n">
        <f aca="false">S345</f>
        <v>3360</v>
      </c>
      <c r="AA345" s="744" t="n">
        <f aca="false">S345*P345/1000</f>
        <v>3225.6</v>
      </c>
      <c r="AB345" s="451" t="n">
        <f aca="false">AA345/$AA$6</f>
        <v>0.14336</v>
      </c>
      <c r="AC345" s="440" t="n">
        <v>38</v>
      </c>
      <c r="AD345" s="465"/>
      <c r="AE345" s="550" t="n">
        <v>1139</v>
      </c>
      <c r="AF345" s="550" t="n">
        <v>1205</v>
      </c>
      <c r="AG345" s="465" t="n">
        <v>7.5</v>
      </c>
      <c r="AH345" s="440" t="n">
        <v>562</v>
      </c>
      <c r="AI345" s="744" t="n">
        <v>1800</v>
      </c>
      <c r="AJ345" s="550" t="n">
        <v>7290</v>
      </c>
      <c r="AK345" s="440"/>
      <c r="AL345" s="458" t="n">
        <v>1.8</v>
      </c>
      <c r="AM345" s="465" t="n">
        <v>11.6</v>
      </c>
      <c r="AN345" s="465" t="n">
        <v>34</v>
      </c>
      <c r="AO345" s="458" t="n">
        <v>43.2</v>
      </c>
      <c r="AP345" s="458" t="n">
        <v>3.4</v>
      </c>
      <c r="AQ345" s="550"/>
      <c r="AR345" s="745"/>
      <c r="AS345" s="596" t="n">
        <f aca="false">4000/P345*24</f>
        <v>100</v>
      </c>
      <c r="AT345" s="745" t="n">
        <f aca="false">AA345/4400</f>
        <v>0.733090909090909</v>
      </c>
      <c r="AU345" s="746" t="n">
        <f aca="false">AT345/5.6</f>
        <v>0.130909090909091</v>
      </c>
      <c r="AV345" s="451" t="n">
        <f aca="false">1-AH345/R345</f>
        <v>0.570007651109411</v>
      </c>
      <c r="AW345" s="756" t="n">
        <f aca="false">1-AI345/S345</f>
        <v>0.464285714285714</v>
      </c>
    </row>
    <row r="346" customFormat="false" ht="15.6" hidden="false" customHeight="false" outlineLevel="0" collapsed="false">
      <c r="A346" s="749" t="n">
        <v>43828</v>
      </c>
      <c r="B346" s="487"/>
      <c r="C346" s="489"/>
      <c r="D346" s="750"/>
      <c r="E346" s="491"/>
      <c r="F346" s="491"/>
      <c r="G346" s="690"/>
      <c r="H346" s="489"/>
      <c r="I346" s="490"/>
      <c r="J346" s="491"/>
      <c r="K346" s="491"/>
      <c r="L346" s="492"/>
      <c r="M346" s="492"/>
      <c r="N346" s="492"/>
      <c r="O346" s="493"/>
      <c r="P346" s="551" t="n">
        <v>960</v>
      </c>
      <c r="Q346" s="494" t="n">
        <v>6.4</v>
      </c>
      <c r="R346" s="495" t="n">
        <v>1266</v>
      </c>
      <c r="S346" s="491" t="n">
        <v>3480</v>
      </c>
      <c r="T346" s="491" t="n">
        <v>7280</v>
      </c>
      <c r="U346" s="678" t="n">
        <v>4.76</v>
      </c>
      <c r="V346" s="500" t="n">
        <f aca="false">U346/$U$6</f>
        <v>0.661111111111111</v>
      </c>
      <c r="W346" s="751" t="n">
        <f aca="false">P346</f>
        <v>960</v>
      </c>
      <c r="X346" s="500" t="n">
        <f aca="false">W346/$W$6</f>
        <v>0.384</v>
      </c>
      <c r="Y346" s="751" t="n">
        <v>1266</v>
      </c>
      <c r="Z346" s="751" t="n">
        <f aca="false">S346</f>
        <v>3480</v>
      </c>
      <c r="AA346" s="551" t="n">
        <f aca="false">S346*P346/1000</f>
        <v>3340.8</v>
      </c>
      <c r="AB346" s="500" t="n">
        <f aca="false">AA346/$AA$6</f>
        <v>0.14848</v>
      </c>
      <c r="AC346" s="495" t="n">
        <v>38</v>
      </c>
      <c r="AD346" s="508"/>
      <c r="AE346" s="551" t="n">
        <v>1120</v>
      </c>
      <c r="AF346" s="551" t="n">
        <v>1190</v>
      </c>
      <c r="AG346" s="508" t="n">
        <v>7.7</v>
      </c>
      <c r="AH346" s="495" t="n">
        <v>512</v>
      </c>
      <c r="AI346" s="551" t="n">
        <v>1830</v>
      </c>
      <c r="AJ346" s="551" t="n">
        <v>7270</v>
      </c>
      <c r="AK346" s="495"/>
      <c r="AL346" s="504" t="n">
        <v>2</v>
      </c>
      <c r="AM346" s="508" t="n">
        <v>11.15</v>
      </c>
      <c r="AN346" s="508" t="n">
        <v>34.83</v>
      </c>
      <c r="AO346" s="504" t="n">
        <v>43</v>
      </c>
      <c r="AP346" s="504" t="n">
        <v>3.2</v>
      </c>
      <c r="AQ346" s="551"/>
      <c r="AR346" s="508"/>
      <c r="AS346" s="495" t="n">
        <f aca="false">4000/P346*24</f>
        <v>100</v>
      </c>
      <c r="AT346" s="508" t="n">
        <f aca="false">AA346/4400</f>
        <v>0.759272727272727</v>
      </c>
      <c r="AU346" s="752" t="n">
        <f aca="false">AT346/5.6</f>
        <v>0.135584415584416</v>
      </c>
      <c r="AV346" s="500" t="n">
        <f aca="false">1-AH346/R346</f>
        <v>0.595576619273302</v>
      </c>
      <c r="AW346" s="757" t="n">
        <f aca="false">1-AI346/S346</f>
        <v>0.474137931034483</v>
      </c>
    </row>
    <row r="347" customFormat="false" ht="15.6" hidden="false" customHeight="false" outlineLevel="0" collapsed="false">
      <c r="A347" s="742" t="n">
        <v>43829</v>
      </c>
      <c r="B347" s="516"/>
      <c r="C347" s="404"/>
      <c r="D347" s="731"/>
      <c r="E347" s="406"/>
      <c r="F347" s="406"/>
      <c r="G347" s="688"/>
      <c r="H347" s="404"/>
      <c r="I347" s="405"/>
      <c r="J347" s="406"/>
      <c r="K347" s="406"/>
      <c r="L347" s="408"/>
      <c r="M347" s="408"/>
      <c r="N347" s="408"/>
      <c r="O347" s="409"/>
      <c r="P347" s="550" t="n">
        <v>960</v>
      </c>
      <c r="Q347" s="439" t="n">
        <v>6.5</v>
      </c>
      <c r="R347" s="440" t="n">
        <v>1357</v>
      </c>
      <c r="S347" s="406" t="n">
        <v>3570</v>
      </c>
      <c r="T347" s="406" t="n">
        <v>8640</v>
      </c>
      <c r="U347" s="668" t="n">
        <v>5.42</v>
      </c>
      <c r="V347" s="451" t="n">
        <f aca="false">U347/$U$6</f>
        <v>0.752777777777778</v>
      </c>
      <c r="W347" s="743" t="n">
        <f aca="false">P347</f>
        <v>960</v>
      </c>
      <c r="X347" s="451" t="n">
        <f aca="false">W347/$W$6</f>
        <v>0.384</v>
      </c>
      <c r="Y347" s="743" t="n">
        <v>1357</v>
      </c>
      <c r="Z347" s="743" t="n">
        <f aca="false">S347</f>
        <v>3570</v>
      </c>
      <c r="AA347" s="744" t="n">
        <f aca="false">S347*P347/1000</f>
        <v>3427.2</v>
      </c>
      <c r="AB347" s="451" t="n">
        <f aca="false">AA347/$AA$6</f>
        <v>0.15232</v>
      </c>
      <c r="AC347" s="440" t="n">
        <v>38</v>
      </c>
      <c r="AD347" s="465"/>
      <c r="AE347" s="550" t="n">
        <v>1129</v>
      </c>
      <c r="AF347" s="550" t="n">
        <v>1193</v>
      </c>
      <c r="AG347" s="465" t="n">
        <v>7.49</v>
      </c>
      <c r="AH347" s="440" t="n">
        <v>616</v>
      </c>
      <c r="AI347" s="744" t="n">
        <v>1730</v>
      </c>
      <c r="AJ347" s="550" t="n">
        <v>7150</v>
      </c>
      <c r="AK347" s="440"/>
      <c r="AL347" s="458" t="n">
        <v>2.8</v>
      </c>
      <c r="AM347" s="465" t="n">
        <v>13.39</v>
      </c>
      <c r="AN347" s="465" t="n">
        <v>31.7</v>
      </c>
      <c r="AO347" s="458" t="n">
        <v>55</v>
      </c>
      <c r="AP347" s="458" t="n">
        <v>3.6</v>
      </c>
      <c r="AQ347" s="550"/>
      <c r="AR347" s="745"/>
      <c r="AS347" s="596" t="n">
        <f aca="false">4000/P347*24</f>
        <v>100</v>
      </c>
      <c r="AT347" s="745" t="n">
        <f aca="false">AA347/4400</f>
        <v>0.778909090909091</v>
      </c>
      <c r="AU347" s="746" t="n">
        <f aca="false">AT347/5.6</f>
        <v>0.139090909090909</v>
      </c>
      <c r="AV347" s="451" t="n">
        <f aca="false">1-AH347/R347</f>
        <v>0.546057479734709</v>
      </c>
      <c r="AW347" s="756" t="n">
        <f aca="false">1-AI347/S347</f>
        <v>0.515406162464986</v>
      </c>
    </row>
    <row r="348" customFormat="false" ht="15.6" hidden="false" customHeight="false" outlineLevel="0" collapsed="false">
      <c r="A348" s="742" t="n">
        <v>43830</v>
      </c>
      <c r="B348" s="516"/>
      <c r="C348" s="404"/>
      <c r="D348" s="731"/>
      <c r="E348" s="406"/>
      <c r="F348" s="406"/>
      <c r="G348" s="688"/>
      <c r="H348" s="404"/>
      <c r="I348" s="405"/>
      <c r="J348" s="406"/>
      <c r="K348" s="406"/>
      <c r="L348" s="408"/>
      <c r="M348" s="408"/>
      <c r="N348" s="408"/>
      <c r="O348" s="409"/>
      <c r="P348" s="550" t="n">
        <v>960</v>
      </c>
      <c r="Q348" s="439" t="n">
        <v>6.07</v>
      </c>
      <c r="R348" s="440" t="n">
        <v>1434</v>
      </c>
      <c r="S348" s="406" t="n">
        <v>3520</v>
      </c>
      <c r="T348" s="406" t="n">
        <v>7520</v>
      </c>
      <c r="U348" s="668" t="n">
        <v>5.67</v>
      </c>
      <c r="V348" s="451" t="n">
        <f aca="false">U348/$U$6</f>
        <v>0.7875</v>
      </c>
      <c r="W348" s="743" t="n">
        <f aca="false">P348</f>
        <v>960</v>
      </c>
      <c r="X348" s="451" t="n">
        <f aca="false">W348/$W$6</f>
        <v>0.384</v>
      </c>
      <c r="Y348" s="743" t="n">
        <v>1434</v>
      </c>
      <c r="Z348" s="743" t="n">
        <f aca="false">S348</f>
        <v>3520</v>
      </c>
      <c r="AA348" s="744" t="n">
        <f aca="false">S348*P348/1000</f>
        <v>3379.2</v>
      </c>
      <c r="AB348" s="451" t="n">
        <f aca="false">AA348/$AA$6</f>
        <v>0.150186666666667</v>
      </c>
      <c r="AC348" s="440" t="n">
        <v>37</v>
      </c>
      <c r="AD348" s="465"/>
      <c r="AE348" s="550" t="n">
        <v>1138</v>
      </c>
      <c r="AF348" s="550" t="n">
        <v>1110</v>
      </c>
      <c r="AG348" s="465" t="n">
        <v>7.55</v>
      </c>
      <c r="AH348" s="440" t="n">
        <v>497</v>
      </c>
      <c r="AI348" s="744" t="n">
        <v>1520</v>
      </c>
      <c r="AJ348" s="550" t="n">
        <v>7180</v>
      </c>
      <c r="AK348" s="440"/>
      <c r="AL348" s="458" t="n">
        <v>0.2</v>
      </c>
      <c r="AM348" s="465" t="n">
        <v>9.49</v>
      </c>
      <c r="AN348" s="465" t="n">
        <v>38.02</v>
      </c>
      <c r="AO348" s="458" t="n">
        <v>58.6</v>
      </c>
      <c r="AP348" s="458" t="n">
        <v>3.2</v>
      </c>
      <c r="AQ348" s="550"/>
      <c r="AR348" s="745"/>
      <c r="AS348" s="596" t="n">
        <f aca="false">4000/P348*24</f>
        <v>100</v>
      </c>
      <c r="AT348" s="745" t="n">
        <f aca="false">AA348/4400</f>
        <v>0.768</v>
      </c>
      <c r="AU348" s="746" t="n">
        <f aca="false">AT348/5.6</f>
        <v>0.137142857142857</v>
      </c>
      <c r="AV348" s="451" t="n">
        <f aca="false">1-AH348/R348</f>
        <v>0.653417015341702</v>
      </c>
      <c r="AW348" s="756" t="n">
        <f aca="false">1-AI348/S348</f>
        <v>0.568181818181818</v>
      </c>
    </row>
    <row r="349" customFormat="false" ht="15.6" hidden="false" customHeight="false" outlineLevel="0" collapsed="false">
      <c r="A349" s="742" t="n">
        <v>43831</v>
      </c>
      <c r="B349" s="516"/>
      <c r="C349" s="404"/>
      <c r="D349" s="731"/>
      <c r="E349" s="406"/>
      <c r="F349" s="406"/>
      <c r="G349" s="688"/>
      <c r="H349" s="404"/>
      <c r="I349" s="405"/>
      <c r="J349" s="406"/>
      <c r="K349" s="406"/>
      <c r="L349" s="408"/>
      <c r="M349" s="408"/>
      <c r="N349" s="408"/>
      <c r="O349" s="409"/>
      <c r="P349" s="550" t="n">
        <v>960</v>
      </c>
      <c r="Q349" s="439" t="n">
        <v>6.24</v>
      </c>
      <c r="R349" s="406" t="n">
        <v>1339</v>
      </c>
      <c r="S349" s="406" t="n">
        <v>3400</v>
      </c>
      <c r="T349" s="406" t="n">
        <v>7730</v>
      </c>
      <c r="U349" s="668" t="n">
        <v>6.41</v>
      </c>
      <c r="V349" s="451" t="n">
        <f aca="false">U349/$U$6</f>
        <v>0.890277777777778</v>
      </c>
      <c r="W349" s="743" t="n">
        <f aca="false">P349</f>
        <v>960</v>
      </c>
      <c r="X349" s="451" t="n">
        <f aca="false">W349/$W$6</f>
        <v>0.384</v>
      </c>
      <c r="Y349" s="743" t="n">
        <v>1339</v>
      </c>
      <c r="Z349" s="743" t="n">
        <f aca="false">S349</f>
        <v>3400</v>
      </c>
      <c r="AA349" s="744" t="n">
        <f aca="false">S349*P349/1000</f>
        <v>3264</v>
      </c>
      <c r="AB349" s="451" t="n">
        <f aca="false">AA349/$AA$6</f>
        <v>0.145066666666667</v>
      </c>
      <c r="AC349" s="440" t="n">
        <v>37</v>
      </c>
      <c r="AD349" s="465"/>
      <c r="AE349" s="550" t="n">
        <v>1132</v>
      </c>
      <c r="AF349" s="550" t="n">
        <v>1207</v>
      </c>
      <c r="AG349" s="465" t="n">
        <v>7.46</v>
      </c>
      <c r="AH349" s="440" t="n">
        <v>481</v>
      </c>
      <c r="AI349" s="744" t="n">
        <v>1570</v>
      </c>
      <c r="AJ349" s="550" t="n">
        <v>7390</v>
      </c>
      <c r="AK349" s="440"/>
      <c r="AL349" s="458" t="n">
        <v>0.1</v>
      </c>
      <c r="AM349" s="465" t="n">
        <v>9.75</v>
      </c>
      <c r="AN349" s="465" t="n">
        <v>38.7</v>
      </c>
      <c r="AO349" s="458" t="n">
        <v>47</v>
      </c>
      <c r="AP349" s="458" t="n">
        <v>2.9</v>
      </c>
      <c r="AQ349" s="550"/>
      <c r="AR349" s="745"/>
      <c r="AS349" s="596" t="n">
        <f aca="false">4000/P349*24</f>
        <v>100</v>
      </c>
      <c r="AT349" s="745" t="n">
        <f aca="false">AA349/4400</f>
        <v>0.741818181818182</v>
      </c>
      <c r="AU349" s="746" t="n">
        <f aca="false">AT349/5.6</f>
        <v>0.132467532467532</v>
      </c>
      <c r="AV349" s="451" t="n">
        <f aca="false">1-AH349/R349</f>
        <v>0.640776699029126</v>
      </c>
      <c r="AW349" s="756" t="n">
        <f aca="false">1-AI349/S349</f>
        <v>0.538235294117647</v>
      </c>
    </row>
    <row r="350" customFormat="false" ht="15.6" hidden="false" customHeight="false" outlineLevel="0" collapsed="false">
      <c r="A350" s="742" t="n">
        <v>43832</v>
      </c>
      <c r="B350" s="516"/>
      <c r="C350" s="404"/>
      <c r="D350" s="731"/>
      <c r="E350" s="406"/>
      <c r="F350" s="406"/>
      <c r="G350" s="688"/>
      <c r="H350" s="404"/>
      <c r="I350" s="405"/>
      <c r="J350" s="406"/>
      <c r="K350" s="406"/>
      <c r="L350" s="408"/>
      <c r="M350" s="408"/>
      <c r="N350" s="408"/>
      <c r="O350" s="409"/>
      <c r="P350" s="550" t="n">
        <v>960</v>
      </c>
      <c r="Q350" s="439" t="n">
        <v>6.53</v>
      </c>
      <c r="R350" s="406" t="n">
        <v>1243</v>
      </c>
      <c r="S350" s="406" t="n">
        <v>3390</v>
      </c>
      <c r="T350" s="406" t="n">
        <v>7960</v>
      </c>
      <c r="U350" s="668" t="n">
        <v>5.51</v>
      </c>
      <c r="V350" s="451" t="n">
        <f aca="false">U350/$U$6</f>
        <v>0.765277777777778</v>
      </c>
      <c r="W350" s="743" t="n">
        <f aca="false">P350</f>
        <v>960</v>
      </c>
      <c r="X350" s="451" t="n">
        <f aca="false">W350/$W$6</f>
        <v>0.384</v>
      </c>
      <c r="Y350" s="743" t="n">
        <v>1243</v>
      </c>
      <c r="Z350" s="743" t="n">
        <f aca="false">S350</f>
        <v>3390</v>
      </c>
      <c r="AA350" s="744" t="n">
        <f aca="false">S350*P350/1000</f>
        <v>3254.4</v>
      </c>
      <c r="AB350" s="451" t="n">
        <f aca="false">AA350/$AA$6</f>
        <v>0.14464</v>
      </c>
      <c r="AC350" s="440" t="n">
        <v>38</v>
      </c>
      <c r="AD350" s="465"/>
      <c r="AE350" s="550" t="n">
        <v>1108</v>
      </c>
      <c r="AF350" s="550" t="n">
        <v>1187</v>
      </c>
      <c r="AG350" s="465" t="n">
        <v>7.37</v>
      </c>
      <c r="AH350" s="440" t="n">
        <v>538</v>
      </c>
      <c r="AI350" s="744" t="n">
        <v>1560</v>
      </c>
      <c r="AJ350" s="550" t="n">
        <v>7520</v>
      </c>
      <c r="AK350" s="440"/>
      <c r="AL350" s="458" t="n">
        <v>0.1</v>
      </c>
      <c r="AM350" s="465" t="n">
        <v>10.94</v>
      </c>
      <c r="AN350" s="465" t="n">
        <v>37.04</v>
      </c>
      <c r="AO350" s="458" t="n">
        <v>55</v>
      </c>
      <c r="AP350" s="458" t="n">
        <v>4</v>
      </c>
      <c r="AQ350" s="550"/>
      <c r="AR350" s="745"/>
      <c r="AS350" s="596" t="n">
        <f aca="false">4000/P350*24</f>
        <v>100</v>
      </c>
      <c r="AT350" s="745" t="n">
        <f aca="false">AA350/4400</f>
        <v>0.739636363636364</v>
      </c>
      <c r="AU350" s="746" t="n">
        <f aca="false">AT350/5.6</f>
        <v>0.132077922077922</v>
      </c>
      <c r="AV350" s="451" t="n">
        <f aca="false">1-AH350/R350</f>
        <v>0.567176186645213</v>
      </c>
      <c r="AW350" s="756" t="n">
        <f aca="false">1-AI350/S350</f>
        <v>0.539823008849557</v>
      </c>
    </row>
    <row r="351" customFormat="false" ht="15.6" hidden="false" customHeight="false" outlineLevel="0" collapsed="false">
      <c r="A351" s="742" t="n">
        <v>43833</v>
      </c>
      <c r="B351" s="516"/>
      <c r="C351" s="404"/>
      <c r="D351" s="731"/>
      <c r="E351" s="406"/>
      <c r="F351" s="406"/>
      <c r="G351" s="688"/>
      <c r="H351" s="404"/>
      <c r="I351" s="405"/>
      <c r="J351" s="406"/>
      <c r="K351" s="406"/>
      <c r="L351" s="408"/>
      <c r="M351" s="408"/>
      <c r="N351" s="408"/>
      <c r="O351" s="409"/>
      <c r="P351" s="550" t="n">
        <v>960</v>
      </c>
      <c r="Q351" s="439" t="n">
        <v>6.02</v>
      </c>
      <c r="R351" s="406" t="n">
        <v>1453</v>
      </c>
      <c r="S351" s="406" t="n">
        <v>3380</v>
      </c>
      <c r="T351" s="406" t="n">
        <v>7640</v>
      </c>
      <c r="U351" s="668" t="n">
        <v>5.06</v>
      </c>
      <c r="V351" s="451" t="n">
        <f aca="false">U351/$U$6</f>
        <v>0.702777777777778</v>
      </c>
      <c r="W351" s="743" t="n">
        <f aca="false">P351</f>
        <v>960</v>
      </c>
      <c r="X351" s="451" t="n">
        <f aca="false">W351/$W$6</f>
        <v>0.384</v>
      </c>
      <c r="Y351" s="743" t="n">
        <v>1453</v>
      </c>
      <c r="Z351" s="743" t="n">
        <f aca="false">S351</f>
        <v>3380</v>
      </c>
      <c r="AA351" s="744" t="n">
        <f aca="false">S351*P351/1000</f>
        <v>3244.8</v>
      </c>
      <c r="AB351" s="451" t="n">
        <f aca="false">AA351/$AA$6</f>
        <v>0.144213333333333</v>
      </c>
      <c r="AC351" s="440" t="n">
        <v>37</v>
      </c>
      <c r="AD351" s="465"/>
      <c r="AE351" s="550" t="n">
        <v>1372</v>
      </c>
      <c r="AF351" s="550" t="n">
        <v>1485</v>
      </c>
      <c r="AG351" s="465" t="n">
        <v>7.53</v>
      </c>
      <c r="AH351" s="440" t="n">
        <v>432</v>
      </c>
      <c r="AI351" s="744" t="n">
        <v>1540</v>
      </c>
      <c r="AJ351" s="550" t="n">
        <v>7550</v>
      </c>
      <c r="AK351" s="440"/>
      <c r="AL351" s="458" t="n">
        <v>0.5</v>
      </c>
      <c r="AM351" s="465" t="n">
        <v>8.25</v>
      </c>
      <c r="AN351" s="465" t="n">
        <v>41.82</v>
      </c>
      <c r="AO351" s="458" t="n">
        <v>52</v>
      </c>
      <c r="AP351" s="458" t="n">
        <v>4.4</v>
      </c>
      <c r="AQ351" s="550"/>
      <c r="AR351" s="745"/>
      <c r="AS351" s="596" t="n">
        <f aca="false">4000/P351*24</f>
        <v>100</v>
      </c>
      <c r="AT351" s="745" t="n">
        <f aca="false">AA351/4400</f>
        <v>0.737454545454545</v>
      </c>
      <c r="AU351" s="746" t="n">
        <f aca="false">AT351/5.6</f>
        <v>0.131688311688312</v>
      </c>
      <c r="AV351" s="451" t="n">
        <f aca="false">1-AH351/R351</f>
        <v>0.702684101858224</v>
      </c>
      <c r="AW351" s="756" t="n">
        <f aca="false">1-AI351/S351</f>
        <v>0.544378698224852</v>
      </c>
    </row>
    <row r="352" customFormat="false" ht="15.6" hidden="false" customHeight="false" outlineLevel="0" collapsed="false">
      <c r="A352" s="742" t="n">
        <v>43834</v>
      </c>
      <c r="B352" s="516"/>
      <c r="C352" s="404"/>
      <c r="D352" s="731"/>
      <c r="E352" s="406"/>
      <c r="F352" s="406"/>
      <c r="G352" s="688"/>
      <c r="H352" s="404"/>
      <c r="I352" s="405"/>
      <c r="J352" s="406"/>
      <c r="K352" s="406"/>
      <c r="L352" s="408"/>
      <c r="M352" s="408"/>
      <c r="N352" s="408"/>
      <c r="O352" s="409"/>
      <c r="P352" s="550" t="n">
        <v>960</v>
      </c>
      <c r="Q352" s="439" t="n">
        <v>5.73</v>
      </c>
      <c r="R352" s="406" t="n">
        <v>1280</v>
      </c>
      <c r="S352" s="406" t="n">
        <v>3360</v>
      </c>
      <c r="T352" s="406" t="n">
        <v>6470</v>
      </c>
      <c r="U352" s="668" t="n">
        <v>4.93</v>
      </c>
      <c r="V352" s="451" t="n">
        <f aca="false">U352/$U$6</f>
        <v>0.684722222222222</v>
      </c>
      <c r="W352" s="743" t="n">
        <f aca="false">P352</f>
        <v>960</v>
      </c>
      <c r="X352" s="451" t="n">
        <f aca="false">W352/$W$6</f>
        <v>0.384</v>
      </c>
      <c r="Y352" s="743" t="n">
        <v>1280</v>
      </c>
      <c r="Z352" s="743" t="n">
        <f aca="false">S352</f>
        <v>3360</v>
      </c>
      <c r="AA352" s="744" t="n">
        <f aca="false">S352*P352/1000</f>
        <v>3225.6</v>
      </c>
      <c r="AB352" s="451" t="n">
        <f aca="false">AA352/$AA$6</f>
        <v>0.14336</v>
      </c>
      <c r="AC352" s="440" t="n">
        <v>38</v>
      </c>
      <c r="AD352" s="465"/>
      <c r="AE352" s="550" t="n">
        <v>1580</v>
      </c>
      <c r="AF352" s="550" t="n">
        <v>1564</v>
      </c>
      <c r="AG352" s="465" t="n">
        <v>7.53</v>
      </c>
      <c r="AH352" s="440" t="n">
        <v>419</v>
      </c>
      <c r="AI352" s="744" t="n">
        <v>1490</v>
      </c>
      <c r="AJ352" s="550" t="n">
        <v>7660</v>
      </c>
      <c r="AK352" s="440"/>
      <c r="AL352" s="458" t="n">
        <v>0.75</v>
      </c>
      <c r="AM352" s="465" t="n">
        <v>8</v>
      </c>
      <c r="AN352" s="465" t="n">
        <v>42</v>
      </c>
      <c r="AO352" s="458" t="n">
        <v>45</v>
      </c>
      <c r="AP352" s="458" t="n">
        <v>4.9</v>
      </c>
      <c r="AQ352" s="550"/>
      <c r="AR352" s="745"/>
      <c r="AS352" s="596" t="n">
        <f aca="false">4000/P352*24</f>
        <v>100</v>
      </c>
      <c r="AT352" s="745" t="n">
        <f aca="false">AA352/4400</f>
        <v>0.733090909090909</v>
      </c>
      <c r="AU352" s="746" t="n">
        <f aca="false">AT352/5.6</f>
        <v>0.130909090909091</v>
      </c>
      <c r="AV352" s="451" t="n">
        <f aca="false">1-AH352/R352</f>
        <v>0.67265625</v>
      </c>
      <c r="AW352" s="756" t="n">
        <f aca="false">1-AI352/S352</f>
        <v>0.556547619047619</v>
      </c>
    </row>
    <row r="353" customFormat="false" ht="15.6" hidden="false" customHeight="false" outlineLevel="0" collapsed="false">
      <c r="A353" s="749" t="n">
        <v>43835</v>
      </c>
      <c r="B353" s="487"/>
      <c r="C353" s="489"/>
      <c r="D353" s="750"/>
      <c r="E353" s="491"/>
      <c r="F353" s="491"/>
      <c r="G353" s="690"/>
      <c r="H353" s="489"/>
      <c r="I353" s="490"/>
      <c r="J353" s="491"/>
      <c r="K353" s="491"/>
      <c r="L353" s="492"/>
      <c r="M353" s="492"/>
      <c r="N353" s="492"/>
      <c r="O353" s="493"/>
      <c r="P353" s="551" t="n">
        <v>960</v>
      </c>
      <c r="Q353" s="494" t="n">
        <v>5.39</v>
      </c>
      <c r="R353" s="495" t="n">
        <v>1329</v>
      </c>
      <c r="S353" s="491" t="n">
        <v>3720</v>
      </c>
      <c r="T353" s="491" t="n">
        <v>6280</v>
      </c>
      <c r="U353" s="678" t="n">
        <v>5.4</v>
      </c>
      <c r="V353" s="500" t="n">
        <f aca="false">U353/$U$6</f>
        <v>0.75</v>
      </c>
      <c r="W353" s="751" t="n">
        <f aca="false">P353</f>
        <v>960</v>
      </c>
      <c r="X353" s="500" t="n">
        <f aca="false">W353/$W$6</f>
        <v>0.384</v>
      </c>
      <c r="Y353" s="751" t="n">
        <v>1329</v>
      </c>
      <c r="Z353" s="751" t="n">
        <f aca="false">S353</f>
        <v>3720</v>
      </c>
      <c r="AA353" s="551" t="n">
        <f aca="false">S353*P353/1000</f>
        <v>3571.2</v>
      </c>
      <c r="AB353" s="500" t="n">
        <f aca="false">AA353/$AA$6</f>
        <v>0.15872</v>
      </c>
      <c r="AC353" s="495" t="n">
        <v>38</v>
      </c>
      <c r="AD353" s="508"/>
      <c r="AE353" s="551" t="n">
        <v>1587</v>
      </c>
      <c r="AF353" s="551" t="n">
        <v>1601</v>
      </c>
      <c r="AG353" s="508" t="n">
        <v>7.52</v>
      </c>
      <c r="AH353" s="495" t="n">
        <v>367</v>
      </c>
      <c r="AI353" s="551" t="n">
        <v>1510</v>
      </c>
      <c r="AJ353" s="551" t="n">
        <v>7320</v>
      </c>
      <c r="AK353" s="495"/>
      <c r="AL353" s="504" t="n">
        <v>0.1</v>
      </c>
      <c r="AM353" s="508" t="n">
        <v>5.8</v>
      </c>
      <c r="AN353" s="508" t="n">
        <v>41.6</v>
      </c>
      <c r="AO353" s="504" t="n">
        <v>42.5</v>
      </c>
      <c r="AP353" s="504" t="n">
        <v>4.8</v>
      </c>
      <c r="AQ353" s="551"/>
      <c r="AR353" s="508"/>
      <c r="AS353" s="495" t="n">
        <f aca="false">4000/P353*24</f>
        <v>100</v>
      </c>
      <c r="AT353" s="508" t="n">
        <f aca="false">AA353/4400</f>
        <v>0.811636363636364</v>
      </c>
      <c r="AU353" s="752" t="n">
        <f aca="false">AT353/5.6</f>
        <v>0.144935064935065</v>
      </c>
      <c r="AV353" s="500" t="n">
        <f aca="false">1-AH353/R353</f>
        <v>0.72385252069225</v>
      </c>
      <c r="AW353" s="757" t="n">
        <f aca="false">1-AI353/S353</f>
        <v>0.594086021505376</v>
      </c>
    </row>
    <row r="354" customFormat="false" ht="15.6" hidden="false" customHeight="false" outlineLevel="0" collapsed="false">
      <c r="A354" s="742" t="n">
        <v>43836</v>
      </c>
      <c r="B354" s="516"/>
      <c r="C354" s="404"/>
      <c r="D354" s="731"/>
      <c r="E354" s="406"/>
      <c r="F354" s="406"/>
      <c r="G354" s="688"/>
      <c r="H354" s="404"/>
      <c r="I354" s="405"/>
      <c r="J354" s="406"/>
      <c r="K354" s="406"/>
      <c r="L354" s="408"/>
      <c r="M354" s="408"/>
      <c r="N354" s="408"/>
      <c r="O354" s="409"/>
      <c r="P354" s="550" t="n">
        <v>960</v>
      </c>
      <c r="Q354" s="439" t="n">
        <v>5.61</v>
      </c>
      <c r="R354" s="440" t="n">
        <v>1392</v>
      </c>
      <c r="S354" s="406" t="n">
        <v>3440</v>
      </c>
      <c r="T354" s="406" t="n">
        <v>6540</v>
      </c>
      <c r="U354" s="668" t="n">
        <v>5.57</v>
      </c>
      <c r="V354" s="451" t="n">
        <f aca="false">U354/$U$6</f>
        <v>0.773611111111111</v>
      </c>
      <c r="W354" s="743" t="n">
        <f aca="false">P354</f>
        <v>960</v>
      </c>
      <c r="X354" s="451" t="n">
        <f aca="false">W354/$W$6</f>
        <v>0.384</v>
      </c>
      <c r="Y354" s="743" t="n">
        <v>1392</v>
      </c>
      <c r="Z354" s="743" t="n">
        <f aca="false">S354</f>
        <v>3440</v>
      </c>
      <c r="AA354" s="744" t="n">
        <f aca="false">S354*P354/1000</f>
        <v>3302.4</v>
      </c>
      <c r="AB354" s="451" t="n">
        <f aca="false">AA354/$AA$6</f>
        <v>0.146773333333333</v>
      </c>
      <c r="AC354" s="440" t="n">
        <v>38</v>
      </c>
      <c r="AD354" s="465"/>
      <c r="AE354" s="550" t="n">
        <v>1742</v>
      </c>
      <c r="AF354" s="550" t="n">
        <v>1820</v>
      </c>
      <c r="AG354" s="465" t="n">
        <v>7.64</v>
      </c>
      <c r="AH354" s="440" t="n">
        <v>355</v>
      </c>
      <c r="AI354" s="744" t="n">
        <v>1450</v>
      </c>
      <c r="AJ354" s="550" t="n">
        <v>7340</v>
      </c>
      <c r="AK354" s="440"/>
      <c r="AL354" s="458" t="n">
        <v>0.1</v>
      </c>
      <c r="AM354" s="465" t="n">
        <v>5.72</v>
      </c>
      <c r="AN354" s="465" t="n">
        <v>42.36</v>
      </c>
      <c r="AO354" s="458" t="n">
        <v>35.8</v>
      </c>
      <c r="AP354" s="458" t="n">
        <v>4.6</v>
      </c>
      <c r="AQ354" s="550"/>
      <c r="AR354" s="745"/>
      <c r="AS354" s="596" t="n">
        <f aca="false">4000/P354*24</f>
        <v>100</v>
      </c>
      <c r="AT354" s="745" t="n">
        <f aca="false">AA354/4400</f>
        <v>0.750545454545455</v>
      </c>
      <c r="AU354" s="746" t="n">
        <f aca="false">AT354/5.6</f>
        <v>0.134025974025974</v>
      </c>
      <c r="AV354" s="451" t="n">
        <f aca="false">1-AH354/R354</f>
        <v>0.744971264367816</v>
      </c>
      <c r="AW354" s="756" t="n">
        <f aca="false">1-AI354/S354</f>
        <v>0.578488372093023</v>
      </c>
    </row>
    <row r="355" customFormat="false" ht="15.6" hidden="false" customHeight="false" outlineLevel="0" collapsed="false">
      <c r="A355" s="742" t="n">
        <v>43837</v>
      </c>
      <c r="B355" s="516"/>
      <c r="C355" s="404"/>
      <c r="D355" s="731"/>
      <c r="E355" s="406"/>
      <c r="F355" s="406"/>
      <c r="G355" s="688"/>
      <c r="H355" s="404"/>
      <c r="I355" s="405"/>
      <c r="J355" s="406"/>
      <c r="K355" s="406"/>
      <c r="L355" s="408"/>
      <c r="M355" s="408"/>
      <c r="N355" s="408"/>
      <c r="O355" s="409"/>
      <c r="P355" s="550" t="n">
        <v>960</v>
      </c>
      <c r="Q355" s="439" t="n">
        <v>5.64</v>
      </c>
      <c r="R355" s="440" t="n">
        <v>1469</v>
      </c>
      <c r="S355" s="406" t="n">
        <v>3610</v>
      </c>
      <c r="T355" s="406" t="n">
        <v>6790</v>
      </c>
      <c r="U355" s="668" t="n">
        <v>5.88</v>
      </c>
      <c r="V355" s="451" t="n">
        <f aca="false">U355/$U$6</f>
        <v>0.816666666666667</v>
      </c>
      <c r="W355" s="743" t="n">
        <f aca="false">P355</f>
        <v>960</v>
      </c>
      <c r="X355" s="451" t="n">
        <f aca="false">W355/$W$6</f>
        <v>0.384</v>
      </c>
      <c r="Y355" s="743" t="n">
        <v>1469</v>
      </c>
      <c r="Z355" s="743" t="n">
        <f aca="false">S355</f>
        <v>3610</v>
      </c>
      <c r="AA355" s="744" t="n">
        <f aca="false">S355*P355/1000</f>
        <v>3465.6</v>
      </c>
      <c r="AB355" s="451" t="n">
        <f aca="false">AA355/$AA$6</f>
        <v>0.154026666666667</v>
      </c>
      <c r="AC355" s="440" t="n">
        <v>38</v>
      </c>
      <c r="AD355" s="465"/>
      <c r="AE355" s="550" t="n">
        <v>2143</v>
      </c>
      <c r="AF355" s="550" t="n">
        <v>2198</v>
      </c>
      <c r="AG355" s="465" t="n">
        <v>7.55</v>
      </c>
      <c r="AH355" s="440" t="n">
        <v>366</v>
      </c>
      <c r="AI355" s="744" t="n">
        <v>1390</v>
      </c>
      <c r="AJ355" s="550" t="n">
        <v>7100</v>
      </c>
      <c r="AK355" s="440"/>
      <c r="AL355" s="458" t="n">
        <v>0.1</v>
      </c>
      <c r="AM355" s="465" t="n">
        <v>4.95</v>
      </c>
      <c r="AN355" s="465" t="n">
        <v>41.22</v>
      </c>
      <c r="AO355" s="458" t="n">
        <v>39</v>
      </c>
      <c r="AP355" s="458" t="n">
        <v>5.5</v>
      </c>
      <c r="AQ355" s="550"/>
      <c r="AR355" s="745"/>
      <c r="AS355" s="596" t="n">
        <f aca="false">4000/P355*24</f>
        <v>100</v>
      </c>
      <c r="AT355" s="745" t="n">
        <f aca="false">AA355/4400</f>
        <v>0.787636363636364</v>
      </c>
      <c r="AU355" s="746" t="n">
        <f aca="false">AT355/5.6</f>
        <v>0.140649350649351</v>
      </c>
      <c r="AV355" s="451" t="n">
        <f aca="false">1-AH355/R355</f>
        <v>0.750850918992512</v>
      </c>
      <c r="AW355" s="756" t="n">
        <f aca="false">1-AI355/S355</f>
        <v>0.614958448753463</v>
      </c>
    </row>
    <row r="356" customFormat="false" ht="15.6" hidden="false" customHeight="false" outlineLevel="0" collapsed="false">
      <c r="A356" s="742" t="n">
        <v>43838</v>
      </c>
      <c r="B356" s="516"/>
      <c r="C356" s="404"/>
      <c r="D356" s="731"/>
      <c r="E356" s="406"/>
      <c r="F356" s="406"/>
      <c r="G356" s="688"/>
      <c r="H356" s="404"/>
      <c r="I356" s="405"/>
      <c r="J356" s="406"/>
      <c r="K356" s="406"/>
      <c r="L356" s="408"/>
      <c r="M356" s="408"/>
      <c r="N356" s="408"/>
      <c r="O356" s="409"/>
      <c r="P356" s="550" t="n">
        <v>960</v>
      </c>
      <c r="Q356" s="439" t="n">
        <v>5.35</v>
      </c>
      <c r="R356" s="406" t="n">
        <v>1592</v>
      </c>
      <c r="S356" s="406" t="n">
        <v>4380</v>
      </c>
      <c r="T356" s="406" t="n">
        <v>6710</v>
      </c>
      <c r="U356" s="668" t="n">
        <v>5.34</v>
      </c>
      <c r="V356" s="451" t="n">
        <f aca="false">U356/$U$6</f>
        <v>0.741666666666667</v>
      </c>
      <c r="W356" s="743" t="n">
        <f aca="false">P356</f>
        <v>960</v>
      </c>
      <c r="X356" s="451" t="n">
        <f aca="false">W356/$W$6</f>
        <v>0.384</v>
      </c>
      <c r="Y356" s="743" t="n">
        <v>1592</v>
      </c>
      <c r="Z356" s="743" t="n">
        <f aca="false">S356</f>
        <v>4380</v>
      </c>
      <c r="AA356" s="744" t="n">
        <f aca="false">S356*P356/1000</f>
        <v>4204.8</v>
      </c>
      <c r="AB356" s="451" t="n">
        <f aca="false">AA356/$AA$6</f>
        <v>0.18688</v>
      </c>
      <c r="AC356" s="440" t="n">
        <v>38</v>
      </c>
      <c r="AD356" s="465"/>
      <c r="AE356" s="550" t="n">
        <v>2207</v>
      </c>
      <c r="AF356" s="550" t="n">
        <v>2210</v>
      </c>
      <c r="AG356" s="465" t="n">
        <v>7.54</v>
      </c>
      <c r="AH356" s="440" t="n">
        <v>390.9</v>
      </c>
      <c r="AI356" s="744" t="n">
        <v>1500</v>
      </c>
      <c r="AJ356" s="550" t="n">
        <v>7110</v>
      </c>
      <c r="AK356" s="440"/>
      <c r="AL356" s="458" t="n">
        <v>0.1</v>
      </c>
      <c r="AM356" s="465" t="n">
        <v>5.25</v>
      </c>
      <c r="AN356" s="465" t="n">
        <v>42.82</v>
      </c>
      <c r="AO356" s="458" t="n">
        <v>24.5</v>
      </c>
      <c r="AP356" s="458" t="n">
        <v>5.3</v>
      </c>
      <c r="AQ356" s="550"/>
      <c r="AR356" s="745"/>
      <c r="AS356" s="596" t="n">
        <f aca="false">4000/P356*24</f>
        <v>100</v>
      </c>
      <c r="AT356" s="745" t="n">
        <f aca="false">AA356/4400</f>
        <v>0.955636363636364</v>
      </c>
      <c r="AU356" s="746" t="n">
        <f aca="false">AT356/5.6</f>
        <v>0.170649350649351</v>
      </c>
      <c r="AV356" s="451" t="n">
        <f aca="false">1-AH356/R356</f>
        <v>0.754459798994975</v>
      </c>
      <c r="AW356" s="756" t="n">
        <f aca="false">1-AI356/S356</f>
        <v>0.657534246575342</v>
      </c>
    </row>
    <row r="357" customFormat="false" ht="15.6" hidden="false" customHeight="false" outlineLevel="0" collapsed="false">
      <c r="A357" s="742" t="n">
        <v>43839</v>
      </c>
      <c r="B357" s="516"/>
      <c r="C357" s="404"/>
      <c r="D357" s="731"/>
      <c r="E357" s="406"/>
      <c r="F357" s="406"/>
      <c r="G357" s="688"/>
      <c r="H357" s="404"/>
      <c r="I357" s="405"/>
      <c r="J357" s="406"/>
      <c r="K357" s="406"/>
      <c r="L357" s="408"/>
      <c r="M357" s="408"/>
      <c r="N357" s="408"/>
      <c r="O357" s="409"/>
      <c r="P357" s="550" t="n">
        <v>960</v>
      </c>
      <c r="Q357" s="439" t="n">
        <v>5.89</v>
      </c>
      <c r="R357" s="406" t="n">
        <v>1534</v>
      </c>
      <c r="S357" s="406" t="n">
        <v>4100</v>
      </c>
      <c r="T357" s="406" t="n">
        <v>7080</v>
      </c>
      <c r="U357" s="668" t="n">
        <v>4.76</v>
      </c>
      <c r="V357" s="451" t="n">
        <f aca="false">U357/$U$6</f>
        <v>0.661111111111111</v>
      </c>
      <c r="W357" s="743" t="n">
        <f aca="false">P357</f>
        <v>960</v>
      </c>
      <c r="X357" s="451" t="n">
        <f aca="false">W357/$W$6</f>
        <v>0.384</v>
      </c>
      <c r="Y357" s="743" t="n">
        <v>1534</v>
      </c>
      <c r="Z357" s="743" t="n">
        <f aca="false">S357</f>
        <v>4100</v>
      </c>
      <c r="AA357" s="744" t="n">
        <f aca="false">S357*P357/1000</f>
        <v>3936</v>
      </c>
      <c r="AB357" s="451" t="n">
        <f aca="false">AA357/$AA$6</f>
        <v>0.174933333333333</v>
      </c>
      <c r="AC357" s="440" t="n">
        <v>38</v>
      </c>
      <c r="AD357" s="465"/>
      <c r="AE357" s="550" t="n">
        <v>2525</v>
      </c>
      <c r="AF357" s="550" t="n">
        <v>2552</v>
      </c>
      <c r="AG357" s="465" t="n">
        <v>7.44</v>
      </c>
      <c r="AH357" s="440" t="n">
        <v>385.7</v>
      </c>
      <c r="AI357" s="744" t="n">
        <v>1460</v>
      </c>
      <c r="AJ357" s="550" t="n">
        <v>7060</v>
      </c>
      <c r="AK357" s="440"/>
      <c r="AL357" s="458" t="n">
        <v>0.1</v>
      </c>
      <c r="AM357" s="465" t="n">
        <v>6.68</v>
      </c>
      <c r="AN357" s="465" t="n">
        <v>40.78</v>
      </c>
      <c r="AO357" s="458" t="n">
        <v>29.5</v>
      </c>
      <c r="AP357" s="458" t="n">
        <v>5.1</v>
      </c>
      <c r="AQ357" s="550"/>
      <c r="AR357" s="745"/>
      <c r="AS357" s="596" t="n">
        <f aca="false">4000/P357*24</f>
        <v>100</v>
      </c>
      <c r="AT357" s="745" t="n">
        <f aca="false">AA357/4400</f>
        <v>0.894545454545455</v>
      </c>
      <c r="AU357" s="746" t="n">
        <f aca="false">AT357/5.6</f>
        <v>0.15974025974026</v>
      </c>
      <c r="AV357" s="451" t="n">
        <f aca="false">1-AH357/R357</f>
        <v>0.748565840938722</v>
      </c>
      <c r="AW357" s="756" t="n">
        <f aca="false">1-AI357/S357</f>
        <v>0.64390243902439</v>
      </c>
    </row>
    <row r="358" customFormat="false" ht="15.6" hidden="false" customHeight="false" outlineLevel="0" collapsed="false">
      <c r="A358" s="742" t="n">
        <v>43840</v>
      </c>
      <c r="B358" s="516"/>
      <c r="C358" s="404"/>
      <c r="D358" s="731"/>
      <c r="E358" s="406"/>
      <c r="F358" s="406"/>
      <c r="G358" s="688"/>
      <c r="H358" s="404"/>
      <c r="I358" s="405"/>
      <c r="J358" s="406"/>
      <c r="K358" s="406"/>
      <c r="L358" s="408"/>
      <c r="M358" s="408"/>
      <c r="N358" s="408"/>
      <c r="O358" s="409"/>
      <c r="P358" s="550" t="n">
        <v>960</v>
      </c>
      <c r="Q358" s="439" t="n">
        <v>6.89</v>
      </c>
      <c r="R358" s="406" t="n">
        <v>1428</v>
      </c>
      <c r="S358" s="406" t="n">
        <f aca="false">R358*2.8</f>
        <v>3998.4</v>
      </c>
      <c r="T358" s="406" t="n">
        <v>7270</v>
      </c>
      <c r="U358" s="668" t="n">
        <v>4.41</v>
      </c>
      <c r="V358" s="451" t="n">
        <f aca="false">U358/$U$6</f>
        <v>0.6125</v>
      </c>
      <c r="W358" s="743" t="n">
        <f aca="false">P358</f>
        <v>960</v>
      </c>
      <c r="X358" s="451" t="n">
        <f aca="false">W358/$W$6</f>
        <v>0.384</v>
      </c>
      <c r="Y358" s="743" t="n">
        <v>1428</v>
      </c>
      <c r="Z358" s="743" t="n">
        <f aca="false">S358</f>
        <v>3998.4</v>
      </c>
      <c r="AA358" s="744" t="n">
        <f aca="false">S358*P358/1000</f>
        <v>3838.464</v>
      </c>
      <c r="AB358" s="451" t="n">
        <f aca="false">AA358/$AA$6</f>
        <v>0.1705984</v>
      </c>
      <c r="AC358" s="440" t="n">
        <v>38</v>
      </c>
      <c r="AD358" s="465"/>
      <c r="AE358" s="550" t="n">
        <v>2635</v>
      </c>
      <c r="AF358" s="550" t="n">
        <v>2680</v>
      </c>
      <c r="AG358" s="465" t="n">
        <v>7.69</v>
      </c>
      <c r="AH358" s="440" t="n">
        <v>390</v>
      </c>
      <c r="AI358" s="744" t="n">
        <f aca="false">AH358*3.4</f>
        <v>1326</v>
      </c>
      <c r="AJ358" s="550" t="n">
        <v>7210</v>
      </c>
      <c r="AK358" s="440"/>
      <c r="AL358" s="458" t="n">
        <v>1</v>
      </c>
      <c r="AM358" s="465" t="n">
        <v>5.11</v>
      </c>
      <c r="AN358" s="465" t="n">
        <v>42.5</v>
      </c>
      <c r="AO358" s="458" t="n">
        <v>27.2</v>
      </c>
      <c r="AP358" s="458" t="n">
        <v>4.9</v>
      </c>
      <c r="AQ358" s="550"/>
      <c r="AR358" s="745"/>
      <c r="AS358" s="596" t="n">
        <f aca="false">4000/P358*24</f>
        <v>100</v>
      </c>
      <c r="AT358" s="745" t="n">
        <f aca="false">AA358/4400</f>
        <v>0.872378181818182</v>
      </c>
      <c r="AU358" s="746" t="n">
        <f aca="false">AT358/5.6</f>
        <v>0.155781818181818</v>
      </c>
      <c r="AV358" s="451" t="n">
        <f aca="false">1-AH358/R358</f>
        <v>0.726890756302521</v>
      </c>
      <c r="AW358" s="756" t="n">
        <f aca="false">1-AI358/S358</f>
        <v>0.668367346938775</v>
      </c>
    </row>
    <row r="359" customFormat="false" ht="15.6" hidden="false" customHeight="false" outlineLevel="0" collapsed="false">
      <c r="A359" s="742" t="n">
        <v>43841</v>
      </c>
      <c r="B359" s="516"/>
      <c r="C359" s="404"/>
      <c r="D359" s="731"/>
      <c r="E359" s="406"/>
      <c r="F359" s="406"/>
      <c r="G359" s="688"/>
      <c r="H359" s="404"/>
      <c r="I359" s="405"/>
      <c r="J359" s="406"/>
      <c r="K359" s="406"/>
      <c r="L359" s="408"/>
      <c r="M359" s="408"/>
      <c r="N359" s="408"/>
      <c r="O359" s="409"/>
      <c r="P359" s="550" t="n">
        <v>960</v>
      </c>
      <c r="Q359" s="439" t="n">
        <v>7.35</v>
      </c>
      <c r="R359" s="406" t="n">
        <v>1292</v>
      </c>
      <c r="S359" s="406" t="n">
        <f aca="false">R359*2.8</f>
        <v>3617.6</v>
      </c>
      <c r="T359" s="406" t="n">
        <v>7560</v>
      </c>
      <c r="U359" s="668" t="n">
        <v>4.52</v>
      </c>
      <c r="V359" s="451" t="n">
        <f aca="false">U359/$U$6</f>
        <v>0.627777777777778</v>
      </c>
      <c r="W359" s="743" t="n">
        <f aca="false">P359</f>
        <v>960</v>
      </c>
      <c r="X359" s="451" t="n">
        <f aca="false">W359/$W$6</f>
        <v>0.384</v>
      </c>
      <c r="Y359" s="743" t="n">
        <v>1292</v>
      </c>
      <c r="Z359" s="743" t="n">
        <f aca="false">S359</f>
        <v>3617.6</v>
      </c>
      <c r="AA359" s="744" t="n">
        <f aca="false">S359*P359/1000</f>
        <v>3472.896</v>
      </c>
      <c r="AB359" s="451" t="n">
        <f aca="false">AA359/$AA$6</f>
        <v>0.154350933333333</v>
      </c>
      <c r="AC359" s="440" t="n">
        <v>38</v>
      </c>
      <c r="AD359" s="465"/>
      <c r="AE359" s="550" t="n">
        <v>2523</v>
      </c>
      <c r="AF359" s="550" t="n">
        <v>2620</v>
      </c>
      <c r="AG359" s="465" t="n">
        <v>7.67</v>
      </c>
      <c r="AH359" s="440" t="n">
        <v>394</v>
      </c>
      <c r="AI359" s="744" t="n">
        <f aca="false">AH359*3.4</f>
        <v>1339.6</v>
      </c>
      <c r="AJ359" s="550" t="n">
        <v>7200</v>
      </c>
      <c r="AK359" s="440"/>
      <c r="AL359" s="458" t="n">
        <v>0.1</v>
      </c>
      <c r="AM359" s="465" t="n">
        <v>5.22</v>
      </c>
      <c r="AN359" s="465" t="n">
        <v>44</v>
      </c>
      <c r="AO359" s="458" t="n">
        <v>34.8</v>
      </c>
      <c r="AP359" s="458" t="n">
        <v>4.3</v>
      </c>
      <c r="AQ359" s="550"/>
      <c r="AR359" s="745"/>
      <c r="AS359" s="596" t="n">
        <f aca="false">4000/P359*24</f>
        <v>100</v>
      </c>
      <c r="AT359" s="745" t="n">
        <f aca="false">AA359/4400</f>
        <v>0.789294545454546</v>
      </c>
      <c r="AU359" s="746" t="n">
        <f aca="false">AT359/5.6</f>
        <v>0.140945454545455</v>
      </c>
      <c r="AV359" s="451" t="n">
        <f aca="false">1-AH359/R359</f>
        <v>0.695046439628483</v>
      </c>
      <c r="AW359" s="756" t="n">
        <f aca="false">1-AI359/S359</f>
        <v>0.629699248120301</v>
      </c>
    </row>
    <row r="360" customFormat="false" ht="15.6" hidden="false" customHeight="false" outlineLevel="0" collapsed="false">
      <c r="A360" s="749" t="n">
        <v>43842</v>
      </c>
      <c r="B360" s="487"/>
      <c r="C360" s="489"/>
      <c r="D360" s="750"/>
      <c r="E360" s="491"/>
      <c r="F360" s="491"/>
      <c r="G360" s="690"/>
      <c r="H360" s="489"/>
      <c r="I360" s="490"/>
      <c r="J360" s="491"/>
      <c r="K360" s="491"/>
      <c r="L360" s="492"/>
      <c r="M360" s="492"/>
      <c r="N360" s="492"/>
      <c r="O360" s="493"/>
      <c r="P360" s="551" t="n">
        <v>960</v>
      </c>
      <c r="Q360" s="494" t="n">
        <v>6.66</v>
      </c>
      <c r="R360" s="495" t="n">
        <v>1496</v>
      </c>
      <c r="S360" s="491" t="n">
        <f aca="false">R360*2.8</f>
        <v>4188.8</v>
      </c>
      <c r="T360" s="491" t="n">
        <v>7590</v>
      </c>
      <c r="U360" s="678" t="n">
        <v>4.83</v>
      </c>
      <c r="V360" s="500" t="n">
        <f aca="false">U360/$U$6</f>
        <v>0.670833333333333</v>
      </c>
      <c r="W360" s="751" t="n">
        <f aca="false">P360</f>
        <v>960</v>
      </c>
      <c r="X360" s="500" t="n">
        <f aca="false">W360/$W$6</f>
        <v>0.384</v>
      </c>
      <c r="Y360" s="751" t="n">
        <v>1496</v>
      </c>
      <c r="Z360" s="751" t="n">
        <f aca="false">S360</f>
        <v>4188.8</v>
      </c>
      <c r="AA360" s="551" t="n">
        <f aca="false">S360*P360/1000</f>
        <v>4021.248</v>
      </c>
      <c r="AB360" s="500" t="n">
        <f aca="false">AA360/$AA$6</f>
        <v>0.178722133333333</v>
      </c>
      <c r="AC360" s="495" t="n">
        <v>38</v>
      </c>
      <c r="AD360" s="508"/>
      <c r="AE360" s="551" t="n">
        <v>2577</v>
      </c>
      <c r="AF360" s="551" t="n">
        <v>2555</v>
      </c>
      <c r="AG360" s="508" t="n">
        <v>7.69</v>
      </c>
      <c r="AH360" s="495" t="n">
        <v>448</v>
      </c>
      <c r="AI360" s="551" t="n">
        <f aca="false">AH360*3.4</f>
        <v>1523.2</v>
      </c>
      <c r="AJ360" s="551" t="n">
        <v>7300</v>
      </c>
      <c r="AK360" s="495"/>
      <c r="AL360" s="504" t="n">
        <v>0.5</v>
      </c>
      <c r="AM360" s="508" t="n">
        <v>5.54</v>
      </c>
      <c r="AN360" s="508" t="n">
        <v>43.9</v>
      </c>
      <c r="AO360" s="504" t="n">
        <v>25</v>
      </c>
      <c r="AP360" s="504" t="n">
        <v>3.5</v>
      </c>
      <c r="AQ360" s="551"/>
      <c r="AR360" s="508"/>
      <c r="AS360" s="495" t="n">
        <f aca="false">4000/P360*24</f>
        <v>100</v>
      </c>
      <c r="AT360" s="508" t="n">
        <f aca="false">AA360/4400</f>
        <v>0.91392</v>
      </c>
      <c r="AU360" s="752" t="n">
        <f aca="false">AT360/5.6</f>
        <v>0.1632</v>
      </c>
      <c r="AV360" s="500" t="n">
        <f aca="false">1-AH360/R360</f>
        <v>0.700534759358289</v>
      </c>
      <c r="AW360" s="757" t="n">
        <f aca="false">1-AI360/S360</f>
        <v>0.636363636363636</v>
      </c>
    </row>
    <row r="361" customFormat="false" ht="15.6" hidden="false" customHeight="false" outlineLevel="0" collapsed="false">
      <c r="A361" s="742" t="n">
        <v>43843</v>
      </c>
      <c r="B361" s="516"/>
      <c r="C361" s="404"/>
      <c r="D361" s="731"/>
      <c r="E361" s="406"/>
      <c r="F361" s="406"/>
      <c r="G361" s="688"/>
      <c r="H361" s="404"/>
      <c r="I361" s="405"/>
      <c r="J361" s="406"/>
      <c r="K361" s="406"/>
      <c r="L361" s="408"/>
      <c r="M361" s="408"/>
      <c r="N361" s="408"/>
      <c r="O361" s="409"/>
      <c r="P361" s="550" t="n">
        <v>960</v>
      </c>
      <c r="Q361" s="439" t="n">
        <v>6.42</v>
      </c>
      <c r="R361" s="440" t="n">
        <v>1446</v>
      </c>
      <c r="S361" s="406" t="n">
        <f aca="false">R361*2.8</f>
        <v>4048.8</v>
      </c>
      <c r="T361" s="406" t="n">
        <v>6990</v>
      </c>
      <c r="U361" s="668" t="n">
        <v>4.68</v>
      </c>
      <c r="V361" s="451" t="n">
        <f aca="false">U361/$U$6</f>
        <v>0.65</v>
      </c>
      <c r="W361" s="743" t="n">
        <f aca="false">P361</f>
        <v>960</v>
      </c>
      <c r="X361" s="451" t="n">
        <f aca="false">W361/$W$6</f>
        <v>0.384</v>
      </c>
      <c r="Y361" s="743" t="n">
        <v>1446</v>
      </c>
      <c r="Z361" s="743" t="n">
        <f aca="false">S361</f>
        <v>4048.8</v>
      </c>
      <c r="AA361" s="744" t="n">
        <f aca="false">S361*P361/1000</f>
        <v>3886.848</v>
      </c>
      <c r="AB361" s="451" t="n">
        <f aca="false">AA361/$AA$6</f>
        <v>0.1727488</v>
      </c>
      <c r="AC361" s="440" t="n">
        <v>37</v>
      </c>
      <c r="AD361" s="465"/>
      <c r="AE361" s="550" t="n">
        <v>2565</v>
      </c>
      <c r="AF361" s="550" t="n">
        <v>2565</v>
      </c>
      <c r="AG361" s="465" t="n">
        <v>7.67</v>
      </c>
      <c r="AH361" s="440" t="n">
        <v>396</v>
      </c>
      <c r="AI361" s="744" t="n">
        <f aca="false">AH361*3.4</f>
        <v>1346.4</v>
      </c>
      <c r="AJ361" s="550" t="n">
        <v>7510</v>
      </c>
      <c r="AK361" s="440"/>
      <c r="AL361" s="458" t="n">
        <v>0.5</v>
      </c>
      <c r="AM361" s="465" t="n">
        <v>5.5</v>
      </c>
      <c r="AN361" s="465" t="n">
        <v>43.74</v>
      </c>
      <c r="AO361" s="458" t="n">
        <v>26.8</v>
      </c>
      <c r="AP361" s="458" t="n">
        <v>3.3</v>
      </c>
      <c r="AQ361" s="550"/>
      <c r="AR361" s="745"/>
      <c r="AS361" s="596" t="n">
        <f aca="false">4000/P361*24</f>
        <v>100</v>
      </c>
      <c r="AT361" s="745" t="n">
        <f aca="false">AA361/4400</f>
        <v>0.883374545454545</v>
      </c>
      <c r="AU361" s="746" t="n">
        <f aca="false">AT361/5.6</f>
        <v>0.157745454545455</v>
      </c>
      <c r="AV361" s="451" t="n">
        <f aca="false">1-AH361/R361</f>
        <v>0.726141078838174</v>
      </c>
      <c r="AW361" s="756" t="n">
        <f aca="false">1-AI361/S361</f>
        <v>0.667457024303497</v>
      </c>
    </row>
    <row r="362" customFormat="false" ht="15.6" hidden="false" customHeight="false" outlineLevel="0" collapsed="false">
      <c r="A362" s="742" t="n">
        <v>43844</v>
      </c>
      <c r="B362" s="516"/>
      <c r="C362" s="404"/>
      <c r="D362" s="731"/>
      <c r="E362" s="406"/>
      <c r="F362" s="406"/>
      <c r="G362" s="688"/>
      <c r="H362" s="404"/>
      <c r="I362" s="405"/>
      <c r="J362" s="406"/>
      <c r="K362" s="406"/>
      <c r="L362" s="408"/>
      <c r="M362" s="408"/>
      <c r="N362" s="408"/>
      <c r="O362" s="409"/>
      <c r="P362" s="550" t="n">
        <v>960</v>
      </c>
      <c r="Q362" s="439" t="n">
        <v>8.16</v>
      </c>
      <c r="R362" s="440" t="n">
        <v>1596</v>
      </c>
      <c r="S362" s="406" t="n">
        <f aca="false">R362*2.8</f>
        <v>4468.8</v>
      </c>
      <c r="T362" s="406" t="n">
        <v>8170</v>
      </c>
      <c r="U362" s="668" t="n">
        <v>5.28</v>
      </c>
      <c r="V362" s="451" t="n">
        <f aca="false">U362/$U$6</f>
        <v>0.733333333333333</v>
      </c>
      <c r="W362" s="743" t="n">
        <f aca="false">P362</f>
        <v>960</v>
      </c>
      <c r="X362" s="451" t="n">
        <f aca="false">W362/$W$6</f>
        <v>0.384</v>
      </c>
      <c r="Y362" s="743" t="n">
        <v>1596</v>
      </c>
      <c r="Z362" s="743" t="n">
        <f aca="false">S362</f>
        <v>4468.8</v>
      </c>
      <c r="AA362" s="744" t="n">
        <f aca="false">S362*P362/1000</f>
        <v>4290.048</v>
      </c>
      <c r="AB362" s="451" t="n">
        <f aca="false">AA362/$AA$6</f>
        <v>0.1906688</v>
      </c>
      <c r="AC362" s="440" t="n">
        <v>38</v>
      </c>
      <c r="AD362" s="465"/>
      <c r="AE362" s="550" t="n">
        <v>2676</v>
      </c>
      <c r="AF362" s="550" t="n">
        <v>2712</v>
      </c>
      <c r="AG362" s="465" t="n">
        <v>7.71</v>
      </c>
      <c r="AH362" s="440" t="n">
        <v>402</v>
      </c>
      <c r="AI362" s="744" t="n">
        <f aca="false">AH362*3.4</f>
        <v>1366.8</v>
      </c>
      <c r="AJ362" s="550" t="n">
        <v>7390</v>
      </c>
      <c r="AK362" s="440"/>
      <c r="AL362" s="458" t="n">
        <v>4</v>
      </c>
      <c r="AM362" s="465" t="n">
        <v>5.16</v>
      </c>
      <c r="AN362" s="465" t="n">
        <v>43.64</v>
      </c>
      <c r="AO362" s="458" t="n">
        <v>27.8</v>
      </c>
      <c r="AP362" s="458" t="n">
        <v>4</v>
      </c>
      <c r="AQ362" s="550"/>
      <c r="AR362" s="745"/>
      <c r="AS362" s="596" t="n">
        <f aca="false">4000/P362*24</f>
        <v>100</v>
      </c>
      <c r="AT362" s="745" t="n">
        <f aca="false">AA362/4400</f>
        <v>0.975010909090909</v>
      </c>
      <c r="AU362" s="746" t="n">
        <f aca="false">AT362/5.6</f>
        <v>0.174109090909091</v>
      </c>
      <c r="AV362" s="451" t="n">
        <f aca="false">1-AH362/R362</f>
        <v>0.74812030075188</v>
      </c>
      <c r="AW362" s="756" t="n">
        <f aca="false">1-AI362/S362</f>
        <v>0.694146079484425</v>
      </c>
    </row>
    <row r="363" customFormat="false" ht="15.6" hidden="false" customHeight="false" outlineLevel="0" collapsed="false">
      <c r="A363" s="742" t="n">
        <v>43845</v>
      </c>
      <c r="B363" s="516"/>
      <c r="C363" s="404"/>
      <c r="D363" s="731"/>
      <c r="E363" s="406"/>
      <c r="F363" s="406"/>
      <c r="G363" s="688"/>
      <c r="H363" s="404"/>
      <c r="I363" s="405"/>
      <c r="J363" s="406"/>
      <c r="K363" s="406"/>
      <c r="L363" s="408"/>
      <c r="M363" s="408"/>
      <c r="N363" s="408"/>
      <c r="O363" s="409"/>
      <c r="P363" s="550" t="n">
        <v>960</v>
      </c>
      <c r="Q363" s="439" t="n">
        <v>6.59</v>
      </c>
      <c r="R363" s="406" t="n">
        <v>1477</v>
      </c>
      <c r="S363" s="406" t="n">
        <f aca="false">R363*2.8</f>
        <v>4135.6</v>
      </c>
      <c r="T363" s="406" t="n">
        <v>6190</v>
      </c>
      <c r="U363" s="668" t="n">
        <v>4.84</v>
      </c>
      <c r="V363" s="451" t="n">
        <f aca="false">U363/$U$6</f>
        <v>0.672222222222222</v>
      </c>
      <c r="W363" s="743" t="n">
        <f aca="false">P363</f>
        <v>960</v>
      </c>
      <c r="X363" s="451" t="n">
        <f aca="false">W363/$W$6</f>
        <v>0.384</v>
      </c>
      <c r="Y363" s="743" t="n">
        <v>1477</v>
      </c>
      <c r="Z363" s="743" t="n">
        <f aca="false">S363</f>
        <v>4135.6</v>
      </c>
      <c r="AA363" s="744" t="n">
        <f aca="false">S363*P363/1000</f>
        <v>3970.176</v>
      </c>
      <c r="AB363" s="451" t="n">
        <f aca="false">AA363/$AA$6</f>
        <v>0.176452266666667</v>
      </c>
      <c r="AC363" s="440" t="n">
        <v>38</v>
      </c>
      <c r="AD363" s="465"/>
      <c r="AE363" s="550" t="n">
        <v>2559</v>
      </c>
      <c r="AF363" s="550" t="n">
        <v>2624</v>
      </c>
      <c r="AG363" s="465" t="n">
        <v>7.72</v>
      </c>
      <c r="AH363" s="440" t="n">
        <v>416</v>
      </c>
      <c r="AI363" s="744" t="n">
        <f aca="false">AH363*3.4</f>
        <v>1414.4</v>
      </c>
      <c r="AJ363" s="550" t="n">
        <v>7250</v>
      </c>
      <c r="AK363" s="440"/>
      <c r="AL363" s="458" t="n">
        <v>0.1</v>
      </c>
      <c r="AM363" s="465" t="n">
        <v>5.43</v>
      </c>
      <c r="AN363" s="465" t="n">
        <v>44.86</v>
      </c>
      <c r="AO363" s="458" t="n">
        <v>23</v>
      </c>
      <c r="AP363" s="458" t="n">
        <v>3.6</v>
      </c>
      <c r="AQ363" s="550"/>
      <c r="AR363" s="745"/>
      <c r="AS363" s="596" t="n">
        <f aca="false">4000/P363*24</f>
        <v>100</v>
      </c>
      <c r="AT363" s="745" t="n">
        <f aca="false">AA363/4400</f>
        <v>0.902312727272727</v>
      </c>
      <c r="AU363" s="746" t="n">
        <f aca="false">AT363/5.6</f>
        <v>0.161127272727273</v>
      </c>
      <c r="AV363" s="451" t="n">
        <f aca="false">1-AH363/R363</f>
        <v>0.718348002708192</v>
      </c>
      <c r="AW363" s="756" t="n">
        <f aca="false">1-AI363/S363</f>
        <v>0.657994003288519</v>
      </c>
    </row>
    <row r="364" customFormat="false" ht="15.6" hidden="false" customHeight="false" outlineLevel="0" collapsed="false">
      <c r="A364" s="742" t="n">
        <v>43846</v>
      </c>
      <c r="B364" s="516"/>
      <c r="C364" s="404"/>
      <c r="D364" s="731"/>
      <c r="E364" s="406"/>
      <c r="F364" s="406"/>
      <c r="G364" s="688"/>
      <c r="H364" s="404"/>
      <c r="I364" s="405"/>
      <c r="J364" s="406"/>
      <c r="K364" s="406"/>
      <c r="L364" s="408"/>
      <c r="M364" s="408"/>
      <c r="N364" s="408"/>
      <c r="O364" s="409"/>
      <c r="P364" s="550" t="n">
        <v>960</v>
      </c>
      <c r="Q364" s="439" t="n">
        <v>6.63</v>
      </c>
      <c r="R364" s="406" t="n">
        <v>1431</v>
      </c>
      <c r="S364" s="406" t="n">
        <f aca="false">R364*2.8</f>
        <v>4006.8</v>
      </c>
      <c r="T364" s="406" t="n">
        <v>5750</v>
      </c>
      <c r="U364" s="668" t="n">
        <v>5.44</v>
      </c>
      <c r="V364" s="451" t="n">
        <f aca="false">U364/$U$6</f>
        <v>0.755555555555556</v>
      </c>
      <c r="W364" s="743" t="n">
        <f aca="false">P364</f>
        <v>960</v>
      </c>
      <c r="X364" s="451" t="n">
        <f aca="false">W364/$W$6</f>
        <v>0.384</v>
      </c>
      <c r="Y364" s="743" t="n">
        <v>1431</v>
      </c>
      <c r="Z364" s="743" t="n">
        <f aca="false">S364</f>
        <v>4006.8</v>
      </c>
      <c r="AA364" s="744" t="n">
        <f aca="false">S364*P364/1000</f>
        <v>3846.528</v>
      </c>
      <c r="AB364" s="451" t="n">
        <f aca="false">AA364/$AA$6</f>
        <v>0.1709568</v>
      </c>
      <c r="AC364" s="440" t="n">
        <v>38</v>
      </c>
      <c r="AD364" s="465"/>
      <c r="AE364" s="550" t="n">
        <v>2493</v>
      </c>
      <c r="AF364" s="550" t="n">
        <v>2543</v>
      </c>
      <c r="AG364" s="465" t="n">
        <v>7.61</v>
      </c>
      <c r="AH364" s="440" t="n">
        <v>393</v>
      </c>
      <c r="AI364" s="744" t="n">
        <f aca="false">AH364*3.4</f>
        <v>1336.2</v>
      </c>
      <c r="AJ364" s="550" t="n">
        <v>7090</v>
      </c>
      <c r="AK364" s="440"/>
      <c r="AL364" s="458" t="n">
        <v>1.5</v>
      </c>
      <c r="AM364" s="465" t="n">
        <v>5.24</v>
      </c>
      <c r="AN364" s="465" t="n">
        <v>43.96</v>
      </c>
      <c r="AO364" s="458" t="n">
        <v>26.6</v>
      </c>
      <c r="AP364" s="458" t="n">
        <v>3.6</v>
      </c>
      <c r="AQ364" s="550"/>
      <c r="AR364" s="745"/>
      <c r="AS364" s="596" t="n">
        <f aca="false">4000/P364*24</f>
        <v>100</v>
      </c>
      <c r="AT364" s="745" t="n">
        <f aca="false">AA364/4400</f>
        <v>0.874210909090909</v>
      </c>
      <c r="AU364" s="746" t="n">
        <f aca="false">AT364/5.6</f>
        <v>0.156109090909091</v>
      </c>
      <c r="AV364" s="451" t="n">
        <f aca="false">1-AH364/R364</f>
        <v>0.725366876310273</v>
      </c>
      <c r="AW364" s="756" t="n">
        <f aca="false">1-AI364/S364</f>
        <v>0.666516921233902</v>
      </c>
    </row>
    <row r="365" customFormat="false" ht="15.6" hidden="false" customHeight="false" outlineLevel="0" collapsed="false">
      <c r="A365" s="742" t="n">
        <v>43847</v>
      </c>
      <c r="B365" s="516"/>
      <c r="C365" s="404"/>
      <c r="D365" s="731"/>
      <c r="E365" s="406"/>
      <c r="F365" s="406"/>
      <c r="G365" s="688"/>
      <c r="H365" s="404"/>
      <c r="I365" s="405"/>
      <c r="J365" s="406"/>
      <c r="K365" s="406"/>
      <c r="L365" s="408"/>
      <c r="M365" s="408"/>
      <c r="N365" s="408"/>
      <c r="O365" s="409"/>
      <c r="P365" s="550" t="n">
        <v>960</v>
      </c>
      <c r="Q365" s="439" t="n">
        <v>6.85</v>
      </c>
      <c r="R365" s="406" t="n">
        <v>1382</v>
      </c>
      <c r="S365" s="406" t="n">
        <f aca="false">R365*2.8</f>
        <v>3869.6</v>
      </c>
      <c r="T365" s="406" t="n">
        <v>6200</v>
      </c>
      <c r="U365" s="668" t="n">
        <v>5.54</v>
      </c>
      <c r="V365" s="451" t="n">
        <f aca="false">U365/$U$6</f>
        <v>0.769444444444444</v>
      </c>
      <c r="W365" s="743" t="n">
        <f aca="false">P365</f>
        <v>960</v>
      </c>
      <c r="X365" s="451" t="n">
        <f aca="false">W365/$W$6</f>
        <v>0.384</v>
      </c>
      <c r="Y365" s="743" t="n">
        <v>1382</v>
      </c>
      <c r="Z365" s="743" t="n">
        <f aca="false">S365</f>
        <v>3869.6</v>
      </c>
      <c r="AA365" s="744" t="n">
        <f aca="false">S365*P365/1000</f>
        <v>3714.816</v>
      </c>
      <c r="AB365" s="451" t="n">
        <f aca="false">AA365/$AA$6</f>
        <v>0.165102933333333</v>
      </c>
      <c r="AC365" s="440" t="n">
        <v>38</v>
      </c>
      <c r="AD365" s="465"/>
      <c r="AE365" s="550" t="n">
        <v>2460</v>
      </c>
      <c r="AF365" s="550" t="n">
        <v>2505</v>
      </c>
      <c r="AG365" s="465" t="n">
        <v>7.68</v>
      </c>
      <c r="AH365" s="440" t="n">
        <v>383</v>
      </c>
      <c r="AI365" s="744" t="n">
        <f aca="false">AH365*3.4</f>
        <v>1302.2</v>
      </c>
      <c r="AJ365" s="550" t="n">
        <v>6870</v>
      </c>
      <c r="AK365" s="440"/>
      <c r="AL365" s="458" t="n">
        <v>0.5</v>
      </c>
      <c r="AM365" s="465" t="n">
        <v>4.64</v>
      </c>
      <c r="AN365" s="465" t="n">
        <v>43.8</v>
      </c>
      <c r="AO365" s="458" t="n">
        <v>17.6</v>
      </c>
      <c r="AP365" s="458" t="n">
        <v>4</v>
      </c>
      <c r="AQ365" s="550"/>
      <c r="AR365" s="745"/>
      <c r="AS365" s="596" t="n">
        <f aca="false">4000/P365*24</f>
        <v>100</v>
      </c>
      <c r="AT365" s="745" t="n">
        <f aca="false">AA365/4400</f>
        <v>0.844276363636364</v>
      </c>
      <c r="AU365" s="746" t="n">
        <f aca="false">AT365/5.6</f>
        <v>0.150763636363636</v>
      </c>
      <c r="AV365" s="451" t="n">
        <f aca="false">1-AH365/R365</f>
        <v>0.722865412445731</v>
      </c>
      <c r="AW365" s="756" t="n">
        <f aca="false">1-AI365/S365</f>
        <v>0.663479429398387</v>
      </c>
    </row>
    <row r="366" customFormat="false" ht="15.6" hidden="false" customHeight="false" outlineLevel="0" collapsed="false">
      <c r="A366" s="742" t="n">
        <v>43848</v>
      </c>
      <c r="B366" s="516"/>
      <c r="C366" s="404"/>
      <c r="D366" s="731"/>
      <c r="E366" s="406"/>
      <c r="F366" s="406"/>
      <c r="G366" s="688"/>
      <c r="H366" s="404"/>
      <c r="I366" s="405"/>
      <c r="J366" s="406"/>
      <c r="K366" s="406"/>
      <c r="L366" s="408"/>
      <c r="M366" s="408"/>
      <c r="N366" s="408"/>
      <c r="O366" s="409"/>
      <c r="P366" s="550" t="n">
        <v>960</v>
      </c>
      <c r="Q366" s="439" t="n">
        <v>6.76</v>
      </c>
      <c r="R366" s="406" t="n">
        <v>1512</v>
      </c>
      <c r="S366" s="406" t="n">
        <f aca="false">R366*2.8</f>
        <v>4233.6</v>
      </c>
      <c r="T366" s="406" t="n">
        <v>5960</v>
      </c>
      <c r="U366" s="668" t="n">
        <v>5.49</v>
      </c>
      <c r="V366" s="451" t="n">
        <f aca="false">U366/$U$6</f>
        <v>0.7625</v>
      </c>
      <c r="W366" s="743" t="n">
        <f aca="false">P366</f>
        <v>960</v>
      </c>
      <c r="X366" s="451" t="n">
        <f aca="false">W366/$W$6</f>
        <v>0.384</v>
      </c>
      <c r="Y366" s="743" t="n">
        <v>1512</v>
      </c>
      <c r="Z366" s="743" t="n">
        <f aca="false">S366</f>
        <v>4233.6</v>
      </c>
      <c r="AA366" s="744" t="n">
        <f aca="false">S366*P366/1000</f>
        <v>4064.256</v>
      </c>
      <c r="AB366" s="451" t="n">
        <f aca="false">AA366/$AA$6</f>
        <v>0.1806336</v>
      </c>
      <c r="AC366" s="440" t="n">
        <v>38</v>
      </c>
      <c r="AD366" s="465"/>
      <c r="AE366" s="550" t="n">
        <v>2579</v>
      </c>
      <c r="AF366" s="550" t="n">
        <v>2696</v>
      </c>
      <c r="AG366" s="465" t="n">
        <v>7.61</v>
      </c>
      <c r="AH366" s="440" t="n">
        <v>375</v>
      </c>
      <c r="AI366" s="744" t="n">
        <f aca="false">AH366*3.4</f>
        <v>1275</v>
      </c>
      <c r="AJ366" s="550" t="n">
        <v>6740</v>
      </c>
      <c r="AK366" s="440"/>
      <c r="AL366" s="458" t="n">
        <v>0.6</v>
      </c>
      <c r="AM366" s="465" t="n">
        <v>5.18</v>
      </c>
      <c r="AN366" s="465" t="n">
        <v>43.82</v>
      </c>
      <c r="AO366" s="458" t="n">
        <v>15.3</v>
      </c>
      <c r="AP366" s="458" t="n">
        <v>3</v>
      </c>
      <c r="AQ366" s="550"/>
      <c r="AR366" s="745"/>
      <c r="AS366" s="596" t="n">
        <f aca="false">4000/P366*24</f>
        <v>100</v>
      </c>
      <c r="AT366" s="745" t="n">
        <f aca="false">AA366/4400</f>
        <v>0.923694545454545</v>
      </c>
      <c r="AU366" s="746" t="n">
        <f aca="false">AT366/5.6</f>
        <v>0.164945454545455</v>
      </c>
      <c r="AV366" s="451" t="n">
        <f aca="false">1-AH366/R366</f>
        <v>0.751984126984127</v>
      </c>
      <c r="AW366" s="756" t="n">
        <f aca="false">1-AI366/S366</f>
        <v>0.698837868480726</v>
      </c>
    </row>
    <row r="367" customFormat="false" ht="15.6" hidden="false" customHeight="false" outlineLevel="0" collapsed="false">
      <c r="A367" s="749" t="n">
        <v>43849</v>
      </c>
      <c r="B367" s="487"/>
      <c r="C367" s="489"/>
      <c r="D367" s="750"/>
      <c r="E367" s="491"/>
      <c r="F367" s="491"/>
      <c r="G367" s="690"/>
      <c r="H367" s="489"/>
      <c r="I367" s="490"/>
      <c r="J367" s="491"/>
      <c r="K367" s="491"/>
      <c r="L367" s="492"/>
      <c r="M367" s="492"/>
      <c r="N367" s="492"/>
      <c r="O367" s="493"/>
      <c r="P367" s="551" t="n">
        <v>960</v>
      </c>
      <c r="Q367" s="494" t="n">
        <v>6.43</v>
      </c>
      <c r="R367" s="495" t="n">
        <v>1499</v>
      </c>
      <c r="S367" s="491" t="n">
        <f aca="false">R367*2.8</f>
        <v>4197.2</v>
      </c>
      <c r="T367" s="491" t="n">
        <v>6470</v>
      </c>
      <c r="U367" s="678" t="n">
        <v>5.23</v>
      </c>
      <c r="V367" s="500" t="n">
        <f aca="false">U367/$U$6</f>
        <v>0.726388888888889</v>
      </c>
      <c r="W367" s="751" t="n">
        <f aca="false">P367</f>
        <v>960</v>
      </c>
      <c r="X367" s="500" t="n">
        <f aca="false">W367/$W$6</f>
        <v>0.384</v>
      </c>
      <c r="Y367" s="751" t="n">
        <v>1499</v>
      </c>
      <c r="Z367" s="751" t="n">
        <f aca="false">S367</f>
        <v>4197.2</v>
      </c>
      <c r="AA367" s="551" t="n">
        <f aca="false">S367*P367/1000</f>
        <v>4029.312</v>
      </c>
      <c r="AB367" s="500" t="n">
        <f aca="false">AA367/$AA$6</f>
        <v>0.179080533333333</v>
      </c>
      <c r="AC367" s="495" t="n">
        <v>38</v>
      </c>
      <c r="AD367" s="508"/>
      <c r="AE367" s="551" t="n">
        <v>2471</v>
      </c>
      <c r="AF367" s="551" t="n">
        <v>2554</v>
      </c>
      <c r="AG367" s="508" t="n">
        <v>7.65</v>
      </c>
      <c r="AH367" s="495" t="n">
        <v>366.6</v>
      </c>
      <c r="AI367" s="551" t="n">
        <f aca="false">AH367*3.4</f>
        <v>1246.44</v>
      </c>
      <c r="AJ367" s="551" t="n">
        <v>6710</v>
      </c>
      <c r="AK367" s="495"/>
      <c r="AL367" s="504" t="n">
        <v>0.1</v>
      </c>
      <c r="AM367" s="508" t="n">
        <v>4.75</v>
      </c>
      <c r="AN367" s="508" t="n">
        <v>44.34</v>
      </c>
      <c r="AO367" s="504" t="n">
        <v>20</v>
      </c>
      <c r="AP367" s="504" t="n">
        <v>3.8</v>
      </c>
      <c r="AQ367" s="551"/>
      <c r="AR367" s="508"/>
      <c r="AS367" s="495" t="n">
        <f aca="false">4000/P367*24</f>
        <v>100</v>
      </c>
      <c r="AT367" s="508" t="n">
        <f aca="false">AA367/4400</f>
        <v>0.915752727272727</v>
      </c>
      <c r="AU367" s="752" t="n">
        <f aca="false">AT367/5.6</f>
        <v>0.163527272727273</v>
      </c>
      <c r="AV367" s="500" t="n">
        <f aca="false">1-AH367/R367</f>
        <v>0.755436957971981</v>
      </c>
      <c r="AW367" s="757" t="n">
        <f aca="false">1-AI367/S367</f>
        <v>0.70303059182312</v>
      </c>
    </row>
    <row r="368" customFormat="false" ht="15.6" hidden="false" customHeight="false" outlineLevel="0" collapsed="false">
      <c r="A368" s="742" t="n">
        <v>43850</v>
      </c>
      <c r="B368" s="516"/>
      <c r="C368" s="404"/>
      <c r="D368" s="731"/>
      <c r="E368" s="406"/>
      <c r="F368" s="406"/>
      <c r="G368" s="688"/>
      <c r="H368" s="404"/>
      <c r="I368" s="405"/>
      <c r="J368" s="406"/>
      <c r="K368" s="406"/>
      <c r="L368" s="408"/>
      <c r="M368" s="408"/>
      <c r="N368" s="408"/>
      <c r="O368" s="409"/>
      <c r="P368" s="550" t="n">
        <v>960</v>
      </c>
      <c r="Q368" s="439" t="n">
        <v>7.12</v>
      </c>
      <c r="R368" s="440" t="n">
        <v>1338</v>
      </c>
      <c r="S368" s="406" t="n">
        <f aca="false">R368*2.8</f>
        <v>3746.4</v>
      </c>
      <c r="T368" s="406" t="n">
        <v>6390</v>
      </c>
      <c r="U368" s="668" t="n">
        <v>5.25</v>
      </c>
      <c r="V368" s="451" t="n">
        <f aca="false">U368/$U$6</f>
        <v>0.729166666666667</v>
      </c>
      <c r="W368" s="743" t="n">
        <f aca="false">P368</f>
        <v>960</v>
      </c>
      <c r="X368" s="451" t="n">
        <f aca="false">W368/$W$6</f>
        <v>0.384</v>
      </c>
      <c r="Y368" s="743" t="n">
        <v>1338</v>
      </c>
      <c r="Z368" s="743" t="n">
        <f aca="false">S368</f>
        <v>3746.4</v>
      </c>
      <c r="AA368" s="744" t="n">
        <f aca="false">S368*P368/1000</f>
        <v>3596.544</v>
      </c>
      <c r="AB368" s="451" t="n">
        <f aca="false">AA368/$AA$6</f>
        <v>0.1598464</v>
      </c>
      <c r="AC368" s="440" t="n">
        <v>38</v>
      </c>
      <c r="AD368" s="465"/>
      <c r="AE368" s="550" t="n">
        <v>2408</v>
      </c>
      <c r="AF368" s="550" t="n">
        <v>2482</v>
      </c>
      <c r="AG368" s="465" t="n">
        <v>7.64</v>
      </c>
      <c r="AH368" s="440" t="n">
        <v>346</v>
      </c>
      <c r="AI368" s="744" t="n">
        <f aca="false">AH368*3.4</f>
        <v>1176.4</v>
      </c>
      <c r="AJ368" s="550" t="n">
        <v>6660</v>
      </c>
      <c r="AK368" s="440"/>
      <c r="AL368" s="458" t="n">
        <v>0.5</v>
      </c>
      <c r="AM368" s="465" t="n">
        <v>4.25</v>
      </c>
      <c r="AN368" s="465" t="n">
        <v>44.02</v>
      </c>
      <c r="AO368" s="458" t="n">
        <v>17.4</v>
      </c>
      <c r="AP368" s="458" t="n">
        <v>3.6</v>
      </c>
      <c r="AQ368" s="550"/>
      <c r="AR368" s="745"/>
      <c r="AS368" s="596" t="n">
        <f aca="false">4000/P368*24</f>
        <v>100</v>
      </c>
      <c r="AT368" s="745" t="n">
        <f aca="false">AA368/4400</f>
        <v>0.817396363636363</v>
      </c>
      <c r="AU368" s="746" t="n">
        <f aca="false">AT368/5.6</f>
        <v>0.145963636363636</v>
      </c>
      <c r="AV368" s="451" t="n">
        <f aca="false">1-AH368/R368</f>
        <v>0.741405082212257</v>
      </c>
      <c r="AW368" s="756" t="n">
        <f aca="false">1-AI368/S368</f>
        <v>0.685991885543455</v>
      </c>
    </row>
    <row r="369" customFormat="false" ht="15.6" hidden="false" customHeight="false" outlineLevel="0" collapsed="false">
      <c r="A369" s="742" t="n">
        <v>43851</v>
      </c>
      <c r="B369" s="516"/>
      <c r="C369" s="404"/>
      <c r="D369" s="731"/>
      <c r="E369" s="406"/>
      <c r="F369" s="406"/>
      <c r="G369" s="688"/>
      <c r="H369" s="404"/>
      <c r="I369" s="405"/>
      <c r="J369" s="406"/>
      <c r="K369" s="406"/>
      <c r="L369" s="408"/>
      <c r="M369" s="408"/>
      <c r="N369" s="408"/>
      <c r="O369" s="409"/>
      <c r="P369" s="550" t="n">
        <v>960</v>
      </c>
      <c r="Q369" s="439" t="n">
        <v>6.74</v>
      </c>
      <c r="R369" s="440" t="n">
        <v>1313</v>
      </c>
      <c r="S369" s="406" t="n">
        <f aca="false">R369*2.8</f>
        <v>3676.4</v>
      </c>
      <c r="T369" s="406" t="n">
        <v>6590</v>
      </c>
      <c r="U369" s="668" t="n">
        <v>5.43</v>
      </c>
      <c r="V369" s="451" t="n">
        <f aca="false">U369/$U$6</f>
        <v>0.754166666666667</v>
      </c>
      <c r="W369" s="743" t="n">
        <f aca="false">P369</f>
        <v>960</v>
      </c>
      <c r="X369" s="451" t="n">
        <f aca="false">W369/$W$6</f>
        <v>0.384</v>
      </c>
      <c r="Y369" s="743" t="n">
        <v>1313</v>
      </c>
      <c r="Z369" s="743" t="n">
        <f aca="false">S369</f>
        <v>3676.4</v>
      </c>
      <c r="AA369" s="744" t="n">
        <f aca="false">S369*P369/1000</f>
        <v>3529.344</v>
      </c>
      <c r="AB369" s="451" t="n">
        <f aca="false">AA369/$AA$6</f>
        <v>0.156859733333333</v>
      </c>
      <c r="AC369" s="440" t="n">
        <v>38</v>
      </c>
      <c r="AD369" s="465"/>
      <c r="AE369" s="550" t="n">
        <v>2561</v>
      </c>
      <c r="AF369" s="550" t="n">
        <v>2632</v>
      </c>
      <c r="AG369" s="465" t="n">
        <v>7.63</v>
      </c>
      <c r="AH369" s="440" t="n">
        <v>327</v>
      </c>
      <c r="AI369" s="744" t="n">
        <f aca="false">AH369*3.4</f>
        <v>1111.8</v>
      </c>
      <c r="AJ369" s="550" t="n">
        <v>6750</v>
      </c>
      <c r="AK369" s="440"/>
      <c r="AL369" s="458" t="n">
        <v>1.2</v>
      </c>
      <c r="AM369" s="465" t="n">
        <v>4.4</v>
      </c>
      <c r="AN369" s="465" t="n">
        <v>43.26</v>
      </c>
      <c r="AO369" s="458" t="n">
        <v>17.6</v>
      </c>
      <c r="AP369" s="458" t="n">
        <v>3.5</v>
      </c>
      <c r="AQ369" s="550"/>
      <c r="AR369" s="745"/>
      <c r="AS369" s="596" t="n">
        <f aca="false">4000/P369*24</f>
        <v>100</v>
      </c>
      <c r="AT369" s="745" t="n">
        <f aca="false">AA369/4400</f>
        <v>0.802123636363636</v>
      </c>
      <c r="AU369" s="746" t="n">
        <f aca="false">AT369/5.6</f>
        <v>0.143236363636364</v>
      </c>
      <c r="AV369" s="451" t="n">
        <f aca="false">1-AH369/R369</f>
        <v>0.750952018278751</v>
      </c>
      <c r="AW369" s="756" t="n">
        <f aca="false">1-AI369/S369</f>
        <v>0.697584593624198</v>
      </c>
    </row>
    <row r="370" customFormat="false" ht="15.6" hidden="false" customHeight="false" outlineLevel="0" collapsed="false">
      <c r="A370" s="742" t="n">
        <v>43852</v>
      </c>
      <c r="B370" s="516"/>
      <c r="C370" s="404"/>
      <c r="D370" s="731"/>
      <c r="E370" s="406"/>
      <c r="F370" s="406"/>
      <c r="G370" s="688"/>
      <c r="H370" s="404"/>
      <c r="I370" s="405"/>
      <c r="J370" s="406"/>
      <c r="K370" s="406"/>
      <c r="L370" s="408"/>
      <c r="M370" s="408"/>
      <c r="N370" s="408"/>
      <c r="O370" s="409"/>
      <c r="P370" s="550" t="n">
        <v>960</v>
      </c>
      <c r="Q370" s="439" t="n">
        <v>5.51</v>
      </c>
      <c r="R370" s="406" t="n">
        <v>1541</v>
      </c>
      <c r="S370" s="406" t="n">
        <f aca="false">R370*2.8</f>
        <v>4314.8</v>
      </c>
      <c r="T370" s="406" t="n">
        <v>5760</v>
      </c>
      <c r="U370" s="668" t="n">
        <v>5.24</v>
      </c>
      <c r="V370" s="451" t="n">
        <f aca="false">U370/$U$6</f>
        <v>0.727777777777778</v>
      </c>
      <c r="W370" s="743" t="n">
        <f aca="false">P370</f>
        <v>960</v>
      </c>
      <c r="X370" s="451" t="n">
        <f aca="false">W370/$W$6</f>
        <v>0.384</v>
      </c>
      <c r="Y370" s="743" t="n">
        <v>1541</v>
      </c>
      <c r="Z370" s="743" t="n">
        <f aca="false">S370</f>
        <v>4314.8</v>
      </c>
      <c r="AA370" s="744" t="n">
        <f aca="false">S370*P370/1000</f>
        <v>4142.208</v>
      </c>
      <c r="AB370" s="451" t="n">
        <f aca="false">AA370/$AA$6</f>
        <v>0.184098133333333</v>
      </c>
      <c r="AC370" s="440" t="n">
        <v>38</v>
      </c>
      <c r="AD370" s="465"/>
      <c r="AE370" s="550" t="n">
        <v>2407</v>
      </c>
      <c r="AF370" s="550" t="n">
        <v>2519</v>
      </c>
      <c r="AG370" s="465" t="n">
        <v>7.63</v>
      </c>
      <c r="AH370" s="440" t="n">
        <v>318</v>
      </c>
      <c r="AI370" s="744" t="n">
        <f aca="false">AH370*3.4</f>
        <v>1081.2</v>
      </c>
      <c r="AJ370" s="550" t="n">
        <v>6600</v>
      </c>
      <c r="AK370" s="440"/>
      <c r="AL370" s="458" t="n">
        <v>0.3</v>
      </c>
      <c r="AM370" s="465" t="n">
        <v>3.79</v>
      </c>
      <c r="AN370" s="465" t="n">
        <v>43.6</v>
      </c>
      <c r="AO370" s="458" t="n">
        <v>17.2</v>
      </c>
      <c r="AP370" s="458" t="n">
        <v>2.7</v>
      </c>
      <c r="AQ370" s="550"/>
      <c r="AR370" s="745"/>
      <c r="AS370" s="596" t="n">
        <f aca="false">4000/P370*24</f>
        <v>100</v>
      </c>
      <c r="AT370" s="745" t="n">
        <f aca="false">AA370/4400</f>
        <v>0.941410909090909</v>
      </c>
      <c r="AU370" s="746" t="n">
        <f aca="false">AT370/5.6</f>
        <v>0.168109090909091</v>
      </c>
      <c r="AV370" s="451" t="n">
        <f aca="false">1-AH370/R370</f>
        <v>0.793640493186243</v>
      </c>
      <c r="AW370" s="756" t="n">
        <f aca="false">1-AI370/Z370</f>
        <v>0.749420598869009</v>
      </c>
    </row>
    <row r="371" customFormat="false" ht="15.6" hidden="false" customHeight="false" outlineLevel="0" collapsed="false">
      <c r="A371" s="742" t="n">
        <v>43853</v>
      </c>
      <c r="B371" s="516"/>
      <c r="C371" s="404"/>
      <c r="D371" s="731"/>
      <c r="E371" s="406"/>
      <c r="F371" s="406"/>
      <c r="G371" s="688"/>
      <c r="H371" s="404"/>
      <c r="I371" s="405"/>
      <c r="J371" s="406"/>
      <c r="K371" s="406"/>
      <c r="L371" s="408"/>
      <c r="M371" s="408"/>
      <c r="N371" s="408"/>
      <c r="O371" s="409"/>
      <c r="P371" s="550" t="n">
        <v>960</v>
      </c>
      <c r="Q371" s="439" t="n">
        <v>4.87</v>
      </c>
      <c r="R371" s="406" t="n">
        <v>2365</v>
      </c>
      <c r="S371" s="406" t="n">
        <f aca="false">R371*2.8</f>
        <v>6622</v>
      </c>
      <c r="T371" s="406" t="n">
        <v>5170</v>
      </c>
      <c r="U371" s="668" t="n">
        <v>5.25</v>
      </c>
      <c r="V371" s="451" t="n">
        <f aca="false">U371/$U$6</f>
        <v>0.729166666666667</v>
      </c>
      <c r="W371" s="743" t="n">
        <f aca="false">P371</f>
        <v>960</v>
      </c>
      <c r="X371" s="451" t="n">
        <f aca="false">W371/$W$6</f>
        <v>0.384</v>
      </c>
      <c r="Y371" s="743" t="n">
        <v>2365</v>
      </c>
      <c r="Z371" s="743" t="n">
        <f aca="false">S371</f>
        <v>6622</v>
      </c>
      <c r="AA371" s="744" t="n">
        <f aca="false">S371*P371/1000</f>
        <v>6357.12</v>
      </c>
      <c r="AB371" s="451" t="n">
        <f aca="false">AA371/$AA$6</f>
        <v>0.282538666666667</v>
      </c>
      <c r="AC371" s="440" t="n">
        <v>38</v>
      </c>
      <c r="AD371" s="465"/>
      <c r="AE371" s="550" t="n">
        <v>2130</v>
      </c>
      <c r="AF371" s="550" t="n">
        <v>2238</v>
      </c>
      <c r="AG371" s="465" t="n">
        <v>7.53</v>
      </c>
      <c r="AH371" s="440" t="n">
        <v>345</v>
      </c>
      <c r="AI371" s="744" t="n">
        <f aca="false">AH371*3.4</f>
        <v>1173</v>
      </c>
      <c r="AJ371" s="550" t="n">
        <v>6310</v>
      </c>
      <c r="AK371" s="440"/>
      <c r="AL371" s="458" t="n">
        <v>3</v>
      </c>
      <c r="AM371" s="465" t="n">
        <v>3.78</v>
      </c>
      <c r="AN371" s="465" t="n">
        <v>43.52</v>
      </c>
      <c r="AO371" s="458" t="n">
        <v>11.8</v>
      </c>
      <c r="AP371" s="458" t="n">
        <v>3.6</v>
      </c>
      <c r="AQ371" s="550"/>
      <c r="AR371" s="745"/>
      <c r="AS371" s="596" t="n">
        <f aca="false">4000/P371*24</f>
        <v>100</v>
      </c>
      <c r="AT371" s="745" t="n">
        <f aca="false">AA371/4400</f>
        <v>1.4448</v>
      </c>
      <c r="AU371" s="746" t="n">
        <f aca="false">AT371/5.6</f>
        <v>0.258</v>
      </c>
      <c r="AV371" s="451" t="n">
        <f aca="false">1-AH371/R371</f>
        <v>0.854122621564482</v>
      </c>
      <c r="AW371" s="756" t="n">
        <f aca="false">1-AI371/Z371</f>
        <v>0.822863183328299</v>
      </c>
    </row>
    <row r="372" customFormat="false" ht="15.6" hidden="false" customHeight="false" outlineLevel="0" collapsed="false">
      <c r="A372" s="742" t="n">
        <v>43854</v>
      </c>
      <c r="B372" s="516"/>
      <c r="C372" s="404"/>
      <c r="D372" s="731"/>
      <c r="E372" s="406"/>
      <c r="F372" s="406"/>
      <c r="G372" s="688"/>
      <c r="H372" s="404"/>
      <c r="I372" s="405"/>
      <c r="J372" s="406"/>
      <c r="K372" s="406"/>
      <c r="L372" s="408"/>
      <c r="M372" s="408"/>
      <c r="N372" s="408"/>
      <c r="O372" s="409"/>
      <c r="P372" s="550" t="n">
        <v>960</v>
      </c>
      <c r="Q372" s="439" t="n">
        <v>4.96</v>
      </c>
      <c r="R372" s="406" t="n">
        <v>2292</v>
      </c>
      <c r="S372" s="406" t="n">
        <f aca="false">R372*2.8</f>
        <v>6417.6</v>
      </c>
      <c r="T372" s="406" t="n">
        <v>4870</v>
      </c>
      <c r="U372" s="668" t="n">
        <v>5.97</v>
      </c>
      <c r="V372" s="451" t="n">
        <f aca="false">U372/$U$6</f>
        <v>0.829166666666667</v>
      </c>
      <c r="W372" s="743" t="n">
        <f aca="false">P372</f>
        <v>960</v>
      </c>
      <c r="X372" s="451" t="n">
        <f aca="false">W372/$W$6</f>
        <v>0.384</v>
      </c>
      <c r="Y372" s="743" t="n">
        <v>2292</v>
      </c>
      <c r="Z372" s="743" t="n">
        <f aca="false">S372</f>
        <v>6417.6</v>
      </c>
      <c r="AA372" s="744" t="n">
        <f aca="false">S372*P372/1000</f>
        <v>6160.896</v>
      </c>
      <c r="AB372" s="451" t="n">
        <f aca="false">AA372/$AA$6</f>
        <v>0.2738176</v>
      </c>
      <c r="AC372" s="440" t="n">
        <v>38</v>
      </c>
      <c r="AD372" s="465"/>
      <c r="AE372" s="550" t="n">
        <v>2089</v>
      </c>
      <c r="AF372" s="550" t="n">
        <v>2092</v>
      </c>
      <c r="AG372" s="465" t="n">
        <v>7.45</v>
      </c>
      <c r="AH372" s="440" t="n">
        <v>404</v>
      </c>
      <c r="AI372" s="744" t="n">
        <f aca="false">AH372*3.4</f>
        <v>1373.6</v>
      </c>
      <c r="AJ372" s="550" t="n">
        <v>6090</v>
      </c>
      <c r="AK372" s="440"/>
      <c r="AL372" s="458" t="n">
        <v>0.5</v>
      </c>
      <c r="AM372" s="465" t="n">
        <v>3.82</v>
      </c>
      <c r="AN372" s="465" t="n">
        <v>43.65</v>
      </c>
      <c r="AO372" s="458" t="n">
        <v>8</v>
      </c>
      <c r="AP372" s="458" t="n">
        <v>2.5</v>
      </c>
      <c r="AQ372" s="550"/>
      <c r="AR372" s="745"/>
      <c r="AS372" s="596" t="n">
        <f aca="false">4000/P372*24</f>
        <v>100</v>
      </c>
      <c r="AT372" s="745" t="n">
        <f aca="false">AA372/4400</f>
        <v>1.40020363636364</v>
      </c>
      <c r="AU372" s="746" t="n">
        <f aca="false">AT372/5.6</f>
        <v>0.250036363636364</v>
      </c>
      <c r="AV372" s="451" t="n">
        <f aca="false">1-AH372/R372</f>
        <v>0.823734729493892</v>
      </c>
      <c r="AW372" s="756" t="n">
        <f aca="false">1-AI372/Z372</f>
        <v>0.785963600099726</v>
      </c>
    </row>
    <row r="373" customFormat="false" ht="15.6" hidden="false" customHeight="false" outlineLevel="0" collapsed="false">
      <c r="A373" s="742" t="n">
        <v>43855</v>
      </c>
      <c r="B373" s="516"/>
      <c r="C373" s="404"/>
      <c r="D373" s="731"/>
      <c r="E373" s="406"/>
      <c r="F373" s="406"/>
      <c r="G373" s="688"/>
      <c r="H373" s="404"/>
      <c r="I373" s="405"/>
      <c r="J373" s="406"/>
      <c r="K373" s="406"/>
      <c r="L373" s="408"/>
      <c r="M373" s="408"/>
      <c r="N373" s="408"/>
      <c r="O373" s="409"/>
      <c r="P373" s="550" t="n">
        <v>960</v>
      </c>
      <c r="Q373" s="439" t="n">
        <v>5.19</v>
      </c>
      <c r="R373" s="406" t="n">
        <v>2264</v>
      </c>
      <c r="S373" s="406" t="n">
        <f aca="false">R373*2.8</f>
        <v>6339.2</v>
      </c>
      <c r="T373" s="406" t="n">
        <v>4890</v>
      </c>
      <c r="U373" s="668" t="n">
        <v>5.89</v>
      </c>
      <c r="V373" s="451" t="n">
        <f aca="false">U373/$U$6</f>
        <v>0.818055555555556</v>
      </c>
      <c r="W373" s="743" t="n">
        <f aca="false">P373</f>
        <v>960</v>
      </c>
      <c r="X373" s="451" t="n">
        <f aca="false">W373/$W$6</f>
        <v>0.384</v>
      </c>
      <c r="Y373" s="743" t="n">
        <v>2264</v>
      </c>
      <c r="Z373" s="743" t="n">
        <f aca="false">S373</f>
        <v>6339.2</v>
      </c>
      <c r="AA373" s="744" t="n">
        <f aca="false">S373*P373/1000</f>
        <v>6085.632</v>
      </c>
      <c r="AB373" s="451" t="n">
        <f aca="false">AA373/$AA$6</f>
        <v>0.270472533333333</v>
      </c>
      <c r="AC373" s="440" t="n">
        <v>38</v>
      </c>
      <c r="AD373" s="465"/>
      <c r="AE373" s="550" t="n">
        <v>1902</v>
      </c>
      <c r="AF373" s="550" t="n">
        <v>2161</v>
      </c>
      <c r="AG373" s="465" t="n">
        <v>7.43</v>
      </c>
      <c r="AH373" s="440" t="n">
        <v>440</v>
      </c>
      <c r="AI373" s="744" t="n">
        <f aca="false">AH373*3.4</f>
        <v>1496</v>
      </c>
      <c r="AJ373" s="550" t="n">
        <v>5830</v>
      </c>
      <c r="AK373" s="440"/>
      <c r="AL373" s="458" t="n">
        <v>1.5</v>
      </c>
      <c r="AM373" s="465" t="n">
        <v>4.12</v>
      </c>
      <c r="AN373" s="465" t="n">
        <v>42.16</v>
      </c>
      <c r="AO373" s="458" t="n">
        <v>6.2</v>
      </c>
      <c r="AP373" s="458" t="n">
        <v>2.3</v>
      </c>
      <c r="AQ373" s="550"/>
      <c r="AR373" s="745"/>
      <c r="AS373" s="596" t="n">
        <f aca="false">4000/P373*24</f>
        <v>100</v>
      </c>
      <c r="AT373" s="745" t="n">
        <f aca="false">AA373/4400</f>
        <v>1.38309818181818</v>
      </c>
      <c r="AU373" s="746" t="n">
        <f aca="false">AT373/5.6</f>
        <v>0.246981818181818</v>
      </c>
      <c r="AV373" s="451" t="n">
        <f aca="false">1-AH373/R373</f>
        <v>0.80565371024735</v>
      </c>
      <c r="AW373" s="756" t="n">
        <f aca="false">1-AI373/Z373</f>
        <v>0.764008076728925</v>
      </c>
    </row>
    <row r="374" customFormat="false" ht="15.6" hidden="false" customHeight="false" outlineLevel="0" collapsed="false">
      <c r="A374" s="749" t="n">
        <v>43856</v>
      </c>
      <c r="B374" s="487"/>
      <c r="C374" s="489"/>
      <c r="D374" s="750"/>
      <c r="E374" s="491"/>
      <c r="F374" s="491"/>
      <c r="G374" s="690"/>
      <c r="H374" s="489"/>
      <c r="I374" s="490"/>
      <c r="J374" s="491"/>
      <c r="K374" s="491"/>
      <c r="L374" s="492"/>
      <c r="M374" s="492"/>
      <c r="N374" s="492"/>
      <c r="O374" s="493"/>
      <c r="P374" s="551" t="n">
        <v>960</v>
      </c>
      <c r="Q374" s="494" t="n">
        <v>5.09</v>
      </c>
      <c r="R374" s="495" t="n">
        <v>2162</v>
      </c>
      <c r="S374" s="491" t="n">
        <f aca="false">R374*2.8</f>
        <v>6053.6</v>
      </c>
      <c r="T374" s="491" t="n">
        <v>3400</v>
      </c>
      <c r="U374" s="678" t="n">
        <v>5.48</v>
      </c>
      <c r="V374" s="500" t="n">
        <f aca="false">U374/$U$6</f>
        <v>0.761111111111111</v>
      </c>
      <c r="W374" s="751" t="n">
        <f aca="false">P374</f>
        <v>960</v>
      </c>
      <c r="X374" s="500" t="n">
        <f aca="false">W374/$W$6</f>
        <v>0.384</v>
      </c>
      <c r="Y374" s="751" t="n">
        <v>2162</v>
      </c>
      <c r="Z374" s="751" t="n">
        <f aca="false">S374</f>
        <v>6053.6</v>
      </c>
      <c r="AA374" s="551" t="n">
        <f aca="false">S374*P374/1000</f>
        <v>5811.456</v>
      </c>
      <c r="AB374" s="500" t="n">
        <f aca="false">AA374/$AA$6</f>
        <v>0.258286933333333</v>
      </c>
      <c r="AC374" s="495" t="n">
        <v>38</v>
      </c>
      <c r="AD374" s="508"/>
      <c r="AE374" s="551" t="n">
        <v>1979</v>
      </c>
      <c r="AF374" s="551" t="n">
        <v>2117</v>
      </c>
      <c r="AG374" s="508" t="n">
        <v>7.5</v>
      </c>
      <c r="AH374" s="495" t="n">
        <v>475</v>
      </c>
      <c r="AI374" s="551" t="n">
        <f aca="false">AH374*3.4</f>
        <v>1615</v>
      </c>
      <c r="AJ374" s="551" t="n">
        <v>5780</v>
      </c>
      <c r="AK374" s="495"/>
      <c r="AL374" s="504" t="n">
        <v>0.5</v>
      </c>
      <c r="AM374" s="508" t="n">
        <v>3.98</v>
      </c>
      <c r="AN374" s="508" t="n">
        <v>42.88</v>
      </c>
      <c r="AO374" s="504" t="n">
        <v>10.2</v>
      </c>
      <c r="AP374" s="504" t="n">
        <v>2.3</v>
      </c>
      <c r="AQ374" s="551"/>
      <c r="AR374" s="508"/>
      <c r="AS374" s="495" t="n">
        <f aca="false">4000/P374*24</f>
        <v>100</v>
      </c>
      <c r="AT374" s="508" t="n">
        <f aca="false">AA374/4400</f>
        <v>1.32078545454545</v>
      </c>
      <c r="AU374" s="752" t="n">
        <f aca="false">AT374/5.6</f>
        <v>0.235854545454545</v>
      </c>
      <c r="AV374" s="500" t="n">
        <f aca="false">1-AH374/R374</f>
        <v>0.780296022201665</v>
      </c>
      <c r="AW374" s="757" t="n">
        <f aca="false">1-AI374/Z374</f>
        <v>0.733216598387736</v>
      </c>
    </row>
    <row r="375" customFormat="false" ht="15.6" hidden="false" customHeight="false" outlineLevel="0" collapsed="false">
      <c r="A375" s="742" t="n">
        <v>43857</v>
      </c>
      <c r="B375" s="516"/>
      <c r="C375" s="404"/>
      <c r="D375" s="731"/>
      <c r="E375" s="406"/>
      <c r="F375" s="406"/>
      <c r="G375" s="688"/>
      <c r="H375" s="404"/>
      <c r="I375" s="405"/>
      <c r="J375" s="406"/>
      <c r="K375" s="406"/>
      <c r="L375" s="408"/>
      <c r="M375" s="408"/>
      <c r="N375" s="408"/>
      <c r="O375" s="409"/>
      <c r="P375" s="550" t="n">
        <v>960</v>
      </c>
      <c r="Q375" s="439" t="n">
        <v>5.05</v>
      </c>
      <c r="R375" s="440" t="n">
        <v>2443</v>
      </c>
      <c r="S375" s="406" t="n">
        <f aca="false">R375*2.8</f>
        <v>6840.4</v>
      </c>
      <c r="T375" s="406" t="n">
        <v>4790</v>
      </c>
      <c r="U375" s="668" t="n">
        <v>6</v>
      </c>
      <c r="V375" s="451" t="n">
        <f aca="false">U375/$U$6</f>
        <v>0.833333333333333</v>
      </c>
      <c r="W375" s="743" t="n">
        <f aca="false">P375</f>
        <v>960</v>
      </c>
      <c r="X375" s="451" t="n">
        <f aca="false">W375/$W$6</f>
        <v>0.384</v>
      </c>
      <c r="Y375" s="743" t="n">
        <v>2443</v>
      </c>
      <c r="Z375" s="743" t="n">
        <f aca="false">S375</f>
        <v>6840.4</v>
      </c>
      <c r="AA375" s="744" t="n">
        <f aca="false">S375*P375/1000</f>
        <v>6566.784</v>
      </c>
      <c r="AB375" s="451" t="n">
        <f aca="false">AA375/$AA$6</f>
        <v>0.291857066666667</v>
      </c>
      <c r="AC375" s="440" t="n">
        <v>38</v>
      </c>
      <c r="AD375" s="465"/>
      <c r="AE375" s="550" t="n">
        <v>1791</v>
      </c>
      <c r="AF375" s="550" t="n">
        <v>1797</v>
      </c>
      <c r="AG375" s="465" t="n">
        <v>7.65</v>
      </c>
      <c r="AH375" s="440" t="n">
        <v>518</v>
      </c>
      <c r="AI375" s="744" t="n">
        <f aca="false">AH375*3.4</f>
        <v>1761.2</v>
      </c>
      <c r="AJ375" s="550" t="n">
        <v>5500</v>
      </c>
      <c r="AK375" s="440"/>
      <c r="AL375" s="458" t="n">
        <v>0.1</v>
      </c>
      <c r="AM375" s="465" t="n">
        <v>5.82</v>
      </c>
      <c r="AN375" s="465" t="n">
        <v>42.42</v>
      </c>
      <c r="AO375" s="458" t="n">
        <v>7</v>
      </c>
      <c r="AP375" s="458" t="n">
        <v>3.2</v>
      </c>
      <c r="AQ375" s="550"/>
      <c r="AR375" s="745"/>
      <c r="AS375" s="596" t="n">
        <f aca="false">4000/P375*24</f>
        <v>100</v>
      </c>
      <c r="AT375" s="745" t="n">
        <f aca="false">AA375/4400</f>
        <v>1.49245090909091</v>
      </c>
      <c r="AU375" s="746" t="n">
        <f aca="false">AT375/5.6</f>
        <v>0.266509090909091</v>
      </c>
      <c r="AV375" s="451" t="n">
        <f aca="false">1-AH375/R375</f>
        <v>0.787965616045845</v>
      </c>
      <c r="AW375" s="756" t="n">
        <f aca="false">1-AI375/Z375</f>
        <v>0.742529676627098</v>
      </c>
    </row>
    <row r="376" customFormat="false" ht="15.6" hidden="false" customHeight="false" outlineLevel="0" collapsed="false">
      <c r="A376" s="742" t="n">
        <v>43858</v>
      </c>
      <c r="B376" s="516"/>
      <c r="C376" s="404"/>
      <c r="D376" s="731"/>
      <c r="E376" s="406"/>
      <c r="F376" s="406"/>
      <c r="G376" s="688"/>
      <c r="H376" s="404"/>
      <c r="I376" s="405"/>
      <c r="J376" s="406"/>
      <c r="K376" s="406"/>
      <c r="L376" s="408"/>
      <c r="M376" s="408"/>
      <c r="N376" s="408"/>
      <c r="O376" s="409"/>
      <c r="P376" s="550" t="n">
        <v>960</v>
      </c>
      <c r="Q376" s="439" t="n">
        <v>5.06</v>
      </c>
      <c r="R376" s="440" t="n">
        <v>2567</v>
      </c>
      <c r="S376" s="406" t="n">
        <f aca="false">R376*2.8</f>
        <v>7187.6</v>
      </c>
      <c r="T376" s="406" t="n">
        <v>6940</v>
      </c>
      <c r="U376" s="668" t="n">
        <v>5.95</v>
      </c>
      <c r="V376" s="451" t="n">
        <f aca="false">U376/$U$6</f>
        <v>0.826388888888889</v>
      </c>
      <c r="W376" s="743" t="n">
        <f aca="false">P376</f>
        <v>960</v>
      </c>
      <c r="X376" s="451" t="n">
        <f aca="false">W376/$W$6</f>
        <v>0.384</v>
      </c>
      <c r="Y376" s="743" t="n">
        <v>2567</v>
      </c>
      <c r="Z376" s="743" t="n">
        <f aca="false">S376</f>
        <v>7187.6</v>
      </c>
      <c r="AA376" s="744" t="n">
        <f aca="false">S376*P376/1000</f>
        <v>6900.096</v>
      </c>
      <c r="AB376" s="451" t="n">
        <f aca="false">AA376/$AA$6</f>
        <v>0.306670933333333</v>
      </c>
      <c r="AC376" s="440" t="n">
        <v>38</v>
      </c>
      <c r="AD376" s="465"/>
      <c r="AE376" s="550" t="n">
        <v>1552</v>
      </c>
      <c r="AF376" s="550" t="n">
        <v>1543</v>
      </c>
      <c r="AG376" s="465" t="n">
        <v>7.89</v>
      </c>
      <c r="AH376" s="440" t="n">
        <v>546</v>
      </c>
      <c r="AI376" s="744" t="n">
        <f aca="false">AH376*3.4</f>
        <v>1856.4</v>
      </c>
      <c r="AJ376" s="550" t="n">
        <v>5550</v>
      </c>
      <c r="AK376" s="440"/>
      <c r="AL376" s="458" t="n">
        <v>0.8</v>
      </c>
      <c r="AM376" s="465" t="n">
        <v>6.21</v>
      </c>
      <c r="AN376" s="465" t="n">
        <v>43.6</v>
      </c>
      <c r="AO376" s="458" t="n">
        <v>11</v>
      </c>
      <c r="AP376" s="458" t="n">
        <v>3</v>
      </c>
      <c r="AQ376" s="550"/>
      <c r="AR376" s="745"/>
      <c r="AS376" s="596" t="n">
        <f aca="false">4000/P376*24</f>
        <v>100</v>
      </c>
      <c r="AT376" s="745" t="n">
        <f aca="false">AA376/4400</f>
        <v>1.56820363636364</v>
      </c>
      <c r="AU376" s="746" t="n">
        <f aca="false">AT376/5.6</f>
        <v>0.280036363636364</v>
      </c>
      <c r="AV376" s="451" t="n">
        <f aca="false">1-AH376/R376</f>
        <v>0.787300350603818</v>
      </c>
      <c r="AW376" s="756" t="n">
        <f aca="false">1-AI376/Z376</f>
        <v>0.741721854304636</v>
      </c>
    </row>
    <row r="377" customFormat="false" ht="15.6" hidden="false" customHeight="false" outlineLevel="0" collapsed="false">
      <c r="A377" s="742" t="n">
        <v>43859</v>
      </c>
      <c r="B377" s="516"/>
      <c r="C377" s="404"/>
      <c r="D377" s="731"/>
      <c r="E377" s="406"/>
      <c r="F377" s="406"/>
      <c r="G377" s="688"/>
      <c r="H377" s="404"/>
      <c r="I377" s="405"/>
      <c r="J377" s="406"/>
      <c r="K377" s="406"/>
      <c r="L377" s="408"/>
      <c r="M377" s="408"/>
      <c r="N377" s="408"/>
      <c r="O377" s="409"/>
      <c r="P377" s="550" t="n">
        <v>960</v>
      </c>
      <c r="Q377" s="439" t="n">
        <v>5.14</v>
      </c>
      <c r="R377" s="406" t="n">
        <v>2615</v>
      </c>
      <c r="S377" s="406" t="n">
        <f aca="false">R377*2.8</f>
        <v>7322</v>
      </c>
      <c r="T377" s="406" t="n">
        <v>5060</v>
      </c>
      <c r="U377" s="668" t="n">
        <v>5.74</v>
      </c>
      <c r="V377" s="451" t="n">
        <f aca="false">U377/$U$6</f>
        <v>0.797222222222222</v>
      </c>
      <c r="W377" s="743" t="n">
        <f aca="false">P377</f>
        <v>960</v>
      </c>
      <c r="X377" s="451" t="n">
        <f aca="false">W377/$W$6</f>
        <v>0.384</v>
      </c>
      <c r="Y377" s="743" t="n">
        <v>2615</v>
      </c>
      <c r="Z377" s="743" t="n">
        <f aca="false">S377</f>
        <v>7322</v>
      </c>
      <c r="AA377" s="744" t="n">
        <f aca="false">S377*P377/1000</f>
        <v>7029.12</v>
      </c>
      <c r="AB377" s="451" t="n">
        <f aca="false">AA377/$AA$6</f>
        <v>0.312405333333333</v>
      </c>
      <c r="AC377" s="440" t="n">
        <v>38</v>
      </c>
      <c r="AD377" s="465"/>
      <c r="AE377" s="550" t="n">
        <v>1709</v>
      </c>
      <c r="AF377" s="550" t="n">
        <v>1682</v>
      </c>
      <c r="AG377" s="465" t="n">
        <v>7.49</v>
      </c>
      <c r="AH377" s="440" t="n">
        <v>580</v>
      </c>
      <c r="AI377" s="744" t="n">
        <f aca="false">AH377*3.4</f>
        <v>1972</v>
      </c>
      <c r="AJ377" s="550" t="n">
        <v>5490</v>
      </c>
      <c r="AK377" s="440"/>
      <c r="AL377" s="458" t="n">
        <v>0.2</v>
      </c>
      <c r="AM377" s="465" t="n">
        <v>4.61</v>
      </c>
      <c r="AN377" s="465" t="n">
        <v>44</v>
      </c>
      <c r="AO377" s="458" t="n">
        <v>10</v>
      </c>
      <c r="AP377" s="458" t="n">
        <v>3.4</v>
      </c>
      <c r="AQ377" s="550"/>
      <c r="AR377" s="745"/>
      <c r="AS377" s="596" t="n">
        <f aca="false">4000/P377*24</f>
        <v>100</v>
      </c>
      <c r="AT377" s="745" t="n">
        <f aca="false">AA377/4400</f>
        <v>1.59752727272727</v>
      </c>
      <c r="AU377" s="746" t="n">
        <f aca="false">AT377/5.6</f>
        <v>0.285272727272727</v>
      </c>
      <c r="AV377" s="451" t="n">
        <f aca="false">1-AH377/R377</f>
        <v>0.778202676864245</v>
      </c>
      <c r="AW377" s="756" t="n">
        <f aca="false">1-AI377/Z377</f>
        <v>0.73067467904944</v>
      </c>
    </row>
    <row r="378" customFormat="false" ht="15.6" hidden="false" customHeight="false" outlineLevel="0" collapsed="false">
      <c r="A378" s="742" t="n">
        <v>43860</v>
      </c>
      <c r="B378" s="516"/>
      <c r="C378" s="404"/>
      <c r="D378" s="731"/>
      <c r="E378" s="406"/>
      <c r="F378" s="406"/>
      <c r="G378" s="688"/>
      <c r="H378" s="404"/>
      <c r="I378" s="405"/>
      <c r="J378" s="406"/>
      <c r="K378" s="406"/>
      <c r="L378" s="408"/>
      <c r="M378" s="408"/>
      <c r="N378" s="408"/>
      <c r="O378" s="409"/>
      <c r="P378" s="550" t="n">
        <v>960</v>
      </c>
      <c r="Q378" s="439" t="n">
        <v>5.18</v>
      </c>
      <c r="R378" s="406" t="n">
        <v>2404</v>
      </c>
      <c r="S378" s="406" t="n">
        <f aca="false">R378*2.8</f>
        <v>6731.2</v>
      </c>
      <c r="T378" s="406" t="n">
        <v>5080</v>
      </c>
      <c r="U378" s="668" t="n">
        <v>6.53</v>
      </c>
      <c r="V378" s="451" t="n">
        <f aca="false">U378/$U$6</f>
        <v>0.906944444444444</v>
      </c>
      <c r="W378" s="743" t="n">
        <f aca="false">P378</f>
        <v>960</v>
      </c>
      <c r="X378" s="451" t="n">
        <f aca="false">W378/$W$6</f>
        <v>0.384</v>
      </c>
      <c r="Y378" s="743" t="n">
        <v>2404</v>
      </c>
      <c r="Z378" s="743" t="n">
        <f aca="false">S378</f>
        <v>6731.2</v>
      </c>
      <c r="AA378" s="744" t="n">
        <f aca="false">S378*P378/1000</f>
        <v>6461.952</v>
      </c>
      <c r="AB378" s="451" t="n">
        <f aca="false">AA378/$AA$6</f>
        <v>0.287197866666667</v>
      </c>
      <c r="AC378" s="440" t="n">
        <v>38</v>
      </c>
      <c r="AD378" s="465"/>
      <c r="AE378" s="550" t="n">
        <v>1639</v>
      </c>
      <c r="AF378" s="550" t="n">
        <v>1623</v>
      </c>
      <c r="AG378" s="465" t="n">
        <v>7.5</v>
      </c>
      <c r="AH378" s="440" t="n">
        <v>540</v>
      </c>
      <c r="AI378" s="744" t="n">
        <f aca="false">AH378*3.4</f>
        <v>1836</v>
      </c>
      <c r="AJ378" s="550" t="n">
        <v>5610</v>
      </c>
      <c r="AK378" s="440"/>
      <c r="AL378" s="458" t="n">
        <v>0.6</v>
      </c>
      <c r="AM378" s="465" t="n">
        <v>4.88</v>
      </c>
      <c r="AN378" s="465" t="n">
        <v>43.71</v>
      </c>
      <c r="AO378" s="458" t="n">
        <v>8.1</v>
      </c>
      <c r="AP378" s="458" t="n">
        <v>1.9</v>
      </c>
      <c r="AQ378" s="550"/>
      <c r="AR378" s="745"/>
      <c r="AS378" s="596" t="n">
        <f aca="false">4000/P378*24</f>
        <v>100</v>
      </c>
      <c r="AT378" s="745" t="n">
        <f aca="false">AA378/4400</f>
        <v>1.46862545454545</v>
      </c>
      <c r="AU378" s="746" t="n">
        <f aca="false">AT378/5.6</f>
        <v>0.262254545454546</v>
      </c>
      <c r="AV378" s="451" t="n">
        <f aca="false">1-AH378/R378</f>
        <v>0.775374376039933</v>
      </c>
      <c r="AW378" s="756" t="n">
        <f aca="false">1-AI378/Z378</f>
        <v>0.727240313762776</v>
      </c>
    </row>
    <row r="379" customFormat="false" ht="15.6" hidden="false" customHeight="false" outlineLevel="0" collapsed="false">
      <c r="A379" s="742" t="n">
        <v>43861</v>
      </c>
      <c r="B379" s="516"/>
      <c r="C379" s="404"/>
      <c r="D379" s="731"/>
      <c r="E379" s="406"/>
      <c r="F379" s="406"/>
      <c r="G379" s="688"/>
      <c r="H379" s="404"/>
      <c r="I379" s="405"/>
      <c r="J379" s="406"/>
      <c r="K379" s="406"/>
      <c r="L379" s="408"/>
      <c r="M379" s="408"/>
      <c r="N379" s="408"/>
      <c r="O379" s="409"/>
      <c r="P379" s="550" t="n">
        <v>960</v>
      </c>
      <c r="Q379" s="439" t="n">
        <v>5.05</v>
      </c>
      <c r="R379" s="406" t="n">
        <v>2461</v>
      </c>
      <c r="S379" s="406" t="n">
        <f aca="false">R379*2.8</f>
        <v>6890.8</v>
      </c>
      <c r="T379" s="406" t="n">
        <v>5190</v>
      </c>
      <c r="U379" s="668" t="n">
        <v>5.87</v>
      </c>
      <c r="V379" s="451" t="n">
        <f aca="false">U379/$U$6</f>
        <v>0.815277777777778</v>
      </c>
      <c r="W379" s="743" t="n">
        <f aca="false">P379</f>
        <v>960</v>
      </c>
      <c r="X379" s="451" t="n">
        <f aca="false">W379/$W$6</f>
        <v>0.384</v>
      </c>
      <c r="Y379" s="743" t="n">
        <v>2461</v>
      </c>
      <c r="Z379" s="743" t="n">
        <f aca="false">S379</f>
        <v>6890.8</v>
      </c>
      <c r="AA379" s="744" t="n">
        <f aca="false">S379*P379/1000</f>
        <v>6615.168</v>
      </c>
      <c r="AB379" s="451" t="n">
        <f aca="false">AA379/$AA$6</f>
        <v>0.294007466666667</v>
      </c>
      <c r="AC379" s="440" t="n">
        <v>38</v>
      </c>
      <c r="AD379" s="465"/>
      <c r="AE379" s="550" t="n">
        <v>1522</v>
      </c>
      <c r="AF379" s="550" t="n">
        <v>1539</v>
      </c>
      <c r="AG379" s="465" t="n">
        <v>7.36</v>
      </c>
      <c r="AH379" s="440" t="n">
        <v>576</v>
      </c>
      <c r="AI379" s="744" t="n">
        <f aca="false">AH379*3.4</f>
        <v>1958.4</v>
      </c>
      <c r="AJ379" s="550" t="n">
        <v>5950</v>
      </c>
      <c r="AK379" s="440"/>
      <c r="AL379" s="458" t="n">
        <v>0.6</v>
      </c>
      <c r="AM379" s="465" t="n">
        <v>4.58</v>
      </c>
      <c r="AN379" s="465" t="n">
        <v>43.38</v>
      </c>
      <c r="AO379" s="458" t="n">
        <v>8.8</v>
      </c>
      <c r="AP379" s="458" t="n">
        <v>1.5</v>
      </c>
      <c r="AQ379" s="550"/>
      <c r="AR379" s="745"/>
      <c r="AS379" s="596" t="n">
        <f aca="false">4000/P379*24</f>
        <v>100</v>
      </c>
      <c r="AT379" s="745" t="n">
        <f aca="false">AA379/4400</f>
        <v>1.50344727272727</v>
      </c>
      <c r="AU379" s="746" t="n">
        <f aca="false">AT379/5.6</f>
        <v>0.268472727272727</v>
      </c>
      <c r="AV379" s="451" t="n">
        <f aca="false">1-AH379/R379</f>
        <v>0.765948801300284</v>
      </c>
      <c r="AW379" s="756" t="n">
        <f aca="false">1-AI379/Z379</f>
        <v>0.715794973007488</v>
      </c>
    </row>
    <row r="380" customFormat="false" ht="15.6" hidden="false" customHeight="false" outlineLevel="0" collapsed="false">
      <c r="A380" s="742" t="n">
        <v>43862</v>
      </c>
      <c r="B380" s="516"/>
      <c r="C380" s="404"/>
      <c r="D380" s="731"/>
      <c r="E380" s="406"/>
      <c r="F380" s="406"/>
      <c r="G380" s="688"/>
      <c r="H380" s="404"/>
      <c r="I380" s="405"/>
      <c r="J380" s="406"/>
      <c r="K380" s="406"/>
      <c r="L380" s="408"/>
      <c r="M380" s="408"/>
      <c r="N380" s="408"/>
      <c r="O380" s="409"/>
      <c r="P380" s="550" t="n">
        <v>960</v>
      </c>
      <c r="Q380" s="439" t="n">
        <v>4.91</v>
      </c>
      <c r="R380" s="406" t="n">
        <v>2453</v>
      </c>
      <c r="S380" s="406" t="n">
        <f aca="false">R380*2.8</f>
        <v>6868.4</v>
      </c>
      <c r="T380" s="406" t="n">
        <v>4970</v>
      </c>
      <c r="U380" s="668" t="n">
        <v>5.85</v>
      </c>
      <c r="V380" s="451" t="n">
        <f aca="false">U380/$U$6</f>
        <v>0.8125</v>
      </c>
      <c r="W380" s="743" t="n">
        <f aca="false">P380</f>
        <v>960</v>
      </c>
      <c r="X380" s="451" t="n">
        <f aca="false">W380/$W$6</f>
        <v>0.384</v>
      </c>
      <c r="Y380" s="743" t="n">
        <v>2453</v>
      </c>
      <c r="Z380" s="743" t="n">
        <f aca="false">S380</f>
        <v>6868.4</v>
      </c>
      <c r="AA380" s="744" t="n">
        <f aca="false">S380*P380/1000</f>
        <v>6593.664</v>
      </c>
      <c r="AB380" s="451" t="n">
        <f aca="false">AA380/$AA$6</f>
        <v>0.293051733333333</v>
      </c>
      <c r="AC380" s="440" t="n">
        <v>38</v>
      </c>
      <c r="AD380" s="465"/>
      <c r="AE380" s="550" t="n">
        <v>1435</v>
      </c>
      <c r="AF380" s="550" t="n">
        <v>1356</v>
      </c>
      <c r="AG380" s="465" t="n">
        <v>7.27</v>
      </c>
      <c r="AH380" s="440" t="n">
        <v>583</v>
      </c>
      <c r="AI380" s="744" t="n">
        <f aca="false">AH380*3.4</f>
        <v>1982.2</v>
      </c>
      <c r="AJ380" s="550" t="n">
        <v>5610</v>
      </c>
      <c r="AK380" s="440"/>
      <c r="AL380" s="458" t="n">
        <v>0.1</v>
      </c>
      <c r="AM380" s="465" t="n">
        <v>4.2</v>
      </c>
      <c r="AN380" s="465" t="n">
        <v>39.6</v>
      </c>
      <c r="AO380" s="458" t="n">
        <v>8.3</v>
      </c>
      <c r="AP380" s="458" t="n">
        <v>0.9</v>
      </c>
      <c r="AQ380" s="550"/>
      <c r="AR380" s="745"/>
      <c r="AS380" s="596" t="n">
        <f aca="false">4000/P380*24</f>
        <v>100</v>
      </c>
      <c r="AT380" s="745" t="n">
        <f aca="false">AA380/4400</f>
        <v>1.49856</v>
      </c>
      <c r="AU380" s="746" t="n">
        <f aca="false">AT380/5.6</f>
        <v>0.2676</v>
      </c>
      <c r="AV380" s="451" t="n">
        <f aca="false">1-AH380/R380</f>
        <v>0.762331838565022</v>
      </c>
      <c r="AW380" s="756" t="n">
        <f aca="false">1-AI380/Z380</f>
        <v>0.711402946828956</v>
      </c>
    </row>
    <row r="381" customFormat="false" ht="15.6" hidden="false" customHeight="false" outlineLevel="0" collapsed="false">
      <c r="A381" s="749" t="n">
        <v>43863</v>
      </c>
      <c r="B381" s="487"/>
      <c r="C381" s="489"/>
      <c r="D381" s="750"/>
      <c r="E381" s="491"/>
      <c r="F381" s="491"/>
      <c r="G381" s="690"/>
      <c r="H381" s="489"/>
      <c r="I381" s="490"/>
      <c r="J381" s="491"/>
      <c r="K381" s="491"/>
      <c r="L381" s="492"/>
      <c r="M381" s="492"/>
      <c r="N381" s="492"/>
      <c r="O381" s="493"/>
      <c r="P381" s="551" t="n">
        <v>960</v>
      </c>
      <c r="Q381" s="494" t="n">
        <v>4.71</v>
      </c>
      <c r="R381" s="495" t="n">
        <v>2569</v>
      </c>
      <c r="S381" s="491" t="n">
        <f aca="false">R381*2.8</f>
        <v>7193.2</v>
      </c>
      <c r="T381" s="491" t="n">
        <v>4720</v>
      </c>
      <c r="U381" s="678" t="n">
        <v>5.61</v>
      </c>
      <c r="V381" s="500" t="n">
        <f aca="false">U381/$U$6</f>
        <v>0.779166666666667</v>
      </c>
      <c r="W381" s="751" t="n">
        <f aca="false">P381</f>
        <v>960</v>
      </c>
      <c r="X381" s="500" t="n">
        <f aca="false">W381/$W$6</f>
        <v>0.384</v>
      </c>
      <c r="Y381" s="751" t="n">
        <v>2569</v>
      </c>
      <c r="Z381" s="751" t="n">
        <f aca="false">S381</f>
        <v>7193.2</v>
      </c>
      <c r="AA381" s="551" t="n">
        <f aca="false">S381*P381/1000</f>
        <v>6905.472</v>
      </c>
      <c r="AB381" s="500" t="n">
        <f aca="false">AA381/$AA$6</f>
        <v>0.306909866666667</v>
      </c>
      <c r="AC381" s="495" t="n">
        <v>38</v>
      </c>
      <c r="AD381" s="508"/>
      <c r="AE381" s="551" t="n">
        <v>1508</v>
      </c>
      <c r="AF381" s="551" t="n">
        <v>1433</v>
      </c>
      <c r="AG381" s="508" t="n">
        <v>7.2</v>
      </c>
      <c r="AH381" s="495" t="n">
        <v>605</v>
      </c>
      <c r="AI381" s="551" t="n">
        <f aca="false">AH381*3.4</f>
        <v>2057</v>
      </c>
      <c r="AJ381" s="551" t="n">
        <v>5250</v>
      </c>
      <c r="AK381" s="495"/>
      <c r="AL381" s="504" t="n">
        <v>0.1</v>
      </c>
      <c r="AM381" s="508" t="n">
        <v>3.94</v>
      </c>
      <c r="AN381" s="508" t="n">
        <v>49.02</v>
      </c>
      <c r="AO381" s="504" t="n">
        <v>8.4</v>
      </c>
      <c r="AP381" s="504" t="n">
        <v>1.8</v>
      </c>
      <c r="AQ381" s="551"/>
      <c r="AR381" s="508"/>
      <c r="AS381" s="495" t="n">
        <f aca="false">4000/P381*24</f>
        <v>100</v>
      </c>
      <c r="AT381" s="508" t="n">
        <f aca="false">AA381/4400</f>
        <v>1.56942545454545</v>
      </c>
      <c r="AU381" s="752" t="n">
        <f aca="false">AT381/5.6</f>
        <v>0.280254545454545</v>
      </c>
      <c r="AV381" s="500" t="n">
        <f aca="false">1-AH381/R381</f>
        <v>0.76449980537174</v>
      </c>
      <c r="AW381" s="757" t="n">
        <f aca="false">1-AI381/Z381</f>
        <v>0.714035477951399</v>
      </c>
    </row>
    <row r="382" customFormat="false" ht="15.6" hidden="false" customHeight="false" outlineLevel="0" collapsed="false">
      <c r="A382" s="742" t="n">
        <v>43864</v>
      </c>
      <c r="B382" s="516"/>
      <c r="C382" s="404"/>
      <c r="D382" s="731"/>
      <c r="E382" s="406"/>
      <c r="F382" s="406"/>
      <c r="G382" s="688"/>
      <c r="H382" s="404"/>
      <c r="I382" s="405"/>
      <c r="J382" s="406"/>
      <c r="K382" s="406"/>
      <c r="L382" s="408"/>
      <c r="M382" s="408"/>
      <c r="N382" s="408"/>
      <c r="O382" s="409"/>
      <c r="P382" s="550" t="n">
        <v>960</v>
      </c>
      <c r="Q382" s="439" t="n">
        <v>4.83</v>
      </c>
      <c r="R382" s="440" t="n">
        <v>2505</v>
      </c>
      <c r="S382" s="406" t="n">
        <f aca="false">R382*2.8</f>
        <v>7014</v>
      </c>
      <c r="T382" s="406" t="n">
        <v>4780</v>
      </c>
      <c r="U382" s="668" t="n">
        <v>5.38</v>
      </c>
      <c r="V382" s="451" t="n">
        <f aca="false">U382/$U$6</f>
        <v>0.747222222222222</v>
      </c>
      <c r="W382" s="743" t="n">
        <f aca="false">P382</f>
        <v>960</v>
      </c>
      <c r="X382" s="451" t="n">
        <f aca="false">W382/$W$6</f>
        <v>0.384</v>
      </c>
      <c r="Y382" s="743" t="n">
        <v>2505</v>
      </c>
      <c r="Z382" s="743" t="n">
        <f aca="false">S382</f>
        <v>7014</v>
      </c>
      <c r="AA382" s="744" t="n">
        <f aca="false">S382*P382/1000</f>
        <v>6733.44</v>
      </c>
      <c r="AB382" s="451" t="n">
        <f aca="false">AA382/$AA$6</f>
        <v>0.299264</v>
      </c>
      <c r="AC382" s="440" t="n">
        <v>38</v>
      </c>
      <c r="AD382" s="465"/>
      <c r="AE382" s="550" t="n">
        <v>1387</v>
      </c>
      <c r="AF382" s="550" t="n">
        <v>1308</v>
      </c>
      <c r="AG382" s="465" t="n">
        <v>7.36</v>
      </c>
      <c r="AH382" s="440" t="n">
        <v>612</v>
      </c>
      <c r="AI382" s="744" t="n">
        <f aca="false">AH382*3.4</f>
        <v>2080.8</v>
      </c>
      <c r="AJ382" s="550" t="n">
        <v>5670</v>
      </c>
      <c r="AK382" s="440"/>
      <c r="AL382" s="458" t="n">
        <v>0.2</v>
      </c>
      <c r="AM382" s="465" t="n">
        <v>3.44</v>
      </c>
      <c r="AN382" s="465" t="n">
        <v>49.12</v>
      </c>
      <c r="AO382" s="458" t="n">
        <v>10</v>
      </c>
      <c r="AP382" s="458" t="n">
        <v>2.2</v>
      </c>
      <c r="AQ382" s="550"/>
      <c r="AR382" s="745"/>
      <c r="AS382" s="596" t="n">
        <f aca="false">4000/P382*24</f>
        <v>100</v>
      </c>
      <c r="AT382" s="745" t="n">
        <f aca="false">AA382/4400</f>
        <v>1.53032727272727</v>
      </c>
      <c r="AU382" s="746" t="n">
        <f aca="false">AT382/5.6</f>
        <v>0.273272727272727</v>
      </c>
      <c r="AV382" s="451" t="n">
        <f aca="false">1-AH382/R382</f>
        <v>0.755688622754491</v>
      </c>
      <c r="AW382" s="756" t="n">
        <f aca="false">1-AI382/Z382</f>
        <v>0.703336184773311</v>
      </c>
    </row>
    <row r="383" customFormat="false" ht="15.6" hidden="false" customHeight="false" outlineLevel="0" collapsed="false">
      <c r="A383" s="742" t="n">
        <v>43865</v>
      </c>
      <c r="B383" s="516"/>
      <c r="C383" s="404"/>
      <c r="D383" s="731"/>
      <c r="E383" s="406"/>
      <c r="F383" s="406"/>
      <c r="G383" s="688"/>
      <c r="H383" s="404"/>
      <c r="I383" s="405"/>
      <c r="J383" s="406"/>
      <c r="K383" s="406"/>
      <c r="L383" s="408"/>
      <c r="M383" s="408"/>
      <c r="N383" s="408"/>
      <c r="O383" s="409"/>
      <c r="P383" s="550" t="n">
        <v>960</v>
      </c>
      <c r="Q383" s="439" t="n">
        <v>4.81</v>
      </c>
      <c r="R383" s="440" t="n">
        <v>2900</v>
      </c>
      <c r="S383" s="406" t="n">
        <f aca="false">R383*2.8</f>
        <v>8120</v>
      </c>
      <c r="T383" s="406" t="n">
        <v>5070</v>
      </c>
      <c r="U383" s="668" t="n">
        <v>5.71</v>
      </c>
      <c r="V383" s="451" t="n">
        <f aca="false">U383/$U$6</f>
        <v>0.793055555555555</v>
      </c>
      <c r="W383" s="743" t="n">
        <f aca="false">P383</f>
        <v>960</v>
      </c>
      <c r="X383" s="451" t="n">
        <f aca="false">W383/$W$6</f>
        <v>0.384</v>
      </c>
      <c r="Y383" s="743" t="n">
        <v>2900</v>
      </c>
      <c r="Z383" s="743" t="n">
        <f aca="false">S383</f>
        <v>8120</v>
      </c>
      <c r="AA383" s="744" t="n">
        <f aca="false">S383*P383/1000</f>
        <v>7795.2</v>
      </c>
      <c r="AB383" s="451" t="n">
        <f aca="false">AA383/$AA$6</f>
        <v>0.346453333333333</v>
      </c>
      <c r="AC383" s="440" t="n">
        <v>38</v>
      </c>
      <c r="AD383" s="465"/>
      <c r="AE383" s="550" t="n">
        <v>1421</v>
      </c>
      <c r="AF383" s="550" t="n">
        <v>1356</v>
      </c>
      <c r="AG383" s="465" t="n">
        <v>7.28</v>
      </c>
      <c r="AH383" s="440" t="n">
        <v>653</v>
      </c>
      <c r="AI383" s="744" t="n">
        <f aca="false">AH383*3.4</f>
        <v>2220.2</v>
      </c>
      <c r="AJ383" s="550" t="n">
        <v>5580</v>
      </c>
      <c r="AK383" s="440"/>
      <c r="AL383" s="458" t="n">
        <v>0.1</v>
      </c>
      <c r="AM383" s="465" t="n">
        <v>3.52</v>
      </c>
      <c r="AN383" s="465" t="n">
        <v>48.76</v>
      </c>
      <c r="AO383" s="458" t="n">
        <v>8.2</v>
      </c>
      <c r="AP383" s="458" t="n">
        <v>0.7</v>
      </c>
      <c r="AQ383" s="550"/>
      <c r="AR383" s="745"/>
      <c r="AS383" s="596" t="n">
        <f aca="false">4000/P383*24</f>
        <v>100</v>
      </c>
      <c r="AT383" s="745" t="n">
        <f aca="false">AA383/4400</f>
        <v>1.77163636363636</v>
      </c>
      <c r="AU383" s="746" t="n">
        <f aca="false">AT383/5.6</f>
        <v>0.316363636363636</v>
      </c>
      <c r="AV383" s="451" t="n">
        <f aca="false">1-AH383/R383</f>
        <v>0.774827586206897</v>
      </c>
      <c r="AW383" s="756" t="n">
        <f aca="false">1-AI383/Z383</f>
        <v>0.726576354679803</v>
      </c>
    </row>
    <row r="384" customFormat="false" ht="15.6" hidden="false" customHeight="false" outlineLevel="0" collapsed="false">
      <c r="A384" s="742" t="n">
        <v>43866</v>
      </c>
      <c r="B384" s="516"/>
      <c r="C384" s="404"/>
      <c r="D384" s="731"/>
      <c r="E384" s="406"/>
      <c r="F384" s="406"/>
      <c r="G384" s="688"/>
      <c r="H384" s="404"/>
      <c r="I384" s="405"/>
      <c r="J384" s="406"/>
      <c r="K384" s="406"/>
      <c r="L384" s="408"/>
      <c r="M384" s="408"/>
      <c r="N384" s="408"/>
      <c r="O384" s="409"/>
      <c r="P384" s="550" t="n">
        <v>960</v>
      </c>
      <c r="Q384" s="439" t="n">
        <v>4.71</v>
      </c>
      <c r="R384" s="406" t="n">
        <v>3153</v>
      </c>
      <c r="S384" s="406" t="n">
        <f aca="false">R384*2.8</f>
        <v>8828.4</v>
      </c>
      <c r="T384" s="406" t="n">
        <v>4990</v>
      </c>
      <c r="U384" s="668" t="n">
        <v>5.63</v>
      </c>
      <c r="V384" s="451" t="n">
        <f aca="false">U384/$U$6</f>
        <v>0.781944444444444</v>
      </c>
      <c r="W384" s="743" t="n">
        <f aca="false">P384</f>
        <v>960</v>
      </c>
      <c r="X384" s="451" t="n">
        <f aca="false">W384/$W$6</f>
        <v>0.384</v>
      </c>
      <c r="Y384" s="743" t="n">
        <v>3153</v>
      </c>
      <c r="Z384" s="743" t="n">
        <f aca="false">S384</f>
        <v>8828.4</v>
      </c>
      <c r="AA384" s="744" t="n">
        <f aca="false">S384*P384/1000</f>
        <v>8475.264</v>
      </c>
      <c r="AB384" s="451" t="n">
        <f aca="false">AA384/$AA$6</f>
        <v>0.3766784</v>
      </c>
      <c r="AC384" s="440" t="n">
        <v>38</v>
      </c>
      <c r="AD384" s="465"/>
      <c r="AE384" s="550" t="n">
        <v>1303</v>
      </c>
      <c r="AF384" s="550" t="n">
        <v>1097</v>
      </c>
      <c r="AG384" s="465" t="n">
        <v>7.41</v>
      </c>
      <c r="AH384" s="440" t="n">
        <v>680</v>
      </c>
      <c r="AI384" s="744" t="n">
        <f aca="false">AH384*3.4</f>
        <v>2312</v>
      </c>
      <c r="AJ384" s="550" t="n">
        <v>5670</v>
      </c>
      <c r="AK384" s="440"/>
      <c r="AL384" s="458" t="n">
        <v>0.6</v>
      </c>
      <c r="AM384" s="465" t="n">
        <v>4.02</v>
      </c>
      <c r="AN384" s="465" t="n">
        <v>45.66</v>
      </c>
      <c r="AO384" s="458" t="n">
        <v>14.1</v>
      </c>
      <c r="AP384" s="458" t="n">
        <v>0.7</v>
      </c>
      <c r="AQ384" s="550"/>
      <c r="AR384" s="745"/>
      <c r="AS384" s="596" t="n">
        <f aca="false">4000/P384*24</f>
        <v>100</v>
      </c>
      <c r="AT384" s="745" t="n">
        <f aca="false">AA384/4400</f>
        <v>1.92619636363636</v>
      </c>
      <c r="AU384" s="746" t="n">
        <f aca="false">AT384/5.6</f>
        <v>0.343963636363636</v>
      </c>
      <c r="AV384" s="451" t="n">
        <f aca="false">1-AH384/R384</f>
        <v>0.784332381858548</v>
      </c>
      <c r="AW384" s="756" t="n">
        <f aca="false">1-AI384/Z384</f>
        <v>0.738117892256808</v>
      </c>
    </row>
    <row r="385" customFormat="false" ht="15.6" hidden="false" customHeight="false" outlineLevel="0" collapsed="false">
      <c r="A385" s="742" t="n">
        <v>43867</v>
      </c>
      <c r="B385" s="516"/>
      <c r="C385" s="404"/>
      <c r="D385" s="731"/>
      <c r="E385" s="406"/>
      <c r="F385" s="406"/>
      <c r="G385" s="688"/>
      <c r="H385" s="404"/>
      <c r="I385" s="405"/>
      <c r="J385" s="406"/>
      <c r="K385" s="406"/>
      <c r="L385" s="408"/>
      <c r="M385" s="408"/>
      <c r="N385" s="408"/>
      <c r="O385" s="409"/>
      <c r="P385" s="550" t="n">
        <v>960</v>
      </c>
      <c r="Q385" s="439" t="n">
        <v>4.75</v>
      </c>
      <c r="R385" s="406" t="n">
        <v>3128</v>
      </c>
      <c r="S385" s="406" t="n">
        <f aca="false">R385*2.8</f>
        <v>8758.4</v>
      </c>
      <c r="T385" s="406" t="n">
        <v>5000</v>
      </c>
      <c r="U385" s="668" t="n">
        <v>5.31</v>
      </c>
      <c r="V385" s="451" t="n">
        <f aca="false">U385/$U$6</f>
        <v>0.7375</v>
      </c>
      <c r="W385" s="743" t="n">
        <f aca="false">P385</f>
        <v>960</v>
      </c>
      <c r="X385" s="451" t="n">
        <f aca="false">W385/$W$6</f>
        <v>0.384</v>
      </c>
      <c r="Y385" s="743" t="n">
        <v>3128</v>
      </c>
      <c r="Z385" s="743" t="n">
        <f aca="false">S385</f>
        <v>8758.4</v>
      </c>
      <c r="AA385" s="744" t="n">
        <f aca="false">S385*P385/1000</f>
        <v>8408.064</v>
      </c>
      <c r="AB385" s="451" t="n">
        <f aca="false">AA385/$AA$6</f>
        <v>0.373691733333333</v>
      </c>
      <c r="AC385" s="440" t="n">
        <v>37</v>
      </c>
      <c r="AD385" s="465"/>
      <c r="AE385" s="550" t="n">
        <v>1365</v>
      </c>
      <c r="AF385" s="550" t="n">
        <v>1104</v>
      </c>
      <c r="AG385" s="465" t="n">
        <v>7.32</v>
      </c>
      <c r="AH385" s="440" t="n">
        <v>728</v>
      </c>
      <c r="AI385" s="744" t="n">
        <f aca="false">AH385*3.4</f>
        <v>2475.2</v>
      </c>
      <c r="AJ385" s="550" t="n">
        <v>5360</v>
      </c>
      <c r="AK385" s="440"/>
      <c r="AL385" s="458" t="n">
        <v>1.5</v>
      </c>
      <c r="AM385" s="465" t="n">
        <v>3.48</v>
      </c>
      <c r="AN385" s="465" t="n">
        <v>54.2</v>
      </c>
      <c r="AO385" s="458" t="n">
        <v>11</v>
      </c>
      <c r="AP385" s="458" t="n">
        <v>2.8</v>
      </c>
      <c r="AQ385" s="550"/>
      <c r="AR385" s="745"/>
      <c r="AS385" s="596" t="n">
        <f aca="false">4000/P385*24</f>
        <v>100</v>
      </c>
      <c r="AT385" s="745" t="n">
        <f aca="false">AA385/4400</f>
        <v>1.91092363636364</v>
      </c>
      <c r="AU385" s="746" t="n">
        <f aca="false">AT385/5.6</f>
        <v>0.341236363636364</v>
      </c>
      <c r="AV385" s="451" t="n">
        <f aca="false">1-AH385/R385</f>
        <v>0.767263427109974</v>
      </c>
      <c r="AW385" s="756" t="n">
        <f aca="false">1-AI385/Z385</f>
        <v>0.717391304347826</v>
      </c>
    </row>
    <row r="386" customFormat="false" ht="15.6" hidden="false" customHeight="false" outlineLevel="0" collapsed="false">
      <c r="A386" s="742" t="n">
        <v>43868</v>
      </c>
      <c r="B386" s="516"/>
      <c r="C386" s="404"/>
      <c r="D386" s="731"/>
      <c r="E386" s="406"/>
      <c r="F386" s="406"/>
      <c r="G386" s="688"/>
      <c r="H386" s="404"/>
      <c r="I386" s="405"/>
      <c r="J386" s="406"/>
      <c r="K386" s="406"/>
      <c r="L386" s="408"/>
      <c r="M386" s="408"/>
      <c r="N386" s="408"/>
      <c r="O386" s="409"/>
      <c r="P386" s="550" t="n">
        <v>960</v>
      </c>
      <c r="Q386" s="439" t="n">
        <v>4.76</v>
      </c>
      <c r="R386" s="406" t="n">
        <v>3182</v>
      </c>
      <c r="S386" s="406" t="n">
        <f aca="false">R386*2.8</f>
        <v>8909.6</v>
      </c>
      <c r="T386" s="406" t="n">
        <v>4970</v>
      </c>
      <c r="U386" s="668" t="n">
        <v>5.51</v>
      </c>
      <c r="V386" s="451" t="n">
        <f aca="false">U386/$U$6</f>
        <v>0.765277777777778</v>
      </c>
      <c r="W386" s="743" t="n">
        <f aca="false">P386</f>
        <v>960</v>
      </c>
      <c r="X386" s="451" t="n">
        <f aca="false">W386/$W$6</f>
        <v>0.384</v>
      </c>
      <c r="Y386" s="743" t="n">
        <v>3182</v>
      </c>
      <c r="Z386" s="743" t="n">
        <f aca="false">S386</f>
        <v>8909.6</v>
      </c>
      <c r="AA386" s="744" t="n">
        <f aca="false">S386*P386/1000</f>
        <v>8553.216</v>
      </c>
      <c r="AB386" s="451" t="n">
        <f aca="false">AA386/$AA$6</f>
        <v>0.380142933333333</v>
      </c>
      <c r="AC386" s="440" t="n">
        <v>38</v>
      </c>
      <c r="AD386" s="465"/>
      <c r="AE386" s="550" t="n">
        <v>1062</v>
      </c>
      <c r="AF386" s="550" t="n">
        <v>1072</v>
      </c>
      <c r="AG386" s="465" t="n">
        <v>7.35</v>
      </c>
      <c r="AH386" s="440" t="n">
        <v>751</v>
      </c>
      <c r="AI386" s="744" t="n">
        <f aca="false">AH386*3.4</f>
        <v>2553.4</v>
      </c>
      <c r="AJ386" s="550" t="n">
        <v>5260</v>
      </c>
      <c r="AK386" s="440"/>
      <c r="AL386" s="458" t="n">
        <v>1.2</v>
      </c>
      <c r="AM386" s="465" t="n">
        <v>5.07</v>
      </c>
      <c r="AN386" s="465" t="n">
        <v>47.55</v>
      </c>
      <c r="AO386" s="458" t="n">
        <v>12</v>
      </c>
      <c r="AP386" s="458" t="n">
        <v>2.6</v>
      </c>
      <c r="AQ386" s="550"/>
      <c r="AR386" s="745"/>
      <c r="AS386" s="596" t="n">
        <f aca="false">4000/P386*24</f>
        <v>100</v>
      </c>
      <c r="AT386" s="745" t="n">
        <f aca="false">AA386/4400</f>
        <v>1.94391272727273</v>
      </c>
      <c r="AU386" s="746" t="n">
        <f aca="false">AT386/5.6</f>
        <v>0.347127272727273</v>
      </c>
      <c r="AV386" s="451" t="n">
        <f aca="false">1-AH386/R386</f>
        <v>0.763984915147706</v>
      </c>
      <c r="AW386" s="756" t="n">
        <f aca="false">1-AI386/Z386</f>
        <v>0.713410254107928</v>
      </c>
    </row>
    <row r="387" customFormat="false" ht="15.6" hidden="false" customHeight="false" outlineLevel="0" collapsed="false">
      <c r="A387" s="742" t="n">
        <v>43869</v>
      </c>
      <c r="B387" s="516"/>
      <c r="C387" s="404"/>
      <c r="D387" s="731"/>
      <c r="E387" s="406"/>
      <c r="F387" s="406"/>
      <c r="G387" s="688"/>
      <c r="H387" s="404"/>
      <c r="I387" s="405"/>
      <c r="J387" s="406"/>
      <c r="K387" s="406"/>
      <c r="L387" s="408"/>
      <c r="M387" s="408"/>
      <c r="N387" s="408"/>
      <c r="O387" s="409"/>
      <c r="P387" s="550" t="n">
        <v>960</v>
      </c>
      <c r="Q387" s="439" t="n">
        <v>4.72</v>
      </c>
      <c r="R387" s="406" t="n">
        <v>3360</v>
      </c>
      <c r="S387" s="406" t="n">
        <f aca="false">R387*2.8</f>
        <v>9408</v>
      </c>
      <c r="T387" s="406" t="n">
        <v>4620</v>
      </c>
      <c r="U387" s="668" t="n">
        <v>5.48</v>
      </c>
      <c r="V387" s="451" t="n">
        <f aca="false">U387/$U$6</f>
        <v>0.761111111111111</v>
      </c>
      <c r="W387" s="743" t="n">
        <f aca="false">P387</f>
        <v>960</v>
      </c>
      <c r="X387" s="451" t="n">
        <f aca="false">W387/$W$6</f>
        <v>0.384</v>
      </c>
      <c r="Y387" s="743" t="n">
        <v>3360</v>
      </c>
      <c r="Z387" s="743" t="n">
        <f aca="false">S387</f>
        <v>9408</v>
      </c>
      <c r="AA387" s="744" t="n">
        <f aca="false">S387*P387/1000</f>
        <v>9031.68</v>
      </c>
      <c r="AB387" s="451" t="n">
        <f aca="false">AA387/$AA$6</f>
        <v>0.401408</v>
      </c>
      <c r="AC387" s="440" t="n">
        <v>37</v>
      </c>
      <c r="AD387" s="465"/>
      <c r="AE387" s="550" t="n">
        <v>1048</v>
      </c>
      <c r="AF387" s="550" t="n">
        <v>1027</v>
      </c>
      <c r="AG387" s="465" t="n">
        <v>7.2</v>
      </c>
      <c r="AH387" s="440" t="n">
        <v>782</v>
      </c>
      <c r="AI387" s="744" t="n">
        <f aca="false">AH387*3.2</f>
        <v>2502.4</v>
      </c>
      <c r="AJ387" s="550" t="n">
        <v>5480</v>
      </c>
      <c r="AK387" s="440"/>
      <c r="AL387" s="458" t="n">
        <v>1.8</v>
      </c>
      <c r="AM387" s="465" t="n">
        <v>4.68</v>
      </c>
      <c r="AN387" s="465" t="n">
        <v>46.33</v>
      </c>
      <c r="AO387" s="458" t="n">
        <v>14.2</v>
      </c>
      <c r="AP387" s="458" t="n">
        <v>1.5</v>
      </c>
      <c r="AQ387" s="550"/>
      <c r="AR387" s="745"/>
      <c r="AS387" s="596" t="n">
        <f aca="false">4000/P387*24</f>
        <v>100</v>
      </c>
      <c r="AT387" s="745" t="n">
        <f aca="false">AA387/4400</f>
        <v>2.05265454545455</v>
      </c>
      <c r="AU387" s="746" t="n">
        <f aca="false">AT387/5.6</f>
        <v>0.366545454545455</v>
      </c>
      <c r="AV387" s="451" t="n">
        <f aca="false">1-AH387/R387</f>
        <v>0.767261904761905</v>
      </c>
      <c r="AW387" s="756" t="n">
        <f aca="false">1-AI387/Z387</f>
        <v>0.734013605442177</v>
      </c>
    </row>
    <row r="388" customFormat="false" ht="15.6" hidden="false" customHeight="false" outlineLevel="0" collapsed="false">
      <c r="A388" s="749" t="n">
        <v>43870</v>
      </c>
      <c r="B388" s="487"/>
      <c r="C388" s="489"/>
      <c r="D388" s="750"/>
      <c r="E388" s="491"/>
      <c r="F388" s="491"/>
      <c r="G388" s="690"/>
      <c r="H388" s="489"/>
      <c r="I388" s="490"/>
      <c r="J388" s="491"/>
      <c r="K388" s="491"/>
      <c r="L388" s="492"/>
      <c r="M388" s="492"/>
      <c r="N388" s="492"/>
      <c r="O388" s="493"/>
      <c r="P388" s="551" t="n">
        <v>1200</v>
      </c>
      <c r="Q388" s="494" t="n">
        <v>4.77</v>
      </c>
      <c r="R388" s="495" t="n">
        <v>2759</v>
      </c>
      <c r="S388" s="491" t="n">
        <f aca="false">R388*2.8</f>
        <v>7725.2</v>
      </c>
      <c r="T388" s="491" t="n">
        <v>5050</v>
      </c>
      <c r="U388" s="678" t="n">
        <v>4.97</v>
      </c>
      <c r="V388" s="500" t="n">
        <f aca="false">U388/$U$6</f>
        <v>0.690277777777778</v>
      </c>
      <c r="W388" s="751" t="n">
        <f aca="false">P388</f>
        <v>1200</v>
      </c>
      <c r="X388" s="500" t="n">
        <f aca="false">W388/$W$6</f>
        <v>0.48</v>
      </c>
      <c r="Y388" s="751" t="n">
        <v>2759</v>
      </c>
      <c r="Z388" s="751" t="n">
        <f aca="false">S388</f>
        <v>7725.2</v>
      </c>
      <c r="AA388" s="551" t="n">
        <f aca="false">S388*P388/1000</f>
        <v>9270.24</v>
      </c>
      <c r="AB388" s="500" t="n">
        <f aca="false">AA388/$AA$6</f>
        <v>0.412010666666667</v>
      </c>
      <c r="AC388" s="495" t="n">
        <v>38</v>
      </c>
      <c r="AD388" s="508"/>
      <c r="AE388" s="551" t="n">
        <v>1018</v>
      </c>
      <c r="AF388" s="551" t="n">
        <v>1088</v>
      </c>
      <c r="AG388" s="508" t="n">
        <v>7.21</v>
      </c>
      <c r="AH388" s="495" t="n">
        <v>698</v>
      </c>
      <c r="AI388" s="551" t="n">
        <f aca="false">AH388*3.2</f>
        <v>2233.6</v>
      </c>
      <c r="AJ388" s="551" t="n">
        <v>5250</v>
      </c>
      <c r="AK388" s="495"/>
      <c r="AL388" s="504" t="n">
        <v>0.5</v>
      </c>
      <c r="AM388" s="508" t="n">
        <v>4.12</v>
      </c>
      <c r="AN388" s="508" t="n">
        <v>43.28</v>
      </c>
      <c r="AO388" s="504" t="n">
        <v>9.6</v>
      </c>
      <c r="AP388" s="504" t="n">
        <v>1.9</v>
      </c>
      <c r="AQ388" s="551"/>
      <c r="AR388" s="508"/>
      <c r="AS388" s="495" t="n">
        <f aca="false">4000/P388*24</f>
        <v>80</v>
      </c>
      <c r="AT388" s="508" t="n">
        <f aca="false">AA388/4400</f>
        <v>2.10687272727273</v>
      </c>
      <c r="AU388" s="752" t="n">
        <f aca="false">AT388/5.6</f>
        <v>0.376227272727273</v>
      </c>
      <c r="AV388" s="500" t="n">
        <f aca="false">1-AH388/R388</f>
        <v>0.747009786154404</v>
      </c>
      <c r="AW388" s="757" t="n">
        <f aca="false">1-AI388/Z388</f>
        <v>0.710868327033604</v>
      </c>
    </row>
    <row r="389" customFormat="false" ht="15.6" hidden="false" customHeight="false" outlineLevel="0" collapsed="false">
      <c r="A389" s="742" t="n">
        <v>43871</v>
      </c>
      <c r="B389" s="516"/>
      <c r="C389" s="404"/>
      <c r="D389" s="731"/>
      <c r="E389" s="406"/>
      <c r="F389" s="406"/>
      <c r="G389" s="688"/>
      <c r="H389" s="404"/>
      <c r="I389" s="405"/>
      <c r="J389" s="406"/>
      <c r="K389" s="406"/>
      <c r="L389" s="408"/>
      <c r="M389" s="408"/>
      <c r="N389" s="408"/>
      <c r="O389" s="409"/>
      <c r="P389" s="550" t="n">
        <v>1440</v>
      </c>
      <c r="Q389" s="439" t="n">
        <v>4.87</v>
      </c>
      <c r="R389" s="440" t="n">
        <v>2474</v>
      </c>
      <c r="S389" s="406" t="n">
        <f aca="false">R389*2.8</f>
        <v>6927.2</v>
      </c>
      <c r="T389" s="406" t="n">
        <v>4700</v>
      </c>
      <c r="U389" s="668" t="n">
        <v>4.94</v>
      </c>
      <c r="V389" s="451" t="n">
        <f aca="false">U389/$U$6</f>
        <v>0.686111111111111</v>
      </c>
      <c r="W389" s="743" t="n">
        <f aca="false">P389</f>
        <v>1440</v>
      </c>
      <c r="X389" s="451" t="n">
        <f aca="false">W389/$W$6</f>
        <v>0.576</v>
      </c>
      <c r="Y389" s="743" t="n">
        <v>2474</v>
      </c>
      <c r="Z389" s="743" t="n">
        <f aca="false">S389</f>
        <v>6927.2</v>
      </c>
      <c r="AA389" s="744" t="n">
        <f aca="false">S389*P389/1000</f>
        <v>9975.168</v>
      </c>
      <c r="AB389" s="451" t="n">
        <f aca="false">AA389/$AA$6</f>
        <v>0.4433408</v>
      </c>
      <c r="AC389" s="440" t="n">
        <v>38</v>
      </c>
      <c r="AD389" s="465"/>
      <c r="AE389" s="550" t="n">
        <v>1036</v>
      </c>
      <c r="AF389" s="550" t="n">
        <v>1047</v>
      </c>
      <c r="AG389" s="465" t="n">
        <v>7.17</v>
      </c>
      <c r="AH389" s="440" t="n">
        <v>636</v>
      </c>
      <c r="AI389" s="744" t="n">
        <f aca="false">AH389*3.2</f>
        <v>2035.2</v>
      </c>
      <c r="AJ389" s="550" t="n">
        <v>4750</v>
      </c>
      <c r="AK389" s="440"/>
      <c r="AL389" s="458" t="n">
        <v>2.5</v>
      </c>
      <c r="AM389" s="465" t="n">
        <v>4.22</v>
      </c>
      <c r="AN389" s="465" t="n">
        <v>39.37</v>
      </c>
      <c r="AO389" s="458" t="n">
        <v>14.1</v>
      </c>
      <c r="AP389" s="458" t="n">
        <v>1.9</v>
      </c>
      <c r="AQ389" s="550"/>
      <c r="AR389" s="745"/>
      <c r="AS389" s="596" t="n">
        <f aca="false">4000/P389*24</f>
        <v>66.6666666666667</v>
      </c>
      <c r="AT389" s="745" t="n">
        <f aca="false">AA389/4400</f>
        <v>2.26708363636364</v>
      </c>
      <c r="AU389" s="746" t="n">
        <f aca="false">AT389/5.6</f>
        <v>0.404836363636364</v>
      </c>
      <c r="AV389" s="451" t="n">
        <f aca="false">1-AH389/R389</f>
        <v>0.742926434923201</v>
      </c>
      <c r="AW389" s="756" t="n">
        <f aca="false">1-AI389/Z389</f>
        <v>0.70620163991223</v>
      </c>
    </row>
    <row r="390" customFormat="false" ht="15.6" hidden="false" customHeight="false" outlineLevel="0" collapsed="false">
      <c r="A390" s="742" t="n">
        <v>43872</v>
      </c>
      <c r="B390" s="516"/>
      <c r="C390" s="404"/>
      <c r="D390" s="731"/>
      <c r="E390" s="406"/>
      <c r="F390" s="406"/>
      <c r="G390" s="688"/>
      <c r="H390" s="404"/>
      <c r="I390" s="405"/>
      <c r="J390" s="406"/>
      <c r="K390" s="406"/>
      <c r="L390" s="408"/>
      <c r="M390" s="408"/>
      <c r="N390" s="408"/>
      <c r="O390" s="409"/>
      <c r="P390" s="550" t="n">
        <v>1680</v>
      </c>
      <c r="Q390" s="439" t="n">
        <v>5.23</v>
      </c>
      <c r="R390" s="440" t="n">
        <v>1975</v>
      </c>
      <c r="S390" s="406" t="n">
        <f aca="false">R390*2.8</f>
        <v>5530</v>
      </c>
      <c r="T390" s="406" t="n">
        <v>4820</v>
      </c>
      <c r="U390" s="668" t="n">
        <v>5.36</v>
      </c>
      <c r="V390" s="451" t="n">
        <f aca="false">U390/$U$6</f>
        <v>0.744444444444444</v>
      </c>
      <c r="W390" s="743" t="n">
        <f aca="false">P390</f>
        <v>1680</v>
      </c>
      <c r="X390" s="451" t="n">
        <f aca="false">W390/$W$6</f>
        <v>0.672</v>
      </c>
      <c r="Y390" s="743" t="n">
        <v>1975</v>
      </c>
      <c r="Z390" s="743" t="n">
        <f aca="false">S390</f>
        <v>5530</v>
      </c>
      <c r="AA390" s="744" t="n">
        <f aca="false">S390*P390/1000</f>
        <v>9290.4</v>
      </c>
      <c r="AB390" s="451" t="n">
        <f aca="false">AA390/$AA$6</f>
        <v>0.412906666666667</v>
      </c>
      <c r="AC390" s="440" t="n">
        <v>38</v>
      </c>
      <c r="AD390" s="465"/>
      <c r="AE390" s="550" t="n">
        <v>1177</v>
      </c>
      <c r="AF390" s="550" t="n">
        <v>1489</v>
      </c>
      <c r="AG390" s="465" t="n">
        <v>7.38</v>
      </c>
      <c r="AH390" s="440" t="n">
        <v>519</v>
      </c>
      <c r="AI390" s="744" t="n">
        <f aca="false">AH390*3.2</f>
        <v>1660.8</v>
      </c>
      <c r="AJ390" s="550" t="n">
        <v>3460</v>
      </c>
      <c r="AK390" s="440"/>
      <c r="AL390" s="458" t="n">
        <v>4</v>
      </c>
      <c r="AM390" s="465" t="n">
        <v>4.87</v>
      </c>
      <c r="AN390" s="465" t="n">
        <v>42.6</v>
      </c>
      <c r="AO390" s="458" t="n">
        <v>21.6</v>
      </c>
      <c r="AP390" s="458" t="n">
        <v>2.1</v>
      </c>
      <c r="AQ390" s="550"/>
      <c r="AR390" s="745"/>
      <c r="AS390" s="596" t="n">
        <f aca="false">4000/P390*24</f>
        <v>57.1428571428571</v>
      </c>
      <c r="AT390" s="745" t="n">
        <f aca="false">AA390/4400</f>
        <v>2.11145454545455</v>
      </c>
      <c r="AU390" s="746" t="n">
        <f aca="false">AT390/5.6</f>
        <v>0.377045454545454</v>
      </c>
      <c r="AV390" s="451" t="n">
        <f aca="false">1-AH390/R390</f>
        <v>0.737215189873418</v>
      </c>
      <c r="AW390" s="756" t="n">
        <f aca="false">1-AI390/Z390</f>
        <v>0.699674502712477</v>
      </c>
    </row>
    <row r="391" customFormat="false" ht="15.6" hidden="false" customHeight="false" outlineLevel="0" collapsed="false">
      <c r="A391" s="742" t="n">
        <v>43873</v>
      </c>
      <c r="B391" s="516"/>
      <c r="C391" s="404"/>
      <c r="D391" s="731"/>
      <c r="E391" s="406"/>
      <c r="F391" s="406"/>
      <c r="G391" s="688"/>
      <c r="H391" s="404"/>
      <c r="I391" s="405"/>
      <c r="J391" s="406"/>
      <c r="K391" s="406"/>
      <c r="L391" s="408"/>
      <c r="M391" s="408"/>
      <c r="N391" s="408"/>
      <c r="O391" s="409"/>
      <c r="P391" s="550" t="n">
        <v>1680</v>
      </c>
      <c r="Q391" s="439" t="n">
        <v>5.21</v>
      </c>
      <c r="R391" s="406" t="n">
        <v>1986</v>
      </c>
      <c r="S391" s="406" t="n">
        <f aca="false">R391*2.8</f>
        <v>5560.8</v>
      </c>
      <c r="T391" s="406" t="n">
        <v>4840</v>
      </c>
      <c r="U391" s="668" t="n">
        <v>5.12</v>
      </c>
      <c r="V391" s="451" t="n">
        <f aca="false">U391/$U$6</f>
        <v>0.711111111111111</v>
      </c>
      <c r="W391" s="743" t="n">
        <f aca="false">P391</f>
        <v>1680</v>
      </c>
      <c r="X391" s="451" t="n">
        <f aca="false">W391/$W$6</f>
        <v>0.672</v>
      </c>
      <c r="Y391" s="743" t="n">
        <v>1986</v>
      </c>
      <c r="Z391" s="743" t="n">
        <f aca="false">S391</f>
        <v>5560.8</v>
      </c>
      <c r="AA391" s="744" t="n">
        <f aca="false">S391*P391/1000</f>
        <v>9342.144</v>
      </c>
      <c r="AB391" s="451" t="n">
        <f aca="false">AA391/$AA$6</f>
        <v>0.4152064</v>
      </c>
      <c r="AC391" s="440" t="n">
        <v>38</v>
      </c>
      <c r="AD391" s="465"/>
      <c r="AE391" s="550" t="n">
        <v>1300</v>
      </c>
      <c r="AF391" s="550" t="n">
        <v>1619</v>
      </c>
      <c r="AG391" s="465" t="n">
        <v>7.29</v>
      </c>
      <c r="AH391" s="440" t="n">
        <v>503</v>
      </c>
      <c r="AI391" s="744" t="n">
        <f aca="false">AH391*3.2</f>
        <v>1609.6</v>
      </c>
      <c r="AJ391" s="550" t="n">
        <v>4840</v>
      </c>
      <c r="AK391" s="440"/>
      <c r="AL391" s="458" t="n">
        <v>0.6</v>
      </c>
      <c r="AM391" s="465" t="n">
        <v>3.06</v>
      </c>
      <c r="AN391" s="465" t="n">
        <v>35.1</v>
      </c>
      <c r="AO391" s="458" t="n">
        <v>18.6</v>
      </c>
      <c r="AP391" s="458" t="n">
        <v>3.3</v>
      </c>
      <c r="AQ391" s="550"/>
      <c r="AR391" s="745"/>
      <c r="AS391" s="596" t="n">
        <f aca="false">4000/P391*24</f>
        <v>57.1428571428571</v>
      </c>
      <c r="AT391" s="745" t="n">
        <f aca="false">AA391/4400</f>
        <v>2.12321454545454</v>
      </c>
      <c r="AU391" s="746" t="n">
        <f aca="false">AT391/5.6</f>
        <v>0.379145454545454</v>
      </c>
      <c r="AV391" s="451" t="n">
        <f aca="false">1-AH391/R391</f>
        <v>0.746727089627392</v>
      </c>
      <c r="AW391" s="756" t="n">
        <f aca="false">1-AI391/Z391</f>
        <v>0.710545245288448</v>
      </c>
    </row>
    <row r="392" customFormat="false" ht="15.6" hidden="false" customHeight="false" outlineLevel="0" collapsed="false">
      <c r="A392" s="742" t="n">
        <v>43874</v>
      </c>
      <c r="B392" s="516"/>
      <c r="C392" s="404"/>
      <c r="D392" s="731"/>
      <c r="E392" s="406"/>
      <c r="F392" s="406"/>
      <c r="G392" s="688"/>
      <c r="H392" s="404"/>
      <c r="I392" s="405"/>
      <c r="J392" s="406"/>
      <c r="K392" s="406"/>
      <c r="L392" s="408"/>
      <c r="M392" s="408"/>
      <c r="N392" s="408"/>
      <c r="O392" s="409"/>
      <c r="P392" s="550" t="n">
        <v>1680</v>
      </c>
      <c r="Q392" s="439" t="n">
        <v>5.16</v>
      </c>
      <c r="R392" s="406" t="n">
        <v>2020</v>
      </c>
      <c r="S392" s="406" t="n">
        <f aca="false">R392*2.8</f>
        <v>5656</v>
      </c>
      <c r="T392" s="406" t="n">
        <v>5100</v>
      </c>
      <c r="U392" s="668" t="n">
        <v>5.03</v>
      </c>
      <c r="V392" s="451" t="n">
        <f aca="false">U392/$U$6</f>
        <v>0.698611111111111</v>
      </c>
      <c r="W392" s="743" t="n">
        <f aca="false">P392</f>
        <v>1680</v>
      </c>
      <c r="X392" s="451" t="n">
        <f aca="false">W392/$W$6</f>
        <v>0.672</v>
      </c>
      <c r="Y392" s="743" t="n">
        <v>2020</v>
      </c>
      <c r="Z392" s="743" t="n">
        <f aca="false">S392</f>
        <v>5656</v>
      </c>
      <c r="AA392" s="744" t="n">
        <f aca="false">S392*P392/1000</f>
        <v>9502.08</v>
      </c>
      <c r="AB392" s="451" t="n">
        <f aca="false">AA392/$AA$6</f>
        <v>0.422314666666667</v>
      </c>
      <c r="AC392" s="440" t="n">
        <v>38</v>
      </c>
      <c r="AD392" s="465"/>
      <c r="AE392" s="550" t="n">
        <v>1227</v>
      </c>
      <c r="AF392" s="550" t="n">
        <v>1331</v>
      </c>
      <c r="AG392" s="465" t="n">
        <v>7.13</v>
      </c>
      <c r="AH392" s="440" t="n">
        <v>515</v>
      </c>
      <c r="AI392" s="744" t="n">
        <f aca="false">AH392*3.2</f>
        <v>1648</v>
      </c>
      <c r="AJ392" s="550" t="n">
        <v>4750</v>
      </c>
      <c r="AK392" s="440"/>
      <c r="AL392" s="458" t="n">
        <v>0.5</v>
      </c>
      <c r="AM392" s="465" t="n">
        <v>2.71</v>
      </c>
      <c r="AN392" s="465" t="n">
        <v>35.22</v>
      </c>
      <c r="AO392" s="458" t="n">
        <v>20.2</v>
      </c>
      <c r="AP392" s="458" t="n">
        <v>3.5</v>
      </c>
      <c r="AQ392" s="550"/>
      <c r="AR392" s="745"/>
      <c r="AS392" s="596" t="n">
        <f aca="false">4000/P392*24</f>
        <v>57.1428571428571</v>
      </c>
      <c r="AT392" s="745" t="n">
        <f aca="false">AA392/4000</f>
        <v>2.37552</v>
      </c>
      <c r="AU392" s="746" t="n">
        <f aca="false">AT392/$AT$6</f>
        <v>0.4242</v>
      </c>
      <c r="AV392" s="451" t="n">
        <f aca="false">1-AH392/R392</f>
        <v>0.745049504950495</v>
      </c>
      <c r="AW392" s="756" t="n">
        <f aca="false">1-AI392/Z392</f>
        <v>0.708628005657709</v>
      </c>
    </row>
    <row r="393" customFormat="false" ht="15.6" hidden="false" customHeight="false" outlineLevel="0" collapsed="false">
      <c r="A393" s="742" t="n">
        <v>43875</v>
      </c>
      <c r="B393" s="516"/>
      <c r="C393" s="404"/>
      <c r="D393" s="731"/>
      <c r="E393" s="406"/>
      <c r="F393" s="406"/>
      <c r="G393" s="688"/>
      <c r="H393" s="404"/>
      <c r="I393" s="405"/>
      <c r="J393" s="406"/>
      <c r="K393" s="406"/>
      <c r="L393" s="408"/>
      <c r="M393" s="408"/>
      <c r="N393" s="408"/>
      <c r="O393" s="409"/>
      <c r="P393" s="550" t="n">
        <v>1900</v>
      </c>
      <c r="Q393" s="439" t="n">
        <v>5.57</v>
      </c>
      <c r="R393" s="406" t="n">
        <v>1924</v>
      </c>
      <c r="S393" s="406" t="n">
        <f aca="false">R393*2.8</f>
        <v>5387.2</v>
      </c>
      <c r="T393" s="406" t="n">
        <v>5420</v>
      </c>
      <c r="U393" s="668" t="n">
        <v>5.54</v>
      </c>
      <c r="V393" s="451" t="n">
        <f aca="false">U393/$U$6</f>
        <v>0.769444444444444</v>
      </c>
      <c r="W393" s="743" t="n">
        <f aca="false">P393</f>
        <v>1900</v>
      </c>
      <c r="X393" s="451" t="n">
        <f aca="false">W393/$W$6</f>
        <v>0.76</v>
      </c>
      <c r="Y393" s="743" t="n">
        <v>1924</v>
      </c>
      <c r="Z393" s="743" t="n">
        <f aca="false">S393</f>
        <v>5387.2</v>
      </c>
      <c r="AA393" s="744" t="n">
        <f aca="false">S393*P393/1000</f>
        <v>10235.68</v>
      </c>
      <c r="AB393" s="451" t="n">
        <f aca="false">AA393/$AA$6</f>
        <v>0.454919111111111</v>
      </c>
      <c r="AC393" s="440" t="n">
        <v>38</v>
      </c>
      <c r="AD393" s="465"/>
      <c r="AE393" s="550" t="n">
        <v>1594</v>
      </c>
      <c r="AF393" s="550" t="n">
        <v>1641</v>
      </c>
      <c r="AG393" s="465" t="n">
        <v>7.25</v>
      </c>
      <c r="AH393" s="440" t="n">
        <v>510</v>
      </c>
      <c r="AI393" s="744" t="n">
        <f aca="false">AH393*3.2</f>
        <v>1632</v>
      </c>
      <c r="AJ393" s="550" t="n">
        <v>4790</v>
      </c>
      <c r="AK393" s="440"/>
      <c r="AL393" s="458" t="n">
        <v>0.2</v>
      </c>
      <c r="AM393" s="465" t="n">
        <v>2.86</v>
      </c>
      <c r="AN393" s="465" t="n">
        <v>35.96</v>
      </c>
      <c r="AO393" s="458" t="n">
        <v>26</v>
      </c>
      <c r="AP393" s="458" t="n">
        <v>3.6</v>
      </c>
      <c r="AQ393" s="550"/>
      <c r="AR393" s="745"/>
      <c r="AS393" s="596" t="n">
        <f aca="false">4000/P393*24</f>
        <v>50.5263157894737</v>
      </c>
      <c r="AT393" s="745" t="n">
        <f aca="false">AA393/4000</f>
        <v>2.55892</v>
      </c>
      <c r="AU393" s="746" t="n">
        <f aca="false">AT393/$AT$6</f>
        <v>0.45695</v>
      </c>
      <c r="AV393" s="451" t="n">
        <f aca="false">1-AH393/R393</f>
        <v>0.734927234927235</v>
      </c>
      <c r="AW393" s="756" t="n">
        <f aca="false">1-AI393/Z393</f>
        <v>0.697059697059697</v>
      </c>
    </row>
    <row r="394" customFormat="false" ht="15.6" hidden="false" customHeight="false" outlineLevel="0" collapsed="false">
      <c r="A394" s="742" t="n">
        <v>43876</v>
      </c>
      <c r="B394" s="516"/>
      <c r="C394" s="404"/>
      <c r="D394" s="731"/>
      <c r="E394" s="406"/>
      <c r="F394" s="406"/>
      <c r="G394" s="688"/>
      <c r="H394" s="404"/>
      <c r="I394" s="405"/>
      <c r="J394" s="406"/>
      <c r="K394" s="406"/>
      <c r="L394" s="408"/>
      <c r="M394" s="408"/>
      <c r="N394" s="408"/>
      <c r="O394" s="409"/>
      <c r="P394" s="550" t="n">
        <v>1800</v>
      </c>
      <c r="Q394" s="439" t="n">
        <v>6.21</v>
      </c>
      <c r="R394" s="406" t="n">
        <v>2084</v>
      </c>
      <c r="S394" s="406" t="n">
        <f aca="false">R394*2.8</f>
        <v>5835.2</v>
      </c>
      <c r="T394" s="406" t="n">
        <v>5860</v>
      </c>
      <c r="U394" s="668" t="n">
        <v>5.72</v>
      </c>
      <c r="V394" s="451" t="n">
        <f aca="false">U394/$U$6</f>
        <v>0.794444444444444</v>
      </c>
      <c r="W394" s="743" t="n">
        <f aca="false">P394</f>
        <v>1800</v>
      </c>
      <c r="X394" s="451" t="n">
        <f aca="false">W394/$W$6</f>
        <v>0.72</v>
      </c>
      <c r="Y394" s="743" t="n">
        <v>2084</v>
      </c>
      <c r="Z394" s="743" t="n">
        <f aca="false">S394</f>
        <v>5835.2</v>
      </c>
      <c r="AA394" s="744" t="n">
        <f aca="false">S394*P394/1000</f>
        <v>10503.36</v>
      </c>
      <c r="AB394" s="451" t="n">
        <f aca="false">AA394/$AA$6</f>
        <v>0.466816</v>
      </c>
      <c r="AC394" s="440" t="n">
        <v>36</v>
      </c>
      <c r="AD394" s="465"/>
      <c r="AE394" s="550" t="n">
        <v>1570</v>
      </c>
      <c r="AF394" s="550" t="n">
        <v>1566</v>
      </c>
      <c r="AG394" s="465" t="n">
        <v>7.32</v>
      </c>
      <c r="AH394" s="440" t="n">
        <v>515</v>
      </c>
      <c r="AI394" s="744" t="n">
        <f aca="false">AH394*3.2</f>
        <v>1648</v>
      </c>
      <c r="AJ394" s="550" t="n">
        <v>5280</v>
      </c>
      <c r="AK394" s="440"/>
      <c r="AL394" s="458" t="n">
        <v>2</v>
      </c>
      <c r="AM394" s="465" t="n">
        <v>2.79</v>
      </c>
      <c r="AN394" s="465" t="n">
        <v>37.6</v>
      </c>
      <c r="AO394" s="458" t="n">
        <v>18.6</v>
      </c>
      <c r="AP394" s="458" t="n">
        <v>1.7</v>
      </c>
      <c r="AQ394" s="550"/>
      <c r="AR394" s="745"/>
      <c r="AS394" s="596" t="n">
        <f aca="false">4000/P394*24</f>
        <v>53.3333333333333</v>
      </c>
      <c r="AT394" s="745" t="n">
        <f aca="false">AA394/4000</f>
        <v>2.62584</v>
      </c>
      <c r="AU394" s="746" t="n">
        <f aca="false">AT394/$AT$6</f>
        <v>0.4689</v>
      </c>
      <c r="AV394" s="451" t="n">
        <f aca="false">1-AH394/R394</f>
        <v>0.752879078694818</v>
      </c>
      <c r="AW394" s="756" t="n">
        <f aca="false">1-AI394/Z394</f>
        <v>0.717576089936934</v>
      </c>
    </row>
    <row r="395" customFormat="false" ht="15.6" hidden="false" customHeight="false" outlineLevel="0" collapsed="false">
      <c r="A395" s="749" t="n">
        <v>43877</v>
      </c>
      <c r="B395" s="487"/>
      <c r="C395" s="489"/>
      <c r="D395" s="750"/>
      <c r="E395" s="491"/>
      <c r="F395" s="491"/>
      <c r="G395" s="690"/>
      <c r="H395" s="489"/>
      <c r="I395" s="490"/>
      <c r="J395" s="491"/>
      <c r="K395" s="491"/>
      <c r="L395" s="492"/>
      <c r="M395" s="492"/>
      <c r="N395" s="492"/>
      <c r="O395" s="493"/>
      <c r="P395" s="551" t="n">
        <v>1800</v>
      </c>
      <c r="Q395" s="494" t="n">
        <v>6.2</v>
      </c>
      <c r="R395" s="495" t="n">
        <v>2145</v>
      </c>
      <c r="S395" s="491" t="n">
        <f aca="false">R395*2.8</f>
        <v>6006</v>
      </c>
      <c r="T395" s="491" t="n">
        <v>5600</v>
      </c>
      <c r="U395" s="678" t="n">
        <v>5.73</v>
      </c>
      <c r="V395" s="500" t="n">
        <f aca="false">U395/$U$6</f>
        <v>0.795833333333333</v>
      </c>
      <c r="W395" s="751" t="n">
        <f aca="false">P395</f>
        <v>1800</v>
      </c>
      <c r="X395" s="500" t="n">
        <f aca="false">W395/$W$6</f>
        <v>0.72</v>
      </c>
      <c r="Y395" s="751" t="n">
        <v>2145</v>
      </c>
      <c r="Z395" s="751" t="n">
        <f aca="false">S395</f>
        <v>6006</v>
      </c>
      <c r="AA395" s="551" t="n">
        <f aca="false">S395*P395/1000</f>
        <v>10810.8</v>
      </c>
      <c r="AB395" s="500" t="n">
        <f aca="false">AA395/$AA$6</f>
        <v>0.48048</v>
      </c>
      <c r="AC395" s="495" t="n">
        <v>38</v>
      </c>
      <c r="AD395" s="508"/>
      <c r="AE395" s="551" t="n">
        <v>1557</v>
      </c>
      <c r="AF395" s="551" t="n">
        <v>1529</v>
      </c>
      <c r="AG395" s="508" t="n">
        <v>7.32</v>
      </c>
      <c r="AH395" s="495" t="n">
        <v>507</v>
      </c>
      <c r="AI395" s="551" t="n">
        <f aca="false">AH395*3.2</f>
        <v>1622.4</v>
      </c>
      <c r="AJ395" s="551" t="n">
        <v>5390</v>
      </c>
      <c r="AK395" s="495"/>
      <c r="AL395" s="504" t="n">
        <v>2</v>
      </c>
      <c r="AM395" s="508" t="n">
        <v>3.13</v>
      </c>
      <c r="AN395" s="508" t="n">
        <v>41.27</v>
      </c>
      <c r="AO395" s="504" t="n">
        <v>17.8</v>
      </c>
      <c r="AP395" s="504" t="n">
        <v>1</v>
      </c>
      <c r="AQ395" s="551"/>
      <c r="AR395" s="508"/>
      <c r="AS395" s="495" t="n">
        <f aca="false">4000/P395*24</f>
        <v>53.3333333333333</v>
      </c>
      <c r="AT395" s="508" t="n">
        <f aca="false">AA395/4000</f>
        <v>2.7027</v>
      </c>
      <c r="AU395" s="752" t="n">
        <f aca="false">AT395/$AT$6</f>
        <v>0.482625</v>
      </c>
      <c r="AV395" s="500" t="n">
        <f aca="false">1-AH395/R395</f>
        <v>0.763636363636364</v>
      </c>
      <c r="AW395" s="757" t="n">
        <f aca="false">1-AI395/Z395</f>
        <v>0.72987012987013</v>
      </c>
    </row>
    <row r="396" customFormat="false" ht="15.6" hidden="false" customHeight="false" outlineLevel="0" collapsed="false">
      <c r="A396" s="742" t="n">
        <v>43878</v>
      </c>
      <c r="B396" s="516"/>
      <c r="C396" s="404"/>
      <c r="D396" s="407"/>
      <c r="E396" s="406"/>
      <c r="F396" s="406"/>
      <c r="G396" s="688"/>
      <c r="H396" s="404"/>
      <c r="I396" s="405"/>
      <c r="J396" s="406"/>
      <c r="K396" s="406"/>
      <c r="L396" s="408"/>
      <c r="M396" s="408"/>
      <c r="N396" s="408"/>
      <c r="O396" s="409"/>
      <c r="P396" s="550" t="n">
        <v>1800</v>
      </c>
      <c r="Q396" s="439" t="n">
        <v>5.41</v>
      </c>
      <c r="R396" s="440" t="n">
        <v>2043</v>
      </c>
      <c r="S396" s="406" t="n">
        <f aca="false">R396*2.9</f>
        <v>5924.7</v>
      </c>
      <c r="T396" s="406" t="n">
        <v>5310</v>
      </c>
      <c r="U396" s="668" t="n">
        <v>5.42</v>
      </c>
      <c r="V396" s="451" t="n">
        <f aca="false">U396/$U$6</f>
        <v>0.752777777777778</v>
      </c>
      <c r="W396" s="743" t="n">
        <f aca="false">P396</f>
        <v>1800</v>
      </c>
      <c r="X396" s="451" t="n">
        <f aca="false">W396/$W$6</f>
        <v>0.72</v>
      </c>
      <c r="Y396" s="743" t="n">
        <v>2043</v>
      </c>
      <c r="Z396" s="743" t="n">
        <f aca="false">S396</f>
        <v>5924.7</v>
      </c>
      <c r="AA396" s="744" t="n">
        <f aca="false">S396*P396/1000</f>
        <v>10664.46</v>
      </c>
      <c r="AB396" s="451" t="n">
        <f aca="false">AA396/$AA$6</f>
        <v>0.473976</v>
      </c>
      <c r="AC396" s="440" t="n">
        <v>38</v>
      </c>
      <c r="AD396" s="465"/>
      <c r="AE396" s="550" t="n">
        <v>1480</v>
      </c>
      <c r="AF396" s="550" t="n">
        <v>1426</v>
      </c>
      <c r="AG396" s="465" t="n">
        <v>7.27</v>
      </c>
      <c r="AH396" s="440" t="n">
        <v>512</v>
      </c>
      <c r="AI396" s="744" t="n">
        <f aca="false">AH396*3.2</f>
        <v>1638.4</v>
      </c>
      <c r="AJ396" s="550" t="n">
        <v>5440</v>
      </c>
      <c r="AK396" s="440"/>
      <c r="AL396" s="458" t="n">
        <v>3</v>
      </c>
      <c r="AM396" s="465" t="n">
        <v>3.02</v>
      </c>
      <c r="AN396" s="465" t="n">
        <v>40.22</v>
      </c>
      <c r="AO396" s="458" t="n">
        <v>15.3</v>
      </c>
      <c r="AP396" s="458" t="n">
        <v>0.7</v>
      </c>
      <c r="AQ396" s="550"/>
      <c r="AR396" s="745"/>
      <c r="AS396" s="596" t="n">
        <f aca="false">4000/W396*24</f>
        <v>53.3333333333333</v>
      </c>
      <c r="AT396" s="745" t="n">
        <f aca="false">AA396/4000</f>
        <v>2.666115</v>
      </c>
      <c r="AU396" s="746" t="n">
        <f aca="false">AT396/$AT$6</f>
        <v>0.476091964285714</v>
      </c>
      <c r="AV396" s="451" t="n">
        <f aca="false">1-AH396/R396</f>
        <v>0.749388154674498</v>
      </c>
      <c r="AW396" s="756" t="n">
        <f aca="false">1-AI396/Z396</f>
        <v>0.723462791364964</v>
      </c>
    </row>
    <row r="397" customFormat="false" ht="15.6" hidden="false" customHeight="false" outlineLevel="0" collapsed="false">
      <c r="A397" s="742" t="n">
        <v>43879</v>
      </c>
      <c r="B397" s="516"/>
      <c r="C397" s="404"/>
      <c r="D397" s="407"/>
      <c r="E397" s="406"/>
      <c r="F397" s="406"/>
      <c r="G397" s="688"/>
      <c r="H397" s="404"/>
      <c r="I397" s="405"/>
      <c r="J397" s="406"/>
      <c r="K397" s="406"/>
      <c r="L397" s="408"/>
      <c r="M397" s="408"/>
      <c r="N397" s="408"/>
      <c r="O397" s="409"/>
      <c r="P397" s="550" t="n">
        <v>1800</v>
      </c>
      <c r="Q397" s="439" t="n">
        <v>5.11</v>
      </c>
      <c r="R397" s="440" t="n">
        <v>2078</v>
      </c>
      <c r="S397" s="406" t="n">
        <f aca="false">R397*2.9</f>
        <v>6026.2</v>
      </c>
      <c r="T397" s="406" t="n">
        <v>5150</v>
      </c>
      <c r="U397" s="668" t="n">
        <v>5.1</v>
      </c>
      <c r="V397" s="451" t="n">
        <f aca="false">U397/$U$6</f>
        <v>0.708333333333333</v>
      </c>
      <c r="W397" s="743" t="n">
        <f aca="false">P397</f>
        <v>1800</v>
      </c>
      <c r="X397" s="451" t="n">
        <f aca="false">W397/$W$6</f>
        <v>0.72</v>
      </c>
      <c r="Y397" s="743" t="n">
        <v>2078</v>
      </c>
      <c r="Z397" s="743" t="n">
        <f aca="false">S397</f>
        <v>6026.2</v>
      </c>
      <c r="AA397" s="744" t="n">
        <f aca="false">S397*P397/1000</f>
        <v>10847.16</v>
      </c>
      <c r="AB397" s="451" t="n">
        <f aca="false">AA397/$AA$6</f>
        <v>0.482096</v>
      </c>
      <c r="AC397" s="440" t="n">
        <v>38</v>
      </c>
      <c r="AD397" s="465"/>
      <c r="AE397" s="550" t="n">
        <v>1509</v>
      </c>
      <c r="AF397" s="550" t="n">
        <v>1423</v>
      </c>
      <c r="AG397" s="465" t="n">
        <v>7.6</v>
      </c>
      <c r="AH397" s="440" t="n">
        <v>504</v>
      </c>
      <c r="AI397" s="744" t="n">
        <f aca="false">AH397*3.2</f>
        <v>1612.8</v>
      </c>
      <c r="AJ397" s="550" t="n">
        <v>5350</v>
      </c>
      <c r="AK397" s="440"/>
      <c r="AL397" s="458" t="n">
        <v>3</v>
      </c>
      <c r="AM397" s="465" t="n">
        <v>2.95</v>
      </c>
      <c r="AN397" s="465" t="n">
        <v>39.82</v>
      </c>
      <c r="AO397" s="458" t="n">
        <v>15.2</v>
      </c>
      <c r="AP397" s="458" t="n">
        <v>1.2</v>
      </c>
      <c r="AQ397" s="550"/>
      <c r="AR397" s="745"/>
      <c r="AS397" s="596" t="n">
        <f aca="false">4000/W397*24</f>
        <v>53.3333333333333</v>
      </c>
      <c r="AT397" s="745" t="n">
        <f aca="false">AA397/4000</f>
        <v>2.71179</v>
      </c>
      <c r="AU397" s="746" t="n">
        <f aca="false">AT397/$AT$6</f>
        <v>0.484248214285714</v>
      </c>
      <c r="AV397" s="451" t="n">
        <f aca="false">1-AH397/R397</f>
        <v>0.757459095283927</v>
      </c>
      <c r="AW397" s="756" t="n">
        <f aca="false">1-AI397/Z397</f>
        <v>0.732368656865023</v>
      </c>
    </row>
    <row r="398" customFormat="false" ht="15.6" hidden="false" customHeight="false" outlineLevel="0" collapsed="false">
      <c r="A398" s="742" t="n">
        <v>43880</v>
      </c>
      <c r="B398" s="516" t="n">
        <v>1000</v>
      </c>
      <c r="C398" s="404" t="n">
        <v>5.06</v>
      </c>
      <c r="D398" s="407" t="n">
        <f aca="false">E398/2.9</f>
        <v>4006.20689655172</v>
      </c>
      <c r="E398" s="406" t="n">
        <v>11618</v>
      </c>
      <c r="F398" s="406" t="n">
        <v>3388</v>
      </c>
      <c r="G398" s="688" t="n">
        <v>1000</v>
      </c>
      <c r="H398" s="404" t="n">
        <v>8.05</v>
      </c>
      <c r="I398" s="405" t="n">
        <v>34.3</v>
      </c>
      <c r="J398" s="406" t="n">
        <v>170</v>
      </c>
      <c r="K398" s="406" t="n">
        <v>4140</v>
      </c>
      <c r="L398" s="408" t="n">
        <v>18.8</v>
      </c>
      <c r="M398" s="408"/>
      <c r="N398" s="408"/>
      <c r="O398" s="409" t="n">
        <v>65</v>
      </c>
      <c r="P398" s="550"/>
      <c r="Q398" s="439"/>
      <c r="R398" s="406"/>
      <c r="S398" s="406"/>
      <c r="T398" s="406"/>
      <c r="U398" s="668"/>
      <c r="V398" s="451"/>
      <c r="W398" s="743" t="n">
        <f aca="false">G398+B398</f>
        <v>2000</v>
      </c>
      <c r="X398" s="451" t="n">
        <f aca="false">W398/$W$6</f>
        <v>0.8</v>
      </c>
      <c r="Y398" s="743" t="n">
        <f aca="false">Z398/2.9</f>
        <v>2003.10344827586</v>
      </c>
      <c r="Z398" s="743" t="n">
        <f aca="false">E398*0.5</f>
        <v>5809</v>
      </c>
      <c r="AA398" s="744" t="n">
        <f aca="false">E398*0.5*W398/1000</f>
        <v>11618</v>
      </c>
      <c r="AB398" s="451" t="n">
        <f aca="false">AA398/$AA$6</f>
        <v>0.516355555555556</v>
      </c>
      <c r="AC398" s="440" t="n">
        <v>38</v>
      </c>
      <c r="AD398" s="465"/>
      <c r="AE398" s="550" t="n">
        <v>1477</v>
      </c>
      <c r="AF398" s="550" t="n">
        <v>1385</v>
      </c>
      <c r="AG398" s="465" t="n">
        <v>7.59</v>
      </c>
      <c r="AH398" s="440" t="n">
        <v>526</v>
      </c>
      <c r="AI398" s="744" t="n">
        <f aca="false">AH398*3.2</f>
        <v>1683.2</v>
      </c>
      <c r="AJ398" s="550" t="n">
        <v>5220</v>
      </c>
      <c r="AK398" s="440"/>
      <c r="AL398" s="458" t="n">
        <v>4</v>
      </c>
      <c r="AM398" s="465" t="n">
        <v>3.47</v>
      </c>
      <c r="AN398" s="465" t="n">
        <v>47.1</v>
      </c>
      <c r="AO398" s="458" t="n">
        <v>15.2</v>
      </c>
      <c r="AP398" s="458" t="n">
        <v>1.8</v>
      </c>
      <c r="AQ398" s="550"/>
      <c r="AR398" s="745"/>
      <c r="AS398" s="596" t="n">
        <f aca="false">4000/W398*24</f>
        <v>48</v>
      </c>
      <c r="AT398" s="745" t="n">
        <f aca="false">AA398/4000</f>
        <v>2.9045</v>
      </c>
      <c r="AU398" s="746" t="n">
        <f aca="false">AT398/$AT$6</f>
        <v>0.518660714285714</v>
      </c>
      <c r="AV398" s="451" t="n">
        <f aca="false">1-AH398/Y398</f>
        <v>0.737407471165433</v>
      </c>
      <c r="AW398" s="756" t="n">
        <f aca="false">1-AI398/Z398</f>
        <v>0.710242726803236</v>
      </c>
    </row>
    <row r="399" customFormat="false" ht="15.6" hidden="false" customHeight="false" outlineLevel="0" collapsed="false">
      <c r="A399" s="742" t="n">
        <v>43881</v>
      </c>
      <c r="B399" s="516" t="n">
        <v>1100</v>
      </c>
      <c r="C399" s="404" t="n">
        <v>5.04</v>
      </c>
      <c r="D399" s="407" t="n">
        <f aca="false">E399/2.9</f>
        <v>3771.72413793103</v>
      </c>
      <c r="E399" s="406" t="n">
        <v>10938</v>
      </c>
      <c r="F399" s="406" t="n">
        <v>3315</v>
      </c>
      <c r="G399" s="688" t="n">
        <v>1100</v>
      </c>
      <c r="H399" s="404" t="n">
        <v>7.96</v>
      </c>
      <c r="I399" s="405" t="n">
        <v>39</v>
      </c>
      <c r="J399" s="406" t="n">
        <v>190</v>
      </c>
      <c r="K399" s="406" t="n">
        <v>4750</v>
      </c>
      <c r="L399" s="408" t="n">
        <v>24.6</v>
      </c>
      <c r="M399" s="408"/>
      <c r="N399" s="408"/>
      <c r="O399" s="409" t="n">
        <v>80</v>
      </c>
      <c r="P399" s="550"/>
      <c r="Q399" s="439"/>
      <c r="R399" s="406"/>
      <c r="S399" s="406"/>
      <c r="T399" s="406"/>
      <c r="U399" s="668"/>
      <c r="V399" s="451"/>
      <c r="W399" s="743" t="n">
        <f aca="false">G399+B399</f>
        <v>2200</v>
      </c>
      <c r="X399" s="451" t="n">
        <f aca="false">W399/$W$6</f>
        <v>0.88</v>
      </c>
      <c r="Y399" s="743" t="n">
        <f aca="false">Z399/2.9</f>
        <v>1885.86206896552</v>
      </c>
      <c r="Z399" s="743" t="n">
        <f aca="false">E399*0.5</f>
        <v>5469</v>
      </c>
      <c r="AA399" s="744" t="n">
        <f aca="false">E399*0.5*W399/1000</f>
        <v>12031.8</v>
      </c>
      <c r="AB399" s="451" t="n">
        <f aca="false">AA399/$AA$6</f>
        <v>0.534746666666667</v>
      </c>
      <c r="AC399" s="440" t="n">
        <v>38</v>
      </c>
      <c r="AD399" s="465"/>
      <c r="AE399" s="550" t="n">
        <v>1554</v>
      </c>
      <c r="AF399" s="550" t="n">
        <v>1494</v>
      </c>
      <c r="AG399" s="465" t="n">
        <v>7.47</v>
      </c>
      <c r="AH399" s="440" t="n">
        <v>514</v>
      </c>
      <c r="AI399" s="744" t="n">
        <f aca="false">AH399*3.2</f>
        <v>1644.8</v>
      </c>
      <c r="AJ399" s="550" t="n">
        <v>5010</v>
      </c>
      <c r="AK399" s="440"/>
      <c r="AL399" s="458" t="n">
        <v>5</v>
      </c>
      <c r="AM399" s="465" t="n">
        <v>4.39</v>
      </c>
      <c r="AN399" s="465" t="n">
        <v>44.2</v>
      </c>
      <c r="AO399" s="458" t="n">
        <v>18.8</v>
      </c>
      <c r="AP399" s="458" t="n">
        <v>2.5</v>
      </c>
      <c r="AQ399" s="550"/>
      <c r="AR399" s="745"/>
      <c r="AS399" s="596" t="n">
        <f aca="false">4000/W399*24</f>
        <v>43.6363636363636</v>
      </c>
      <c r="AT399" s="745" t="n">
        <f aca="false">AA399/4000</f>
        <v>3.00795</v>
      </c>
      <c r="AU399" s="746" t="n">
        <f aca="false">AT399/$AT$6</f>
        <v>0.537133928571429</v>
      </c>
      <c r="AV399" s="451" t="n">
        <f aca="false">1-AH399/Y399</f>
        <v>0.727445602486744</v>
      </c>
      <c r="AW399" s="756" t="n">
        <f aca="false">1-AI399/Z399</f>
        <v>0.699250319985372</v>
      </c>
    </row>
    <row r="400" customFormat="false" ht="15.6" hidden="false" customHeight="false" outlineLevel="0" collapsed="false">
      <c r="A400" s="742" t="n">
        <v>43882</v>
      </c>
      <c r="B400" s="516" t="n">
        <v>1300</v>
      </c>
      <c r="C400" s="404" t="n">
        <v>5.18</v>
      </c>
      <c r="D400" s="407" t="n">
        <f aca="false">E400/2.9</f>
        <v>3620</v>
      </c>
      <c r="E400" s="406" t="n">
        <v>10498</v>
      </c>
      <c r="F400" s="406" t="n">
        <v>3817</v>
      </c>
      <c r="G400" s="688" t="n">
        <v>1300</v>
      </c>
      <c r="H400" s="404" t="n">
        <v>7.84</v>
      </c>
      <c r="I400" s="405" t="n">
        <v>45</v>
      </c>
      <c r="J400" s="406" t="n">
        <v>235</v>
      </c>
      <c r="K400" s="406" t="n">
        <v>6050</v>
      </c>
      <c r="L400" s="408" t="n">
        <v>26.8</v>
      </c>
      <c r="M400" s="408" t="n">
        <v>19.4</v>
      </c>
      <c r="N400" s="408" t="n">
        <v>1.9</v>
      </c>
      <c r="O400" s="409" t="n">
        <v>83</v>
      </c>
      <c r="P400" s="550"/>
      <c r="Q400" s="439"/>
      <c r="R400" s="406"/>
      <c r="S400" s="406"/>
      <c r="T400" s="406"/>
      <c r="U400" s="668"/>
      <c r="V400" s="451"/>
      <c r="W400" s="743" t="n">
        <f aca="false">G400+B400</f>
        <v>2600</v>
      </c>
      <c r="X400" s="451" t="n">
        <f aca="false">W400/$W$6</f>
        <v>1.04</v>
      </c>
      <c r="Y400" s="743" t="n">
        <f aca="false">Z400/2.9</f>
        <v>1810</v>
      </c>
      <c r="Z400" s="743" t="n">
        <f aca="false">E400*0.5</f>
        <v>5249</v>
      </c>
      <c r="AA400" s="744" t="n">
        <f aca="false">E400*0.5*W400/1000</f>
        <v>13647.4</v>
      </c>
      <c r="AB400" s="451" t="n">
        <f aca="false">AA400/$AA$6</f>
        <v>0.606551111111111</v>
      </c>
      <c r="AC400" s="440" t="n">
        <v>38</v>
      </c>
      <c r="AD400" s="465"/>
      <c r="AE400" s="550" t="n">
        <v>1489</v>
      </c>
      <c r="AF400" s="550" t="n">
        <v>1429</v>
      </c>
      <c r="AG400" s="465" t="n">
        <v>7.63</v>
      </c>
      <c r="AH400" s="440" t="n">
        <v>532</v>
      </c>
      <c r="AI400" s="744" t="n">
        <f aca="false">AH400*3.2</f>
        <v>1702.4</v>
      </c>
      <c r="AJ400" s="550" t="n">
        <v>4990</v>
      </c>
      <c r="AK400" s="440"/>
      <c r="AL400" s="458" t="n">
        <v>15</v>
      </c>
      <c r="AM400" s="465" t="n">
        <v>4.24</v>
      </c>
      <c r="AN400" s="465" t="n">
        <v>35.26</v>
      </c>
      <c r="AO400" s="458" t="n">
        <v>16.4</v>
      </c>
      <c r="AP400" s="458" t="n">
        <v>1.4</v>
      </c>
      <c r="AQ400" s="550"/>
      <c r="AR400" s="745"/>
      <c r="AS400" s="596" t="n">
        <f aca="false">4000/W400*24</f>
        <v>36.9230769230769</v>
      </c>
      <c r="AT400" s="745" t="n">
        <f aca="false">AA400/4000</f>
        <v>3.41185</v>
      </c>
      <c r="AU400" s="746" t="n">
        <f aca="false">AT400/$AT$6</f>
        <v>0.609258928571429</v>
      </c>
      <c r="AV400" s="451" t="n">
        <f aca="false">1-AH400/Y400</f>
        <v>0.706077348066298</v>
      </c>
      <c r="AW400" s="756" t="n">
        <f aca="false">1-AI400/Z400</f>
        <v>0.67567155648695</v>
      </c>
    </row>
    <row r="401" customFormat="false" ht="15.6" hidden="false" customHeight="false" outlineLevel="0" collapsed="false">
      <c r="A401" s="742" t="n">
        <v>43883</v>
      </c>
      <c r="B401" s="516" t="n">
        <v>1300</v>
      </c>
      <c r="C401" s="404" t="n">
        <v>6.19</v>
      </c>
      <c r="D401" s="407" t="n">
        <f aca="false">E401/2.9</f>
        <v>3526.20689655172</v>
      </c>
      <c r="E401" s="406" t="n">
        <v>10226</v>
      </c>
      <c r="F401" s="406" t="n">
        <v>4692</v>
      </c>
      <c r="G401" s="688" t="n">
        <v>1300</v>
      </c>
      <c r="H401" s="404" t="n">
        <v>7.81</v>
      </c>
      <c r="I401" s="405" t="n">
        <v>42</v>
      </c>
      <c r="J401" s="406" t="n">
        <v>239</v>
      </c>
      <c r="K401" s="406" t="n">
        <v>5890</v>
      </c>
      <c r="L401" s="408" t="n">
        <v>27.7</v>
      </c>
      <c r="M401" s="408"/>
      <c r="N401" s="408"/>
      <c r="O401" s="409" t="n">
        <v>107</v>
      </c>
      <c r="P401" s="550"/>
      <c r="Q401" s="439"/>
      <c r="R401" s="406"/>
      <c r="S401" s="406"/>
      <c r="T401" s="406"/>
      <c r="U401" s="668"/>
      <c r="V401" s="451"/>
      <c r="W401" s="743" t="n">
        <f aca="false">G401+B401</f>
        <v>2600</v>
      </c>
      <c r="X401" s="451" t="n">
        <f aca="false">W401/$W$6</f>
        <v>1.04</v>
      </c>
      <c r="Y401" s="743" t="n">
        <f aca="false">Z401/2.9</f>
        <v>1763.10344827586</v>
      </c>
      <c r="Z401" s="743" t="n">
        <f aca="false">E401*0.5</f>
        <v>5113</v>
      </c>
      <c r="AA401" s="744" t="n">
        <f aca="false">E401*0.5*W401/1000</f>
        <v>13293.8</v>
      </c>
      <c r="AB401" s="451" t="n">
        <f aca="false">AA401/$AA$6</f>
        <v>0.590835555555556</v>
      </c>
      <c r="AC401" s="440" t="n">
        <v>38</v>
      </c>
      <c r="AD401" s="465"/>
      <c r="AE401" s="550" t="n">
        <v>1675</v>
      </c>
      <c r="AF401" s="550" t="n">
        <v>1576</v>
      </c>
      <c r="AG401" s="465" t="n">
        <v>7.77</v>
      </c>
      <c r="AH401" s="440" t="n">
        <v>530</v>
      </c>
      <c r="AI401" s="744" t="n">
        <f aca="false">AH401*3.2</f>
        <v>1696</v>
      </c>
      <c r="AJ401" s="550" t="n">
        <v>4750</v>
      </c>
      <c r="AK401" s="440"/>
      <c r="AL401" s="458" t="n">
        <v>15</v>
      </c>
      <c r="AM401" s="465" t="n">
        <v>4.43</v>
      </c>
      <c r="AN401" s="465" t="n">
        <v>32</v>
      </c>
      <c r="AO401" s="458" t="n">
        <v>19.6</v>
      </c>
      <c r="AP401" s="458" t="n">
        <v>1.1</v>
      </c>
      <c r="AQ401" s="550"/>
      <c r="AR401" s="745"/>
      <c r="AS401" s="596" t="n">
        <f aca="false">4000/W401*24</f>
        <v>36.9230769230769</v>
      </c>
      <c r="AT401" s="745" t="n">
        <f aca="false">AA401/4000</f>
        <v>3.32345</v>
      </c>
      <c r="AU401" s="746" t="n">
        <f aca="false">AT401/$AT$6</f>
        <v>0.593473214285714</v>
      </c>
      <c r="AV401" s="451" t="n">
        <f aca="false">1-AH401/Y401</f>
        <v>0.699393702327401</v>
      </c>
      <c r="AW401" s="756" t="n">
        <f aca="false">1-AI401/Z401</f>
        <v>0.668296499119891</v>
      </c>
    </row>
    <row r="402" customFormat="false" ht="15.6" hidden="false" customHeight="false" outlineLevel="0" collapsed="false">
      <c r="A402" s="749" t="n">
        <v>43884</v>
      </c>
      <c r="B402" s="487" t="n">
        <v>1300</v>
      </c>
      <c r="C402" s="489" t="n">
        <v>5.07</v>
      </c>
      <c r="D402" s="750" t="n">
        <f aca="false">E402/2.9</f>
        <v>3642.41379310345</v>
      </c>
      <c r="E402" s="491" t="n">
        <v>10563</v>
      </c>
      <c r="F402" s="491" t="n">
        <v>3832</v>
      </c>
      <c r="G402" s="690" t="n">
        <v>1300</v>
      </c>
      <c r="H402" s="489" t="n">
        <v>7.89</v>
      </c>
      <c r="I402" s="490" t="n">
        <v>45</v>
      </c>
      <c r="J402" s="491" t="n">
        <v>182</v>
      </c>
      <c r="K402" s="491" t="n">
        <v>4950</v>
      </c>
      <c r="L402" s="492" t="n">
        <v>27.5</v>
      </c>
      <c r="M402" s="492"/>
      <c r="N402" s="492"/>
      <c r="O402" s="493" t="n">
        <v>72</v>
      </c>
      <c r="P402" s="551"/>
      <c r="Q402" s="494"/>
      <c r="R402" s="495"/>
      <c r="S402" s="491"/>
      <c r="T402" s="491"/>
      <c r="U402" s="678"/>
      <c r="V402" s="500"/>
      <c r="W402" s="751" t="n">
        <f aca="false">G402+B402</f>
        <v>2600</v>
      </c>
      <c r="X402" s="500" t="n">
        <f aca="false">W402/$W$6</f>
        <v>1.04</v>
      </c>
      <c r="Y402" s="751" t="n">
        <f aca="false">Z402/2.9</f>
        <v>1821.20689655172</v>
      </c>
      <c r="Z402" s="751" t="n">
        <f aca="false">E402*0.5</f>
        <v>5281.5</v>
      </c>
      <c r="AA402" s="551" t="n">
        <f aca="false">E402*0.5*W402/1000</f>
        <v>13731.9</v>
      </c>
      <c r="AB402" s="500" t="n">
        <f aca="false">AA402/$AA$6</f>
        <v>0.610306666666667</v>
      </c>
      <c r="AC402" s="495" t="n">
        <v>38</v>
      </c>
      <c r="AD402" s="508"/>
      <c r="AE402" s="551" t="n">
        <v>1701</v>
      </c>
      <c r="AF402" s="551" t="n">
        <v>1738</v>
      </c>
      <c r="AG402" s="508" t="n">
        <v>7.32</v>
      </c>
      <c r="AH402" s="495" t="n">
        <v>544</v>
      </c>
      <c r="AI402" s="551" t="n">
        <f aca="false">AH402*3.2</f>
        <v>1740.8</v>
      </c>
      <c r="AJ402" s="551" t="n">
        <v>4900</v>
      </c>
      <c r="AK402" s="495"/>
      <c r="AL402" s="504" t="n">
        <v>20</v>
      </c>
      <c r="AM402" s="508" t="n">
        <v>4.22</v>
      </c>
      <c r="AN402" s="508" t="n">
        <v>42.18</v>
      </c>
      <c r="AO402" s="504" t="n">
        <v>18.9</v>
      </c>
      <c r="AP402" s="504" t="n">
        <v>0.8</v>
      </c>
      <c r="AQ402" s="551"/>
      <c r="AR402" s="508"/>
      <c r="AS402" s="495" t="n">
        <f aca="false">4000/W402*24</f>
        <v>36.9230769230769</v>
      </c>
      <c r="AT402" s="508" t="n">
        <f aca="false">AA402/4000</f>
        <v>3.432975</v>
      </c>
      <c r="AU402" s="752" t="n">
        <f aca="false">AT402/$AT$6</f>
        <v>0.61303125</v>
      </c>
      <c r="AV402" s="500" t="n">
        <f aca="false">1-AH402/Y402</f>
        <v>0.701296980024614</v>
      </c>
      <c r="AW402" s="757" t="n">
        <f aca="false">1-AI402/Z402</f>
        <v>0.670396667613367</v>
      </c>
    </row>
    <row r="403" customFormat="false" ht="15.6" hidden="false" customHeight="false" outlineLevel="0" collapsed="false">
      <c r="A403" s="742" t="n">
        <v>43885</v>
      </c>
      <c r="B403" s="516" t="n">
        <v>1080</v>
      </c>
      <c r="C403" s="404" t="n">
        <v>5.5</v>
      </c>
      <c r="D403" s="407" t="n">
        <f aca="false">E403/2.9</f>
        <v>3447.93103448276</v>
      </c>
      <c r="E403" s="406" t="n">
        <v>9999</v>
      </c>
      <c r="F403" s="406" t="n">
        <v>3550</v>
      </c>
      <c r="G403" s="688" t="n">
        <v>1600</v>
      </c>
      <c r="H403" s="404" t="n">
        <v>7.9</v>
      </c>
      <c r="I403" s="405" t="n">
        <v>54</v>
      </c>
      <c r="J403" s="406" t="n">
        <v>205</v>
      </c>
      <c r="K403" s="406" t="n">
        <v>4780</v>
      </c>
      <c r="L403" s="408" t="n">
        <v>40.3</v>
      </c>
      <c r="M403" s="408"/>
      <c r="N403" s="408"/>
      <c r="O403" s="409" t="n">
        <v>92</v>
      </c>
      <c r="P403" s="550"/>
      <c r="Q403" s="439"/>
      <c r="R403" s="440"/>
      <c r="S403" s="406"/>
      <c r="T403" s="406"/>
      <c r="U403" s="668"/>
      <c r="V403" s="451"/>
      <c r="W403" s="743" t="n">
        <f aca="false">G403+B403</f>
        <v>2680</v>
      </c>
      <c r="X403" s="451" t="n">
        <f aca="false">W403/$W$6</f>
        <v>1.072</v>
      </c>
      <c r="Y403" s="743" t="n">
        <f aca="false">Z403/2.9</f>
        <v>1723.96551724138</v>
      </c>
      <c r="Z403" s="743" t="n">
        <f aca="false">E403*0.5</f>
        <v>4999.5</v>
      </c>
      <c r="AA403" s="744" t="n">
        <f aca="false">E403*0.5*W403/1000</f>
        <v>13398.66</v>
      </c>
      <c r="AB403" s="451" t="n">
        <f aca="false">AA403/$AA$6</f>
        <v>0.595496</v>
      </c>
      <c r="AC403" s="440" t="n">
        <v>38</v>
      </c>
      <c r="AD403" s="465"/>
      <c r="AE403" s="550" t="n">
        <v>1873</v>
      </c>
      <c r="AF403" s="550" t="n">
        <v>1677</v>
      </c>
      <c r="AG403" s="465" t="n">
        <v>7.3</v>
      </c>
      <c r="AH403" s="440" t="n">
        <v>577</v>
      </c>
      <c r="AI403" s="744" t="n">
        <f aca="false">AH403*3.2</f>
        <v>1846.4</v>
      </c>
      <c r="AJ403" s="550" t="n">
        <v>4850</v>
      </c>
      <c r="AK403" s="440"/>
      <c r="AL403" s="458" t="n">
        <v>55</v>
      </c>
      <c r="AM403" s="465" t="n">
        <v>5.72</v>
      </c>
      <c r="AN403" s="465" t="n">
        <v>34.24</v>
      </c>
      <c r="AO403" s="458" t="n">
        <v>14.5</v>
      </c>
      <c r="AP403" s="458" t="n">
        <v>1.05</v>
      </c>
      <c r="AQ403" s="550"/>
      <c r="AR403" s="745"/>
      <c r="AS403" s="596" t="n">
        <f aca="false">4000/W403*24</f>
        <v>35.8208955223881</v>
      </c>
      <c r="AT403" s="745" t="n">
        <f aca="false">AA403/4000</f>
        <v>3.349665</v>
      </c>
      <c r="AU403" s="746" t="n">
        <f aca="false">AT403/$AT$6</f>
        <v>0.598154464285714</v>
      </c>
      <c r="AV403" s="451" t="n">
        <f aca="false">1-AH403/Y403</f>
        <v>0.665306530653065</v>
      </c>
      <c r="AW403" s="756" t="n">
        <f aca="false">1-AI403/Z403</f>
        <v>0.630683068306831</v>
      </c>
    </row>
    <row r="404" customFormat="false" ht="15.6" hidden="false" customHeight="false" outlineLevel="0" collapsed="false">
      <c r="A404" s="742" t="n">
        <v>43886</v>
      </c>
      <c r="B404" s="516" t="n">
        <v>1080</v>
      </c>
      <c r="C404" s="404" t="n">
        <v>5.45</v>
      </c>
      <c r="D404" s="407" t="n">
        <f aca="false">E404/2.9</f>
        <v>3350.68965517241</v>
      </c>
      <c r="E404" s="406" t="n">
        <v>9717</v>
      </c>
      <c r="F404" s="406" t="n">
        <v>4770</v>
      </c>
      <c r="G404" s="688" t="n">
        <v>1080</v>
      </c>
      <c r="H404" s="404" t="n">
        <v>7.86</v>
      </c>
      <c r="I404" s="405" t="n">
        <v>47.8</v>
      </c>
      <c r="J404" s="406" t="n">
        <v>198</v>
      </c>
      <c r="K404" s="406" t="n">
        <v>5810</v>
      </c>
      <c r="L404" s="408" t="n">
        <v>31.7</v>
      </c>
      <c r="M404" s="408" t="n">
        <v>23</v>
      </c>
      <c r="N404" s="408" t="n">
        <v>2.3</v>
      </c>
      <c r="O404" s="409" t="n">
        <v>64</v>
      </c>
      <c r="P404" s="550"/>
      <c r="Q404" s="439"/>
      <c r="R404" s="440"/>
      <c r="S404" s="406"/>
      <c r="T404" s="406"/>
      <c r="U404" s="668"/>
      <c r="V404" s="451"/>
      <c r="W404" s="743" t="n">
        <f aca="false">G404+B404</f>
        <v>2160</v>
      </c>
      <c r="X404" s="451" t="n">
        <f aca="false">W404/$W$6</f>
        <v>0.864</v>
      </c>
      <c r="Y404" s="743" t="n">
        <f aca="false">Z404/2.9</f>
        <v>1675.34482758621</v>
      </c>
      <c r="Z404" s="743" t="n">
        <f aca="false">E404*0.5</f>
        <v>4858.5</v>
      </c>
      <c r="AA404" s="744" t="n">
        <f aca="false">E404*0.5*W404/1000</f>
        <v>10494.36</v>
      </c>
      <c r="AB404" s="451" t="n">
        <f aca="false">AA404/$AA$6</f>
        <v>0.466416</v>
      </c>
      <c r="AC404" s="440" t="n">
        <v>38</v>
      </c>
      <c r="AD404" s="465"/>
      <c r="AE404" s="550" t="n">
        <v>1708</v>
      </c>
      <c r="AF404" s="550" t="n">
        <v>1678</v>
      </c>
      <c r="AG404" s="465" t="n">
        <v>7.56</v>
      </c>
      <c r="AH404" s="440" t="n">
        <v>515</v>
      </c>
      <c r="AI404" s="744" t="n">
        <f aca="false">AH404*3.2</f>
        <v>1648</v>
      </c>
      <c r="AJ404" s="550" t="n">
        <v>4750</v>
      </c>
      <c r="AK404" s="440"/>
      <c r="AL404" s="458" t="n">
        <v>30</v>
      </c>
      <c r="AM404" s="465" t="n">
        <v>4.25</v>
      </c>
      <c r="AN404" s="465" t="n">
        <v>34.64</v>
      </c>
      <c r="AO404" s="458" t="n">
        <v>16.7</v>
      </c>
      <c r="AP404" s="458" t="n">
        <v>4.2</v>
      </c>
      <c r="AQ404" s="550"/>
      <c r="AR404" s="745"/>
      <c r="AS404" s="596" t="n">
        <f aca="false">4000/W404*24</f>
        <v>44.4444444444444</v>
      </c>
      <c r="AT404" s="745" t="n">
        <f aca="false">AA404/4000</f>
        <v>2.62359</v>
      </c>
      <c r="AU404" s="746" t="n">
        <f aca="false">AT404/$AT$6</f>
        <v>0.468498214285714</v>
      </c>
      <c r="AV404" s="451" t="n">
        <f aca="false">1-AH404/Y404</f>
        <v>0.692600596892045</v>
      </c>
      <c r="AW404" s="756" t="n">
        <f aca="false">1-AI404/Z404</f>
        <v>0.660800658639498</v>
      </c>
    </row>
    <row r="405" customFormat="false" ht="15.6" hidden="false" customHeight="false" outlineLevel="0" collapsed="false">
      <c r="A405" s="742" t="n">
        <v>43887</v>
      </c>
      <c r="B405" s="516" t="n">
        <v>1080</v>
      </c>
      <c r="C405" s="404" t="n">
        <v>5.55</v>
      </c>
      <c r="D405" s="407" t="n">
        <f aca="false">E405/2.9</f>
        <v>3409.31034482759</v>
      </c>
      <c r="E405" s="406" t="n">
        <v>9887</v>
      </c>
      <c r="F405" s="406" t="n">
        <v>4129</v>
      </c>
      <c r="G405" s="688" t="n">
        <v>1080</v>
      </c>
      <c r="H405" s="404" t="n">
        <v>7.91</v>
      </c>
      <c r="I405" s="405" t="n">
        <v>51</v>
      </c>
      <c r="J405" s="406" t="n">
        <v>192</v>
      </c>
      <c r="K405" s="406" t="n">
        <v>7070</v>
      </c>
      <c r="L405" s="408" t="n">
        <v>37.4</v>
      </c>
      <c r="M405" s="408"/>
      <c r="N405" s="408"/>
      <c r="O405" s="409" t="n">
        <v>76</v>
      </c>
      <c r="P405" s="550"/>
      <c r="Q405" s="439"/>
      <c r="R405" s="406"/>
      <c r="S405" s="406"/>
      <c r="T405" s="406"/>
      <c r="U405" s="668"/>
      <c r="V405" s="451"/>
      <c r="W405" s="743" t="n">
        <f aca="false">G405+B405</f>
        <v>2160</v>
      </c>
      <c r="X405" s="451" t="n">
        <f aca="false">W405/$W$6</f>
        <v>0.864</v>
      </c>
      <c r="Y405" s="743" t="n">
        <f aca="false">Z405/2.9</f>
        <v>1704.65517241379</v>
      </c>
      <c r="Z405" s="743" t="n">
        <f aca="false">E405*0.5</f>
        <v>4943.5</v>
      </c>
      <c r="AA405" s="744" t="n">
        <f aca="false">E405*0.5*W405/1000</f>
        <v>10677.96</v>
      </c>
      <c r="AB405" s="451" t="n">
        <f aca="false">AA405/$AA$6</f>
        <v>0.474576</v>
      </c>
      <c r="AC405" s="440" t="n">
        <v>38</v>
      </c>
      <c r="AD405" s="465"/>
      <c r="AE405" s="550" t="n">
        <v>1391</v>
      </c>
      <c r="AF405" s="550" t="n">
        <v>1387</v>
      </c>
      <c r="AG405" s="465" t="n">
        <v>7.26</v>
      </c>
      <c r="AH405" s="440" t="n">
        <v>472</v>
      </c>
      <c r="AI405" s="744" t="n">
        <f aca="false">AH405*3.2</f>
        <v>1510.4</v>
      </c>
      <c r="AJ405" s="550" t="n">
        <v>4800</v>
      </c>
      <c r="AK405" s="440"/>
      <c r="AL405" s="458" t="n">
        <v>25</v>
      </c>
      <c r="AM405" s="465" t="n">
        <v>4.09</v>
      </c>
      <c r="AN405" s="465" t="n">
        <v>34.58</v>
      </c>
      <c r="AO405" s="458" t="n">
        <v>18.8</v>
      </c>
      <c r="AP405" s="458" t="n">
        <v>5.7</v>
      </c>
      <c r="AQ405" s="550"/>
      <c r="AR405" s="745"/>
      <c r="AS405" s="596" t="n">
        <f aca="false">4000/W405*24</f>
        <v>44.4444444444444</v>
      </c>
      <c r="AT405" s="745" t="n">
        <f aca="false">AA405/4000</f>
        <v>2.66949</v>
      </c>
      <c r="AU405" s="746" t="n">
        <f aca="false">AT405/$AT$6</f>
        <v>0.476694642857143</v>
      </c>
      <c r="AV405" s="451" t="n">
        <f aca="false">1-AH405/Y405</f>
        <v>0.723111156063518</v>
      </c>
      <c r="AW405" s="756" t="n">
        <f aca="false">1-AI405/Z405</f>
        <v>0.694467482552847</v>
      </c>
    </row>
    <row r="406" customFormat="false" ht="15.6" hidden="false" customHeight="false" outlineLevel="0" collapsed="false">
      <c r="A406" s="742" t="n">
        <v>43888</v>
      </c>
      <c r="B406" s="516" t="n">
        <v>1080</v>
      </c>
      <c r="C406" s="404" t="n">
        <v>5.45</v>
      </c>
      <c r="D406" s="407" t="n">
        <f aca="false">E406/2.9</f>
        <v>3774.48275862069</v>
      </c>
      <c r="E406" s="406" t="n">
        <v>10946</v>
      </c>
      <c r="F406" s="406" t="n">
        <v>4673</v>
      </c>
      <c r="G406" s="688" t="n">
        <v>1080</v>
      </c>
      <c r="H406" s="404" t="n">
        <v>7.83</v>
      </c>
      <c r="I406" s="405" t="n">
        <v>49.5</v>
      </c>
      <c r="J406" s="406" t="n">
        <v>166</v>
      </c>
      <c r="K406" s="406" t="n">
        <v>6060</v>
      </c>
      <c r="L406" s="408" t="n">
        <v>35.7</v>
      </c>
      <c r="M406" s="408"/>
      <c r="N406" s="408"/>
      <c r="O406" s="409" t="n">
        <v>110</v>
      </c>
      <c r="P406" s="550"/>
      <c r="Q406" s="439"/>
      <c r="R406" s="406"/>
      <c r="S406" s="406"/>
      <c r="T406" s="406"/>
      <c r="U406" s="668"/>
      <c r="V406" s="451"/>
      <c r="W406" s="743" t="n">
        <f aca="false">G406+B406</f>
        <v>2160</v>
      </c>
      <c r="X406" s="451" t="n">
        <f aca="false">W406/$W$6</f>
        <v>0.864</v>
      </c>
      <c r="Y406" s="743" t="n">
        <f aca="false">Z406/2.9</f>
        <v>1887.24137931034</v>
      </c>
      <c r="Z406" s="743" t="n">
        <f aca="false">E406*0.5</f>
        <v>5473</v>
      </c>
      <c r="AA406" s="744" t="n">
        <f aca="false">E406*0.5*W406/1000</f>
        <v>11821.68</v>
      </c>
      <c r="AB406" s="451" t="n">
        <f aca="false">AA406/$AA$6</f>
        <v>0.525408</v>
      </c>
      <c r="AC406" s="440" t="n">
        <v>38</v>
      </c>
      <c r="AD406" s="465"/>
      <c r="AE406" s="550" t="n">
        <v>1209</v>
      </c>
      <c r="AF406" s="550" t="n">
        <v>1234</v>
      </c>
      <c r="AG406" s="465" t="n">
        <v>7.34</v>
      </c>
      <c r="AH406" s="440" t="n">
        <v>446</v>
      </c>
      <c r="AI406" s="744" t="n">
        <f aca="false">AH406*3.2</f>
        <v>1427.2</v>
      </c>
      <c r="AJ406" s="550" t="n">
        <v>4780</v>
      </c>
      <c r="AK406" s="440"/>
      <c r="AL406" s="458" t="n">
        <v>18</v>
      </c>
      <c r="AM406" s="465" t="n">
        <v>3.69</v>
      </c>
      <c r="AN406" s="465" t="n">
        <v>34.2</v>
      </c>
      <c r="AO406" s="458" t="n">
        <v>19</v>
      </c>
      <c r="AP406" s="458" t="n">
        <v>4.5</v>
      </c>
      <c r="AQ406" s="550"/>
      <c r="AR406" s="745"/>
      <c r="AS406" s="596" t="n">
        <f aca="false">4000/W406*24</f>
        <v>44.4444444444444</v>
      </c>
      <c r="AT406" s="745" t="n">
        <f aca="false">AA406/4000</f>
        <v>2.95542</v>
      </c>
      <c r="AU406" s="746" t="n">
        <f aca="false">AT406/$AT$6</f>
        <v>0.527753571428571</v>
      </c>
      <c r="AV406" s="451" t="n">
        <f aca="false">1-AH406/Y406</f>
        <v>0.763676228759364</v>
      </c>
      <c r="AW406" s="756" t="n">
        <f aca="false">1-AI406/Z406</f>
        <v>0.739228942079298</v>
      </c>
    </row>
    <row r="407" customFormat="false" ht="15.6" hidden="false" customHeight="false" outlineLevel="0" collapsed="false">
      <c r="A407" s="742" t="n">
        <v>43889</v>
      </c>
      <c r="B407" s="516" t="n">
        <v>1080</v>
      </c>
      <c r="C407" s="404" t="n">
        <v>5.32</v>
      </c>
      <c r="D407" s="407" t="n">
        <f aca="false">E407/2.9</f>
        <v>3512.75862068966</v>
      </c>
      <c r="E407" s="406" t="n">
        <v>10187</v>
      </c>
      <c r="F407" s="406" t="n">
        <v>4277</v>
      </c>
      <c r="G407" s="688" t="n">
        <v>1080</v>
      </c>
      <c r="H407" s="404" t="n">
        <v>7.85</v>
      </c>
      <c r="I407" s="405" t="n">
        <v>44.8</v>
      </c>
      <c r="J407" s="406" t="n">
        <v>136</v>
      </c>
      <c r="K407" s="406" t="n">
        <v>5750</v>
      </c>
      <c r="L407" s="408" t="n">
        <v>39</v>
      </c>
      <c r="M407" s="408" t="n">
        <v>20.8</v>
      </c>
      <c r="N407" s="408" t="n">
        <v>1.7</v>
      </c>
      <c r="O407" s="409" t="n">
        <v>93</v>
      </c>
      <c r="P407" s="550"/>
      <c r="Q407" s="439"/>
      <c r="R407" s="406"/>
      <c r="S407" s="406"/>
      <c r="T407" s="406"/>
      <c r="U407" s="668"/>
      <c r="V407" s="451"/>
      <c r="W407" s="743" t="n">
        <f aca="false">G407+B407</f>
        <v>2160</v>
      </c>
      <c r="X407" s="451" t="n">
        <f aca="false">W407/$W$6</f>
        <v>0.864</v>
      </c>
      <c r="Y407" s="743" t="n">
        <f aca="false">Z407/2.9</f>
        <v>1756.37931034483</v>
      </c>
      <c r="Z407" s="743" t="n">
        <f aca="false">E407*0.5</f>
        <v>5093.5</v>
      </c>
      <c r="AA407" s="744" t="n">
        <f aca="false">E407*0.5*W407/1000</f>
        <v>11001.96</v>
      </c>
      <c r="AB407" s="451" t="n">
        <f aca="false">AA407/$AA$6</f>
        <v>0.488976</v>
      </c>
      <c r="AC407" s="440" t="n">
        <v>38</v>
      </c>
      <c r="AD407" s="465"/>
      <c r="AE407" s="550" t="n">
        <v>1259</v>
      </c>
      <c r="AF407" s="550" t="n">
        <v>1271</v>
      </c>
      <c r="AG407" s="465" t="n">
        <v>7.32</v>
      </c>
      <c r="AH407" s="440" t="n">
        <v>450</v>
      </c>
      <c r="AI407" s="744" t="n">
        <f aca="false">AH407*3.2</f>
        <v>1440</v>
      </c>
      <c r="AJ407" s="550" t="n">
        <v>4730</v>
      </c>
      <c r="AK407" s="440"/>
      <c r="AL407" s="458" t="n">
        <v>18</v>
      </c>
      <c r="AM407" s="465" t="n">
        <v>2.41</v>
      </c>
      <c r="AN407" s="465" t="n">
        <v>33.28</v>
      </c>
      <c r="AO407" s="458" t="n">
        <v>16.8</v>
      </c>
      <c r="AP407" s="458" t="n">
        <v>5.8</v>
      </c>
      <c r="AQ407" s="550"/>
      <c r="AR407" s="745"/>
      <c r="AS407" s="596" t="n">
        <f aca="false">4000/W407*24</f>
        <v>44.4444444444444</v>
      </c>
      <c r="AT407" s="745" t="n">
        <f aca="false">AA407/4000</f>
        <v>2.75049</v>
      </c>
      <c r="AU407" s="746" t="n">
        <f aca="false">AT407/$AT$6</f>
        <v>0.491158928571429</v>
      </c>
      <c r="AV407" s="451" t="n">
        <f aca="false">1-AH407/Y407</f>
        <v>0.743791106311966</v>
      </c>
      <c r="AW407" s="756" t="n">
        <f aca="false">1-AI407/Z407</f>
        <v>0.717286737999411</v>
      </c>
    </row>
    <row r="408" customFormat="false" ht="15.6" hidden="false" customHeight="false" outlineLevel="0" collapsed="false">
      <c r="A408" s="742" t="n">
        <v>43890</v>
      </c>
      <c r="B408" s="516" t="n">
        <v>1080</v>
      </c>
      <c r="C408" s="404" t="n">
        <v>5.4</v>
      </c>
      <c r="D408" s="407" t="n">
        <f aca="false">E408/2.9</f>
        <v>3640.68965517241</v>
      </c>
      <c r="E408" s="406" t="n">
        <v>10558</v>
      </c>
      <c r="F408" s="406" t="n">
        <v>5004</v>
      </c>
      <c r="G408" s="688" t="n">
        <v>1080</v>
      </c>
      <c r="H408" s="404" t="n">
        <v>7.6</v>
      </c>
      <c r="I408" s="405" t="n">
        <v>33</v>
      </c>
      <c r="J408" s="406" t="n">
        <v>160</v>
      </c>
      <c r="K408" s="406" t="n">
        <v>6660</v>
      </c>
      <c r="L408" s="408" t="n">
        <v>33.3</v>
      </c>
      <c r="M408" s="408"/>
      <c r="N408" s="408"/>
      <c r="O408" s="409" t="n">
        <v>138</v>
      </c>
      <c r="P408" s="550"/>
      <c r="Q408" s="439"/>
      <c r="R408" s="406"/>
      <c r="S408" s="406"/>
      <c r="T408" s="406"/>
      <c r="U408" s="668"/>
      <c r="V408" s="451"/>
      <c r="W408" s="743" t="n">
        <f aca="false">G408+B408</f>
        <v>2160</v>
      </c>
      <c r="X408" s="451" t="n">
        <f aca="false">W408/$W$6</f>
        <v>0.864</v>
      </c>
      <c r="Y408" s="743" t="n">
        <f aca="false">Z408/2.9</f>
        <v>1820.34482758621</v>
      </c>
      <c r="Z408" s="743" t="n">
        <f aca="false">E408*0.5</f>
        <v>5279</v>
      </c>
      <c r="AA408" s="744" t="n">
        <f aca="false">E408*0.5*W408/1000</f>
        <v>11402.64</v>
      </c>
      <c r="AB408" s="451" t="n">
        <f aca="false">AA408/$AA$6</f>
        <v>0.506784</v>
      </c>
      <c r="AC408" s="440" t="n">
        <v>38</v>
      </c>
      <c r="AD408" s="465"/>
      <c r="AE408" s="550" t="n">
        <v>1181</v>
      </c>
      <c r="AF408" s="550" t="n">
        <v>1241</v>
      </c>
      <c r="AG408" s="465" t="n">
        <v>7.29</v>
      </c>
      <c r="AH408" s="440" t="n">
        <v>411</v>
      </c>
      <c r="AI408" s="744" t="n">
        <f aca="false">AH408*3.2</f>
        <v>1315.2</v>
      </c>
      <c r="AJ408" s="550" t="n">
        <v>5320</v>
      </c>
      <c r="AK408" s="440"/>
      <c r="AL408" s="458" t="n">
        <v>18</v>
      </c>
      <c r="AM408" s="465" t="n">
        <v>4.11</v>
      </c>
      <c r="AN408" s="465" t="n">
        <v>33.92</v>
      </c>
      <c r="AO408" s="458" t="n">
        <v>14.1</v>
      </c>
      <c r="AP408" s="458" t="n">
        <v>5.5</v>
      </c>
      <c r="AQ408" s="550"/>
      <c r="AR408" s="745"/>
      <c r="AS408" s="596" t="n">
        <f aca="false">4000/W408*24</f>
        <v>44.4444444444444</v>
      </c>
      <c r="AT408" s="745" t="n">
        <f aca="false">AA408/4000</f>
        <v>2.85066</v>
      </c>
      <c r="AU408" s="746" t="n">
        <f aca="false">AT408/$AT$6</f>
        <v>0.509046428571429</v>
      </c>
      <c r="AV408" s="451" t="n">
        <f aca="false">1-AH408/Y408</f>
        <v>0.774218602007956</v>
      </c>
      <c r="AW408" s="756" t="n">
        <f aca="false">1-AI408/Z408</f>
        <v>0.750861905663952</v>
      </c>
    </row>
    <row r="409" customFormat="false" ht="15.6" hidden="false" customHeight="false" outlineLevel="0" collapsed="false">
      <c r="A409" s="749" t="n">
        <v>43891</v>
      </c>
      <c r="B409" s="487" t="n">
        <v>1080</v>
      </c>
      <c r="C409" s="489" t="n">
        <v>5.34</v>
      </c>
      <c r="D409" s="750" t="n">
        <f aca="false">E409/2.9</f>
        <v>3431.72413793103</v>
      </c>
      <c r="E409" s="491" t="n">
        <v>9952</v>
      </c>
      <c r="F409" s="491" t="n">
        <v>4806</v>
      </c>
      <c r="G409" s="690" t="n">
        <v>1080</v>
      </c>
      <c r="H409" s="489" t="n">
        <v>7.75</v>
      </c>
      <c r="I409" s="490" t="n">
        <v>36.8</v>
      </c>
      <c r="J409" s="491" t="n">
        <v>161</v>
      </c>
      <c r="K409" s="491" t="n">
        <v>4750</v>
      </c>
      <c r="L409" s="492" t="n">
        <v>29</v>
      </c>
      <c r="M409" s="492"/>
      <c r="N409" s="492"/>
      <c r="O409" s="493" t="n">
        <v>117</v>
      </c>
      <c r="P409" s="551"/>
      <c r="Q409" s="494"/>
      <c r="R409" s="495"/>
      <c r="S409" s="491"/>
      <c r="T409" s="491"/>
      <c r="U409" s="678"/>
      <c r="V409" s="500"/>
      <c r="W409" s="751" t="n">
        <f aca="false">G409+B409</f>
        <v>2160</v>
      </c>
      <c r="X409" s="500" t="n">
        <f aca="false">W409/$W$6</f>
        <v>0.864</v>
      </c>
      <c r="Y409" s="751" t="n">
        <f aca="false">Z409/2.9</f>
        <v>1715.86206896552</v>
      </c>
      <c r="Z409" s="751" t="n">
        <f aca="false">E409*0.5</f>
        <v>4976</v>
      </c>
      <c r="AA409" s="551" t="n">
        <f aca="false">E409*0.5*W409/1000</f>
        <v>10748.16</v>
      </c>
      <c r="AB409" s="500" t="n">
        <f aca="false">AA409/$AA$6</f>
        <v>0.477696</v>
      </c>
      <c r="AC409" s="495" t="n">
        <v>38</v>
      </c>
      <c r="AD409" s="508"/>
      <c r="AE409" s="551" t="n">
        <v>1195</v>
      </c>
      <c r="AF409" s="551" t="n">
        <v>1296</v>
      </c>
      <c r="AG409" s="508" t="n">
        <v>7.54</v>
      </c>
      <c r="AH409" s="495" t="n">
        <v>459</v>
      </c>
      <c r="AI409" s="551" t="n">
        <f aca="false">AH409*3.2</f>
        <v>1468.8</v>
      </c>
      <c r="AJ409" s="551" t="n">
        <v>5220</v>
      </c>
      <c r="AK409" s="495"/>
      <c r="AL409" s="504" t="n">
        <v>15</v>
      </c>
      <c r="AM409" s="508" t="n">
        <v>5.2</v>
      </c>
      <c r="AN409" s="508" t="n">
        <v>35.31</v>
      </c>
      <c r="AO409" s="504" t="n">
        <v>16</v>
      </c>
      <c r="AP409" s="504" t="n">
        <v>6</v>
      </c>
      <c r="AQ409" s="551"/>
      <c r="AR409" s="508"/>
      <c r="AS409" s="495" t="n">
        <f aca="false">4000/W409*24</f>
        <v>44.4444444444444</v>
      </c>
      <c r="AT409" s="508" t="n">
        <f aca="false">AA409/4000</f>
        <v>2.68704</v>
      </c>
      <c r="AU409" s="752" t="n">
        <f aca="false">AT409/$AT$6</f>
        <v>0.479828571428572</v>
      </c>
      <c r="AV409" s="500" t="n">
        <f aca="false">1-AH409/Y409</f>
        <v>0.732495980707395</v>
      </c>
      <c r="AW409" s="757" t="n">
        <f aca="false">1-AI409/Z409</f>
        <v>0.704823151125402</v>
      </c>
    </row>
    <row r="410" customFormat="false" ht="15.6" hidden="false" customHeight="false" outlineLevel="0" collapsed="false">
      <c r="A410" s="742" t="n">
        <v>43892</v>
      </c>
      <c r="B410" s="516" t="n">
        <v>1080</v>
      </c>
      <c r="C410" s="404" t="n">
        <v>5.26</v>
      </c>
      <c r="D410" s="407" t="n">
        <f aca="false">E410/2.9</f>
        <v>3628.96551724138</v>
      </c>
      <c r="E410" s="406" t="n">
        <v>10524</v>
      </c>
      <c r="F410" s="406" t="n">
        <v>4307</v>
      </c>
      <c r="G410" s="688" t="n">
        <v>1080</v>
      </c>
      <c r="H410" s="404" t="n">
        <v>8.03</v>
      </c>
      <c r="I410" s="405" t="n">
        <v>40</v>
      </c>
      <c r="J410" s="406" t="n">
        <v>157</v>
      </c>
      <c r="K410" s="406" t="n">
        <v>8480</v>
      </c>
      <c r="L410" s="408" t="n">
        <v>28.6</v>
      </c>
      <c r="M410" s="408"/>
      <c r="N410" s="408"/>
      <c r="O410" s="409" t="n">
        <v>98</v>
      </c>
      <c r="P410" s="550"/>
      <c r="Q410" s="439"/>
      <c r="R410" s="440"/>
      <c r="S410" s="406"/>
      <c r="T410" s="406"/>
      <c r="U410" s="668"/>
      <c r="V410" s="451"/>
      <c r="W410" s="743" t="n">
        <f aca="false">G410+B410</f>
        <v>2160</v>
      </c>
      <c r="X410" s="451" t="n">
        <f aca="false">W410/$W$6</f>
        <v>0.864</v>
      </c>
      <c r="Y410" s="743" t="n">
        <f aca="false">Z410/2.9</f>
        <v>1814.48275862069</v>
      </c>
      <c r="Z410" s="743" t="n">
        <f aca="false">E410*0.5</f>
        <v>5262</v>
      </c>
      <c r="AA410" s="744" t="n">
        <f aca="false">E410*0.5*W410/1000</f>
        <v>11365.92</v>
      </c>
      <c r="AB410" s="451" t="n">
        <f aca="false">AA410/$AA$6</f>
        <v>0.505152</v>
      </c>
      <c r="AC410" s="440" t="n">
        <v>38</v>
      </c>
      <c r="AD410" s="465"/>
      <c r="AE410" s="550" t="n">
        <v>1253</v>
      </c>
      <c r="AF410" s="550" t="n">
        <v>1717</v>
      </c>
      <c r="AG410" s="465" t="n">
        <v>7.44</v>
      </c>
      <c r="AH410" s="440" t="n">
        <v>493</v>
      </c>
      <c r="AI410" s="744" t="n">
        <f aca="false">AH410*3.2</f>
        <v>1577.6</v>
      </c>
      <c r="AJ410" s="550" t="n">
        <v>5410</v>
      </c>
      <c r="AK410" s="440"/>
      <c r="AL410" s="458" t="n">
        <v>12</v>
      </c>
      <c r="AM410" s="465" t="n">
        <v>5.48</v>
      </c>
      <c r="AN410" s="465" t="n">
        <v>36.42</v>
      </c>
      <c r="AO410" s="458" t="n">
        <v>15.8</v>
      </c>
      <c r="AP410" s="458" t="n">
        <v>5.6</v>
      </c>
      <c r="AQ410" s="550"/>
      <c r="AR410" s="745"/>
      <c r="AS410" s="596" t="n">
        <f aca="false">4000/W410*24</f>
        <v>44.4444444444444</v>
      </c>
      <c r="AT410" s="745" t="n">
        <f aca="false">AA410/4000</f>
        <v>2.84148</v>
      </c>
      <c r="AU410" s="746" t="n">
        <f aca="false">AT410/$AT$6</f>
        <v>0.507407142857143</v>
      </c>
      <c r="AV410" s="451" t="n">
        <f aca="false">1-AH410/Y410</f>
        <v>0.728297225389586</v>
      </c>
      <c r="AW410" s="756" t="n">
        <f aca="false">1-AI410/Z410</f>
        <v>0.700190041809198</v>
      </c>
    </row>
    <row r="411" customFormat="false" ht="15.6" hidden="false" customHeight="false" outlineLevel="0" collapsed="false">
      <c r="A411" s="742" t="n">
        <v>43893</v>
      </c>
      <c r="B411" s="516" t="n">
        <v>1080</v>
      </c>
      <c r="C411" s="404" t="n">
        <v>5.21</v>
      </c>
      <c r="D411" s="407" t="n">
        <f aca="false">E411/2.9</f>
        <v>3668.96551724138</v>
      </c>
      <c r="E411" s="406" t="n">
        <v>10640</v>
      </c>
      <c r="F411" s="406" t="n">
        <v>4071</v>
      </c>
      <c r="G411" s="688" t="n">
        <v>1080</v>
      </c>
      <c r="H411" s="404" t="n">
        <v>8.21</v>
      </c>
      <c r="I411" s="405" t="n">
        <v>41.5</v>
      </c>
      <c r="J411" s="406" t="n">
        <v>168</v>
      </c>
      <c r="K411" s="406" t="n">
        <v>7220</v>
      </c>
      <c r="L411" s="408" t="n">
        <v>31</v>
      </c>
      <c r="M411" s="408" t="n">
        <v>20.4</v>
      </c>
      <c r="N411" s="408" t="n">
        <v>2.1</v>
      </c>
      <c r="O411" s="409" t="n">
        <v>73</v>
      </c>
      <c r="P411" s="550"/>
      <c r="Q411" s="439"/>
      <c r="R411" s="440"/>
      <c r="S411" s="406"/>
      <c r="T411" s="406"/>
      <c r="U411" s="668"/>
      <c r="V411" s="451"/>
      <c r="W411" s="743" t="n">
        <f aca="false">G411+B411</f>
        <v>2160</v>
      </c>
      <c r="X411" s="451" t="n">
        <f aca="false">W411/$W$6</f>
        <v>0.864</v>
      </c>
      <c r="Y411" s="743" t="n">
        <f aca="false">Z411/2.9</f>
        <v>1834.48275862069</v>
      </c>
      <c r="Z411" s="743" t="n">
        <f aca="false">E411*0.5</f>
        <v>5320</v>
      </c>
      <c r="AA411" s="744" t="n">
        <f aca="false">E411*0.5*W411/1000</f>
        <v>11491.2</v>
      </c>
      <c r="AB411" s="451" t="n">
        <f aca="false">AA411/$AA$6</f>
        <v>0.51072</v>
      </c>
      <c r="AC411" s="440" t="n">
        <v>38</v>
      </c>
      <c r="AD411" s="465"/>
      <c r="AE411" s="550" t="n">
        <v>1076</v>
      </c>
      <c r="AF411" s="550" t="n">
        <v>1538</v>
      </c>
      <c r="AG411" s="465" t="n">
        <v>7.65</v>
      </c>
      <c r="AH411" s="440" t="n">
        <v>485</v>
      </c>
      <c r="AI411" s="744" t="n">
        <f aca="false">AH411*3.2</f>
        <v>1552</v>
      </c>
      <c r="AJ411" s="550" t="n">
        <v>5630</v>
      </c>
      <c r="AK411" s="440"/>
      <c r="AL411" s="458" t="n">
        <v>12</v>
      </c>
      <c r="AM411" s="465" t="n">
        <v>4.68</v>
      </c>
      <c r="AN411" s="465" t="n">
        <v>37.2</v>
      </c>
      <c r="AO411" s="458" t="n">
        <v>18.2</v>
      </c>
      <c r="AP411" s="458" t="n">
        <v>5.6</v>
      </c>
      <c r="AQ411" s="550"/>
      <c r="AR411" s="745"/>
      <c r="AS411" s="596" t="n">
        <f aca="false">4000/W411*24</f>
        <v>44.4444444444444</v>
      </c>
      <c r="AT411" s="745" t="n">
        <f aca="false">AA411/4000</f>
        <v>2.8728</v>
      </c>
      <c r="AU411" s="746" t="n">
        <f aca="false">AT411/$AT$6</f>
        <v>0.513</v>
      </c>
      <c r="AV411" s="451" t="n">
        <f aca="false">1-AH411/Y411</f>
        <v>0.73562030075188</v>
      </c>
      <c r="AW411" s="756" t="n">
        <f aca="false">1-AI411/Z411</f>
        <v>0.708270676691729</v>
      </c>
    </row>
    <row r="412" customFormat="false" ht="15.6" hidden="false" customHeight="false" outlineLevel="0" collapsed="false">
      <c r="A412" s="742" t="n">
        <v>43894</v>
      </c>
      <c r="B412" s="516" t="n">
        <v>1080</v>
      </c>
      <c r="C412" s="404" t="n">
        <v>5.35</v>
      </c>
      <c r="D412" s="407" t="n">
        <f aca="false">E412/2.9</f>
        <v>3348.96551724138</v>
      </c>
      <c r="E412" s="406" t="n">
        <v>9712</v>
      </c>
      <c r="F412" s="406" t="n">
        <v>5053</v>
      </c>
      <c r="G412" s="688" t="n">
        <v>1080</v>
      </c>
      <c r="H412" s="404" t="n">
        <v>7.92</v>
      </c>
      <c r="I412" s="405" t="n">
        <v>50</v>
      </c>
      <c r="J412" s="406" t="n">
        <v>186</v>
      </c>
      <c r="K412" s="406" t="n">
        <v>6300</v>
      </c>
      <c r="L412" s="408" t="n">
        <v>39.2</v>
      </c>
      <c r="M412" s="408"/>
      <c r="N412" s="408"/>
      <c r="O412" s="409" t="n">
        <v>82</v>
      </c>
      <c r="P412" s="550"/>
      <c r="Q412" s="439"/>
      <c r="R412" s="406"/>
      <c r="S412" s="406"/>
      <c r="T412" s="406"/>
      <c r="U412" s="668"/>
      <c r="V412" s="451"/>
      <c r="W412" s="743" t="n">
        <f aca="false">G412+B412</f>
        <v>2160</v>
      </c>
      <c r="X412" s="451" t="n">
        <f aca="false">W412/$W$6</f>
        <v>0.864</v>
      </c>
      <c r="Y412" s="743" t="n">
        <f aca="false">Z412/2.9</f>
        <v>1674.48275862069</v>
      </c>
      <c r="Z412" s="743" t="n">
        <f aca="false">E412*0.5</f>
        <v>4856</v>
      </c>
      <c r="AA412" s="744" t="n">
        <f aca="false">E412*0.5*W412/1000</f>
        <v>10488.96</v>
      </c>
      <c r="AB412" s="451" t="n">
        <f aca="false">AA412/$AA$6</f>
        <v>0.466176</v>
      </c>
      <c r="AC412" s="440" t="n">
        <v>38</v>
      </c>
      <c r="AD412" s="465"/>
      <c r="AE412" s="550" t="n">
        <v>1474</v>
      </c>
      <c r="AF412" s="550" t="n">
        <v>1474</v>
      </c>
      <c r="AG412" s="465" t="n">
        <v>7.56</v>
      </c>
      <c r="AH412" s="440" t="n">
        <v>462</v>
      </c>
      <c r="AI412" s="744" t="n">
        <f aca="false">AH412*3.2</f>
        <v>1478.4</v>
      </c>
      <c r="AJ412" s="550" t="n">
        <v>5690</v>
      </c>
      <c r="AK412" s="440"/>
      <c r="AL412" s="458" t="n">
        <v>10</v>
      </c>
      <c r="AM412" s="465" t="n">
        <v>3.82</v>
      </c>
      <c r="AN412" s="465" t="n">
        <v>34.84</v>
      </c>
      <c r="AO412" s="458" t="n">
        <v>20.6</v>
      </c>
      <c r="AP412" s="458" t="n">
        <v>6.1</v>
      </c>
      <c r="AQ412" s="550"/>
      <c r="AR412" s="745"/>
      <c r="AS412" s="596" t="n">
        <f aca="false">4000/W412*24</f>
        <v>44.4444444444444</v>
      </c>
      <c r="AT412" s="745" t="n">
        <f aca="false">AA412/4000</f>
        <v>2.62224</v>
      </c>
      <c r="AU412" s="746" t="n">
        <f aca="false">AT412/$AT$6</f>
        <v>0.468257142857143</v>
      </c>
      <c r="AV412" s="451" t="n">
        <f aca="false">1-AH412/Y412</f>
        <v>0.724093904448105</v>
      </c>
      <c r="AW412" s="756" t="n">
        <f aca="false">1-AI412/Z412</f>
        <v>0.695551894563427</v>
      </c>
    </row>
    <row r="413" customFormat="false" ht="15.6" hidden="false" customHeight="false" outlineLevel="0" collapsed="false">
      <c r="A413" s="742" t="n">
        <v>43895</v>
      </c>
      <c r="B413" s="516" t="n">
        <v>1080</v>
      </c>
      <c r="C413" s="404" t="n">
        <v>5.31</v>
      </c>
      <c r="D413" s="407" t="n">
        <f aca="false">E413/2.9</f>
        <v>3278.62068965517</v>
      </c>
      <c r="E413" s="406" t="n">
        <v>9508</v>
      </c>
      <c r="F413" s="406" t="n">
        <v>4272</v>
      </c>
      <c r="G413" s="688" t="n">
        <v>1080</v>
      </c>
      <c r="H413" s="404" t="n">
        <v>7.99</v>
      </c>
      <c r="I413" s="405" t="n">
        <v>48.5</v>
      </c>
      <c r="J413" s="406" t="n">
        <v>192</v>
      </c>
      <c r="K413" s="406" t="n">
        <v>7830</v>
      </c>
      <c r="L413" s="408" t="n">
        <v>39.8</v>
      </c>
      <c r="M413" s="408"/>
      <c r="N413" s="408"/>
      <c r="O413" s="409" t="n">
        <v>88</v>
      </c>
      <c r="P413" s="550"/>
      <c r="Q413" s="439"/>
      <c r="R413" s="406"/>
      <c r="S413" s="406"/>
      <c r="T413" s="406"/>
      <c r="U413" s="668"/>
      <c r="V413" s="451"/>
      <c r="W413" s="743" t="n">
        <f aca="false">G413+B413</f>
        <v>2160</v>
      </c>
      <c r="X413" s="451" t="n">
        <f aca="false">W413/$W$6</f>
        <v>0.864</v>
      </c>
      <c r="Y413" s="743" t="n">
        <f aca="false">Z413/2.9</f>
        <v>1639.31034482759</v>
      </c>
      <c r="Z413" s="743" t="n">
        <f aca="false">E413*0.5</f>
        <v>4754</v>
      </c>
      <c r="AA413" s="744" t="n">
        <f aca="false">E413*0.5*W413/1000</f>
        <v>10268.64</v>
      </c>
      <c r="AB413" s="451" t="n">
        <f aca="false">AA413/$AA$6</f>
        <v>0.456384</v>
      </c>
      <c r="AC413" s="440" t="n">
        <v>38</v>
      </c>
      <c r="AD413" s="465"/>
      <c r="AE413" s="550" t="n">
        <v>1485</v>
      </c>
      <c r="AF413" s="550" t="n">
        <v>1435</v>
      </c>
      <c r="AG413" s="465" t="n">
        <v>7.62</v>
      </c>
      <c r="AH413" s="440" t="n">
        <v>492</v>
      </c>
      <c r="AI413" s="744" t="n">
        <f aca="false">AH413*3.2</f>
        <v>1574.4</v>
      </c>
      <c r="AJ413" s="550" t="n">
        <v>6210</v>
      </c>
      <c r="AK413" s="440"/>
      <c r="AL413" s="458" t="n">
        <v>10</v>
      </c>
      <c r="AM413" s="465" t="n">
        <v>3.42</v>
      </c>
      <c r="AN413" s="465" t="n">
        <v>41</v>
      </c>
      <c r="AO413" s="458" t="n">
        <v>18.2</v>
      </c>
      <c r="AP413" s="458" t="n">
        <v>8.3</v>
      </c>
      <c r="AQ413" s="550"/>
      <c r="AR413" s="745"/>
      <c r="AS413" s="596" t="n">
        <f aca="false">4000/W413*24</f>
        <v>44.4444444444444</v>
      </c>
      <c r="AT413" s="745" t="n">
        <f aca="false">AA413/4000</f>
        <v>2.56716</v>
      </c>
      <c r="AU413" s="746" t="n">
        <f aca="false">AT413/$AT$6</f>
        <v>0.458421428571429</v>
      </c>
      <c r="AV413" s="451" t="n">
        <f aca="false">1-AH413/Y413</f>
        <v>0.699873790492217</v>
      </c>
      <c r="AW413" s="756" t="n">
        <f aca="false">1-AI413/Z413</f>
        <v>0.668826251577619</v>
      </c>
    </row>
    <row r="414" customFormat="false" ht="15.6" hidden="false" customHeight="false" outlineLevel="0" collapsed="false">
      <c r="A414" s="742" t="n">
        <v>43896</v>
      </c>
      <c r="B414" s="516" t="n">
        <v>1080</v>
      </c>
      <c r="C414" s="404" t="n">
        <v>5.35</v>
      </c>
      <c r="D414" s="407" t="n">
        <f aca="false">E414/2.9</f>
        <v>3711.72413793103</v>
      </c>
      <c r="E414" s="406" t="n">
        <v>10764</v>
      </c>
      <c r="F414" s="406" t="n">
        <v>4380</v>
      </c>
      <c r="G414" s="688" t="n">
        <v>1080</v>
      </c>
      <c r="H414" s="404" t="n">
        <v>7.95</v>
      </c>
      <c r="I414" s="405" t="n">
        <v>47.6</v>
      </c>
      <c r="J414" s="406" t="n">
        <v>197</v>
      </c>
      <c r="K414" s="406" t="n">
        <v>7500</v>
      </c>
      <c r="L414" s="408" t="n">
        <v>41</v>
      </c>
      <c r="M414" s="408" t="n">
        <v>24.8</v>
      </c>
      <c r="N414" s="408" t="n">
        <v>2.6</v>
      </c>
      <c r="O414" s="409" t="n">
        <v>84</v>
      </c>
      <c r="P414" s="550"/>
      <c r="Q414" s="439"/>
      <c r="R414" s="406"/>
      <c r="S414" s="406"/>
      <c r="T414" s="406"/>
      <c r="U414" s="668"/>
      <c r="V414" s="451"/>
      <c r="W414" s="743" t="n">
        <f aca="false">G414+B414</f>
        <v>2160</v>
      </c>
      <c r="X414" s="451" t="n">
        <f aca="false">W414/$W$6</f>
        <v>0.864</v>
      </c>
      <c r="Y414" s="743" t="n">
        <f aca="false">Z414/2.9</f>
        <v>1855.86206896552</v>
      </c>
      <c r="Z414" s="743" t="n">
        <f aca="false">E414*0.5</f>
        <v>5382</v>
      </c>
      <c r="AA414" s="744" t="n">
        <f aca="false">E414*0.5*W414/1000</f>
        <v>11625.12</v>
      </c>
      <c r="AB414" s="451" t="n">
        <f aca="false">AA414/$AA$6</f>
        <v>0.516672</v>
      </c>
      <c r="AC414" s="440" t="n">
        <v>38</v>
      </c>
      <c r="AD414" s="465"/>
      <c r="AE414" s="550" t="n">
        <v>1306</v>
      </c>
      <c r="AF414" s="550" t="n">
        <v>1332</v>
      </c>
      <c r="AG414" s="465" t="n">
        <v>7.42</v>
      </c>
      <c r="AH414" s="440" t="n">
        <v>473</v>
      </c>
      <c r="AI414" s="744" t="n">
        <f aca="false">AH414*3.2</f>
        <v>1513.6</v>
      </c>
      <c r="AJ414" s="550" t="n">
        <v>6420</v>
      </c>
      <c r="AK414" s="440"/>
      <c r="AL414" s="458" t="n">
        <v>10</v>
      </c>
      <c r="AM414" s="465" t="n">
        <v>3.62</v>
      </c>
      <c r="AN414" s="465" t="n">
        <v>44.36</v>
      </c>
      <c r="AO414" s="458" t="n">
        <v>20.8</v>
      </c>
      <c r="AP414" s="458" t="n">
        <v>5.5</v>
      </c>
      <c r="AQ414" s="550"/>
      <c r="AR414" s="745"/>
      <c r="AS414" s="596" t="n">
        <f aca="false">4000/W414*24</f>
        <v>44.4444444444444</v>
      </c>
      <c r="AT414" s="745" t="n">
        <f aca="false">AA414/4000</f>
        <v>2.90628</v>
      </c>
      <c r="AU414" s="746" t="n">
        <f aca="false">AT414/$AT$6</f>
        <v>0.518978571428571</v>
      </c>
      <c r="AV414" s="451" t="n">
        <f aca="false">1-AH414/Y414</f>
        <v>0.745131921218878</v>
      </c>
      <c r="AW414" s="756" t="n">
        <f aca="false">1-AI414/Z414</f>
        <v>0.718766257896693</v>
      </c>
    </row>
    <row r="415" customFormat="false" ht="15.6" hidden="false" customHeight="false" outlineLevel="0" collapsed="false">
      <c r="A415" s="742" t="n">
        <v>43897</v>
      </c>
      <c r="B415" s="516" t="n">
        <v>1080</v>
      </c>
      <c r="C415" s="404" t="n">
        <v>5.23</v>
      </c>
      <c r="D415" s="407" t="n">
        <f aca="false">E415/2.9</f>
        <v>3628.27586206897</v>
      </c>
      <c r="E415" s="406" t="n">
        <v>10522</v>
      </c>
      <c r="F415" s="406" t="n">
        <v>3760</v>
      </c>
      <c r="G415" s="688" t="n">
        <v>1080</v>
      </c>
      <c r="H415" s="404" t="n">
        <v>7.78</v>
      </c>
      <c r="I415" s="405" t="n">
        <v>42.4</v>
      </c>
      <c r="J415" s="406" t="n">
        <v>190</v>
      </c>
      <c r="K415" s="406" t="n">
        <v>8620</v>
      </c>
      <c r="L415" s="408" t="n">
        <v>29</v>
      </c>
      <c r="M415" s="408"/>
      <c r="N415" s="408"/>
      <c r="O415" s="409" t="n">
        <v>86</v>
      </c>
      <c r="P415" s="550"/>
      <c r="Q415" s="439"/>
      <c r="R415" s="406"/>
      <c r="S415" s="406"/>
      <c r="T415" s="406"/>
      <c r="U415" s="668"/>
      <c r="V415" s="451"/>
      <c r="W415" s="743" t="n">
        <f aca="false">G415+B415</f>
        <v>2160</v>
      </c>
      <c r="X415" s="451" t="n">
        <f aca="false">W415/$W$6</f>
        <v>0.864</v>
      </c>
      <c r="Y415" s="743" t="n">
        <f aca="false">Z415/2.9</f>
        <v>1814.13793103448</v>
      </c>
      <c r="Z415" s="743" t="n">
        <f aca="false">E415*0.5</f>
        <v>5261</v>
      </c>
      <c r="AA415" s="744" t="n">
        <f aca="false">E415*0.5*W415/1000</f>
        <v>11363.76</v>
      </c>
      <c r="AB415" s="451" t="n">
        <f aca="false">AA415/$AA$6</f>
        <v>0.505056</v>
      </c>
      <c r="AC415" s="440" t="n">
        <v>38</v>
      </c>
      <c r="AD415" s="465"/>
      <c r="AE415" s="550" t="n">
        <v>1447</v>
      </c>
      <c r="AF415" s="550" t="n">
        <v>1485</v>
      </c>
      <c r="AG415" s="465" t="n">
        <v>7.46</v>
      </c>
      <c r="AH415" s="440" t="n">
        <v>487</v>
      </c>
      <c r="AI415" s="744" t="n">
        <f aca="false">AH415*3.2</f>
        <v>1558.4</v>
      </c>
      <c r="AJ415" s="550" t="n">
        <v>6530</v>
      </c>
      <c r="AK415" s="440"/>
      <c r="AL415" s="458" t="n">
        <v>10</v>
      </c>
      <c r="AM415" s="465" t="n">
        <v>3.21</v>
      </c>
      <c r="AN415" s="465" t="n">
        <v>44.42</v>
      </c>
      <c r="AO415" s="458" t="n">
        <v>19.8</v>
      </c>
      <c r="AP415" s="458" t="n">
        <v>3.9</v>
      </c>
      <c r="AQ415" s="550"/>
      <c r="AR415" s="745"/>
      <c r="AS415" s="596" t="n">
        <f aca="false">4000/W415*24</f>
        <v>44.4444444444444</v>
      </c>
      <c r="AT415" s="745" t="n">
        <f aca="false">AA415/4000</f>
        <v>2.84094</v>
      </c>
      <c r="AU415" s="746" t="n">
        <f aca="false">AT415/$AT$6</f>
        <v>0.507310714285714</v>
      </c>
      <c r="AV415" s="451" t="n">
        <f aca="false">1-AH415/Y415</f>
        <v>0.731552936704049</v>
      </c>
      <c r="AW415" s="756" t="n">
        <f aca="false">1-AI415/Z415</f>
        <v>0.703782550845847</v>
      </c>
    </row>
    <row r="416" customFormat="false" ht="15.6" hidden="false" customHeight="false" outlineLevel="0" collapsed="false">
      <c r="A416" s="749" t="n">
        <v>43898</v>
      </c>
      <c r="B416" s="487" t="n">
        <v>1080</v>
      </c>
      <c r="C416" s="489" t="n">
        <v>5.32</v>
      </c>
      <c r="D416" s="750" t="n">
        <f aca="false">E416/2.9</f>
        <v>3434.48275862069</v>
      </c>
      <c r="E416" s="491" t="n">
        <v>9960</v>
      </c>
      <c r="F416" s="491" t="n">
        <v>3570</v>
      </c>
      <c r="G416" s="690" t="n">
        <v>1080</v>
      </c>
      <c r="H416" s="489" t="n">
        <v>8.08</v>
      </c>
      <c r="I416" s="490" t="n">
        <v>45.5</v>
      </c>
      <c r="J416" s="491" t="n">
        <v>205</v>
      </c>
      <c r="K416" s="491" t="n">
        <v>6930</v>
      </c>
      <c r="L416" s="492" t="n">
        <v>28.6</v>
      </c>
      <c r="M416" s="492"/>
      <c r="N416" s="492"/>
      <c r="O416" s="493" t="n">
        <v>70</v>
      </c>
      <c r="P416" s="551"/>
      <c r="Q416" s="494"/>
      <c r="R416" s="495"/>
      <c r="S416" s="491"/>
      <c r="T416" s="491"/>
      <c r="U416" s="678"/>
      <c r="V416" s="500"/>
      <c r="W416" s="751" t="n">
        <f aca="false">G416+B416</f>
        <v>2160</v>
      </c>
      <c r="X416" s="500" t="n">
        <f aca="false">W416/$W$6</f>
        <v>0.864</v>
      </c>
      <c r="Y416" s="751" t="n">
        <f aca="false">Z416/2.9</f>
        <v>1717.24137931034</v>
      </c>
      <c r="Z416" s="751" t="n">
        <f aca="false">E416*0.5</f>
        <v>4980</v>
      </c>
      <c r="AA416" s="551" t="n">
        <f aca="false">E416*0.5*W416/1000</f>
        <v>10756.8</v>
      </c>
      <c r="AB416" s="500" t="n">
        <f aca="false">AA416/$AA$6</f>
        <v>0.47808</v>
      </c>
      <c r="AC416" s="495" t="n">
        <v>38</v>
      </c>
      <c r="AD416" s="508"/>
      <c r="AE416" s="551" t="n">
        <v>1346</v>
      </c>
      <c r="AF416" s="551" t="n">
        <v>1373</v>
      </c>
      <c r="AG416" s="508" t="n">
        <v>7.39</v>
      </c>
      <c r="AH416" s="495" t="n">
        <v>458</v>
      </c>
      <c r="AI416" s="551" t="n">
        <f aca="false">AH416*3.2</f>
        <v>1465.6</v>
      </c>
      <c r="AJ416" s="551" t="n">
        <v>6360</v>
      </c>
      <c r="AK416" s="495"/>
      <c r="AL416" s="504" t="n">
        <v>8</v>
      </c>
      <c r="AM416" s="508" t="n">
        <v>2.85</v>
      </c>
      <c r="AN416" s="508" t="n">
        <v>42.64</v>
      </c>
      <c r="AO416" s="504" t="n">
        <v>18.2</v>
      </c>
      <c r="AP416" s="504" t="n">
        <v>4.9</v>
      </c>
      <c r="AQ416" s="551"/>
      <c r="AR416" s="508"/>
      <c r="AS416" s="495" t="n">
        <f aca="false">4000/W416*24</f>
        <v>44.4444444444444</v>
      </c>
      <c r="AT416" s="508" t="n">
        <f aca="false">AA416/4000</f>
        <v>2.6892</v>
      </c>
      <c r="AU416" s="752" t="n">
        <f aca="false">AT416/$AT$6</f>
        <v>0.480214285714286</v>
      </c>
      <c r="AV416" s="500" t="n">
        <f aca="false">1-AH416/Y416</f>
        <v>0.733293172690763</v>
      </c>
      <c r="AW416" s="757" t="n">
        <f aca="false">1-AI416/Z416</f>
        <v>0.70570281124498</v>
      </c>
    </row>
    <row r="417" customFormat="false" ht="15.6" hidden="false" customHeight="false" outlineLevel="0" collapsed="false">
      <c r="A417" s="742" t="n">
        <v>43899</v>
      </c>
      <c r="B417" s="516" t="n">
        <v>1080</v>
      </c>
      <c r="C417" s="404" t="n">
        <v>5.34</v>
      </c>
      <c r="D417" s="407" t="n">
        <f aca="false">E417/2.9</f>
        <v>3400</v>
      </c>
      <c r="E417" s="406" t="n">
        <v>9860</v>
      </c>
      <c r="F417" s="406" t="n">
        <v>3595</v>
      </c>
      <c r="G417" s="688" t="n">
        <v>1080</v>
      </c>
      <c r="H417" s="404" t="n">
        <v>7.9</v>
      </c>
      <c r="I417" s="405" t="n">
        <v>37</v>
      </c>
      <c r="J417" s="406" t="n">
        <v>157</v>
      </c>
      <c r="K417" s="406" t="n">
        <v>7200</v>
      </c>
      <c r="L417" s="408" t="n">
        <v>21.9</v>
      </c>
      <c r="M417" s="408"/>
      <c r="N417" s="408"/>
      <c r="O417" s="409" t="n">
        <v>101</v>
      </c>
      <c r="P417" s="550"/>
      <c r="Q417" s="439"/>
      <c r="R417" s="440"/>
      <c r="S417" s="406"/>
      <c r="T417" s="406"/>
      <c r="U417" s="668"/>
      <c r="V417" s="451"/>
      <c r="W417" s="743" t="n">
        <f aca="false">G417+B417</f>
        <v>2160</v>
      </c>
      <c r="X417" s="451" t="n">
        <f aca="false">W417/$W$6</f>
        <v>0.864</v>
      </c>
      <c r="Y417" s="743" t="n">
        <f aca="false">Z417/2.9</f>
        <v>1700</v>
      </c>
      <c r="Z417" s="743" t="n">
        <f aca="false">E417*0.5</f>
        <v>4930</v>
      </c>
      <c r="AA417" s="744" t="n">
        <f aca="false">E417*0.5*W417/1000</f>
        <v>10648.8</v>
      </c>
      <c r="AB417" s="451" t="n">
        <f aca="false">AA417/$AA$6</f>
        <v>0.47328</v>
      </c>
      <c r="AC417" s="440" t="n">
        <v>38</v>
      </c>
      <c r="AD417" s="465"/>
      <c r="AE417" s="550" t="n">
        <v>1417</v>
      </c>
      <c r="AF417" s="550" t="n">
        <v>1418</v>
      </c>
      <c r="AG417" s="465" t="n">
        <v>7.39</v>
      </c>
      <c r="AH417" s="440" t="n">
        <v>431</v>
      </c>
      <c r="AI417" s="744" t="n">
        <f aca="false">AH417*3.2</f>
        <v>1379.2</v>
      </c>
      <c r="AJ417" s="550" t="n">
        <v>6350</v>
      </c>
      <c r="AK417" s="440"/>
      <c r="AL417" s="458" t="n">
        <v>10</v>
      </c>
      <c r="AM417" s="465" t="n">
        <v>3.87</v>
      </c>
      <c r="AN417" s="465" t="n">
        <v>36.22</v>
      </c>
      <c r="AO417" s="458" t="n">
        <v>23.4</v>
      </c>
      <c r="AP417" s="458" t="n">
        <v>4.1</v>
      </c>
      <c r="AQ417" s="550"/>
      <c r="AR417" s="745"/>
      <c r="AS417" s="596" t="n">
        <f aca="false">4000/W417*24</f>
        <v>44.4444444444444</v>
      </c>
      <c r="AT417" s="745" t="n">
        <f aca="false">AA417/4000</f>
        <v>2.6622</v>
      </c>
      <c r="AU417" s="746" t="n">
        <f aca="false">AT417/$AT$6</f>
        <v>0.475392857142857</v>
      </c>
      <c r="AV417" s="451" t="n">
        <f aca="false">1-AH417/Y417</f>
        <v>0.746470588235294</v>
      </c>
      <c r="AW417" s="756" t="n">
        <f aca="false">1-AI417/Z417</f>
        <v>0.720243407707911</v>
      </c>
    </row>
    <row r="418" customFormat="false" ht="15.6" hidden="false" customHeight="false" outlineLevel="0" collapsed="false">
      <c r="A418" s="742" t="n">
        <v>43900</v>
      </c>
      <c r="B418" s="516" t="n">
        <v>1080</v>
      </c>
      <c r="C418" s="404" t="n">
        <v>5.23</v>
      </c>
      <c r="D418" s="407" t="n">
        <f aca="false">E418/2.9</f>
        <v>3362.06896551724</v>
      </c>
      <c r="E418" s="406" t="n">
        <v>9750</v>
      </c>
      <c r="F418" s="406" t="n">
        <v>4382</v>
      </c>
      <c r="G418" s="688" t="n">
        <v>1080</v>
      </c>
      <c r="H418" s="404" t="n">
        <v>8.01</v>
      </c>
      <c r="I418" s="405" t="n">
        <v>43</v>
      </c>
      <c r="J418" s="406" t="n">
        <v>177</v>
      </c>
      <c r="K418" s="406" t="n">
        <v>7550</v>
      </c>
      <c r="L418" s="408" t="n">
        <v>16.31</v>
      </c>
      <c r="M418" s="408" t="n">
        <v>9.6</v>
      </c>
      <c r="N418" s="408" t="n">
        <v>3</v>
      </c>
      <c r="O418" s="409" t="n">
        <v>40</v>
      </c>
      <c r="P418" s="550"/>
      <c r="Q418" s="439"/>
      <c r="R418" s="440"/>
      <c r="S418" s="406"/>
      <c r="T418" s="406"/>
      <c r="U418" s="668"/>
      <c r="V418" s="451"/>
      <c r="W418" s="743" t="n">
        <f aca="false">G418+B418</f>
        <v>2160</v>
      </c>
      <c r="X418" s="451" t="n">
        <f aca="false">W418/$W$6</f>
        <v>0.864</v>
      </c>
      <c r="Y418" s="743" t="n">
        <f aca="false">Z418/2.9</f>
        <v>1681.03448275862</v>
      </c>
      <c r="Z418" s="743" t="n">
        <f aca="false">E418*0.5</f>
        <v>4875</v>
      </c>
      <c r="AA418" s="744" t="n">
        <f aca="false">E418*0.5*W418/1000</f>
        <v>10530</v>
      </c>
      <c r="AB418" s="451" t="n">
        <f aca="false">AA418/$AA$6</f>
        <v>0.468</v>
      </c>
      <c r="AC418" s="440" t="n">
        <v>38</v>
      </c>
      <c r="AD418" s="465"/>
      <c r="AE418" s="550" t="n">
        <v>1376</v>
      </c>
      <c r="AF418" s="550" t="n">
        <v>1382</v>
      </c>
      <c r="AG418" s="465" t="n">
        <v>7.48</v>
      </c>
      <c r="AH418" s="440" t="n">
        <v>402</v>
      </c>
      <c r="AI418" s="744" t="n">
        <f aca="false">AH418*3.2</f>
        <v>1286.4</v>
      </c>
      <c r="AJ418" s="550" t="n">
        <v>6390</v>
      </c>
      <c r="AK418" s="440"/>
      <c r="AL418" s="458" t="n">
        <v>10</v>
      </c>
      <c r="AM418" s="465" t="n">
        <v>2.4</v>
      </c>
      <c r="AN418" s="465" t="n">
        <v>41.5</v>
      </c>
      <c r="AO418" s="458" t="n">
        <v>25</v>
      </c>
      <c r="AP418" s="458" t="n">
        <v>4.5</v>
      </c>
      <c r="AQ418" s="550"/>
      <c r="AR418" s="745"/>
      <c r="AS418" s="596" t="n">
        <f aca="false">4000/W418*24</f>
        <v>44.4444444444444</v>
      </c>
      <c r="AT418" s="745" t="n">
        <f aca="false">AA418/4000</f>
        <v>2.6325</v>
      </c>
      <c r="AU418" s="746" t="n">
        <f aca="false">AT418/$AT$6</f>
        <v>0.470089285714286</v>
      </c>
      <c r="AV418" s="451" t="n">
        <f aca="false">1-AH418/Y418</f>
        <v>0.760861538461538</v>
      </c>
      <c r="AW418" s="756" t="n">
        <f aca="false">1-AI418/Z418</f>
        <v>0.736123076923077</v>
      </c>
    </row>
    <row r="419" customFormat="false" ht="15.6" hidden="false" customHeight="false" outlineLevel="0" collapsed="false">
      <c r="A419" s="742" t="n">
        <v>43901</v>
      </c>
      <c r="B419" s="516" t="n">
        <v>1080</v>
      </c>
      <c r="C419" s="404" t="n">
        <v>5.31</v>
      </c>
      <c r="D419" s="407" t="n">
        <f aca="false">E419/2.9</f>
        <v>3515.1724137931</v>
      </c>
      <c r="E419" s="406" t="n">
        <v>10194</v>
      </c>
      <c r="F419" s="406" t="n">
        <v>3871</v>
      </c>
      <c r="G419" s="688" t="n">
        <v>1080</v>
      </c>
      <c r="H419" s="404" t="n">
        <v>7.85</v>
      </c>
      <c r="I419" s="405" t="n">
        <v>35</v>
      </c>
      <c r="J419" s="406" t="n">
        <v>187</v>
      </c>
      <c r="K419" s="406" t="n">
        <v>7590</v>
      </c>
      <c r="L419" s="408" t="n">
        <v>20</v>
      </c>
      <c r="M419" s="408"/>
      <c r="N419" s="408"/>
      <c r="O419" s="409" t="n">
        <v>117</v>
      </c>
      <c r="P419" s="550"/>
      <c r="Q419" s="439"/>
      <c r="R419" s="406"/>
      <c r="S419" s="406"/>
      <c r="T419" s="406"/>
      <c r="U419" s="668"/>
      <c r="V419" s="451"/>
      <c r="W419" s="743" t="n">
        <f aca="false">G419+B419</f>
        <v>2160</v>
      </c>
      <c r="X419" s="451" t="n">
        <f aca="false">W419/$W$6</f>
        <v>0.864</v>
      </c>
      <c r="Y419" s="743" t="n">
        <f aca="false">Z419/2.9</f>
        <v>1757.58620689655</v>
      </c>
      <c r="Z419" s="743" t="n">
        <f aca="false">E419*0.5</f>
        <v>5097</v>
      </c>
      <c r="AA419" s="744" t="n">
        <f aca="false">E419*0.5*W419/1000</f>
        <v>11009.52</v>
      </c>
      <c r="AB419" s="451" t="n">
        <f aca="false">AA419/$AA$6</f>
        <v>0.489312</v>
      </c>
      <c r="AC419" s="440" t="n">
        <v>38</v>
      </c>
      <c r="AD419" s="465"/>
      <c r="AE419" s="550" t="n">
        <v>1296</v>
      </c>
      <c r="AF419" s="550" t="n">
        <v>1262</v>
      </c>
      <c r="AG419" s="465" t="n">
        <v>7.47</v>
      </c>
      <c r="AH419" s="440" t="n">
        <v>414</v>
      </c>
      <c r="AI419" s="744" t="n">
        <f aca="false">AH419*3.2</f>
        <v>1324.8</v>
      </c>
      <c r="AJ419" s="550" t="n">
        <v>6410</v>
      </c>
      <c r="AK419" s="440"/>
      <c r="AL419" s="458" t="n">
        <v>12</v>
      </c>
      <c r="AM419" s="465" t="n">
        <v>3.18</v>
      </c>
      <c r="AN419" s="465" t="n">
        <v>44.6</v>
      </c>
      <c r="AO419" s="458" t="n">
        <v>23.8</v>
      </c>
      <c r="AP419" s="458" t="n">
        <v>5.1</v>
      </c>
      <c r="AQ419" s="550"/>
      <c r="AR419" s="745"/>
      <c r="AS419" s="596" t="n">
        <f aca="false">4000/W419*24</f>
        <v>44.4444444444444</v>
      </c>
      <c r="AT419" s="745" t="n">
        <f aca="false">AA419/4000</f>
        <v>2.75238</v>
      </c>
      <c r="AU419" s="746" t="n">
        <f aca="false">AT419/$AT$6</f>
        <v>0.491496428571429</v>
      </c>
      <c r="AV419" s="451" t="n">
        <f aca="false">1-AH419/Y419</f>
        <v>0.764449676280165</v>
      </c>
      <c r="AW419" s="756" t="n">
        <f aca="false">1-AI419/Z419</f>
        <v>0.740082401412596</v>
      </c>
    </row>
    <row r="420" customFormat="false" ht="15.6" hidden="false" customHeight="false" outlineLevel="0" collapsed="false">
      <c r="A420" s="742" t="n">
        <v>43902</v>
      </c>
      <c r="B420" s="516" t="n">
        <v>1080</v>
      </c>
      <c r="C420" s="404" t="n">
        <v>5.32</v>
      </c>
      <c r="D420" s="407" t="n">
        <f aca="false">E420/2.9</f>
        <v>3630.68965517241</v>
      </c>
      <c r="E420" s="406" t="n">
        <v>10529</v>
      </c>
      <c r="F420" s="406" t="n">
        <v>4961</v>
      </c>
      <c r="G420" s="688" t="n">
        <v>1080</v>
      </c>
      <c r="H420" s="404" t="n">
        <v>7.86</v>
      </c>
      <c r="I420" s="405" t="n">
        <v>38</v>
      </c>
      <c r="J420" s="406" t="n">
        <v>176</v>
      </c>
      <c r="K420" s="406" t="n">
        <v>6490</v>
      </c>
      <c r="L420" s="408" t="n">
        <v>24.3</v>
      </c>
      <c r="M420" s="408"/>
      <c r="N420" s="408"/>
      <c r="O420" s="409" t="n">
        <v>100</v>
      </c>
      <c r="P420" s="550"/>
      <c r="Q420" s="439"/>
      <c r="R420" s="406"/>
      <c r="S420" s="406"/>
      <c r="T420" s="406"/>
      <c r="U420" s="668"/>
      <c r="V420" s="451"/>
      <c r="W420" s="743" t="n">
        <f aca="false">G420+B420</f>
        <v>2160</v>
      </c>
      <c r="X420" s="451" t="n">
        <f aca="false">W420/$W$6</f>
        <v>0.864</v>
      </c>
      <c r="Y420" s="743" t="n">
        <f aca="false">Z420/2.9</f>
        <v>1815.34482758621</v>
      </c>
      <c r="Z420" s="743" t="n">
        <f aca="false">E420*0.5</f>
        <v>5264.5</v>
      </c>
      <c r="AA420" s="744" t="n">
        <f aca="false">E420*0.5*W420/1000</f>
        <v>11371.32</v>
      </c>
      <c r="AB420" s="451" t="n">
        <f aca="false">AA420/$AA$6</f>
        <v>0.505392</v>
      </c>
      <c r="AC420" s="440" t="n">
        <v>38</v>
      </c>
      <c r="AD420" s="465"/>
      <c r="AE420" s="550" t="n">
        <v>1528</v>
      </c>
      <c r="AF420" s="550" t="n">
        <v>1508</v>
      </c>
      <c r="AG420" s="465" t="n">
        <v>7.39</v>
      </c>
      <c r="AH420" s="440" t="n">
        <v>427</v>
      </c>
      <c r="AI420" s="744" t="n">
        <f aca="false">AH420*3.2</f>
        <v>1366.4</v>
      </c>
      <c r="AJ420" s="550" t="n">
        <v>6680</v>
      </c>
      <c r="AK420" s="440"/>
      <c r="AL420" s="458" t="n">
        <v>15</v>
      </c>
      <c r="AM420" s="465" t="n">
        <v>3.16</v>
      </c>
      <c r="AN420" s="465" t="n">
        <v>47.66</v>
      </c>
      <c r="AO420" s="458" t="n">
        <v>23.2</v>
      </c>
      <c r="AP420" s="458" t="n">
        <v>4.6</v>
      </c>
      <c r="AQ420" s="550"/>
      <c r="AR420" s="745"/>
      <c r="AS420" s="596" t="n">
        <f aca="false">4000/W420*24</f>
        <v>44.4444444444444</v>
      </c>
      <c r="AT420" s="745" t="n">
        <f aca="false">AA420/4000</f>
        <v>2.84283</v>
      </c>
      <c r="AU420" s="746" t="n">
        <f aca="false">AT420/$AT$6</f>
        <v>0.507648214285714</v>
      </c>
      <c r="AV420" s="451" t="n">
        <f aca="false">1-AH420/Y420</f>
        <v>0.764782980340013</v>
      </c>
      <c r="AW420" s="756" t="n">
        <f aca="false">1-AI420/Z420</f>
        <v>0.740450185202773</v>
      </c>
    </row>
    <row r="421" customFormat="false" ht="15.6" hidden="false" customHeight="false" outlineLevel="0" collapsed="false">
      <c r="A421" s="742" t="n">
        <v>43903</v>
      </c>
      <c r="B421" s="516" t="n">
        <v>1080</v>
      </c>
      <c r="C421" s="404" t="n">
        <v>5.1</v>
      </c>
      <c r="D421" s="407" t="n">
        <f aca="false">E421/2.9</f>
        <v>3604.8275862069</v>
      </c>
      <c r="E421" s="406" t="n">
        <v>10454</v>
      </c>
      <c r="F421" s="406" t="n">
        <v>5338</v>
      </c>
      <c r="G421" s="688" t="n">
        <v>1080</v>
      </c>
      <c r="H421" s="404" t="n">
        <v>8.01</v>
      </c>
      <c r="I421" s="405" t="n">
        <v>44</v>
      </c>
      <c r="J421" s="406" t="n">
        <v>163</v>
      </c>
      <c r="K421" s="406" t="n">
        <v>7340</v>
      </c>
      <c r="L421" s="408" t="n">
        <v>24.7</v>
      </c>
      <c r="M421" s="408" t="n">
        <v>17</v>
      </c>
      <c r="N421" s="408" t="n">
        <v>1.7</v>
      </c>
      <c r="O421" s="409" t="n">
        <v>84</v>
      </c>
      <c r="P421" s="550"/>
      <c r="Q421" s="439"/>
      <c r="R421" s="406"/>
      <c r="S421" s="406"/>
      <c r="T421" s="406"/>
      <c r="U421" s="668"/>
      <c r="V421" s="451"/>
      <c r="W421" s="743" t="n">
        <f aca="false">G421+B421</f>
        <v>2160</v>
      </c>
      <c r="X421" s="451" t="n">
        <f aca="false">W421/$W$6</f>
        <v>0.864</v>
      </c>
      <c r="Y421" s="743" t="n">
        <f aca="false">Z421/2.9</f>
        <v>1802.41379310345</v>
      </c>
      <c r="Z421" s="743" t="n">
        <f aca="false">E421*0.5</f>
        <v>5227</v>
      </c>
      <c r="AA421" s="744" t="n">
        <f aca="false">E421*0.5*W421/1000</f>
        <v>11290.32</v>
      </c>
      <c r="AB421" s="451" t="n">
        <f aca="false">AA421/$AA$6</f>
        <v>0.501792</v>
      </c>
      <c r="AC421" s="440" t="n">
        <v>38</v>
      </c>
      <c r="AD421" s="465"/>
      <c r="AE421" s="550" t="n">
        <v>1656</v>
      </c>
      <c r="AF421" s="550" t="n">
        <v>1600</v>
      </c>
      <c r="AG421" s="465" t="n">
        <v>7.29</v>
      </c>
      <c r="AH421" s="440" t="n">
        <v>440</v>
      </c>
      <c r="AI421" s="744" t="n">
        <f aca="false">AH421*3.2</f>
        <v>1408</v>
      </c>
      <c r="AJ421" s="550" t="n">
        <v>6710</v>
      </c>
      <c r="AK421" s="440"/>
      <c r="AL421" s="458" t="n">
        <v>15</v>
      </c>
      <c r="AM421" s="465" t="n">
        <v>4.15</v>
      </c>
      <c r="AN421" s="465" t="n">
        <v>45.48</v>
      </c>
      <c r="AO421" s="458" t="n">
        <v>19.9</v>
      </c>
      <c r="AP421" s="458" t="n">
        <v>4.4</v>
      </c>
      <c r="AQ421" s="550"/>
      <c r="AR421" s="745"/>
      <c r="AS421" s="596" t="n">
        <f aca="false">4000/W421*24</f>
        <v>44.4444444444444</v>
      </c>
      <c r="AT421" s="745" t="n">
        <f aca="false">AA421/4000</f>
        <v>2.82258</v>
      </c>
      <c r="AU421" s="746" t="n">
        <f aca="false">AT421/$AT$6</f>
        <v>0.504032142857143</v>
      </c>
      <c r="AV421" s="451" t="n">
        <f aca="false">1-AH421/Y421</f>
        <v>0.755882915630381</v>
      </c>
      <c r="AW421" s="756" t="n">
        <f aca="false">1-AI421/Z421</f>
        <v>0.730629424143868</v>
      </c>
    </row>
    <row r="422" customFormat="false" ht="15.6" hidden="false" customHeight="false" outlineLevel="0" collapsed="false">
      <c r="A422" s="742" t="n">
        <v>43904</v>
      </c>
      <c r="B422" s="516" t="n">
        <v>1080</v>
      </c>
      <c r="C422" s="404" t="n">
        <v>5.08</v>
      </c>
      <c r="D422" s="407" t="n">
        <f aca="false">E422/2.9</f>
        <v>3264.13793103448</v>
      </c>
      <c r="E422" s="406" t="n">
        <v>9466</v>
      </c>
      <c r="F422" s="406" t="n">
        <v>4460</v>
      </c>
      <c r="G422" s="688" t="n">
        <v>1080</v>
      </c>
      <c r="H422" s="404" t="n">
        <v>7.87</v>
      </c>
      <c r="I422" s="405" t="n">
        <v>47</v>
      </c>
      <c r="J422" s="406" t="n">
        <v>208</v>
      </c>
      <c r="K422" s="406" t="n">
        <v>8520</v>
      </c>
      <c r="L422" s="408" t="n">
        <v>23.9</v>
      </c>
      <c r="M422" s="408"/>
      <c r="N422" s="408"/>
      <c r="O422" s="409" t="n">
        <v>77</v>
      </c>
      <c r="P422" s="550"/>
      <c r="Q422" s="439"/>
      <c r="R422" s="406"/>
      <c r="S422" s="406"/>
      <c r="T422" s="406"/>
      <c r="U422" s="668"/>
      <c r="V422" s="451"/>
      <c r="W422" s="743" t="n">
        <f aca="false">G422+B422</f>
        <v>2160</v>
      </c>
      <c r="X422" s="451" t="n">
        <f aca="false">W422/$W$6</f>
        <v>0.864</v>
      </c>
      <c r="Y422" s="743" t="n">
        <f aca="false">Z422/2.9</f>
        <v>1632.06896551724</v>
      </c>
      <c r="Z422" s="743" t="n">
        <f aca="false">E422*0.5</f>
        <v>4733</v>
      </c>
      <c r="AA422" s="744" t="n">
        <f aca="false">E422*0.5*W422/1000</f>
        <v>10223.28</v>
      </c>
      <c r="AB422" s="451" t="n">
        <f aca="false">AA422/$AA$6</f>
        <v>0.454368</v>
      </c>
      <c r="AC422" s="440" t="n">
        <v>38</v>
      </c>
      <c r="AD422" s="465"/>
      <c r="AE422" s="550" t="n">
        <v>1685</v>
      </c>
      <c r="AF422" s="550" t="n">
        <v>1653</v>
      </c>
      <c r="AG422" s="465" t="n">
        <v>7.34</v>
      </c>
      <c r="AH422" s="440" t="n">
        <v>451</v>
      </c>
      <c r="AI422" s="744" t="n">
        <f aca="false">AH422*3.2</f>
        <v>1443.2</v>
      </c>
      <c r="AJ422" s="550" t="n">
        <v>6800</v>
      </c>
      <c r="AK422" s="440"/>
      <c r="AL422" s="458" t="n">
        <v>15</v>
      </c>
      <c r="AM422" s="465" t="n">
        <v>4.18</v>
      </c>
      <c r="AN422" s="465" t="n">
        <v>47.4</v>
      </c>
      <c r="AO422" s="458" t="n">
        <v>14.4</v>
      </c>
      <c r="AP422" s="458" t="n">
        <v>4.6</v>
      </c>
      <c r="AQ422" s="550"/>
      <c r="AR422" s="745"/>
      <c r="AS422" s="596" t="n">
        <f aca="false">4000/W422*24</f>
        <v>44.4444444444444</v>
      </c>
      <c r="AT422" s="745" t="n">
        <f aca="false">AA422/4000</f>
        <v>2.55582</v>
      </c>
      <c r="AU422" s="746" t="n">
        <f aca="false">AT422/$AT$6</f>
        <v>0.456396428571429</v>
      </c>
      <c r="AV422" s="451" t="n">
        <f aca="false">1-AH422/Y422</f>
        <v>0.723663638284386</v>
      </c>
      <c r="AW422" s="756" t="n">
        <f aca="false">1-AI422/Z422</f>
        <v>0.695077118106909</v>
      </c>
    </row>
    <row r="423" customFormat="false" ht="15.6" hidden="false" customHeight="false" outlineLevel="0" collapsed="false">
      <c r="A423" s="749" t="n">
        <v>43905</v>
      </c>
      <c r="B423" s="487" t="n">
        <v>1200</v>
      </c>
      <c r="C423" s="489" t="n">
        <v>5.25</v>
      </c>
      <c r="D423" s="750" t="n">
        <f aca="false">E423/2.9</f>
        <v>3320</v>
      </c>
      <c r="E423" s="491" t="n">
        <v>9628</v>
      </c>
      <c r="F423" s="491" t="n">
        <v>4508</v>
      </c>
      <c r="G423" s="690" t="n">
        <v>1200</v>
      </c>
      <c r="H423" s="489" t="n">
        <v>7.59</v>
      </c>
      <c r="I423" s="490" t="n">
        <v>49.6</v>
      </c>
      <c r="J423" s="491" t="n">
        <v>177</v>
      </c>
      <c r="K423" s="491" t="n">
        <v>7060</v>
      </c>
      <c r="L423" s="492" t="n">
        <v>28.1</v>
      </c>
      <c r="M423" s="492"/>
      <c r="N423" s="492"/>
      <c r="O423" s="493" t="n">
        <v>78</v>
      </c>
      <c r="P423" s="551"/>
      <c r="Q423" s="494"/>
      <c r="R423" s="495"/>
      <c r="S423" s="491"/>
      <c r="T423" s="491"/>
      <c r="U423" s="678"/>
      <c r="V423" s="500"/>
      <c r="W423" s="751" t="n">
        <f aca="false">G423+B423</f>
        <v>2400</v>
      </c>
      <c r="X423" s="500" t="n">
        <f aca="false">W423/$W$6</f>
        <v>0.96</v>
      </c>
      <c r="Y423" s="751" t="n">
        <f aca="false">Z423/2.9</f>
        <v>1660</v>
      </c>
      <c r="Z423" s="751" t="n">
        <f aca="false">E423*0.5</f>
        <v>4814</v>
      </c>
      <c r="AA423" s="551" t="n">
        <f aca="false">E423*0.5*W423/1000</f>
        <v>11553.6</v>
      </c>
      <c r="AB423" s="500" t="n">
        <f aca="false">AA423/$AA$6</f>
        <v>0.513493333333333</v>
      </c>
      <c r="AC423" s="495" t="n">
        <v>38</v>
      </c>
      <c r="AD423" s="508"/>
      <c r="AE423" s="551" t="n">
        <v>1889</v>
      </c>
      <c r="AF423" s="551" t="n">
        <v>1846</v>
      </c>
      <c r="AG423" s="508" t="n">
        <v>7.59</v>
      </c>
      <c r="AH423" s="495" t="n">
        <v>436</v>
      </c>
      <c r="AI423" s="551" t="n">
        <f aca="false">AH423*3.2</f>
        <v>1395.2</v>
      </c>
      <c r="AJ423" s="551" t="n">
        <v>7540</v>
      </c>
      <c r="AK423" s="495"/>
      <c r="AL423" s="504" t="n">
        <v>15</v>
      </c>
      <c r="AM423" s="508" t="n">
        <v>4.21</v>
      </c>
      <c r="AN423" s="508" t="n">
        <v>46.21</v>
      </c>
      <c r="AO423" s="504" t="n">
        <v>17.5</v>
      </c>
      <c r="AP423" s="504" t="n">
        <v>3.2</v>
      </c>
      <c r="AQ423" s="551"/>
      <c r="AR423" s="508"/>
      <c r="AS423" s="495" t="n">
        <f aca="false">4000/W423*24</f>
        <v>40</v>
      </c>
      <c r="AT423" s="508" t="n">
        <f aca="false">AA423/4000</f>
        <v>2.8884</v>
      </c>
      <c r="AU423" s="752" t="n">
        <f aca="false">AT423/$AT$6</f>
        <v>0.515785714285714</v>
      </c>
      <c r="AV423" s="500" t="n">
        <f aca="false">1-AH423/Y423</f>
        <v>0.737349397590361</v>
      </c>
      <c r="AW423" s="757" t="n">
        <f aca="false">1-AI423/Z423</f>
        <v>0.710178645616951</v>
      </c>
    </row>
    <row r="424" customFormat="false" ht="15.6" hidden="false" customHeight="false" outlineLevel="0" collapsed="false">
      <c r="A424" s="742" t="n">
        <v>43906</v>
      </c>
      <c r="B424" s="516" t="n">
        <v>1200</v>
      </c>
      <c r="C424" s="404" t="n">
        <v>5.2</v>
      </c>
      <c r="D424" s="407" t="n">
        <f aca="false">E424/2.9</f>
        <v>3361.03448275862</v>
      </c>
      <c r="E424" s="406" t="n">
        <v>9747</v>
      </c>
      <c r="F424" s="406" t="n">
        <v>4610</v>
      </c>
      <c r="G424" s="688" t="n">
        <v>1200</v>
      </c>
      <c r="H424" s="404" t="n">
        <v>7.77</v>
      </c>
      <c r="I424" s="405" t="n">
        <v>51.4</v>
      </c>
      <c r="J424" s="406" t="n">
        <v>213</v>
      </c>
      <c r="K424" s="406" t="n">
        <v>7990</v>
      </c>
      <c r="L424" s="408" t="n">
        <v>31.1</v>
      </c>
      <c r="M424" s="408"/>
      <c r="N424" s="408"/>
      <c r="O424" s="409" t="n">
        <v>85</v>
      </c>
      <c r="P424" s="550"/>
      <c r="Q424" s="439"/>
      <c r="R424" s="440"/>
      <c r="S424" s="406"/>
      <c r="T424" s="406"/>
      <c r="U424" s="668"/>
      <c r="V424" s="451"/>
      <c r="W424" s="743" t="n">
        <f aca="false">G424+B424</f>
        <v>2400</v>
      </c>
      <c r="X424" s="451" t="n">
        <f aca="false">W424/$W$6</f>
        <v>0.96</v>
      </c>
      <c r="Y424" s="743" t="n">
        <f aca="false">Z424/2.9</f>
        <v>1680.51724137931</v>
      </c>
      <c r="Z424" s="743" t="n">
        <f aca="false">E424*0.5</f>
        <v>4873.5</v>
      </c>
      <c r="AA424" s="744" t="n">
        <f aca="false">E424*0.5*W424/1000</f>
        <v>11696.4</v>
      </c>
      <c r="AB424" s="451" t="n">
        <f aca="false">AA424/$AA$6</f>
        <v>0.51984</v>
      </c>
      <c r="AC424" s="440" t="n">
        <v>38</v>
      </c>
      <c r="AD424" s="465"/>
      <c r="AE424" s="550" t="n">
        <v>1909</v>
      </c>
      <c r="AF424" s="550" t="n">
        <v>1978</v>
      </c>
      <c r="AG424" s="465" t="n">
        <v>7.48</v>
      </c>
      <c r="AH424" s="440" t="n">
        <v>455</v>
      </c>
      <c r="AI424" s="744" t="n">
        <f aca="false">AH424*3.2</f>
        <v>1456</v>
      </c>
      <c r="AJ424" s="550" t="n">
        <v>7640</v>
      </c>
      <c r="AK424" s="440"/>
      <c r="AL424" s="458" t="n">
        <v>15</v>
      </c>
      <c r="AM424" s="465" t="n">
        <v>5.18</v>
      </c>
      <c r="AN424" s="465" t="n">
        <v>48.38</v>
      </c>
      <c r="AO424" s="458" t="n">
        <v>22.9</v>
      </c>
      <c r="AP424" s="458" t="n">
        <v>5</v>
      </c>
      <c r="AQ424" s="550"/>
      <c r="AR424" s="745"/>
      <c r="AS424" s="596" t="n">
        <f aca="false">4000/W424*24</f>
        <v>40</v>
      </c>
      <c r="AT424" s="745" t="n">
        <f aca="false">AA424/4000</f>
        <v>2.9241</v>
      </c>
      <c r="AU424" s="746" t="n">
        <f aca="false">AT424/$AT$6</f>
        <v>0.522160714285714</v>
      </c>
      <c r="AV424" s="451" t="n">
        <f aca="false">1-AH424/Y424</f>
        <v>0.729250025648918</v>
      </c>
      <c r="AW424" s="756" t="n">
        <f aca="false">1-AI424/Z424</f>
        <v>0.701241407612599</v>
      </c>
    </row>
    <row r="425" customFormat="false" ht="15.6" hidden="false" customHeight="false" outlineLevel="0" collapsed="false">
      <c r="A425" s="742" t="n">
        <v>43907</v>
      </c>
      <c r="B425" s="516" t="n">
        <v>1440</v>
      </c>
      <c r="C425" s="404" t="n">
        <v>5.2</v>
      </c>
      <c r="D425" s="407" t="n">
        <f aca="false">E425/2.9</f>
        <v>3551.72413793103</v>
      </c>
      <c r="E425" s="406" t="n">
        <v>10300</v>
      </c>
      <c r="F425" s="406" t="n">
        <v>4199</v>
      </c>
      <c r="G425" s="688" t="n">
        <v>1200</v>
      </c>
      <c r="H425" s="404" t="n">
        <v>7.99</v>
      </c>
      <c r="I425" s="405" t="n">
        <v>48.8</v>
      </c>
      <c r="J425" s="406" t="n">
        <v>211</v>
      </c>
      <c r="K425" s="406" t="n">
        <v>6560</v>
      </c>
      <c r="L425" s="408" t="n">
        <v>30.8</v>
      </c>
      <c r="M425" s="408" t="n">
        <v>21.6</v>
      </c>
      <c r="N425" s="408" t="n">
        <v>2.1</v>
      </c>
      <c r="O425" s="409" t="n">
        <v>89</v>
      </c>
      <c r="P425" s="550"/>
      <c r="Q425" s="439"/>
      <c r="R425" s="440"/>
      <c r="S425" s="406"/>
      <c r="T425" s="406"/>
      <c r="U425" s="668"/>
      <c r="V425" s="451"/>
      <c r="W425" s="743" t="n">
        <f aca="false">G425+B425</f>
        <v>2640</v>
      </c>
      <c r="X425" s="451" t="n">
        <f aca="false">W425/$W$6</f>
        <v>1.056</v>
      </c>
      <c r="Y425" s="743" t="n">
        <f aca="false">Z425/2.9</f>
        <v>1775.86206896552</v>
      </c>
      <c r="Z425" s="743" t="n">
        <f aca="false">E425*0.5</f>
        <v>5150</v>
      </c>
      <c r="AA425" s="744" t="n">
        <f aca="false">E425*0.5*W425/1000</f>
        <v>13596</v>
      </c>
      <c r="AB425" s="451" t="n">
        <f aca="false">AA425/$AA$6</f>
        <v>0.604266666666667</v>
      </c>
      <c r="AC425" s="440" t="n">
        <v>38</v>
      </c>
      <c r="AD425" s="465"/>
      <c r="AE425" s="550" t="n">
        <v>1841</v>
      </c>
      <c r="AF425" s="550" t="n">
        <v>1869</v>
      </c>
      <c r="AG425" s="465" t="n">
        <v>7.27</v>
      </c>
      <c r="AH425" s="440" t="n">
        <v>510</v>
      </c>
      <c r="AI425" s="744" t="n">
        <f aca="false">AH425*3.2</f>
        <v>1632</v>
      </c>
      <c r="AJ425" s="550" t="n">
        <v>7580</v>
      </c>
      <c r="AK425" s="440"/>
      <c r="AL425" s="458" t="n">
        <v>20</v>
      </c>
      <c r="AM425" s="465" t="n">
        <v>5.62</v>
      </c>
      <c r="AN425" s="465" t="n">
        <v>45.76</v>
      </c>
      <c r="AO425" s="458" t="n">
        <v>17.7</v>
      </c>
      <c r="AP425" s="458" t="n">
        <v>5.2</v>
      </c>
      <c r="AQ425" s="550"/>
      <c r="AR425" s="745"/>
      <c r="AS425" s="596" t="n">
        <f aca="false">4000/W425*24</f>
        <v>36.3636363636364</v>
      </c>
      <c r="AT425" s="745" t="n">
        <f aca="false">AA425/4000</f>
        <v>3.399</v>
      </c>
      <c r="AU425" s="746" t="n">
        <f aca="false">AT425/$AT$6</f>
        <v>0.606964285714286</v>
      </c>
      <c r="AV425" s="451" t="n">
        <f aca="false">1-AH425/Y425</f>
        <v>0.712815533980583</v>
      </c>
      <c r="AW425" s="756" t="n">
        <f aca="false">1-AI425/Z425</f>
        <v>0.683106796116505</v>
      </c>
    </row>
    <row r="426" customFormat="false" ht="15.6" hidden="false" customHeight="false" outlineLevel="0" collapsed="false">
      <c r="A426" s="742" t="n">
        <v>43908</v>
      </c>
      <c r="B426" s="516" t="n">
        <v>1200</v>
      </c>
      <c r="C426" s="404" t="n">
        <v>5.1</v>
      </c>
      <c r="D426" s="407" t="n">
        <f aca="false">E426/2.9</f>
        <v>3611.37931034483</v>
      </c>
      <c r="E426" s="406" t="n">
        <v>10473</v>
      </c>
      <c r="F426" s="406" t="n">
        <v>4061</v>
      </c>
      <c r="G426" s="688" t="n">
        <v>1200</v>
      </c>
      <c r="H426" s="404" t="n">
        <v>7.79</v>
      </c>
      <c r="I426" s="405" t="n">
        <v>52</v>
      </c>
      <c r="J426" s="406" t="n">
        <v>247</v>
      </c>
      <c r="K426" s="406" t="n">
        <v>7610</v>
      </c>
      <c r="L426" s="408" t="n">
        <v>28.8</v>
      </c>
      <c r="M426" s="408"/>
      <c r="N426" s="408"/>
      <c r="O426" s="409" t="n">
        <v>75</v>
      </c>
      <c r="P426" s="550"/>
      <c r="Q426" s="439"/>
      <c r="R426" s="406"/>
      <c r="S426" s="406"/>
      <c r="T426" s="406"/>
      <c r="U426" s="668"/>
      <c r="V426" s="451"/>
      <c r="W426" s="743" t="n">
        <f aca="false">G426+B426</f>
        <v>2400</v>
      </c>
      <c r="X426" s="451" t="n">
        <f aca="false">W426/$W$6</f>
        <v>0.96</v>
      </c>
      <c r="Y426" s="743" t="n">
        <f aca="false">Z426/2.9</f>
        <v>1805.68965517241</v>
      </c>
      <c r="Z426" s="743" t="n">
        <f aca="false">E426*0.5</f>
        <v>5236.5</v>
      </c>
      <c r="AA426" s="744" t="n">
        <f aca="false">E426*0.5*W426/1000</f>
        <v>12567.6</v>
      </c>
      <c r="AB426" s="451" t="n">
        <f aca="false">AA426/$AA$6</f>
        <v>0.55856</v>
      </c>
      <c r="AC426" s="440" t="n">
        <v>38</v>
      </c>
      <c r="AD426" s="465"/>
      <c r="AE426" s="550" t="n">
        <v>1930</v>
      </c>
      <c r="AF426" s="550" t="n">
        <v>1920</v>
      </c>
      <c r="AG426" s="465" t="n">
        <v>7.41</v>
      </c>
      <c r="AH426" s="440" t="n">
        <v>506</v>
      </c>
      <c r="AI426" s="744" t="n">
        <f aca="false">AH426*3.2</f>
        <v>1619.2</v>
      </c>
      <c r="AJ426" s="550" t="n">
        <v>7840</v>
      </c>
      <c r="AK426" s="440"/>
      <c r="AL426" s="458" t="n">
        <v>16</v>
      </c>
      <c r="AM426" s="465" t="n">
        <v>5.33</v>
      </c>
      <c r="AN426" s="465" t="n">
        <v>44.3</v>
      </c>
      <c r="AO426" s="458" t="n">
        <v>13.2</v>
      </c>
      <c r="AP426" s="458" t="n">
        <v>5.8</v>
      </c>
      <c r="AQ426" s="550"/>
      <c r="AR426" s="745"/>
      <c r="AS426" s="596" t="n">
        <f aca="false">4000/W426*24</f>
        <v>40</v>
      </c>
      <c r="AT426" s="745" t="n">
        <f aca="false">AA426/4000</f>
        <v>3.1419</v>
      </c>
      <c r="AU426" s="746" t="n">
        <f aca="false">AT426/$AT$6</f>
        <v>0.561053571428571</v>
      </c>
      <c r="AV426" s="451" t="n">
        <f aca="false">1-AH426/Y426</f>
        <v>0.719774658646042</v>
      </c>
      <c r="AW426" s="756" t="n">
        <f aca="false">1-AI426/Z426</f>
        <v>0.690785830230116</v>
      </c>
    </row>
    <row r="427" customFormat="false" ht="15.6" hidden="false" customHeight="false" outlineLevel="0" collapsed="false">
      <c r="A427" s="742" t="n">
        <v>43909</v>
      </c>
      <c r="B427" s="516" t="n">
        <v>1200</v>
      </c>
      <c r="C427" s="404" t="n">
        <v>5.12</v>
      </c>
      <c r="D427" s="407" t="n">
        <f aca="false">E427/2.9</f>
        <v>3443.79310344828</v>
      </c>
      <c r="E427" s="406" t="n">
        <v>9987</v>
      </c>
      <c r="F427" s="406" t="n">
        <v>3902</v>
      </c>
      <c r="G427" s="688" t="n">
        <v>1200</v>
      </c>
      <c r="H427" s="404" t="n">
        <v>8</v>
      </c>
      <c r="I427" s="405" t="n">
        <v>51</v>
      </c>
      <c r="J427" s="406" t="n">
        <v>223</v>
      </c>
      <c r="K427" s="406" t="n">
        <v>6240</v>
      </c>
      <c r="L427" s="408" t="n">
        <v>19.5</v>
      </c>
      <c r="M427" s="408"/>
      <c r="N427" s="408"/>
      <c r="O427" s="409" t="n">
        <v>122</v>
      </c>
      <c r="P427" s="550"/>
      <c r="Q427" s="439"/>
      <c r="R427" s="406"/>
      <c r="S427" s="406"/>
      <c r="T427" s="406"/>
      <c r="U427" s="668"/>
      <c r="V427" s="451"/>
      <c r="W427" s="743" t="n">
        <f aca="false">G427+B427</f>
        <v>2400</v>
      </c>
      <c r="X427" s="451" t="n">
        <f aca="false">W427/$W$6</f>
        <v>0.96</v>
      </c>
      <c r="Y427" s="743" t="n">
        <f aca="false">Z427/2.9</f>
        <v>1721.89655172414</v>
      </c>
      <c r="Z427" s="743" t="n">
        <f aca="false">E427*0.5</f>
        <v>4993.5</v>
      </c>
      <c r="AA427" s="744" t="n">
        <f aca="false">E427*0.5*W427/1000</f>
        <v>11984.4</v>
      </c>
      <c r="AB427" s="451" t="n">
        <f aca="false">AA427/$AA$6</f>
        <v>0.53264</v>
      </c>
      <c r="AC427" s="440" t="n">
        <v>38</v>
      </c>
      <c r="AD427" s="465"/>
      <c r="AE427" s="550" t="n">
        <v>1961</v>
      </c>
      <c r="AF427" s="550" t="n">
        <v>1939</v>
      </c>
      <c r="AG427" s="465" t="n">
        <v>7.58</v>
      </c>
      <c r="AH427" s="440" t="n">
        <v>488</v>
      </c>
      <c r="AI427" s="744" t="n">
        <f aca="false">AH427*3.2</f>
        <v>1561.6</v>
      </c>
      <c r="AJ427" s="550" t="n">
        <v>7600</v>
      </c>
      <c r="AK427" s="440"/>
      <c r="AL427" s="458" t="n">
        <v>15</v>
      </c>
      <c r="AM427" s="465" t="n">
        <v>4.58</v>
      </c>
      <c r="AN427" s="465" t="n">
        <v>41.76</v>
      </c>
      <c r="AO427" s="458" t="n">
        <v>8.8</v>
      </c>
      <c r="AP427" s="458" t="n">
        <v>5.1</v>
      </c>
      <c r="AQ427" s="550"/>
      <c r="AR427" s="745"/>
      <c r="AS427" s="596" t="n">
        <f aca="false">4000/W427*24</f>
        <v>40</v>
      </c>
      <c r="AT427" s="745" t="n">
        <f aca="false">AA427/4000</f>
        <v>2.9961</v>
      </c>
      <c r="AU427" s="746" t="n">
        <f aca="false">AT427/$AT$6</f>
        <v>0.535017857142857</v>
      </c>
      <c r="AV427" s="451" t="n">
        <f aca="false">1-AH427/Y427</f>
        <v>0.716591569039752</v>
      </c>
      <c r="AW427" s="756" t="n">
        <f aca="false">1-AI427/Z427</f>
        <v>0.68727345549214</v>
      </c>
    </row>
    <row r="428" customFormat="false" ht="15.6" hidden="false" customHeight="false" outlineLevel="0" collapsed="false">
      <c r="A428" s="742" t="n">
        <v>43910</v>
      </c>
      <c r="B428" s="516" t="n">
        <v>1200</v>
      </c>
      <c r="C428" s="404" t="n">
        <v>5.45</v>
      </c>
      <c r="D428" s="407" t="n">
        <f aca="false">E428/2.9</f>
        <v>3645.86206896552</v>
      </c>
      <c r="E428" s="406" t="n">
        <v>10573</v>
      </c>
      <c r="F428" s="406" t="n">
        <v>4396</v>
      </c>
      <c r="G428" s="688" t="n">
        <v>1200</v>
      </c>
      <c r="H428" s="404" t="n">
        <v>7.8</v>
      </c>
      <c r="I428" s="405" t="n">
        <v>50</v>
      </c>
      <c r="J428" s="406" t="n">
        <v>223</v>
      </c>
      <c r="K428" s="406" t="n">
        <v>6940</v>
      </c>
      <c r="L428" s="408" t="n">
        <v>33.7</v>
      </c>
      <c r="M428" s="408" t="n">
        <v>17.3</v>
      </c>
      <c r="N428" s="408" t="n">
        <v>2.3</v>
      </c>
      <c r="O428" s="409" t="n">
        <v>108</v>
      </c>
      <c r="P428" s="550"/>
      <c r="Q428" s="439"/>
      <c r="R428" s="406"/>
      <c r="S428" s="406"/>
      <c r="T428" s="406"/>
      <c r="U428" s="668"/>
      <c r="V428" s="451"/>
      <c r="W428" s="743" t="n">
        <f aca="false">G428+B428</f>
        <v>2400</v>
      </c>
      <c r="X428" s="451" t="n">
        <f aca="false">W428/$W$6</f>
        <v>0.96</v>
      </c>
      <c r="Y428" s="743" t="n">
        <f aca="false">Z428/2.9</f>
        <v>1822.93103448276</v>
      </c>
      <c r="Z428" s="743" t="n">
        <f aca="false">E428*0.5</f>
        <v>5286.5</v>
      </c>
      <c r="AA428" s="744" t="n">
        <f aca="false">E428*0.5*W428/1000</f>
        <v>12687.6</v>
      </c>
      <c r="AB428" s="451" t="n">
        <f aca="false">AA428/$AA$6</f>
        <v>0.563893333333333</v>
      </c>
      <c r="AC428" s="440" t="n">
        <v>38</v>
      </c>
      <c r="AD428" s="465"/>
      <c r="AE428" s="550" t="n">
        <v>1941</v>
      </c>
      <c r="AF428" s="550" t="n">
        <v>1783</v>
      </c>
      <c r="AG428" s="465" t="n">
        <v>7.43</v>
      </c>
      <c r="AH428" s="440" t="n">
        <v>485</v>
      </c>
      <c r="AI428" s="744" t="n">
        <f aca="false">AH428*3.2</f>
        <v>1552</v>
      </c>
      <c r="AJ428" s="550" t="n">
        <v>7290</v>
      </c>
      <c r="AK428" s="440"/>
      <c r="AL428" s="458" t="n">
        <v>15</v>
      </c>
      <c r="AM428" s="465" t="n">
        <v>4.53</v>
      </c>
      <c r="AN428" s="465" t="n">
        <v>36.43</v>
      </c>
      <c r="AO428" s="458" t="n">
        <v>8.9</v>
      </c>
      <c r="AP428" s="458" t="n">
        <v>4.1</v>
      </c>
      <c r="AQ428" s="550"/>
      <c r="AR428" s="745"/>
      <c r="AS428" s="596" t="n">
        <f aca="false">4000/W428*24</f>
        <v>40</v>
      </c>
      <c r="AT428" s="745" t="n">
        <f aca="false">AA428/4000</f>
        <v>3.1719</v>
      </c>
      <c r="AU428" s="746" t="n">
        <f aca="false">AT428/$AT$6</f>
        <v>0.566410714285714</v>
      </c>
      <c r="AV428" s="451" t="n">
        <f aca="false">1-AH428/Y428</f>
        <v>0.73394495412844</v>
      </c>
      <c r="AW428" s="756" t="n">
        <f aca="false">1-AI428/Z428</f>
        <v>0.706422018348624</v>
      </c>
    </row>
    <row r="429" customFormat="false" ht="15.6" hidden="false" customHeight="false" outlineLevel="0" collapsed="false">
      <c r="A429" s="742" t="n">
        <v>43911</v>
      </c>
      <c r="B429" s="516" t="n">
        <v>1200</v>
      </c>
      <c r="C429" s="404" t="n">
        <v>5.3</v>
      </c>
      <c r="D429" s="407" t="n">
        <f aca="false">E429/2.9</f>
        <v>3796.20689655172</v>
      </c>
      <c r="E429" s="406" t="n">
        <v>11009</v>
      </c>
      <c r="F429" s="406" t="n">
        <v>4601</v>
      </c>
      <c r="G429" s="688" t="n">
        <v>1200</v>
      </c>
      <c r="H429" s="404" t="n">
        <v>7.96</v>
      </c>
      <c r="I429" s="405" t="n">
        <v>49</v>
      </c>
      <c r="J429" s="406" t="n">
        <v>225</v>
      </c>
      <c r="K429" s="406" t="n">
        <v>6970</v>
      </c>
      <c r="L429" s="408" t="n">
        <v>36</v>
      </c>
      <c r="M429" s="408"/>
      <c r="N429" s="408"/>
      <c r="O429" s="409" t="n">
        <v>108</v>
      </c>
      <c r="P429" s="550"/>
      <c r="Q429" s="439"/>
      <c r="R429" s="406"/>
      <c r="S429" s="406"/>
      <c r="T429" s="406"/>
      <c r="U429" s="668"/>
      <c r="V429" s="451"/>
      <c r="W429" s="743" t="n">
        <f aca="false">G429+B429</f>
        <v>2400</v>
      </c>
      <c r="X429" s="451" t="n">
        <f aca="false">W429/$W$6</f>
        <v>0.96</v>
      </c>
      <c r="Y429" s="743" t="n">
        <f aca="false">Z429/2.9</f>
        <v>1898.10344827586</v>
      </c>
      <c r="Z429" s="743" t="n">
        <f aca="false">E429*0.5</f>
        <v>5504.5</v>
      </c>
      <c r="AA429" s="744" t="n">
        <f aca="false">E429*0.5*W429/1000</f>
        <v>13210.8</v>
      </c>
      <c r="AB429" s="451" t="n">
        <f aca="false">AA429/$AA$6</f>
        <v>0.587146666666667</v>
      </c>
      <c r="AC429" s="440" t="n">
        <v>38</v>
      </c>
      <c r="AD429" s="465"/>
      <c r="AE429" s="550" t="n">
        <v>1900</v>
      </c>
      <c r="AF429" s="550" t="n">
        <v>1895</v>
      </c>
      <c r="AG429" s="465" t="n">
        <v>7.26</v>
      </c>
      <c r="AH429" s="440" t="n">
        <v>494</v>
      </c>
      <c r="AI429" s="744" t="n">
        <f aca="false">AH429*3.2</f>
        <v>1580.8</v>
      </c>
      <c r="AJ429" s="550" t="n">
        <v>7280</v>
      </c>
      <c r="AK429" s="440"/>
      <c r="AL429" s="458" t="n">
        <v>12</v>
      </c>
      <c r="AM429" s="465" t="n">
        <v>4.66</v>
      </c>
      <c r="AN429" s="465" t="n">
        <v>39.45</v>
      </c>
      <c r="AO429" s="458" t="n">
        <v>11.1</v>
      </c>
      <c r="AP429" s="458" t="n">
        <v>3.6</v>
      </c>
      <c r="AQ429" s="550"/>
      <c r="AR429" s="745"/>
      <c r="AS429" s="596" t="n">
        <f aca="false">4000/W429*24</f>
        <v>40</v>
      </c>
      <c r="AT429" s="745" t="n">
        <f aca="false">AA429/4000</f>
        <v>3.3027</v>
      </c>
      <c r="AU429" s="746" t="n">
        <f aca="false">AT429/$AT$6</f>
        <v>0.589767857142857</v>
      </c>
      <c r="AV429" s="451" t="n">
        <f aca="false">1-AH429/Y429</f>
        <v>0.739740212553365</v>
      </c>
      <c r="AW429" s="756" t="n">
        <f aca="false">1-AI429/Z429</f>
        <v>0.712816786265782</v>
      </c>
    </row>
    <row r="430" customFormat="false" ht="15.6" hidden="false" customHeight="false" outlineLevel="0" collapsed="false">
      <c r="A430" s="749" t="n">
        <v>43912</v>
      </c>
      <c r="B430" s="487" t="n">
        <v>1200</v>
      </c>
      <c r="C430" s="489" t="n">
        <v>4.87</v>
      </c>
      <c r="D430" s="750" t="n">
        <f aca="false">E430/2.9</f>
        <v>3366.20689655172</v>
      </c>
      <c r="E430" s="491" t="n">
        <v>9762</v>
      </c>
      <c r="F430" s="491" t="n">
        <v>4108</v>
      </c>
      <c r="G430" s="690" t="n">
        <v>1200</v>
      </c>
      <c r="H430" s="489" t="n">
        <v>8.06</v>
      </c>
      <c r="I430" s="490" t="n">
        <v>45</v>
      </c>
      <c r="J430" s="491" t="n">
        <v>197</v>
      </c>
      <c r="K430" s="491" t="n">
        <v>6210</v>
      </c>
      <c r="L430" s="492" t="n">
        <v>30.9</v>
      </c>
      <c r="M430" s="492"/>
      <c r="N430" s="492"/>
      <c r="O430" s="493" t="n">
        <v>97</v>
      </c>
      <c r="P430" s="551"/>
      <c r="Q430" s="494"/>
      <c r="R430" s="495"/>
      <c r="S430" s="491"/>
      <c r="T430" s="491"/>
      <c r="U430" s="678"/>
      <c r="V430" s="500"/>
      <c r="W430" s="751" t="n">
        <f aca="false">G430+B430</f>
        <v>2400</v>
      </c>
      <c r="X430" s="500" t="n">
        <f aca="false">W430/$W$6</f>
        <v>0.96</v>
      </c>
      <c r="Y430" s="751" t="n">
        <f aca="false">Z430/2.9</f>
        <v>1683.10344827586</v>
      </c>
      <c r="Z430" s="751" t="n">
        <f aca="false">E430*0.5</f>
        <v>4881</v>
      </c>
      <c r="AA430" s="551" t="n">
        <f aca="false">E430*0.5*W430/1000</f>
        <v>11714.4</v>
      </c>
      <c r="AB430" s="500" t="n">
        <f aca="false">AA430/$AA$6</f>
        <v>0.52064</v>
      </c>
      <c r="AC430" s="495" t="n">
        <v>38</v>
      </c>
      <c r="AD430" s="508"/>
      <c r="AE430" s="551" t="n">
        <v>2027</v>
      </c>
      <c r="AF430" s="551" t="n">
        <v>1926</v>
      </c>
      <c r="AG430" s="508" t="n">
        <v>7.45</v>
      </c>
      <c r="AH430" s="495" t="n">
        <v>502</v>
      </c>
      <c r="AI430" s="551" t="n">
        <f aca="false">AH430*3.2</f>
        <v>1606.4</v>
      </c>
      <c r="AJ430" s="551" t="n">
        <v>7240</v>
      </c>
      <c r="AK430" s="495"/>
      <c r="AL430" s="504" t="n">
        <v>12</v>
      </c>
      <c r="AM430" s="508" t="n">
        <v>4.65</v>
      </c>
      <c r="AN430" s="508" t="n">
        <v>40.96</v>
      </c>
      <c r="AO430" s="504" t="n">
        <v>16.1</v>
      </c>
      <c r="AP430" s="504" t="n">
        <v>3.6</v>
      </c>
      <c r="AQ430" s="551"/>
      <c r="AR430" s="508"/>
      <c r="AS430" s="495" t="n">
        <f aca="false">4000/W430*24</f>
        <v>40</v>
      </c>
      <c r="AT430" s="508" t="n">
        <f aca="false">AA430/4000</f>
        <v>2.9286</v>
      </c>
      <c r="AU430" s="752" t="n">
        <f aca="false">AT430/$AT$6</f>
        <v>0.522964285714286</v>
      </c>
      <c r="AV430" s="500" t="n">
        <f aca="false">1-AH430/Y430</f>
        <v>0.701741446424913</v>
      </c>
      <c r="AW430" s="757" t="n">
        <f aca="false">1-AI430/Z430</f>
        <v>0.670887113296456</v>
      </c>
    </row>
    <row r="431" customFormat="false" ht="15.6" hidden="false" customHeight="false" outlineLevel="0" collapsed="false">
      <c r="A431" s="742" t="n">
        <v>43913</v>
      </c>
      <c r="B431" s="516" t="n">
        <v>1200</v>
      </c>
      <c r="C431" s="404" t="n">
        <v>5.1</v>
      </c>
      <c r="D431" s="407" t="n">
        <f aca="false">E431/2.9</f>
        <v>3662.06896551724</v>
      </c>
      <c r="E431" s="406" t="n">
        <v>10620</v>
      </c>
      <c r="F431" s="406" t="n">
        <v>3884</v>
      </c>
      <c r="G431" s="688" t="n">
        <v>1200</v>
      </c>
      <c r="H431" s="404" t="n">
        <v>8.09</v>
      </c>
      <c r="I431" s="405" t="n">
        <v>44</v>
      </c>
      <c r="J431" s="406" t="n">
        <v>214</v>
      </c>
      <c r="K431" s="406" t="n">
        <v>7050</v>
      </c>
      <c r="L431" s="408" t="n">
        <v>30.5</v>
      </c>
      <c r="M431" s="408"/>
      <c r="N431" s="408"/>
      <c r="O431" s="409" t="n">
        <v>95</v>
      </c>
      <c r="P431" s="550"/>
      <c r="Q431" s="439"/>
      <c r="R431" s="440"/>
      <c r="S431" s="406"/>
      <c r="T431" s="406"/>
      <c r="U431" s="668"/>
      <c r="V431" s="451"/>
      <c r="W431" s="743" t="n">
        <f aca="false">G431+B431</f>
        <v>2400</v>
      </c>
      <c r="X431" s="451" t="n">
        <f aca="false">W431/$W$6</f>
        <v>0.96</v>
      </c>
      <c r="Y431" s="743" t="n">
        <f aca="false">Z431/2.9</f>
        <v>1831.03448275862</v>
      </c>
      <c r="Z431" s="743" t="n">
        <f aca="false">E431*0.5</f>
        <v>5310</v>
      </c>
      <c r="AA431" s="744" t="n">
        <f aca="false">E431*0.5*W431/1000</f>
        <v>12744</v>
      </c>
      <c r="AB431" s="451" t="n">
        <f aca="false">AA431/$AA$6</f>
        <v>0.5664</v>
      </c>
      <c r="AC431" s="440" t="n">
        <v>38</v>
      </c>
      <c r="AD431" s="465"/>
      <c r="AE431" s="550" t="n">
        <v>1906</v>
      </c>
      <c r="AF431" s="550" t="n">
        <v>1883</v>
      </c>
      <c r="AG431" s="465" t="n">
        <v>7.59</v>
      </c>
      <c r="AH431" s="440" t="n">
        <v>481</v>
      </c>
      <c r="AI431" s="744" t="n">
        <f aca="false">AH431*3.2</f>
        <v>1539.2</v>
      </c>
      <c r="AJ431" s="550" t="n">
        <v>6730</v>
      </c>
      <c r="AK431" s="440"/>
      <c r="AL431" s="458" t="n">
        <v>10</v>
      </c>
      <c r="AM431" s="465" t="n">
        <v>4.15</v>
      </c>
      <c r="AN431" s="465" t="n">
        <v>38.48</v>
      </c>
      <c r="AO431" s="458" t="n">
        <v>16.6</v>
      </c>
      <c r="AP431" s="458" t="n">
        <v>4</v>
      </c>
      <c r="AQ431" s="550"/>
      <c r="AR431" s="745"/>
      <c r="AS431" s="596" t="n">
        <f aca="false">4000/W431*24</f>
        <v>40</v>
      </c>
      <c r="AT431" s="745" t="n">
        <f aca="false">AA431/4000</f>
        <v>3.186</v>
      </c>
      <c r="AU431" s="746" t="n">
        <f aca="false">AT431/$AT$6</f>
        <v>0.568928571428571</v>
      </c>
      <c r="AV431" s="451" t="n">
        <f aca="false">1-AH431/Y431</f>
        <v>0.737306967984934</v>
      </c>
      <c r="AW431" s="756" t="n">
        <f aca="false">1-AI431/Z431</f>
        <v>0.710131826741996</v>
      </c>
    </row>
    <row r="432" customFormat="false" ht="15.6" hidden="false" customHeight="false" outlineLevel="0" collapsed="false">
      <c r="A432" s="742" t="n">
        <v>43914</v>
      </c>
      <c r="B432" s="516" t="n">
        <v>1200</v>
      </c>
      <c r="C432" s="404" t="n">
        <v>5.133</v>
      </c>
      <c r="D432" s="407" t="n">
        <f aca="false">E432/2.9</f>
        <v>3675.86206896552</v>
      </c>
      <c r="E432" s="406" t="n">
        <v>10660</v>
      </c>
      <c r="F432" s="406" t="n">
        <v>4501</v>
      </c>
      <c r="G432" s="688" t="n">
        <v>1200</v>
      </c>
      <c r="H432" s="404" t="n">
        <v>7.95</v>
      </c>
      <c r="I432" s="405" t="n">
        <v>45</v>
      </c>
      <c r="J432" s="406" t="n">
        <v>225</v>
      </c>
      <c r="K432" s="406" t="n">
        <v>6680</v>
      </c>
      <c r="L432" s="408" t="n">
        <v>33</v>
      </c>
      <c r="M432" s="408" t="n">
        <v>22.2</v>
      </c>
      <c r="N432" s="408" t="n">
        <v>2.4</v>
      </c>
      <c r="O432" s="409" t="n">
        <v>103</v>
      </c>
      <c r="P432" s="550"/>
      <c r="Q432" s="439"/>
      <c r="R432" s="440"/>
      <c r="S432" s="406"/>
      <c r="T432" s="406"/>
      <c r="U432" s="668"/>
      <c r="V432" s="451"/>
      <c r="W432" s="743" t="n">
        <f aca="false">G432+B432</f>
        <v>2400</v>
      </c>
      <c r="X432" s="451" t="n">
        <f aca="false">W432/$W$6</f>
        <v>0.96</v>
      </c>
      <c r="Y432" s="743" t="n">
        <f aca="false">Z432/2.9</f>
        <v>1837.93103448276</v>
      </c>
      <c r="Z432" s="743" t="n">
        <f aca="false">E432*0.5</f>
        <v>5330</v>
      </c>
      <c r="AA432" s="744" t="n">
        <f aca="false">E432*0.5*W432/1000</f>
        <v>12792</v>
      </c>
      <c r="AB432" s="451" t="n">
        <f aca="false">AA432/$AA$6</f>
        <v>0.568533333333333</v>
      </c>
      <c r="AC432" s="440" t="n">
        <v>38</v>
      </c>
      <c r="AD432" s="465"/>
      <c r="AE432" s="550" t="n">
        <v>2219</v>
      </c>
      <c r="AF432" s="550" t="n">
        <v>2225</v>
      </c>
      <c r="AG432" s="465" t="n">
        <v>7.45</v>
      </c>
      <c r="AH432" s="440" t="n">
        <v>497</v>
      </c>
      <c r="AI432" s="744" t="n">
        <f aca="false">AH432*3.2</f>
        <v>1590.4</v>
      </c>
      <c r="AJ432" s="550" t="n">
        <v>6710</v>
      </c>
      <c r="AK432" s="440"/>
      <c r="AL432" s="458" t="n">
        <v>10</v>
      </c>
      <c r="AM432" s="465" t="n">
        <v>4.66</v>
      </c>
      <c r="AN432" s="465" t="n">
        <v>40.82</v>
      </c>
      <c r="AO432" s="458" t="n">
        <v>15.4</v>
      </c>
      <c r="AP432" s="458" t="n">
        <v>4.3</v>
      </c>
      <c r="AQ432" s="550"/>
      <c r="AR432" s="745"/>
      <c r="AS432" s="596" t="n">
        <f aca="false">4000/W432*24</f>
        <v>40</v>
      </c>
      <c r="AT432" s="745" t="n">
        <f aca="false">AA432/4000</f>
        <v>3.198</v>
      </c>
      <c r="AU432" s="746" t="n">
        <f aca="false">AT432/$AT$6</f>
        <v>0.571071428571429</v>
      </c>
      <c r="AV432" s="451" t="n">
        <f aca="false">1-AH432/Y432</f>
        <v>0.729587242026266</v>
      </c>
      <c r="AW432" s="756" t="n">
        <f aca="false">1-AI432/Z432</f>
        <v>0.701613508442777</v>
      </c>
    </row>
    <row r="433" customFormat="false" ht="15.6" hidden="false" customHeight="false" outlineLevel="0" collapsed="false">
      <c r="A433" s="742" t="n">
        <v>43915</v>
      </c>
      <c r="B433" s="516" t="n">
        <v>1200</v>
      </c>
      <c r="C433" s="404" t="n">
        <v>5.23</v>
      </c>
      <c r="D433" s="407" t="n">
        <f aca="false">E433/2.9</f>
        <v>3738.62068965517</v>
      </c>
      <c r="E433" s="406" t="n">
        <v>10842</v>
      </c>
      <c r="F433" s="406" t="n">
        <v>4825</v>
      </c>
      <c r="G433" s="688" t="n">
        <v>1200</v>
      </c>
      <c r="H433" s="404" t="n">
        <v>7.9</v>
      </c>
      <c r="I433" s="405" t="n">
        <v>46.4</v>
      </c>
      <c r="J433" s="406" t="n">
        <v>232</v>
      </c>
      <c r="K433" s="406" t="n">
        <v>7440</v>
      </c>
      <c r="L433" s="408" t="n">
        <v>32.2</v>
      </c>
      <c r="M433" s="408"/>
      <c r="N433" s="408"/>
      <c r="O433" s="409" t="n">
        <v>142</v>
      </c>
      <c r="P433" s="550"/>
      <c r="Q433" s="439"/>
      <c r="R433" s="406"/>
      <c r="S433" s="406"/>
      <c r="T433" s="406"/>
      <c r="U433" s="668"/>
      <c r="V433" s="451"/>
      <c r="W433" s="743" t="n">
        <f aca="false">G433+B433</f>
        <v>2400</v>
      </c>
      <c r="X433" s="451" t="n">
        <f aca="false">W433/$W$6</f>
        <v>0.96</v>
      </c>
      <c r="Y433" s="743" t="n">
        <f aca="false">Z433/2.9</f>
        <v>1869.31034482759</v>
      </c>
      <c r="Z433" s="743" t="n">
        <f aca="false">E433*0.5</f>
        <v>5421</v>
      </c>
      <c r="AA433" s="744" t="n">
        <f aca="false">E433*0.5*W433/1000</f>
        <v>13010.4</v>
      </c>
      <c r="AB433" s="451" t="n">
        <f aca="false">AA433/$AA$6</f>
        <v>0.57824</v>
      </c>
      <c r="AC433" s="440" t="n">
        <v>38</v>
      </c>
      <c r="AD433" s="465"/>
      <c r="AE433" s="550" t="n">
        <v>2278</v>
      </c>
      <c r="AF433" s="550" t="n">
        <v>2250</v>
      </c>
      <c r="AG433" s="465" t="n">
        <v>7.31</v>
      </c>
      <c r="AH433" s="440" t="n">
        <v>494</v>
      </c>
      <c r="AI433" s="744" t="n">
        <f aca="false">AH433*3.2</f>
        <v>1580.8</v>
      </c>
      <c r="AJ433" s="550" t="n">
        <v>6790</v>
      </c>
      <c r="AK433" s="440"/>
      <c r="AL433" s="458" t="n">
        <v>10</v>
      </c>
      <c r="AM433" s="465" t="n">
        <v>4.69</v>
      </c>
      <c r="AN433" s="465" t="n">
        <v>40.12</v>
      </c>
      <c r="AO433" s="458" t="n">
        <v>17.3</v>
      </c>
      <c r="AP433" s="458" t="n">
        <v>4</v>
      </c>
      <c r="AQ433" s="550"/>
      <c r="AR433" s="745"/>
      <c r="AS433" s="596" t="n">
        <f aca="false">4000/W433*24</f>
        <v>40</v>
      </c>
      <c r="AT433" s="745" t="n">
        <f aca="false">AA433/4000</f>
        <v>3.2526</v>
      </c>
      <c r="AU433" s="746" t="n">
        <f aca="false">AT433/$AT$6</f>
        <v>0.580821428571429</v>
      </c>
      <c r="AV433" s="451" t="n">
        <f aca="false">1-AH433/Y433</f>
        <v>0.735731414868106</v>
      </c>
      <c r="AW433" s="756" t="n">
        <f aca="false">1-AI433/Z433</f>
        <v>0.708393285371703</v>
      </c>
    </row>
    <row r="434" customFormat="false" ht="15.6" hidden="false" customHeight="false" outlineLevel="0" collapsed="false">
      <c r="A434" s="742" t="n">
        <v>43916</v>
      </c>
      <c r="B434" s="516" t="n">
        <v>1200</v>
      </c>
      <c r="C434" s="404" t="n">
        <v>5.26</v>
      </c>
      <c r="D434" s="407" t="n">
        <f aca="false">E434/2.9</f>
        <v>3804.13793103448</v>
      </c>
      <c r="E434" s="406" t="n">
        <v>11032</v>
      </c>
      <c r="F434" s="406" t="n">
        <v>3912</v>
      </c>
      <c r="G434" s="688" t="n">
        <v>1200</v>
      </c>
      <c r="H434" s="404" t="n">
        <v>7.88</v>
      </c>
      <c r="I434" s="405" t="n">
        <v>50.1</v>
      </c>
      <c r="J434" s="406" t="n">
        <v>247</v>
      </c>
      <c r="K434" s="406" t="n">
        <v>6960</v>
      </c>
      <c r="L434" s="408" t="n">
        <v>31.3</v>
      </c>
      <c r="M434" s="408"/>
      <c r="N434" s="408"/>
      <c r="O434" s="409" t="n">
        <v>122</v>
      </c>
      <c r="P434" s="550"/>
      <c r="Q434" s="439"/>
      <c r="R434" s="406"/>
      <c r="S434" s="406"/>
      <c r="T434" s="406"/>
      <c r="U434" s="668"/>
      <c r="V434" s="451"/>
      <c r="W434" s="743" t="n">
        <f aca="false">G434+B434</f>
        <v>2400</v>
      </c>
      <c r="X434" s="451" t="n">
        <f aca="false">W434/$W$6</f>
        <v>0.96</v>
      </c>
      <c r="Y434" s="743" t="n">
        <f aca="false">Z434/2.9</f>
        <v>1902.06896551724</v>
      </c>
      <c r="Z434" s="743" t="n">
        <f aca="false">E434*0.5</f>
        <v>5516</v>
      </c>
      <c r="AA434" s="744" t="n">
        <f aca="false">E434*0.5*W434/1000</f>
        <v>13238.4</v>
      </c>
      <c r="AB434" s="451" t="n">
        <f aca="false">AA434/$AA$6</f>
        <v>0.588373333333333</v>
      </c>
      <c r="AC434" s="440" t="n">
        <v>38</v>
      </c>
      <c r="AD434" s="465"/>
      <c r="AE434" s="550" t="n">
        <v>2416</v>
      </c>
      <c r="AF434" s="550" t="n">
        <v>2416</v>
      </c>
      <c r="AG434" s="465" t="n">
        <v>7.26</v>
      </c>
      <c r="AH434" s="440" t="n">
        <v>482</v>
      </c>
      <c r="AI434" s="744" t="n">
        <f aca="false">AH434*3.2</f>
        <v>1542.4</v>
      </c>
      <c r="AJ434" s="550" t="n">
        <v>6630</v>
      </c>
      <c r="AK434" s="440"/>
      <c r="AL434" s="458" t="n">
        <v>10</v>
      </c>
      <c r="AM434" s="465" t="n">
        <v>4.62</v>
      </c>
      <c r="AN434" s="465" t="n">
        <v>39.58</v>
      </c>
      <c r="AO434" s="458" t="n">
        <v>14.8</v>
      </c>
      <c r="AP434" s="458" t="n">
        <v>4.6</v>
      </c>
      <c r="AQ434" s="550"/>
      <c r="AR434" s="745"/>
      <c r="AS434" s="596" t="n">
        <f aca="false">4000/W434*24</f>
        <v>40</v>
      </c>
      <c r="AT434" s="745" t="n">
        <f aca="false">AA434/4000</f>
        <v>3.3096</v>
      </c>
      <c r="AU434" s="746" t="n">
        <f aca="false">AT434/$AT$6</f>
        <v>0.591</v>
      </c>
      <c r="AV434" s="451" t="n">
        <f aca="false">1-AH434/Y434</f>
        <v>0.746591733139957</v>
      </c>
      <c r="AW434" s="756" t="n">
        <f aca="false">1-AI434/Z434</f>
        <v>0.72037708484409</v>
      </c>
    </row>
    <row r="435" customFormat="false" ht="15.6" hidden="false" customHeight="false" outlineLevel="0" collapsed="false">
      <c r="A435" s="742" t="n">
        <v>43917</v>
      </c>
      <c r="B435" s="516" t="n">
        <v>1200</v>
      </c>
      <c r="C435" s="404" t="n">
        <v>5.16</v>
      </c>
      <c r="D435" s="407" t="n">
        <f aca="false">E435/2.9</f>
        <v>3502.06896551724</v>
      </c>
      <c r="E435" s="406" t="n">
        <v>10156</v>
      </c>
      <c r="F435" s="406" t="n">
        <v>3636</v>
      </c>
      <c r="G435" s="688" t="n">
        <v>1200</v>
      </c>
      <c r="H435" s="404" t="n">
        <v>7.93</v>
      </c>
      <c r="I435" s="405" t="n">
        <v>54.6</v>
      </c>
      <c r="J435" s="406" t="n">
        <v>238</v>
      </c>
      <c r="K435" s="406" t="n">
        <v>8050</v>
      </c>
      <c r="L435" s="408" t="n">
        <v>28.7</v>
      </c>
      <c r="M435" s="408" t="n">
        <v>19.5</v>
      </c>
      <c r="N435" s="408" t="n">
        <v>2.7</v>
      </c>
      <c r="O435" s="409" t="n">
        <v>113</v>
      </c>
      <c r="P435" s="550"/>
      <c r="Q435" s="439"/>
      <c r="R435" s="406"/>
      <c r="S435" s="406"/>
      <c r="T435" s="406"/>
      <c r="U435" s="668"/>
      <c r="V435" s="451"/>
      <c r="W435" s="743" t="n">
        <f aca="false">G435+B435</f>
        <v>2400</v>
      </c>
      <c r="X435" s="451" t="n">
        <f aca="false">W435/$W$6</f>
        <v>0.96</v>
      </c>
      <c r="Y435" s="743" t="n">
        <f aca="false">Z435/2.9</f>
        <v>1751.03448275862</v>
      </c>
      <c r="Z435" s="743" t="n">
        <f aca="false">E435*0.5</f>
        <v>5078</v>
      </c>
      <c r="AA435" s="744" t="n">
        <f aca="false">E435*0.5*W435/1000</f>
        <v>12187.2</v>
      </c>
      <c r="AB435" s="451" t="n">
        <f aca="false">AA435/$AA$6</f>
        <v>0.541653333333333</v>
      </c>
      <c r="AC435" s="440" t="n">
        <v>38</v>
      </c>
      <c r="AD435" s="465"/>
      <c r="AE435" s="550" t="n">
        <v>2419</v>
      </c>
      <c r="AF435" s="550" t="n">
        <v>2414</v>
      </c>
      <c r="AG435" s="465" t="n">
        <v>7.44</v>
      </c>
      <c r="AH435" s="440" t="n">
        <v>494</v>
      </c>
      <c r="AI435" s="744" t="n">
        <f aca="false">AH435*3.2</f>
        <v>1580.8</v>
      </c>
      <c r="AJ435" s="550" t="n">
        <v>6700</v>
      </c>
      <c r="AK435" s="440"/>
      <c r="AL435" s="458" t="n">
        <v>10</v>
      </c>
      <c r="AM435" s="465" t="n">
        <v>4.9</v>
      </c>
      <c r="AN435" s="465" t="n">
        <v>36.8</v>
      </c>
      <c r="AO435" s="458" t="n">
        <v>22.6</v>
      </c>
      <c r="AP435" s="458" t="n">
        <v>4.8</v>
      </c>
      <c r="AQ435" s="550"/>
      <c r="AR435" s="745"/>
      <c r="AS435" s="596" t="n">
        <f aca="false">4000/W435*24</f>
        <v>40</v>
      </c>
      <c r="AT435" s="745" t="n">
        <f aca="false">AA435/4000</f>
        <v>3.0468</v>
      </c>
      <c r="AU435" s="746" t="n">
        <f aca="false">AT435/$AT$6</f>
        <v>0.544071428571429</v>
      </c>
      <c r="AV435" s="451" t="n">
        <f aca="false">1-AH435/Y435</f>
        <v>0.717881055533675</v>
      </c>
      <c r="AW435" s="756" t="n">
        <f aca="false">1-AI435/Z435</f>
        <v>0.688696337140607</v>
      </c>
    </row>
    <row r="436" customFormat="false" ht="15.6" hidden="false" customHeight="false" outlineLevel="0" collapsed="false">
      <c r="A436" s="742" t="n">
        <v>43918</v>
      </c>
      <c r="B436" s="516" t="n">
        <v>1200</v>
      </c>
      <c r="C436" s="404" t="n">
        <v>5.18</v>
      </c>
      <c r="D436" s="407" t="n">
        <f aca="false">E436/2.9</f>
        <v>3420.68965517241</v>
      </c>
      <c r="E436" s="406" t="n">
        <v>9920</v>
      </c>
      <c r="F436" s="406" t="n">
        <v>3828</v>
      </c>
      <c r="G436" s="688" t="n">
        <v>1200</v>
      </c>
      <c r="H436" s="404" t="n">
        <v>7.76</v>
      </c>
      <c r="I436" s="405" t="n">
        <v>45.4</v>
      </c>
      <c r="J436" s="406" t="n">
        <v>176</v>
      </c>
      <c r="K436" s="406" t="n">
        <v>7370</v>
      </c>
      <c r="L436" s="408" t="n">
        <v>21.7</v>
      </c>
      <c r="M436" s="408"/>
      <c r="N436" s="408"/>
      <c r="O436" s="409" t="n">
        <v>78</v>
      </c>
      <c r="P436" s="550"/>
      <c r="Q436" s="439"/>
      <c r="R436" s="406"/>
      <c r="S436" s="406"/>
      <c r="T436" s="406"/>
      <c r="U436" s="668"/>
      <c r="V436" s="451"/>
      <c r="W436" s="743" t="n">
        <f aca="false">G436+B436</f>
        <v>2400</v>
      </c>
      <c r="X436" s="451" t="n">
        <f aca="false">W436/$W$6</f>
        <v>0.96</v>
      </c>
      <c r="Y436" s="743" t="n">
        <f aca="false">Z436/2.9</f>
        <v>1710.34482758621</v>
      </c>
      <c r="Z436" s="743" t="n">
        <f aca="false">E436*0.5</f>
        <v>4960</v>
      </c>
      <c r="AA436" s="744" t="n">
        <f aca="false">E436*0.5*W436/1000</f>
        <v>11904</v>
      </c>
      <c r="AB436" s="451" t="n">
        <f aca="false">AA436/$AA$6</f>
        <v>0.529066666666667</v>
      </c>
      <c r="AC436" s="440" t="n">
        <v>38</v>
      </c>
      <c r="AD436" s="465"/>
      <c r="AE436" s="550" t="n">
        <v>2311</v>
      </c>
      <c r="AF436" s="550" t="n">
        <v>2282</v>
      </c>
      <c r="AG436" s="465" t="n">
        <v>7.32</v>
      </c>
      <c r="AH436" s="440" t="n">
        <v>483</v>
      </c>
      <c r="AI436" s="744" t="n">
        <f aca="false">AH436*3.2</f>
        <v>1545.6</v>
      </c>
      <c r="AJ436" s="550" t="n">
        <v>6510</v>
      </c>
      <c r="AK436" s="440"/>
      <c r="AL436" s="458" t="n">
        <v>10</v>
      </c>
      <c r="AM436" s="465" t="n">
        <v>4.46</v>
      </c>
      <c r="AN436" s="465" t="n">
        <v>37.58</v>
      </c>
      <c r="AO436" s="458" t="n">
        <v>11.4</v>
      </c>
      <c r="AP436" s="458" t="n">
        <v>4.6</v>
      </c>
      <c r="AQ436" s="550"/>
      <c r="AR436" s="745"/>
      <c r="AS436" s="596" t="n">
        <f aca="false">4000/W436*24</f>
        <v>40</v>
      </c>
      <c r="AT436" s="745" t="n">
        <f aca="false">AA436/4000</f>
        <v>2.976</v>
      </c>
      <c r="AU436" s="746" t="n">
        <f aca="false">AT436/$AT$6</f>
        <v>0.531428571428571</v>
      </c>
      <c r="AV436" s="451" t="n">
        <f aca="false">1-AH436/Y436</f>
        <v>0.717600806451613</v>
      </c>
      <c r="AW436" s="756" t="n">
        <f aca="false">1-AI436/Z436</f>
        <v>0.688387096774193</v>
      </c>
    </row>
    <row r="437" customFormat="false" ht="15.6" hidden="false" customHeight="false" outlineLevel="0" collapsed="false">
      <c r="A437" s="749" t="n">
        <v>43919</v>
      </c>
      <c r="B437" s="487" t="n">
        <v>1200</v>
      </c>
      <c r="C437" s="489" t="n">
        <v>5.21</v>
      </c>
      <c r="D437" s="750" t="n">
        <f aca="false">E437/2.9</f>
        <v>3363.44827586207</v>
      </c>
      <c r="E437" s="491" t="n">
        <v>9754</v>
      </c>
      <c r="F437" s="491" t="n">
        <v>2548</v>
      </c>
      <c r="G437" s="690" t="n">
        <v>1200</v>
      </c>
      <c r="H437" s="489" t="n">
        <v>7.98</v>
      </c>
      <c r="I437" s="490" t="n">
        <v>38.4</v>
      </c>
      <c r="J437" s="491" t="n">
        <v>186</v>
      </c>
      <c r="K437" s="491" t="n">
        <v>6000</v>
      </c>
      <c r="L437" s="492" t="n">
        <v>20.2</v>
      </c>
      <c r="M437" s="492"/>
      <c r="N437" s="492"/>
      <c r="O437" s="493" t="n">
        <v>56</v>
      </c>
      <c r="P437" s="551"/>
      <c r="Q437" s="494"/>
      <c r="R437" s="495"/>
      <c r="S437" s="491"/>
      <c r="T437" s="491"/>
      <c r="U437" s="678"/>
      <c r="V437" s="500"/>
      <c r="W437" s="751" t="n">
        <f aca="false">G437+B437</f>
        <v>2400</v>
      </c>
      <c r="X437" s="500" t="n">
        <f aca="false">W437/$W$6</f>
        <v>0.96</v>
      </c>
      <c r="Y437" s="751" t="n">
        <f aca="false">Z437/2.9</f>
        <v>1681.72413793103</v>
      </c>
      <c r="Z437" s="751" t="n">
        <f aca="false">E437*0.5</f>
        <v>4877</v>
      </c>
      <c r="AA437" s="551" t="n">
        <f aca="false">E437*0.5*W437/1000</f>
        <v>11704.8</v>
      </c>
      <c r="AB437" s="500" t="n">
        <f aca="false">AA437/$AA$6</f>
        <v>0.520213333333333</v>
      </c>
      <c r="AC437" s="495" t="n">
        <v>38</v>
      </c>
      <c r="AD437" s="508"/>
      <c r="AE437" s="551" t="n">
        <v>2224</v>
      </c>
      <c r="AF437" s="551" t="n">
        <v>2204</v>
      </c>
      <c r="AG437" s="508" t="n">
        <v>7.27</v>
      </c>
      <c r="AH437" s="495" t="n">
        <v>487</v>
      </c>
      <c r="AI437" s="551" t="n">
        <f aca="false">AH437*3.2</f>
        <v>1558.4</v>
      </c>
      <c r="AJ437" s="551" t="n">
        <v>6390</v>
      </c>
      <c r="AK437" s="495"/>
      <c r="AL437" s="504" t="n">
        <v>10</v>
      </c>
      <c r="AM437" s="508" t="n">
        <v>4.47</v>
      </c>
      <c r="AN437" s="508" t="n">
        <v>36.23</v>
      </c>
      <c r="AO437" s="504" t="n">
        <v>12.8</v>
      </c>
      <c r="AP437" s="504" t="n">
        <v>5</v>
      </c>
      <c r="AQ437" s="551"/>
      <c r="AR437" s="508"/>
      <c r="AS437" s="495" t="n">
        <f aca="false">4000/W437*24</f>
        <v>40</v>
      </c>
      <c r="AT437" s="508" t="n">
        <f aca="false">AA437/4000</f>
        <v>2.9262</v>
      </c>
      <c r="AU437" s="752" t="n">
        <f aca="false">AT437/$AT$6</f>
        <v>0.522535714285714</v>
      </c>
      <c r="AV437" s="500" t="n">
        <f aca="false">1-AH437/Y437</f>
        <v>0.710416239491491</v>
      </c>
      <c r="AW437" s="757" t="n">
        <f aca="false">1-AI437/Z437</f>
        <v>0.680459298749231</v>
      </c>
    </row>
    <row r="438" customFormat="false" ht="15.6" hidden="false" customHeight="false" outlineLevel="0" collapsed="false">
      <c r="A438" s="742" t="n">
        <v>43920</v>
      </c>
      <c r="B438" s="516" t="n">
        <v>1200</v>
      </c>
      <c r="C438" s="404" t="n">
        <v>5.31</v>
      </c>
      <c r="D438" s="407" t="n">
        <f aca="false">E438/2.9</f>
        <v>3434.8275862069</v>
      </c>
      <c r="E438" s="406" t="n">
        <v>9961</v>
      </c>
      <c r="F438" s="406" t="n">
        <v>3841</v>
      </c>
      <c r="G438" s="688" t="n">
        <v>1200</v>
      </c>
      <c r="H438" s="404" t="n">
        <v>8</v>
      </c>
      <c r="I438" s="405" t="n">
        <v>36.9</v>
      </c>
      <c r="J438" s="406" t="n">
        <v>186</v>
      </c>
      <c r="K438" s="406" t="n">
        <v>6390</v>
      </c>
      <c r="L438" s="408" t="n">
        <v>21.1</v>
      </c>
      <c r="M438" s="408"/>
      <c r="N438" s="408"/>
      <c r="O438" s="409" t="n">
        <v>73</v>
      </c>
      <c r="P438" s="550"/>
      <c r="Q438" s="439"/>
      <c r="R438" s="440"/>
      <c r="S438" s="406"/>
      <c r="T438" s="406"/>
      <c r="U438" s="668"/>
      <c r="V438" s="451"/>
      <c r="W438" s="743" t="n">
        <f aca="false">G438+B438</f>
        <v>2400</v>
      </c>
      <c r="X438" s="451" t="n">
        <f aca="false">W438/$W$6</f>
        <v>0.96</v>
      </c>
      <c r="Y438" s="743" t="n">
        <f aca="false">Z438/2.9</f>
        <v>1717.41379310345</v>
      </c>
      <c r="Z438" s="743" t="n">
        <f aca="false">E438*0.5</f>
        <v>4980.5</v>
      </c>
      <c r="AA438" s="744" t="n">
        <f aca="false">E438*0.5*W438/1000</f>
        <v>11953.2</v>
      </c>
      <c r="AB438" s="451" t="n">
        <f aca="false">AA438/$AA$6</f>
        <v>0.531253333333333</v>
      </c>
      <c r="AC438" s="440" t="n">
        <v>38</v>
      </c>
      <c r="AD438" s="465"/>
      <c r="AE438" s="550" t="n">
        <v>2510</v>
      </c>
      <c r="AF438" s="550" t="n">
        <v>2492</v>
      </c>
      <c r="AG438" s="465" t="n">
        <v>7.15</v>
      </c>
      <c r="AH438" s="440" t="n">
        <v>475</v>
      </c>
      <c r="AI438" s="744" t="n">
        <f aca="false">AH438*3.2</f>
        <v>1520</v>
      </c>
      <c r="AJ438" s="550" t="n">
        <v>6030</v>
      </c>
      <c r="AK438" s="440"/>
      <c r="AL438" s="458" t="n">
        <v>10</v>
      </c>
      <c r="AM438" s="465" t="n">
        <v>4.29</v>
      </c>
      <c r="AN438" s="465" t="n">
        <v>33.48</v>
      </c>
      <c r="AO438" s="458" t="n">
        <v>13.6</v>
      </c>
      <c r="AP438" s="458" t="n">
        <v>5.2</v>
      </c>
      <c r="AQ438" s="550"/>
      <c r="AR438" s="745"/>
      <c r="AS438" s="596" t="n">
        <f aca="false">4000/W438*24</f>
        <v>40</v>
      </c>
      <c r="AT438" s="745" t="n">
        <f aca="false">AA438/4000</f>
        <v>2.9883</v>
      </c>
      <c r="AU438" s="746" t="n">
        <f aca="false">AT438/$AT$6</f>
        <v>0.533625</v>
      </c>
      <c r="AV438" s="451" t="n">
        <f aca="false">1-AH438/Y438</f>
        <v>0.723421343238631</v>
      </c>
      <c r="AW438" s="756" t="n">
        <f aca="false">1-AI438/Z438</f>
        <v>0.69480975805642</v>
      </c>
    </row>
    <row r="439" customFormat="false" ht="15.6" hidden="false" customHeight="false" outlineLevel="0" collapsed="false">
      <c r="A439" s="742" t="n">
        <v>43921</v>
      </c>
      <c r="B439" s="516" t="n">
        <v>1200</v>
      </c>
      <c r="C439" s="404" t="n">
        <v>5.29</v>
      </c>
      <c r="D439" s="407" t="n">
        <f aca="false">E439/2.9</f>
        <v>3386.20689655172</v>
      </c>
      <c r="E439" s="406" t="n">
        <v>9820</v>
      </c>
      <c r="F439" s="406" t="n">
        <v>3510</v>
      </c>
      <c r="G439" s="688" t="n">
        <v>1200</v>
      </c>
      <c r="H439" s="404" t="n">
        <v>8.02</v>
      </c>
      <c r="I439" s="405" t="n">
        <v>38.3</v>
      </c>
      <c r="J439" s="406" t="n">
        <v>173</v>
      </c>
      <c r="K439" s="406" t="n">
        <v>5550</v>
      </c>
      <c r="L439" s="408" t="n">
        <v>22.3</v>
      </c>
      <c r="M439" s="408" t="n">
        <v>16.2</v>
      </c>
      <c r="N439" s="408" t="n">
        <v>1.6</v>
      </c>
      <c r="O439" s="409" t="n">
        <v>75</v>
      </c>
      <c r="P439" s="550"/>
      <c r="Q439" s="439"/>
      <c r="R439" s="440"/>
      <c r="S439" s="406"/>
      <c r="T439" s="406"/>
      <c r="U439" s="668"/>
      <c r="V439" s="451"/>
      <c r="W439" s="743" t="n">
        <f aca="false">G439+B439</f>
        <v>2400</v>
      </c>
      <c r="X439" s="451" t="n">
        <f aca="false">W439/$W$6</f>
        <v>0.96</v>
      </c>
      <c r="Y439" s="743" t="n">
        <f aca="false">Z439/2.9</f>
        <v>1693.10344827586</v>
      </c>
      <c r="Z439" s="743" t="n">
        <f aca="false">E439*0.5</f>
        <v>4910</v>
      </c>
      <c r="AA439" s="744" t="n">
        <f aca="false">E439*0.5*W439/1000</f>
        <v>11784</v>
      </c>
      <c r="AB439" s="451" t="n">
        <f aca="false">AA439/$AA$6</f>
        <v>0.523733333333333</v>
      </c>
      <c r="AC439" s="440" t="n">
        <v>38</v>
      </c>
      <c r="AD439" s="465"/>
      <c r="AE439" s="550" t="n">
        <v>2439</v>
      </c>
      <c r="AF439" s="550" t="n">
        <v>2399</v>
      </c>
      <c r="AG439" s="465" t="n">
        <v>7.23</v>
      </c>
      <c r="AH439" s="440" t="n">
        <v>481</v>
      </c>
      <c r="AI439" s="744" t="n">
        <f aca="false">AH439*3.2</f>
        <v>1539.2</v>
      </c>
      <c r="AJ439" s="550" t="n">
        <v>5930</v>
      </c>
      <c r="AK439" s="440"/>
      <c r="AL439" s="458" t="n">
        <v>10</v>
      </c>
      <c r="AM439" s="465" t="n">
        <v>4.39</v>
      </c>
      <c r="AN439" s="465" t="n">
        <v>33.42</v>
      </c>
      <c r="AO439" s="458" t="n">
        <v>10.5</v>
      </c>
      <c r="AP439" s="458" t="n">
        <v>4.9</v>
      </c>
      <c r="AQ439" s="550"/>
      <c r="AR439" s="745"/>
      <c r="AS439" s="596" t="n">
        <f aca="false">4000/W439*24</f>
        <v>40</v>
      </c>
      <c r="AT439" s="745" t="n">
        <f aca="false">AA439/4000</f>
        <v>2.946</v>
      </c>
      <c r="AU439" s="746" t="n">
        <f aca="false">AT439/$AT$6</f>
        <v>0.526071428571429</v>
      </c>
      <c r="AV439" s="451" t="n">
        <f aca="false">1-AH439/Y439</f>
        <v>0.715906313645621</v>
      </c>
      <c r="AW439" s="756" t="n">
        <f aca="false">1-AI439/Z439</f>
        <v>0.686517311608961</v>
      </c>
    </row>
    <row r="440" customFormat="false" ht="15.6" hidden="false" customHeight="false" outlineLevel="0" collapsed="false">
      <c r="A440" s="742" t="n">
        <v>43922</v>
      </c>
      <c r="B440" s="516" t="n">
        <v>1200</v>
      </c>
      <c r="C440" s="404" t="n">
        <v>5.47</v>
      </c>
      <c r="D440" s="407" t="n">
        <f aca="false">E440/2.9</f>
        <v>3521.37931034483</v>
      </c>
      <c r="E440" s="406" t="n">
        <v>10212</v>
      </c>
      <c r="F440" s="406" t="n">
        <v>4554</v>
      </c>
      <c r="G440" s="688" t="n">
        <v>1200</v>
      </c>
      <c r="H440" s="404" t="n">
        <v>7.81</v>
      </c>
      <c r="I440" s="405" t="n">
        <v>43.5</v>
      </c>
      <c r="J440" s="406" t="n">
        <v>207</v>
      </c>
      <c r="K440" s="406" t="n">
        <v>8270</v>
      </c>
      <c r="L440" s="408" t="n">
        <v>23.5</v>
      </c>
      <c r="M440" s="408"/>
      <c r="N440" s="408"/>
      <c r="O440" s="409" t="n">
        <v>98</v>
      </c>
      <c r="P440" s="550"/>
      <c r="Q440" s="439"/>
      <c r="R440" s="406"/>
      <c r="S440" s="406"/>
      <c r="T440" s="406"/>
      <c r="U440" s="668"/>
      <c r="V440" s="451"/>
      <c r="W440" s="743" t="n">
        <f aca="false">G440+B440</f>
        <v>2400</v>
      </c>
      <c r="X440" s="451" t="n">
        <f aca="false">W440/$W$6</f>
        <v>0.96</v>
      </c>
      <c r="Y440" s="743" t="n">
        <f aca="false">Z440/2.9</f>
        <v>1760.68965517241</v>
      </c>
      <c r="Z440" s="743" t="n">
        <f aca="false">E440*0.5</f>
        <v>5106</v>
      </c>
      <c r="AA440" s="744" t="n">
        <f aca="false">E440*0.5*W440/1000</f>
        <v>12254.4</v>
      </c>
      <c r="AB440" s="451" t="n">
        <f aca="false">AA440/$AA$6</f>
        <v>0.54464</v>
      </c>
      <c r="AC440" s="440" t="n">
        <v>38</v>
      </c>
      <c r="AD440" s="465"/>
      <c r="AE440" s="550" t="n">
        <v>2346</v>
      </c>
      <c r="AF440" s="550" t="n">
        <v>2338</v>
      </c>
      <c r="AG440" s="465" t="n">
        <v>7.33</v>
      </c>
      <c r="AH440" s="440" t="n">
        <v>487</v>
      </c>
      <c r="AI440" s="744" t="n">
        <f aca="false">AH440*3.2</f>
        <v>1558.4</v>
      </c>
      <c r="AJ440" s="550" t="n">
        <v>6160</v>
      </c>
      <c r="AK440" s="440"/>
      <c r="AL440" s="458" t="n">
        <v>10</v>
      </c>
      <c r="AM440" s="465" t="n">
        <v>4.52</v>
      </c>
      <c r="AN440" s="465" t="n">
        <v>33.09</v>
      </c>
      <c r="AO440" s="458" t="n">
        <v>10.4</v>
      </c>
      <c r="AP440" s="458" t="n">
        <v>4.8</v>
      </c>
      <c r="AQ440" s="550"/>
      <c r="AR440" s="745"/>
      <c r="AS440" s="596" t="n">
        <f aca="false">4000/W440*24</f>
        <v>40</v>
      </c>
      <c r="AT440" s="745" t="n">
        <f aca="false">AA440/4000</f>
        <v>3.0636</v>
      </c>
      <c r="AU440" s="746" t="n">
        <f aca="false">AT440/$AT$6</f>
        <v>0.547071428571429</v>
      </c>
      <c r="AV440" s="451" t="n">
        <f aca="false">1-AH440/Y440</f>
        <v>0.72340383862123</v>
      </c>
      <c r="AW440" s="756" t="n">
        <f aca="false">1-AI440/Z440</f>
        <v>0.69479044261653</v>
      </c>
    </row>
    <row r="441" customFormat="false" ht="15.6" hidden="false" customHeight="false" outlineLevel="0" collapsed="false">
      <c r="A441" s="742" t="n">
        <v>43923</v>
      </c>
      <c r="B441" s="516" t="n">
        <v>1200</v>
      </c>
      <c r="C441" s="404" t="n">
        <v>5.33</v>
      </c>
      <c r="D441" s="407" t="n">
        <f aca="false">E441/2.9</f>
        <v>3386.20689655172</v>
      </c>
      <c r="E441" s="406" t="n">
        <v>9820</v>
      </c>
      <c r="F441" s="406" t="n">
        <v>3952</v>
      </c>
      <c r="G441" s="688" t="n">
        <v>1200</v>
      </c>
      <c r="H441" s="404" t="n">
        <v>7.95</v>
      </c>
      <c r="I441" s="405" t="n">
        <v>46</v>
      </c>
      <c r="J441" s="406" t="n">
        <v>277</v>
      </c>
      <c r="K441" s="406" t="n">
        <v>9000</v>
      </c>
      <c r="L441" s="408" t="n">
        <v>22.6</v>
      </c>
      <c r="M441" s="408"/>
      <c r="N441" s="408"/>
      <c r="O441" s="409" t="n">
        <v>142</v>
      </c>
      <c r="P441" s="550"/>
      <c r="Q441" s="439"/>
      <c r="R441" s="406"/>
      <c r="S441" s="406"/>
      <c r="T441" s="406"/>
      <c r="U441" s="668"/>
      <c r="V441" s="451"/>
      <c r="W441" s="743" t="n">
        <f aca="false">G441+B441</f>
        <v>2400</v>
      </c>
      <c r="X441" s="451" t="n">
        <f aca="false">W441/$W$6</f>
        <v>0.96</v>
      </c>
      <c r="Y441" s="743" t="n">
        <f aca="false">Z441/2.9</f>
        <v>1693.10344827586</v>
      </c>
      <c r="Z441" s="743" t="n">
        <f aca="false">E441*0.5</f>
        <v>4910</v>
      </c>
      <c r="AA441" s="744" t="n">
        <f aca="false">E441*0.5*W441/1000</f>
        <v>11784</v>
      </c>
      <c r="AB441" s="451" t="n">
        <f aca="false">AA441/$AA$6</f>
        <v>0.523733333333333</v>
      </c>
      <c r="AC441" s="440" t="n">
        <v>38</v>
      </c>
      <c r="AD441" s="465"/>
      <c r="AE441" s="550" t="n">
        <v>2383</v>
      </c>
      <c r="AF441" s="550" t="n">
        <v>2356</v>
      </c>
      <c r="AG441" s="465" t="n">
        <v>7.24</v>
      </c>
      <c r="AH441" s="440" t="n">
        <v>476</v>
      </c>
      <c r="AI441" s="744" t="n">
        <f aca="false">AH441*3.2</f>
        <v>1523.2</v>
      </c>
      <c r="AJ441" s="550" t="n">
        <v>6170</v>
      </c>
      <c r="AK441" s="440"/>
      <c r="AL441" s="458" t="n">
        <v>10</v>
      </c>
      <c r="AM441" s="465" t="n">
        <v>4.96</v>
      </c>
      <c r="AN441" s="465" t="n">
        <v>31.98</v>
      </c>
      <c r="AO441" s="458" t="n">
        <v>14</v>
      </c>
      <c r="AP441" s="458" t="n">
        <v>4.5</v>
      </c>
      <c r="AQ441" s="550"/>
      <c r="AR441" s="745"/>
      <c r="AS441" s="596" t="n">
        <f aca="false">4000/W441*24</f>
        <v>40</v>
      </c>
      <c r="AT441" s="745" t="n">
        <f aca="false">AA441/4000</f>
        <v>2.946</v>
      </c>
      <c r="AU441" s="746" t="n">
        <f aca="false">AT441/$AT$6</f>
        <v>0.526071428571429</v>
      </c>
      <c r="AV441" s="451" t="n">
        <f aca="false">1-AH441/Y441</f>
        <v>0.718859470468432</v>
      </c>
      <c r="AW441" s="756" t="n">
        <f aca="false">1-AI441/Z441</f>
        <v>0.689775967413442</v>
      </c>
    </row>
    <row r="442" customFormat="false" ht="15.6" hidden="false" customHeight="false" outlineLevel="0" collapsed="false">
      <c r="A442" s="742" t="n">
        <v>43924</v>
      </c>
      <c r="B442" s="516" t="n">
        <v>1200</v>
      </c>
      <c r="C442" s="404" t="n">
        <v>5.43</v>
      </c>
      <c r="D442" s="407" t="n">
        <f aca="false">E442/2.9</f>
        <v>3435.1724137931</v>
      </c>
      <c r="E442" s="406" t="n">
        <v>9962</v>
      </c>
      <c r="F442" s="406" t="n">
        <v>4219</v>
      </c>
      <c r="G442" s="688" t="n">
        <v>1200</v>
      </c>
      <c r="H442" s="404" t="n">
        <v>7.72</v>
      </c>
      <c r="I442" s="405" t="n">
        <v>46.5</v>
      </c>
      <c r="J442" s="406" t="n">
        <v>293</v>
      </c>
      <c r="K442" s="406" t="n">
        <v>5760</v>
      </c>
      <c r="L442" s="408" t="n">
        <v>28.3</v>
      </c>
      <c r="M442" s="408" t="n">
        <v>18.9</v>
      </c>
      <c r="N442" s="408" t="n">
        <v>2.5</v>
      </c>
      <c r="O442" s="409" t="n">
        <v>189</v>
      </c>
      <c r="P442" s="550"/>
      <c r="Q442" s="439"/>
      <c r="R442" s="406"/>
      <c r="S442" s="406"/>
      <c r="T442" s="406"/>
      <c r="U442" s="668"/>
      <c r="V442" s="451"/>
      <c r="W442" s="743" t="n">
        <f aca="false">G442+B442</f>
        <v>2400</v>
      </c>
      <c r="X442" s="451" t="n">
        <f aca="false">W442/$W$6</f>
        <v>0.96</v>
      </c>
      <c r="Y442" s="743" t="n">
        <f aca="false">Z442/2.9</f>
        <v>1717.58620689655</v>
      </c>
      <c r="Z442" s="743" t="n">
        <f aca="false">E442*0.5</f>
        <v>4981</v>
      </c>
      <c r="AA442" s="744" t="n">
        <f aca="false">E442*0.5*W442/1000</f>
        <v>11954.4</v>
      </c>
      <c r="AB442" s="451" t="n">
        <f aca="false">AA442/$AA$6</f>
        <v>0.531306666666667</v>
      </c>
      <c r="AC442" s="440" t="n">
        <v>38</v>
      </c>
      <c r="AD442" s="465"/>
      <c r="AE442" s="550" t="n">
        <v>2418</v>
      </c>
      <c r="AF442" s="550" t="n">
        <v>2330</v>
      </c>
      <c r="AG442" s="465" t="n">
        <v>7.44</v>
      </c>
      <c r="AH442" s="440" t="n">
        <v>487</v>
      </c>
      <c r="AI442" s="744" t="n">
        <f aca="false">AH442*3.2</f>
        <v>1558.4</v>
      </c>
      <c r="AJ442" s="550" t="n">
        <v>6270</v>
      </c>
      <c r="AK442" s="440"/>
      <c r="AL442" s="458" t="n">
        <v>10</v>
      </c>
      <c r="AM442" s="465" t="n">
        <v>4.59</v>
      </c>
      <c r="AN442" s="465" t="n">
        <v>33.36</v>
      </c>
      <c r="AO442" s="458" t="n">
        <v>10.5</v>
      </c>
      <c r="AP442" s="458" t="n">
        <v>3.7</v>
      </c>
      <c r="AQ442" s="550"/>
      <c r="AR442" s="745"/>
      <c r="AS442" s="596" t="n">
        <f aca="false">4000/W442*24</f>
        <v>40</v>
      </c>
      <c r="AT442" s="745" t="n">
        <f aca="false">AA442/4000</f>
        <v>2.9886</v>
      </c>
      <c r="AU442" s="746" t="n">
        <f aca="false">AT442/$AT$6</f>
        <v>0.533678571428571</v>
      </c>
      <c r="AV442" s="451" t="n">
        <f aca="false">1-AH442/Y442</f>
        <v>0.716462557719334</v>
      </c>
      <c r="AW442" s="756" t="n">
        <f aca="false">1-AI442/Z442</f>
        <v>0.687131098173058</v>
      </c>
    </row>
    <row r="443" customFormat="false" ht="15.6" hidden="false" customHeight="false" outlineLevel="0" collapsed="false">
      <c r="A443" s="742" t="n">
        <v>43925</v>
      </c>
      <c r="B443" s="516" t="n">
        <v>1200</v>
      </c>
      <c r="C443" s="404" t="n">
        <v>4.98</v>
      </c>
      <c r="D443" s="407" t="n">
        <f aca="false">E443/2.9</f>
        <v>3370.34482758621</v>
      </c>
      <c r="E443" s="406" t="n">
        <v>9774</v>
      </c>
      <c r="F443" s="406" t="n">
        <v>4084</v>
      </c>
      <c r="G443" s="688" t="n">
        <v>1200</v>
      </c>
      <c r="H443" s="404" t="n">
        <v>7.91</v>
      </c>
      <c r="I443" s="405" t="n">
        <v>48.8</v>
      </c>
      <c r="J443" s="406" t="n">
        <v>332</v>
      </c>
      <c r="K443" s="406" t="n">
        <v>8620</v>
      </c>
      <c r="L443" s="408" t="n">
        <v>24.3</v>
      </c>
      <c r="M443" s="408"/>
      <c r="N443" s="408"/>
      <c r="O443" s="409" t="n">
        <v>222</v>
      </c>
      <c r="P443" s="550"/>
      <c r="Q443" s="439"/>
      <c r="R443" s="406"/>
      <c r="S443" s="406"/>
      <c r="T443" s="406"/>
      <c r="U443" s="668"/>
      <c r="V443" s="451"/>
      <c r="W443" s="743" t="n">
        <f aca="false">G443+B443</f>
        <v>2400</v>
      </c>
      <c r="X443" s="451" t="n">
        <f aca="false">W443/$W$6</f>
        <v>0.96</v>
      </c>
      <c r="Y443" s="743" t="n">
        <f aca="false">Z443/2.9</f>
        <v>1685.1724137931</v>
      </c>
      <c r="Z443" s="743" t="n">
        <f aca="false">E443*0.5</f>
        <v>4887</v>
      </c>
      <c r="AA443" s="744" t="n">
        <f aca="false">E443*0.5*W443/1000</f>
        <v>11728.8</v>
      </c>
      <c r="AB443" s="451" t="n">
        <f aca="false">AA443/$AA$6</f>
        <v>0.52128</v>
      </c>
      <c r="AC443" s="440" t="n">
        <v>38</v>
      </c>
      <c r="AD443" s="465"/>
      <c r="AE443" s="550" t="n">
        <v>2440</v>
      </c>
      <c r="AF443" s="550" t="n">
        <v>2381</v>
      </c>
      <c r="AG443" s="465" t="n">
        <v>7.23</v>
      </c>
      <c r="AH443" s="440" t="n">
        <v>479</v>
      </c>
      <c r="AI443" s="744" t="n">
        <f aca="false">AH443*3.2</f>
        <v>1532.8</v>
      </c>
      <c r="AJ443" s="550" t="n">
        <v>6330</v>
      </c>
      <c r="AK443" s="440"/>
      <c r="AL443" s="458" t="n">
        <v>10</v>
      </c>
      <c r="AM443" s="465" t="n">
        <v>4.22</v>
      </c>
      <c r="AN443" s="465" t="n">
        <v>34.98</v>
      </c>
      <c r="AO443" s="458" t="n">
        <v>12.4</v>
      </c>
      <c r="AP443" s="458" t="n">
        <v>5</v>
      </c>
      <c r="AQ443" s="550"/>
      <c r="AR443" s="745"/>
      <c r="AS443" s="596" t="n">
        <f aca="false">4000/W443*24</f>
        <v>40</v>
      </c>
      <c r="AT443" s="745" t="n">
        <f aca="false">AA443/4000</f>
        <v>2.9322</v>
      </c>
      <c r="AU443" s="746" t="n">
        <f aca="false">AT443/$AT$6</f>
        <v>0.523607142857143</v>
      </c>
      <c r="AV443" s="451" t="n">
        <f aca="false">1-AH443/Y443</f>
        <v>0.715756087579292</v>
      </c>
      <c r="AW443" s="756" t="n">
        <f aca="false">1-AI443/Z443</f>
        <v>0.686351544915081</v>
      </c>
    </row>
    <row r="444" customFormat="false" ht="15.6" hidden="false" customHeight="false" outlineLevel="0" collapsed="false">
      <c r="A444" s="749" t="n">
        <v>43926</v>
      </c>
      <c r="B444" s="487" t="n">
        <v>1200</v>
      </c>
      <c r="C444" s="489" t="n">
        <v>5.48</v>
      </c>
      <c r="D444" s="750" t="n">
        <f aca="false">E444/2.9</f>
        <v>3902.06896551724</v>
      </c>
      <c r="E444" s="491" t="n">
        <v>11316</v>
      </c>
      <c r="F444" s="491" t="n">
        <v>4511</v>
      </c>
      <c r="G444" s="690" t="n">
        <v>1200</v>
      </c>
      <c r="H444" s="489" t="n">
        <v>7.85</v>
      </c>
      <c r="I444" s="490" t="n">
        <v>45.6</v>
      </c>
      <c r="J444" s="491" t="n">
        <v>262</v>
      </c>
      <c r="K444" s="491" t="n">
        <v>6810</v>
      </c>
      <c r="L444" s="492" t="n">
        <v>23.6</v>
      </c>
      <c r="M444" s="492"/>
      <c r="N444" s="492"/>
      <c r="O444" s="493" t="n">
        <v>201</v>
      </c>
      <c r="P444" s="551"/>
      <c r="Q444" s="494"/>
      <c r="R444" s="495"/>
      <c r="S444" s="491"/>
      <c r="T444" s="491"/>
      <c r="U444" s="678"/>
      <c r="V444" s="500"/>
      <c r="W444" s="751" t="n">
        <f aca="false">G444+B444</f>
        <v>2400</v>
      </c>
      <c r="X444" s="500" t="n">
        <f aca="false">W444/$W$6</f>
        <v>0.96</v>
      </c>
      <c r="Y444" s="751" t="n">
        <f aca="false">Z444/2.9</f>
        <v>1951.03448275862</v>
      </c>
      <c r="Z444" s="751" t="n">
        <f aca="false">E444*0.5</f>
        <v>5658</v>
      </c>
      <c r="AA444" s="551" t="n">
        <f aca="false">E444*0.5*W444/1000</f>
        <v>13579.2</v>
      </c>
      <c r="AB444" s="500" t="n">
        <f aca="false">AA444/$AA$6</f>
        <v>0.60352</v>
      </c>
      <c r="AC444" s="495" t="n">
        <v>38</v>
      </c>
      <c r="AD444" s="508"/>
      <c r="AE444" s="551" t="n">
        <v>2361</v>
      </c>
      <c r="AF444" s="551" t="n">
        <v>2230</v>
      </c>
      <c r="AG444" s="508" t="n">
        <v>7.36</v>
      </c>
      <c r="AH444" s="495" t="n">
        <v>475</v>
      </c>
      <c r="AI444" s="551" t="n">
        <f aca="false">AH444*3.2</f>
        <v>1520</v>
      </c>
      <c r="AJ444" s="551" t="n">
        <v>6270</v>
      </c>
      <c r="AK444" s="495"/>
      <c r="AL444" s="504" t="n">
        <v>10</v>
      </c>
      <c r="AM444" s="508" t="n">
        <v>4.73</v>
      </c>
      <c r="AN444" s="508" t="n">
        <v>35.54</v>
      </c>
      <c r="AO444" s="504" t="n">
        <v>14.1</v>
      </c>
      <c r="AP444" s="504" t="n">
        <v>5.5</v>
      </c>
      <c r="AQ444" s="551"/>
      <c r="AR444" s="508"/>
      <c r="AS444" s="495" t="n">
        <f aca="false">4000/W444*24</f>
        <v>40</v>
      </c>
      <c r="AT444" s="508" t="n">
        <f aca="false">AA444/4000</f>
        <v>3.3948</v>
      </c>
      <c r="AU444" s="752" t="n">
        <f aca="false">AT444/$AT$6</f>
        <v>0.606214285714286</v>
      </c>
      <c r="AV444" s="500" t="n">
        <f aca="false">1-AH444/Y444</f>
        <v>0.756539413220219</v>
      </c>
      <c r="AW444" s="757" t="n">
        <f aca="false">1-AI444/Z444</f>
        <v>0.731353835277483</v>
      </c>
    </row>
    <row r="445" customFormat="false" ht="15.6" hidden="false" customHeight="false" outlineLevel="0" collapsed="false">
      <c r="A445" s="742" t="n">
        <v>43927</v>
      </c>
      <c r="B445" s="516" t="n">
        <v>1200</v>
      </c>
      <c r="C445" s="404" t="n">
        <v>5.48</v>
      </c>
      <c r="D445" s="407" t="n">
        <f aca="false">E445/2.9</f>
        <v>3453.44827586207</v>
      </c>
      <c r="E445" s="406" t="n">
        <v>10015</v>
      </c>
      <c r="F445" s="406" t="n">
        <v>4314</v>
      </c>
      <c r="G445" s="688" t="n">
        <v>1200</v>
      </c>
      <c r="H445" s="404" t="n">
        <v>8.04</v>
      </c>
      <c r="I445" s="405" t="n">
        <v>45</v>
      </c>
      <c r="J445" s="406" t="n">
        <v>247</v>
      </c>
      <c r="K445" s="406" t="n">
        <v>5990</v>
      </c>
      <c r="L445" s="408" t="n">
        <v>23.6</v>
      </c>
      <c r="M445" s="408"/>
      <c r="N445" s="408"/>
      <c r="O445" s="409" t="n">
        <v>172</v>
      </c>
      <c r="P445" s="550"/>
      <c r="Q445" s="439"/>
      <c r="R445" s="440"/>
      <c r="S445" s="406"/>
      <c r="T445" s="406"/>
      <c r="U445" s="668"/>
      <c r="V445" s="451"/>
      <c r="W445" s="743" t="n">
        <f aca="false">G445+B445</f>
        <v>2400</v>
      </c>
      <c r="X445" s="451" t="n">
        <f aca="false">W445/$W$6</f>
        <v>0.96</v>
      </c>
      <c r="Y445" s="743" t="n">
        <f aca="false">Z445/2.9</f>
        <v>1726.72413793103</v>
      </c>
      <c r="Z445" s="743" t="n">
        <f aca="false">E445*0.5</f>
        <v>5007.5</v>
      </c>
      <c r="AA445" s="744" t="n">
        <f aca="false">E445*0.5*W445/1000</f>
        <v>12018</v>
      </c>
      <c r="AB445" s="451" t="n">
        <f aca="false">AA445/$AA$6</f>
        <v>0.534133333333333</v>
      </c>
      <c r="AC445" s="440" t="n">
        <v>38</v>
      </c>
      <c r="AD445" s="465"/>
      <c r="AE445" s="550" t="n">
        <v>2363</v>
      </c>
      <c r="AF445" s="550" t="n">
        <v>2333</v>
      </c>
      <c r="AG445" s="465" t="n">
        <v>7.23</v>
      </c>
      <c r="AH445" s="440" t="n">
        <v>493</v>
      </c>
      <c r="AI445" s="744" t="n">
        <f aca="false">AH445*3.2</f>
        <v>1577.6</v>
      </c>
      <c r="AJ445" s="550" t="n">
        <v>6320</v>
      </c>
      <c r="AK445" s="440"/>
      <c r="AL445" s="458" t="n">
        <v>10</v>
      </c>
      <c r="AM445" s="465" t="n">
        <v>4.83</v>
      </c>
      <c r="AN445" s="465" t="n">
        <v>34.52</v>
      </c>
      <c r="AO445" s="458" t="n">
        <v>20.8</v>
      </c>
      <c r="AP445" s="458" t="n">
        <v>4.6</v>
      </c>
      <c r="AQ445" s="550"/>
      <c r="AR445" s="745"/>
      <c r="AS445" s="596" t="n">
        <f aca="false">4000/W445*24</f>
        <v>40</v>
      </c>
      <c r="AT445" s="745" t="n">
        <f aca="false">AA445/4000</f>
        <v>3.0045</v>
      </c>
      <c r="AU445" s="746" t="n">
        <f aca="false">AT445/$AT$6</f>
        <v>0.536517857142857</v>
      </c>
      <c r="AV445" s="451" t="n">
        <f aca="false">1-AH445/Y445</f>
        <v>0.714488267598602</v>
      </c>
      <c r="AW445" s="756" t="n">
        <f aca="false">1-AI445/Z445</f>
        <v>0.684952571143285</v>
      </c>
    </row>
    <row r="446" customFormat="false" ht="15.6" hidden="false" customHeight="false" outlineLevel="0" collapsed="false">
      <c r="A446" s="742" t="n">
        <v>43928</v>
      </c>
      <c r="B446" s="516" t="n">
        <v>1200</v>
      </c>
      <c r="C446" s="404" t="n">
        <v>5.36</v>
      </c>
      <c r="D446" s="407" t="n">
        <f aca="false">E446/2.9</f>
        <v>3306.55172413793</v>
      </c>
      <c r="E446" s="406" t="n">
        <v>9589</v>
      </c>
      <c r="F446" s="406" t="n">
        <v>3862</v>
      </c>
      <c r="G446" s="688" t="n">
        <v>1200</v>
      </c>
      <c r="H446" s="404" t="n">
        <v>7.86</v>
      </c>
      <c r="I446" s="405" t="n">
        <v>46.5</v>
      </c>
      <c r="J446" s="406" t="n">
        <v>233</v>
      </c>
      <c r="K446" s="406" t="n">
        <v>7150</v>
      </c>
      <c r="L446" s="408" t="n">
        <v>22.8</v>
      </c>
      <c r="M446" s="408" t="n">
        <v>10.8</v>
      </c>
      <c r="N446" s="408" t="n">
        <v>1.6</v>
      </c>
      <c r="O446" s="409" t="n">
        <v>115</v>
      </c>
      <c r="P446" s="550"/>
      <c r="Q446" s="439"/>
      <c r="R446" s="440"/>
      <c r="S446" s="406"/>
      <c r="T446" s="406"/>
      <c r="U446" s="668"/>
      <c r="V446" s="451"/>
      <c r="W446" s="743" t="n">
        <f aca="false">G446+B446</f>
        <v>2400</v>
      </c>
      <c r="X446" s="451" t="n">
        <f aca="false">W446/$W$6</f>
        <v>0.96</v>
      </c>
      <c r="Y446" s="743" t="n">
        <f aca="false">Z446/2.9</f>
        <v>1653.27586206897</v>
      </c>
      <c r="Z446" s="743" t="n">
        <f aca="false">E446*0.5</f>
        <v>4794.5</v>
      </c>
      <c r="AA446" s="744" t="n">
        <f aca="false">E446*0.5*W446/1000</f>
        <v>11506.8</v>
      </c>
      <c r="AB446" s="451" t="n">
        <f aca="false">AA446/$AA$6</f>
        <v>0.511413333333333</v>
      </c>
      <c r="AC446" s="440" t="n">
        <v>38</v>
      </c>
      <c r="AD446" s="465"/>
      <c r="AE446" s="550" t="n">
        <v>2424</v>
      </c>
      <c r="AF446" s="550" t="n">
        <v>2424</v>
      </c>
      <c r="AG446" s="465" t="n">
        <v>7.25</v>
      </c>
      <c r="AH446" s="440" t="n">
        <v>474</v>
      </c>
      <c r="AI446" s="744" t="n">
        <f aca="false">AH446*3.2</f>
        <v>1516.8</v>
      </c>
      <c r="AJ446" s="550" t="n">
        <v>6490</v>
      </c>
      <c r="AK446" s="440"/>
      <c r="AL446" s="458" t="n">
        <v>10</v>
      </c>
      <c r="AM446" s="465" t="n">
        <v>4.77</v>
      </c>
      <c r="AN446" s="465" t="n">
        <v>32</v>
      </c>
      <c r="AO446" s="458" t="n">
        <v>19.6</v>
      </c>
      <c r="AP446" s="458" t="n">
        <v>5.2</v>
      </c>
      <c r="AQ446" s="550"/>
      <c r="AR446" s="745"/>
      <c r="AS446" s="596" t="n">
        <f aca="false">4000/W446*24</f>
        <v>40</v>
      </c>
      <c r="AT446" s="745" t="n">
        <f aca="false">AA446/4000</f>
        <v>2.8767</v>
      </c>
      <c r="AU446" s="746" t="n">
        <f aca="false">AT446/$AT$6</f>
        <v>0.513696428571429</v>
      </c>
      <c r="AV446" s="451" t="n">
        <f aca="false">1-AH446/Y446</f>
        <v>0.713296485556367</v>
      </c>
      <c r="AW446" s="756" t="n">
        <f aca="false">1-AI446/Z446</f>
        <v>0.683637501303577</v>
      </c>
    </row>
    <row r="447" customFormat="false" ht="15.6" hidden="false" customHeight="false" outlineLevel="0" collapsed="false">
      <c r="A447" s="742" t="n">
        <v>43929</v>
      </c>
      <c r="B447" s="516" t="n">
        <v>1200</v>
      </c>
      <c r="C447" s="404" t="n">
        <v>5.35</v>
      </c>
      <c r="D447" s="407" t="n">
        <f aca="false">E447/2.9</f>
        <v>3572.41379310345</v>
      </c>
      <c r="E447" s="406" t="n">
        <v>10360</v>
      </c>
      <c r="F447" s="406" t="n">
        <v>3669</v>
      </c>
      <c r="G447" s="688" t="n">
        <v>1200</v>
      </c>
      <c r="H447" s="404" t="n">
        <v>7.95</v>
      </c>
      <c r="I447" s="405" t="n">
        <v>42.4</v>
      </c>
      <c r="J447" s="406" t="n">
        <v>231</v>
      </c>
      <c r="K447" s="406" t="n">
        <v>7760</v>
      </c>
      <c r="L447" s="408" t="n">
        <v>22</v>
      </c>
      <c r="M447" s="408"/>
      <c r="N447" s="408"/>
      <c r="O447" s="409" t="n">
        <v>124</v>
      </c>
      <c r="P447" s="550"/>
      <c r="Q447" s="439"/>
      <c r="R447" s="406"/>
      <c r="S447" s="406"/>
      <c r="T447" s="406"/>
      <c r="U447" s="668"/>
      <c r="V447" s="451"/>
      <c r="W447" s="743" t="n">
        <f aca="false">G447+B447</f>
        <v>2400</v>
      </c>
      <c r="X447" s="451" t="n">
        <f aca="false">W447/$W$6</f>
        <v>0.96</v>
      </c>
      <c r="Y447" s="743" t="n">
        <f aca="false">Z447/2.9</f>
        <v>1786.20689655172</v>
      </c>
      <c r="Z447" s="743" t="n">
        <f aca="false">E447*0.5</f>
        <v>5180</v>
      </c>
      <c r="AA447" s="744" t="n">
        <f aca="false">E447*0.5*W447/1000</f>
        <v>12432</v>
      </c>
      <c r="AB447" s="451" t="n">
        <f aca="false">AA447/$AA$6</f>
        <v>0.552533333333333</v>
      </c>
      <c r="AC447" s="440" t="n">
        <v>38</v>
      </c>
      <c r="AD447" s="465"/>
      <c r="AE447" s="550" t="n">
        <v>2394</v>
      </c>
      <c r="AF447" s="550" t="n">
        <v>2450</v>
      </c>
      <c r="AG447" s="465" t="n">
        <v>7.16</v>
      </c>
      <c r="AH447" s="440" t="n">
        <v>487</v>
      </c>
      <c r="AI447" s="744" t="n">
        <f aca="false">AH447*3.2</f>
        <v>1558.4</v>
      </c>
      <c r="AJ447" s="550" t="n">
        <v>6780</v>
      </c>
      <c r="AK447" s="440"/>
      <c r="AL447" s="458" t="n">
        <v>8</v>
      </c>
      <c r="AM447" s="465" t="n">
        <v>4.81</v>
      </c>
      <c r="AN447" s="465" t="n">
        <v>31.56</v>
      </c>
      <c r="AO447" s="458" t="n">
        <v>19.8</v>
      </c>
      <c r="AP447" s="458" t="n">
        <v>4.8</v>
      </c>
      <c r="AQ447" s="550"/>
      <c r="AR447" s="745"/>
      <c r="AS447" s="596" t="n">
        <f aca="false">4000/W447*24</f>
        <v>40</v>
      </c>
      <c r="AT447" s="745" t="n">
        <f aca="false">AA447/4000</f>
        <v>3.108</v>
      </c>
      <c r="AU447" s="746" t="n">
        <f aca="false">AT447/$AT$6</f>
        <v>0.555</v>
      </c>
      <c r="AV447" s="451" t="n">
        <f aca="false">1-AH447/Y447</f>
        <v>0.727355212355212</v>
      </c>
      <c r="AW447" s="756" t="n">
        <f aca="false">1-AI447/Z447</f>
        <v>0.699150579150579</v>
      </c>
    </row>
    <row r="448" customFormat="false" ht="15.6" hidden="false" customHeight="false" outlineLevel="0" collapsed="false">
      <c r="A448" s="742" t="n">
        <v>43930</v>
      </c>
      <c r="B448" s="516" t="n">
        <v>1200</v>
      </c>
      <c r="C448" s="404" t="n">
        <v>5.5</v>
      </c>
      <c r="D448" s="407" t="n">
        <f aca="false">E448/2.9</f>
        <v>3460</v>
      </c>
      <c r="E448" s="406" t="n">
        <v>10034</v>
      </c>
      <c r="F448" s="406" t="n">
        <v>4652</v>
      </c>
      <c r="G448" s="688" t="n">
        <v>1200</v>
      </c>
      <c r="H448" s="404" t="n">
        <v>7.8</v>
      </c>
      <c r="I448" s="405" t="n">
        <v>38</v>
      </c>
      <c r="J448" s="406" t="n">
        <v>173</v>
      </c>
      <c r="K448" s="406" t="n">
        <v>7730</v>
      </c>
      <c r="L448" s="408" t="n">
        <v>22.5</v>
      </c>
      <c r="M448" s="408"/>
      <c r="N448" s="408"/>
      <c r="O448" s="409" t="n">
        <v>141</v>
      </c>
      <c r="P448" s="550"/>
      <c r="Q448" s="439"/>
      <c r="R448" s="406"/>
      <c r="S448" s="406"/>
      <c r="T448" s="406"/>
      <c r="U448" s="668"/>
      <c r="V448" s="451"/>
      <c r="W448" s="743" t="n">
        <f aca="false">G448+B448</f>
        <v>2400</v>
      </c>
      <c r="X448" s="451" t="n">
        <f aca="false">W448/$W$6</f>
        <v>0.96</v>
      </c>
      <c r="Y448" s="743" t="n">
        <f aca="false">Z448/2.9</f>
        <v>1730</v>
      </c>
      <c r="Z448" s="743" t="n">
        <f aca="false">E448*0.5</f>
        <v>5017</v>
      </c>
      <c r="AA448" s="744" t="n">
        <f aca="false">E448*0.5*W448/1000</f>
        <v>12040.8</v>
      </c>
      <c r="AB448" s="451" t="n">
        <f aca="false">AA448/$AA$6</f>
        <v>0.535146666666667</v>
      </c>
      <c r="AC448" s="440" t="n">
        <v>38</v>
      </c>
      <c r="AD448" s="465"/>
      <c r="AE448" s="550" t="n">
        <v>1990</v>
      </c>
      <c r="AF448" s="550" t="n">
        <v>1865</v>
      </c>
      <c r="AG448" s="465" t="n">
        <v>7.15</v>
      </c>
      <c r="AH448" s="440" t="n">
        <v>492</v>
      </c>
      <c r="AI448" s="744" t="n">
        <f aca="false">AH448*3.2</f>
        <v>1574.4</v>
      </c>
      <c r="AJ448" s="550" t="n">
        <v>6740</v>
      </c>
      <c r="AK448" s="440"/>
      <c r="AL448" s="458" t="n">
        <v>8</v>
      </c>
      <c r="AM448" s="465" t="n">
        <v>4.79</v>
      </c>
      <c r="AN448" s="465" t="n">
        <v>31.74</v>
      </c>
      <c r="AO448" s="458" t="n">
        <v>21.2</v>
      </c>
      <c r="AP448" s="458" t="n">
        <v>5.1</v>
      </c>
      <c r="AQ448" s="550"/>
      <c r="AR448" s="745"/>
      <c r="AS448" s="596" t="n">
        <f aca="false">4000/W448*24</f>
        <v>40</v>
      </c>
      <c r="AT448" s="745" t="n">
        <f aca="false">AA448/4000</f>
        <v>3.0102</v>
      </c>
      <c r="AU448" s="746" t="n">
        <f aca="false">AT448/$AT$6</f>
        <v>0.537535714285714</v>
      </c>
      <c r="AV448" s="451" t="n">
        <f aca="false">1-AH448/Y448</f>
        <v>0.715606936416185</v>
      </c>
      <c r="AW448" s="756" t="n">
        <f aca="false">1-AI448/Z448</f>
        <v>0.686186964321308</v>
      </c>
    </row>
    <row r="449" customFormat="false" ht="15.6" hidden="false" customHeight="false" outlineLevel="0" collapsed="false">
      <c r="A449" s="742" t="n">
        <v>43931</v>
      </c>
      <c r="B449" s="516" t="n">
        <v>1200</v>
      </c>
      <c r="C449" s="404" t="n">
        <v>5.47</v>
      </c>
      <c r="D449" s="407" t="n">
        <f aca="false">E449/2.9</f>
        <v>3460.68965517241</v>
      </c>
      <c r="E449" s="406" t="n">
        <v>10036</v>
      </c>
      <c r="F449" s="406" t="n">
        <v>4107</v>
      </c>
      <c r="G449" s="688" t="n">
        <v>1200</v>
      </c>
      <c r="H449" s="404" t="n">
        <v>7.9</v>
      </c>
      <c r="I449" s="405" t="n">
        <v>45</v>
      </c>
      <c r="J449" s="406" t="n">
        <v>241</v>
      </c>
      <c r="K449" s="406" t="n">
        <v>7720</v>
      </c>
      <c r="L449" s="408" t="n">
        <v>23</v>
      </c>
      <c r="M449" s="408" t="n">
        <v>19</v>
      </c>
      <c r="N449" s="408" t="n">
        <v>2.1</v>
      </c>
      <c r="O449" s="409" t="n">
        <v>137</v>
      </c>
      <c r="P449" s="550"/>
      <c r="Q449" s="439"/>
      <c r="R449" s="406"/>
      <c r="S449" s="406"/>
      <c r="T449" s="406"/>
      <c r="U449" s="668"/>
      <c r="V449" s="451"/>
      <c r="W449" s="743" t="n">
        <f aca="false">G449+B449</f>
        <v>2400</v>
      </c>
      <c r="X449" s="451" t="n">
        <f aca="false">W449/$W$6</f>
        <v>0.96</v>
      </c>
      <c r="Y449" s="743" t="n">
        <f aca="false">Z449/2.9</f>
        <v>1730.34482758621</v>
      </c>
      <c r="Z449" s="743" t="n">
        <f aca="false">E449*0.5</f>
        <v>5018</v>
      </c>
      <c r="AA449" s="744" t="n">
        <f aca="false">E449*0.5*W449/1000</f>
        <v>12043.2</v>
      </c>
      <c r="AB449" s="451" t="n">
        <f aca="false">AA449/$AA$6</f>
        <v>0.535253333333333</v>
      </c>
      <c r="AC449" s="440" t="n">
        <v>38</v>
      </c>
      <c r="AD449" s="465"/>
      <c r="AE449" s="550" t="n">
        <v>1922</v>
      </c>
      <c r="AF449" s="550" t="n">
        <v>1913</v>
      </c>
      <c r="AG449" s="465" t="n">
        <v>7.15</v>
      </c>
      <c r="AH449" s="440" t="n">
        <v>490</v>
      </c>
      <c r="AI449" s="744" t="n">
        <f aca="false">AH449*3.2</f>
        <v>1568</v>
      </c>
      <c r="AJ449" s="550" t="n">
        <v>6860</v>
      </c>
      <c r="AK449" s="440"/>
      <c r="AL449" s="458" t="n">
        <v>8</v>
      </c>
      <c r="AM449" s="465" t="n">
        <v>4.58</v>
      </c>
      <c r="AN449" s="465" t="n">
        <v>32.26</v>
      </c>
      <c r="AO449" s="458" t="n">
        <v>11.6</v>
      </c>
      <c r="AP449" s="458" t="n">
        <v>4.2</v>
      </c>
      <c r="AQ449" s="550"/>
      <c r="AR449" s="745"/>
      <c r="AS449" s="596" t="n">
        <f aca="false">4000/W449*24</f>
        <v>40</v>
      </c>
      <c r="AT449" s="745" t="n">
        <f aca="false">AA449/4000</f>
        <v>3.0108</v>
      </c>
      <c r="AU449" s="746" t="n">
        <f aca="false">AT449/$AT$6</f>
        <v>0.537642857142857</v>
      </c>
      <c r="AV449" s="451" t="n">
        <f aca="false">1-AH449/Y449</f>
        <v>0.716819449980072</v>
      </c>
      <c r="AW449" s="756" t="n">
        <f aca="false">1-AI449/Z449</f>
        <v>0.687524910322838</v>
      </c>
    </row>
    <row r="450" customFormat="false" ht="15.6" hidden="false" customHeight="false" outlineLevel="0" collapsed="false">
      <c r="A450" s="742" t="n">
        <v>43932</v>
      </c>
      <c r="B450" s="516" t="n">
        <v>1200</v>
      </c>
      <c r="C450" s="404" t="n">
        <v>5.82</v>
      </c>
      <c r="D450" s="407" t="n">
        <f aca="false">E450/2.9</f>
        <v>3376.20689655172</v>
      </c>
      <c r="E450" s="406" t="n">
        <v>9791</v>
      </c>
      <c r="F450" s="406" t="n">
        <v>3953</v>
      </c>
      <c r="G450" s="688" t="n">
        <v>1200</v>
      </c>
      <c r="H450" s="404" t="n">
        <v>7.97</v>
      </c>
      <c r="I450" s="405" t="n">
        <v>39</v>
      </c>
      <c r="J450" s="406" t="n">
        <v>211</v>
      </c>
      <c r="K450" s="406" t="n">
        <v>7860</v>
      </c>
      <c r="L450" s="408" t="n">
        <v>18.5</v>
      </c>
      <c r="M450" s="408"/>
      <c r="N450" s="408"/>
      <c r="O450" s="409" t="n">
        <v>89</v>
      </c>
      <c r="P450" s="550"/>
      <c r="Q450" s="439"/>
      <c r="R450" s="406"/>
      <c r="S450" s="406"/>
      <c r="T450" s="406"/>
      <c r="U450" s="668"/>
      <c r="V450" s="451"/>
      <c r="W450" s="743" t="n">
        <f aca="false">G450+B450</f>
        <v>2400</v>
      </c>
      <c r="X450" s="451" t="n">
        <f aca="false">W450/$W$6</f>
        <v>0.96</v>
      </c>
      <c r="Y450" s="743" t="n">
        <f aca="false">Z450/2.9</f>
        <v>1688.10344827586</v>
      </c>
      <c r="Z450" s="743" t="n">
        <f aca="false">E450*0.5</f>
        <v>4895.5</v>
      </c>
      <c r="AA450" s="744" t="n">
        <f aca="false">E450*0.5*W450/1000</f>
        <v>11749.2</v>
      </c>
      <c r="AB450" s="451" t="n">
        <f aca="false">AA450/$AA$6</f>
        <v>0.522186666666667</v>
      </c>
      <c r="AC450" s="440" t="n">
        <v>38</v>
      </c>
      <c r="AD450" s="465"/>
      <c r="AE450" s="550" t="n">
        <v>2040</v>
      </c>
      <c r="AF450" s="550" t="n">
        <v>1914</v>
      </c>
      <c r="AG450" s="465" t="n">
        <v>7.17</v>
      </c>
      <c r="AH450" s="440" t="n">
        <v>491</v>
      </c>
      <c r="AI450" s="744" t="n">
        <f aca="false">AH450*3.2</f>
        <v>1571.2</v>
      </c>
      <c r="AJ450" s="550" t="n">
        <v>6810</v>
      </c>
      <c r="AK450" s="440"/>
      <c r="AL450" s="458" t="n">
        <v>8</v>
      </c>
      <c r="AM450" s="465" t="n">
        <v>4.65</v>
      </c>
      <c r="AN450" s="465" t="n">
        <v>31.2</v>
      </c>
      <c r="AO450" s="458" t="n">
        <v>22</v>
      </c>
      <c r="AP450" s="458" t="n">
        <v>3.7</v>
      </c>
      <c r="AQ450" s="550"/>
      <c r="AR450" s="745"/>
      <c r="AS450" s="596" t="n">
        <f aca="false">4000/W450*24</f>
        <v>40</v>
      </c>
      <c r="AT450" s="745" t="n">
        <f aca="false">AA450/4000</f>
        <v>2.9373</v>
      </c>
      <c r="AU450" s="746" t="n">
        <f aca="false">AT450/$AT$6</f>
        <v>0.524517857142857</v>
      </c>
      <c r="AV450" s="451" t="n">
        <f aca="false">1-AH450/Y450</f>
        <v>0.709141047901134</v>
      </c>
      <c r="AW450" s="756" t="n">
        <f aca="false">1-AI450/Z450</f>
        <v>0.679052190787458</v>
      </c>
    </row>
    <row r="451" customFormat="false" ht="15.6" hidden="false" customHeight="false" outlineLevel="0" collapsed="false">
      <c r="A451" s="749" t="n">
        <v>43933</v>
      </c>
      <c r="B451" s="487" t="n">
        <v>1200</v>
      </c>
      <c r="C451" s="489" t="n">
        <v>5.13</v>
      </c>
      <c r="D451" s="750" t="n">
        <f aca="false">E451/2.9</f>
        <v>3417.93103448276</v>
      </c>
      <c r="E451" s="491" t="n">
        <v>9912</v>
      </c>
      <c r="F451" s="491" t="n">
        <v>3483</v>
      </c>
      <c r="G451" s="690" t="n">
        <v>1200</v>
      </c>
      <c r="H451" s="489" t="n">
        <v>7.93</v>
      </c>
      <c r="I451" s="490" t="n">
        <v>38</v>
      </c>
      <c r="J451" s="491" t="n">
        <v>196</v>
      </c>
      <c r="K451" s="491" t="n">
        <v>7630</v>
      </c>
      <c r="L451" s="492" t="n">
        <v>21.3</v>
      </c>
      <c r="M451" s="492"/>
      <c r="N451" s="492"/>
      <c r="O451" s="493" t="n">
        <v>87</v>
      </c>
      <c r="P451" s="551"/>
      <c r="Q451" s="494"/>
      <c r="R451" s="495"/>
      <c r="S451" s="491"/>
      <c r="T451" s="491"/>
      <c r="U451" s="678"/>
      <c r="V451" s="500"/>
      <c r="W451" s="751" t="n">
        <f aca="false">G451+B451</f>
        <v>2400</v>
      </c>
      <c r="X451" s="500" t="n">
        <f aca="false">W451/$W$6</f>
        <v>0.96</v>
      </c>
      <c r="Y451" s="751" t="n">
        <f aca="false">Z451/2.9</f>
        <v>1708.96551724138</v>
      </c>
      <c r="Z451" s="751" t="n">
        <f aca="false">E451*0.5</f>
        <v>4956</v>
      </c>
      <c r="AA451" s="551" t="n">
        <f aca="false">E451*0.5*W451/1000</f>
        <v>11894.4</v>
      </c>
      <c r="AB451" s="500" t="n">
        <f aca="false">AA451/$AA$6</f>
        <v>0.52864</v>
      </c>
      <c r="AC451" s="495" t="n">
        <v>38</v>
      </c>
      <c r="AD451" s="508"/>
      <c r="AE451" s="551" t="n">
        <v>1948</v>
      </c>
      <c r="AF451" s="551" t="n">
        <v>2014</v>
      </c>
      <c r="AG451" s="508" t="n">
        <v>7.09</v>
      </c>
      <c r="AH451" s="495" t="n">
        <v>471</v>
      </c>
      <c r="AI451" s="551" t="n">
        <f aca="false">AH451*3.2</f>
        <v>1507.2</v>
      </c>
      <c r="AJ451" s="551" t="n">
        <v>6670</v>
      </c>
      <c r="AK451" s="495"/>
      <c r="AL451" s="504" t="n">
        <v>8</v>
      </c>
      <c r="AM451" s="508" t="n">
        <v>4.88</v>
      </c>
      <c r="AN451" s="508" t="n">
        <v>33.57</v>
      </c>
      <c r="AO451" s="504" t="n">
        <v>18.7</v>
      </c>
      <c r="AP451" s="504" t="n">
        <v>3.8</v>
      </c>
      <c r="AQ451" s="551"/>
      <c r="AR451" s="508"/>
      <c r="AS451" s="495" t="n">
        <f aca="false">4000/W451*24</f>
        <v>40</v>
      </c>
      <c r="AT451" s="508" t="n">
        <f aca="false">AA451/4000</f>
        <v>2.9736</v>
      </c>
      <c r="AU451" s="752" t="n">
        <f aca="false">AT451/$AT$6</f>
        <v>0.531</v>
      </c>
      <c r="AV451" s="500" t="n">
        <f aca="false">1-AH451/Y451</f>
        <v>0.724394673123487</v>
      </c>
      <c r="AW451" s="757" t="n">
        <f aca="false">1-AI451/Z451</f>
        <v>0.695883777239709</v>
      </c>
    </row>
    <row r="452" customFormat="false" ht="15.6" hidden="false" customHeight="false" outlineLevel="0" collapsed="false">
      <c r="A452" s="742" t="n">
        <v>43934</v>
      </c>
      <c r="B452" s="516" t="n">
        <v>1200</v>
      </c>
      <c r="C452" s="404" t="n">
        <v>5.48</v>
      </c>
      <c r="D452" s="407" t="n">
        <f aca="false">E452/2.9</f>
        <v>3322.06896551724</v>
      </c>
      <c r="E452" s="406" t="n">
        <v>9634</v>
      </c>
      <c r="F452" s="406" t="n">
        <v>4396</v>
      </c>
      <c r="G452" s="688" t="n">
        <v>1200</v>
      </c>
      <c r="H452" s="404" t="n">
        <v>7.93</v>
      </c>
      <c r="I452" s="405" t="n">
        <v>42</v>
      </c>
      <c r="J452" s="406" t="n">
        <v>194</v>
      </c>
      <c r="K452" s="406" t="n">
        <v>8260</v>
      </c>
      <c r="L452" s="408" t="n">
        <v>21.3</v>
      </c>
      <c r="M452" s="408"/>
      <c r="N452" s="408"/>
      <c r="O452" s="409" t="n">
        <v>73</v>
      </c>
      <c r="P452" s="550"/>
      <c r="Q452" s="439"/>
      <c r="R452" s="440"/>
      <c r="S452" s="406"/>
      <c r="T452" s="406"/>
      <c r="U452" s="668"/>
      <c r="V452" s="451"/>
      <c r="W452" s="743" t="n">
        <f aca="false">G452+B452</f>
        <v>2400</v>
      </c>
      <c r="X452" s="451" t="n">
        <f aca="false">W452/$W$6</f>
        <v>0.96</v>
      </c>
      <c r="Y452" s="743" t="n">
        <f aca="false">Z452/2.9</f>
        <v>1661.03448275862</v>
      </c>
      <c r="Z452" s="743" t="n">
        <f aca="false">E452*0.5</f>
        <v>4817</v>
      </c>
      <c r="AA452" s="744" t="n">
        <f aca="false">E452*0.5*W452/1000</f>
        <v>11560.8</v>
      </c>
      <c r="AB452" s="451" t="n">
        <f aca="false">AA452/$AA$6</f>
        <v>0.513813333333333</v>
      </c>
      <c r="AC452" s="440" t="n">
        <v>38</v>
      </c>
      <c r="AD452" s="465"/>
      <c r="AE452" s="550" t="n">
        <v>1896</v>
      </c>
      <c r="AF452" s="550" t="n">
        <v>1915</v>
      </c>
      <c r="AG452" s="465" t="n">
        <v>7.04</v>
      </c>
      <c r="AH452" s="440" t="n">
        <v>482</v>
      </c>
      <c r="AI452" s="744" t="n">
        <f aca="false">AH452*3.2</f>
        <v>1542.4</v>
      </c>
      <c r="AJ452" s="550" t="n">
        <v>6450</v>
      </c>
      <c r="AK452" s="440"/>
      <c r="AL452" s="458" t="n">
        <v>8</v>
      </c>
      <c r="AM452" s="465" t="n">
        <v>4.67</v>
      </c>
      <c r="AN452" s="465" t="n">
        <v>28.18</v>
      </c>
      <c r="AO452" s="458" t="n">
        <v>17</v>
      </c>
      <c r="AP452" s="458" t="n">
        <v>3.7</v>
      </c>
      <c r="AQ452" s="550"/>
      <c r="AR452" s="745"/>
      <c r="AS452" s="596" t="n">
        <f aca="false">4000/W452*24</f>
        <v>40</v>
      </c>
      <c r="AT452" s="745" t="n">
        <f aca="false">AA452/4000</f>
        <v>2.8902</v>
      </c>
      <c r="AU452" s="746" t="n">
        <f aca="false">AT452/$AT$6</f>
        <v>0.516107142857143</v>
      </c>
      <c r="AV452" s="451" t="n">
        <f aca="false">1-AH452/Y452</f>
        <v>0.709819389661615</v>
      </c>
      <c r="AW452" s="756" t="n">
        <f aca="false">1-AI452/Z452</f>
        <v>0.679800705833506</v>
      </c>
    </row>
    <row r="453" customFormat="false" ht="15.6" hidden="false" customHeight="false" outlineLevel="0" collapsed="false">
      <c r="A453" s="742" t="n">
        <v>43935</v>
      </c>
      <c r="B453" s="516" t="n">
        <v>1200</v>
      </c>
      <c r="C453" s="404" t="n">
        <v>5.08</v>
      </c>
      <c r="D453" s="407" t="n">
        <f aca="false">E453/2.9</f>
        <v>3566.89655172414</v>
      </c>
      <c r="E453" s="406" t="n">
        <v>10344</v>
      </c>
      <c r="F453" s="406" t="n">
        <v>3475</v>
      </c>
      <c r="G453" s="688" t="n">
        <v>400</v>
      </c>
      <c r="H453" s="404" t="n">
        <v>7.85</v>
      </c>
      <c r="I453" s="405" t="n">
        <v>48</v>
      </c>
      <c r="J453" s="406" t="n">
        <v>260</v>
      </c>
      <c r="K453" s="406" t="n">
        <v>7450</v>
      </c>
      <c r="L453" s="408" t="n">
        <v>22</v>
      </c>
      <c r="M453" s="408" t="n">
        <v>18.5</v>
      </c>
      <c r="N453" s="408" t="n">
        <v>2.5</v>
      </c>
      <c r="O453" s="409" t="n">
        <v>157</v>
      </c>
      <c r="P453" s="550"/>
      <c r="Q453" s="439"/>
      <c r="R453" s="440"/>
      <c r="S453" s="406"/>
      <c r="T453" s="406"/>
      <c r="U453" s="668"/>
      <c r="V453" s="451"/>
      <c r="W453" s="743" t="n">
        <f aca="false">G453+B453</f>
        <v>1600</v>
      </c>
      <c r="X453" s="451" t="n">
        <f aca="false">W453/$W$6</f>
        <v>0.64</v>
      </c>
      <c r="Y453" s="743" t="n">
        <f aca="false">Z453/2.9</f>
        <v>2675.1724137931</v>
      </c>
      <c r="Z453" s="743" t="n">
        <f aca="false">E453*0.75</f>
        <v>7758</v>
      </c>
      <c r="AA453" s="744" t="n">
        <f aca="false">E453*0.75*W453/1000</f>
        <v>12412.8</v>
      </c>
      <c r="AB453" s="451" t="n">
        <f aca="false">AA453/$AA$6</f>
        <v>0.55168</v>
      </c>
      <c r="AC453" s="440" t="n">
        <v>38</v>
      </c>
      <c r="AD453" s="465"/>
      <c r="AE453" s="550" t="n">
        <v>1968</v>
      </c>
      <c r="AF453" s="550" t="n">
        <v>1993</v>
      </c>
      <c r="AG453" s="465" t="n">
        <v>7.19</v>
      </c>
      <c r="AH453" s="440" t="n">
        <v>563</v>
      </c>
      <c r="AI453" s="744" t="n">
        <f aca="false">AH453*3.2</f>
        <v>1801.6</v>
      </c>
      <c r="AJ453" s="550" t="n">
        <v>6630</v>
      </c>
      <c r="AK453" s="440"/>
      <c r="AL453" s="458" t="n">
        <v>8</v>
      </c>
      <c r="AM453" s="465" t="n">
        <v>5.77</v>
      </c>
      <c r="AN453" s="465" t="n">
        <v>30.62</v>
      </c>
      <c r="AO453" s="458" t="n">
        <v>20</v>
      </c>
      <c r="AP453" s="458" t="n">
        <v>4</v>
      </c>
      <c r="AQ453" s="550"/>
      <c r="AR453" s="745"/>
      <c r="AS453" s="596" t="n">
        <f aca="false">4000/W453*24</f>
        <v>60</v>
      </c>
      <c r="AT453" s="745" t="n">
        <f aca="false">AA453/4000</f>
        <v>3.1032</v>
      </c>
      <c r="AU453" s="746" t="n">
        <f aca="false">AT453/$AT$6</f>
        <v>0.554142857142857</v>
      </c>
      <c r="AV453" s="451" t="n">
        <f aca="false">1-AH453/Y453</f>
        <v>0.789546274813096</v>
      </c>
      <c r="AW453" s="756" t="n">
        <f aca="false">1-AI453/Z453</f>
        <v>0.767775199793761</v>
      </c>
    </row>
    <row r="454" customFormat="false" ht="15.6" hidden="false" customHeight="false" outlineLevel="0" collapsed="false">
      <c r="A454" s="742" t="n">
        <v>43936</v>
      </c>
      <c r="B454" s="516" t="n">
        <v>1200</v>
      </c>
      <c r="C454" s="404" t="n">
        <v>5.16</v>
      </c>
      <c r="D454" s="407" t="n">
        <f aca="false">E454/2.9</f>
        <v>3586.55172413793</v>
      </c>
      <c r="E454" s="406" t="n">
        <v>10401</v>
      </c>
      <c r="F454" s="406" t="n">
        <v>3073</v>
      </c>
      <c r="G454" s="688" t="n">
        <v>400</v>
      </c>
      <c r="H454" s="404" t="n">
        <v>7.89</v>
      </c>
      <c r="I454" s="405" t="n">
        <v>42.5</v>
      </c>
      <c r="J454" s="406" t="n">
        <v>208</v>
      </c>
      <c r="K454" s="406" t="n">
        <v>8890</v>
      </c>
      <c r="L454" s="408" t="n">
        <v>26.7</v>
      </c>
      <c r="M454" s="408"/>
      <c r="N454" s="408"/>
      <c r="O454" s="409" t="n">
        <v>155</v>
      </c>
      <c r="P454" s="550"/>
      <c r="Q454" s="439"/>
      <c r="R454" s="406"/>
      <c r="S454" s="406"/>
      <c r="T454" s="406"/>
      <c r="U454" s="668"/>
      <c r="V454" s="451"/>
      <c r="W454" s="743" t="n">
        <f aca="false">G454+B454</f>
        <v>1600</v>
      </c>
      <c r="X454" s="451" t="n">
        <f aca="false">W454/$W$6</f>
        <v>0.64</v>
      </c>
      <c r="Y454" s="743" t="n">
        <f aca="false">Z454/2.9</f>
        <v>2689.91379310345</v>
      </c>
      <c r="Z454" s="743" t="n">
        <f aca="false">E454*0.75</f>
        <v>7800.75</v>
      </c>
      <c r="AA454" s="744" t="n">
        <f aca="false">E454*0.75*W454/1000</f>
        <v>12481.2</v>
      </c>
      <c r="AB454" s="451" t="n">
        <f aca="false">AA454/$AA$6</f>
        <v>0.55472</v>
      </c>
      <c r="AC454" s="440" t="n">
        <v>38</v>
      </c>
      <c r="AD454" s="465"/>
      <c r="AE454" s="550" t="n">
        <v>2043</v>
      </c>
      <c r="AF454" s="550" t="n">
        <v>2118</v>
      </c>
      <c r="AG454" s="465" t="n">
        <v>7.23</v>
      </c>
      <c r="AH454" s="440" t="n">
        <v>580</v>
      </c>
      <c r="AI454" s="744" t="n">
        <f aca="false">AH454*3.2</f>
        <v>1856</v>
      </c>
      <c r="AJ454" s="550" t="n">
        <v>7020</v>
      </c>
      <c r="AK454" s="440"/>
      <c r="AL454" s="458" t="n">
        <v>10</v>
      </c>
      <c r="AM454" s="465" t="n">
        <v>5.82</v>
      </c>
      <c r="AN454" s="465" t="n">
        <v>31.39</v>
      </c>
      <c r="AO454" s="458" t="n">
        <v>19.9</v>
      </c>
      <c r="AP454" s="458" t="n">
        <v>5.5</v>
      </c>
      <c r="AQ454" s="550"/>
      <c r="AR454" s="745"/>
      <c r="AS454" s="596" t="n">
        <f aca="false">4000/W454*24</f>
        <v>60</v>
      </c>
      <c r="AT454" s="745" t="n">
        <f aca="false">AA454/4000</f>
        <v>3.1203</v>
      </c>
      <c r="AU454" s="746" t="n">
        <f aca="false">AT454/$AT$6</f>
        <v>0.557196428571429</v>
      </c>
      <c r="AV454" s="451" t="n">
        <f aca="false">1-AH454/Y454</f>
        <v>0.784379707079447</v>
      </c>
      <c r="AW454" s="756" t="n">
        <f aca="false">1-AI454/Z454</f>
        <v>0.762074159535942</v>
      </c>
    </row>
    <row r="455" customFormat="false" ht="15.6" hidden="false" customHeight="false" outlineLevel="0" collapsed="false">
      <c r="A455" s="742" t="n">
        <v>43937</v>
      </c>
      <c r="B455" s="516" t="n">
        <v>1200</v>
      </c>
      <c r="C455" s="404" t="n">
        <v>4.89</v>
      </c>
      <c r="D455" s="407" t="n">
        <f aca="false">E455/2.9</f>
        <v>3634.48275862069</v>
      </c>
      <c r="E455" s="406" t="n">
        <v>10540</v>
      </c>
      <c r="F455" s="406" t="n">
        <v>2826</v>
      </c>
      <c r="G455" s="688" t="n">
        <v>400</v>
      </c>
      <c r="H455" s="404" t="n">
        <v>7.98</v>
      </c>
      <c r="I455" s="405" t="n">
        <v>39.3</v>
      </c>
      <c r="J455" s="406" t="n">
        <v>192</v>
      </c>
      <c r="K455" s="406" t="n">
        <v>11970</v>
      </c>
      <c r="L455" s="408" t="n">
        <v>16.8</v>
      </c>
      <c r="M455" s="408"/>
      <c r="N455" s="408"/>
      <c r="O455" s="409" t="n">
        <v>167</v>
      </c>
      <c r="P455" s="550"/>
      <c r="Q455" s="439"/>
      <c r="R455" s="406"/>
      <c r="S455" s="406"/>
      <c r="T455" s="406"/>
      <c r="U455" s="668"/>
      <c r="V455" s="451"/>
      <c r="W455" s="743" t="n">
        <f aca="false">G455+B455</f>
        <v>1600</v>
      </c>
      <c r="X455" s="451" t="n">
        <f aca="false">W455/$W$6</f>
        <v>0.64</v>
      </c>
      <c r="Y455" s="743" t="n">
        <f aca="false">Z455/2.9</f>
        <v>2725.86206896552</v>
      </c>
      <c r="Z455" s="743" t="n">
        <f aca="false">E455*0.75</f>
        <v>7905</v>
      </c>
      <c r="AA455" s="744" t="n">
        <f aca="false">E455*0.75*W455/1000</f>
        <v>12648</v>
      </c>
      <c r="AB455" s="451" t="n">
        <f aca="false">AA455/$AA$6</f>
        <v>0.562133333333333</v>
      </c>
      <c r="AC455" s="440" t="n">
        <v>38</v>
      </c>
      <c r="AD455" s="465"/>
      <c r="AE455" s="550" t="n">
        <v>2445</v>
      </c>
      <c r="AF455" s="550" t="n">
        <v>2399</v>
      </c>
      <c r="AG455" s="465" t="n">
        <v>7.37</v>
      </c>
      <c r="AH455" s="440" t="n">
        <v>607</v>
      </c>
      <c r="AI455" s="744" t="n">
        <f aca="false">AH455*3.2</f>
        <v>1942.4</v>
      </c>
      <c r="AJ455" s="550" t="n">
        <v>6500</v>
      </c>
      <c r="AK455" s="440"/>
      <c r="AL455" s="458" t="n">
        <v>10</v>
      </c>
      <c r="AM455" s="465" t="n">
        <v>5.93</v>
      </c>
      <c r="AN455" s="465" t="n">
        <v>34.88</v>
      </c>
      <c r="AO455" s="458" t="n">
        <v>18.8</v>
      </c>
      <c r="AP455" s="458" t="n">
        <v>4.3</v>
      </c>
      <c r="AQ455" s="550"/>
      <c r="AR455" s="745"/>
      <c r="AS455" s="596" t="n">
        <f aca="false">4000/W455*24</f>
        <v>60</v>
      </c>
      <c r="AT455" s="745" t="n">
        <f aca="false">AA455/4000</f>
        <v>3.162</v>
      </c>
      <c r="AU455" s="746" t="n">
        <f aca="false">AT455/$AT$6</f>
        <v>0.564642857142857</v>
      </c>
      <c r="AV455" s="451" t="n">
        <f aca="false">1-AH455/Y455</f>
        <v>0.777318153067679</v>
      </c>
      <c r="AW455" s="756" t="n">
        <f aca="false">1-AI455/Z455</f>
        <v>0.754282099936749</v>
      </c>
    </row>
    <row r="456" customFormat="false" ht="15.6" hidden="false" customHeight="false" outlineLevel="0" collapsed="false">
      <c r="A456" s="742" t="n">
        <v>43938</v>
      </c>
      <c r="B456" s="516" t="n">
        <v>1200</v>
      </c>
      <c r="C456" s="404" t="n">
        <v>4.89</v>
      </c>
      <c r="D456" s="407" t="n">
        <f aca="false">E456/2.9</f>
        <v>3356.20689655172</v>
      </c>
      <c r="E456" s="406" t="n">
        <v>9733</v>
      </c>
      <c r="F456" s="406" t="n">
        <v>2823</v>
      </c>
      <c r="G456" s="688" t="n">
        <v>400</v>
      </c>
      <c r="H456" s="404" t="n">
        <v>7.99</v>
      </c>
      <c r="I456" s="405" t="n">
        <v>44.9</v>
      </c>
      <c r="J456" s="406" t="n">
        <v>216</v>
      </c>
      <c r="K456" s="406" t="n">
        <v>8310</v>
      </c>
      <c r="L456" s="408" t="n">
        <v>14.6</v>
      </c>
      <c r="M456" s="408" t="n">
        <v>9.7</v>
      </c>
      <c r="N456" s="408" t="n">
        <v>2.4</v>
      </c>
      <c r="O456" s="409" t="n">
        <v>216</v>
      </c>
      <c r="P456" s="550"/>
      <c r="Q456" s="439"/>
      <c r="R456" s="406"/>
      <c r="S456" s="406"/>
      <c r="T456" s="406"/>
      <c r="U456" s="668"/>
      <c r="V456" s="451"/>
      <c r="W456" s="743" t="n">
        <f aca="false">G456+B456</f>
        <v>1600</v>
      </c>
      <c r="X456" s="451" t="n">
        <f aca="false">W456/$W$6</f>
        <v>0.64</v>
      </c>
      <c r="Y456" s="743" t="n">
        <f aca="false">Z456/2.9</f>
        <v>2517.15517241379</v>
      </c>
      <c r="Z456" s="743" t="n">
        <f aca="false">E456*0.75</f>
        <v>7299.75</v>
      </c>
      <c r="AA456" s="744" t="n">
        <f aca="false">E456*0.75*W456/1000</f>
        <v>11679.6</v>
      </c>
      <c r="AB456" s="451" t="n">
        <f aca="false">AA456/$AA$6</f>
        <v>0.519093333333333</v>
      </c>
      <c r="AC456" s="440" t="n">
        <v>38</v>
      </c>
      <c r="AD456" s="465"/>
      <c r="AE456" s="550" t="n">
        <v>3093</v>
      </c>
      <c r="AF456" s="550" t="n">
        <v>3096</v>
      </c>
      <c r="AG456" s="465" t="n">
        <v>7.34</v>
      </c>
      <c r="AH456" s="440" t="n">
        <v>612</v>
      </c>
      <c r="AI456" s="744" t="n">
        <f aca="false">AH456*3.2</f>
        <v>1958.4</v>
      </c>
      <c r="AJ456" s="550" t="n">
        <v>6540</v>
      </c>
      <c r="AK456" s="440"/>
      <c r="AL456" s="458" t="n">
        <v>12</v>
      </c>
      <c r="AM456" s="465" t="n">
        <v>6.07</v>
      </c>
      <c r="AN456" s="465" t="n">
        <v>37.82</v>
      </c>
      <c r="AO456" s="458" t="n">
        <v>21</v>
      </c>
      <c r="AP456" s="458" t="n">
        <v>4.4</v>
      </c>
      <c r="AQ456" s="550"/>
      <c r="AR456" s="745"/>
      <c r="AS456" s="596" t="n">
        <f aca="false">4000/W456*24</f>
        <v>60</v>
      </c>
      <c r="AT456" s="745" t="n">
        <f aca="false">AA456/4000</f>
        <v>2.9199</v>
      </c>
      <c r="AU456" s="746" t="n">
        <f aca="false">AT456/$AT$6</f>
        <v>0.521410714285714</v>
      </c>
      <c r="AV456" s="451" t="n">
        <f aca="false">1-AH456/Y456</f>
        <v>0.756868385903627</v>
      </c>
      <c r="AW456" s="756" t="n">
        <f aca="false">1-AI456/Z456</f>
        <v>0.731716839617795</v>
      </c>
    </row>
    <row r="457" customFormat="false" ht="15.6" hidden="false" customHeight="false" outlineLevel="0" collapsed="false">
      <c r="A457" s="742" t="n">
        <v>43939</v>
      </c>
      <c r="B457" s="516" t="n">
        <v>1200</v>
      </c>
      <c r="C457" s="404" t="n">
        <v>5.01</v>
      </c>
      <c r="D457" s="407" t="n">
        <f aca="false">E457/2.9</f>
        <v>3354.8275862069</v>
      </c>
      <c r="E457" s="406" t="n">
        <v>9729</v>
      </c>
      <c r="F457" s="406" t="n">
        <v>2976</v>
      </c>
      <c r="G457" s="688" t="n">
        <v>400</v>
      </c>
      <c r="H457" s="404" t="n">
        <v>7.94</v>
      </c>
      <c r="I457" s="405" t="n">
        <v>44.5</v>
      </c>
      <c r="J457" s="406" t="n">
        <v>196</v>
      </c>
      <c r="K457" s="406" t="n">
        <v>12830</v>
      </c>
      <c r="L457" s="408" t="n">
        <v>17.2</v>
      </c>
      <c r="M457" s="408"/>
      <c r="N457" s="408"/>
      <c r="O457" s="409" t="n">
        <v>139</v>
      </c>
      <c r="P457" s="550"/>
      <c r="Q457" s="439"/>
      <c r="R457" s="406"/>
      <c r="S457" s="406"/>
      <c r="T457" s="406"/>
      <c r="U457" s="668"/>
      <c r="V457" s="451"/>
      <c r="W457" s="743" t="n">
        <f aca="false">G457+B457</f>
        <v>1600</v>
      </c>
      <c r="X457" s="451" t="n">
        <f aca="false">W457/$W$6</f>
        <v>0.64</v>
      </c>
      <c r="Y457" s="743" t="n">
        <f aca="false">Z457/2.9</f>
        <v>2516.12068965517</v>
      </c>
      <c r="Z457" s="743" t="n">
        <f aca="false">E457*0.75</f>
        <v>7296.75</v>
      </c>
      <c r="AA457" s="744" t="n">
        <f aca="false">E457*0.75*W457/1000</f>
        <v>11674.8</v>
      </c>
      <c r="AB457" s="451" t="n">
        <f aca="false">AA457/$AA$6</f>
        <v>0.51888</v>
      </c>
      <c r="AC457" s="440" t="n">
        <v>38</v>
      </c>
      <c r="AD457" s="465"/>
      <c r="AE457" s="550" t="n">
        <v>3083</v>
      </c>
      <c r="AF457" s="550" t="n">
        <v>2966</v>
      </c>
      <c r="AG457" s="465" t="n">
        <v>7.31</v>
      </c>
      <c r="AH457" s="440" t="n">
        <v>613</v>
      </c>
      <c r="AI457" s="744" t="n">
        <f aca="false">AH457*3.2</f>
        <v>1961.6</v>
      </c>
      <c r="AJ457" s="550" t="n">
        <v>6870</v>
      </c>
      <c r="AK457" s="440"/>
      <c r="AL457" s="458" t="n">
        <v>12</v>
      </c>
      <c r="AM457" s="465" t="n">
        <v>6.37</v>
      </c>
      <c r="AN457" s="465" t="n">
        <v>41.74</v>
      </c>
      <c r="AO457" s="458" t="n">
        <v>22</v>
      </c>
      <c r="AP457" s="458" t="n">
        <v>6</v>
      </c>
      <c r="AQ457" s="550"/>
      <c r="AR457" s="745"/>
      <c r="AS457" s="596" t="n">
        <f aca="false">4000/W457*24</f>
        <v>60</v>
      </c>
      <c r="AT457" s="745" t="n">
        <f aca="false">AA457/4000</f>
        <v>2.9187</v>
      </c>
      <c r="AU457" s="746" t="n">
        <f aca="false">AT457/$AT$6</f>
        <v>0.521196428571429</v>
      </c>
      <c r="AV457" s="451" t="n">
        <f aca="false">1-AH457/Y457</f>
        <v>0.756370987083291</v>
      </c>
      <c r="AW457" s="756" t="n">
        <f aca="false">1-AI457/Z457</f>
        <v>0.731167985747079</v>
      </c>
    </row>
    <row r="458" customFormat="false" ht="15.6" hidden="false" customHeight="false" outlineLevel="0" collapsed="false">
      <c r="A458" s="749" t="n">
        <v>43940</v>
      </c>
      <c r="B458" s="487" t="n">
        <v>1200</v>
      </c>
      <c r="C458" s="489" t="n">
        <v>5.76</v>
      </c>
      <c r="D458" s="750" t="n">
        <f aca="false">E458/2.9</f>
        <v>3649.65517241379</v>
      </c>
      <c r="E458" s="491" t="n">
        <v>10584</v>
      </c>
      <c r="F458" s="491" t="n">
        <v>3675</v>
      </c>
      <c r="G458" s="690" t="n">
        <v>400</v>
      </c>
      <c r="H458" s="489" t="n">
        <v>7.96</v>
      </c>
      <c r="I458" s="490" t="n">
        <v>34.9</v>
      </c>
      <c r="J458" s="491" t="n">
        <v>170</v>
      </c>
      <c r="K458" s="491" t="n">
        <v>6510</v>
      </c>
      <c r="L458" s="492" t="n">
        <v>18.4</v>
      </c>
      <c r="M458" s="492"/>
      <c r="N458" s="492"/>
      <c r="O458" s="493" t="n">
        <v>127</v>
      </c>
      <c r="P458" s="551"/>
      <c r="Q458" s="494"/>
      <c r="R458" s="495"/>
      <c r="S458" s="491"/>
      <c r="T458" s="491"/>
      <c r="U458" s="678"/>
      <c r="V458" s="500"/>
      <c r="W458" s="751" t="n">
        <f aca="false">G458+B458</f>
        <v>1600</v>
      </c>
      <c r="X458" s="500" t="n">
        <f aca="false">W458/$W$6</f>
        <v>0.64</v>
      </c>
      <c r="Y458" s="751" t="n">
        <f aca="false">Z458/2.9</f>
        <v>2737.24137931034</v>
      </c>
      <c r="Z458" s="751" t="n">
        <f aca="false">E458*0.75</f>
        <v>7938</v>
      </c>
      <c r="AA458" s="551" t="n">
        <f aca="false">E458*0.75*W458/1000</f>
        <v>12700.8</v>
      </c>
      <c r="AB458" s="500" t="n">
        <f aca="false">AA458/$AA$6</f>
        <v>0.56448</v>
      </c>
      <c r="AC458" s="495" t="n">
        <v>38</v>
      </c>
      <c r="AD458" s="508"/>
      <c r="AE458" s="551" t="n">
        <v>3261</v>
      </c>
      <c r="AF458" s="551" t="n">
        <v>3255</v>
      </c>
      <c r="AG458" s="508" t="n">
        <v>7.33</v>
      </c>
      <c r="AH458" s="495" t="n">
        <v>618</v>
      </c>
      <c r="AI458" s="551" t="n">
        <f aca="false">AH458*3.2</f>
        <v>1977.6</v>
      </c>
      <c r="AJ458" s="551" t="n">
        <v>6570</v>
      </c>
      <c r="AK458" s="495"/>
      <c r="AL458" s="504" t="n">
        <v>12</v>
      </c>
      <c r="AM458" s="508" t="n">
        <v>6.53</v>
      </c>
      <c r="AN458" s="508" t="n">
        <v>40.92</v>
      </c>
      <c r="AO458" s="504" t="n">
        <v>22.6</v>
      </c>
      <c r="AP458" s="504" t="n">
        <v>4.5</v>
      </c>
      <c r="AQ458" s="551"/>
      <c r="AR458" s="508"/>
      <c r="AS458" s="495" t="n">
        <f aca="false">4000/W458*24</f>
        <v>60</v>
      </c>
      <c r="AT458" s="508" t="n">
        <f aca="false">AA458/4000</f>
        <v>3.1752</v>
      </c>
      <c r="AU458" s="752" t="n">
        <f aca="false">AT458/$AT$6</f>
        <v>0.567</v>
      </c>
      <c r="AV458" s="500" t="n">
        <f aca="false">1-AH458/Y458</f>
        <v>0.774225245653817</v>
      </c>
      <c r="AW458" s="757" t="n">
        <f aca="false">1-AI458/Z458</f>
        <v>0.750869236583522</v>
      </c>
    </row>
    <row r="459" customFormat="false" ht="15.6" hidden="false" customHeight="false" outlineLevel="0" collapsed="false">
      <c r="A459" s="742" t="n">
        <v>43941</v>
      </c>
      <c r="B459" s="516" t="n">
        <v>1200</v>
      </c>
      <c r="C459" s="404" t="n">
        <v>5.21</v>
      </c>
      <c r="D459" s="407" t="n">
        <f aca="false">E459/2.9</f>
        <v>3597.24137931035</v>
      </c>
      <c r="E459" s="406" t="n">
        <v>10432</v>
      </c>
      <c r="F459" s="406" t="n">
        <v>2998</v>
      </c>
      <c r="G459" s="688" t="n">
        <v>400</v>
      </c>
      <c r="H459" s="404" t="n">
        <v>7.87</v>
      </c>
      <c r="I459" s="405" t="n">
        <v>37.7</v>
      </c>
      <c r="J459" s="406" t="n">
        <v>117</v>
      </c>
      <c r="K459" s="406" t="n">
        <v>8310</v>
      </c>
      <c r="L459" s="408" t="n">
        <v>21.2</v>
      </c>
      <c r="M459" s="408"/>
      <c r="N459" s="408"/>
      <c r="O459" s="409" t="n">
        <v>48</v>
      </c>
      <c r="P459" s="550"/>
      <c r="Q459" s="439"/>
      <c r="R459" s="440"/>
      <c r="S459" s="406"/>
      <c r="T459" s="406"/>
      <c r="U459" s="668"/>
      <c r="V459" s="451"/>
      <c r="W459" s="743" t="n">
        <f aca="false">G459+B459</f>
        <v>1600</v>
      </c>
      <c r="X459" s="451" t="n">
        <f aca="false">W459/$W$6</f>
        <v>0.64</v>
      </c>
      <c r="Y459" s="743" t="n">
        <f aca="false">Z459/2.9</f>
        <v>2697.93103448276</v>
      </c>
      <c r="Z459" s="743" t="n">
        <f aca="false">E459*0.75</f>
        <v>7824</v>
      </c>
      <c r="AA459" s="744" t="n">
        <f aca="false">E459*0.75*W459/1000</f>
        <v>12518.4</v>
      </c>
      <c r="AB459" s="451" t="n">
        <f aca="false">AA459/$AA$6</f>
        <v>0.556373333333333</v>
      </c>
      <c r="AC459" s="440" t="n">
        <v>38</v>
      </c>
      <c r="AD459" s="465"/>
      <c r="AE459" s="550" t="n">
        <v>2933</v>
      </c>
      <c r="AF459" s="550" t="n">
        <v>3006</v>
      </c>
      <c r="AG459" s="465" t="n">
        <v>7.24</v>
      </c>
      <c r="AH459" s="440" t="n">
        <v>605</v>
      </c>
      <c r="AI459" s="744" t="n">
        <f aca="false">AH459*3.2</f>
        <v>1936</v>
      </c>
      <c r="AJ459" s="550" t="n">
        <v>6400</v>
      </c>
      <c r="AK459" s="440"/>
      <c r="AL459" s="458" t="n">
        <v>12</v>
      </c>
      <c r="AM459" s="465" t="n">
        <v>6.58</v>
      </c>
      <c r="AN459" s="465" t="n">
        <v>39.22</v>
      </c>
      <c r="AO459" s="458" t="n">
        <v>21.3</v>
      </c>
      <c r="AP459" s="458" t="n">
        <v>5.8</v>
      </c>
      <c r="AQ459" s="550"/>
      <c r="AR459" s="745"/>
      <c r="AS459" s="596" t="n">
        <f aca="false">4000/W459*24</f>
        <v>60</v>
      </c>
      <c r="AT459" s="745" t="n">
        <f aca="false">AA459/4000</f>
        <v>3.1296</v>
      </c>
      <c r="AU459" s="746" t="n">
        <f aca="false">AT459/$AT$6</f>
        <v>0.558857142857143</v>
      </c>
      <c r="AV459" s="451" t="n">
        <f aca="false">1-AH459/Y459</f>
        <v>0.77575408997955</v>
      </c>
      <c r="AW459" s="756" t="n">
        <f aca="false">1-AI459/Z459</f>
        <v>0.752556237218814</v>
      </c>
    </row>
    <row r="460" customFormat="false" ht="15.6" hidden="false" customHeight="false" outlineLevel="0" collapsed="false">
      <c r="A460" s="742" t="n">
        <v>43942</v>
      </c>
      <c r="B460" s="516" t="n">
        <v>1200</v>
      </c>
      <c r="C460" s="404" t="n">
        <v>5.22</v>
      </c>
      <c r="D460" s="407" t="n">
        <f aca="false">E460/2.9</f>
        <v>3422.75862068966</v>
      </c>
      <c r="E460" s="406" t="n">
        <v>9926</v>
      </c>
      <c r="F460" s="406" t="n">
        <v>3428</v>
      </c>
      <c r="G460" s="688" t="n">
        <v>400</v>
      </c>
      <c r="H460" s="404" t="n">
        <v>8.1</v>
      </c>
      <c r="I460" s="405" t="n">
        <v>31.1</v>
      </c>
      <c r="J460" s="406" t="n">
        <v>207</v>
      </c>
      <c r="K460" s="406" t="n">
        <v>3530</v>
      </c>
      <c r="L460" s="408" t="n">
        <v>26.3</v>
      </c>
      <c r="M460" s="408" t="n">
        <v>18.8</v>
      </c>
      <c r="N460" s="408" t="n">
        <v>2.5</v>
      </c>
      <c r="O460" s="409" t="n">
        <v>233</v>
      </c>
      <c r="P460" s="550"/>
      <c r="Q460" s="439"/>
      <c r="R460" s="440"/>
      <c r="S460" s="406"/>
      <c r="T460" s="406"/>
      <c r="U460" s="668"/>
      <c r="V460" s="451"/>
      <c r="W460" s="743" t="n">
        <f aca="false">G460+B460</f>
        <v>1600</v>
      </c>
      <c r="X460" s="451" t="n">
        <f aca="false">W460/$W$6</f>
        <v>0.64</v>
      </c>
      <c r="Y460" s="743" t="n">
        <f aca="false">Z460/2.9</f>
        <v>2567.06896551724</v>
      </c>
      <c r="Z460" s="743" t="n">
        <f aca="false">E460*0.75</f>
        <v>7444.5</v>
      </c>
      <c r="AA460" s="744" t="n">
        <f aca="false">E460*0.75*W460/1000</f>
        <v>11911.2</v>
      </c>
      <c r="AB460" s="451" t="n">
        <f aca="false">AA460/$AA$6</f>
        <v>0.529386666666667</v>
      </c>
      <c r="AC460" s="440" t="n">
        <v>38</v>
      </c>
      <c r="AD460" s="465"/>
      <c r="AE460" s="550" t="n">
        <v>3144</v>
      </c>
      <c r="AF460" s="550" t="n">
        <v>3143</v>
      </c>
      <c r="AG460" s="465" t="n">
        <v>7.45</v>
      </c>
      <c r="AH460" s="440" t="n">
        <v>610</v>
      </c>
      <c r="AI460" s="744" t="n">
        <f aca="false">AH460*3.2</f>
        <v>1952</v>
      </c>
      <c r="AJ460" s="550" t="n">
        <v>6380</v>
      </c>
      <c r="AK460" s="440"/>
      <c r="AL460" s="458" t="n">
        <v>12</v>
      </c>
      <c r="AM460" s="465" t="n">
        <v>6.44</v>
      </c>
      <c r="AN460" s="465" t="n">
        <v>38.86</v>
      </c>
      <c r="AO460" s="458" t="n">
        <v>20</v>
      </c>
      <c r="AP460" s="458" t="n">
        <v>6</v>
      </c>
      <c r="AQ460" s="550"/>
      <c r="AR460" s="745"/>
      <c r="AS460" s="596" t="n">
        <f aca="false">4000/W460*24</f>
        <v>60</v>
      </c>
      <c r="AT460" s="745" t="n">
        <f aca="false">AA460/4000</f>
        <v>2.9778</v>
      </c>
      <c r="AU460" s="746" t="n">
        <f aca="false">AT460/$AT$6</f>
        <v>0.53175</v>
      </c>
      <c r="AV460" s="451" t="n">
        <f aca="false">1-AH460/Y460</f>
        <v>0.762374907649943</v>
      </c>
      <c r="AW460" s="756" t="n">
        <f aca="false">1-AI460/Z460</f>
        <v>0.737793001544765</v>
      </c>
    </row>
    <row r="461" customFormat="false" ht="15.6" hidden="false" customHeight="false" outlineLevel="0" collapsed="false">
      <c r="A461" s="742" t="n">
        <v>43943</v>
      </c>
      <c r="B461" s="516" t="n">
        <v>1200</v>
      </c>
      <c r="C461" s="404" t="n">
        <v>5.35</v>
      </c>
      <c r="D461" s="407" t="n">
        <f aca="false">E461/2.9</f>
        <v>3608.96551724138</v>
      </c>
      <c r="E461" s="406" t="n">
        <v>10466</v>
      </c>
      <c r="F461" s="406" t="n">
        <v>3535</v>
      </c>
      <c r="G461" s="688" t="n">
        <v>400</v>
      </c>
      <c r="H461" s="404" t="n">
        <v>8.66</v>
      </c>
      <c r="I461" s="405" t="n">
        <v>49.2</v>
      </c>
      <c r="J461" s="406" t="n">
        <v>159</v>
      </c>
      <c r="K461" s="406" t="n">
        <v>7890</v>
      </c>
      <c r="L461" s="408" t="n">
        <v>23.3</v>
      </c>
      <c r="M461" s="408"/>
      <c r="N461" s="408"/>
      <c r="O461" s="409" t="n">
        <v>56</v>
      </c>
      <c r="P461" s="550"/>
      <c r="Q461" s="439"/>
      <c r="R461" s="406"/>
      <c r="S461" s="406"/>
      <c r="T461" s="406"/>
      <c r="U461" s="668"/>
      <c r="V461" s="451"/>
      <c r="W461" s="743" t="n">
        <f aca="false">G461+B461</f>
        <v>1600</v>
      </c>
      <c r="X461" s="451" t="n">
        <f aca="false">W461/$W$6</f>
        <v>0.64</v>
      </c>
      <c r="Y461" s="743" t="n">
        <f aca="false">Z461/2.9</f>
        <v>2706.72413793103</v>
      </c>
      <c r="Z461" s="743" t="n">
        <f aca="false">E461*0.75</f>
        <v>7849.5</v>
      </c>
      <c r="AA461" s="744" t="n">
        <f aca="false">E461*0.75*W461/1000</f>
        <v>12559.2</v>
      </c>
      <c r="AB461" s="451" t="n">
        <f aca="false">AA461/$AA$6</f>
        <v>0.558186666666667</v>
      </c>
      <c r="AC461" s="440" t="n">
        <v>38</v>
      </c>
      <c r="AD461" s="465"/>
      <c r="AE461" s="550" t="n">
        <v>3167</v>
      </c>
      <c r="AF461" s="550" t="n">
        <v>3169</v>
      </c>
      <c r="AG461" s="465" t="n">
        <v>7.5</v>
      </c>
      <c r="AH461" s="440" t="n">
        <v>621</v>
      </c>
      <c r="AI461" s="744" t="n">
        <f aca="false">AH461*3.2</f>
        <v>1987.2</v>
      </c>
      <c r="AJ461" s="550" t="n">
        <v>6500</v>
      </c>
      <c r="AK461" s="440"/>
      <c r="AL461" s="458" t="n">
        <v>12</v>
      </c>
      <c r="AM461" s="465" t="n">
        <v>6.85</v>
      </c>
      <c r="AN461" s="465" t="n">
        <v>36.68</v>
      </c>
      <c r="AO461" s="458" t="n">
        <v>18.7</v>
      </c>
      <c r="AP461" s="458" t="n">
        <v>5.4</v>
      </c>
      <c r="AQ461" s="550"/>
      <c r="AR461" s="745"/>
      <c r="AS461" s="596" t="n">
        <f aca="false">4000/W461*24</f>
        <v>60</v>
      </c>
      <c r="AT461" s="745" t="n">
        <f aca="false">AA461/4000</f>
        <v>3.1398</v>
      </c>
      <c r="AU461" s="746" t="n">
        <f aca="false">AT461/$AT$6</f>
        <v>0.560678571428571</v>
      </c>
      <c r="AV461" s="451" t="n">
        <f aca="false">1-AH461/Y461</f>
        <v>0.770571373972865</v>
      </c>
      <c r="AW461" s="756" t="n">
        <f aca="false">1-AI461/Z461</f>
        <v>0.746837378176954</v>
      </c>
    </row>
    <row r="462" customFormat="false" ht="15.6" hidden="false" customHeight="false" outlineLevel="0" collapsed="false">
      <c r="A462" s="742" t="n">
        <v>43944</v>
      </c>
      <c r="B462" s="516" t="n">
        <v>1200</v>
      </c>
      <c r="C462" s="404" t="n">
        <v>5.34</v>
      </c>
      <c r="D462" s="407" t="n">
        <f aca="false">E462/2.9</f>
        <v>3549.31034482759</v>
      </c>
      <c r="E462" s="406" t="n">
        <v>10293</v>
      </c>
      <c r="F462" s="406" t="n">
        <v>4088</v>
      </c>
      <c r="G462" s="688" t="n">
        <v>400</v>
      </c>
      <c r="H462" s="404" t="n">
        <v>8.38</v>
      </c>
      <c r="I462" s="405" t="n">
        <v>55.8</v>
      </c>
      <c r="J462" s="406" t="n">
        <v>196</v>
      </c>
      <c r="K462" s="406" t="n">
        <v>7200</v>
      </c>
      <c r="L462" s="408" t="n">
        <v>21</v>
      </c>
      <c r="M462" s="408"/>
      <c r="N462" s="408"/>
      <c r="O462" s="409" t="n">
        <v>82</v>
      </c>
      <c r="P462" s="550"/>
      <c r="Q462" s="439"/>
      <c r="R462" s="406"/>
      <c r="S462" s="406"/>
      <c r="T462" s="406"/>
      <c r="U462" s="668"/>
      <c r="V462" s="451"/>
      <c r="W462" s="743" t="n">
        <f aca="false">G462+B462</f>
        <v>1600</v>
      </c>
      <c r="X462" s="451" t="n">
        <f aca="false">W462/$W$6</f>
        <v>0.64</v>
      </c>
      <c r="Y462" s="743" t="n">
        <f aca="false">Z462/2.9</f>
        <v>2661.98275862069</v>
      </c>
      <c r="Z462" s="743" t="n">
        <f aca="false">E462*0.75</f>
        <v>7719.75</v>
      </c>
      <c r="AA462" s="744" t="n">
        <f aca="false">E462*0.75*W462/1000</f>
        <v>12351.6</v>
      </c>
      <c r="AB462" s="451" t="n">
        <f aca="false">AA462/$AA$6</f>
        <v>0.54896</v>
      </c>
      <c r="AC462" s="440" t="n">
        <v>38</v>
      </c>
      <c r="AD462" s="465"/>
      <c r="AE462" s="550" t="n">
        <v>3089</v>
      </c>
      <c r="AF462" s="550" t="n">
        <v>3203</v>
      </c>
      <c r="AG462" s="465" t="n">
        <v>7.7</v>
      </c>
      <c r="AH462" s="440" t="n">
        <v>635</v>
      </c>
      <c r="AI462" s="744" t="n">
        <f aca="false">AH462*3.2</f>
        <v>2032</v>
      </c>
      <c r="AJ462" s="550" t="n">
        <v>6480</v>
      </c>
      <c r="AK462" s="440"/>
      <c r="AL462" s="458" t="n">
        <v>12</v>
      </c>
      <c r="AM462" s="465" t="n">
        <v>6.51</v>
      </c>
      <c r="AN462" s="465" t="n">
        <v>32.55</v>
      </c>
      <c r="AO462" s="458" t="n">
        <v>18.2</v>
      </c>
      <c r="AP462" s="458" t="n">
        <v>6.5</v>
      </c>
      <c r="AQ462" s="550"/>
      <c r="AR462" s="745"/>
      <c r="AS462" s="596" t="n">
        <f aca="false">4000/W462*24</f>
        <v>60</v>
      </c>
      <c r="AT462" s="745" t="n">
        <f aca="false">AA462/4000</f>
        <v>3.0879</v>
      </c>
      <c r="AU462" s="746" t="n">
        <f aca="false">AT462/$AT$6</f>
        <v>0.551410714285714</v>
      </c>
      <c r="AV462" s="451" t="n">
        <f aca="false">1-AH462/Y462</f>
        <v>0.761456005699666</v>
      </c>
      <c r="AW462" s="756" t="n">
        <f aca="false">1-AI462/Z462</f>
        <v>0.736779040772046</v>
      </c>
    </row>
    <row r="463" customFormat="false" ht="15.6" hidden="false" customHeight="false" outlineLevel="0" collapsed="false">
      <c r="A463" s="742" t="n">
        <v>43945</v>
      </c>
      <c r="B463" s="516" t="n">
        <v>1200</v>
      </c>
      <c r="C463" s="404" t="n">
        <v>5.34</v>
      </c>
      <c r="D463" s="407" t="n">
        <f aca="false">E463/2.9</f>
        <v>3566.89655172414</v>
      </c>
      <c r="E463" s="406" t="n">
        <v>10344</v>
      </c>
      <c r="F463" s="406" t="n">
        <v>3610</v>
      </c>
      <c r="G463" s="688" t="n">
        <v>400</v>
      </c>
      <c r="H463" s="404" t="n">
        <v>8.09</v>
      </c>
      <c r="I463" s="405" t="n">
        <v>66.4</v>
      </c>
      <c r="J463" s="406" t="n">
        <v>258</v>
      </c>
      <c r="K463" s="406" t="n">
        <v>5960</v>
      </c>
      <c r="L463" s="408" t="n">
        <v>35.6</v>
      </c>
      <c r="M463" s="408" t="n">
        <v>22.8</v>
      </c>
      <c r="N463" s="408" t="n">
        <v>2.4</v>
      </c>
      <c r="O463" s="409" t="n">
        <v>120</v>
      </c>
      <c r="P463" s="550"/>
      <c r="Q463" s="439"/>
      <c r="R463" s="406"/>
      <c r="S463" s="406"/>
      <c r="T463" s="406"/>
      <c r="U463" s="668"/>
      <c r="V463" s="451"/>
      <c r="W463" s="743" t="n">
        <f aca="false">G463+B463</f>
        <v>1600</v>
      </c>
      <c r="X463" s="451" t="n">
        <f aca="false">W463/$W$6</f>
        <v>0.64</v>
      </c>
      <c r="Y463" s="743" t="n">
        <f aca="false">Z463/2.9</f>
        <v>2675.1724137931</v>
      </c>
      <c r="Z463" s="743" t="n">
        <f aca="false">E463*0.75</f>
        <v>7758</v>
      </c>
      <c r="AA463" s="744" t="n">
        <f aca="false">E463*0.75*W463/1000</f>
        <v>12412.8</v>
      </c>
      <c r="AB463" s="451" t="n">
        <f aca="false">AA463/$AA$6</f>
        <v>0.55168</v>
      </c>
      <c r="AC463" s="440" t="n">
        <v>38</v>
      </c>
      <c r="AD463" s="465"/>
      <c r="AE463" s="550" t="n">
        <v>3011</v>
      </c>
      <c r="AF463" s="550" t="n">
        <v>3035</v>
      </c>
      <c r="AG463" s="465" t="n">
        <v>7.59</v>
      </c>
      <c r="AH463" s="440" t="n">
        <v>633</v>
      </c>
      <c r="AI463" s="744" t="n">
        <f aca="false">AH463*3.2</f>
        <v>2025.6</v>
      </c>
      <c r="AJ463" s="550" t="n">
        <v>6320</v>
      </c>
      <c r="AK463" s="440"/>
      <c r="AL463" s="458" t="n">
        <v>12</v>
      </c>
      <c r="AM463" s="465" t="n">
        <v>6.88</v>
      </c>
      <c r="AN463" s="465" t="n">
        <v>33.06</v>
      </c>
      <c r="AO463" s="458" t="n">
        <v>17.4</v>
      </c>
      <c r="AP463" s="458" t="n">
        <v>5.4</v>
      </c>
      <c r="AQ463" s="550"/>
      <c r="AR463" s="745"/>
      <c r="AS463" s="596" t="n">
        <f aca="false">4000/W463*24</f>
        <v>60</v>
      </c>
      <c r="AT463" s="745" t="n">
        <f aca="false">AA463/4000</f>
        <v>3.1032</v>
      </c>
      <c r="AU463" s="746" t="n">
        <f aca="false">AT463/$AT$6</f>
        <v>0.554142857142857</v>
      </c>
      <c r="AV463" s="451" t="n">
        <f aca="false">1-AH463/Y463</f>
        <v>0.76337973704563</v>
      </c>
      <c r="AW463" s="756" t="n">
        <f aca="false">1-AI463/Z463</f>
        <v>0.738901778808971</v>
      </c>
    </row>
    <row r="464" customFormat="false" ht="15.6" hidden="false" customHeight="false" outlineLevel="0" collapsed="false">
      <c r="A464" s="742" t="n">
        <v>43946</v>
      </c>
      <c r="B464" s="516" t="n">
        <v>1200</v>
      </c>
      <c r="C464" s="404" t="n">
        <v>5.35</v>
      </c>
      <c r="D464" s="407" t="n">
        <f aca="false">E464/2.9</f>
        <v>3354.48275862069</v>
      </c>
      <c r="E464" s="406" t="n">
        <v>9728</v>
      </c>
      <c r="F464" s="406" t="n">
        <v>4157</v>
      </c>
      <c r="G464" s="688" t="n">
        <v>400</v>
      </c>
      <c r="H464" s="404" t="n">
        <v>8.19</v>
      </c>
      <c r="I464" s="405" t="n">
        <v>60.9</v>
      </c>
      <c r="J464" s="406" t="n">
        <v>249</v>
      </c>
      <c r="K464" s="406" t="n">
        <v>4940</v>
      </c>
      <c r="L464" s="408" t="n">
        <v>30.6</v>
      </c>
      <c r="M464" s="408"/>
      <c r="N464" s="408"/>
      <c r="O464" s="409" t="n">
        <v>97</v>
      </c>
      <c r="P464" s="550"/>
      <c r="Q464" s="439"/>
      <c r="R464" s="406"/>
      <c r="S464" s="406"/>
      <c r="T464" s="406"/>
      <c r="U464" s="668"/>
      <c r="V464" s="451"/>
      <c r="W464" s="743" t="n">
        <f aca="false">G464+B464</f>
        <v>1600</v>
      </c>
      <c r="X464" s="451" t="n">
        <f aca="false">W464/$W$6</f>
        <v>0.64</v>
      </c>
      <c r="Y464" s="743" t="n">
        <f aca="false">Z464/2.9</f>
        <v>2515.86206896552</v>
      </c>
      <c r="Z464" s="743" t="n">
        <f aca="false">E464*0.75</f>
        <v>7296</v>
      </c>
      <c r="AA464" s="744" t="n">
        <f aca="false">E464*0.75*W464/1000</f>
        <v>11673.6</v>
      </c>
      <c r="AB464" s="451" t="n">
        <f aca="false">AA464/$AA$6</f>
        <v>0.518826666666667</v>
      </c>
      <c r="AC464" s="440" t="n">
        <v>38</v>
      </c>
      <c r="AD464" s="465"/>
      <c r="AE464" s="550" t="n">
        <v>3240</v>
      </c>
      <c r="AF464" s="550" t="n">
        <v>3223</v>
      </c>
      <c r="AG464" s="465" t="n">
        <v>7.54</v>
      </c>
      <c r="AH464" s="440" t="n">
        <v>630</v>
      </c>
      <c r="AI464" s="744" t="n">
        <f aca="false">AH464*3.2</f>
        <v>2016</v>
      </c>
      <c r="AJ464" s="550" t="n">
        <v>6670</v>
      </c>
      <c r="AK464" s="440"/>
      <c r="AL464" s="458" t="n">
        <v>12</v>
      </c>
      <c r="AM464" s="465" t="n">
        <v>6.78</v>
      </c>
      <c r="AN464" s="465" t="n">
        <v>29.78</v>
      </c>
      <c r="AO464" s="458" t="n">
        <v>16.2</v>
      </c>
      <c r="AP464" s="458" t="n">
        <v>4.4</v>
      </c>
      <c r="AQ464" s="550"/>
      <c r="AR464" s="745"/>
      <c r="AS464" s="596" t="n">
        <f aca="false">4000/W464*24</f>
        <v>60</v>
      </c>
      <c r="AT464" s="745" t="n">
        <f aca="false">AA464/4000</f>
        <v>2.9184</v>
      </c>
      <c r="AU464" s="746" t="n">
        <f aca="false">AT464/$AT$6</f>
        <v>0.521142857142857</v>
      </c>
      <c r="AV464" s="451" t="n">
        <f aca="false">1-AH464/Y464</f>
        <v>0.749588815789474</v>
      </c>
      <c r="AW464" s="756" t="n">
        <f aca="false">1-AI464/Z464</f>
        <v>0.723684210526316</v>
      </c>
    </row>
    <row r="465" customFormat="false" ht="15.6" hidden="false" customHeight="false" outlineLevel="0" collapsed="false">
      <c r="A465" s="749" t="n">
        <v>43947</v>
      </c>
      <c r="B465" s="487" t="n">
        <v>1320</v>
      </c>
      <c r="C465" s="489" t="n">
        <v>5.37</v>
      </c>
      <c r="D465" s="750" t="n">
        <f aca="false">E465/2.9</f>
        <v>3421.72413793103</v>
      </c>
      <c r="E465" s="491" t="n">
        <v>9923</v>
      </c>
      <c r="F465" s="491" t="n">
        <v>4100</v>
      </c>
      <c r="G465" s="690" t="n">
        <v>430</v>
      </c>
      <c r="H465" s="489" t="n">
        <v>8.16</v>
      </c>
      <c r="I465" s="490" t="n">
        <v>66.6</v>
      </c>
      <c r="J465" s="491" t="n">
        <v>246</v>
      </c>
      <c r="K465" s="491" t="n">
        <v>9590</v>
      </c>
      <c r="L465" s="492" t="n">
        <v>28.9</v>
      </c>
      <c r="M465" s="492"/>
      <c r="N465" s="492"/>
      <c r="O465" s="493" t="n">
        <v>94</v>
      </c>
      <c r="P465" s="551"/>
      <c r="Q465" s="494"/>
      <c r="R465" s="495"/>
      <c r="S465" s="491"/>
      <c r="T465" s="491"/>
      <c r="U465" s="678"/>
      <c r="V465" s="500"/>
      <c r="W465" s="751" t="n">
        <f aca="false">G465+B465</f>
        <v>1750</v>
      </c>
      <c r="X465" s="500" t="n">
        <f aca="false">W465/$W$6</f>
        <v>0.7</v>
      </c>
      <c r="Y465" s="751" t="n">
        <f aca="false">Z465/2.9</f>
        <v>2566.29310344828</v>
      </c>
      <c r="Z465" s="751" t="n">
        <f aca="false">E465*0.75</f>
        <v>7442.25</v>
      </c>
      <c r="AA465" s="551" t="n">
        <f aca="false">E465*0.75*W465/1000</f>
        <v>13023.9375</v>
      </c>
      <c r="AB465" s="500" t="n">
        <f aca="false">AA465/$AA$6</f>
        <v>0.578841666666667</v>
      </c>
      <c r="AC465" s="495" t="n">
        <v>38</v>
      </c>
      <c r="AD465" s="508"/>
      <c r="AE465" s="551" t="n">
        <v>3125</v>
      </c>
      <c r="AF465" s="551" t="n">
        <v>3113</v>
      </c>
      <c r="AG465" s="508" t="n">
        <v>7.57</v>
      </c>
      <c r="AH465" s="495" t="n">
        <v>655</v>
      </c>
      <c r="AI465" s="551" t="n">
        <f aca="false">AH465*3.2</f>
        <v>2096</v>
      </c>
      <c r="AJ465" s="551" t="n">
        <v>6550</v>
      </c>
      <c r="AK465" s="495"/>
      <c r="AL465" s="504" t="n">
        <v>18</v>
      </c>
      <c r="AM465" s="508" t="n">
        <v>7.76</v>
      </c>
      <c r="AN465" s="508" t="n">
        <v>28.5</v>
      </c>
      <c r="AO465" s="504" t="n">
        <v>18</v>
      </c>
      <c r="AP465" s="504" t="n">
        <v>4.5</v>
      </c>
      <c r="AQ465" s="551"/>
      <c r="AR465" s="508"/>
      <c r="AS465" s="495" t="n">
        <f aca="false">4000/W465*24</f>
        <v>54.8571428571429</v>
      </c>
      <c r="AT465" s="508" t="n">
        <f aca="false">AA465/4000</f>
        <v>3.255984375</v>
      </c>
      <c r="AU465" s="752" t="n">
        <f aca="false">AT465/$AT$6</f>
        <v>0.58142578125</v>
      </c>
      <c r="AV465" s="500" t="n">
        <f aca="false">1-AH465/Y465</f>
        <v>0.744768047297524</v>
      </c>
      <c r="AW465" s="757" t="n">
        <f aca="false">1-AI465/Z465</f>
        <v>0.718364741845544</v>
      </c>
    </row>
    <row r="466" customFormat="false" ht="15.6" hidden="false" customHeight="false" outlineLevel="0" collapsed="false">
      <c r="A466" s="742" t="n">
        <v>43948</v>
      </c>
      <c r="B466" s="516" t="n">
        <v>1320</v>
      </c>
      <c r="C466" s="404" t="n">
        <v>5.23</v>
      </c>
      <c r="D466" s="407" t="n">
        <f aca="false">E466/2.9</f>
        <v>3575.86206896552</v>
      </c>
      <c r="E466" s="406" t="n">
        <v>10370</v>
      </c>
      <c r="F466" s="406" t="n">
        <v>3715</v>
      </c>
      <c r="G466" s="688" t="n">
        <v>430</v>
      </c>
      <c r="H466" s="404" t="n">
        <v>8.03</v>
      </c>
      <c r="I466" s="405" t="n">
        <v>58.2</v>
      </c>
      <c r="J466" s="406" t="n">
        <v>277</v>
      </c>
      <c r="K466" s="406" t="n">
        <v>9020</v>
      </c>
      <c r="L466" s="408" t="n">
        <v>35.5</v>
      </c>
      <c r="M466" s="408"/>
      <c r="N466" s="408"/>
      <c r="O466" s="409" t="n">
        <v>207</v>
      </c>
      <c r="P466" s="550"/>
      <c r="Q466" s="439"/>
      <c r="R466" s="440"/>
      <c r="S466" s="406"/>
      <c r="T466" s="406"/>
      <c r="U466" s="668"/>
      <c r="V466" s="451"/>
      <c r="W466" s="743" t="n">
        <f aca="false">G466+B466</f>
        <v>1750</v>
      </c>
      <c r="X466" s="451" t="n">
        <f aca="false">W466/$W$6</f>
        <v>0.7</v>
      </c>
      <c r="Y466" s="743" t="n">
        <f aca="false">Z466/2.9</f>
        <v>2681.89655172414</v>
      </c>
      <c r="Z466" s="743" t="n">
        <f aca="false">E466*0.75</f>
        <v>7777.5</v>
      </c>
      <c r="AA466" s="744" t="n">
        <f aca="false">E466*0.75*W466/1000</f>
        <v>13610.625</v>
      </c>
      <c r="AB466" s="451" t="n">
        <f aca="false">AA466/$AA$6</f>
        <v>0.604916666666667</v>
      </c>
      <c r="AC466" s="440" t="n">
        <v>38</v>
      </c>
      <c r="AD466" s="465"/>
      <c r="AE466" s="550" t="n">
        <v>3130</v>
      </c>
      <c r="AF466" s="550" t="n">
        <v>3117</v>
      </c>
      <c r="AG466" s="465" t="n">
        <v>7.65</v>
      </c>
      <c r="AH466" s="440" t="n">
        <v>680</v>
      </c>
      <c r="AI466" s="744" t="n">
        <f aca="false">AH466*3.2</f>
        <v>2176</v>
      </c>
      <c r="AJ466" s="550" t="n">
        <v>6840</v>
      </c>
      <c r="AK466" s="440"/>
      <c r="AL466" s="458" t="n">
        <v>15</v>
      </c>
      <c r="AM466" s="465" t="n">
        <v>8.8</v>
      </c>
      <c r="AN466" s="465" t="n">
        <v>28.7</v>
      </c>
      <c r="AO466" s="458" t="n">
        <v>24</v>
      </c>
      <c r="AP466" s="458" t="n">
        <v>5</v>
      </c>
      <c r="AQ466" s="550"/>
      <c r="AR466" s="745"/>
      <c r="AS466" s="596" t="n">
        <f aca="false">4000/W466*24</f>
        <v>54.8571428571429</v>
      </c>
      <c r="AT466" s="745" t="n">
        <f aca="false">AA466/4000</f>
        <v>3.40265625</v>
      </c>
      <c r="AU466" s="746" t="n">
        <f aca="false">AT466/$AT$6</f>
        <v>0.6076171875</v>
      </c>
      <c r="AV466" s="451" t="n">
        <f aca="false">1-AH466/Y466</f>
        <v>0.746448087431694</v>
      </c>
      <c r="AW466" s="756" t="n">
        <f aca="false">1-AI466/Z466</f>
        <v>0.720218579234973</v>
      </c>
    </row>
    <row r="467" customFormat="false" ht="15.6" hidden="false" customHeight="false" outlineLevel="0" collapsed="false">
      <c r="A467" s="742" t="n">
        <v>43949</v>
      </c>
      <c r="B467" s="516" t="n">
        <v>1320</v>
      </c>
      <c r="C467" s="404" t="n">
        <v>5.3</v>
      </c>
      <c r="D467" s="407" t="n">
        <f aca="false">E467/2.9</f>
        <v>3374.13793103448</v>
      </c>
      <c r="E467" s="406" t="n">
        <v>9785</v>
      </c>
      <c r="F467" s="406" t="n">
        <v>3540</v>
      </c>
      <c r="G467" s="688" t="n">
        <v>430</v>
      </c>
      <c r="H467" s="404" t="n">
        <v>8.15</v>
      </c>
      <c r="I467" s="405" t="n">
        <v>46.3</v>
      </c>
      <c r="J467" s="406" t="n">
        <v>207</v>
      </c>
      <c r="K467" s="406" t="n">
        <v>6620</v>
      </c>
      <c r="L467" s="408" t="n">
        <v>27.8</v>
      </c>
      <c r="M467" s="408" t="n">
        <v>27</v>
      </c>
      <c r="N467" s="408" t="n">
        <v>2.3</v>
      </c>
      <c r="O467" s="409" t="n">
        <v>124</v>
      </c>
      <c r="P467" s="550"/>
      <c r="Q467" s="439"/>
      <c r="R467" s="440"/>
      <c r="S467" s="406"/>
      <c r="T467" s="406"/>
      <c r="U467" s="668"/>
      <c r="V467" s="451"/>
      <c r="W467" s="743" t="n">
        <f aca="false">G467+B467</f>
        <v>1750</v>
      </c>
      <c r="X467" s="451" t="n">
        <f aca="false">W467/$W$6</f>
        <v>0.7</v>
      </c>
      <c r="Y467" s="743" t="n">
        <f aca="false">Z467/2.9</f>
        <v>2530.60344827586</v>
      </c>
      <c r="Z467" s="743" t="n">
        <f aca="false">E467*0.75</f>
        <v>7338.75</v>
      </c>
      <c r="AA467" s="744" t="n">
        <f aca="false">E467*0.75*W467/1000</f>
        <v>12842.8125</v>
      </c>
      <c r="AB467" s="451" t="n">
        <f aca="false">AA467/$AA$6</f>
        <v>0.570791666666667</v>
      </c>
      <c r="AC467" s="440" t="n">
        <v>38</v>
      </c>
      <c r="AD467" s="465"/>
      <c r="AE467" s="550" t="n">
        <v>3217</v>
      </c>
      <c r="AF467" s="550" t="n">
        <v>3234</v>
      </c>
      <c r="AG467" s="465" t="n">
        <v>7.46</v>
      </c>
      <c r="AH467" s="440" t="n">
        <v>692</v>
      </c>
      <c r="AI467" s="744" t="n">
        <f aca="false">AH467*3.2</f>
        <v>2214.4</v>
      </c>
      <c r="AJ467" s="550" t="n">
        <v>6760</v>
      </c>
      <c r="AK467" s="440"/>
      <c r="AL467" s="458" t="n">
        <v>15</v>
      </c>
      <c r="AM467" s="465" t="n">
        <v>9.24</v>
      </c>
      <c r="AN467" s="465" t="n">
        <v>28.12</v>
      </c>
      <c r="AO467" s="458" t="n">
        <v>18.7</v>
      </c>
      <c r="AP467" s="458" t="n">
        <v>5.8</v>
      </c>
      <c r="AQ467" s="550"/>
      <c r="AR467" s="745"/>
      <c r="AS467" s="596" t="n">
        <f aca="false">4000/W467*24</f>
        <v>54.8571428571429</v>
      </c>
      <c r="AT467" s="745" t="n">
        <f aca="false">AA467/4000</f>
        <v>3.210703125</v>
      </c>
      <c r="AU467" s="746" t="n">
        <f aca="false">AT467/$AT$6</f>
        <v>0.57333984375</v>
      </c>
      <c r="AV467" s="451" t="n">
        <f aca="false">1-AH467/Y467</f>
        <v>0.726547436552546</v>
      </c>
      <c r="AW467" s="756" t="n">
        <f aca="false">1-AI467/Z467</f>
        <v>0.698259240333844</v>
      </c>
    </row>
    <row r="468" customFormat="false" ht="15.6" hidden="false" customHeight="false" outlineLevel="0" collapsed="false">
      <c r="A468" s="742" t="n">
        <v>43950</v>
      </c>
      <c r="B468" s="516" t="n">
        <v>1320</v>
      </c>
      <c r="C468" s="404" t="n">
        <v>5.2</v>
      </c>
      <c r="D468" s="407" t="n">
        <f aca="false">E468/2.9</f>
        <v>3484.48275862069</v>
      </c>
      <c r="E468" s="406" t="n">
        <v>10105</v>
      </c>
      <c r="F468" s="406" t="n">
        <v>3385</v>
      </c>
      <c r="G468" s="688" t="n">
        <v>430</v>
      </c>
      <c r="H468" s="404" t="n">
        <v>7.99</v>
      </c>
      <c r="I468" s="405" t="n">
        <v>47</v>
      </c>
      <c r="J468" s="406" t="n">
        <v>218</v>
      </c>
      <c r="K468" s="406" t="n">
        <v>8530</v>
      </c>
      <c r="L468" s="408" t="n">
        <v>28.2</v>
      </c>
      <c r="M468" s="408"/>
      <c r="N468" s="408"/>
      <c r="O468" s="409" t="n">
        <v>159</v>
      </c>
      <c r="P468" s="550"/>
      <c r="Q468" s="439"/>
      <c r="R468" s="406"/>
      <c r="S468" s="406"/>
      <c r="T468" s="406"/>
      <c r="U468" s="668"/>
      <c r="V468" s="451"/>
      <c r="W468" s="743" t="n">
        <f aca="false">G468+B468</f>
        <v>1750</v>
      </c>
      <c r="X468" s="451" t="n">
        <f aca="false">W468/$W$6</f>
        <v>0.7</v>
      </c>
      <c r="Y468" s="743" t="n">
        <f aca="false">Z468/2.9</f>
        <v>2613.36206896552</v>
      </c>
      <c r="Z468" s="743" t="n">
        <f aca="false">E468*0.75</f>
        <v>7578.75</v>
      </c>
      <c r="AA468" s="744" t="n">
        <f aca="false">E468*0.75*W468/1000</f>
        <v>13262.8125</v>
      </c>
      <c r="AB468" s="451" t="n">
        <f aca="false">AA468/$AA$6</f>
        <v>0.589458333333333</v>
      </c>
      <c r="AC468" s="440" t="n">
        <v>38</v>
      </c>
      <c r="AD468" s="465"/>
      <c r="AE468" s="550" t="n">
        <v>3021</v>
      </c>
      <c r="AF468" s="550" t="n">
        <v>3131</v>
      </c>
      <c r="AG468" s="465" t="n">
        <v>7.51</v>
      </c>
      <c r="AH468" s="440" t="n">
        <v>695</v>
      </c>
      <c r="AI468" s="744" t="n">
        <f aca="false">AH468*3.2</f>
        <v>2224</v>
      </c>
      <c r="AJ468" s="550" t="n">
        <v>6650</v>
      </c>
      <c r="AK468" s="440"/>
      <c r="AL468" s="458" t="n">
        <v>15</v>
      </c>
      <c r="AM468" s="465" t="n">
        <v>9.5</v>
      </c>
      <c r="AN468" s="465" t="n">
        <v>29.8</v>
      </c>
      <c r="AO468" s="458" t="n">
        <v>18</v>
      </c>
      <c r="AP468" s="458" t="n">
        <v>5.5</v>
      </c>
      <c r="AQ468" s="550"/>
      <c r="AR468" s="745"/>
      <c r="AS468" s="596" t="n">
        <f aca="false">4000/W468*24</f>
        <v>54.8571428571429</v>
      </c>
      <c r="AT468" s="745" t="n">
        <f aca="false">AA468/4000</f>
        <v>3.315703125</v>
      </c>
      <c r="AU468" s="746" t="n">
        <f aca="false">AT468/$AT$6</f>
        <v>0.59208984375</v>
      </c>
      <c r="AV468" s="451" t="n">
        <f aca="false">1-AH468/Y468</f>
        <v>0.734059046676563</v>
      </c>
      <c r="AW468" s="756" t="n">
        <f aca="false">1-AI468/Z468</f>
        <v>0.706547913574138</v>
      </c>
    </row>
    <row r="469" customFormat="false" ht="15.6" hidden="false" customHeight="false" outlineLevel="0" collapsed="false">
      <c r="A469" s="742" t="n">
        <v>43951</v>
      </c>
      <c r="B469" s="516" t="n">
        <v>1320</v>
      </c>
      <c r="C469" s="404" t="n">
        <v>5.29</v>
      </c>
      <c r="D469" s="407" t="n">
        <f aca="false">E469/2.9</f>
        <v>3693.10344827586</v>
      </c>
      <c r="E469" s="406" t="n">
        <v>10710</v>
      </c>
      <c r="F469" s="406" t="n">
        <v>4128</v>
      </c>
      <c r="G469" s="688" t="n">
        <v>430</v>
      </c>
      <c r="H469" s="404" t="n">
        <v>8.21</v>
      </c>
      <c r="I469" s="405" t="n">
        <v>51.8</v>
      </c>
      <c r="J469" s="406" t="n">
        <v>221</v>
      </c>
      <c r="K469" s="406" t="n">
        <v>7540</v>
      </c>
      <c r="L469" s="408" t="n">
        <v>31.5</v>
      </c>
      <c r="M469" s="408"/>
      <c r="N469" s="408"/>
      <c r="O469" s="409" t="n">
        <v>98</v>
      </c>
      <c r="P469" s="550"/>
      <c r="Q469" s="439"/>
      <c r="R469" s="406"/>
      <c r="S469" s="406"/>
      <c r="T469" s="406"/>
      <c r="U469" s="668"/>
      <c r="V469" s="451"/>
      <c r="W469" s="743" t="n">
        <f aca="false">G469+B469</f>
        <v>1750</v>
      </c>
      <c r="X469" s="451" t="n">
        <f aca="false">W469/$W$6</f>
        <v>0.7</v>
      </c>
      <c r="Y469" s="743" t="n">
        <f aca="false">Z469/2.9</f>
        <v>2769.8275862069</v>
      </c>
      <c r="Z469" s="743" t="n">
        <f aca="false">E469*0.75</f>
        <v>8032.5</v>
      </c>
      <c r="AA469" s="744" t="n">
        <f aca="false">E469*0.75*W469/1000</f>
        <v>14056.875</v>
      </c>
      <c r="AB469" s="451" t="n">
        <f aca="false">AA469/$AA$6</f>
        <v>0.62475</v>
      </c>
      <c r="AC469" s="440" t="n">
        <v>38</v>
      </c>
      <c r="AD469" s="465"/>
      <c r="AE469" s="550" t="n">
        <v>3087</v>
      </c>
      <c r="AF469" s="550" t="n">
        <v>3198</v>
      </c>
      <c r="AG469" s="465" t="n">
        <v>7.54</v>
      </c>
      <c r="AH469" s="440" t="n">
        <v>713</v>
      </c>
      <c r="AI469" s="744" t="n">
        <f aca="false">AH469*3.2</f>
        <v>2281.6</v>
      </c>
      <c r="AJ469" s="550" t="n">
        <v>6170</v>
      </c>
      <c r="AK469" s="440"/>
      <c r="AL469" s="458" t="n">
        <v>18</v>
      </c>
      <c r="AM469" s="465" t="n">
        <v>9.98</v>
      </c>
      <c r="AN469" s="465" t="n">
        <v>30.3</v>
      </c>
      <c r="AO469" s="458" t="n">
        <v>15</v>
      </c>
      <c r="AP469" s="458" t="n">
        <v>5.7</v>
      </c>
      <c r="AQ469" s="550"/>
      <c r="AR469" s="745"/>
      <c r="AS469" s="596" t="n">
        <f aca="false">4000/W469*24</f>
        <v>54.8571428571429</v>
      </c>
      <c r="AT469" s="745" t="n">
        <f aca="false">AA469/4000</f>
        <v>3.51421875</v>
      </c>
      <c r="AU469" s="746" t="n">
        <f aca="false">AT469/$AT$6</f>
        <v>0.6275390625</v>
      </c>
      <c r="AV469" s="451" t="n">
        <f aca="false">1-AH469/Y469</f>
        <v>0.742583255524432</v>
      </c>
      <c r="AW469" s="756" t="n">
        <f aca="false">1-AI469/Z469</f>
        <v>0.715953937130408</v>
      </c>
    </row>
    <row r="470" customFormat="false" ht="15.6" hidden="false" customHeight="false" outlineLevel="0" collapsed="false">
      <c r="A470" s="742" t="n">
        <v>43952</v>
      </c>
      <c r="B470" s="516" t="n">
        <v>1320</v>
      </c>
      <c r="C470" s="404" t="n">
        <v>5.29</v>
      </c>
      <c r="D470" s="407" t="n">
        <f aca="false">E470/2.9</f>
        <v>3516.55172413793</v>
      </c>
      <c r="E470" s="406" t="n">
        <v>10198</v>
      </c>
      <c r="F470" s="406" t="n">
        <v>4345</v>
      </c>
      <c r="G470" s="688" t="n">
        <v>430</v>
      </c>
      <c r="H470" s="404" t="n">
        <v>8.03</v>
      </c>
      <c r="I470" s="405" t="n">
        <v>40</v>
      </c>
      <c r="J470" s="406" t="n">
        <v>211</v>
      </c>
      <c r="K470" s="406" t="n">
        <v>9010</v>
      </c>
      <c r="L470" s="408" t="n">
        <v>28.4</v>
      </c>
      <c r="M470" s="408" t="n">
        <v>17.5</v>
      </c>
      <c r="N470" s="408" t="n">
        <v>2.2</v>
      </c>
      <c r="O470" s="409" t="n">
        <v>122</v>
      </c>
      <c r="P470" s="550"/>
      <c r="Q470" s="439"/>
      <c r="R470" s="406"/>
      <c r="S470" s="406"/>
      <c r="T470" s="406"/>
      <c r="U470" s="668"/>
      <c r="V470" s="451"/>
      <c r="W470" s="743" t="n">
        <f aca="false">G470+B470</f>
        <v>1750</v>
      </c>
      <c r="X470" s="451" t="n">
        <f aca="false">W470/$W$6</f>
        <v>0.7</v>
      </c>
      <c r="Y470" s="743" t="n">
        <f aca="false">Z470/2.9</f>
        <v>2637.41379310345</v>
      </c>
      <c r="Z470" s="743" t="n">
        <f aca="false">E470*0.75</f>
        <v>7648.5</v>
      </c>
      <c r="AA470" s="744" t="n">
        <f aca="false">E470*0.75*W470/1000</f>
        <v>13384.875</v>
      </c>
      <c r="AB470" s="451" t="n">
        <f aca="false">AA470/$AA$6</f>
        <v>0.594883333333333</v>
      </c>
      <c r="AC470" s="440" t="n">
        <v>38</v>
      </c>
      <c r="AD470" s="465"/>
      <c r="AE470" s="550" t="n">
        <v>2893</v>
      </c>
      <c r="AF470" s="550" t="n">
        <v>3000</v>
      </c>
      <c r="AG470" s="465" t="n">
        <v>7.3</v>
      </c>
      <c r="AH470" s="440" t="n">
        <v>726</v>
      </c>
      <c r="AI470" s="744" t="n">
        <f aca="false">AH470*3.2</f>
        <v>2323.2</v>
      </c>
      <c r="AJ470" s="550" t="n">
        <v>6080</v>
      </c>
      <c r="AK470" s="440"/>
      <c r="AL470" s="458" t="n">
        <v>18</v>
      </c>
      <c r="AM470" s="465" t="n">
        <v>9.65</v>
      </c>
      <c r="AN470" s="465" t="n">
        <v>31.8</v>
      </c>
      <c r="AO470" s="458" t="n">
        <v>10</v>
      </c>
      <c r="AP470" s="458" t="n">
        <v>5.9</v>
      </c>
      <c r="AQ470" s="550"/>
      <c r="AR470" s="745"/>
      <c r="AS470" s="596" t="n">
        <f aca="false">4000/W470*24</f>
        <v>54.8571428571429</v>
      </c>
      <c r="AT470" s="745" t="n">
        <f aca="false">AA470/4000</f>
        <v>3.34621875</v>
      </c>
      <c r="AU470" s="746" t="n">
        <f aca="false">AT470/$AT$6</f>
        <v>0.5975390625</v>
      </c>
      <c r="AV470" s="451" t="n">
        <f aca="false">1-AH470/Y470</f>
        <v>0.724730339282212</v>
      </c>
      <c r="AW470" s="756" t="n">
        <f aca="false">1-AI470/Z470</f>
        <v>0.69625416748382</v>
      </c>
    </row>
    <row r="471" customFormat="false" ht="15.6" hidden="false" customHeight="false" outlineLevel="0" collapsed="false">
      <c r="A471" s="742" t="n">
        <v>43953</v>
      </c>
      <c r="B471" s="516" t="n">
        <v>1320</v>
      </c>
      <c r="C471" s="404" t="n">
        <v>5.28</v>
      </c>
      <c r="D471" s="407" t="n">
        <f aca="false">E471/2.9</f>
        <v>3593.10344827586</v>
      </c>
      <c r="E471" s="406" t="n">
        <v>10420</v>
      </c>
      <c r="F471" s="406" t="n">
        <v>3853</v>
      </c>
      <c r="G471" s="688" t="n">
        <v>430</v>
      </c>
      <c r="H471" s="404" t="n">
        <v>8.26</v>
      </c>
      <c r="I471" s="405" t="n">
        <v>40.6</v>
      </c>
      <c r="J471" s="406" t="n">
        <v>223</v>
      </c>
      <c r="K471" s="406" t="n">
        <v>6000</v>
      </c>
      <c r="L471" s="408" t="n">
        <v>33.3</v>
      </c>
      <c r="M471" s="408"/>
      <c r="N471" s="408"/>
      <c r="O471" s="409" t="n">
        <v>159</v>
      </c>
      <c r="P471" s="550"/>
      <c r="Q471" s="439"/>
      <c r="R471" s="406"/>
      <c r="S471" s="406"/>
      <c r="T471" s="406"/>
      <c r="U471" s="668"/>
      <c r="V471" s="451"/>
      <c r="W471" s="743" t="n">
        <f aca="false">G471+B471</f>
        <v>1750</v>
      </c>
      <c r="X471" s="451" t="n">
        <f aca="false">W471/$W$6</f>
        <v>0.7</v>
      </c>
      <c r="Y471" s="743" t="n">
        <f aca="false">Z471/2.9</f>
        <v>2694.8275862069</v>
      </c>
      <c r="Z471" s="743" t="n">
        <f aca="false">E471*0.75</f>
        <v>7815</v>
      </c>
      <c r="AA471" s="744" t="n">
        <f aca="false">E471*0.75*W471/1000</f>
        <v>13676.25</v>
      </c>
      <c r="AB471" s="451" t="n">
        <f aca="false">AA471/$AA$6</f>
        <v>0.607833333333333</v>
      </c>
      <c r="AC471" s="440" t="n">
        <v>38</v>
      </c>
      <c r="AD471" s="465"/>
      <c r="AE471" s="550" t="n">
        <v>2756</v>
      </c>
      <c r="AF471" s="550" t="n">
        <v>2852</v>
      </c>
      <c r="AG471" s="465" t="n">
        <v>7.55</v>
      </c>
      <c r="AH471" s="440" t="n">
        <v>699</v>
      </c>
      <c r="AI471" s="744" t="n">
        <f aca="false">AH471*3.2</f>
        <v>2236.8</v>
      </c>
      <c r="AJ471" s="550" t="n">
        <v>6210</v>
      </c>
      <c r="AK471" s="440"/>
      <c r="AL471" s="458" t="n">
        <v>18</v>
      </c>
      <c r="AM471" s="465" t="n">
        <v>9.7</v>
      </c>
      <c r="AN471" s="465" t="n">
        <v>30.65</v>
      </c>
      <c r="AO471" s="458" t="n">
        <v>14.3</v>
      </c>
      <c r="AP471" s="458" t="n">
        <v>5</v>
      </c>
      <c r="AQ471" s="550"/>
      <c r="AR471" s="745"/>
      <c r="AS471" s="596" t="n">
        <f aca="false">4000/W471*24</f>
        <v>54.8571428571429</v>
      </c>
      <c r="AT471" s="745" t="n">
        <f aca="false">AA471/4000</f>
        <v>3.4190625</v>
      </c>
      <c r="AU471" s="746" t="n">
        <f aca="false">AT471/$AT$6</f>
        <v>0.610546875</v>
      </c>
      <c r="AV471" s="451" t="n">
        <f aca="false">1-AH471/Y471</f>
        <v>0.740614203454894</v>
      </c>
      <c r="AW471" s="756" t="n">
        <f aca="false">1-AI471/Z471</f>
        <v>0.713781190019194</v>
      </c>
    </row>
    <row r="472" customFormat="false" ht="15.6" hidden="false" customHeight="false" outlineLevel="0" collapsed="false">
      <c r="A472" s="749" t="n">
        <v>43954</v>
      </c>
      <c r="B472" s="487" t="n">
        <v>1320</v>
      </c>
      <c r="C472" s="489" t="n">
        <v>6</v>
      </c>
      <c r="D472" s="750" t="n">
        <f aca="false">E472/2.9</f>
        <v>3735.86206896552</v>
      </c>
      <c r="E472" s="491" t="n">
        <v>10834</v>
      </c>
      <c r="F472" s="491" t="n">
        <v>5591</v>
      </c>
      <c r="G472" s="690" t="n">
        <v>430</v>
      </c>
      <c r="H472" s="489" t="n">
        <v>7.87</v>
      </c>
      <c r="I472" s="490" t="n">
        <v>47.9</v>
      </c>
      <c r="J472" s="491" t="n">
        <v>195</v>
      </c>
      <c r="K472" s="491" t="n">
        <v>6910</v>
      </c>
      <c r="L472" s="492" t="n">
        <v>33.5</v>
      </c>
      <c r="M472" s="492"/>
      <c r="N472" s="492"/>
      <c r="O472" s="493" t="n">
        <v>116</v>
      </c>
      <c r="P472" s="551"/>
      <c r="Q472" s="494"/>
      <c r="R472" s="495"/>
      <c r="S472" s="491"/>
      <c r="T472" s="491"/>
      <c r="U472" s="678"/>
      <c r="V472" s="500"/>
      <c r="W472" s="751" t="n">
        <f aca="false">G472+B472</f>
        <v>1750</v>
      </c>
      <c r="X472" s="500" t="n">
        <f aca="false">W472/$W$6</f>
        <v>0.7</v>
      </c>
      <c r="Y472" s="751" t="n">
        <f aca="false">Z472/2.9</f>
        <v>2801.89655172414</v>
      </c>
      <c r="Z472" s="751" t="n">
        <f aca="false">E472*0.75</f>
        <v>8125.5</v>
      </c>
      <c r="AA472" s="551" t="n">
        <f aca="false">E472*0.75*W472/1000</f>
        <v>14219.625</v>
      </c>
      <c r="AB472" s="500" t="n">
        <f aca="false">AA472/$AA$6</f>
        <v>0.631983333333333</v>
      </c>
      <c r="AC472" s="495" t="n">
        <v>38</v>
      </c>
      <c r="AD472" s="508"/>
      <c r="AE472" s="551" t="n">
        <v>2874</v>
      </c>
      <c r="AF472" s="551" t="n">
        <v>2890</v>
      </c>
      <c r="AG472" s="508" t="n">
        <v>7.44</v>
      </c>
      <c r="AH472" s="495" t="n">
        <v>686</v>
      </c>
      <c r="AI472" s="551" t="n">
        <f aca="false">AH472*3.2</f>
        <v>2195.2</v>
      </c>
      <c r="AJ472" s="551" t="n">
        <v>6540</v>
      </c>
      <c r="AK472" s="495"/>
      <c r="AL472" s="504" t="n">
        <v>18</v>
      </c>
      <c r="AM472" s="508" t="n">
        <v>9.4</v>
      </c>
      <c r="AN472" s="508" t="n">
        <v>29.45</v>
      </c>
      <c r="AO472" s="504" t="n">
        <v>12.4</v>
      </c>
      <c r="AP472" s="504" t="n">
        <v>5.6</v>
      </c>
      <c r="AQ472" s="551"/>
      <c r="AR472" s="508"/>
      <c r="AS472" s="495" t="n">
        <f aca="false">4000/W472*24</f>
        <v>54.8571428571429</v>
      </c>
      <c r="AT472" s="508" t="n">
        <f aca="false">AA472/4000</f>
        <v>3.55490625</v>
      </c>
      <c r="AU472" s="752" t="n">
        <f aca="false">AT472/$AT$6</f>
        <v>0.6348046875</v>
      </c>
      <c r="AV472" s="500" t="n">
        <f aca="false">1-AH472/Y472</f>
        <v>0.755165835948557</v>
      </c>
      <c r="AW472" s="757" t="n">
        <f aca="false">1-AI472/Z472</f>
        <v>0.729838163805304</v>
      </c>
    </row>
    <row r="473" customFormat="false" ht="15.6" hidden="false" customHeight="false" outlineLevel="0" collapsed="false">
      <c r="A473" s="742" t="n">
        <v>43955</v>
      </c>
      <c r="B473" s="516" t="n">
        <v>1320</v>
      </c>
      <c r="C473" s="404" t="n">
        <v>5.22</v>
      </c>
      <c r="D473" s="407" t="n">
        <f aca="false">E473/2.9</f>
        <v>3602.75862068966</v>
      </c>
      <c r="E473" s="406" t="n">
        <v>10448</v>
      </c>
      <c r="F473" s="406" t="n">
        <v>4318</v>
      </c>
      <c r="G473" s="688" t="n">
        <v>430</v>
      </c>
      <c r="H473" s="404" t="n">
        <v>8.02</v>
      </c>
      <c r="I473" s="405" t="n">
        <v>44.9</v>
      </c>
      <c r="J473" s="406" t="n">
        <v>313</v>
      </c>
      <c r="K473" s="406" t="n">
        <v>5470</v>
      </c>
      <c r="L473" s="408" t="n">
        <v>31</v>
      </c>
      <c r="M473" s="408"/>
      <c r="N473" s="408"/>
      <c r="O473" s="409" t="n">
        <v>85</v>
      </c>
      <c r="P473" s="550"/>
      <c r="Q473" s="439"/>
      <c r="R473" s="440"/>
      <c r="S473" s="406"/>
      <c r="T473" s="406"/>
      <c r="U473" s="668"/>
      <c r="V473" s="451"/>
      <c r="W473" s="743" t="n">
        <f aca="false">G473+B473</f>
        <v>1750</v>
      </c>
      <c r="X473" s="451" t="n">
        <f aca="false">W473/$W$6</f>
        <v>0.7</v>
      </c>
      <c r="Y473" s="743" t="n">
        <f aca="false">Z473/2.9</f>
        <v>2702.06896551724</v>
      </c>
      <c r="Z473" s="743" t="n">
        <f aca="false">E473*0.75</f>
        <v>7836</v>
      </c>
      <c r="AA473" s="744" t="n">
        <f aca="false">E473*0.75*W473/1000</f>
        <v>13713</v>
      </c>
      <c r="AB473" s="451" t="n">
        <f aca="false">AA473/$AA$6</f>
        <v>0.609466666666667</v>
      </c>
      <c r="AC473" s="440" t="n">
        <v>38</v>
      </c>
      <c r="AD473" s="465"/>
      <c r="AE473" s="550" t="n">
        <v>3207</v>
      </c>
      <c r="AF473" s="550" t="n">
        <v>3112</v>
      </c>
      <c r="AG473" s="465" t="n">
        <v>7.39</v>
      </c>
      <c r="AH473" s="440" t="n">
        <v>678</v>
      </c>
      <c r="AI473" s="744" t="n">
        <f aca="false">AH473*3.2</f>
        <v>2169.6</v>
      </c>
      <c r="AJ473" s="550" t="n">
        <v>6130</v>
      </c>
      <c r="AK473" s="440"/>
      <c r="AL473" s="458" t="n">
        <v>18</v>
      </c>
      <c r="AM473" s="465" t="n">
        <v>9.35</v>
      </c>
      <c r="AN473" s="465" t="n">
        <v>29.5</v>
      </c>
      <c r="AO473" s="458" t="n">
        <v>11</v>
      </c>
      <c r="AP473" s="458" t="n">
        <v>5</v>
      </c>
      <c r="AQ473" s="550"/>
      <c r="AR473" s="745"/>
      <c r="AS473" s="596" t="n">
        <f aca="false">4000/W473*24</f>
        <v>54.8571428571429</v>
      </c>
      <c r="AT473" s="745" t="n">
        <f aca="false">AA473/4000</f>
        <v>3.42825</v>
      </c>
      <c r="AU473" s="746" t="n">
        <f aca="false">AT473/$AT$6</f>
        <v>0.6121875</v>
      </c>
      <c r="AV473" s="451" t="n">
        <f aca="false">1-AH473/Y473</f>
        <v>0.749081163859112</v>
      </c>
      <c r="AW473" s="756" t="n">
        <f aca="false">1-AI473/Z473</f>
        <v>0.72312404287902</v>
      </c>
    </row>
    <row r="474" customFormat="false" ht="15.6" hidden="false" customHeight="false" outlineLevel="0" collapsed="false">
      <c r="A474" s="742" t="n">
        <v>43956</v>
      </c>
      <c r="B474" s="516" t="n">
        <v>1320</v>
      </c>
      <c r="C474" s="404" t="n">
        <v>5.35</v>
      </c>
      <c r="D474" s="407" t="n">
        <f aca="false">E474/2.9</f>
        <v>3728.62068965517</v>
      </c>
      <c r="E474" s="406" t="n">
        <v>10813</v>
      </c>
      <c r="F474" s="406" t="n">
        <v>4340</v>
      </c>
      <c r="G474" s="688" t="n">
        <v>430</v>
      </c>
      <c r="H474" s="404" t="n">
        <v>8.01</v>
      </c>
      <c r="I474" s="405" t="n">
        <v>40</v>
      </c>
      <c r="J474" s="406" t="n">
        <v>216</v>
      </c>
      <c r="K474" s="406" t="n">
        <v>5750</v>
      </c>
      <c r="L474" s="408" t="n">
        <v>46.1</v>
      </c>
      <c r="M474" s="408" t="n">
        <v>20.7</v>
      </c>
      <c r="N474" s="408" t="n">
        <v>2.1</v>
      </c>
      <c r="O474" s="409" t="n">
        <v>96</v>
      </c>
      <c r="P474" s="550"/>
      <c r="Q474" s="439"/>
      <c r="R474" s="440"/>
      <c r="S474" s="406"/>
      <c r="T474" s="406"/>
      <c r="U474" s="668"/>
      <c r="V474" s="451"/>
      <c r="W474" s="743" t="n">
        <f aca="false">G474+B474</f>
        <v>1750</v>
      </c>
      <c r="X474" s="451" t="n">
        <f aca="false">W474/$W$6</f>
        <v>0.7</v>
      </c>
      <c r="Y474" s="743" t="n">
        <f aca="false">Z474/2.9</f>
        <v>2796.46551724138</v>
      </c>
      <c r="Z474" s="743" t="n">
        <f aca="false">E474*0.75</f>
        <v>8109.75</v>
      </c>
      <c r="AA474" s="744" t="n">
        <f aca="false">E474*0.75*W474/1000</f>
        <v>14192.0625</v>
      </c>
      <c r="AB474" s="451" t="n">
        <f aca="false">AA474/$AA$6</f>
        <v>0.630758333333333</v>
      </c>
      <c r="AC474" s="440" t="n">
        <v>38</v>
      </c>
      <c r="AD474" s="465"/>
      <c r="AE474" s="550" t="n">
        <v>3097</v>
      </c>
      <c r="AF474" s="550" t="n">
        <v>3132</v>
      </c>
      <c r="AG474" s="465" t="n">
        <v>7.49</v>
      </c>
      <c r="AH474" s="440" t="n">
        <v>694</v>
      </c>
      <c r="AI474" s="744" t="n">
        <f aca="false">AH474*3.2</f>
        <v>2220.8</v>
      </c>
      <c r="AJ474" s="550" t="n">
        <v>5980</v>
      </c>
      <c r="AK474" s="440"/>
      <c r="AL474" s="458" t="n">
        <v>17</v>
      </c>
      <c r="AM474" s="465" t="n">
        <v>9.5</v>
      </c>
      <c r="AN474" s="465" t="n">
        <v>31.98</v>
      </c>
      <c r="AO474" s="458" t="n">
        <v>11</v>
      </c>
      <c r="AP474" s="458" t="n">
        <v>4.8</v>
      </c>
      <c r="AQ474" s="550"/>
      <c r="AR474" s="745"/>
      <c r="AS474" s="596" t="n">
        <f aca="false">4000/W474*24</f>
        <v>54.8571428571429</v>
      </c>
      <c r="AT474" s="745" t="n">
        <f aca="false">AA474/4000</f>
        <v>3.548015625</v>
      </c>
      <c r="AU474" s="746" t="n">
        <f aca="false">AT474/$AT$6</f>
        <v>0.63357421875</v>
      </c>
      <c r="AV474" s="451" t="n">
        <f aca="false">1-AH474/Y474</f>
        <v>0.751829587841795</v>
      </c>
      <c r="AW474" s="756" t="n">
        <f aca="false">1-AI474/Z474</f>
        <v>0.72615678658405</v>
      </c>
    </row>
    <row r="475" customFormat="false" ht="15.6" hidden="false" customHeight="false" outlineLevel="0" collapsed="false">
      <c r="A475" s="742" t="n">
        <v>43957</v>
      </c>
      <c r="B475" s="516" t="n">
        <v>1320</v>
      </c>
      <c r="C475" s="404" t="n">
        <v>5.24</v>
      </c>
      <c r="D475" s="407" t="n">
        <f aca="false">E475/2.9</f>
        <v>3660</v>
      </c>
      <c r="E475" s="406" t="n">
        <v>10614</v>
      </c>
      <c r="F475" s="406" t="n">
        <v>3559</v>
      </c>
      <c r="G475" s="688" t="n">
        <v>430</v>
      </c>
      <c r="H475" s="404" t="n">
        <v>8.07</v>
      </c>
      <c r="I475" s="405" t="n">
        <v>56.8</v>
      </c>
      <c r="J475" s="406" t="n">
        <v>217</v>
      </c>
      <c r="K475" s="406" t="n">
        <v>8720</v>
      </c>
      <c r="L475" s="408" t="n">
        <v>44.3</v>
      </c>
      <c r="M475" s="408"/>
      <c r="N475" s="408"/>
      <c r="O475" s="409" t="n">
        <v>108</v>
      </c>
      <c r="P475" s="550"/>
      <c r="Q475" s="439"/>
      <c r="R475" s="406"/>
      <c r="S475" s="406"/>
      <c r="T475" s="406"/>
      <c r="U475" s="668"/>
      <c r="V475" s="451"/>
      <c r="W475" s="743" t="n">
        <f aca="false">G475+B475</f>
        <v>1750</v>
      </c>
      <c r="X475" s="451" t="n">
        <f aca="false">W475/$W$6</f>
        <v>0.7</v>
      </c>
      <c r="Y475" s="743" t="n">
        <f aca="false">Z475/2.9</f>
        <v>2745</v>
      </c>
      <c r="Z475" s="743" t="n">
        <f aca="false">E475*0.75</f>
        <v>7960.5</v>
      </c>
      <c r="AA475" s="744" t="n">
        <f aca="false">E475*0.75*W475/1000</f>
        <v>13930.875</v>
      </c>
      <c r="AB475" s="451" t="n">
        <f aca="false">AA475/$AA$6</f>
        <v>0.61915</v>
      </c>
      <c r="AC475" s="440" t="n">
        <v>38</v>
      </c>
      <c r="AD475" s="465"/>
      <c r="AE475" s="550" t="n">
        <v>2842</v>
      </c>
      <c r="AF475" s="550" t="n">
        <v>2852</v>
      </c>
      <c r="AG475" s="465" t="n">
        <v>7.33</v>
      </c>
      <c r="AH475" s="440" t="n">
        <v>688</v>
      </c>
      <c r="AI475" s="744" t="n">
        <f aca="false">AH475*3.2</f>
        <v>2201.6</v>
      </c>
      <c r="AJ475" s="550" t="n">
        <v>5800</v>
      </c>
      <c r="AK475" s="440"/>
      <c r="AL475" s="458" t="n">
        <v>17</v>
      </c>
      <c r="AM475" s="465" t="n">
        <v>9.8</v>
      </c>
      <c r="AN475" s="465" t="n">
        <v>31.4</v>
      </c>
      <c r="AO475" s="458" t="n">
        <v>14.9</v>
      </c>
      <c r="AP475" s="458" t="n">
        <v>4</v>
      </c>
      <c r="AQ475" s="550"/>
      <c r="AR475" s="745"/>
      <c r="AS475" s="596" t="n">
        <f aca="false">4000/W475*24</f>
        <v>54.8571428571429</v>
      </c>
      <c r="AT475" s="745" t="n">
        <f aca="false">AA475/4000</f>
        <v>3.48271875</v>
      </c>
      <c r="AU475" s="746" t="n">
        <f aca="false">AT475/$AT$6</f>
        <v>0.6219140625</v>
      </c>
      <c r="AV475" s="451" t="n">
        <f aca="false">1-AH475/Y475</f>
        <v>0.74936247723133</v>
      </c>
      <c r="AW475" s="756" t="n">
        <f aca="false">1-AI475/Z475</f>
        <v>0.723434457634571</v>
      </c>
    </row>
    <row r="476" customFormat="false" ht="15.6" hidden="false" customHeight="false" outlineLevel="0" collapsed="false">
      <c r="A476" s="742" t="n">
        <v>43958</v>
      </c>
      <c r="B476" s="516" t="n">
        <v>1320</v>
      </c>
      <c r="C476" s="404" t="n">
        <v>5.29</v>
      </c>
      <c r="D476" s="407" t="n">
        <f aca="false">E476/2.9</f>
        <v>3380</v>
      </c>
      <c r="E476" s="406" t="n">
        <v>9802</v>
      </c>
      <c r="F476" s="406" t="n">
        <v>4098</v>
      </c>
      <c r="G476" s="688" t="n">
        <v>430</v>
      </c>
      <c r="H476" s="404" t="n">
        <v>8.26</v>
      </c>
      <c r="I476" s="405" t="n">
        <v>46.1</v>
      </c>
      <c r="J476" s="406" t="n">
        <v>226</v>
      </c>
      <c r="K476" s="406" t="n">
        <v>6725</v>
      </c>
      <c r="L476" s="408" t="n">
        <v>45.45</v>
      </c>
      <c r="M476" s="408"/>
      <c r="N476" s="408"/>
      <c r="O476" s="409" t="n">
        <v>85</v>
      </c>
      <c r="P476" s="550"/>
      <c r="Q476" s="439"/>
      <c r="R476" s="406"/>
      <c r="S476" s="406"/>
      <c r="T476" s="406"/>
      <c r="U476" s="668"/>
      <c r="V476" s="451"/>
      <c r="W476" s="743" t="n">
        <f aca="false">G476+B476</f>
        <v>1750</v>
      </c>
      <c r="X476" s="451" t="n">
        <f aca="false">W476/$W$6</f>
        <v>0.7</v>
      </c>
      <c r="Y476" s="743" t="n">
        <f aca="false">Z476/2.9</f>
        <v>2535</v>
      </c>
      <c r="Z476" s="743" t="n">
        <f aca="false">E476*0.75</f>
        <v>7351.5</v>
      </c>
      <c r="AA476" s="744" t="n">
        <f aca="false">E476*0.75*W476/1000</f>
        <v>12865.125</v>
      </c>
      <c r="AB476" s="451" t="n">
        <f aca="false">AA476/$AA$6</f>
        <v>0.571783333333333</v>
      </c>
      <c r="AC476" s="440" t="n">
        <v>38</v>
      </c>
      <c r="AD476" s="465"/>
      <c r="AE476" s="550" t="n">
        <v>2955</v>
      </c>
      <c r="AF476" s="550" t="n">
        <v>2962</v>
      </c>
      <c r="AG476" s="465" t="n">
        <v>7.5</v>
      </c>
      <c r="AH476" s="440" t="n">
        <v>690</v>
      </c>
      <c r="AI476" s="744" t="n">
        <f aca="false">AH476*3.2</f>
        <v>2208</v>
      </c>
      <c r="AJ476" s="550" t="n">
        <v>5880</v>
      </c>
      <c r="AK476" s="440"/>
      <c r="AL476" s="458" t="n">
        <v>17</v>
      </c>
      <c r="AM476" s="465" t="n">
        <v>9.78</v>
      </c>
      <c r="AN476" s="465" t="n">
        <v>32</v>
      </c>
      <c r="AO476" s="458" t="n">
        <v>18.4</v>
      </c>
      <c r="AP476" s="458" t="n">
        <v>4</v>
      </c>
      <c r="AQ476" s="550"/>
      <c r="AR476" s="745"/>
      <c r="AS476" s="596" t="n">
        <f aca="false">4000/W476*24</f>
        <v>54.8571428571429</v>
      </c>
      <c r="AT476" s="745" t="n">
        <f aca="false">AA476/4000</f>
        <v>3.21628125</v>
      </c>
      <c r="AU476" s="746" t="n">
        <f aca="false">AT476/$AT$6</f>
        <v>0.5743359375</v>
      </c>
      <c r="AV476" s="451" t="n">
        <f aca="false">1-AH476/Y476</f>
        <v>0.727810650887574</v>
      </c>
      <c r="AW476" s="756" t="n">
        <f aca="false">1-AI476/Z476</f>
        <v>0.699653132013875</v>
      </c>
    </row>
    <row r="477" customFormat="false" ht="15.6" hidden="false" customHeight="false" outlineLevel="0" collapsed="false">
      <c r="A477" s="742" t="n">
        <v>43959</v>
      </c>
      <c r="B477" s="516" t="n">
        <v>1320</v>
      </c>
      <c r="C477" s="404" t="n">
        <v>5.22</v>
      </c>
      <c r="D477" s="407" t="n">
        <f aca="false">E477/2.9</f>
        <v>3715.86206896552</v>
      </c>
      <c r="E477" s="406" t="n">
        <v>10776</v>
      </c>
      <c r="F477" s="406" t="n">
        <v>4089</v>
      </c>
      <c r="G477" s="688" t="n">
        <v>430</v>
      </c>
      <c r="H477" s="404" t="n">
        <v>7.9</v>
      </c>
      <c r="I477" s="405" t="n">
        <v>44.8</v>
      </c>
      <c r="J477" s="406" t="n">
        <v>212</v>
      </c>
      <c r="K477" s="406" t="n">
        <v>6290</v>
      </c>
      <c r="L477" s="408" t="n">
        <v>50.45</v>
      </c>
      <c r="M477" s="408" t="n">
        <v>18.7</v>
      </c>
      <c r="N477" s="408" t="n">
        <v>2</v>
      </c>
      <c r="O477" s="409" t="n">
        <v>95</v>
      </c>
      <c r="P477" s="550"/>
      <c r="Q477" s="439"/>
      <c r="R477" s="406"/>
      <c r="S477" s="406"/>
      <c r="T477" s="406"/>
      <c r="U477" s="668"/>
      <c r="V477" s="451"/>
      <c r="W477" s="743" t="n">
        <f aca="false">G477+B477</f>
        <v>1750</v>
      </c>
      <c r="X477" s="451" t="n">
        <f aca="false">W477/$W$6</f>
        <v>0.7</v>
      </c>
      <c r="Y477" s="743" t="n">
        <f aca="false">Z477/2.9</f>
        <v>2786.89655172414</v>
      </c>
      <c r="Z477" s="743" t="n">
        <f aca="false">E477*0.75</f>
        <v>8082</v>
      </c>
      <c r="AA477" s="744" t="n">
        <f aca="false">E477*0.75*W477/1000</f>
        <v>14143.5</v>
      </c>
      <c r="AB477" s="451" t="n">
        <f aca="false">AA477/$AA$6</f>
        <v>0.6286</v>
      </c>
      <c r="AC477" s="440" t="n">
        <v>38</v>
      </c>
      <c r="AD477" s="465"/>
      <c r="AE477" s="550" t="n">
        <v>2631</v>
      </c>
      <c r="AF477" s="550" t="n">
        <v>2655</v>
      </c>
      <c r="AG477" s="465" t="n">
        <v>7.4</v>
      </c>
      <c r="AH477" s="440" t="n">
        <v>688</v>
      </c>
      <c r="AI477" s="744" t="n">
        <f aca="false">AH477*3.2</f>
        <v>2201.6</v>
      </c>
      <c r="AJ477" s="550" t="n">
        <v>5790</v>
      </c>
      <c r="AK477" s="440"/>
      <c r="AL477" s="458" t="n">
        <v>15</v>
      </c>
      <c r="AM477" s="465" t="n">
        <v>9.43</v>
      </c>
      <c r="AN477" s="465" t="n">
        <v>30.5</v>
      </c>
      <c r="AO477" s="458" t="n">
        <v>19.1</v>
      </c>
      <c r="AP477" s="458" t="n">
        <v>4.2</v>
      </c>
      <c r="AQ477" s="550"/>
      <c r="AR477" s="745"/>
      <c r="AS477" s="596" t="n">
        <f aca="false">4000/W477*24</f>
        <v>54.8571428571429</v>
      </c>
      <c r="AT477" s="745" t="n">
        <f aca="false">AA477/4000</f>
        <v>3.535875</v>
      </c>
      <c r="AU477" s="746" t="n">
        <f aca="false">AT477/$AT$6</f>
        <v>0.63140625</v>
      </c>
      <c r="AV477" s="451" t="n">
        <f aca="false">1-AH477/Y477</f>
        <v>0.753130413264044</v>
      </c>
      <c r="AW477" s="756" t="n">
        <f aca="false">1-AI477/Z477</f>
        <v>0.727592180153427</v>
      </c>
    </row>
    <row r="478" customFormat="false" ht="15.6" hidden="false" customHeight="false" outlineLevel="0" collapsed="false">
      <c r="A478" s="742" t="n">
        <v>43960</v>
      </c>
      <c r="B478" s="516" t="n">
        <v>1320</v>
      </c>
      <c r="C478" s="404" t="n">
        <v>5.22</v>
      </c>
      <c r="D478" s="407" t="n">
        <f aca="false">E478/2.9</f>
        <v>3459.31034482759</v>
      </c>
      <c r="E478" s="406" t="n">
        <v>10032</v>
      </c>
      <c r="F478" s="406" t="n">
        <v>4213</v>
      </c>
      <c r="G478" s="688" t="n">
        <v>430</v>
      </c>
      <c r="H478" s="404" t="n">
        <v>7.85</v>
      </c>
      <c r="I478" s="405" t="n">
        <v>37.6</v>
      </c>
      <c r="J478" s="406" t="n">
        <v>192</v>
      </c>
      <c r="K478" s="406" t="n">
        <v>6570</v>
      </c>
      <c r="L478" s="408" t="n">
        <v>45.25</v>
      </c>
      <c r="M478" s="408"/>
      <c r="N478" s="408"/>
      <c r="O478" s="409" t="n">
        <v>134</v>
      </c>
      <c r="P478" s="550"/>
      <c r="Q478" s="439"/>
      <c r="R478" s="406"/>
      <c r="S478" s="406"/>
      <c r="T478" s="406"/>
      <c r="U478" s="668"/>
      <c r="V478" s="451"/>
      <c r="W478" s="743" t="n">
        <f aca="false">G478+B478</f>
        <v>1750</v>
      </c>
      <c r="X478" s="451" t="n">
        <f aca="false">W478/$W$6</f>
        <v>0.7</v>
      </c>
      <c r="Y478" s="743" t="n">
        <f aca="false">Z478/2.9</f>
        <v>2594.48275862069</v>
      </c>
      <c r="Z478" s="743" t="n">
        <f aca="false">E478*0.75</f>
        <v>7524</v>
      </c>
      <c r="AA478" s="744" t="n">
        <f aca="false">E478*0.75*W478/1000</f>
        <v>13167</v>
      </c>
      <c r="AB478" s="451" t="n">
        <f aca="false">AA478/$AA$6</f>
        <v>0.5852</v>
      </c>
      <c r="AC478" s="440" t="n">
        <v>38</v>
      </c>
      <c r="AD478" s="465"/>
      <c r="AE478" s="550" t="n">
        <v>2675</v>
      </c>
      <c r="AF478" s="550" t="n">
        <v>2673</v>
      </c>
      <c r="AG478" s="465" t="n">
        <v>7.39</v>
      </c>
      <c r="AH478" s="440" t="n">
        <v>678</v>
      </c>
      <c r="AI478" s="744" t="n">
        <f aca="false">AH478*3.2</f>
        <v>2169.6</v>
      </c>
      <c r="AJ478" s="550" t="n">
        <v>5670</v>
      </c>
      <c r="AK478" s="440"/>
      <c r="AL478" s="458" t="n">
        <v>15</v>
      </c>
      <c r="AM478" s="465" t="n">
        <v>9.69</v>
      </c>
      <c r="AN478" s="465" t="n">
        <v>30.06</v>
      </c>
      <c r="AO478" s="458" t="n">
        <v>16.5</v>
      </c>
      <c r="AP478" s="458" t="n">
        <v>4.5</v>
      </c>
      <c r="AQ478" s="550"/>
      <c r="AR478" s="745"/>
      <c r="AS478" s="596" t="n">
        <f aca="false">4000/W478*24</f>
        <v>54.8571428571429</v>
      </c>
      <c r="AT478" s="745" t="n">
        <f aca="false">AA478/4000</f>
        <v>3.29175</v>
      </c>
      <c r="AU478" s="746" t="n">
        <f aca="false">AT478/$AT$6</f>
        <v>0.5878125</v>
      </c>
      <c r="AV478" s="451" t="n">
        <f aca="false">1-AH478/Y478</f>
        <v>0.738676236044657</v>
      </c>
      <c r="AW478" s="756" t="n">
        <f aca="false">1-AI478/Z478</f>
        <v>0.711642743221691</v>
      </c>
    </row>
    <row r="479" customFormat="false" ht="15.6" hidden="false" customHeight="false" outlineLevel="0" collapsed="false">
      <c r="A479" s="749" t="n">
        <v>43961</v>
      </c>
      <c r="B479" s="487" t="n">
        <v>1320</v>
      </c>
      <c r="C479" s="489" t="n">
        <v>5.36</v>
      </c>
      <c r="D479" s="750" t="n">
        <f aca="false">E479/2.9</f>
        <v>3795.86206896552</v>
      </c>
      <c r="E479" s="491" t="n">
        <v>11008</v>
      </c>
      <c r="F479" s="491" t="n">
        <v>4185</v>
      </c>
      <c r="G479" s="690" t="n">
        <v>430</v>
      </c>
      <c r="H479" s="489" t="n">
        <v>8.09</v>
      </c>
      <c r="I479" s="490" t="n">
        <v>48.95</v>
      </c>
      <c r="J479" s="491" t="n">
        <v>218</v>
      </c>
      <c r="K479" s="491" t="n">
        <v>9600</v>
      </c>
      <c r="L479" s="492" t="n">
        <v>40.55</v>
      </c>
      <c r="M479" s="492"/>
      <c r="N479" s="492"/>
      <c r="O479" s="493" t="n">
        <v>62</v>
      </c>
      <c r="P479" s="551"/>
      <c r="Q479" s="494"/>
      <c r="R479" s="495"/>
      <c r="S479" s="491"/>
      <c r="T479" s="491"/>
      <c r="U479" s="678"/>
      <c r="V479" s="500"/>
      <c r="W479" s="751" t="n">
        <f aca="false">G479+B479</f>
        <v>1750</v>
      </c>
      <c r="X479" s="500" t="n">
        <f aca="false">W479/$W$6</f>
        <v>0.7</v>
      </c>
      <c r="Y479" s="751" t="n">
        <f aca="false">Z479/2.9</f>
        <v>2846.89655172414</v>
      </c>
      <c r="Z479" s="751" t="n">
        <f aca="false">E479*0.75</f>
        <v>8256</v>
      </c>
      <c r="AA479" s="551" t="n">
        <f aca="false">E479*0.75*W479/1000</f>
        <v>14448</v>
      </c>
      <c r="AB479" s="500" t="n">
        <f aca="false">AA479/$AA$6</f>
        <v>0.642133333333333</v>
      </c>
      <c r="AC479" s="495" t="n">
        <v>38</v>
      </c>
      <c r="AD479" s="508"/>
      <c r="AE479" s="551" t="n">
        <v>2621</v>
      </c>
      <c r="AF479" s="551" t="n">
        <v>2657</v>
      </c>
      <c r="AG479" s="508" t="n">
        <v>7.46</v>
      </c>
      <c r="AH479" s="495" t="n">
        <v>696</v>
      </c>
      <c r="AI479" s="551" t="n">
        <f aca="false">AH479*3.2</f>
        <v>2227.2</v>
      </c>
      <c r="AJ479" s="551" t="n">
        <v>5300</v>
      </c>
      <c r="AK479" s="495"/>
      <c r="AL479" s="504" t="n">
        <v>15</v>
      </c>
      <c r="AM479" s="508" t="n">
        <v>9.63</v>
      </c>
      <c r="AN479" s="508" t="n">
        <v>29.88</v>
      </c>
      <c r="AO479" s="504" t="n">
        <v>16.2</v>
      </c>
      <c r="AP479" s="504" t="n">
        <v>4.5</v>
      </c>
      <c r="AQ479" s="551"/>
      <c r="AR479" s="508"/>
      <c r="AS479" s="495" t="n">
        <f aca="false">4000/W479*24</f>
        <v>54.8571428571429</v>
      </c>
      <c r="AT479" s="508" t="n">
        <f aca="false">AA479/4000</f>
        <v>3.612</v>
      </c>
      <c r="AU479" s="752" t="n">
        <f aca="false">AT479/$AT$6</f>
        <v>0.645</v>
      </c>
      <c r="AV479" s="500" t="n">
        <f aca="false">1-AH479/Y479</f>
        <v>0.755523255813954</v>
      </c>
      <c r="AW479" s="757" t="n">
        <f aca="false">1-AI479/Z479</f>
        <v>0.730232558139535</v>
      </c>
    </row>
    <row r="480" customFormat="false" ht="15.6" hidden="false" customHeight="false" outlineLevel="0" collapsed="false">
      <c r="A480" s="742" t="n">
        <v>43962</v>
      </c>
      <c r="B480" s="516" t="n">
        <v>1320</v>
      </c>
      <c r="C480" s="404" t="n">
        <v>5.37</v>
      </c>
      <c r="D480" s="407" t="n">
        <f aca="false">E480/2.9</f>
        <v>3564.13793103448</v>
      </c>
      <c r="E480" s="406" t="n">
        <v>10336</v>
      </c>
      <c r="F480" s="406" t="n">
        <v>4391</v>
      </c>
      <c r="G480" s="688" t="n">
        <v>430</v>
      </c>
      <c r="H480" s="404" t="n">
        <v>7.83</v>
      </c>
      <c r="I480" s="405" t="n">
        <v>41.8</v>
      </c>
      <c r="J480" s="406" t="n">
        <v>171</v>
      </c>
      <c r="K480" s="406" t="n">
        <v>6200</v>
      </c>
      <c r="L480" s="408" t="n">
        <v>42.85</v>
      </c>
      <c r="M480" s="408"/>
      <c r="N480" s="408"/>
      <c r="O480" s="409" t="n">
        <v>130.5</v>
      </c>
      <c r="P480" s="550"/>
      <c r="Q480" s="439"/>
      <c r="R480" s="440"/>
      <c r="S480" s="406"/>
      <c r="T480" s="406"/>
      <c r="U480" s="668"/>
      <c r="V480" s="451"/>
      <c r="W480" s="743" t="n">
        <f aca="false">G480+B480</f>
        <v>1750</v>
      </c>
      <c r="X480" s="451" t="n">
        <f aca="false">W480/$W$6</f>
        <v>0.7</v>
      </c>
      <c r="Y480" s="743" t="n">
        <f aca="false">Z480/2.9</f>
        <v>2673.10344827586</v>
      </c>
      <c r="Z480" s="743" t="n">
        <f aca="false">E480*0.75</f>
        <v>7752</v>
      </c>
      <c r="AA480" s="744" t="n">
        <f aca="false">E480*0.75*W480/1000</f>
        <v>13566</v>
      </c>
      <c r="AB480" s="451" t="n">
        <f aca="false">AA480/$AA$6</f>
        <v>0.602933333333333</v>
      </c>
      <c r="AC480" s="440" t="n">
        <v>38</v>
      </c>
      <c r="AD480" s="465"/>
      <c r="AE480" s="550" t="n">
        <v>2602</v>
      </c>
      <c r="AF480" s="550" t="n">
        <v>2690</v>
      </c>
      <c r="AG480" s="465" t="n">
        <v>7.46</v>
      </c>
      <c r="AH480" s="440" t="n">
        <v>689</v>
      </c>
      <c r="AI480" s="744" t="n">
        <f aca="false">AH480*3.2</f>
        <v>2204.8</v>
      </c>
      <c r="AJ480" s="550" t="n">
        <v>4880</v>
      </c>
      <c r="AK480" s="440"/>
      <c r="AL480" s="458" t="n">
        <v>15</v>
      </c>
      <c r="AM480" s="465" t="n">
        <v>9.82</v>
      </c>
      <c r="AN480" s="465" t="n">
        <v>30.89</v>
      </c>
      <c r="AO480" s="458" t="n">
        <v>16.1</v>
      </c>
      <c r="AP480" s="458" t="n">
        <v>5.5</v>
      </c>
      <c r="AQ480" s="550"/>
      <c r="AR480" s="745"/>
      <c r="AS480" s="596" t="n">
        <f aca="false">4000/W480*24</f>
        <v>54.8571428571429</v>
      </c>
      <c r="AT480" s="745" t="n">
        <f aca="false">AA480/4000</f>
        <v>3.3915</v>
      </c>
      <c r="AU480" s="746" t="n">
        <f aca="false">AT480/$AT$6</f>
        <v>0.605625</v>
      </c>
      <c r="AV480" s="451" t="n">
        <f aca="false">1-AH480/Y480</f>
        <v>0.742247162022704</v>
      </c>
      <c r="AW480" s="756" t="n">
        <f aca="false">1-AI480/Z480</f>
        <v>0.715583075335397</v>
      </c>
    </row>
    <row r="481" customFormat="false" ht="15.6" hidden="false" customHeight="false" outlineLevel="0" collapsed="false">
      <c r="A481" s="742" t="n">
        <v>43963</v>
      </c>
      <c r="B481" s="516" t="n">
        <v>1320</v>
      </c>
      <c r="C481" s="404" t="n">
        <v>4.97</v>
      </c>
      <c r="D481" s="407" t="n">
        <f aca="false">E481/2.9</f>
        <v>3683.79310344828</v>
      </c>
      <c r="E481" s="406" t="n">
        <v>10683</v>
      </c>
      <c r="F481" s="406" t="n">
        <v>2887</v>
      </c>
      <c r="G481" s="688" t="n">
        <v>430</v>
      </c>
      <c r="H481" s="404" t="n">
        <v>7.66</v>
      </c>
      <c r="I481" s="405" t="n">
        <v>52.5</v>
      </c>
      <c r="J481" s="406" t="n">
        <v>220.5</v>
      </c>
      <c r="K481" s="406" t="n">
        <v>6910</v>
      </c>
      <c r="L481" s="408" t="n">
        <v>49.25</v>
      </c>
      <c r="M481" s="408" t="n">
        <v>22.8</v>
      </c>
      <c r="N481" s="408" t="n">
        <v>2.6</v>
      </c>
      <c r="O481" s="409" t="n">
        <v>126.5</v>
      </c>
      <c r="P481" s="550"/>
      <c r="Q481" s="439"/>
      <c r="R481" s="440"/>
      <c r="S481" s="406"/>
      <c r="T481" s="406"/>
      <c r="U481" s="668"/>
      <c r="V481" s="451"/>
      <c r="W481" s="743" t="n">
        <f aca="false">G481+B481</f>
        <v>1750</v>
      </c>
      <c r="X481" s="451" t="n">
        <f aca="false">W481/$W$6</f>
        <v>0.7</v>
      </c>
      <c r="Y481" s="743" t="n">
        <f aca="false">Z481/2.9</f>
        <v>2762.84482758621</v>
      </c>
      <c r="Z481" s="743" t="n">
        <f aca="false">E481*0.75</f>
        <v>8012.25</v>
      </c>
      <c r="AA481" s="744" t="n">
        <f aca="false">E481*0.75*W481/1000</f>
        <v>14021.4375</v>
      </c>
      <c r="AB481" s="451" t="n">
        <f aca="false">AA481/$AA$6</f>
        <v>0.623175</v>
      </c>
      <c r="AC481" s="440" t="n">
        <v>38</v>
      </c>
      <c r="AD481" s="465"/>
      <c r="AE481" s="550" t="n">
        <v>2549</v>
      </c>
      <c r="AF481" s="550" t="n">
        <v>2586</v>
      </c>
      <c r="AG481" s="465" t="n">
        <v>7.38</v>
      </c>
      <c r="AH481" s="440" t="n">
        <v>690</v>
      </c>
      <c r="AI481" s="744" t="n">
        <f aca="false">AH481*3.2</f>
        <v>2208</v>
      </c>
      <c r="AJ481" s="550" t="n">
        <v>5090</v>
      </c>
      <c r="AK481" s="440"/>
      <c r="AL481" s="458" t="n">
        <v>15</v>
      </c>
      <c r="AM481" s="465" t="n">
        <v>9.81</v>
      </c>
      <c r="AN481" s="465" t="n">
        <v>32.04</v>
      </c>
      <c r="AO481" s="458" t="n">
        <v>16.2</v>
      </c>
      <c r="AP481" s="458" t="n">
        <v>5.8</v>
      </c>
      <c r="AQ481" s="550"/>
      <c r="AR481" s="745"/>
      <c r="AS481" s="596" t="n">
        <f aca="false">4000/W481*24</f>
        <v>54.8571428571429</v>
      </c>
      <c r="AT481" s="745" t="n">
        <f aca="false">AA481/4000</f>
        <v>3.505359375</v>
      </c>
      <c r="AU481" s="746" t="n">
        <f aca="false">AT481/$AT$6</f>
        <v>0.62595703125</v>
      </c>
      <c r="AV481" s="451" t="n">
        <f aca="false">1-AH481/Y481</f>
        <v>0.750257418328185</v>
      </c>
      <c r="AW481" s="756" t="n">
        <f aca="false">1-AI481/Z481</f>
        <v>0.724421978844894</v>
      </c>
    </row>
    <row r="482" customFormat="false" ht="15.6" hidden="false" customHeight="false" outlineLevel="0" collapsed="false">
      <c r="A482" s="742" t="n">
        <v>43964</v>
      </c>
      <c r="B482" s="516" t="n">
        <v>1320</v>
      </c>
      <c r="C482" s="404" t="n">
        <v>5.17</v>
      </c>
      <c r="D482" s="407" t="n">
        <f aca="false">E482/2.9</f>
        <v>3365.51724137931</v>
      </c>
      <c r="E482" s="406" t="n">
        <v>9760</v>
      </c>
      <c r="F482" s="406" t="n">
        <v>3658</v>
      </c>
      <c r="G482" s="688" t="n">
        <v>430</v>
      </c>
      <c r="H482" s="404" t="n">
        <v>7.79</v>
      </c>
      <c r="I482" s="405" t="n">
        <v>55.45</v>
      </c>
      <c r="J482" s="406" t="n">
        <v>233.5</v>
      </c>
      <c r="K482" s="406" t="n">
        <v>7495</v>
      </c>
      <c r="L482" s="408" t="n">
        <v>48.25</v>
      </c>
      <c r="M482" s="408"/>
      <c r="N482" s="408"/>
      <c r="O482" s="409" t="n">
        <v>106</v>
      </c>
      <c r="P482" s="550"/>
      <c r="Q482" s="439"/>
      <c r="R482" s="406"/>
      <c r="S482" s="406"/>
      <c r="T482" s="406"/>
      <c r="U482" s="668"/>
      <c r="V482" s="451"/>
      <c r="W482" s="743" t="n">
        <f aca="false">G482+B482</f>
        <v>1750</v>
      </c>
      <c r="X482" s="451" t="n">
        <f aca="false">W482/$W$6</f>
        <v>0.7</v>
      </c>
      <c r="Y482" s="743" t="n">
        <f aca="false">Z482/2.9</f>
        <v>2524.13793103448</v>
      </c>
      <c r="Z482" s="743" t="n">
        <f aca="false">E482*0.75</f>
        <v>7320</v>
      </c>
      <c r="AA482" s="744" t="n">
        <f aca="false">E482*0.75*W482/1000</f>
        <v>12810</v>
      </c>
      <c r="AB482" s="451" t="n">
        <f aca="false">AA482/$AA$6</f>
        <v>0.569333333333333</v>
      </c>
      <c r="AC482" s="440" t="n">
        <v>38</v>
      </c>
      <c r="AD482" s="465"/>
      <c r="AE482" s="550" t="n">
        <v>2607</v>
      </c>
      <c r="AF482" s="550" t="n">
        <v>2675</v>
      </c>
      <c r="AG482" s="465" t="n">
        <v>7.36</v>
      </c>
      <c r="AH482" s="440" t="n">
        <v>708</v>
      </c>
      <c r="AI482" s="744" t="n">
        <f aca="false">AH482*3.2</f>
        <v>2265.6</v>
      </c>
      <c r="AJ482" s="550" t="n">
        <v>5660</v>
      </c>
      <c r="AK482" s="440"/>
      <c r="AL482" s="458" t="n">
        <v>15</v>
      </c>
      <c r="AM482" s="465" t="n">
        <v>9.58</v>
      </c>
      <c r="AN482" s="465" t="n">
        <v>30.84</v>
      </c>
      <c r="AO482" s="458" t="n">
        <v>17.6</v>
      </c>
      <c r="AP482" s="458" t="n">
        <v>6.1</v>
      </c>
      <c r="AQ482" s="550"/>
      <c r="AR482" s="745"/>
      <c r="AS482" s="596" t="n">
        <f aca="false">4000/W482*24</f>
        <v>54.8571428571429</v>
      </c>
      <c r="AT482" s="745" t="n">
        <f aca="false">AA482/4000</f>
        <v>3.2025</v>
      </c>
      <c r="AU482" s="746" t="n">
        <f aca="false">AT482/$AT$6</f>
        <v>0.571875</v>
      </c>
      <c r="AV482" s="451" t="n">
        <f aca="false">1-AH482/Y482</f>
        <v>0.719508196721312</v>
      </c>
      <c r="AW482" s="756" t="n">
        <f aca="false">1-AI482/Z482</f>
        <v>0.690491803278688</v>
      </c>
    </row>
    <row r="483" customFormat="false" ht="15.6" hidden="false" customHeight="false" outlineLevel="0" collapsed="false">
      <c r="A483" s="742" t="n">
        <v>43965</v>
      </c>
      <c r="B483" s="516" t="n">
        <v>1320</v>
      </c>
      <c r="C483" s="404" t="n">
        <v>5.07</v>
      </c>
      <c r="D483" s="407" t="n">
        <f aca="false">E483/2.9</f>
        <v>3216.55172413793</v>
      </c>
      <c r="E483" s="406" t="n">
        <v>9328</v>
      </c>
      <c r="F483" s="406" t="n">
        <v>3161</v>
      </c>
      <c r="G483" s="688" t="n">
        <v>430</v>
      </c>
      <c r="H483" s="404" t="n">
        <v>8.05</v>
      </c>
      <c r="I483" s="405" t="n">
        <v>47.45</v>
      </c>
      <c r="J483" s="406" t="n">
        <v>214</v>
      </c>
      <c r="K483" s="406" t="n">
        <v>7290</v>
      </c>
      <c r="L483" s="408" t="n">
        <v>40.45</v>
      </c>
      <c r="M483" s="408"/>
      <c r="N483" s="408"/>
      <c r="O483" s="409" t="n">
        <v>113</v>
      </c>
      <c r="P483" s="550"/>
      <c r="Q483" s="439"/>
      <c r="R483" s="406"/>
      <c r="S483" s="406"/>
      <c r="T483" s="406"/>
      <c r="U483" s="668"/>
      <c r="V483" s="451"/>
      <c r="W483" s="743" t="n">
        <f aca="false">G483+B483</f>
        <v>1750</v>
      </c>
      <c r="X483" s="451" t="n">
        <f aca="false">W483/$W$6</f>
        <v>0.7</v>
      </c>
      <c r="Y483" s="743" t="n">
        <f aca="false">Z483/2.9</f>
        <v>2412.41379310345</v>
      </c>
      <c r="Z483" s="743" t="n">
        <f aca="false">E483*0.75</f>
        <v>6996</v>
      </c>
      <c r="AA483" s="744" t="n">
        <f aca="false">B483*E483/1000</f>
        <v>12312.96</v>
      </c>
      <c r="AB483" s="451" t="n">
        <f aca="false">AA483/$AA$6</f>
        <v>0.547242666666667</v>
      </c>
      <c r="AC483" s="440" t="n">
        <v>38</v>
      </c>
      <c r="AD483" s="465"/>
      <c r="AE483" s="550" t="n">
        <v>2587</v>
      </c>
      <c r="AF483" s="550" t="n">
        <v>2589</v>
      </c>
      <c r="AG483" s="465" t="n">
        <v>7.42</v>
      </c>
      <c r="AH483" s="440" t="n">
        <v>703</v>
      </c>
      <c r="AI483" s="744" t="n">
        <f aca="false">AH483*3.2</f>
        <v>2249.6</v>
      </c>
      <c r="AJ483" s="550" t="n">
        <v>6070</v>
      </c>
      <c r="AK483" s="440"/>
      <c r="AL483" s="458" t="n">
        <v>15</v>
      </c>
      <c r="AM483" s="465" t="n">
        <v>9.69</v>
      </c>
      <c r="AN483" s="465" t="n">
        <v>32.96</v>
      </c>
      <c r="AO483" s="458" t="n">
        <v>21</v>
      </c>
      <c r="AP483" s="458" t="n">
        <v>6.1</v>
      </c>
      <c r="AQ483" s="550"/>
      <c r="AR483" s="745"/>
      <c r="AS483" s="596" t="n">
        <f aca="false">4000/W483*24</f>
        <v>54.8571428571429</v>
      </c>
      <c r="AT483" s="745" t="n">
        <f aca="false">AA483/4000</f>
        <v>3.07824</v>
      </c>
      <c r="AU483" s="746" t="n">
        <f aca="false">AT483/$AT$6</f>
        <v>0.549685714285714</v>
      </c>
      <c r="AV483" s="451" t="n">
        <f aca="false">1-AH483/Y483</f>
        <v>0.708590623213265</v>
      </c>
      <c r="AW483" s="756" t="n">
        <f aca="false">1-AI483/Z483</f>
        <v>0.678444825614637</v>
      </c>
    </row>
    <row r="484" customFormat="false" ht="15.6" hidden="false" customHeight="false" outlineLevel="0" collapsed="false">
      <c r="A484" s="742" t="n">
        <v>43966</v>
      </c>
      <c r="B484" s="516" t="n">
        <v>1320</v>
      </c>
      <c r="C484" s="404" t="n">
        <v>5.07</v>
      </c>
      <c r="D484" s="407" t="n">
        <f aca="false">E484/2.9</f>
        <v>3349.31034482759</v>
      </c>
      <c r="E484" s="406" t="n">
        <v>9713</v>
      </c>
      <c r="F484" s="406" t="n">
        <v>4463</v>
      </c>
      <c r="G484" s="688" t="n">
        <v>430</v>
      </c>
      <c r="H484" s="404" t="n">
        <v>7.85</v>
      </c>
      <c r="I484" s="405" t="n">
        <v>52.7</v>
      </c>
      <c r="J484" s="406" t="n">
        <v>222.5</v>
      </c>
      <c r="K484" s="406" t="n">
        <v>7590</v>
      </c>
      <c r="L484" s="408" t="n">
        <v>41.8</v>
      </c>
      <c r="M484" s="408" t="n">
        <v>28</v>
      </c>
      <c r="N484" s="408" t="n">
        <v>2.9</v>
      </c>
      <c r="O484" s="409" t="n">
        <v>138</v>
      </c>
      <c r="P484" s="550"/>
      <c r="Q484" s="439"/>
      <c r="R484" s="406"/>
      <c r="S484" s="406"/>
      <c r="T484" s="406"/>
      <c r="U484" s="668"/>
      <c r="V484" s="451"/>
      <c r="W484" s="743" t="n">
        <f aca="false">G484+B484</f>
        <v>1750</v>
      </c>
      <c r="X484" s="451" t="n">
        <f aca="false">W484/$W$6</f>
        <v>0.7</v>
      </c>
      <c r="Y484" s="743" t="n">
        <f aca="false">Z484/2.9</f>
        <v>2511.98275862069</v>
      </c>
      <c r="Z484" s="743" t="n">
        <f aca="false">E484*0.75</f>
        <v>7284.75</v>
      </c>
      <c r="AA484" s="744" t="n">
        <f aca="false">B484*E484/1000</f>
        <v>12821.16</v>
      </c>
      <c r="AB484" s="451" t="n">
        <f aca="false">AA484/$AA$6</f>
        <v>0.569829333333333</v>
      </c>
      <c r="AC484" s="440" t="n">
        <v>38</v>
      </c>
      <c r="AD484" s="465"/>
      <c r="AE484" s="550" t="n">
        <v>2713</v>
      </c>
      <c r="AF484" s="550" t="n">
        <v>2572</v>
      </c>
      <c r="AG484" s="465" t="n">
        <v>7.63</v>
      </c>
      <c r="AH484" s="440" t="n">
        <v>695</v>
      </c>
      <c r="AI484" s="744" t="n">
        <f aca="false">AH484*3.2</f>
        <v>2224</v>
      </c>
      <c r="AJ484" s="550" t="n">
        <v>5810</v>
      </c>
      <c r="AK484" s="440"/>
      <c r="AL484" s="458" t="n">
        <v>15</v>
      </c>
      <c r="AM484" s="465" t="n">
        <v>9.75</v>
      </c>
      <c r="AN484" s="465" t="n">
        <v>33.42</v>
      </c>
      <c r="AO484" s="458" t="n">
        <v>16.3</v>
      </c>
      <c r="AP484" s="458" t="n">
        <v>6.2</v>
      </c>
      <c r="AQ484" s="550"/>
      <c r="AR484" s="745"/>
      <c r="AS484" s="596" t="n">
        <f aca="false">4000/W484*24</f>
        <v>54.8571428571429</v>
      </c>
      <c r="AT484" s="745" t="n">
        <f aca="false">AA484/4000</f>
        <v>3.20529</v>
      </c>
      <c r="AU484" s="746" t="n">
        <f aca="false">AT484/$AT$6</f>
        <v>0.572373214285714</v>
      </c>
      <c r="AV484" s="451" t="n">
        <f aca="false">1-AH484/Y484</f>
        <v>0.723326126497134</v>
      </c>
      <c r="AW484" s="756" t="n">
        <f aca="false">1-AI484/Z484</f>
        <v>0.694704691307183</v>
      </c>
    </row>
    <row r="485" customFormat="false" ht="15.6" hidden="false" customHeight="false" outlineLevel="0" collapsed="false">
      <c r="A485" s="742" t="n">
        <v>43967</v>
      </c>
      <c r="B485" s="516" t="n">
        <v>1320</v>
      </c>
      <c r="C485" s="404" t="n">
        <v>5.21</v>
      </c>
      <c r="D485" s="407" t="n">
        <f aca="false">E485/2.9</f>
        <v>3461.72413793103</v>
      </c>
      <c r="E485" s="406" t="n">
        <v>10039</v>
      </c>
      <c r="F485" s="406" t="n">
        <v>3955</v>
      </c>
      <c r="G485" s="688" t="n">
        <v>430</v>
      </c>
      <c r="H485" s="404" t="n">
        <v>7.95</v>
      </c>
      <c r="I485" s="405" t="n">
        <v>54.65</v>
      </c>
      <c r="J485" s="406" t="n">
        <v>216</v>
      </c>
      <c r="K485" s="406" t="n">
        <v>8010</v>
      </c>
      <c r="L485" s="408" t="n">
        <v>33.15</v>
      </c>
      <c r="M485" s="408"/>
      <c r="N485" s="408"/>
      <c r="O485" s="409" t="n">
        <v>102</v>
      </c>
      <c r="P485" s="550"/>
      <c r="Q485" s="439"/>
      <c r="R485" s="406"/>
      <c r="S485" s="406"/>
      <c r="T485" s="406"/>
      <c r="U485" s="668"/>
      <c r="V485" s="451"/>
      <c r="W485" s="743" t="n">
        <f aca="false">G485+B485</f>
        <v>1750</v>
      </c>
      <c r="X485" s="451" t="n">
        <f aca="false">W485/$W$6</f>
        <v>0.7</v>
      </c>
      <c r="Y485" s="743" t="n">
        <f aca="false">Z485/2.9</f>
        <v>2596.29310344828</v>
      </c>
      <c r="Z485" s="743" t="n">
        <f aca="false">E485*0.75</f>
        <v>7529.25</v>
      </c>
      <c r="AA485" s="744" t="n">
        <f aca="false">B485*E485/1000</f>
        <v>13251.48</v>
      </c>
      <c r="AB485" s="451" t="n">
        <f aca="false">AA485/$AA$6</f>
        <v>0.588954666666667</v>
      </c>
      <c r="AC485" s="440" t="n">
        <v>38</v>
      </c>
      <c r="AD485" s="465"/>
      <c r="AE485" s="550" t="n">
        <v>2570</v>
      </c>
      <c r="AF485" s="550" t="n">
        <v>2558</v>
      </c>
      <c r="AG485" s="465" t="n">
        <v>7.53</v>
      </c>
      <c r="AH485" s="440" t="n">
        <v>710</v>
      </c>
      <c r="AI485" s="744" t="n">
        <f aca="false">AH485*3.2</f>
        <v>2272</v>
      </c>
      <c r="AJ485" s="550" t="n">
        <v>5800</v>
      </c>
      <c r="AK485" s="440"/>
      <c r="AL485" s="458" t="n">
        <v>15</v>
      </c>
      <c r="AM485" s="465" t="n">
        <v>9.32</v>
      </c>
      <c r="AN485" s="465" t="n">
        <v>34.59</v>
      </c>
      <c r="AO485" s="458" t="n">
        <v>15.9</v>
      </c>
      <c r="AP485" s="458" t="n">
        <v>6.6</v>
      </c>
      <c r="AQ485" s="550"/>
      <c r="AR485" s="745"/>
      <c r="AS485" s="596" t="n">
        <f aca="false">4000/W485*24</f>
        <v>54.8571428571429</v>
      </c>
      <c r="AT485" s="745" t="n">
        <f aca="false">AA485/4000</f>
        <v>3.31287</v>
      </c>
      <c r="AU485" s="746" t="n">
        <f aca="false">AT485/$AT$6</f>
        <v>0.591583928571429</v>
      </c>
      <c r="AV485" s="451" t="n">
        <f aca="false">1-AH485/Y485</f>
        <v>0.726533187236445</v>
      </c>
      <c r="AW485" s="756" t="n">
        <f aca="false">1-AI485/Z485</f>
        <v>0.698243516950559</v>
      </c>
    </row>
    <row r="486" customFormat="false" ht="15.6" hidden="false" customHeight="false" outlineLevel="0" collapsed="false">
      <c r="A486" s="749" t="n">
        <v>43968</v>
      </c>
      <c r="B486" s="487" t="n">
        <v>1320</v>
      </c>
      <c r="C486" s="489" t="n">
        <v>5.24</v>
      </c>
      <c r="D486" s="750" t="n">
        <f aca="false">E486/2.9</f>
        <v>3436.89655172414</v>
      </c>
      <c r="E486" s="491" t="n">
        <v>9967</v>
      </c>
      <c r="F486" s="491" t="n">
        <v>3961</v>
      </c>
      <c r="G486" s="690" t="n">
        <v>430</v>
      </c>
      <c r="H486" s="489" t="n">
        <v>7.86</v>
      </c>
      <c r="I486" s="490" t="n">
        <v>50.3</v>
      </c>
      <c r="J486" s="491" t="n">
        <v>223</v>
      </c>
      <c r="K486" s="491" t="n">
        <v>7385</v>
      </c>
      <c r="L486" s="492" t="n">
        <v>38.65</v>
      </c>
      <c r="M486" s="492"/>
      <c r="N486" s="492"/>
      <c r="O486" s="493" t="n">
        <v>118.5</v>
      </c>
      <c r="P486" s="551"/>
      <c r="Q486" s="494"/>
      <c r="R486" s="495"/>
      <c r="S486" s="491"/>
      <c r="T486" s="491"/>
      <c r="U486" s="678"/>
      <c r="V486" s="500"/>
      <c r="W486" s="751" t="n">
        <f aca="false">G486+B486</f>
        <v>1750</v>
      </c>
      <c r="X486" s="500" t="n">
        <f aca="false">W486/$W$6</f>
        <v>0.7</v>
      </c>
      <c r="Y486" s="751" t="n">
        <f aca="false">Z486/2.9</f>
        <v>2577.6724137931</v>
      </c>
      <c r="Z486" s="751" t="n">
        <f aca="false">E486*0.75</f>
        <v>7475.25</v>
      </c>
      <c r="AA486" s="551" t="n">
        <f aca="false">B486*E486/1000</f>
        <v>13156.44</v>
      </c>
      <c r="AB486" s="500" t="n">
        <f aca="false">AA486/$AA$6</f>
        <v>0.584730666666667</v>
      </c>
      <c r="AC486" s="495" t="n">
        <v>38</v>
      </c>
      <c r="AD486" s="508"/>
      <c r="AE486" s="551" t="n">
        <v>2485</v>
      </c>
      <c r="AF486" s="551" t="n">
        <v>2367</v>
      </c>
      <c r="AG486" s="508" t="n">
        <v>7.43</v>
      </c>
      <c r="AH486" s="495" t="n">
        <v>706</v>
      </c>
      <c r="AI486" s="551" t="n">
        <f aca="false">AH486*3.2</f>
        <v>2259.2</v>
      </c>
      <c r="AJ486" s="551" t="n">
        <v>5740</v>
      </c>
      <c r="AK486" s="495"/>
      <c r="AL486" s="504" t="n">
        <v>15</v>
      </c>
      <c r="AM486" s="508" t="n">
        <v>9.81</v>
      </c>
      <c r="AN486" s="508" t="n">
        <v>30.31</v>
      </c>
      <c r="AO486" s="504" t="n">
        <v>15.8</v>
      </c>
      <c r="AP486" s="504" t="s">
        <v>221</v>
      </c>
      <c r="AQ486" s="551"/>
      <c r="AR486" s="508"/>
      <c r="AS486" s="495" t="n">
        <f aca="false">4000/W486*24</f>
        <v>54.8571428571429</v>
      </c>
      <c r="AT486" s="508" t="n">
        <f aca="false">AA486/4000</f>
        <v>3.28911</v>
      </c>
      <c r="AU486" s="752" t="n">
        <f aca="false">AT486/$AT$6</f>
        <v>0.587341071428572</v>
      </c>
      <c r="AV486" s="500" t="n">
        <f aca="false">1-AH486/Y486</f>
        <v>0.72610949466573</v>
      </c>
      <c r="AW486" s="757" t="n">
        <f aca="false">1-AI486/Z486</f>
        <v>0.697775994113909</v>
      </c>
    </row>
    <row r="487" customFormat="false" ht="15.6" hidden="false" customHeight="false" outlineLevel="0" collapsed="false">
      <c r="A487" s="742" t="n">
        <v>43969</v>
      </c>
      <c r="B487" s="516" t="n">
        <v>1320</v>
      </c>
      <c r="C487" s="404" t="n">
        <v>5.29</v>
      </c>
      <c r="D487" s="407" t="n">
        <f aca="false">E487/2.9</f>
        <v>3437.24137931035</v>
      </c>
      <c r="E487" s="406" t="n">
        <v>9968</v>
      </c>
      <c r="F487" s="406" t="n">
        <v>4225</v>
      </c>
      <c r="G487" s="688" t="n">
        <v>430</v>
      </c>
      <c r="H487" s="404" t="n">
        <v>7.86</v>
      </c>
      <c r="I487" s="405" t="n">
        <v>47.35</v>
      </c>
      <c r="J487" s="406" t="n">
        <v>210</v>
      </c>
      <c r="K487" s="406" t="n">
        <v>6540</v>
      </c>
      <c r="L487" s="408" t="n">
        <v>37</v>
      </c>
      <c r="M487" s="408"/>
      <c r="N487" s="408"/>
      <c r="O487" s="409" t="n">
        <v>131.5</v>
      </c>
      <c r="P487" s="550"/>
      <c r="Q487" s="439"/>
      <c r="R487" s="440"/>
      <c r="S487" s="406"/>
      <c r="T487" s="406"/>
      <c r="U487" s="668"/>
      <c r="V487" s="451"/>
      <c r="W487" s="743" t="n">
        <f aca="false">G487+B487</f>
        <v>1750</v>
      </c>
      <c r="X487" s="451" t="n">
        <f aca="false">W487/$W$6</f>
        <v>0.7</v>
      </c>
      <c r="Y487" s="743" t="n">
        <f aca="false">Z487/2.9</f>
        <v>2577.93103448276</v>
      </c>
      <c r="Z487" s="743" t="n">
        <f aca="false">E487*0.75</f>
        <v>7476</v>
      </c>
      <c r="AA487" s="744" t="n">
        <f aca="false">B487*E487/1000</f>
        <v>13157.76</v>
      </c>
      <c r="AB487" s="451" t="n">
        <f aca="false">AA487/$AA$6</f>
        <v>0.584789333333333</v>
      </c>
      <c r="AC487" s="440" t="n">
        <v>38</v>
      </c>
      <c r="AD487" s="465"/>
      <c r="AE487" s="550" t="n">
        <v>2127</v>
      </c>
      <c r="AF487" s="550" t="n">
        <v>1982</v>
      </c>
      <c r="AG487" s="465" t="n">
        <v>7.6</v>
      </c>
      <c r="AH487" s="440" t="n">
        <v>703</v>
      </c>
      <c r="AI487" s="744" t="n">
        <f aca="false">AH487*3.2</f>
        <v>2249.6</v>
      </c>
      <c r="AJ487" s="550" t="n">
        <v>5500</v>
      </c>
      <c r="AK487" s="440"/>
      <c r="AL487" s="458" t="n">
        <v>15</v>
      </c>
      <c r="AM487" s="465" t="n">
        <v>9.66</v>
      </c>
      <c r="AN487" s="465" t="n">
        <v>31.59</v>
      </c>
      <c r="AO487" s="458" t="n">
        <v>16</v>
      </c>
      <c r="AP487" s="458" t="n">
        <v>6</v>
      </c>
      <c r="AQ487" s="550"/>
      <c r="AR487" s="745"/>
      <c r="AS487" s="596" t="n">
        <f aca="false">4000/W487*24</f>
        <v>54.8571428571429</v>
      </c>
      <c r="AT487" s="745" t="n">
        <f aca="false">AA487/4000</f>
        <v>3.28944</v>
      </c>
      <c r="AU487" s="746" t="n">
        <f aca="false">AT487/$AT$6</f>
        <v>0.5874</v>
      </c>
      <c r="AV487" s="451" t="n">
        <f aca="false">1-AH487/Y487</f>
        <v>0.727300695559123</v>
      </c>
      <c r="AW487" s="756" t="n">
        <f aca="false">1-AI487/Z487</f>
        <v>0.699090422685928</v>
      </c>
    </row>
    <row r="488" customFormat="false" ht="15.6" hidden="false" customHeight="false" outlineLevel="0" collapsed="false">
      <c r="A488" s="742" t="n">
        <v>43970</v>
      </c>
      <c r="B488" s="516"/>
      <c r="C488" s="404"/>
      <c r="D488" s="407"/>
      <c r="E488" s="406"/>
      <c r="F488" s="406"/>
      <c r="G488" s="688"/>
      <c r="H488" s="404"/>
      <c r="I488" s="405"/>
      <c r="J488" s="406"/>
      <c r="K488" s="406"/>
      <c r="L488" s="408"/>
      <c r="M488" s="408"/>
      <c r="N488" s="408"/>
      <c r="O488" s="409"/>
      <c r="P488" s="550"/>
      <c r="Q488" s="439"/>
      <c r="R488" s="440"/>
      <c r="S488" s="406"/>
      <c r="T488" s="406"/>
      <c r="U488" s="668"/>
      <c r="V488" s="451"/>
      <c r="W488" s="743"/>
      <c r="X488" s="451"/>
      <c r="Y488" s="743"/>
      <c r="Z488" s="743"/>
      <c r="AA488" s="744"/>
      <c r="AB488" s="451"/>
      <c r="AC488" s="440"/>
      <c r="AD488" s="465"/>
      <c r="AE488" s="550"/>
      <c r="AF488" s="550"/>
      <c r="AG488" s="465"/>
      <c r="AH488" s="440"/>
      <c r="AI488" s="744"/>
      <c r="AJ488" s="550"/>
      <c r="AK488" s="440"/>
      <c r="AL488" s="458"/>
      <c r="AM488" s="465"/>
      <c r="AN488" s="465"/>
      <c r="AO488" s="458"/>
      <c r="AP488" s="458"/>
      <c r="AQ488" s="550"/>
      <c r="AR488" s="745"/>
      <c r="AS488" s="596"/>
      <c r="AT488" s="745"/>
      <c r="AU488" s="746"/>
      <c r="AV488" s="451"/>
      <c r="AW488" s="756"/>
    </row>
    <row r="489" customFormat="false" ht="15.6" hidden="false" customHeight="false" outlineLevel="0" collapsed="false">
      <c r="A489" s="742" t="n">
        <v>43971</v>
      </c>
      <c r="B489" s="516"/>
      <c r="C489" s="404"/>
      <c r="D489" s="407"/>
      <c r="E489" s="406"/>
      <c r="F489" s="406"/>
      <c r="G489" s="688"/>
      <c r="H489" s="404"/>
      <c r="I489" s="405"/>
      <c r="J489" s="406"/>
      <c r="K489" s="406"/>
      <c r="L489" s="408"/>
      <c r="M489" s="408"/>
      <c r="N489" s="408"/>
      <c r="O489" s="409"/>
      <c r="P489" s="550"/>
      <c r="Q489" s="439"/>
      <c r="R489" s="406"/>
      <c r="S489" s="406"/>
      <c r="T489" s="406"/>
      <c r="U489" s="668"/>
      <c r="V489" s="451"/>
      <c r="W489" s="743"/>
      <c r="X489" s="451"/>
      <c r="Y489" s="743"/>
      <c r="Z489" s="743"/>
      <c r="AA489" s="744"/>
      <c r="AB489" s="451"/>
      <c r="AC489" s="440"/>
      <c r="AD489" s="465"/>
      <c r="AE489" s="550"/>
      <c r="AF489" s="550"/>
      <c r="AG489" s="465"/>
      <c r="AH489" s="440"/>
      <c r="AI489" s="744"/>
      <c r="AJ489" s="550"/>
      <c r="AK489" s="440"/>
      <c r="AL489" s="458"/>
      <c r="AM489" s="465"/>
      <c r="AN489" s="465"/>
      <c r="AO489" s="458"/>
      <c r="AP489" s="458"/>
      <c r="AQ489" s="550"/>
      <c r="AR489" s="745"/>
      <c r="AS489" s="596"/>
      <c r="AT489" s="745"/>
      <c r="AU489" s="746"/>
      <c r="AV489" s="451"/>
      <c r="AW489" s="756"/>
    </row>
    <row r="490" customFormat="false" ht="15.6" hidden="false" customHeight="false" outlineLevel="0" collapsed="false">
      <c r="A490" s="742" t="n">
        <v>43972</v>
      </c>
      <c r="B490" s="516" t="n">
        <v>1000</v>
      </c>
      <c r="C490" s="404" t="n">
        <v>5.1</v>
      </c>
      <c r="D490" s="407" t="n">
        <f aca="false">E490/2.9</f>
        <v>3713.79310344828</v>
      </c>
      <c r="E490" s="406" t="n">
        <v>10770</v>
      </c>
      <c r="F490" s="406" t="n">
        <v>4320</v>
      </c>
      <c r="G490" s="688" t="n">
        <v>350</v>
      </c>
      <c r="H490" s="404" t="n">
        <v>7.89</v>
      </c>
      <c r="I490" s="405" t="n">
        <v>46</v>
      </c>
      <c r="J490" s="406" t="n">
        <v>214</v>
      </c>
      <c r="K490" s="406" t="n">
        <v>13250</v>
      </c>
      <c r="L490" s="408" t="n">
        <v>36</v>
      </c>
      <c r="M490" s="408"/>
      <c r="N490" s="408"/>
      <c r="O490" s="409" t="n">
        <v>48</v>
      </c>
      <c r="P490" s="550"/>
      <c r="Q490" s="439"/>
      <c r="R490" s="406"/>
      <c r="S490" s="406"/>
      <c r="T490" s="406"/>
      <c r="U490" s="668"/>
      <c r="V490" s="451"/>
      <c r="W490" s="743" t="n">
        <f aca="false">G490+B490</f>
        <v>1350</v>
      </c>
      <c r="X490" s="451" t="n">
        <f aca="false">W490/$W$6</f>
        <v>0.54</v>
      </c>
      <c r="Y490" s="743" t="n">
        <f aca="false">Z490/2.9</f>
        <v>2785.34482758621</v>
      </c>
      <c r="Z490" s="743" t="n">
        <f aca="false">E490*0.75</f>
        <v>8077.5</v>
      </c>
      <c r="AA490" s="744" t="n">
        <f aca="false">B490*E490/1000</f>
        <v>10770</v>
      </c>
      <c r="AB490" s="451" t="n">
        <f aca="false">AA490/$AA$6</f>
        <v>0.478666666666667</v>
      </c>
      <c r="AC490" s="440" t="n">
        <v>38</v>
      </c>
      <c r="AD490" s="465"/>
      <c r="AE490" s="550" t="n">
        <v>3031</v>
      </c>
      <c r="AF490" s="550" t="n">
        <v>3006</v>
      </c>
      <c r="AG490" s="465" t="n">
        <v>7.36</v>
      </c>
      <c r="AH490" s="440" t="n">
        <v>684</v>
      </c>
      <c r="AI490" s="744" t="n">
        <f aca="false">AH490*3.2</f>
        <v>2188.8</v>
      </c>
      <c r="AJ490" s="550" t="n">
        <v>6330</v>
      </c>
      <c r="AK490" s="440"/>
      <c r="AL490" s="458" t="n">
        <v>10</v>
      </c>
      <c r="AM490" s="465" t="n">
        <v>8.95</v>
      </c>
      <c r="AN490" s="465" t="n">
        <v>38.32</v>
      </c>
      <c r="AO490" s="458" t="n">
        <v>18.9</v>
      </c>
      <c r="AP490" s="458" t="n">
        <v>5.4</v>
      </c>
      <c r="AQ490" s="550"/>
      <c r="AR490" s="745"/>
      <c r="AS490" s="596" t="n">
        <f aca="false">4000/W490*24</f>
        <v>71.1111111111111</v>
      </c>
      <c r="AT490" s="745" t="n">
        <f aca="false">AA490/4000</f>
        <v>2.6925</v>
      </c>
      <c r="AU490" s="746" t="n">
        <f aca="false">AT490/$AT$6</f>
        <v>0.480803571428571</v>
      </c>
      <c r="AV490" s="451" t="n">
        <f aca="false">1-AH490/Y490</f>
        <v>0.754428969359331</v>
      </c>
      <c r="AW490" s="756" t="n">
        <f aca="false">1-AI490/Z490</f>
        <v>0.729025069637883</v>
      </c>
    </row>
    <row r="491" customFormat="false" ht="15.6" hidden="false" customHeight="false" outlineLevel="0" collapsed="false">
      <c r="A491" s="742" t="n">
        <v>43973</v>
      </c>
      <c r="B491" s="516" t="n">
        <v>1200</v>
      </c>
      <c r="C491" s="404" t="n">
        <v>5.06</v>
      </c>
      <c r="D491" s="407" t="n">
        <f aca="false">E491/2.9</f>
        <v>3412.41379310345</v>
      </c>
      <c r="E491" s="406" t="n">
        <v>9896</v>
      </c>
      <c r="F491" s="406" t="n">
        <v>3181</v>
      </c>
      <c r="G491" s="688" t="n">
        <v>400</v>
      </c>
      <c r="H491" s="404" t="n">
        <v>7.99</v>
      </c>
      <c r="I491" s="405" t="n">
        <v>68</v>
      </c>
      <c r="J491" s="406" t="n">
        <v>223</v>
      </c>
      <c r="K491" s="406" t="n">
        <v>10490</v>
      </c>
      <c r="L491" s="408" t="n">
        <v>63.65</v>
      </c>
      <c r="M491" s="408" t="n">
        <v>12.4</v>
      </c>
      <c r="N491" s="408" t="n">
        <v>1</v>
      </c>
      <c r="O491" s="409" t="n">
        <v>58</v>
      </c>
      <c r="P491" s="550"/>
      <c r="Q491" s="439"/>
      <c r="R491" s="406"/>
      <c r="S491" s="406"/>
      <c r="T491" s="406"/>
      <c r="U491" s="668"/>
      <c r="V491" s="451"/>
      <c r="W491" s="743" t="n">
        <f aca="false">G491+B491</f>
        <v>1600</v>
      </c>
      <c r="X491" s="451" t="n">
        <f aca="false">W491/$W$6</f>
        <v>0.64</v>
      </c>
      <c r="Y491" s="743" t="n">
        <f aca="false">Z491/2.9</f>
        <v>2559.31034482759</v>
      </c>
      <c r="Z491" s="743" t="n">
        <f aca="false">E491*0.75</f>
        <v>7422</v>
      </c>
      <c r="AA491" s="744" t="n">
        <f aca="false">B491*E491/1000</f>
        <v>11875.2</v>
      </c>
      <c r="AB491" s="451" t="n">
        <f aca="false">AA491/$AA$6</f>
        <v>0.527786666666667</v>
      </c>
      <c r="AC491" s="440" t="n">
        <v>38</v>
      </c>
      <c r="AD491" s="465"/>
      <c r="AE491" s="550" t="n">
        <v>2729</v>
      </c>
      <c r="AF491" s="550" t="n">
        <v>2743</v>
      </c>
      <c r="AG491" s="465" t="n">
        <v>7.45</v>
      </c>
      <c r="AH491" s="440" t="n">
        <v>689</v>
      </c>
      <c r="AI491" s="744" t="n">
        <f aca="false">AH491*3.2</f>
        <v>2204.8</v>
      </c>
      <c r="AJ491" s="550" t="n">
        <v>5840</v>
      </c>
      <c r="AK491" s="440"/>
      <c r="AL491" s="458" t="n">
        <v>15</v>
      </c>
      <c r="AM491" s="465" t="n">
        <v>9.93</v>
      </c>
      <c r="AN491" s="465" t="n">
        <v>38.5</v>
      </c>
      <c r="AO491" s="458" t="n">
        <v>18.4</v>
      </c>
      <c r="AP491" s="458" t="s">
        <v>221</v>
      </c>
      <c r="AQ491" s="550"/>
      <c r="AR491" s="745"/>
      <c r="AS491" s="596" t="n">
        <f aca="false">4000/W491*24</f>
        <v>60</v>
      </c>
      <c r="AT491" s="745" t="n">
        <f aca="false">AA491/4000</f>
        <v>2.9688</v>
      </c>
      <c r="AU491" s="746" t="n">
        <f aca="false">AT491/$AT$6</f>
        <v>0.530142857142857</v>
      </c>
      <c r="AV491" s="451" t="n">
        <f aca="false">1-AH491/Y491</f>
        <v>0.730786849905686</v>
      </c>
      <c r="AW491" s="756" t="n">
        <f aca="false">1-AI491/Z491</f>
        <v>0.702937213689033</v>
      </c>
    </row>
    <row r="492" customFormat="false" ht="15.6" hidden="false" customHeight="false" outlineLevel="0" collapsed="false">
      <c r="A492" s="742" t="n">
        <v>43974</v>
      </c>
      <c r="B492" s="516" t="n">
        <v>1200</v>
      </c>
      <c r="C492" s="404" t="n">
        <v>5.22</v>
      </c>
      <c r="D492" s="407" t="n">
        <f aca="false">E492/2.9</f>
        <v>3305.51724137931</v>
      </c>
      <c r="E492" s="406" t="n">
        <v>9586</v>
      </c>
      <c r="F492" s="406" t="n">
        <v>3176</v>
      </c>
      <c r="G492" s="688" t="n">
        <v>400</v>
      </c>
      <c r="H492" s="404" t="n">
        <v>7.79</v>
      </c>
      <c r="I492" s="405" t="n">
        <v>61</v>
      </c>
      <c r="J492" s="406" t="n">
        <v>214</v>
      </c>
      <c r="K492" s="406" t="n">
        <v>9060</v>
      </c>
      <c r="L492" s="408" t="n">
        <v>50.9</v>
      </c>
      <c r="M492" s="408"/>
      <c r="N492" s="408"/>
      <c r="O492" s="409" t="n">
        <v>22</v>
      </c>
      <c r="P492" s="550"/>
      <c r="Q492" s="439"/>
      <c r="R492" s="406"/>
      <c r="S492" s="406"/>
      <c r="T492" s="406"/>
      <c r="U492" s="668"/>
      <c r="V492" s="451"/>
      <c r="W492" s="743" t="n">
        <f aca="false">G492+B492</f>
        <v>1600</v>
      </c>
      <c r="X492" s="451" t="n">
        <f aca="false">W492/$W$6</f>
        <v>0.64</v>
      </c>
      <c r="Y492" s="743" t="n">
        <f aca="false">Z492/2.9</f>
        <v>2479.13793103448</v>
      </c>
      <c r="Z492" s="743" t="n">
        <f aca="false">E492*0.75</f>
        <v>7189.5</v>
      </c>
      <c r="AA492" s="744" t="n">
        <f aca="false">B492*E492/1000</f>
        <v>11503.2</v>
      </c>
      <c r="AB492" s="451" t="n">
        <f aca="false">AA492/$AA$6</f>
        <v>0.511253333333333</v>
      </c>
      <c r="AC492" s="440" t="n">
        <v>38</v>
      </c>
      <c r="AD492" s="465"/>
      <c r="AE492" s="550" t="n">
        <v>2982</v>
      </c>
      <c r="AF492" s="550" t="n">
        <v>3078</v>
      </c>
      <c r="AG492" s="465" t="n">
        <v>7.28</v>
      </c>
      <c r="AH492" s="440" t="n">
        <v>670</v>
      </c>
      <c r="AI492" s="744" t="n">
        <f aca="false">AH492*3.2</f>
        <v>2144</v>
      </c>
      <c r="AJ492" s="550" t="n">
        <v>5690</v>
      </c>
      <c r="AK492" s="440"/>
      <c r="AL492" s="458" t="n">
        <v>15</v>
      </c>
      <c r="AM492" s="465" t="n">
        <v>9.59</v>
      </c>
      <c r="AN492" s="465" t="n">
        <v>34.5</v>
      </c>
      <c r="AO492" s="458" t="n">
        <v>13.7</v>
      </c>
      <c r="AP492" s="458" t="s">
        <v>221</v>
      </c>
      <c r="AQ492" s="550"/>
      <c r="AR492" s="745"/>
      <c r="AS492" s="596" t="n">
        <f aca="false">4000/W492*24</f>
        <v>60</v>
      </c>
      <c r="AT492" s="745" t="n">
        <f aca="false">AA492/4000</f>
        <v>2.8758</v>
      </c>
      <c r="AU492" s="746" t="n">
        <f aca="false">AT492/$AT$6</f>
        <v>0.513535714285714</v>
      </c>
      <c r="AV492" s="451" t="n">
        <f aca="false">1-AH492/Y492</f>
        <v>0.729744766673621</v>
      </c>
      <c r="AW492" s="756" t="n">
        <f aca="false">1-AI492/Z492</f>
        <v>0.701787328743306</v>
      </c>
    </row>
    <row r="493" customFormat="false" ht="15.6" hidden="false" customHeight="false" outlineLevel="0" collapsed="false">
      <c r="A493" s="749" t="n">
        <v>43975</v>
      </c>
      <c r="B493" s="487" t="n">
        <v>1200</v>
      </c>
      <c r="C493" s="489" t="n">
        <v>5.27</v>
      </c>
      <c r="D493" s="750" t="n">
        <f aca="false">E493/2.9</f>
        <v>3278.27586206897</v>
      </c>
      <c r="E493" s="491" t="n">
        <v>9507</v>
      </c>
      <c r="F493" s="491" t="n">
        <v>4296</v>
      </c>
      <c r="G493" s="690" t="n">
        <v>400</v>
      </c>
      <c r="H493" s="489" t="n">
        <v>7.93</v>
      </c>
      <c r="I493" s="490" t="n">
        <v>61</v>
      </c>
      <c r="J493" s="491" t="n">
        <v>228</v>
      </c>
      <c r="K493" s="491" t="n">
        <v>9150</v>
      </c>
      <c r="L493" s="492" t="n">
        <v>49.8</v>
      </c>
      <c r="M493" s="492"/>
      <c r="N493" s="492"/>
      <c r="O493" s="493" t="n">
        <v>190</v>
      </c>
      <c r="P493" s="551"/>
      <c r="Q493" s="494"/>
      <c r="R493" s="495"/>
      <c r="S493" s="491"/>
      <c r="T493" s="491"/>
      <c r="U493" s="678"/>
      <c r="V493" s="500"/>
      <c r="W493" s="751" t="n">
        <f aca="false">G493+B493</f>
        <v>1600</v>
      </c>
      <c r="X493" s="500" t="n">
        <f aca="false">W493/$W$6</f>
        <v>0.64</v>
      </c>
      <c r="Y493" s="751" t="n">
        <f aca="false">Z493/2.9</f>
        <v>2458.70689655172</v>
      </c>
      <c r="Z493" s="751" t="n">
        <f aca="false">E493*0.75</f>
        <v>7130.25</v>
      </c>
      <c r="AA493" s="551" t="n">
        <f aca="false">B493*E493/1000</f>
        <v>11408.4</v>
      </c>
      <c r="AB493" s="500" t="n">
        <f aca="false">AA493/$AA$6</f>
        <v>0.50704</v>
      </c>
      <c r="AC493" s="495" t="n">
        <v>38</v>
      </c>
      <c r="AD493" s="508"/>
      <c r="AE493" s="551" t="n">
        <v>2868</v>
      </c>
      <c r="AF493" s="551" t="n">
        <v>2883</v>
      </c>
      <c r="AG493" s="508" t="n">
        <v>7.27</v>
      </c>
      <c r="AH493" s="495" t="n">
        <v>706</v>
      </c>
      <c r="AI493" s="551" t="n">
        <f aca="false">AH493*3.2</f>
        <v>2259.2</v>
      </c>
      <c r="AJ493" s="551" t="n">
        <v>5350</v>
      </c>
      <c r="AK493" s="495"/>
      <c r="AL493" s="504" t="n">
        <v>15</v>
      </c>
      <c r="AM493" s="508" t="n">
        <v>10.84</v>
      </c>
      <c r="AN493" s="508" t="n">
        <v>32.82</v>
      </c>
      <c r="AO493" s="504" t="n">
        <v>10.6</v>
      </c>
      <c r="AP493" s="504" t="n">
        <v>5.1</v>
      </c>
      <c r="AQ493" s="551"/>
      <c r="AR493" s="508"/>
      <c r="AS493" s="495" t="n">
        <f aca="false">4000/W493*24</f>
        <v>60</v>
      </c>
      <c r="AT493" s="508" t="n">
        <f aca="false">AA493/4000</f>
        <v>2.8521</v>
      </c>
      <c r="AU493" s="752" t="n">
        <f aca="false">AT493/$AT$6</f>
        <v>0.509303571428571</v>
      </c>
      <c r="AV493" s="500" t="n">
        <f aca="false">1-AH493/Y493</f>
        <v>0.712857192945549</v>
      </c>
      <c r="AW493" s="757" t="n">
        <f aca="false">1-AI493/Z493</f>
        <v>0.683152764629571</v>
      </c>
    </row>
    <row r="494" customFormat="false" ht="15.6" hidden="false" customHeight="false" outlineLevel="0" collapsed="false">
      <c r="A494" s="742" t="n">
        <v>43976</v>
      </c>
      <c r="B494" s="516" t="n">
        <v>1300</v>
      </c>
      <c r="C494" s="404" t="n">
        <v>5.24</v>
      </c>
      <c r="D494" s="407" t="n">
        <f aca="false">E494/2.9</f>
        <v>3229.65517241379</v>
      </c>
      <c r="E494" s="406" t="n">
        <v>9366</v>
      </c>
      <c r="F494" s="406" t="n">
        <v>4129</v>
      </c>
      <c r="G494" s="688" t="n">
        <v>200</v>
      </c>
      <c r="H494" s="404" t="n">
        <v>7.51</v>
      </c>
      <c r="I494" s="405" t="n">
        <v>57</v>
      </c>
      <c r="J494" s="406" t="n">
        <v>205</v>
      </c>
      <c r="K494" s="406" t="n">
        <v>8870</v>
      </c>
      <c r="L494" s="408" t="n">
        <v>44</v>
      </c>
      <c r="M494" s="408"/>
      <c r="N494" s="408"/>
      <c r="O494" s="409" t="n">
        <v>100</v>
      </c>
      <c r="P494" s="550"/>
      <c r="Q494" s="439"/>
      <c r="R494" s="440"/>
      <c r="S494" s="406"/>
      <c r="T494" s="406"/>
      <c r="U494" s="668"/>
      <c r="V494" s="451"/>
      <c r="W494" s="743" t="n">
        <f aca="false">G494+B494</f>
        <v>1500</v>
      </c>
      <c r="X494" s="451" t="n">
        <f aca="false">W494/$W$6</f>
        <v>0.6</v>
      </c>
      <c r="Y494" s="743" t="n">
        <f aca="false">Z494/2.9</f>
        <v>2809.8</v>
      </c>
      <c r="Z494" s="743" t="n">
        <f aca="false">E494*0.87</f>
        <v>8148.42</v>
      </c>
      <c r="AA494" s="744" t="n">
        <f aca="false">B494*E494/1000</f>
        <v>12175.8</v>
      </c>
      <c r="AB494" s="451" t="n">
        <f aca="false">AA494/$AA$6</f>
        <v>0.541146666666667</v>
      </c>
      <c r="AC494" s="440" t="n">
        <v>38</v>
      </c>
      <c r="AD494" s="465"/>
      <c r="AE494" s="550" t="n">
        <v>2963</v>
      </c>
      <c r="AF494" s="550" t="n">
        <v>2959</v>
      </c>
      <c r="AG494" s="465" t="n">
        <v>7.37</v>
      </c>
      <c r="AH494" s="440" t="n">
        <v>716</v>
      </c>
      <c r="AI494" s="744" t="n">
        <f aca="false">AH494*3.2</f>
        <v>2291.2</v>
      </c>
      <c r="AJ494" s="550" t="n">
        <v>4860</v>
      </c>
      <c r="AK494" s="440"/>
      <c r="AL494" s="458" t="n">
        <v>15</v>
      </c>
      <c r="AM494" s="465" t="n">
        <v>10.55</v>
      </c>
      <c r="AN494" s="465" t="n">
        <v>30.67</v>
      </c>
      <c r="AO494" s="458" t="n">
        <v>12.6</v>
      </c>
      <c r="AP494" s="458" t="n">
        <v>5.1</v>
      </c>
      <c r="AQ494" s="550"/>
      <c r="AR494" s="745"/>
      <c r="AS494" s="596" t="n">
        <f aca="false">4000/W494*24</f>
        <v>64</v>
      </c>
      <c r="AT494" s="745" t="n">
        <f aca="false">AA494/4000</f>
        <v>3.04395</v>
      </c>
      <c r="AU494" s="746" t="n">
        <f aca="false">AT494/$AT$6</f>
        <v>0.5435625</v>
      </c>
      <c r="AV494" s="451" t="n">
        <f aca="false">1-AH494/Y494</f>
        <v>0.745177592711225</v>
      </c>
      <c r="AW494" s="756" t="n">
        <f aca="false">1-AI494/Z494</f>
        <v>0.718816654026179</v>
      </c>
    </row>
    <row r="495" customFormat="false" ht="15.6" hidden="false" customHeight="false" outlineLevel="0" collapsed="false">
      <c r="A495" s="742" t="n">
        <v>43977</v>
      </c>
      <c r="B495" s="516" t="n">
        <v>1300</v>
      </c>
      <c r="C495" s="404" t="n">
        <v>5.5</v>
      </c>
      <c r="D495" s="407" t="n">
        <f aca="false">E495/2.9</f>
        <v>3456.20689655172</v>
      </c>
      <c r="E495" s="406" t="n">
        <v>10023</v>
      </c>
      <c r="F495" s="406" t="n">
        <v>3767</v>
      </c>
      <c r="G495" s="688" t="n">
        <v>200</v>
      </c>
      <c r="H495" s="404" t="n">
        <v>7.9</v>
      </c>
      <c r="I495" s="405" t="n">
        <v>60.2</v>
      </c>
      <c r="J495" s="406" t="n">
        <v>214.5</v>
      </c>
      <c r="K495" s="406" t="n">
        <v>8925</v>
      </c>
      <c r="L495" s="408" t="n">
        <v>61.55</v>
      </c>
      <c r="M495" s="408" t="n">
        <v>12.8</v>
      </c>
      <c r="N495" s="408" t="n">
        <v>1.1</v>
      </c>
      <c r="O495" s="409" t="n">
        <v>49</v>
      </c>
      <c r="P495" s="550"/>
      <c r="Q495" s="439"/>
      <c r="R495" s="440"/>
      <c r="S495" s="406"/>
      <c r="T495" s="406"/>
      <c r="U495" s="668"/>
      <c r="V495" s="451"/>
      <c r="W495" s="743" t="n">
        <f aca="false">G495+B495</f>
        <v>1500</v>
      </c>
      <c r="X495" s="451" t="n">
        <f aca="false">W495/$W$6</f>
        <v>0.6</v>
      </c>
      <c r="Y495" s="743" t="n">
        <f aca="false">Z495/2.9</f>
        <v>3006.9</v>
      </c>
      <c r="Z495" s="743" t="n">
        <f aca="false">E495*0.87</f>
        <v>8720.01</v>
      </c>
      <c r="AA495" s="744" t="n">
        <f aca="false">B495*E495/1000</f>
        <v>13029.9</v>
      </c>
      <c r="AB495" s="451" t="n">
        <f aca="false">AA495/$AA$6</f>
        <v>0.579106666666667</v>
      </c>
      <c r="AC495" s="440" t="n">
        <v>38</v>
      </c>
      <c r="AD495" s="465"/>
      <c r="AE495" s="550" t="n">
        <v>2811</v>
      </c>
      <c r="AF495" s="550" t="n">
        <v>2774</v>
      </c>
      <c r="AG495" s="465" t="n">
        <v>7.35</v>
      </c>
      <c r="AH495" s="440" t="n">
        <v>718</v>
      </c>
      <c r="AI495" s="744" t="n">
        <f aca="false">AH495*3.2</f>
        <v>2297.6</v>
      </c>
      <c r="AJ495" s="550" t="n">
        <v>4130</v>
      </c>
      <c r="AK495" s="440"/>
      <c r="AL495" s="458" t="n">
        <v>15</v>
      </c>
      <c r="AM495" s="465" t="n">
        <v>10.61</v>
      </c>
      <c r="AN495" s="465" t="n">
        <v>31.92</v>
      </c>
      <c r="AO495" s="458" t="n">
        <v>12.4</v>
      </c>
      <c r="AP495" s="458" t="n">
        <v>4.7</v>
      </c>
      <c r="AQ495" s="550"/>
      <c r="AR495" s="745"/>
      <c r="AS495" s="596" t="n">
        <f aca="false">4000/W495*24</f>
        <v>64</v>
      </c>
      <c r="AT495" s="745" t="n">
        <f aca="false">AA495/4000</f>
        <v>3.257475</v>
      </c>
      <c r="AU495" s="746" t="n">
        <f aca="false">AT495/$AT$6</f>
        <v>0.581691964285714</v>
      </c>
      <c r="AV495" s="451" t="n">
        <f aca="false">1-AH495/Y495</f>
        <v>0.761215870165287</v>
      </c>
      <c r="AW495" s="756" t="n">
        <f aca="false">1-AI495/Z495</f>
        <v>0.736514063630661</v>
      </c>
    </row>
    <row r="496" customFormat="false" ht="15.6" hidden="false" customHeight="false" outlineLevel="0" collapsed="false">
      <c r="A496" s="742" t="n">
        <v>43978</v>
      </c>
      <c r="B496" s="516" t="n">
        <v>1300</v>
      </c>
      <c r="C496" s="404" t="n">
        <v>5.28</v>
      </c>
      <c r="D496" s="407" t="n">
        <f aca="false">E496/2.9</f>
        <v>3424.13793103448</v>
      </c>
      <c r="E496" s="406" t="n">
        <v>9930</v>
      </c>
      <c r="F496" s="406" t="n">
        <v>3614</v>
      </c>
      <c r="G496" s="688" t="n">
        <v>200</v>
      </c>
      <c r="H496" s="404" t="n">
        <v>8.11</v>
      </c>
      <c r="I496" s="405" t="n">
        <v>55.8</v>
      </c>
      <c r="J496" s="406" t="n">
        <v>186.5</v>
      </c>
      <c r="K496" s="406" t="n">
        <v>8670</v>
      </c>
      <c r="L496" s="408" t="n">
        <v>39.9</v>
      </c>
      <c r="M496" s="408"/>
      <c r="N496" s="408"/>
      <c r="O496" s="409" t="n">
        <v>29</v>
      </c>
      <c r="P496" s="550"/>
      <c r="Q496" s="439"/>
      <c r="R496" s="406"/>
      <c r="S496" s="406"/>
      <c r="T496" s="406"/>
      <c r="U496" s="668"/>
      <c r="V496" s="451"/>
      <c r="W496" s="743" t="n">
        <f aca="false">G496+B496</f>
        <v>1500</v>
      </c>
      <c r="X496" s="451" t="n">
        <f aca="false">W496/$W$6</f>
        <v>0.6</v>
      </c>
      <c r="Y496" s="743" t="n">
        <f aca="false">Z496/2.9</f>
        <v>2979</v>
      </c>
      <c r="Z496" s="743" t="n">
        <f aca="false">E496*0.87</f>
        <v>8639.1</v>
      </c>
      <c r="AA496" s="744" t="n">
        <f aca="false">B496*E496/1000</f>
        <v>12909</v>
      </c>
      <c r="AB496" s="451" t="n">
        <f aca="false">AA496/$AA$6</f>
        <v>0.573733333333333</v>
      </c>
      <c r="AC496" s="440" t="n">
        <v>38</v>
      </c>
      <c r="AD496" s="465"/>
      <c r="AE496" s="550" t="n">
        <v>2954</v>
      </c>
      <c r="AF496" s="550" t="n">
        <v>2948</v>
      </c>
      <c r="AG496" s="465" t="n">
        <v>7.41</v>
      </c>
      <c r="AH496" s="440" t="n">
        <v>710</v>
      </c>
      <c r="AI496" s="744" t="n">
        <f aca="false">AH496*3.2</f>
        <v>2272</v>
      </c>
      <c r="AJ496" s="550" t="n">
        <v>4210</v>
      </c>
      <c r="AK496" s="440"/>
      <c r="AL496" s="458" t="n">
        <v>15</v>
      </c>
      <c r="AM496" s="465" t="n">
        <v>10.24</v>
      </c>
      <c r="AN496" s="465" t="n">
        <v>30.2</v>
      </c>
      <c r="AO496" s="458" t="n">
        <v>11.4</v>
      </c>
      <c r="AP496" s="458" t="n">
        <v>4</v>
      </c>
      <c r="AQ496" s="550"/>
      <c r="AR496" s="745"/>
      <c r="AS496" s="596" t="n">
        <f aca="false">4000/W496*24</f>
        <v>64</v>
      </c>
      <c r="AT496" s="745" t="n">
        <f aca="false">AA496/4000</f>
        <v>3.22725</v>
      </c>
      <c r="AU496" s="746" t="n">
        <f aca="false">AT496/$AT$6</f>
        <v>0.576294642857143</v>
      </c>
      <c r="AV496" s="451" t="n">
        <f aca="false">1-AH496/Y496</f>
        <v>0.761664988251091</v>
      </c>
      <c r="AW496" s="756" t="n">
        <f aca="false">1-AI496/Z496</f>
        <v>0.7370096422081</v>
      </c>
    </row>
    <row r="497" customFormat="false" ht="15.6" hidden="false" customHeight="false" outlineLevel="0" collapsed="false">
      <c r="A497" s="742" t="n">
        <v>43979</v>
      </c>
      <c r="B497" s="516" t="n">
        <v>1320</v>
      </c>
      <c r="C497" s="404" t="n">
        <v>5.27</v>
      </c>
      <c r="D497" s="407" t="n">
        <f aca="false">E497/2.9</f>
        <v>3530.34482758621</v>
      </c>
      <c r="E497" s="406" t="n">
        <v>10238</v>
      </c>
      <c r="F497" s="406" t="n">
        <v>4377</v>
      </c>
      <c r="G497" s="688" t="n">
        <v>200</v>
      </c>
      <c r="H497" s="404" t="n">
        <v>7.8</v>
      </c>
      <c r="I497" s="405" t="n">
        <v>48.6</v>
      </c>
      <c r="J497" s="406" t="n">
        <v>196.5</v>
      </c>
      <c r="K497" s="406" t="n">
        <v>8755</v>
      </c>
      <c r="L497" s="408" t="n">
        <v>39.15</v>
      </c>
      <c r="M497" s="408"/>
      <c r="N497" s="408"/>
      <c r="O497" s="409" t="n">
        <v>93.5</v>
      </c>
      <c r="P497" s="550"/>
      <c r="Q497" s="439"/>
      <c r="R497" s="406"/>
      <c r="S497" s="406"/>
      <c r="T497" s="406"/>
      <c r="U497" s="668"/>
      <c r="V497" s="451"/>
      <c r="W497" s="743" t="n">
        <f aca="false">G497+B497</f>
        <v>1520</v>
      </c>
      <c r="X497" s="451" t="n">
        <f aca="false">W497/$W$6</f>
        <v>0.608</v>
      </c>
      <c r="Y497" s="743" t="n">
        <f aca="false">Z497/2.9</f>
        <v>3071.4</v>
      </c>
      <c r="Z497" s="743" t="n">
        <f aca="false">E497*0.87</f>
        <v>8907.06</v>
      </c>
      <c r="AA497" s="744" t="n">
        <f aca="false">B497*E497/1000</f>
        <v>13514.16</v>
      </c>
      <c r="AB497" s="451" t="n">
        <f aca="false">AA497/$AA$6</f>
        <v>0.600629333333333</v>
      </c>
      <c r="AC497" s="440" t="n">
        <v>38</v>
      </c>
      <c r="AD497" s="465"/>
      <c r="AE497" s="550" t="n">
        <v>2807</v>
      </c>
      <c r="AF497" s="550" t="n">
        <v>2792</v>
      </c>
      <c r="AG497" s="465" t="n">
        <v>7.24</v>
      </c>
      <c r="AH497" s="440" t="n">
        <v>702</v>
      </c>
      <c r="AI497" s="744" t="n">
        <f aca="false">AH497*3.2</f>
        <v>2246.4</v>
      </c>
      <c r="AJ497" s="550" t="n">
        <v>4120</v>
      </c>
      <c r="AK497" s="440"/>
      <c r="AL497" s="458" t="n">
        <v>18</v>
      </c>
      <c r="AM497" s="465" t="n">
        <v>10.82</v>
      </c>
      <c r="AN497" s="465" t="n">
        <v>30.88</v>
      </c>
      <c r="AO497" s="458" t="n">
        <v>13</v>
      </c>
      <c r="AP497" s="458" t="n">
        <v>4.6</v>
      </c>
      <c r="AQ497" s="550"/>
      <c r="AR497" s="745"/>
      <c r="AS497" s="596" t="n">
        <f aca="false">4000/W497*24</f>
        <v>63.1578947368421</v>
      </c>
      <c r="AT497" s="745" t="n">
        <f aca="false">AA497/4000</f>
        <v>3.37854</v>
      </c>
      <c r="AU497" s="746" t="n">
        <f aca="false">AT497/$AT$6</f>
        <v>0.603310714285714</v>
      </c>
      <c r="AV497" s="451" t="n">
        <f aca="false">1-AH497/Y497</f>
        <v>0.77143973432311</v>
      </c>
      <c r="AW497" s="756" t="n">
        <f aca="false">1-AI497/Z497</f>
        <v>0.747795568908259</v>
      </c>
    </row>
    <row r="498" customFormat="false" ht="15.6" hidden="false" customHeight="false" outlineLevel="0" collapsed="false">
      <c r="A498" s="742" t="n">
        <v>43980</v>
      </c>
      <c r="B498" s="516" t="n">
        <v>1320</v>
      </c>
      <c r="C498" s="404" t="n">
        <v>5.27</v>
      </c>
      <c r="D498" s="407" t="n">
        <f aca="false">E498/2.9</f>
        <v>3443.44827586207</v>
      </c>
      <c r="E498" s="406" t="n">
        <v>9986</v>
      </c>
      <c r="F498" s="406" t="n">
        <v>4242</v>
      </c>
      <c r="G498" s="688" t="n">
        <v>200</v>
      </c>
      <c r="H498" s="404" t="n">
        <v>7.74</v>
      </c>
      <c r="I498" s="405" t="n">
        <v>51.6</v>
      </c>
      <c r="J498" s="406" t="n">
        <v>264</v>
      </c>
      <c r="K498" s="406" t="n">
        <v>7830</v>
      </c>
      <c r="L498" s="408" t="n">
        <v>39.4</v>
      </c>
      <c r="M498" s="408" t="n">
        <v>13.2</v>
      </c>
      <c r="N498" s="408" t="n">
        <v>1.3</v>
      </c>
      <c r="O498" s="409" t="n">
        <v>78.5</v>
      </c>
      <c r="P498" s="550"/>
      <c r="Q498" s="439"/>
      <c r="R498" s="406"/>
      <c r="S498" s="406"/>
      <c r="T498" s="406"/>
      <c r="U498" s="668"/>
      <c r="V498" s="451"/>
      <c r="W498" s="743" t="n">
        <f aca="false">G498+B498</f>
        <v>1520</v>
      </c>
      <c r="X498" s="451" t="n">
        <f aca="false">W498/$W$6</f>
        <v>0.608</v>
      </c>
      <c r="Y498" s="743" t="n">
        <f aca="false">Z498/2.9</f>
        <v>2995.8</v>
      </c>
      <c r="Z498" s="743" t="n">
        <f aca="false">E498*0.87</f>
        <v>8687.82</v>
      </c>
      <c r="AA498" s="744" t="n">
        <f aca="false">B498*E498/1000</f>
        <v>13181.52</v>
      </c>
      <c r="AB498" s="451" t="n">
        <f aca="false">AA498/$AA$6</f>
        <v>0.585845333333333</v>
      </c>
      <c r="AC498" s="440" t="n">
        <v>38</v>
      </c>
      <c r="AD498" s="465"/>
      <c r="AE498" s="550" t="n">
        <v>2967</v>
      </c>
      <c r="AF498" s="550" t="n">
        <v>2983</v>
      </c>
      <c r="AG498" s="465" t="n">
        <v>7.43</v>
      </c>
      <c r="AH498" s="440" t="n">
        <v>708</v>
      </c>
      <c r="AI498" s="744" t="n">
        <f aca="false">AH498*3.2</f>
        <v>2265.6</v>
      </c>
      <c r="AJ498" s="550" t="n">
        <v>3950</v>
      </c>
      <c r="AK498" s="440"/>
      <c r="AL498" s="458" t="n">
        <v>16</v>
      </c>
      <c r="AM498" s="465" t="n">
        <v>10.57</v>
      </c>
      <c r="AN498" s="465" t="n">
        <v>30.18</v>
      </c>
      <c r="AO498" s="458" t="n">
        <v>12.7</v>
      </c>
      <c r="AP498" s="458" t="n">
        <v>4.3</v>
      </c>
      <c r="AQ498" s="550"/>
      <c r="AR498" s="745"/>
      <c r="AS498" s="596" t="n">
        <f aca="false">4000/W498*24</f>
        <v>63.1578947368421</v>
      </c>
      <c r="AT498" s="745" t="n">
        <f aca="false">AA498/4000</f>
        <v>3.29538</v>
      </c>
      <c r="AU498" s="746" t="n">
        <f aca="false">AT498/$AT$6</f>
        <v>0.588460714285714</v>
      </c>
      <c r="AV498" s="451" t="n">
        <f aca="false">1-AH498/Y498</f>
        <v>0.763669136791508</v>
      </c>
      <c r="AW498" s="756" t="n">
        <f aca="false">1-AI498/Z498</f>
        <v>0.739221116459595</v>
      </c>
    </row>
    <row r="499" customFormat="false" ht="15.6" hidden="false" customHeight="false" outlineLevel="0" collapsed="false">
      <c r="A499" s="742" t="n">
        <v>43981</v>
      </c>
      <c r="B499" s="516" t="n">
        <v>1320</v>
      </c>
      <c r="C499" s="404" t="n">
        <v>5.14</v>
      </c>
      <c r="D499" s="407" t="n">
        <f aca="false">E499/2.9</f>
        <v>3273.10344827586</v>
      </c>
      <c r="E499" s="406" t="n">
        <v>9492</v>
      </c>
      <c r="F499" s="406" t="n">
        <v>3840</v>
      </c>
      <c r="G499" s="688" t="n">
        <v>200</v>
      </c>
      <c r="H499" s="404" t="n">
        <v>7.85</v>
      </c>
      <c r="I499" s="405" t="n">
        <v>35.95</v>
      </c>
      <c r="J499" s="406" t="n">
        <v>170</v>
      </c>
      <c r="K499" s="406" t="n">
        <v>5980</v>
      </c>
      <c r="L499" s="408" t="n">
        <v>26.45</v>
      </c>
      <c r="M499" s="408"/>
      <c r="N499" s="408"/>
      <c r="O499" s="409" t="n">
        <v>107</v>
      </c>
      <c r="P499" s="550"/>
      <c r="Q499" s="439"/>
      <c r="R499" s="406"/>
      <c r="S499" s="406"/>
      <c r="T499" s="406"/>
      <c r="U499" s="668"/>
      <c r="V499" s="451"/>
      <c r="W499" s="743" t="n">
        <f aca="false">G499+B499</f>
        <v>1520</v>
      </c>
      <c r="X499" s="451" t="n">
        <f aca="false">W499/$W$6</f>
        <v>0.608</v>
      </c>
      <c r="Y499" s="743" t="n">
        <f aca="false">Z499/2.9</f>
        <v>2847.6</v>
      </c>
      <c r="Z499" s="743" t="n">
        <f aca="false">E499*0.87</f>
        <v>8258.04</v>
      </c>
      <c r="AA499" s="744" t="n">
        <f aca="false">B499*E499/1000</f>
        <v>12529.44</v>
      </c>
      <c r="AB499" s="451" t="n">
        <f aca="false">AA499/$AA$6</f>
        <v>0.556864</v>
      </c>
      <c r="AC499" s="440" t="n">
        <v>38</v>
      </c>
      <c r="AD499" s="465"/>
      <c r="AE499" s="550" t="n">
        <v>2730</v>
      </c>
      <c r="AF499" s="550" t="n">
        <v>2752</v>
      </c>
      <c r="AG499" s="465" t="n">
        <v>7.42</v>
      </c>
      <c r="AH499" s="440" t="n">
        <v>716</v>
      </c>
      <c r="AI499" s="744" t="n">
        <f aca="false">AH499*3.2</f>
        <v>2291.2</v>
      </c>
      <c r="AJ499" s="550" t="n">
        <v>4060</v>
      </c>
      <c r="AK499" s="440"/>
      <c r="AL499" s="458" t="n">
        <v>18</v>
      </c>
      <c r="AM499" s="465" t="n">
        <v>10.29</v>
      </c>
      <c r="AN499" s="465" t="n">
        <v>30.9</v>
      </c>
      <c r="AO499" s="458" t="n">
        <v>12.9</v>
      </c>
      <c r="AP499" s="458" t="n">
        <v>4.2</v>
      </c>
      <c r="AQ499" s="550"/>
      <c r="AR499" s="745"/>
      <c r="AS499" s="596" t="n">
        <f aca="false">4000/W499*24</f>
        <v>63.1578947368421</v>
      </c>
      <c r="AT499" s="745" t="n">
        <f aca="false">AA499/4000</f>
        <v>3.13236</v>
      </c>
      <c r="AU499" s="746" t="n">
        <f aca="false">AT499/$AT$6</f>
        <v>0.55935</v>
      </c>
      <c r="AV499" s="451" t="n">
        <f aca="false">1-AH499/Y499</f>
        <v>0.748560191038067</v>
      </c>
      <c r="AW499" s="756" t="n">
        <f aca="false">1-AI499/Z499</f>
        <v>0.722549176317867</v>
      </c>
    </row>
    <row r="500" customFormat="false" ht="15.6" hidden="false" customHeight="false" outlineLevel="0" collapsed="false">
      <c r="A500" s="749" t="n">
        <v>43982</v>
      </c>
      <c r="B500" s="487" t="n">
        <v>1320</v>
      </c>
      <c r="C500" s="489" t="n">
        <v>5.09</v>
      </c>
      <c r="D500" s="750" t="n">
        <f aca="false">E500/2.9</f>
        <v>3354.8275862069</v>
      </c>
      <c r="E500" s="491" t="n">
        <v>9729</v>
      </c>
      <c r="F500" s="491" t="n">
        <v>3515</v>
      </c>
      <c r="G500" s="690" t="n">
        <v>200</v>
      </c>
      <c r="H500" s="489" t="n">
        <v>7.93</v>
      </c>
      <c r="I500" s="490" t="n">
        <v>45.15</v>
      </c>
      <c r="J500" s="491" t="n">
        <v>240</v>
      </c>
      <c r="K500" s="491" t="n">
        <v>7690</v>
      </c>
      <c r="L500" s="492" t="n">
        <v>30</v>
      </c>
      <c r="M500" s="492"/>
      <c r="N500" s="492"/>
      <c r="O500" s="493" t="n">
        <v>54</v>
      </c>
      <c r="P500" s="551"/>
      <c r="Q500" s="494"/>
      <c r="R500" s="495"/>
      <c r="S500" s="491"/>
      <c r="T500" s="491"/>
      <c r="U500" s="678"/>
      <c r="V500" s="500"/>
      <c r="W500" s="751" t="n">
        <f aca="false">G500+B500</f>
        <v>1520</v>
      </c>
      <c r="X500" s="500" t="n">
        <f aca="false">W500/$W$6</f>
        <v>0.608</v>
      </c>
      <c r="Y500" s="751" t="n">
        <f aca="false">Z500/2.9</f>
        <v>2918.7</v>
      </c>
      <c r="Z500" s="751" t="n">
        <f aca="false">E500*0.87</f>
        <v>8464.23</v>
      </c>
      <c r="AA500" s="551" t="n">
        <f aca="false">B500*E500/1000</f>
        <v>12842.28</v>
      </c>
      <c r="AB500" s="500" t="n">
        <f aca="false">AA500/$AA$6</f>
        <v>0.570768</v>
      </c>
      <c r="AC500" s="495" t="n">
        <v>38</v>
      </c>
      <c r="AD500" s="508"/>
      <c r="AE500" s="551" t="n">
        <v>2225</v>
      </c>
      <c r="AF500" s="551" t="n">
        <v>2267</v>
      </c>
      <c r="AG500" s="508" t="n">
        <v>7.4</v>
      </c>
      <c r="AH500" s="495" t="n">
        <v>714</v>
      </c>
      <c r="AI500" s="551" t="n">
        <f aca="false">AH500*3.2</f>
        <v>2284.8</v>
      </c>
      <c r="AJ500" s="551" t="n">
        <v>4040</v>
      </c>
      <c r="AK500" s="495"/>
      <c r="AL500" s="504" t="n">
        <v>15</v>
      </c>
      <c r="AM500" s="508" t="n">
        <v>10.03</v>
      </c>
      <c r="AN500" s="508" t="n">
        <v>30.55</v>
      </c>
      <c r="AO500" s="504" t="n">
        <v>13.6</v>
      </c>
      <c r="AP500" s="504" t="n">
        <v>4.4</v>
      </c>
      <c r="AQ500" s="551"/>
      <c r="AR500" s="508"/>
      <c r="AS500" s="495" t="n">
        <f aca="false">4000/W500*24</f>
        <v>63.1578947368421</v>
      </c>
      <c r="AT500" s="508" t="n">
        <f aca="false">AA500/4000</f>
        <v>3.21057</v>
      </c>
      <c r="AU500" s="752" t="n">
        <f aca="false">AT500/$AT$6</f>
        <v>0.573316071428571</v>
      </c>
      <c r="AV500" s="500" t="n">
        <f aca="false">1-AH500/Y500</f>
        <v>0.755370541679515</v>
      </c>
      <c r="AW500" s="757" t="n">
        <f aca="false">1-AI500/Z500</f>
        <v>0.730064045991189</v>
      </c>
    </row>
    <row r="501" customFormat="false" ht="15.6" hidden="false" customHeight="false" outlineLevel="0" collapsed="false">
      <c r="A501" s="742" t="n">
        <v>43983</v>
      </c>
      <c r="B501" s="516" t="n">
        <v>1320</v>
      </c>
      <c r="C501" s="404" t="n">
        <v>5.18</v>
      </c>
      <c r="D501" s="407" t="n">
        <f aca="false">E501/2.9</f>
        <v>3470.68965517241</v>
      </c>
      <c r="E501" s="406" t="n">
        <v>10065</v>
      </c>
      <c r="F501" s="406" t="n">
        <v>4380</v>
      </c>
      <c r="G501" s="688"/>
      <c r="H501" s="404"/>
      <c r="I501" s="405"/>
      <c r="J501" s="406"/>
      <c r="K501" s="406"/>
      <c r="L501" s="408"/>
      <c r="M501" s="408"/>
      <c r="N501" s="408"/>
      <c r="O501" s="409"/>
      <c r="P501" s="550"/>
      <c r="Q501" s="439"/>
      <c r="R501" s="440"/>
      <c r="S501" s="406"/>
      <c r="T501" s="406"/>
      <c r="U501" s="668"/>
      <c r="V501" s="451"/>
      <c r="W501" s="743" t="n">
        <f aca="false">G501+B501</f>
        <v>1320</v>
      </c>
      <c r="X501" s="451" t="n">
        <f aca="false">W501/$W$6</f>
        <v>0.528</v>
      </c>
      <c r="Y501" s="743" t="n">
        <f aca="false">Z501/2.9</f>
        <v>3470.68965517241</v>
      </c>
      <c r="Z501" s="743" t="n">
        <f aca="false">E501</f>
        <v>10065</v>
      </c>
      <c r="AA501" s="744" t="n">
        <f aca="false">B501*E501/1000</f>
        <v>13285.8</v>
      </c>
      <c r="AB501" s="451" t="n">
        <f aca="false">AA501/$AA$6</f>
        <v>0.59048</v>
      </c>
      <c r="AC501" s="440" t="n">
        <v>38</v>
      </c>
      <c r="AD501" s="465"/>
      <c r="AE501" s="550" t="n">
        <v>2018</v>
      </c>
      <c r="AF501" s="550" t="n">
        <v>2043</v>
      </c>
      <c r="AG501" s="465" t="n">
        <v>7.44</v>
      </c>
      <c r="AH501" s="440" t="n">
        <v>722</v>
      </c>
      <c r="AI501" s="744" t="n">
        <f aca="false">AH501*3.2</f>
        <v>2310.4</v>
      </c>
      <c r="AJ501" s="550" t="n">
        <v>4080</v>
      </c>
      <c r="AK501" s="440"/>
      <c r="AL501" s="458" t="n">
        <v>15</v>
      </c>
      <c r="AM501" s="465" t="n">
        <v>9.99</v>
      </c>
      <c r="AN501" s="465" t="n">
        <v>30.24</v>
      </c>
      <c r="AO501" s="458" t="n">
        <v>12.8</v>
      </c>
      <c r="AP501" s="458" t="n">
        <v>5.4</v>
      </c>
      <c r="AQ501" s="550"/>
      <c r="AR501" s="745"/>
      <c r="AS501" s="596" t="n">
        <f aca="false">4000/W501*24</f>
        <v>72.7272727272727</v>
      </c>
      <c r="AT501" s="745" t="n">
        <f aca="false">AA501/4000</f>
        <v>3.32145</v>
      </c>
      <c r="AU501" s="746" t="n">
        <f aca="false">AT501/$AT$6</f>
        <v>0.593116071428571</v>
      </c>
      <c r="AV501" s="451" t="n">
        <f aca="false">1-AH501/Y501</f>
        <v>0.79197218082464</v>
      </c>
      <c r="AW501" s="756" t="n">
        <f aca="false">1-AI501/Z501</f>
        <v>0.770452061599603</v>
      </c>
    </row>
    <row r="502" customFormat="false" ht="15.6" hidden="false" customHeight="false" outlineLevel="0" collapsed="false">
      <c r="A502" s="742" t="n">
        <v>43984</v>
      </c>
      <c r="B502" s="516" t="n">
        <v>1320</v>
      </c>
      <c r="C502" s="404" t="n">
        <v>5.16</v>
      </c>
      <c r="D502" s="407" t="n">
        <f aca="false">E502/2.9</f>
        <v>3850.68965517241</v>
      </c>
      <c r="E502" s="406" t="n">
        <v>11167</v>
      </c>
      <c r="F502" s="406" t="n">
        <v>4403</v>
      </c>
      <c r="G502" s="688"/>
      <c r="H502" s="404"/>
      <c r="I502" s="405"/>
      <c r="J502" s="406"/>
      <c r="K502" s="406"/>
      <c r="L502" s="408"/>
      <c r="M502" s="408"/>
      <c r="N502" s="408"/>
      <c r="O502" s="409"/>
      <c r="P502" s="550"/>
      <c r="Q502" s="439"/>
      <c r="R502" s="440"/>
      <c r="S502" s="406"/>
      <c r="T502" s="406"/>
      <c r="U502" s="668"/>
      <c r="V502" s="451"/>
      <c r="W502" s="743" t="n">
        <f aca="false">G502+B502</f>
        <v>1320</v>
      </c>
      <c r="X502" s="451" t="n">
        <f aca="false">W502/$W$6</f>
        <v>0.528</v>
      </c>
      <c r="Y502" s="743" t="n">
        <f aca="false">Z502/2.9</f>
        <v>3850.68965517241</v>
      </c>
      <c r="Z502" s="743" t="n">
        <f aca="false">E502</f>
        <v>11167</v>
      </c>
      <c r="AA502" s="744" t="n">
        <f aca="false">B502*E502/1000</f>
        <v>14740.44</v>
      </c>
      <c r="AB502" s="451" t="n">
        <f aca="false">AA502/$AA$6</f>
        <v>0.655130666666667</v>
      </c>
      <c r="AC502" s="440" t="n">
        <v>38</v>
      </c>
      <c r="AD502" s="465"/>
      <c r="AE502" s="550" t="n">
        <v>1958</v>
      </c>
      <c r="AF502" s="550" t="n">
        <v>1947</v>
      </c>
      <c r="AG502" s="465" t="n">
        <v>7.55</v>
      </c>
      <c r="AH502" s="440" t="n">
        <v>736</v>
      </c>
      <c r="AI502" s="744" t="n">
        <f aca="false">AH502*3.2</f>
        <v>2355.2</v>
      </c>
      <c r="AJ502" s="550" t="n">
        <v>4230</v>
      </c>
      <c r="AK502" s="440"/>
      <c r="AL502" s="458" t="n">
        <v>15</v>
      </c>
      <c r="AM502" s="465" t="n">
        <v>9.76</v>
      </c>
      <c r="AN502" s="465" t="n">
        <v>29.14</v>
      </c>
      <c r="AO502" s="458" t="n">
        <v>17.4</v>
      </c>
      <c r="AP502" s="458" t="n">
        <v>5.7</v>
      </c>
      <c r="AQ502" s="550"/>
      <c r="AR502" s="745"/>
      <c r="AS502" s="596" t="n">
        <f aca="false">4000/W502*24</f>
        <v>72.7272727272727</v>
      </c>
      <c r="AT502" s="745" t="n">
        <f aca="false">AA502/4000</f>
        <v>3.68511</v>
      </c>
      <c r="AU502" s="746" t="n">
        <f aca="false">AT502/$AT$6</f>
        <v>0.658055357142857</v>
      </c>
      <c r="AV502" s="451" t="n">
        <f aca="false">1-AH502/Y502</f>
        <v>0.808865407002776</v>
      </c>
      <c r="AW502" s="756" t="n">
        <f aca="false">1-AI502/Z502</f>
        <v>0.789092862899615</v>
      </c>
    </row>
    <row r="503" customFormat="false" ht="15.6" hidden="false" customHeight="false" outlineLevel="0" collapsed="false">
      <c r="A503" s="742" t="n">
        <v>43985</v>
      </c>
      <c r="B503" s="516" t="n">
        <v>1320</v>
      </c>
      <c r="C503" s="404" t="n">
        <v>5.17</v>
      </c>
      <c r="D503" s="407" t="n">
        <f aca="false">E503/2.9</f>
        <v>3368.62068965517</v>
      </c>
      <c r="E503" s="406" t="n">
        <v>9769</v>
      </c>
      <c r="F503" s="406" t="n">
        <v>4411</v>
      </c>
      <c r="G503" s="688"/>
      <c r="H503" s="404"/>
      <c r="I503" s="405"/>
      <c r="J503" s="406"/>
      <c r="K503" s="406"/>
      <c r="L503" s="408"/>
      <c r="M503" s="408"/>
      <c r="N503" s="408"/>
      <c r="O503" s="409"/>
      <c r="P503" s="550"/>
      <c r="Q503" s="439"/>
      <c r="R503" s="406"/>
      <c r="S503" s="406"/>
      <c r="T503" s="406"/>
      <c r="U503" s="668"/>
      <c r="V503" s="451"/>
      <c r="W503" s="743" t="n">
        <f aca="false">G503+B503</f>
        <v>1320</v>
      </c>
      <c r="X503" s="451" t="n">
        <f aca="false">W503/$W$6</f>
        <v>0.528</v>
      </c>
      <c r="Y503" s="743" t="n">
        <f aca="false">Z503/2.9</f>
        <v>3368.62068965517</v>
      </c>
      <c r="Z503" s="743" t="n">
        <f aca="false">E503</f>
        <v>9769</v>
      </c>
      <c r="AA503" s="744" t="n">
        <f aca="false">B503*E503/1000</f>
        <v>12895.08</v>
      </c>
      <c r="AB503" s="451" t="n">
        <f aca="false">AA503/$AA$6</f>
        <v>0.573114666666667</v>
      </c>
      <c r="AC503" s="440" t="n">
        <v>38</v>
      </c>
      <c r="AD503" s="465"/>
      <c r="AE503" s="550" t="n">
        <v>1836</v>
      </c>
      <c r="AF503" s="550" t="n">
        <v>1888</v>
      </c>
      <c r="AG503" s="465" t="n">
        <v>7.56</v>
      </c>
      <c r="AH503" s="440" t="n">
        <v>752</v>
      </c>
      <c r="AI503" s="744" t="n">
        <f aca="false">AH503*3.2</f>
        <v>2406.4</v>
      </c>
      <c r="AJ503" s="550" t="n">
        <v>4050</v>
      </c>
      <c r="AK503" s="440"/>
      <c r="AL503" s="458" t="n">
        <v>17</v>
      </c>
      <c r="AM503" s="465" t="n">
        <v>10.22</v>
      </c>
      <c r="AN503" s="465" t="n">
        <v>31.24</v>
      </c>
      <c r="AO503" s="458" t="n">
        <v>19.7</v>
      </c>
      <c r="AP503" s="458" t="n">
        <v>5.1</v>
      </c>
      <c r="AQ503" s="550"/>
      <c r="AR503" s="745"/>
      <c r="AS503" s="596" t="n">
        <f aca="false">4000/W503*24</f>
        <v>72.7272727272727</v>
      </c>
      <c r="AT503" s="745" t="n">
        <f aca="false">AA503/4000</f>
        <v>3.22377</v>
      </c>
      <c r="AU503" s="746" t="n">
        <f aca="false">AT503/$AT$6</f>
        <v>0.575673214285714</v>
      </c>
      <c r="AV503" s="451" t="n">
        <f aca="false">1-AH503/Y503</f>
        <v>0.776763230627495</v>
      </c>
      <c r="AW503" s="756" t="n">
        <f aca="false">1-AI503/Z503</f>
        <v>0.753669771726891</v>
      </c>
    </row>
    <row r="504" customFormat="false" ht="15.6" hidden="false" customHeight="false" outlineLevel="0" collapsed="false">
      <c r="A504" s="742" t="n">
        <v>43986</v>
      </c>
      <c r="B504" s="516" t="n">
        <v>1320</v>
      </c>
      <c r="C504" s="404" t="n">
        <v>5.27</v>
      </c>
      <c r="D504" s="407" t="n">
        <f aca="false">E504/2.9</f>
        <v>3283.44827586207</v>
      </c>
      <c r="E504" s="406" t="n">
        <v>9522</v>
      </c>
      <c r="F504" s="406" t="n">
        <v>4859</v>
      </c>
      <c r="G504" s="688"/>
      <c r="H504" s="404"/>
      <c r="I504" s="405"/>
      <c r="J504" s="406"/>
      <c r="K504" s="406"/>
      <c r="L504" s="408"/>
      <c r="M504" s="408"/>
      <c r="N504" s="408"/>
      <c r="O504" s="409"/>
      <c r="P504" s="550"/>
      <c r="Q504" s="439"/>
      <c r="R504" s="406"/>
      <c r="S504" s="406"/>
      <c r="T504" s="406"/>
      <c r="U504" s="668"/>
      <c r="V504" s="451"/>
      <c r="W504" s="743" t="n">
        <f aca="false">G504+B504</f>
        <v>1320</v>
      </c>
      <c r="X504" s="451" t="n">
        <f aca="false">W504/$W$6</f>
        <v>0.528</v>
      </c>
      <c r="Y504" s="743" t="n">
        <f aca="false">Z504/2.9</f>
        <v>3283.44827586207</v>
      </c>
      <c r="Z504" s="743" t="n">
        <f aca="false">E504</f>
        <v>9522</v>
      </c>
      <c r="AA504" s="744" t="n">
        <f aca="false">B504*E504/1000</f>
        <v>12569.04</v>
      </c>
      <c r="AB504" s="451" t="n">
        <f aca="false">AA504/$AA$6</f>
        <v>0.558624</v>
      </c>
      <c r="AC504" s="440" t="n">
        <v>38</v>
      </c>
      <c r="AD504" s="465"/>
      <c r="AE504" s="550" t="n">
        <v>1921</v>
      </c>
      <c r="AF504" s="550" t="n">
        <v>1941</v>
      </c>
      <c r="AG504" s="465" t="n">
        <v>7.28</v>
      </c>
      <c r="AH504" s="440" t="n">
        <v>758</v>
      </c>
      <c r="AI504" s="744" t="n">
        <f aca="false">AH504*3.2</f>
        <v>2425.6</v>
      </c>
      <c r="AJ504" s="550" t="n">
        <v>4210</v>
      </c>
      <c r="AK504" s="440"/>
      <c r="AL504" s="458" t="n">
        <v>20</v>
      </c>
      <c r="AM504" s="465" t="n">
        <v>10.4</v>
      </c>
      <c r="AN504" s="465" t="n">
        <v>30.87</v>
      </c>
      <c r="AO504" s="458" t="n">
        <v>19</v>
      </c>
      <c r="AP504" s="458" t="n">
        <v>4.7</v>
      </c>
      <c r="AQ504" s="550"/>
      <c r="AR504" s="745"/>
      <c r="AS504" s="596" t="n">
        <f aca="false">4000/W504*24</f>
        <v>72.7272727272727</v>
      </c>
      <c r="AT504" s="745" t="n">
        <f aca="false">AA504/4000</f>
        <v>3.14226</v>
      </c>
      <c r="AU504" s="746" t="n">
        <f aca="false">AT504/$AT$6</f>
        <v>0.561117857142857</v>
      </c>
      <c r="AV504" s="451" t="n">
        <f aca="false">1-AH504/Y504</f>
        <v>0.769145137576139</v>
      </c>
      <c r="AW504" s="756" t="n">
        <f aca="false">1-AI504/Z504</f>
        <v>0.745263600084016</v>
      </c>
    </row>
    <row r="505" customFormat="false" ht="15.6" hidden="false" customHeight="false" outlineLevel="0" collapsed="false">
      <c r="A505" s="742" t="n">
        <v>43987</v>
      </c>
      <c r="B505" s="516" t="n">
        <v>1320</v>
      </c>
      <c r="C505" s="404" t="n">
        <v>5.42</v>
      </c>
      <c r="D505" s="407" t="n">
        <f aca="false">E505/2.9</f>
        <v>3503.44827586207</v>
      </c>
      <c r="E505" s="406" t="n">
        <v>10160</v>
      </c>
      <c r="F505" s="406" t="n">
        <v>5205</v>
      </c>
      <c r="G505" s="688"/>
      <c r="H505" s="404"/>
      <c r="I505" s="405"/>
      <c r="J505" s="406"/>
      <c r="K505" s="406"/>
      <c r="L505" s="408"/>
      <c r="M505" s="408"/>
      <c r="N505" s="408"/>
      <c r="O505" s="409"/>
      <c r="P505" s="550"/>
      <c r="Q505" s="439"/>
      <c r="R505" s="406"/>
      <c r="S505" s="406"/>
      <c r="T505" s="406"/>
      <c r="U505" s="668"/>
      <c r="V505" s="451"/>
      <c r="W505" s="743" t="n">
        <f aca="false">G505+B505</f>
        <v>1320</v>
      </c>
      <c r="X505" s="451" t="n">
        <f aca="false">W505/$W$6</f>
        <v>0.528</v>
      </c>
      <c r="Y505" s="743" t="n">
        <f aca="false">Z505/2.9</f>
        <v>3503.44827586207</v>
      </c>
      <c r="Z505" s="743" t="n">
        <f aca="false">E505</f>
        <v>10160</v>
      </c>
      <c r="AA505" s="744" t="n">
        <f aca="false">B505*E505/1000</f>
        <v>13411.2</v>
      </c>
      <c r="AB505" s="451" t="n">
        <f aca="false">AA505/$AA$6</f>
        <v>0.596053333333333</v>
      </c>
      <c r="AC505" s="440" t="n">
        <v>38</v>
      </c>
      <c r="AD505" s="465"/>
      <c r="AE505" s="550" t="n">
        <v>1839</v>
      </c>
      <c r="AF505" s="550" t="n">
        <v>1886</v>
      </c>
      <c r="AG505" s="465" t="n">
        <v>7.5</v>
      </c>
      <c r="AH505" s="440" t="n">
        <v>778</v>
      </c>
      <c r="AI505" s="744" t="n">
        <f aca="false">AH505*3.2</f>
        <v>2489.6</v>
      </c>
      <c r="AJ505" s="550" t="n">
        <v>4340</v>
      </c>
      <c r="AK505" s="440"/>
      <c r="AL505" s="458" t="n">
        <v>18</v>
      </c>
      <c r="AM505" s="465" t="n">
        <v>9.87</v>
      </c>
      <c r="AN505" s="465" t="n">
        <v>31.4</v>
      </c>
      <c r="AO505" s="458" t="n">
        <v>18.9</v>
      </c>
      <c r="AP505" s="458" t="n">
        <v>4.4</v>
      </c>
      <c r="AQ505" s="550"/>
      <c r="AR505" s="745"/>
      <c r="AS505" s="596" t="n">
        <f aca="false">4000/W505*24</f>
        <v>72.7272727272727</v>
      </c>
      <c r="AT505" s="745" t="n">
        <f aca="false">AA505/4000</f>
        <v>3.3528</v>
      </c>
      <c r="AU505" s="746" t="n">
        <f aca="false">AT505/$AT$6</f>
        <v>0.598714285714286</v>
      </c>
      <c r="AV505" s="451" t="n">
        <f aca="false">1-AH505/Y505</f>
        <v>0.777933070866142</v>
      </c>
      <c r="AW505" s="756" t="n">
        <f aca="false">1-AI505/Z505</f>
        <v>0.75496062992126</v>
      </c>
    </row>
    <row r="506" customFormat="false" ht="15.6" hidden="false" customHeight="false" outlineLevel="0" collapsed="false">
      <c r="A506" s="742" t="n">
        <v>43988</v>
      </c>
      <c r="B506" s="516" t="n">
        <v>1320</v>
      </c>
      <c r="C506" s="404" t="n">
        <v>5.08</v>
      </c>
      <c r="D506" s="407" t="n">
        <f aca="false">E506/2.9</f>
        <v>3792.41379310345</v>
      </c>
      <c r="E506" s="406" t="n">
        <v>10998</v>
      </c>
      <c r="F506" s="406" t="n">
        <v>4137</v>
      </c>
      <c r="G506" s="688"/>
      <c r="H506" s="404"/>
      <c r="I506" s="405"/>
      <c r="J506" s="406"/>
      <c r="K506" s="406"/>
      <c r="L506" s="408"/>
      <c r="M506" s="408"/>
      <c r="N506" s="408"/>
      <c r="O506" s="409"/>
      <c r="P506" s="550"/>
      <c r="Q506" s="439"/>
      <c r="R506" s="406"/>
      <c r="S506" s="406"/>
      <c r="T506" s="406"/>
      <c r="U506" s="668"/>
      <c r="V506" s="451"/>
      <c r="W506" s="743" t="n">
        <f aca="false">G506+B506</f>
        <v>1320</v>
      </c>
      <c r="X506" s="451" t="n">
        <f aca="false">W506/$W$6</f>
        <v>0.528</v>
      </c>
      <c r="Y506" s="743" t="n">
        <f aca="false">Z506/2.9</f>
        <v>3792.41379310345</v>
      </c>
      <c r="Z506" s="743" t="n">
        <f aca="false">E506</f>
        <v>10998</v>
      </c>
      <c r="AA506" s="744" t="n">
        <f aca="false">B506*E506/1000</f>
        <v>14517.36</v>
      </c>
      <c r="AB506" s="451" t="n">
        <f aca="false">AA506/$AA$6</f>
        <v>0.645216</v>
      </c>
      <c r="AC506" s="440" t="n">
        <v>38</v>
      </c>
      <c r="AD506" s="465"/>
      <c r="AE506" s="550" t="n">
        <v>1962</v>
      </c>
      <c r="AF506" s="550" t="n">
        <v>2005</v>
      </c>
      <c r="AG506" s="465" t="n">
        <v>7.54</v>
      </c>
      <c r="AH506" s="440" t="n">
        <v>768</v>
      </c>
      <c r="AI506" s="744" t="n">
        <f aca="false">AH506*3.2</f>
        <v>2457.6</v>
      </c>
      <c r="AJ506" s="550" t="n">
        <v>4530</v>
      </c>
      <c r="AK506" s="440"/>
      <c r="AL506" s="458" t="n">
        <v>16</v>
      </c>
      <c r="AM506" s="465" t="n">
        <v>10.02</v>
      </c>
      <c r="AN506" s="465" t="n">
        <v>30.78</v>
      </c>
      <c r="AO506" s="458" t="n">
        <v>18.2</v>
      </c>
      <c r="AP506" s="458" t="n">
        <v>4.3</v>
      </c>
      <c r="AQ506" s="550"/>
      <c r="AR506" s="745"/>
      <c r="AS506" s="596" t="n">
        <f aca="false">4000/W506*24</f>
        <v>72.7272727272727</v>
      </c>
      <c r="AT506" s="745" t="n">
        <f aca="false">AA506/4000</f>
        <v>3.62934</v>
      </c>
      <c r="AU506" s="746" t="n">
        <f aca="false">AT506/$AT$6</f>
        <v>0.648096428571429</v>
      </c>
      <c r="AV506" s="451" t="n">
        <f aca="false">1-AH506/Y506</f>
        <v>0.797490452809602</v>
      </c>
      <c r="AW506" s="756" t="n">
        <f aca="false">1-AI506/Z506</f>
        <v>0.776541189307147</v>
      </c>
    </row>
    <row r="507" customFormat="false" ht="15.6" hidden="false" customHeight="false" outlineLevel="0" collapsed="false">
      <c r="A507" s="749" t="n">
        <v>43989</v>
      </c>
      <c r="B507" s="487" t="n">
        <v>1320</v>
      </c>
      <c r="C507" s="489" t="n">
        <v>5.17</v>
      </c>
      <c r="D507" s="750" t="n">
        <f aca="false">E507/2.9</f>
        <v>3274.8275862069</v>
      </c>
      <c r="E507" s="491" t="n">
        <v>9497</v>
      </c>
      <c r="F507" s="491" t="n">
        <v>4071</v>
      </c>
      <c r="G507" s="690"/>
      <c r="H507" s="489"/>
      <c r="I507" s="490"/>
      <c r="J507" s="491"/>
      <c r="K507" s="491"/>
      <c r="L507" s="492"/>
      <c r="M507" s="492"/>
      <c r="N507" s="492"/>
      <c r="O507" s="493"/>
      <c r="P507" s="551"/>
      <c r="Q507" s="494"/>
      <c r="R507" s="495"/>
      <c r="S507" s="491"/>
      <c r="T507" s="491"/>
      <c r="U507" s="678"/>
      <c r="V507" s="500"/>
      <c r="W507" s="751" t="n">
        <f aca="false">G507+B507</f>
        <v>1320</v>
      </c>
      <c r="X507" s="500" t="n">
        <f aca="false">W507/$W$6</f>
        <v>0.528</v>
      </c>
      <c r="Y507" s="751" t="n">
        <f aca="false">Z507/2.9</f>
        <v>3274.8275862069</v>
      </c>
      <c r="Z507" s="751" t="n">
        <f aca="false">E507</f>
        <v>9497</v>
      </c>
      <c r="AA507" s="551" t="n">
        <f aca="false">B507*E507/1000</f>
        <v>12536.04</v>
      </c>
      <c r="AB507" s="500" t="n">
        <f aca="false">AA507/$AA$6</f>
        <v>0.557157333333333</v>
      </c>
      <c r="AC507" s="495" t="n">
        <v>38</v>
      </c>
      <c r="AD507" s="508"/>
      <c r="AE507" s="551" t="n">
        <v>1877</v>
      </c>
      <c r="AF507" s="551" t="n">
        <v>1887</v>
      </c>
      <c r="AG507" s="508" t="n">
        <v>7.46</v>
      </c>
      <c r="AH507" s="495" t="n">
        <v>765</v>
      </c>
      <c r="AI507" s="551" t="n">
        <f aca="false">AH507*3.2</f>
        <v>2448</v>
      </c>
      <c r="AJ507" s="551" t="n">
        <v>4630</v>
      </c>
      <c r="AK507" s="495"/>
      <c r="AL507" s="504" t="n">
        <v>18</v>
      </c>
      <c r="AM507" s="508" t="n">
        <v>9.83</v>
      </c>
      <c r="AN507" s="508" t="n">
        <v>32.78</v>
      </c>
      <c r="AO507" s="504" t="n">
        <v>18.4</v>
      </c>
      <c r="AP507" s="504" t="n">
        <v>4.2</v>
      </c>
      <c r="AQ507" s="551"/>
      <c r="AR507" s="508"/>
      <c r="AS507" s="495" t="n">
        <f aca="false">4000/W507*24</f>
        <v>72.7272727272727</v>
      </c>
      <c r="AT507" s="508" t="n">
        <f aca="false">AA507/4000</f>
        <v>3.13401</v>
      </c>
      <c r="AU507" s="752" t="n">
        <f aca="false">AT507/$AT$6</f>
        <v>0.559644642857143</v>
      </c>
      <c r="AV507" s="500" t="n">
        <f aca="false">1-AH507/Y507</f>
        <v>0.766399915762873</v>
      </c>
      <c r="AW507" s="757" t="n">
        <f aca="false">1-AI507/Z507</f>
        <v>0.742234389807308</v>
      </c>
    </row>
    <row r="508" customFormat="false" ht="15.6" hidden="false" customHeight="false" outlineLevel="0" collapsed="false">
      <c r="A508" s="742" t="n">
        <v>43990</v>
      </c>
      <c r="B508" s="516" t="n">
        <v>1320</v>
      </c>
      <c r="C508" s="404" t="n">
        <v>5.26</v>
      </c>
      <c r="D508" s="407" t="n">
        <f aca="false">E508/2.9</f>
        <v>3430.68965517241</v>
      </c>
      <c r="E508" s="406" t="n">
        <v>9949</v>
      </c>
      <c r="F508" s="406" t="n">
        <v>4837</v>
      </c>
      <c r="G508" s="688"/>
      <c r="H508" s="404"/>
      <c r="I508" s="405"/>
      <c r="J508" s="406"/>
      <c r="K508" s="406"/>
      <c r="L508" s="408"/>
      <c r="M508" s="408"/>
      <c r="N508" s="408"/>
      <c r="O508" s="409"/>
      <c r="P508" s="550"/>
      <c r="Q508" s="439"/>
      <c r="R508" s="440"/>
      <c r="S508" s="406"/>
      <c r="T508" s="406"/>
      <c r="U508" s="668"/>
      <c r="V508" s="451"/>
      <c r="W508" s="743" t="n">
        <f aca="false">G508+B508</f>
        <v>1320</v>
      </c>
      <c r="X508" s="451" t="n">
        <f aca="false">W508/$W$6</f>
        <v>0.528</v>
      </c>
      <c r="Y508" s="743" t="n">
        <f aca="false">Z508/2.9</f>
        <v>3430.68965517241</v>
      </c>
      <c r="Z508" s="743" t="n">
        <f aca="false">E508</f>
        <v>9949</v>
      </c>
      <c r="AA508" s="744" t="n">
        <f aca="false">B508*E508/1000</f>
        <v>13132.68</v>
      </c>
      <c r="AB508" s="451" t="n">
        <f aca="false">AA508/$AA$6</f>
        <v>0.583674666666667</v>
      </c>
      <c r="AC508" s="440" t="n">
        <v>38</v>
      </c>
      <c r="AD508" s="465"/>
      <c r="AE508" s="550" t="n">
        <v>1881</v>
      </c>
      <c r="AF508" s="550" t="n">
        <v>1849</v>
      </c>
      <c r="AG508" s="465" t="n">
        <v>7.49</v>
      </c>
      <c r="AH508" s="440" t="n">
        <v>754</v>
      </c>
      <c r="AI508" s="744" t="n">
        <f aca="false">AH508*3.2</f>
        <v>2412.8</v>
      </c>
      <c r="AJ508" s="550" t="n">
        <v>4550</v>
      </c>
      <c r="AK508" s="440"/>
      <c r="AL508" s="458" t="n">
        <v>18</v>
      </c>
      <c r="AM508" s="465" t="n">
        <v>9.89</v>
      </c>
      <c r="AN508" s="465" t="n">
        <v>32.56</v>
      </c>
      <c r="AO508" s="458" t="n">
        <v>19.1</v>
      </c>
      <c r="AP508" s="458" t="n">
        <v>5.1</v>
      </c>
      <c r="AQ508" s="550"/>
      <c r="AR508" s="745"/>
      <c r="AS508" s="596" t="n">
        <f aca="false">4000/W508*24</f>
        <v>72.7272727272727</v>
      </c>
      <c r="AT508" s="745" t="n">
        <f aca="false">AA508/4000</f>
        <v>3.28317</v>
      </c>
      <c r="AU508" s="746" t="n">
        <f aca="false">AT508/$AT$6</f>
        <v>0.586280357142857</v>
      </c>
      <c r="AV508" s="451" t="n">
        <f aca="false">1-AH508/Y508</f>
        <v>0.780219117499246</v>
      </c>
      <c r="AW508" s="756" t="n">
        <f aca="false">1-AI508/Z508</f>
        <v>0.757483164137099</v>
      </c>
    </row>
    <row r="509" customFormat="false" ht="15.6" hidden="false" customHeight="false" outlineLevel="0" collapsed="false">
      <c r="A509" s="742" t="n">
        <v>43991</v>
      </c>
      <c r="B509" s="516" t="n">
        <v>1320</v>
      </c>
      <c r="C509" s="404" t="n">
        <v>5.1</v>
      </c>
      <c r="D509" s="407" t="n">
        <f aca="false">E509/2.9</f>
        <v>2988.62068965517</v>
      </c>
      <c r="E509" s="406" t="n">
        <v>8667</v>
      </c>
      <c r="F509" s="406" t="n">
        <v>3175</v>
      </c>
      <c r="G509" s="688"/>
      <c r="H509" s="404"/>
      <c r="I509" s="405"/>
      <c r="J509" s="406"/>
      <c r="K509" s="406"/>
      <c r="L509" s="408"/>
      <c r="M509" s="408"/>
      <c r="N509" s="408"/>
      <c r="O509" s="409"/>
      <c r="P509" s="550"/>
      <c r="Q509" s="439"/>
      <c r="R509" s="440"/>
      <c r="S509" s="406"/>
      <c r="T509" s="406"/>
      <c r="U509" s="668"/>
      <c r="V509" s="451"/>
      <c r="W509" s="743" t="n">
        <f aca="false">G509+B509</f>
        <v>1320</v>
      </c>
      <c r="X509" s="451" t="n">
        <f aca="false">W509/$W$6</f>
        <v>0.528</v>
      </c>
      <c r="Y509" s="743" t="n">
        <f aca="false">Z509/2.9</f>
        <v>2988.62068965517</v>
      </c>
      <c r="Z509" s="743" t="n">
        <f aca="false">E509</f>
        <v>8667</v>
      </c>
      <c r="AA509" s="744" t="n">
        <f aca="false">B509*E509/1000</f>
        <v>11440.44</v>
      </c>
      <c r="AB509" s="451" t="n">
        <f aca="false">AA509/$AA$6</f>
        <v>0.508464</v>
      </c>
      <c r="AC509" s="440" t="n">
        <v>38</v>
      </c>
      <c r="AD509" s="465"/>
      <c r="AE509" s="550" t="n">
        <v>1920</v>
      </c>
      <c r="AF509" s="550" t="n">
        <v>1939</v>
      </c>
      <c r="AG509" s="465" t="n">
        <v>7.32</v>
      </c>
      <c r="AH509" s="440" t="n">
        <v>748</v>
      </c>
      <c r="AI509" s="744" t="n">
        <f aca="false">AH509*3.2</f>
        <v>2393.6</v>
      </c>
      <c r="AJ509" s="550" t="n">
        <v>4560</v>
      </c>
      <c r="AK509" s="440"/>
      <c r="AL509" s="458" t="n">
        <v>16</v>
      </c>
      <c r="AM509" s="465" t="n">
        <v>9.54</v>
      </c>
      <c r="AN509" s="465" t="n">
        <v>33.05</v>
      </c>
      <c r="AO509" s="458" t="n">
        <v>18.5</v>
      </c>
      <c r="AP509" s="458" t="n">
        <v>5.1</v>
      </c>
      <c r="AQ509" s="550"/>
      <c r="AR509" s="745"/>
      <c r="AS509" s="596" t="n">
        <f aca="false">4000/W509*24</f>
        <v>72.7272727272727</v>
      </c>
      <c r="AT509" s="745" t="n">
        <f aca="false">AA509/4000</f>
        <v>2.86011</v>
      </c>
      <c r="AU509" s="746" t="n">
        <f aca="false">AT509/$AT$6</f>
        <v>0.510733928571429</v>
      </c>
      <c r="AV509" s="451" t="n">
        <f aca="false">1-AH509/Y509</f>
        <v>0.749717318564671</v>
      </c>
      <c r="AW509" s="756" t="n">
        <f aca="false">1-AI509/Z509</f>
        <v>0.72382600669205</v>
      </c>
    </row>
    <row r="510" customFormat="false" ht="15.6" hidden="false" customHeight="false" outlineLevel="0" collapsed="false">
      <c r="A510" s="742" t="n">
        <v>43992</v>
      </c>
      <c r="B510" s="516" t="n">
        <v>1320</v>
      </c>
      <c r="C510" s="404" t="n">
        <v>5.12</v>
      </c>
      <c r="D510" s="407" t="n">
        <f aca="false">E510/2.9</f>
        <v>2685.51724137931</v>
      </c>
      <c r="E510" s="406" t="n">
        <v>7788</v>
      </c>
      <c r="F510" s="406" t="n">
        <v>3577</v>
      </c>
      <c r="G510" s="688"/>
      <c r="H510" s="404"/>
      <c r="I510" s="405"/>
      <c r="J510" s="406"/>
      <c r="K510" s="406"/>
      <c r="L510" s="408"/>
      <c r="M510" s="408"/>
      <c r="N510" s="408"/>
      <c r="O510" s="409"/>
      <c r="P510" s="550"/>
      <c r="Q510" s="439"/>
      <c r="R510" s="406"/>
      <c r="S510" s="406"/>
      <c r="T510" s="406"/>
      <c r="U510" s="668"/>
      <c r="V510" s="451"/>
      <c r="W510" s="743" t="n">
        <f aca="false">G510+B510</f>
        <v>1320</v>
      </c>
      <c r="X510" s="451" t="n">
        <f aca="false">W510/$W$6</f>
        <v>0.528</v>
      </c>
      <c r="Y510" s="743" t="n">
        <f aca="false">Z510/2.9</f>
        <v>2685.51724137931</v>
      </c>
      <c r="Z510" s="743" t="n">
        <f aca="false">E510</f>
        <v>7788</v>
      </c>
      <c r="AA510" s="744" t="n">
        <f aca="false">B510*E510/1000</f>
        <v>10280.16</v>
      </c>
      <c r="AB510" s="451" t="n">
        <f aca="false">AA510/$AA$6</f>
        <v>0.456896</v>
      </c>
      <c r="AC510" s="440" t="n">
        <v>38</v>
      </c>
      <c r="AD510" s="465"/>
      <c r="AE510" s="550" t="n">
        <v>1951</v>
      </c>
      <c r="AF510" s="550" t="n">
        <v>2010</v>
      </c>
      <c r="AG510" s="465" t="n">
        <v>7.5</v>
      </c>
      <c r="AH510" s="440" t="n">
        <v>735</v>
      </c>
      <c r="AI510" s="744" t="n">
        <f aca="false">AH510*3.2</f>
        <v>2352</v>
      </c>
      <c r="AJ510" s="550" t="n">
        <v>4230</v>
      </c>
      <c r="AK510" s="440"/>
      <c r="AL510" s="458" t="n">
        <v>15</v>
      </c>
      <c r="AM510" s="465" t="n">
        <v>9.32</v>
      </c>
      <c r="AN510" s="465" t="n">
        <v>33.08</v>
      </c>
      <c r="AO510" s="458" t="n">
        <v>15.2</v>
      </c>
      <c r="AP510" s="458" t="n">
        <v>4.4</v>
      </c>
      <c r="AQ510" s="550"/>
      <c r="AR510" s="745"/>
      <c r="AS510" s="596" t="n">
        <f aca="false">4000/W510*24</f>
        <v>72.7272727272727</v>
      </c>
      <c r="AT510" s="745" t="n">
        <f aca="false">AA510/4000</f>
        <v>2.57004</v>
      </c>
      <c r="AU510" s="746" t="n">
        <f aca="false">AT510/$AT$6</f>
        <v>0.458935714285714</v>
      </c>
      <c r="AV510" s="451" t="n">
        <f aca="false">1-AH510/Y510</f>
        <v>0.726309707241911</v>
      </c>
      <c r="AW510" s="756" t="n">
        <f aca="false">1-AI510/Z510</f>
        <v>0.697996918335901</v>
      </c>
    </row>
    <row r="511" customFormat="false" ht="15.6" hidden="false" customHeight="false" outlineLevel="0" collapsed="false">
      <c r="A511" s="742" t="n">
        <v>43993</v>
      </c>
      <c r="B511" s="516" t="n">
        <v>1320</v>
      </c>
      <c r="C511" s="404" t="n">
        <v>4.87</v>
      </c>
      <c r="D511" s="407" t="n">
        <f aca="false">E511/2.9</f>
        <v>2731.03448275862</v>
      </c>
      <c r="E511" s="406" t="n">
        <v>7920</v>
      </c>
      <c r="F511" s="406" t="n">
        <v>4440</v>
      </c>
      <c r="G511" s="688"/>
      <c r="H511" s="404"/>
      <c r="I511" s="405"/>
      <c r="J511" s="406"/>
      <c r="K511" s="406"/>
      <c r="L511" s="408"/>
      <c r="M511" s="408"/>
      <c r="N511" s="408"/>
      <c r="O511" s="409"/>
      <c r="P511" s="550"/>
      <c r="Q511" s="439"/>
      <c r="R511" s="406"/>
      <c r="S511" s="406"/>
      <c r="T511" s="406"/>
      <c r="U511" s="668"/>
      <c r="V511" s="451"/>
      <c r="W511" s="743" t="n">
        <f aca="false">G511+B511</f>
        <v>1320</v>
      </c>
      <c r="X511" s="451" t="n">
        <f aca="false">W511/$W$6</f>
        <v>0.528</v>
      </c>
      <c r="Y511" s="743" t="n">
        <f aca="false">Z511/2.9</f>
        <v>2731.03448275862</v>
      </c>
      <c r="Z511" s="743" t="n">
        <f aca="false">E511</f>
        <v>7920</v>
      </c>
      <c r="AA511" s="744" t="n">
        <f aca="false">B511*E511/1000</f>
        <v>10454.4</v>
      </c>
      <c r="AB511" s="451" t="n">
        <f aca="false">AA511/$AA$6</f>
        <v>0.46464</v>
      </c>
      <c r="AC511" s="440" t="n">
        <v>38</v>
      </c>
      <c r="AD511" s="465"/>
      <c r="AE511" s="550" t="n">
        <v>1936</v>
      </c>
      <c r="AF511" s="550" t="n">
        <v>1939</v>
      </c>
      <c r="AG511" s="465" t="n">
        <v>7.56</v>
      </c>
      <c r="AH511" s="440" t="n">
        <v>719</v>
      </c>
      <c r="AI511" s="744" t="n">
        <f aca="false">AH511*3.2</f>
        <v>2300.8</v>
      </c>
      <c r="AJ511" s="550" t="n">
        <v>4280</v>
      </c>
      <c r="AK511" s="440"/>
      <c r="AL511" s="458" t="n">
        <v>16</v>
      </c>
      <c r="AM511" s="465" t="n">
        <v>9.2</v>
      </c>
      <c r="AN511" s="465" t="n">
        <v>33.6</v>
      </c>
      <c r="AO511" s="458" t="n">
        <v>11.5</v>
      </c>
      <c r="AP511" s="458" t="n">
        <v>4.3</v>
      </c>
      <c r="AQ511" s="550"/>
      <c r="AR511" s="745"/>
      <c r="AS511" s="596" t="n">
        <f aca="false">4000/W511*24</f>
        <v>72.7272727272727</v>
      </c>
      <c r="AT511" s="745" t="n">
        <f aca="false">AA511/4000</f>
        <v>2.6136</v>
      </c>
      <c r="AU511" s="746" t="n">
        <f aca="false">AT511/$AT$6</f>
        <v>0.466714285714286</v>
      </c>
      <c r="AV511" s="451" t="n">
        <f aca="false">1-AH511/Y511</f>
        <v>0.736729797979798</v>
      </c>
      <c r="AW511" s="756" t="n">
        <f aca="false">1-AI511/Z511</f>
        <v>0.709494949494949</v>
      </c>
    </row>
    <row r="512" customFormat="false" ht="15.6" hidden="false" customHeight="false" outlineLevel="0" collapsed="false">
      <c r="A512" s="742" t="n">
        <v>43994</v>
      </c>
      <c r="B512" s="516" t="n">
        <v>1320</v>
      </c>
      <c r="C512" s="404" t="n">
        <v>5.36</v>
      </c>
      <c r="D512" s="407" t="n">
        <f aca="false">E512/2.9</f>
        <v>3657.58620689655</v>
      </c>
      <c r="E512" s="406" t="n">
        <v>10607</v>
      </c>
      <c r="F512" s="406" t="n">
        <v>5136</v>
      </c>
      <c r="G512" s="688"/>
      <c r="H512" s="404"/>
      <c r="I512" s="405"/>
      <c r="J512" s="406"/>
      <c r="K512" s="406"/>
      <c r="L512" s="408"/>
      <c r="M512" s="408"/>
      <c r="N512" s="408"/>
      <c r="O512" s="409"/>
      <c r="P512" s="550"/>
      <c r="Q512" s="439"/>
      <c r="R512" s="406"/>
      <c r="S512" s="406"/>
      <c r="T512" s="406"/>
      <c r="U512" s="668"/>
      <c r="V512" s="451"/>
      <c r="W512" s="743" t="n">
        <f aca="false">G512+B512</f>
        <v>1320</v>
      </c>
      <c r="X512" s="451" t="n">
        <f aca="false">W512/$W$6</f>
        <v>0.528</v>
      </c>
      <c r="Y512" s="743" t="n">
        <f aca="false">Z512/2.9</f>
        <v>3657.58620689655</v>
      </c>
      <c r="Z512" s="743" t="n">
        <f aca="false">E512</f>
        <v>10607</v>
      </c>
      <c r="AA512" s="744" t="n">
        <f aca="false">B512*E512/1000</f>
        <v>14001.24</v>
      </c>
      <c r="AB512" s="451" t="n">
        <f aca="false">AA512/$AA$6</f>
        <v>0.622277333333333</v>
      </c>
      <c r="AC512" s="440" t="n">
        <v>38</v>
      </c>
      <c r="AD512" s="465"/>
      <c r="AE512" s="550" t="n">
        <v>1873</v>
      </c>
      <c r="AF512" s="550" t="n">
        <v>1878</v>
      </c>
      <c r="AG512" s="465" t="n">
        <v>7.49</v>
      </c>
      <c r="AH512" s="440" t="n">
        <v>720</v>
      </c>
      <c r="AI512" s="744" t="n">
        <f aca="false">AH512*3.2</f>
        <v>2304</v>
      </c>
      <c r="AJ512" s="550" t="n">
        <v>4300</v>
      </c>
      <c r="AK512" s="440"/>
      <c r="AL512" s="458" t="n">
        <v>15</v>
      </c>
      <c r="AM512" s="465" t="n">
        <v>9.11</v>
      </c>
      <c r="AN512" s="465" t="n">
        <v>34.05</v>
      </c>
      <c r="AO512" s="458" t="n">
        <v>9.7</v>
      </c>
      <c r="AP512" s="458" t="n">
        <v>4</v>
      </c>
      <c r="AQ512" s="550"/>
      <c r="AR512" s="745"/>
      <c r="AS512" s="596" t="n">
        <f aca="false">4000/W512*24</f>
        <v>72.7272727272727</v>
      </c>
      <c r="AT512" s="745" t="n">
        <f aca="false">AA512/4000</f>
        <v>3.50031</v>
      </c>
      <c r="AU512" s="746" t="n">
        <f aca="false">AT512/$AT$6</f>
        <v>0.625055357142857</v>
      </c>
      <c r="AV512" s="451" t="n">
        <f aca="false">1-AH512/Y512</f>
        <v>0.803148863957764</v>
      </c>
      <c r="AW512" s="756" t="n">
        <f aca="false">1-AI512/Z512</f>
        <v>0.782784953332705</v>
      </c>
    </row>
    <row r="513" customFormat="false" ht="15.6" hidden="false" customHeight="false" outlineLevel="0" collapsed="false">
      <c r="A513" s="742" t="n">
        <v>43995</v>
      </c>
      <c r="B513" s="516" t="n">
        <v>1320</v>
      </c>
      <c r="C513" s="404" t="n">
        <v>5.22</v>
      </c>
      <c r="D513" s="407" t="n">
        <f aca="false">E513/2.9</f>
        <v>2928.62068965517</v>
      </c>
      <c r="E513" s="406" t="n">
        <v>8493</v>
      </c>
      <c r="F513" s="406" t="n">
        <v>4100</v>
      </c>
      <c r="G513" s="688"/>
      <c r="H513" s="404"/>
      <c r="I513" s="405"/>
      <c r="J513" s="406"/>
      <c r="K513" s="406"/>
      <c r="L513" s="408"/>
      <c r="M513" s="408"/>
      <c r="N513" s="408"/>
      <c r="O513" s="409"/>
      <c r="P513" s="550"/>
      <c r="Q513" s="439"/>
      <c r="R513" s="406"/>
      <c r="S513" s="406"/>
      <c r="T513" s="406"/>
      <c r="U513" s="668"/>
      <c r="V513" s="451"/>
      <c r="W513" s="743" t="n">
        <f aca="false">G513+B513</f>
        <v>1320</v>
      </c>
      <c r="X513" s="451" t="n">
        <f aca="false">W513/$W$6</f>
        <v>0.528</v>
      </c>
      <c r="Y513" s="743" t="n">
        <f aca="false">Z513/2.9</f>
        <v>2928.62068965517</v>
      </c>
      <c r="Z513" s="743" t="n">
        <f aca="false">E513</f>
        <v>8493</v>
      </c>
      <c r="AA513" s="744" t="n">
        <f aca="false">B513*E513/1000</f>
        <v>11210.76</v>
      </c>
      <c r="AB513" s="451" t="n">
        <f aca="false">AA513/$AA$6</f>
        <v>0.498256</v>
      </c>
      <c r="AC513" s="440" t="n">
        <v>38</v>
      </c>
      <c r="AD513" s="465"/>
      <c r="AE513" s="550" t="n">
        <v>1920</v>
      </c>
      <c r="AF513" s="550" t="n">
        <v>1918</v>
      </c>
      <c r="AG513" s="465" t="n">
        <v>7.54</v>
      </c>
      <c r="AH513" s="440" t="n">
        <v>728</v>
      </c>
      <c r="AI513" s="744" t="n">
        <f aca="false">AH513*3.2</f>
        <v>2329.6</v>
      </c>
      <c r="AJ513" s="550" t="n">
        <v>4370</v>
      </c>
      <c r="AK513" s="440"/>
      <c r="AL513" s="458" t="n">
        <v>16</v>
      </c>
      <c r="AM513" s="465" t="n">
        <v>9.58</v>
      </c>
      <c r="AN513" s="465" t="n">
        <v>34.57</v>
      </c>
      <c r="AO513" s="458" t="n">
        <v>9.6</v>
      </c>
      <c r="AP513" s="458" t="n">
        <v>3.5</v>
      </c>
      <c r="AQ513" s="550"/>
      <c r="AR513" s="745"/>
      <c r="AS513" s="596" t="n">
        <f aca="false">4000/W513*24</f>
        <v>72.7272727272727</v>
      </c>
      <c r="AT513" s="745" t="n">
        <f aca="false">AA513/4000</f>
        <v>2.80269</v>
      </c>
      <c r="AU513" s="746" t="n">
        <f aca="false">AT513/$AT$6</f>
        <v>0.500480357142857</v>
      </c>
      <c r="AV513" s="451" t="n">
        <f aca="false">1-AH513/Y513</f>
        <v>0.751418815495114</v>
      </c>
      <c r="AW513" s="756" t="n">
        <f aca="false">1-AI513/Z513</f>
        <v>0.725703520546332</v>
      </c>
    </row>
    <row r="514" customFormat="false" ht="15.6" hidden="false" customHeight="false" outlineLevel="0" collapsed="false">
      <c r="A514" s="749" t="n">
        <v>43996</v>
      </c>
      <c r="B514" s="487" t="n">
        <v>1320</v>
      </c>
      <c r="C514" s="489" t="n">
        <v>4.76</v>
      </c>
      <c r="D514" s="750" t="n">
        <f aca="false">E514/2.9</f>
        <v>3587.93103448276</v>
      </c>
      <c r="E514" s="491" t="n">
        <v>10405</v>
      </c>
      <c r="F514" s="491" t="n">
        <v>5069</v>
      </c>
      <c r="G514" s="690"/>
      <c r="H514" s="489"/>
      <c r="I514" s="490"/>
      <c r="J514" s="491"/>
      <c r="K514" s="491"/>
      <c r="L514" s="492"/>
      <c r="M514" s="492"/>
      <c r="N514" s="492"/>
      <c r="O514" s="493"/>
      <c r="P514" s="551"/>
      <c r="Q514" s="494"/>
      <c r="R514" s="495"/>
      <c r="S514" s="491"/>
      <c r="T514" s="491"/>
      <c r="U514" s="678"/>
      <c r="V514" s="500"/>
      <c r="W514" s="751" t="n">
        <f aca="false">G514+B514</f>
        <v>1320</v>
      </c>
      <c r="X514" s="500" t="n">
        <f aca="false">W514/$W$6</f>
        <v>0.528</v>
      </c>
      <c r="Y514" s="751" t="n">
        <f aca="false">Z514/2.9</f>
        <v>3587.93103448276</v>
      </c>
      <c r="Z514" s="751" t="n">
        <f aca="false">E514</f>
        <v>10405</v>
      </c>
      <c r="AA514" s="551" t="n">
        <f aca="false">B514*E514/1000</f>
        <v>13734.6</v>
      </c>
      <c r="AB514" s="500" t="n">
        <f aca="false">AA514/$AA$6</f>
        <v>0.610426666666667</v>
      </c>
      <c r="AC514" s="495" t="n">
        <v>38</v>
      </c>
      <c r="AD514" s="508"/>
      <c r="AE514" s="551" t="n">
        <v>1965</v>
      </c>
      <c r="AF514" s="551" t="n">
        <v>1954</v>
      </c>
      <c r="AG514" s="508" t="n">
        <v>7.52</v>
      </c>
      <c r="AH514" s="495" t="n">
        <v>725</v>
      </c>
      <c r="AI514" s="551" t="n">
        <f aca="false">AH514*3.2</f>
        <v>2320</v>
      </c>
      <c r="AJ514" s="551" t="n">
        <v>4480</v>
      </c>
      <c r="AK514" s="495"/>
      <c r="AL514" s="504" t="n">
        <v>18</v>
      </c>
      <c r="AM514" s="508" t="n">
        <v>9.8</v>
      </c>
      <c r="AN514" s="508" t="n">
        <v>33.5</v>
      </c>
      <c r="AO514" s="504" t="n">
        <v>12.8</v>
      </c>
      <c r="AP514" s="504" t="n">
        <v>3.9</v>
      </c>
      <c r="AQ514" s="551"/>
      <c r="AR514" s="508"/>
      <c r="AS514" s="495" t="n">
        <f aca="false">4000/W514*24</f>
        <v>72.7272727272727</v>
      </c>
      <c r="AT514" s="508" t="n">
        <f aca="false">AA514/4000</f>
        <v>3.43365</v>
      </c>
      <c r="AU514" s="752" t="n">
        <f aca="false">AT514/$AT$6</f>
        <v>0.613151785714286</v>
      </c>
      <c r="AV514" s="500" t="n">
        <f aca="false">1-AH514/Y514</f>
        <v>0.797933685728015</v>
      </c>
      <c r="AW514" s="757" t="n">
        <f aca="false">1-AI514/Z514</f>
        <v>0.777030273906776</v>
      </c>
    </row>
    <row r="515" customFormat="false" ht="15.6" hidden="false" customHeight="false" outlineLevel="0" collapsed="false">
      <c r="A515" s="742" t="n">
        <v>43997</v>
      </c>
      <c r="B515" s="516" t="n">
        <v>1320</v>
      </c>
      <c r="C515" s="404" t="n">
        <v>5.08</v>
      </c>
      <c r="D515" s="407" t="n">
        <f aca="false">E515/2.9</f>
        <v>3777.93103448276</v>
      </c>
      <c r="E515" s="406" t="n">
        <v>10956</v>
      </c>
      <c r="F515" s="406" t="n">
        <v>4472</v>
      </c>
      <c r="G515" s="688"/>
      <c r="H515" s="404"/>
      <c r="I515" s="405"/>
      <c r="J515" s="406"/>
      <c r="K515" s="406"/>
      <c r="L515" s="408"/>
      <c r="M515" s="408"/>
      <c r="N515" s="408"/>
      <c r="O515" s="409"/>
      <c r="P515" s="550"/>
      <c r="Q515" s="439"/>
      <c r="R515" s="440"/>
      <c r="S515" s="406"/>
      <c r="T515" s="406"/>
      <c r="U515" s="668"/>
      <c r="V515" s="451"/>
      <c r="W515" s="743" t="n">
        <f aca="false">G515+B515</f>
        <v>1320</v>
      </c>
      <c r="X515" s="451" t="n">
        <f aca="false">W515/$W$6</f>
        <v>0.528</v>
      </c>
      <c r="Y515" s="743" t="n">
        <f aca="false">Z515/2.9</f>
        <v>3777.93103448276</v>
      </c>
      <c r="Z515" s="743" t="n">
        <f aca="false">E515</f>
        <v>10956</v>
      </c>
      <c r="AA515" s="744" t="n">
        <f aca="false">B515*E515/1000</f>
        <v>14461.92</v>
      </c>
      <c r="AB515" s="451" t="n">
        <f aca="false">AA515/$AA$6</f>
        <v>0.642752</v>
      </c>
      <c r="AC515" s="440" t="n">
        <v>38</v>
      </c>
      <c r="AD515" s="465"/>
      <c r="AE515" s="550" t="n">
        <v>1889</v>
      </c>
      <c r="AF515" s="550" t="n">
        <v>1879</v>
      </c>
      <c r="AG515" s="465" t="n">
        <v>7.55</v>
      </c>
      <c r="AH515" s="440" t="n">
        <v>733</v>
      </c>
      <c r="AI515" s="744" t="n">
        <f aca="false">AH515*3</f>
        <v>2199</v>
      </c>
      <c r="AJ515" s="550" t="n">
        <v>4720</v>
      </c>
      <c r="AK515" s="440"/>
      <c r="AL515" s="458" t="n">
        <v>15</v>
      </c>
      <c r="AM515" s="465" t="n">
        <v>9.98</v>
      </c>
      <c r="AN515" s="465" t="n">
        <v>33.67</v>
      </c>
      <c r="AO515" s="458" t="n">
        <v>11.9</v>
      </c>
      <c r="AP515" s="458" t="n">
        <v>4</v>
      </c>
      <c r="AQ515" s="550"/>
      <c r="AR515" s="745"/>
      <c r="AS515" s="596" t="n">
        <f aca="false">4000/W515*24</f>
        <v>72.7272727272727</v>
      </c>
      <c r="AT515" s="745" t="n">
        <f aca="false">AA515/4000</f>
        <v>3.61548</v>
      </c>
      <c r="AU515" s="746" t="n">
        <f aca="false">AT515/$AT$6</f>
        <v>0.645621428571429</v>
      </c>
      <c r="AV515" s="451" t="n">
        <f aca="false">1-AH515/Y515</f>
        <v>0.805978459291712</v>
      </c>
      <c r="AW515" s="756" t="n">
        <f aca="false">1-AI515/Z515</f>
        <v>0.799288061336254</v>
      </c>
    </row>
    <row r="516" customFormat="false" ht="15.6" hidden="false" customHeight="false" outlineLevel="0" collapsed="false">
      <c r="A516" s="742" t="n">
        <v>43998</v>
      </c>
      <c r="B516" s="516" t="n">
        <v>1320</v>
      </c>
      <c r="C516" s="404" t="n">
        <v>5.23</v>
      </c>
      <c r="D516" s="407" t="n">
        <f aca="false">E516/2.9</f>
        <v>3348.62068965517</v>
      </c>
      <c r="E516" s="406" t="n">
        <v>9711</v>
      </c>
      <c r="F516" s="406" t="n">
        <v>4182</v>
      </c>
      <c r="G516" s="688"/>
      <c r="H516" s="404"/>
      <c r="I516" s="405"/>
      <c r="J516" s="406"/>
      <c r="K516" s="406"/>
      <c r="L516" s="408"/>
      <c r="M516" s="408"/>
      <c r="N516" s="408"/>
      <c r="O516" s="409"/>
      <c r="P516" s="550"/>
      <c r="Q516" s="439"/>
      <c r="R516" s="440"/>
      <c r="S516" s="406"/>
      <c r="T516" s="406"/>
      <c r="U516" s="668"/>
      <c r="V516" s="451"/>
      <c r="W516" s="743" t="n">
        <f aca="false">G516+B516</f>
        <v>1320</v>
      </c>
      <c r="X516" s="451" t="n">
        <f aca="false">W516/$W$6</f>
        <v>0.528</v>
      </c>
      <c r="Y516" s="743" t="n">
        <f aca="false">Z516/2.9</f>
        <v>3348.62068965517</v>
      </c>
      <c r="Z516" s="743" t="n">
        <f aca="false">E516</f>
        <v>9711</v>
      </c>
      <c r="AA516" s="744" t="n">
        <f aca="false">B516*E516/1000</f>
        <v>12818.52</v>
      </c>
      <c r="AB516" s="451" t="n">
        <f aca="false">AA516/$AA$6</f>
        <v>0.569712</v>
      </c>
      <c r="AC516" s="440" t="n">
        <v>38</v>
      </c>
      <c r="AD516" s="465"/>
      <c r="AE516" s="550" t="n">
        <v>1895</v>
      </c>
      <c r="AF516" s="550" t="n">
        <v>1925</v>
      </c>
      <c r="AG516" s="465" t="n">
        <v>7.56</v>
      </c>
      <c r="AH516" s="440" t="n">
        <v>726</v>
      </c>
      <c r="AI516" s="744" t="n">
        <f aca="false">AH516*3</f>
        <v>2178</v>
      </c>
      <c r="AJ516" s="550" t="n">
        <v>4660</v>
      </c>
      <c r="AK516" s="440"/>
      <c r="AL516" s="458" t="n">
        <v>16</v>
      </c>
      <c r="AM516" s="465" t="n">
        <v>9.53</v>
      </c>
      <c r="AN516" s="465" t="n">
        <v>33.67</v>
      </c>
      <c r="AO516" s="458" t="n">
        <v>16.2</v>
      </c>
      <c r="AP516" s="458" t="n">
        <v>3.8</v>
      </c>
      <c r="AQ516" s="550"/>
      <c r="AR516" s="745"/>
      <c r="AS516" s="596" t="n">
        <f aca="false">4000/W516*24</f>
        <v>72.7272727272727</v>
      </c>
      <c r="AT516" s="745" t="n">
        <f aca="false">AA516/4000</f>
        <v>3.20463</v>
      </c>
      <c r="AU516" s="746" t="n">
        <f aca="false">AT516/$AT$6</f>
        <v>0.572255357142857</v>
      </c>
      <c r="AV516" s="451" t="n">
        <f aca="false">1-AH516/Y516</f>
        <v>0.783194315724436</v>
      </c>
      <c r="AW516" s="756" t="n">
        <f aca="false">1-AI516/Z516</f>
        <v>0.775718257645969</v>
      </c>
    </row>
    <row r="517" customFormat="false" ht="15.6" hidden="false" customHeight="false" outlineLevel="0" collapsed="false">
      <c r="A517" s="742" t="n">
        <v>43999</v>
      </c>
      <c r="B517" s="516" t="n">
        <v>1320</v>
      </c>
      <c r="C517" s="404" t="n">
        <v>5.04</v>
      </c>
      <c r="D517" s="407" t="n">
        <f aca="false">E517/2.9</f>
        <v>3119.31034482759</v>
      </c>
      <c r="E517" s="406" t="n">
        <v>9046</v>
      </c>
      <c r="F517" s="406" t="n">
        <v>4050</v>
      </c>
      <c r="G517" s="688"/>
      <c r="H517" s="404"/>
      <c r="I517" s="405"/>
      <c r="J517" s="406"/>
      <c r="K517" s="406"/>
      <c r="L517" s="408"/>
      <c r="M517" s="408"/>
      <c r="N517" s="408"/>
      <c r="O517" s="409"/>
      <c r="P517" s="550"/>
      <c r="Q517" s="439"/>
      <c r="R517" s="406"/>
      <c r="S517" s="406"/>
      <c r="T517" s="406"/>
      <c r="U517" s="668"/>
      <c r="V517" s="451"/>
      <c r="W517" s="743" t="n">
        <f aca="false">G517+B517</f>
        <v>1320</v>
      </c>
      <c r="X517" s="451" t="n">
        <f aca="false">W517/$W$6</f>
        <v>0.528</v>
      </c>
      <c r="Y517" s="743" t="n">
        <f aca="false">Z517/2.9</f>
        <v>3119.31034482759</v>
      </c>
      <c r="Z517" s="743" t="n">
        <f aca="false">E517</f>
        <v>9046</v>
      </c>
      <c r="AA517" s="744" t="n">
        <f aca="false">B517*E517/1000</f>
        <v>11940.72</v>
      </c>
      <c r="AB517" s="451" t="n">
        <f aca="false">AA517/$AA$6</f>
        <v>0.530698666666667</v>
      </c>
      <c r="AC517" s="440" t="n">
        <v>38</v>
      </c>
      <c r="AD517" s="465"/>
      <c r="AE517" s="550" t="n">
        <v>1920</v>
      </c>
      <c r="AF517" s="550" t="n">
        <v>1985</v>
      </c>
      <c r="AG517" s="465" t="n">
        <v>7.39</v>
      </c>
      <c r="AH517" s="440" t="n">
        <v>723</v>
      </c>
      <c r="AI517" s="744" t="n">
        <f aca="false">AH517*3</f>
        <v>2169</v>
      </c>
      <c r="AJ517" s="550" t="n">
        <v>4660</v>
      </c>
      <c r="AK517" s="440"/>
      <c r="AL517" s="458" t="n">
        <v>18</v>
      </c>
      <c r="AM517" s="465" t="n">
        <v>9.24</v>
      </c>
      <c r="AN517" s="465" t="n">
        <v>33.56</v>
      </c>
      <c r="AO517" s="458" t="n">
        <v>11.7</v>
      </c>
      <c r="AP517" s="458" t="n">
        <v>5</v>
      </c>
      <c r="AQ517" s="550"/>
      <c r="AR517" s="745"/>
      <c r="AS517" s="596" t="n">
        <f aca="false">4000/W517*24</f>
        <v>72.7272727272727</v>
      </c>
      <c r="AT517" s="745" t="n">
        <f aca="false">AA517/4000</f>
        <v>2.98518</v>
      </c>
      <c r="AU517" s="746" t="n">
        <f aca="false">AT517/$AT$6</f>
        <v>0.533067857142857</v>
      </c>
      <c r="AV517" s="451" t="n">
        <f aca="false">1-AH517/Y517</f>
        <v>0.768217996904709</v>
      </c>
      <c r="AW517" s="756" t="n">
        <f aca="false">1-AI517/Z517</f>
        <v>0.760225514039354</v>
      </c>
    </row>
    <row r="518" customFormat="false" ht="15.6" hidden="false" customHeight="false" outlineLevel="0" collapsed="false">
      <c r="A518" s="742" t="n">
        <v>44000</v>
      </c>
      <c r="B518" s="516" t="n">
        <v>1320</v>
      </c>
      <c r="C518" s="404" t="n">
        <v>5.27</v>
      </c>
      <c r="D518" s="407" t="n">
        <f aca="false">E518/2.9</f>
        <v>3566.20689655172</v>
      </c>
      <c r="E518" s="406" t="n">
        <v>10342</v>
      </c>
      <c r="F518" s="406" t="n">
        <v>4810</v>
      </c>
      <c r="G518" s="688"/>
      <c r="H518" s="404"/>
      <c r="I518" s="405"/>
      <c r="J518" s="406"/>
      <c r="K518" s="406"/>
      <c r="L518" s="408"/>
      <c r="M518" s="408"/>
      <c r="N518" s="408"/>
      <c r="O518" s="409"/>
      <c r="P518" s="550"/>
      <c r="Q518" s="439"/>
      <c r="R518" s="406"/>
      <c r="S518" s="406"/>
      <c r="T518" s="406"/>
      <c r="U518" s="668"/>
      <c r="V518" s="451"/>
      <c r="W518" s="743" t="n">
        <f aca="false">G518+B518</f>
        <v>1320</v>
      </c>
      <c r="X518" s="451" t="n">
        <f aca="false">W518/$W$6</f>
        <v>0.528</v>
      </c>
      <c r="Y518" s="743" t="n">
        <f aca="false">Z518/2.9</f>
        <v>3566.20689655172</v>
      </c>
      <c r="Z518" s="743" t="n">
        <f aca="false">E518</f>
        <v>10342</v>
      </c>
      <c r="AA518" s="744" t="n">
        <f aca="false">B518*E518/1000</f>
        <v>13651.44</v>
      </c>
      <c r="AB518" s="451" t="n">
        <f aca="false">AA518/$AA$6</f>
        <v>0.606730666666667</v>
      </c>
      <c r="AC518" s="440" t="n">
        <v>38</v>
      </c>
      <c r="AD518" s="465"/>
      <c r="AE518" s="550" t="n">
        <v>1929</v>
      </c>
      <c r="AF518" s="550" t="n">
        <v>1976</v>
      </c>
      <c r="AG518" s="465" t="n">
        <v>7.49</v>
      </c>
      <c r="AH518" s="440" t="n">
        <v>745</v>
      </c>
      <c r="AI518" s="744" t="n">
        <f aca="false">AH518*3</f>
        <v>2235</v>
      </c>
      <c r="AJ518" s="550" t="n">
        <v>4560</v>
      </c>
      <c r="AK518" s="440"/>
      <c r="AL518" s="458" t="n">
        <v>18</v>
      </c>
      <c r="AM518" s="465" t="n">
        <v>9.31</v>
      </c>
      <c r="AN518" s="465" t="n">
        <v>33.8</v>
      </c>
      <c r="AO518" s="458" t="n">
        <v>13.6</v>
      </c>
      <c r="AP518" s="458" t="n">
        <v>5.4</v>
      </c>
      <c r="AQ518" s="550"/>
      <c r="AR518" s="745"/>
      <c r="AS518" s="596" t="n">
        <f aca="false">4000/W518*24</f>
        <v>72.7272727272727</v>
      </c>
      <c r="AT518" s="745" t="n">
        <f aca="false">AA518/4000</f>
        <v>3.41286</v>
      </c>
      <c r="AU518" s="746" t="n">
        <f aca="false">AT518/$AT$6</f>
        <v>0.609439285714286</v>
      </c>
      <c r="AV518" s="451" t="n">
        <f aca="false">1-AH518/Y518</f>
        <v>0.791094565847998</v>
      </c>
      <c r="AW518" s="756" t="n">
        <f aca="false">1-AI518/Z518</f>
        <v>0.783890930187585</v>
      </c>
    </row>
    <row r="519" customFormat="false" ht="15.6" hidden="false" customHeight="false" outlineLevel="0" collapsed="false">
      <c r="A519" s="742" t="n">
        <v>44001</v>
      </c>
      <c r="B519" s="516" t="n">
        <v>1320</v>
      </c>
      <c r="C519" s="404" t="n">
        <v>5.1</v>
      </c>
      <c r="D519" s="407" t="n">
        <f aca="false">E519/2.9</f>
        <v>3419.65517241379</v>
      </c>
      <c r="E519" s="406" t="n">
        <v>9917</v>
      </c>
      <c r="F519" s="406" t="n">
        <v>3815</v>
      </c>
      <c r="G519" s="688"/>
      <c r="H519" s="404"/>
      <c r="I519" s="405"/>
      <c r="J519" s="406"/>
      <c r="K519" s="406"/>
      <c r="L519" s="408"/>
      <c r="M519" s="408"/>
      <c r="N519" s="408"/>
      <c r="O519" s="409"/>
      <c r="P519" s="550"/>
      <c r="Q519" s="439"/>
      <c r="R519" s="406"/>
      <c r="S519" s="406"/>
      <c r="T519" s="406"/>
      <c r="U519" s="668"/>
      <c r="V519" s="451"/>
      <c r="W519" s="743" t="n">
        <f aca="false">G519+B519</f>
        <v>1320</v>
      </c>
      <c r="X519" s="451" t="n">
        <f aca="false">W519/$W$6</f>
        <v>0.528</v>
      </c>
      <c r="Y519" s="743" t="n">
        <f aca="false">Z519/2.9</f>
        <v>3419.65517241379</v>
      </c>
      <c r="Z519" s="743" t="n">
        <f aca="false">E519</f>
        <v>9917</v>
      </c>
      <c r="AA519" s="744" t="n">
        <f aca="false">B519*E519/1000</f>
        <v>13090.44</v>
      </c>
      <c r="AB519" s="451" t="n">
        <f aca="false">AA519/$AA$6</f>
        <v>0.581797333333333</v>
      </c>
      <c r="AC519" s="440" t="n">
        <v>38</v>
      </c>
      <c r="AD519" s="465"/>
      <c r="AE519" s="550" t="n">
        <v>1932</v>
      </c>
      <c r="AF519" s="550" t="n">
        <v>1947</v>
      </c>
      <c r="AG519" s="465" t="n">
        <v>7.5</v>
      </c>
      <c r="AH519" s="440" t="n">
        <v>733</v>
      </c>
      <c r="AI519" s="744" t="n">
        <f aca="false">AH519*3</f>
        <v>2199</v>
      </c>
      <c r="AJ519" s="550" t="n">
        <v>4630</v>
      </c>
      <c r="AK519" s="440"/>
      <c r="AL519" s="458" t="n">
        <v>16</v>
      </c>
      <c r="AM519" s="465" t="n">
        <v>9.15</v>
      </c>
      <c r="AN519" s="465" t="n">
        <v>35.2</v>
      </c>
      <c r="AO519" s="458" t="n">
        <v>16.7</v>
      </c>
      <c r="AP519" s="458" t="n">
        <v>6.5</v>
      </c>
      <c r="AQ519" s="550"/>
      <c r="AR519" s="745"/>
      <c r="AS519" s="596" t="n">
        <f aca="false">4000/W519*24</f>
        <v>72.7272727272727</v>
      </c>
      <c r="AT519" s="745" t="n">
        <f aca="false">AA519/4000</f>
        <v>3.27261</v>
      </c>
      <c r="AU519" s="746" t="n">
        <f aca="false">AT519/$AT$6</f>
        <v>0.584394642857143</v>
      </c>
      <c r="AV519" s="451" t="n">
        <f aca="false">1-AH519/Y519</f>
        <v>0.785650902490673</v>
      </c>
      <c r="AW519" s="756" t="n">
        <f aca="false">1-AI519/Z519</f>
        <v>0.778259554300696</v>
      </c>
    </row>
    <row r="520" customFormat="false" ht="15.6" hidden="false" customHeight="false" outlineLevel="0" collapsed="false">
      <c r="A520" s="742" t="n">
        <v>44002</v>
      </c>
      <c r="B520" s="516" t="n">
        <v>1320</v>
      </c>
      <c r="C520" s="404" t="n">
        <v>5.25</v>
      </c>
      <c r="D520" s="407" t="n">
        <f aca="false">E520/2.9</f>
        <v>4001.72413793103</v>
      </c>
      <c r="E520" s="406" t="n">
        <v>11605</v>
      </c>
      <c r="F520" s="406" t="n">
        <v>4563</v>
      </c>
      <c r="G520" s="688"/>
      <c r="H520" s="404"/>
      <c r="I520" s="405"/>
      <c r="J520" s="406"/>
      <c r="K520" s="406"/>
      <c r="L520" s="408"/>
      <c r="M520" s="408"/>
      <c r="N520" s="408"/>
      <c r="O520" s="409"/>
      <c r="P520" s="550"/>
      <c r="Q520" s="439"/>
      <c r="R520" s="406"/>
      <c r="S520" s="406"/>
      <c r="T520" s="406"/>
      <c r="U520" s="668"/>
      <c r="V520" s="451"/>
      <c r="W520" s="743" t="n">
        <f aca="false">G520+B520</f>
        <v>1320</v>
      </c>
      <c r="X520" s="451" t="n">
        <f aca="false">W520/$W$6</f>
        <v>0.528</v>
      </c>
      <c r="Y520" s="743" t="n">
        <f aca="false">Z520/2.9</f>
        <v>4001.72413793103</v>
      </c>
      <c r="Z520" s="743" t="n">
        <f aca="false">E520</f>
        <v>11605</v>
      </c>
      <c r="AA520" s="744" t="n">
        <f aca="false">B520*E520/1000</f>
        <v>15318.6</v>
      </c>
      <c r="AB520" s="451" t="n">
        <f aca="false">AA520/$AA$6</f>
        <v>0.680826666666667</v>
      </c>
      <c r="AC520" s="440" t="n">
        <v>38</v>
      </c>
      <c r="AD520" s="465"/>
      <c r="AE520" s="550" t="n">
        <v>1851</v>
      </c>
      <c r="AF520" s="550" t="n">
        <v>1836</v>
      </c>
      <c r="AG520" s="465" t="n">
        <v>7.51</v>
      </c>
      <c r="AH520" s="440" t="n">
        <v>721</v>
      </c>
      <c r="AI520" s="744" t="n">
        <f aca="false">AH520*3</f>
        <v>2163</v>
      </c>
      <c r="AJ520" s="550" t="n">
        <v>5110</v>
      </c>
      <c r="AK520" s="440"/>
      <c r="AL520" s="458" t="n">
        <v>18</v>
      </c>
      <c r="AM520" s="465" t="n">
        <v>9.11</v>
      </c>
      <c r="AN520" s="465" t="n">
        <v>34.55</v>
      </c>
      <c r="AO520" s="458" t="n">
        <v>18.7</v>
      </c>
      <c r="AP520" s="458" t="n">
        <v>5.2</v>
      </c>
      <c r="AQ520" s="550"/>
      <c r="AR520" s="745"/>
      <c r="AS520" s="596" t="n">
        <f aca="false">4000/W520*24</f>
        <v>72.7272727272727</v>
      </c>
      <c r="AT520" s="745" t="n">
        <f aca="false">AA520/4000</f>
        <v>3.82965</v>
      </c>
      <c r="AU520" s="746" t="n">
        <f aca="false">AT520/$AT$6</f>
        <v>0.683866071428571</v>
      </c>
      <c r="AV520" s="451" t="n">
        <f aca="false">1-AH520/Y520</f>
        <v>0.819827660491168</v>
      </c>
      <c r="AW520" s="756" t="n">
        <f aca="false">1-AI520/Z520</f>
        <v>0.81361482119776</v>
      </c>
    </row>
    <row r="521" customFormat="false" ht="15.6" hidden="false" customHeight="false" outlineLevel="0" collapsed="false">
      <c r="A521" s="749" t="n">
        <v>44003</v>
      </c>
      <c r="B521" s="487" t="n">
        <v>1320</v>
      </c>
      <c r="C521" s="489" t="n">
        <v>5</v>
      </c>
      <c r="D521" s="750" t="n">
        <f aca="false">E521/2.9</f>
        <v>3543.79310344828</v>
      </c>
      <c r="E521" s="491" t="n">
        <v>10277</v>
      </c>
      <c r="F521" s="491" t="n">
        <v>3011</v>
      </c>
      <c r="G521" s="690"/>
      <c r="H521" s="489"/>
      <c r="I521" s="490"/>
      <c r="J521" s="491"/>
      <c r="K521" s="491"/>
      <c r="L521" s="492"/>
      <c r="M521" s="492"/>
      <c r="N521" s="492"/>
      <c r="O521" s="493"/>
      <c r="P521" s="551"/>
      <c r="Q521" s="494"/>
      <c r="R521" s="495"/>
      <c r="S521" s="491"/>
      <c r="T521" s="491"/>
      <c r="U521" s="678"/>
      <c r="V521" s="500"/>
      <c r="W521" s="751" t="n">
        <f aca="false">G521+B521</f>
        <v>1320</v>
      </c>
      <c r="X521" s="500" t="n">
        <f aca="false">W521/$W$6</f>
        <v>0.528</v>
      </c>
      <c r="Y521" s="751" t="n">
        <f aca="false">Z521/2.9</f>
        <v>3543.79310344828</v>
      </c>
      <c r="Z521" s="751" t="n">
        <f aca="false">E521</f>
        <v>10277</v>
      </c>
      <c r="AA521" s="551" t="n">
        <f aca="false">B521*E521/1000</f>
        <v>13565.64</v>
      </c>
      <c r="AB521" s="500" t="n">
        <f aca="false">AA521/$AA$6</f>
        <v>0.602917333333333</v>
      </c>
      <c r="AC521" s="495" t="n">
        <v>38</v>
      </c>
      <c r="AD521" s="508"/>
      <c r="AE521" s="551" t="n">
        <v>1952</v>
      </c>
      <c r="AF521" s="551" t="n">
        <v>1947</v>
      </c>
      <c r="AG521" s="508" t="n">
        <v>7.4</v>
      </c>
      <c r="AH521" s="495" t="n">
        <v>715</v>
      </c>
      <c r="AI521" s="551" t="n">
        <f aca="false">AH521*3</f>
        <v>2145</v>
      </c>
      <c r="AJ521" s="551" t="n">
        <v>4590</v>
      </c>
      <c r="AK521" s="495"/>
      <c r="AL521" s="504" t="n">
        <v>15</v>
      </c>
      <c r="AM521" s="508" t="n">
        <v>9.17</v>
      </c>
      <c r="AN521" s="508" t="n">
        <v>34.32</v>
      </c>
      <c r="AO521" s="504" t="n">
        <v>19.7</v>
      </c>
      <c r="AP521" s="504" t="n">
        <v>6.6</v>
      </c>
      <c r="AQ521" s="551"/>
      <c r="AR521" s="508"/>
      <c r="AS521" s="495" t="n">
        <f aca="false">4000/W521*24</f>
        <v>72.7272727272727</v>
      </c>
      <c r="AT521" s="508" t="n">
        <f aca="false">AA521/4000</f>
        <v>3.39141</v>
      </c>
      <c r="AU521" s="752" t="n">
        <f aca="false">AT521/$AT$6</f>
        <v>0.605608928571429</v>
      </c>
      <c r="AV521" s="500" t="n">
        <f aca="false">1-AH521/Y521</f>
        <v>0.798238785637832</v>
      </c>
      <c r="AW521" s="757" t="n">
        <f aca="false">1-AI521/Z521</f>
        <v>0.791281502383964</v>
      </c>
    </row>
    <row r="522" customFormat="false" ht="15.6" hidden="false" customHeight="false" outlineLevel="0" collapsed="false">
      <c r="A522" s="742" t="n">
        <v>44004</v>
      </c>
      <c r="B522" s="516" t="n">
        <v>1320</v>
      </c>
      <c r="C522" s="404" t="n">
        <v>5.02</v>
      </c>
      <c r="D522" s="407" t="n">
        <f aca="false">E522/2.9</f>
        <v>3172.41379310345</v>
      </c>
      <c r="E522" s="406" t="n">
        <v>9200</v>
      </c>
      <c r="F522" s="406" t="n">
        <v>3790</v>
      </c>
      <c r="G522" s="688"/>
      <c r="H522" s="404"/>
      <c r="I522" s="405"/>
      <c r="J522" s="406"/>
      <c r="K522" s="406"/>
      <c r="L522" s="408"/>
      <c r="M522" s="408"/>
      <c r="N522" s="408"/>
      <c r="O522" s="409"/>
      <c r="P522" s="550"/>
      <c r="Q522" s="439"/>
      <c r="R522" s="440"/>
      <c r="S522" s="406"/>
      <c r="T522" s="406"/>
      <c r="U522" s="668"/>
      <c r="V522" s="451"/>
      <c r="W522" s="743" t="n">
        <f aca="false">G522+B522</f>
        <v>1320</v>
      </c>
      <c r="X522" s="451" t="n">
        <f aca="false">W522/$W$6</f>
        <v>0.528</v>
      </c>
      <c r="Y522" s="743" t="n">
        <f aca="false">Z522/2.9</f>
        <v>3172.41379310345</v>
      </c>
      <c r="Z522" s="743" t="n">
        <f aca="false">E522</f>
        <v>9200</v>
      </c>
      <c r="AA522" s="744" t="n">
        <f aca="false">B522*E522/1000</f>
        <v>12144</v>
      </c>
      <c r="AB522" s="451" t="n">
        <f aca="false">AA522/$AA$6</f>
        <v>0.539733333333333</v>
      </c>
      <c r="AC522" s="440" t="n">
        <v>38</v>
      </c>
      <c r="AD522" s="465"/>
      <c r="AE522" s="550" t="n">
        <v>1982</v>
      </c>
      <c r="AF522" s="550" t="n">
        <v>1945</v>
      </c>
      <c r="AG522" s="465" t="n">
        <v>7.46</v>
      </c>
      <c r="AH522" s="440" t="n">
        <v>710</v>
      </c>
      <c r="AI522" s="744" t="n">
        <f aca="false">AH522*3</f>
        <v>2130</v>
      </c>
      <c r="AJ522" s="550" t="n">
        <v>4720</v>
      </c>
      <c r="AK522" s="440"/>
      <c r="AL522" s="458" t="n">
        <v>14</v>
      </c>
      <c r="AM522" s="465" t="n">
        <v>8.97</v>
      </c>
      <c r="AN522" s="465" t="n">
        <v>34.77</v>
      </c>
      <c r="AO522" s="458" t="n">
        <v>16.1</v>
      </c>
      <c r="AP522" s="458" t="n">
        <v>6</v>
      </c>
      <c r="AQ522" s="550"/>
      <c r="AR522" s="745"/>
      <c r="AS522" s="596" t="n">
        <f aca="false">4000/W522*24</f>
        <v>72.7272727272727</v>
      </c>
      <c r="AT522" s="745" t="n">
        <f aca="false">AA522/4000</f>
        <v>3.036</v>
      </c>
      <c r="AU522" s="746" t="n">
        <f aca="false">AT522/$AT$6</f>
        <v>0.542142857142857</v>
      </c>
      <c r="AV522" s="451" t="n">
        <f aca="false">1-AH522/Y522</f>
        <v>0.776195652173913</v>
      </c>
      <c r="AW522" s="756" t="n">
        <f aca="false">1-AI522/Z522</f>
        <v>0.768478260869565</v>
      </c>
    </row>
    <row r="523" customFormat="false" ht="15.6" hidden="false" customHeight="false" outlineLevel="0" collapsed="false">
      <c r="A523" s="742" t="n">
        <v>44005</v>
      </c>
      <c r="B523" s="516" t="n">
        <v>1320</v>
      </c>
      <c r="C523" s="404" t="n">
        <v>5.47</v>
      </c>
      <c r="D523" s="407" t="n">
        <f aca="false">E523/2.9</f>
        <v>3220.34482758621</v>
      </c>
      <c r="E523" s="406" t="n">
        <v>9339</v>
      </c>
      <c r="F523" s="406" t="n">
        <v>4432</v>
      </c>
      <c r="G523" s="688"/>
      <c r="H523" s="404"/>
      <c r="I523" s="405"/>
      <c r="J523" s="406"/>
      <c r="K523" s="406"/>
      <c r="L523" s="408"/>
      <c r="M523" s="408"/>
      <c r="N523" s="408"/>
      <c r="O523" s="409"/>
      <c r="P523" s="550"/>
      <c r="Q523" s="439"/>
      <c r="R523" s="440"/>
      <c r="S523" s="406"/>
      <c r="T523" s="406"/>
      <c r="U523" s="668"/>
      <c r="V523" s="451"/>
      <c r="W523" s="743" t="n">
        <f aca="false">G523+B523</f>
        <v>1320</v>
      </c>
      <c r="X523" s="451" t="n">
        <f aca="false">W523/$W$6</f>
        <v>0.528</v>
      </c>
      <c r="Y523" s="743" t="n">
        <f aca="false">Z523/2.9</f>
        <v>3220.34482758621</v>
      </c>
      <c r="Z523" s="743" t="n">
        <f aca="false">E523</f>
        <v>9339</v>
      </c>
      <c r="AA523" s="744" t="n">
        <f aca="false">B523*E523/1000</f>
        <v>12327.48</v>
      </c>
      <c r="AB523" s="451" t="n">
        <f aca="false">AA523/$AA$6</f>
        <v>0.547888</v>
      </c>
      <c r="AC523" s="440" t="n">
        <v>38</v>
      </c>
      <c r="AD523" s="465"/>
      <c r="AE523" s="550" t="n">
        <v>1903</v>
      </c>
      <c r="AF523" s="550" t="n">
        <v>1926</v>
      </c>
      <c r="AG523" s="465" t="n">
        <v>7.47</v>
      </c>
      <c r="AH523" s="440" t="n">
        <v>702</v>
      </c>
      <c r="AI523" s="744" t="n">
        <f aca="false">AH523*3</f>
        <v>2106</v>
      </c>
      <c r="AJ523" s="550" t="n">
        <v>4610</v>
      </c>
      <c r="AK523" s="440"/>
      <c r="AL523" s="458" t="n">
        <v>10</v>
      </c>
      <c r="AM523" s="465" t="n">
        <v>8.55</v>
      </c>
      <c r="AN523" s="465" t="n">
        <v>35.3</v>
      </c>
      <c r="AO523" s="458" t="n">
        <v>16.1</v>
      </c>
      <c r="AP523" s="458" t="n">
        <v>5.6</v>
      </c>
      <c r="AQ523" s="550"/>
      <c r="AR523" s="745"/>
      <c r="AS523" s="596" t="n">
        <f aca="false">4000/W523*24</f>
        <v>72.7272727272727</v>
      </c>
      <c r="AT523" s="745" t="n">
        <f aca="false">AA523/4000</f>
        <v>3.08187</v>
      </c>
      <c r="AU523" s="746" t="n">
        <f aca="false">AT523/$AT$6</f>
        <v>0.550333928571429</v>
      </c>
      <c r="AV523" s="451" t="n">
        <f aca="false">1-AH523/Y523</f>
        <v>0.782010921940251</v>
      </c>
      <c r="AW523" s="756" t="n">
        <f aca="false">1-AI523/Z523</f>
        <v>0.77449405717957</v>
      </c>
    </row>
    <row r="524" customFormat="false" ht="15.6" hidden="false" customHeight="false" outlineLevel="0" collapsed="false">
      <c r="A524" s="742" t="n">
        <v>44006</v>
      </c>
      <c r="B524" s="516" t="n">
        <v>1320</v>
      </c>
      <c r="C524" s="404" t="n">
        <v>5.21</v>
      </c>
      <c r="D524" s="407" t="n">
        <f aca="false">E524/2.9</f>
        <v>3305.51724137931</v>
      </c>
      <c r="E524" s="406" t="n">
        <v>9586</v>
      </c>
      <c r="F524" s="406" t="n">
        <v>4029</v>
      </c>
      <c r="G524" s="688"/>
      <c r="H524" s="404"/>
      <c r="I524" s="405"/>
      <c r="J524" s="406"/>
      <c r="K524" s="406"/>
      <c r="L524" s="408"/>
      <c r="M524" s="408"/>
      <c r="N524" s="408"/>
      <c r="O524" s="409"/>
      <c r="P524" s="550"/>
      <c r="Q524" s="439"/>
      <c r="R524" s="406"/>
      <c r="S524" s="406"/>
      <c r="T524" s="406"/>
      <c r="U524" s="668"/>
      <c r="V524" s="451"/>
      <c r="W524" s="743" t="n">
        <f aca="false">G524+B524</f>
        <v>1320</v>
      </c>
      <c r="X524" s="451" t="n">
        <f aca="false">W524/$W$6</f>
        <v>0.528</v>
      </c>
      <c r="Y524" s="743" t="n">
        <f aca="false">Z524/2.9</f>
        <v>3305.51724137931</v>
      </c>
      <c r="Z524" s="743" t="n">
        <f aca="false">E524</f>
        <v>9586</v>
      </c>
      <c r="AA524" s="744" t="n">
        <f aca="false">B524*E524/1000</f>
        <v>12653.52</v>
      </c>
      <c r="AB524" s="451" t="n">
        <f aca="false">AA524/$AA$6</f>
        <v>0.562378666666667</v>
      </c>
      <c r="AC524" s="440" t="n">
        <v>38</v>
      </c>
      <c r="AD524" s="465"/>
      <c r="AE524" s="550" t="n">
        <v>1912</v>
      </c>
      <c r="AF524" s="550" t="n">
        <v>1908</v>
      </c>
      <c r="AG524" s="465" t="n">
        <v>7.35</v>
      </c>
      <c r="AH524" s="440" t="n">
        <v>732</v>
      </c>
      <c r="AI524" s="744" t="n">
        <f aca="false">AH524*3</f>
        <v>2196</v>
      </c>
      <c r="AJ524" s="550" t="n">
        <v>4830</v>
      </c>
      <c r="AK524" s="440"/>
      <c r="AL524" s="458" t="n">
        <v>12</v>
      </c>
      <c r="AM524" s="465" t="n">
        <v>8.7</v>
      </c>
      <c r="AN524" s="465" t="n">
        <v>37.33</v>
      </c>
      <c r="AO524" s="458" t="n">
        <v>18.3</v>
      </c>
      <c r="AP524" s="458" t="n">
        <v>5.8</v>
      </c>
      <c r="AQ524" s="550"/>
      <c r="AR524" s="745"/>
      <c r="AS524" s="596" t="n">
        <f aca="false">4000/W524*24</f>
        <v>72.7272727272727</v>
      </c>
      <c r="AT524" s="745" t="n">
        <f aca="false">AA524/4000</f>
        <v>3.16338</v>
      </c>
      <c r="AU524" s="746" t="n">
        <f aca="false">AT524/$AT$6</f>
        <v>0.564889285714286</v>
      </c>
      <c r="AV524" s="451" t="n">
        <f aca="false">1-AH524/Y524</f>
        <v>0.778552055080325</v>
      </c>
      <c r="AW524" s="756" t="n">
        <f aca="false">1-AI524/Z524</f>
        <v>0.770915919048613</v>
      </c>
    </row>
    <row r="525" customFormat="false" ht="15.6" hidden="false" customHeight="false" outlineLevel="0" collapsed="false">
      <c r="A525" s="742" t="n">
        <v>44007</v>
      </c>
      <c r="B525" s="516" t="n">
        <v>1320</v>
      </c>
      <c r="C525" s="404" t="n">
        <v>5.22</v>
      </c>
      <c r="D525" s="407" t="n">
        <f aca="false">E525/2.9</f>
        <v>3581.03448275862</v>
      </c>
      <c r="E525" s="406" t="n">
        <v>10385</v>
      </c>
      <c r="F525" s="406" t="n">
        <v>4016</v>
      </c>
      <c r="G525" s="688"/>
      <c r="H525" s="404"/>
      <c r="I525" s="405"/>
      <c r="J525" s="406"/>
      <c r="K525" s="406"/>
      <c r="L525" s="408"/>
      <c r="M525" s="408"/>
      <c r="N525" s="408"/>
      <c r="O525" s="409"/>
      <c r="P525" s="550"/>
      <c r="Q525" s="439"/>
      <c r="R525" s="406"/>
      <c r="S525" s="406"/>
      <c r="T525" s="406"/>
      <c r="U525" s="668"/>
      <c r="V525" s="451"/>
      <c r="W525" s="743" t="n">
        <f aca="false">G525+B525</f>
        <v>1320</v>
      </c>
      <c r="X525" s="451" t="n">
        <f aca="false">W525/$W$6</f>
        <v>0.528</v>
      </c>
      <c r="Y525" s="743" t="n">
        <f aca="false">Z525/2.9</f>
        <v>3581.03448275862</v>
      </c>
      <c r="Z525" s="743" t="n">
        <f aca="false">E525</f>
        <v>10385</v>
      </c>
      <c r="AA525" s="744" t="n">
        <f aca="false">B525*E525/1000</f>
        <v>13708.2</v>
      </c>
      <c r="AB525" s="451" t="n">
        <f aca="false">AA525/$AA$6</f>
        <v>0.609253333333333</v>
      </c>
      <c r="AC525" s="440" t="n">
        <v>38</v>
      </c>
      <c r="AD525" s="465"/>
      <c r="AE525" s="550" t="n">
        <v>1909</v>
      </c>
      <c r="AF525" s="550" t="n">
        <v>1918</v>
      </c>
      <c r="AG525" s="465" t="n">
        <v>7.38</v>
      </c>
      <c r="AH525" s="440" t="n">
        <v>719</v>
      </c>
      <c r="AI525" s="744" t="n">
        <f aca="false">AH525*3</f>
        <v>2157</v>
      </c>
      <c r="AJ525" s="550" t="n">
        <v>5090</v>
      </c>
      <c r="AK525" s="440"/>
      <c r="AL525" s="458" t="n">
        <v>16</v>
      </c>
      <c r="AM525" s="465" t="n">
        <v>8.31</v>
      </c>
      <c r="AN525" s="465" t="n">
        <v>38.89</v>
      </c>
      <c r="AO525" s="458" t="n">
        <v>17.8</v>
      </c>
      <c r="AP525" s="458" t="n">
        <v>5.6</v>
      </c>
      <c r="AQ525" s="550"/>
      <c r="AR525" s="745"/>
      <c r="AS525" s="596" t="n">
        <f aca="false">4000/W525*24</f>
        <v>72.7272727272727</v>
      </c>
      <c r="AT525" s="745" t="n">
        <f aca="false">AA525/4000</f>
        <v>3.42705</v>
      </c>
      <c r="AU525" s="746" t="n">
        <f aca="false">AT525/$AT$6</f>
        <v>0.611973214285714</v>
      </c>
      <c r="AV525" s="451" t="n">
        <f aca="false">1-AH525/Y525</f>
        <v>0.799220028887819</v>
      </c>
      <c r="AW525" s="756" t="n">
        <f aca="false">1-AI525/Z525</f>
        <v>0.792296581608089</v>
      </c>
    </row>
    <row r="526" customFormat="false" ht="15.6" hidden="false" customHeight="false" outlineLevel="0" collapsed="false">
      <c r="A526" s="742" t="n">
        <v>44008</v>
      </c>
      <c r="B526" s="516" t="n">
        <v>1320</v>
      </c>
      <c r="C526" s="404" t="n">
        <v>5.22</v>
      </c>
      <c r="D526" s="407" t="n">
        <f aca="false">E526/2.9</f>
        <v>3244.8275862069</v>
      </c>
      <c r="E526" s="406" t="n">
        <v>9410</v>
      </c>
      <c r="F526" s="406" t="n">
        <v>4211</v>
      </c>
      <c r="G526" s="688"/>
      <c r="H526" s="404"/>
      <c r="I526" s="405"/>
      <c r="J526" s="406"/>
      <c r="K526" s="406"/>
      <c r="L526" s="408"/>
      <c r="M526" s="408"/>
      <c r="N526" s="408"/>
      <c r="O526" s="409"/>
      <c r="P526" s="550"/>
      <c r="Q526" s="439"/>
      <c r="R526" s="406"/>
      <c r="S526" s="406"/>
      <c r="T526" s="406"/>
      <c r="U526" s="668"/>
      <c r="V526" s="451"/>
      <c r="W526" s="743" t="n">
        <f aca="false">G526+B526</f>
        <v>1320</v>
      </c>
      <c r="X526" s="451" t="n">
        <f aca="false">W526/$W$6</f>
        <v>0.528</v>
      </c>
      <c r="Y526" s="743" t="n">
        <f aca="false">Z526/2.9</f>
        <v>3244.8275862069</v>
      </c>
      <c r="Z526" s="743" t="n">
        <f aca="false">E526</f>
        <v>9410</v>
      </c>
      <c r="AA526" s="744" t="n">
        <f aca="false">B526*E526/1000</f>
        <v>12421.2</v>
      </c>
      <c r="AB526" s="451" t="n">
        <f aca="false">AA526/$AA$6</f>
        <v>0.552053333333333</v>
      </c>
      <c r="AC526" s="440" t="n">
        <v>38</v>
      </c>
      <c r="AD526" s="465"/>
      <c r="AE526" s="550" t="n">
        <v>2021</v>
      </c>
      <c r="AF526" s="550" t="n">
        <v>2010</v>
      </c>
      <c r="AG526" s="465" t="n">
        <v>7.4</v>
      </c>
      <c r="AH526" s="440" t="n">
        <v>720</v>
      </c>
      <c r="AI526" s="744" t="n">
        <f aca="false">AH526*3</f>
        <v>2160</v>
      </c>
      <c r="AJ526" s="550" t="n">
        <v>4240</v>
      </c>
      <c r="AK526" s="440"/>
      <c r="AL526" s="458" t="n">
        <v>15</v>
      </c>
      <c r="AM526" s="465" t="n">
        <v>8.21</v>
      </c>
      <c r="AN526" s="465" t="n">
        <v>39.45</v>
      </c>
      <c r="AO526" s="458" t="n">
        <v>18.4</v>
      </c>
      <c r="AP526" s="458" t="n">
        <v>6.4</v>
      </c>
      <c r="AQ526" s="550"/>
      <c r="AR526" s="745"/>
      <c r="AS526" s="596" t="n">
        <f aca="false">4000/W526*24</f>
        <v>72.7272727272727</v>
      </c>
      <c r="AT526" s="745" t="n">
        <f aca="false">AA526/4000</f>
        <v>3.1053</v>
      </c>
      <c r="AU526" s="746" t="n">
        <f aca="false">AT526/$AT$6</f>
        <v>0.554517857142857</v>
      </c>
      <c r="AV526" s="451" t="n">
        <f aca="false">1-AH526/Y526</f>
        <v>0.778108395324123</v>
      </c>
      <c r="AW526" s="756" t="n">
        <f aca="false">1-AI526/Z526</f>
        <v>0.770456960680127</v>
      </c>
    </row>
    <row r="527" customFormat="false" ht="15.6" hidden="false" customHeight="false" outlineLevel="0" collapsed="false">
      <c r="A527" s="742" t="n">
        <v>44009</v>
      </c>
      <c r="B527" s="516" t="n">
        <v>1320</v>
      </c>
      <c r="C527" s="404" t="n">
        <v>5.24</v>
      </c>
      <c r="D527" s="407" t="n">
        <f aca="false">E527/2.9</f>
        <v>3399.65517241379</v>
      </c>
      <c r="E527" s="406" t="n">
        <v>9859</v>
      </c>
      <c r="F527" s="406" t="n">
        <v>4129</v>
      </c>
      <c r="G527" s="688"/>
      <c r="H527" s="404"/>
      <c r="I527" s="405"/>
      <c r="J527" s="406"/>
      <c r="K527" s="406"/>
      <c r="L527" s="408"/>
      <c r="M527" s="408"/>
      <c r="N527" s="408"/>
      <c r="O527" s="409"/>
      <c r="P527" s="550"/>
      <c r="Q527" s="439"/>
      <c r="R527" s="406"/>
      <c r="S527" s="406"/>
      <c r="T527" s="406"/>
      <c r="U527" s="668"/>
      <c r="V527" s="451"/>
      <c r="W527" s="743" t="n">
        <f aca="false">G527+B527</f>
        <v>1320</v>
      </c>
      <c r="X527" s="451" t="n">
        <f aca="false">W527/$W$6</f>
        <v>0.528</v>
      </c>
      <c r="Y527" s="743" t="n">
        <f aca="false">Z527/2.9</f>
        <v>3399.65517241379</v>
      </c>
      <c r="Z527" s="743" t="n">
        <f aca="false">E527</f>
        <v>9859</v>
      </c>
      <c r="AA527" s="744" t="n">
        <f aca="false">B527*E527/1000</f>
        <v>13013.88</v>
      </c>
      <c r="AB527" s="451" t="n">
        <f aca="false">AA527/$AA$6</f>
        <v>0.578394666666667</v>
      </c>
      <c r="AC527" s="440" t="n">
        <v>38</v>
      </c>
      <c r="AD527" s="465"/>
      <c r="AE527" s="550" t="n">
        <v>1847</v>
      </c>
      <c r="AF527" s="550" t="n">
        <v>1856</v>
      </c>
      <c r="AG527" s="465" t="n">
        <v>7.48</v>
      </c>
      <c r="AH527" s="440" t="n">
        <v>739</v>
      </c>
      <c r="AI527" s="744" t="n">
        <f aca="false">AH527*3</f>
        <v>2217</v>
      </c>
      <c r="AJ527" s="550" t="n">
        <v>4560</v>
      </c>
      <c r="AK527" s="440"/>
      <c r="AL527" s="458" t="n">
        <v>15</v>
      </c>
      <c r="AM527" s="465" t="n">
        <v>8.23</v>
      </c>
      <c r="AN527" s="465" t="n">
        <v>41.25</v>
      </c>
      <c r="AO527" s="458" t="n">
        <v>17.9</v>
      </c>
      <c r="AP527" s="458" t="n">
        <v>5.2</v>
      </c>
      <c r="AQ527" s="550"/>
      <c r="AR527" s="745"/>
      <c r="AS527" s="596" t="n">
        <f aca="false">4000/W527*24</f>
        <v>72.7272727272727</v>
      </c>
      <c r="AT527" s="745" t="n">
        <f aca="false">AA527/4000</f>
        <v>3.25347</v>
      </c>
      <c r="AU527" s="746" t="n">
        <f aca="false">AT527/$AT$6</f>
        <v>0.580976785714286</v>
      </c>
      <c r="AV527" s="451" t="n">
        <f aca="false">1-AH527/Y527</f>
        <v>0.782625012678771</v>
      </c>
      <c r="AW527" s="756" t="n">
        <f aca="false">1-AI527/Z527</f>
        <v>0.775129323460797</v>
      </c>
    </row>
    <row r="528" customFormat="false" ht="15.6" hidden="false" customHeight="false" outlineLevel="0" collapsed="false">
      <c r="A528" s="749" t="n">
        <v>44010</v>
      </c>
      <c r="B528" s="487" t="n">
        <v>1320</v>
      </c>
      <c r="C528" s="489" t="n">
        <v>5.34</v>
      </c>
      <c r="D528" s="750" t="n">
        <f aca="false">E528/2.9</f>
        <v>2886.89655172414</v>
      </c>
      <c r="E528" s="491" t="n">
        <v>8372</v>
      </c>
      <c r="F528" s="491" t="n">
        <v>4394</v>
      </c>
      <c r="G528" s="690"/>
      <c r="H528" s="489"/>
      <c r="I528" s="490"/>
      <c r="J528" s="491"/>
      <c r="K528" s="491"/>
      <c r="L528" s="492"/>
      <c r="M528" s="492"/>
      <c r="N528" s="492"/>
      <c r="O528" s="493"/>
      <c r="P528" s="551"/>
      <c r="Q528" s="494"/>
      <c r="R528" s="495"/>
      <c r="S528" s="491"/>
      <c r="T528" s="491"/>
      <c r="U528" s="678"/>
      <c r="V528" s="500"/>
      <c r="W528" s="751" t="n">
        <f aca="false">G528+B528</f>
        <v>1320</v>
      </c>
      <c r="X528" s="500" t="n">
        <f aca="false">W528/$W$6</f>
        <v>0.528</v>
      </c>
      <c r="Y528" s="751" t="n">
        <f aca="false">Z528/2.9</f>
        <v>2886.89655172414</v>
      </c>
      <c r="Z528" s="751" t="n">
        <f aca="false">E528</f>
        <v>8372</v>
      </c>
      <c r="AA528" s="551" t="n">
        <f aca="false">B528*E528/1000</f>
        <v>11051.04</v>
      </c>
      <c r="AB528" s="500" t="n">
        <f aca="false">AA528/$AA$6</f>
        <v>0.491157333333333</v>
      </c>
      <c r="AC528" s="495" t="n">
        <v>38</v>
      </c>
      <c r="AD528" s="508"/>
      <c r="AE528" s="551" t="n">
        <v>1895</v>
      </c>
      <c r="AF528" s="551" t="n">
        <v>1905</v>
      </c>
      <c r="AG528" s="508" t="n">
        <v>7.44</v>
      </c>
      <c r="AH528" s="495" t="n">
        <v>734</v>
      </c>
      <c r="AI528" s="551" t="n">
        <f aca="false">AH528*3</f>
        <v>2202</v>
      </c>
      <c r="AJ528" s="551" t="n">
        <v>4890</v>
      </c>
      <c r="AK528" s="495"/>
      <c r="AL528" s="504" t="n">
        <v>12</v>
      </c>
      <c r="AM528" s="508" t="n">
        <v>8.25</v>
      </c>
      <c r="AN528" s="508" t="n">
        <v>44.82</v>
      </c>
      <c r="AO528" s="504" t="n">
        <v>16.7</v>
      </c>
      <c r="AP528" s="504" t="n">
        <v>6.1</v>
      </c>
      <c r="AQ528" s="551"/>
      <c r="AR528" s="508"/>
      <c r="AS528" s="495" t="n">
        <f aca="false">4000/W528*24</f>
        <v>72.7272727272727</v>
      </c>
      <c r="AT528" s="508" t="n">
        <f aca="false">AA528/4000</f>
        <v>2.76276</v>
      </c>
      <c r="AU528" s="752" t="n">
        <f aca="false">AT528/$AT$6</f>
        <v>0.49335</v>
      </c>
      <c r="AV528" s="500" t="n">
        <f aca="false">1-AH528/Y528</f>
        <v>0.745747730530339</v>
      </c>
      <c r="AW528" s="757" t="n">
        <f aca="false">1-AI528/Z528</f>
        <v>0.736980410893454</v>
      </c>
    </row>
    <row r="529" customFormat="false" ht="15.6" hidden="false" customHeight="false" outlineLevel="0" collapsed="false">
      <c r="A529" s="742" t="n">
        <v>44011</v>
      </c>
      <c r="B529" s="516" t="n">
        <v>1440</v>
      </c>
      <c r="C529" s="404" t="n">
        <v>5.15</v>
      </c>
      <c r="D529" s="407" t="n">
        <f aca="false">E529/2.9</f>
        <v>3279.65517241379</v>
      </c>
      <c r="E529" s="406" t="n">
        <v>9511</v>
      </c>
      <c r="F529" s="406" t="n">
        <v>4350</v>
      </c>
      <c r="G529" s="688"/>
      <c r="H529" s="404"/>
      <c r="I529" s="405"/>
      <c r="J529" s="406"/>
      <c r="K529" s="406"/>
      <c r="L529" s="408"/>
      <c r="M529" s="408"/>
      <c r="N529" s="408"/>
      <c r="O529" s="409"/>
      <c r="P529" s="550"/>
      <c r="Q529" s="439"/>
      <c r="R529" s="440"/>
      <c r="S529" s="406"/>
      <c r="T529" s="406"/>
      <c r="U529" s="668"/>
      <c r="V529" s="451"/>
      <c r="W529" s="743" t="n">
        <f aca="false">G529+B529</f>
        <v>1440</v>
      </c>
      <c r="X529" s="451" t="n">
        <f aca="false">W529/$W$6</f>
        <v>0.576</v>
      </c>
      <c r="Y529" s="743" t="n">
        <f aca="false">Z529/2.9</f>
        <v>3279.65517241379</v>
      </c>
      <c r="Z529" s="743" t="n">
        <f aca="false">E529</f>
        <v>9511</v>
      </c>
      <c r="AA529" s="744" t="n">
        <f aca="false">B529*E529/1000</f>
        <v>13695.84</v>
      </c>
      <c r="AB529" s="451" t="n">
        <f aca="false">AA529/$AA$6</f>
        <v>0.608704</v>
      </c>
      <c r="AC529" s="440" t="n">
        <v>38</v>
      </c>
      <c r="AD529" s="465"/>
      <c r="AE529" s="550" t="n">
        <v>1870</v>
      </c>
      <c r="AF529" s="550" t="n">
        <v>2092</v>
      </c>
      <c r="AG529" s="465" t="n">
        <v>7.45</v>
      </c>
      <c r="AH529" s="440" t="n">
        <v>725</v>
      </c>
      <c r="AI529" s="744" t="n">
        <f aca="false">AH529*3</f>
        <v>2175</v>
      </c>
      <c r="AJ529" s="550" t="n">
        <v>5160</v>
      </c>
      <c r="AK529" s="440"/>
      <c r="AL529" s="458" t="n">
        <v>12</v>
      </c>
      <c r="AM529" s="465" t="n">
        <v>8.38</v>
      </c>
      <c r="AN529" s="465" t="n">
        <v>44.31</v>
      </c>
      <c r="AO529" s="458" t="n">
        <v>15.9</v>
      </c>
      <c r="AP529" s="458" t="n">
        <v>6.3</v>
      </c>
      <c r="AQ529" s="550"/>
      <c r="AR529" s="745"/>
      <c r="AS529" s="596" t="n">
        <f aca="false">4000/W529*24</f>
        <v>66.6666666666667</v>
      </c>
      <c r="AT529" s="745" t="n">
        <f aca="false">AA529/4000</f>
        <v>3.42396</v>
      </c>
      <c r="AU529" s="746" t="n">
        <f aca="false">AT529/$AT$6</f>
        <v>0.611421428571429</v>
      </c>
      <c r="AV529" s="451" t="n">
        <f aca="false">1-AH529/Y529</f>
        <v>0.778940174534749</v>
      </c>
      <c r="AW529" s="756" t="n">
        <f aca="false">1-AI529/Z529</f>
        <v>0.771317421932499</v>
      </c>
    </row>
    <row r="530" customFormat="false" ht="15.6" hidden="false" customHeight="false" outlineLevel="0" collapsed="false">
      <c r="A530" s="742" t="n">
        <v>44012</v>
      </c>
      <c r="B530" s="516" t="n">
        <v>1440</v>
      </c>
      <c r="C530" s="404" t="n">
        <v>5.11</v>
      </c>
      <c r="D530" s="407" t="n">
        <f aca="false">E530/2.9</f>
        <v>3654.48275862069</v>
      </c>
      <c r="E530" s="406" t="n">
        <v>10598</v>
      </c>
      <c r="F530" s="406" t="n">
        <v>4812</v>
      </c>
      <c r="G530" s="688"/>
      <c r="H530" s="404"/>
      <c r="I530" s="405"/>
      <c r="J530" s="406"/>
      <c r="K530" s="406"/>
      <c r="L530" s="408"/>
      <c r="M530" s="408"/>
      <c r="N530" s="408"/>
      <c r="O530" s="409"/>
      <c r="P530" s="550"/>
      <c r="Q530" s="439"/>
      <c r="R530" s="440"/>
      <c r="S530" s="406"/>
      <c r="T530" s="406"/>
      <c r="U530" s="668"/>
      <c r="V530" s="451"/>
      <c r="W530" s="743" t="n">
        <f aca="false">G530+B530</f>
        <v>1440</v>
      </c>
      <c r="X530" s="451" t="n">
        <f aca="false">W530/$W$6</f>
        <v>0.576</v>
      </c>
      <c r="Y530" s="743" t="n">
        <f aca="false">Z530/2.9</f>
        <v>3654.48275862069</v>
      </c>
      <c r="Z530" s="743" t="n">
        <f aca="false">E530</f>
        <v>10598</v>
      </c>
      <c r="AA530" s="744" t="n">
        <f aca="false">B530*E530/1000</f>
        <v>15261.12</v>
      </c>
      <c r="AB530" s="451" t="n">
        <f aca="false">AA530/$AA$6</f>
        <v>0.678272</v>
      </c>
      <c r="AC530" s="440" t="n">
        <v>38</v>
      </c>
      <c r="AD530" s="465"/>
      <c r="AE530" s="550" t="n">
        <v>1695</v>
      </c>
      <c r="AF530" s="550" t="n">
        <v>1677</v>
      </c>
      <c r="AG530" s="465" t="n">
        <v>7.43</v>
      </c>
      <c r="AH530" s="440" t="n">
        <v>778</v>
      </c>
      <c r="AI530" s="744" t="n">
        <f aca="false">AH530*3</f>
        <v>2334</v>
      </c>
      <c r="AJ530" s="550" t="n">
        <v>5460</v>
      </c>
      <c r="AK530" s="440"/>
      <c r="AL530" s="458" t="n">
        <v>18</v>
      </c>
      <c r="AM530" s="465" t="n">
        <v>9.04</v>
      </c>
      <c r="AN530" s="465" t="n">
        <v>45.33</v>
      </c>
      <c r="AO530" s="458" t="n">
        <v>14.7</v>
      </c>
      <c r="AP530" s="458" t="n">
        <v>5.7</v>
      </c>
      <c r="AQ530" s="550"/>
      <c r="AR530" s="745"/>
      <c r="AS530" s="596" t="n">
        <f aca="false">4000/W530*24</f>
        <v>66.6666666666667</v>
      </c>
      <c r="AT530" s="745" t="n">
        <f aca="false">AA530/4000</f>
        <v>3.81528</v>
      </c>
      <c r="AU530" s="746" t="n">
        <f aca="false">AT530/$AT$6</f>
        <v>0.6813</v>
      </c>
      <c r="AV530" s="451" t="n">
        <f aca="false">1-AH530/Y530</f>
        <v>0.787110775618041</v>
      </c>
      <c r="AW530" s="756" t="n">
        <f aca="false">1-AI530/Z530</f>
        <v>0.779769767880732</v>
      </c>
    </row>
    <row r="531" customFormat="false" ht="15.6" hidden="false" customHeight="false" outlineLevel="0" collapsed="false">
      <c r="A531" s="742" t="n">
        <v>44013</v>
      </c>
      <c r="B531" s="516" t="n">
        <v>1440</v>
      </c>
      <c r="C531" s="404" t="n">
        <v>5.24</v>
      </c>
      <c r="D531" s="407" t="n">
        <f aca="false">E531/2.9</f>
        <v>3597.58620689655</v>
      </c>
      <c r="E531" s="406" t="n">
        <v>10433</v>
      </c>
      <c r="F531" s="406" t="n">
        <v>4492</v>
      </c>
      <c r="G531" s="688"/>
      <c r="H531" s="404"/>
      <c r="I531" s="405"/>
      <c r="J531" s="406"/>
      <c r="K531" s="406"/>
      <c r="L531" s="408"/>
      <c r="M531" s="408"/>
      <c r="N531" s="408"/>
      <c r="O531" s="409"/>
      <c r="P531" s="550"/>
      <c r="Q531" s="439"/>
      <c r="R531" s="406"/>
      <c r="S531" s="406"/>
      <c r="T531" s="406"/>
      <c r="U531" s="668"/>
      <c r="V531" s="451"/>
      <c r="W531" s="743" t="n">
        <f aca="false">G531+B531</f>
        <v>1440</v>
      </c>
      <c r="X531" s="451" t="n">
        <f aca="false">W531/$W$6</f>
        <v>0.576</v>
      </c>
      <c r="Y531" s="743" t="n">
        <f aca="false">Z531/2.9</f>
        <v>3597.58620689655</v>
      </c>
      <c r="Z531" s="743" t="n">
        <f aca="false">E531</f>
        <v>10433</v>
      </c>
      <c r="AA531" s="744" t="n">
        <f aca="false">B531*E531/1000</f>
        <v>15023.52</v>
      </c>
      <c r="AB531" s="451" t="n">
        <f aca="false">AA531/$AA$6</f>
        <v>0.667712</v>
      </c>
      <c r="AC531" s="440" t="n">
        <v>38</v>
      </c>
      <c r="AD531" s="465"/>
      <c r="AE531" s="550" t="n">
        <v>1707</v>
      </c>
      <c r="AF531" s="550" t="n">
        <v>1674</v>
      </c>
      <c r="AG531" s="465" t="n">
        <v>7.47</v>
      </c>
      <c r="AH531" s="440" t="n">
        <v>826</v>
      </c>
      <c r="AI531" s="744" t="n">
        <f aca="false">AH531*3</f>
        <v>2478</v>
      </c>
      <c r="AJ531" s="550" t="n">
        <v>5550</v>
      </c>
      <c r="AK531" s="440"/>
      <c r="AL531" s="458" t="n">
        <v>20</v>
      </c>
      <c r="AM531" s="465" t="n">
        <v>9.33</v>
      </c>
      <c r="AN531" s="465" t="n">
        <v>46.7</v>
      </c>
      <c r="AO531" s="458" t="n">
        <v>14.4</v>
      </c>
      <c r="AP531" s="458" t="n">
        <v>5.2</v>
      </c>
      <c r="AQ531" s="550"/>
      <c r="AR531" s="745"/>
      <c r="AS531" s="596" t="n">
        <f aca="false">4000/W531*24</f>
        <v>66.6666666666667</v>
      </c>
      <c r="AT531" s="745" t="n">
        <f aca="false">AA531/4000</f>
        <v>3.75588</v>
      </c>
      <c r="AU531" s="746" t="n">
        <f aca="false">AT531/$AT$6</f>
        <v>0.670692857142857</v>
      </c>
      <c r="AV531" s="451" t="n">
        <f aca="false">1-AH531/Y531</f>
        <v>0.770401610275089</v>
      </c>
      <c r="AW531" s="756" t="n">
        <f aca="false">1-AI531/Z531</f>
        <v>0.762484424422506</v>
      </c>
    </row>
    <row r="532" customFormat="false" ht="15.6" hidden="false" customHeight="false" outlineLevel="0" collapsed="false">
      <c r="A532" s="742" t="n">
        <v>44014</v>
      </c>
      <c r="B532" s="516" t="n">
        <v>1440</v>
      </c>
      <c r="C532" s="404" t="n">
        <v>5.39</v>
      </c>
      <c r="D532" s="407" t="n">
        <f aca="false">E532/2.9</f>
        <v>3179.31034482759</v>
      </c>
      <c r="E532" s="406" t="n">
        <v>9220</v>
      </c>
      <c r="F532" s="406" t="n">
        <v>4396</v>
      </c>
      <c r="G532" s="688"/>
      <c r="H532" s="404"/>
      <c r="I532" s="405"/>
      <c r="J532" s="406"/>
      <c r="K532" s="406"/>
      <c r="L532" s="408"/>
      <c r="M532" s="408"/>
      <c r="N532" s="408"/>
      <c r="O532" s="409"/>
      <c r="P532" s="550"/>
      <c r="Q532" s="439"/>
      <c r="R532" s="406"/>
      <c r="S532" s="406"/>
      <c r="T532" s="406"/>
      <c r="U532" s="668"/>
      <c r="V532" s="451"/>
      <c r="W532" s="743" t="n">
        <f aca="false">G532+B532</f>
        <v>1440</v>
      </c>
      <c r="X532" s="451" t="n">
        <f aca="false">W532/$W$6</f>
        <v>0.576</v>
      </c>
      <c r="Y532" s="743" t="n">
        <f aca="false">Z532/2.9</f>
        <v>3179.31034482759</v>
      </c>
      <c r="Z532" s="743" t="n">
        <f aca="false">E532</f>
        <v>9220</v>
      </c>
      <c r="AA532" s="744" t="n">
        <f aca="false">B532*E532/1000</f>
        <v>13276.8</v>
      </c>
      <c r="AB532" s="451" t="n">
        <f aca="false">AA532/$AA$6</f>
        <v>0.59008</v>
      </c>
      <c r="AC532" s="440" t="n">
        <v>38</v>
      </c>
      <c r="AD532" s="465"/>
      <c r="AE532" s="550" t="n">
        <v>1685</v>
      </c>
      <c r="AF532" s="550" t="n">
        <v>1644</v>
      </c>
      <c r="AG532" s="465" t="n">
        <v>7.52</v>
      </c>
      <c r="AH532" s="440" t="n">
        <v>863</v>
      </c>
      <c r="AI532" s="744" t="n">
        <f aca="false">AH532*3</f>
        <v>2589</v>
      </c>
      <c r="AJ532" s="550" t="n">
        <v>6140</v>
      </c>
      <c r="AK532" s="440"/>
      <c r="AL532" s="458" t="n">
        <v>35</v>
      </c>
      <c r="AM532" s="465" t="n">
        <v>9.28</v>
      </c>
      <c r="AN532" s="465" t="n">
        <v>49.98</v>
      </c>
      <c r="AO532" s="458" t="n">
        <v>12.2</v>
      </c>
      <c r="AP532" s="458" t="n">
        <v>5.5</v>
      </c>
      <c r="AQ532" s="550"/>
      <c r="AR532" s="745"/>
      <c r="AS532" s="596" t="n">
        <f aca="false">4000/W532*24</f>
        <v>66.6666666666667</v>
      </c>
      <c r="AT532" s="745" t="n">
        <f aca="false">AA532/4000</f>
        <v>3.3192</v>
      </c>
      <c r="AU532" s="746" t="n">
        <f aca="false">AT532/$AT$6</f>
        <v>0.592714285714286</v>
      </c>
      <c r="AV532" s="451" t="n">
        <f aca="false">1-AH532/Y532</f>
        <v>0.72855748373102</v>
      </c>
      <c r="AW532" s="756" t="n">
        <f aca="false">1-AI532/Z532</f>
        <v>0.719197396963124</v>
      </c>
    </row>
    <row r="533" customFormat="false" ht="15.6" hidden="false" customHeight="false" outlineLevel="0" collapsed="false">
      <c r="A533" s="742" t="n">
        <v>44015</v>
      </c>
      <c r="B533" s="516" t="n">
        <v>1440</v>
      </c>
      <c r="C533" s="404" t="n">
        <v>4.7</v>
      </c>
      <c r="D533" s="407" t="n">
        <f aca="false">E533/2.9</f>
        <v>3267.24137931035</v>
      </c>
      <c r="E533" s="406" t="n">
        <v>9475</v>
      </c>
      <c r="F533" s="406" t="n">
        <v>3810</v>
      </c>
      <c r="G533" s="688"/>
      <c r="H533" s="404"/>
      <c r="I533" s="405"/>
      <c r="J533" s="406"/>
      <c r="K533" s="406"/>
      <c r="L533" s="408"/>
      <c r="M533" s="408"/>
      <c r="N533" s="408"/>
      <c r="O533" s="409"/>
      <c r="P533" s="550"/>
      <c r="Q533" s="439"/>
      <c r="R533" s="406"/>
      <c r="S533" s="406"/>
      <c r="T533" s="406"/>
      <c r="U533" s="668"/>
      <c r="V533" s="451"/>
      <c r="W533" s="743" t="n">
        <f aca="false">G533+B533</f>
        <v>1440</v>
      </c>
      <c r="X533" s="451" t="n">
        <f aca="false">W533/$W$6</f>
        <v>0.576</v>
      </c>
      <c r="Y533" s="743" t="n">
        <f aca="false">Z533/2.9</f>
        <v>3267.24137931035</v>
      </c>
      <c r="Z533" s="743" t="n">
        <f aca="false">E533</f>
        <v>9475</v>
      </c>
      <c r="AA533" s="744" t="n">
        <f aca="false">B533*E533/1000</f>
        <v>13644</v>
      </c>
      <c r="AB533" s="451" t="n">
        <f aca="false">AA533/$AA$6</f>
        <v>0.6064</v>
      </c>
      <c r="AC533" s="440" t="n">
        <v>38</v>
      </c>
      <c r="AD533" s="465"/>
      <c r="AE533" s="550" t="n">
        <v>1620</v>
      </c>
      <c r="AF533" s="550" t="n">
        <v>1614</v>
      </c>
      <c r="AG533" s="465" t="n">
        <v>7.54</v>
      </c>
      <c r="AH533" s="440" t="n">
        <v>872</v>
      </c>
      <c r="AI533" s="744" t="n">
        <f aca="false">AH533*3</f>
        <v>2616</v>
      </c>
      <c r="AJ533" s="550" t="n">
        <v>6050</v>
      </c>
      <c r="AK533" s="440"/>
      <c r="AL533" s="458" t="n">
        <v>35</v>
      </c>
      <c r="AM533" s="465" t="n">
        <v>9.61</v>
      </c>
      <c r="AN533" s="465" t="n">
        <v>49.14</v>
      </c>
      <c r="AO533" s="458" t="n">
        <v>13.2</v>
      </c>
      <c r="AP533" s="458" t="n">
        <v>4.7</v>
      </c>
      <c r="AQ533" s="550"/>
      <c r="AR533" s="745"/>
      <c r="AS533" s="596" t="n">
        <f aca="false">4000/W533*24</f>
        <v>66.6666666666667</v>
      </c>
      <c r="AT533" s="745" t="n">
        <f aca="false">AA533/4000</f>
        <v>3.411</v>
      </c>
      <c r="AU533" s="746" t="n">
        <f aca="false">AT533/$AT$6</f>
        <v>0.609107142857143</v>
      </c>
      <c r="AV533" s="451" t="n">
        <f aca="false">1-AH533/Y533</f>
        <v>0.733108179419525</v>
      </c>
      <c r="AW533" s="756" t="n">
        <f aca="false">1-AI533/Z533</f>
        <v>0.723905013192612</v>
      </c>
    </row>
    <row r="534" customFormat="false" ht="15.6" hidden="false" customHeight="false" outlineLevel="0" collapsed="false">
      <c r="A534" s="742" t="n">
        <v>44016</v>
      </c>
      <c r="B534" s="516" t="n">
        <v>1440</v>
      </c>
      <c r="C534" s="404" t="n">
        <v>5.32</v>
      </c>
      <c r="D534" s="407" t="n">
        <f aca="false">E534/2.9</f>
        <v>3354.48275862069</v>
      </c>
      <c r="E534" s="406" t="n">
        <v>9728</v>
      </c>
      <c r="F534" s="406" t="n">
        <v>4382</v>
      </c>
      <c r="G534" s="688"/>
      <c r="H534" s="404"/>
      <c r="I534" s="405"/>
      <c r="J534" s="406"/>
      <c r="K534" s="406"/>
      <c r="L534" s="408"/>
      <c r="M534" s="408"/>
      <c r="N534" s="408"/>
      <c r="O534" s="409"/>
      <c r="P534" s="550"/>
      <c r="Q534" s="439"/>
      <c r="R534" s="406"/>
      <c r="S534" s="406"/>
      <c r="T534" s="406"/>
      <c r="U534" s="668"/>
      <c r="V534" s="451"/>
      <c r="W534" s="743" t="n">
        <f aca="false">G534+B534</f>
        <v>1440</v>
      </c>
      <c r="X534" s="451" t="n">
        <f aca="false">W534/$W$6</f>
        <v>0.576</v>
      </c>
      <c r="Y534" s="743" t="n">
        <f aca="false">Z534/2.9</f>
        <v>3354.48275862069</v>
      </c>
      <c r="Z534" s="743" t="n">
        <f aca="false">E534</f>
        <v>9728</v>
      </c>
      <c r="AA534" s="744" t="n">
        <f aca="false">B534*E534/1000</f>
        <v>14008.32</v>
      </c>
      <c r="AB534" s="451" t="n">
        <f aca="false">AA534/$AA$6</f>
        <v>0.622592</v>
      </c>
      <c r="AC534" s="440" t="n">
        <v>38</v>
      </c>
      <c r="AD534" s="465"/>
      <c r="AE534" s="550" t="n">
        <v>1651</v>
      </c>
      <c r="AF534" s="550" t="n">
        <v>1627</v>
      </c>
      <c r="AG534" s="465" t="n">
        <v>7.48</v>
      </c>
      <c r="AH534" s="440" t="n">
        <v>878</v>
      </c>
      <c r="AI534" s="744" t="n">
        <f aca="false">AH534*3</f>
        <v>2634</v>
      </c>
      <c r="AJ534" s="550" t="n">
        <v>6030</v>
      </c>
      <c r="AK534" s="440"/>
      <c r="AL534" s="458" t="n">
        <v>35</v>
      </c>
      <c r="AM534" s="465" t="n">
        <v>9.98</v>
      </c>
      <c r="AN534" s="465" t="n">
        <v>50.78</v>
      </c>
      <c r="AO534" s="458" t="n">
        <v>13.5</v>
      </c>
      <c r="AP534" s="458" t="n">
        <v>5</v>
      </c>
      <c r="AQ534" s="550"/>
      <c r="AR534" s="745"/>
      <c r="AS534" s="596" t="n">
        <f aca="false">4000/W534*24</f>
        <v>66.6666666666667</v>
      </c>
      <c r="AT534" s="745" t="n">
        <f aca="false">AA534/4000</f>
        <v>3.50208</v>
      </c>
      <c r="AU534" s="746" t="n">
        <f aca="false">AT534/$AT$6</f>
        <v>0.625371428571429</v>
      </c>
      <c r="AV534" s="451" t="n">
        <f aca="false">1-AH534/Y534</f>
        <v>0.738260690789474</v>
      </c>
      <c r="AW534" s="756" t="n">
        <f aca="false">1-AI534/Z534</f>
        <v>0.729235197368421</v>
      </c>
    </row>
    <row r="535" customFormat="false" ht="15.6" hidden="false" customHeight="false" outlineLevel="0" collapsed="false">
      <c r="A535" s="749" t="n">
        <v>44017</v>
      </c>
      <c r="B535" s="487" t="n">
        <v>1440</v>
      </c>
      <c r="C535" s="489" t="n">
        <v>5.21</v>
      </c>
      <c r="D535" s="750" t="n">
        <f aca="false">E535/2.9</f>
        <v>2885.51724137931</v>
      </c>
      <c r="E535" s="491" t="n">
        <v>8368</v>
      </c>
      <c r="F535" s="491" t="n">
        <v>4044</v>
      </c>
      <c r="G535" s="690"/>
      <c r="H535" s="489"/>
      <c r="I535" s="490"/>
      <c r="J535" s="491"/>
      <c r="K535" s="491"/>
      <c r="L535" s="492"/>
      <c r="M535" s="492"/>
      <c r="N535" s="492"/>
      <c r="O535" s="493"/>
      <c r="P535" s="551"/>
      <c r="Q535" s="494"/>
      <c r="R535" s="495"/>
      <c r="S535" s="491"/>
      <c r="T535" s="491"/>
      <c r="U535" s="678"/>
      <c r="V535" s="500"/>
      <c r="W535" s="751" t="n">
        <f aca="false">G535+B535</f>
        <v>1440</v>
      </c>
      <c r="X535" s="500" t="n">
        <f aca="false">W535/$W$6</f>
        <v>0.576</v>
      </c>
      <c r="Y535" s="751" t="n">
        <f aca="false">Z535/2.9</f>
        <v>2885.51724137931</v>
      </c>
      <c r="Z535" s="751" t="n">
        <f aca="false">E535</f>
        <v>8368</v>
      </c>
      <c r="AA535" s="551" t="n">
        <f aca="false">B535*E535/1000</f>
        <v>12049.92</v>
      </c>
      <c r="AB535" s="500" t="n">
        <f aca="false">AA535/$AA$6</f>
        <v>0.535552</v>
      </c>
      <c r="AC535" s="495" t="n">
        <v>38</v>
      </c>
      <c r="AD535" s="508"/>
      <c r="AE535" s="551" t="n">
        <v>1716</v>
      </c>
      <c r="AF535" s="551" t="n">
        <v>1648</v>
      </c>
      <c r="AG535" s="508" t="n">
        <v>7.44</v>
      </c>
      <c r="AH535" s="495" t="n">
        <v>858</v>
      </c>
      <c r="AI535" s="551" t="n">
        <f aca="false">AH535*3</f>
        <v>2574</v>
      </c>
      <c r="AJ535" s="551" t="n">
        <v>6000</v>
      </c>
      <c r="AK535" s="495"/>
      <c r="AL535" s="504" t="n">
        <v>30</v>
      </c>
      <c r="AM535" s="508" t="n">
        <v>9.19</v>
      </c>
      <c r="AN535" s="508" t="n">
        <v>49</v>
      </c>
      <c r="AO535" s="504" t="n">
        <v>10.7</v>
      </c>
      <c r="AP535" s="504" t="n">
        <v>3.1</v>
      </c>
      <c r="AQ535" s="551"/>
      <c r="AR535" s="508"/>
      <c r="AS535" s="495" t="n">
        <f aca="false">4000/W535*24</f>
        <v>66.6666666666667</v>
      </c>
      <c r="AT535" s="508" t="n">
        <f aca="false">AA535/4000</f>
        <v>3.01248</v>
      </c>
      <c r="AU535" s="752" t="n">
        <f aca="false">AT535/$AT$6</f>
        <v>0.537942857142857</v>
      </c>
      <c r="AV535" s="500" t="n">
        <f aca="false">1-AH535/Y535</f>
        <v>0.702652963671128</v>
      </c>
      <c r="AW535" s="757" t="n">
        <f aca="false">1-AI535/Z535</f>
        <v>0.692399617590822</v>
      </c>
    </row>
    <row r="536" customFormat="false" ht="15.6" hidden="false" customHeight="false" outlineLevel="0" collapsed="false">
      <c r="A536" s="742" t="n">
        <v>44018</v>
      </c>
      <c r="B536" s="516" t="n">
        <v>1440</v>
      </c>
      <c r="C536" s="404" t="n">
        <v>5.1</v>
      </c>
      <c r="D536" s="407" t="n">
        <f aca="false">E536/2.9</f>
        <v>3353.10344827586</v>
      </c>
      <c r="E536" s="406" t="n">
        <v>9724</v>
      </c>
      <c r="F536" s="406" t="n">
        <v>3966</v>
      </c>
      <c r="G536" s="688"/>
      <c r="H536" s="404"/>
      <c r="I536" s="405"/>
      <c r="J536" s="406"/>
      <c r="K536" s="406"/>
      <c r="L536" s="408"/>
      <c r="M536" s="408"/>
      <c r="N536" s="408"/>
      <c r="O536" s="409"/>
      <c r="P536" s="550"/>
      <c r="Q536" s="439"/>
      <c r="R536" s="440"/>
      <c r="S536" s="406"/>
      <c r="T536" s="406"/>
      <c r="U536" s="668"/>
      <c r="V536" s="451"/>
      <c r="W536" s="743" t="n">
        <f aca="false">G536+B536</f>
        <v>1440</v>
      </c>
      <c r="X536" s="451" t="n">
        <f aca="false">W536/$W$6</f>
        <v>0.576</v>
      </c>
      <c r="Y536" s="743" t="n">
        <f aca="false">Z536/2.9</f>
        <v>3353.10344827586</v>
      </c>
      <c r="Z536" s="743" t="n">
        <f aca="false">E536</f>
        <v>9724</v>
      </c>
      <c r="AA536" s="744" t="n">
        <f aca="false">B536*E536/1000</f>
        <v>14002.56</v>
      </c>
      <c r="AB536" s="451" t="n">
        <f aca="false">AA536/$AA$6</f>
        <v>0.622336</v>
      </c>
      <c r="AC536" s="440" t="n">
        <v>38</v>
      </c>
      <c r="AD536" s="465"/>
      <c r="AE536" s="550" t="n">
        <v>1676</v>
      </c>
      <c r="AF536" s="550" t="n">
        <v>1621</v>
      </c>
      <c r="AG536" s="465" t="n">
        <v>7.58</v>
      </c>
      <c r="AH536" s="440" t="n">
        <v>886</v>
      </c>
      <c r="AI536" s="744" t="n">
        <f aca="false">AH536*3</f>
        <v>2658</v>
      </c>
      <c r="AJ536" s="550" t="n">
        <v>5890</v>
      </c>
      <c r="AK536" s="440"/>
      <c r="AL536" s="458" t="n">
        <v>35</v>
      </c>
      <c r="AM536" s="465" t="n">
        <v>9.65</v>
      </c>
      <c r="AN536" s="465" t="n">
        <v>50.56</v>
      </c>
      <c r="AO536" s="458" t="n">
        <v>11.9</v>
      </c>
      <c r="AP536" s="458" t="n">
        <v>3.1</v>
      </c>
      <c r="AQ536" s="550"/>
      <c r="AR536" s="745"/>
      <c r="AS536" s="596" t="n">
        <f aca="false">4000/W536*24</f>
        <v>66.6666666666667</v>
      </c>
      <c r="AT536" s="745" t="n">
        <f aca="false">AA536/4000</f>
        <v>3.50064</v>
      </c>
      <c r="AU536" s="746" t="n">
        <f aca="false">AT536/$AT$6</f>
        <v>0.625114285714286</v>
      </c>
      <c r="AV536" s="451" t="n">
        <f aca="false">1-AH536/Y536</f>
        <v>0.735767174002468</v>
      </c>
      <c r="AW536" s="756" t="n">
        <f aca="false">1-AI536/Z536</f>
        <v>0.726655697243933</v>
      </c>
    </row>
    <row r="537" customFormat="false" ht="15.6" hidden="false" customHeight="false" outlineLevel="0" collapsed="false">
      <c r="A537" s="742" t="n">
        <v>44019</v>
      </c>
      <c r="B537" s="516" t="n">
        <v>1440</v>
      </c>
      <c r="C537" s="404" t="n">
        <v>5.27</v>
      </c>
      <c r="D537" s="407" t="n">
        <f aca="false">E537/2.9</f>
        <v>3323.10344827586</v>
      </c>
      <c r="E537" s="406" t="n">
        <v>9637</v>
      </c>
      <c r="F537" s="406" t="n">
        <v>4316</v>
      </c>
      <c r="G537" s="688"/>
      <c r="H537" s="404"/>
      <c r="I537" s="405"/>
      <c r="J537" s="406"/>
      <c r="K537" s="406"/>
      <c r="L537" s="408"/>
      <c r="M537" s="408"/>
      <c r="N537" s="408"/>
      <c r="O537" s="409"/>
      <c r="P537" s="550"/>
      <c r="Q537" s="439"/>
      <c r="R537" s="440"/>
      <c r="S537" s="406"/>
      <c r="T537" s="406"/>
      <c r="U537" s="668"/>
      <c r="V537" s="451"/>
      <c r="W537" s="743" t="n">
        <f aca="false">G537+B537</f>
        <v>1440</v>
      </c>
      <c r="X537" s="451" t="n">
        <f aca="false">W537/$W$6</f>
        <v>0.576</v>
      </c>
      <c r="Y537" s="743" t="n">
        <f aca="false">Z537/2.9</f>
        <v>3323.10344827586</v>
      </c>
      <c r="Z537" s="743" t="n">
        <f aca="false">E537</f>
        <v>9637</v>
      </c>
      <c r="AA537" s="744" t="n">
        <f aca="false">B537*E537/1000</f>
        <v>13877.28</v>
      </c>
      <c r="AB537" s="451" t="n">
        <f aca="false">AA537/$AA$6</f>
        <v>0.616768</v>
      </c>
      <c r="AC537" s="440" t="n">
        <v>38</v>
      </c>
      <c r="AD537" s="465"/>
      <c r="AE537" s="550" t="n">
        <v>1612</v>
      </c>
      <c r="AF537" s="550" t="n">
        <v>1686</v>
      </c>
      <c r="AG537" s="465" t="n">
        <v>7.51</v>
      </c>
      <c r="AH537" s="440" t="n">
        <v>867</v>
      </c>
      <c r="AI537" s="744" t="n">
        <f aca="false">AH537*3</f>
        <v>2601</v>
      </c>
      <c r="AJ537" s="550" t="n">
        <v>5820</v>
      </c>
      <c r="AK537" s="440"/>
      <c r="AL537" s="458" t="n">
        <v>40</v>
      </c>
      <c r="AM537" s="465" t="n">
        <v>9.88</v>
      </c>
      <c r="AN537" s="465" t="n">
        <v>48.9</v>
      </c>
      <c r="AO537" s="458" t="n">
        <v>11.7</v>
      </c>
      <c r="AP537" s="458" t="n">
        <v>4.1</v>
      </c>
      <c r="AQ537" s="550"/>
      <c r="AR537" s="745"/>
      <c r="AS537" s="596" t="n">
        <f aca="false">4000/W537*24</f>
        <v>66.6666666666667</v>
      </c>
      <c r="AT537" s="745" t="n">
        <f aca="false">AA537/4000</f>
        <v>3.46932</v>
      </c>
      <c r="AU537" s="746" t="n">
        <f aca="false">AT537/$AT$6</f>
        <v>0.619521428571429</v>
      </c>
      <c r="AV537" s="451" t="n">
        <f aca="false">1-AH537/Y537</f>
        <v>0.739099304762893</v>
      </c>
      <c r="AW537" s="756" t="n">
        <f aca="false">1-AI537/Z537</f>
        <v>0.730102729065062</v>
      </c>
    </row>
    <row r="538" customFormat="false" ht="15.6" hidden="false" customHeight="false" outlineLevel="0" collapsed="false">
      <c r="A538" s="742" t="n">
        <v>44020</v>
      </c>
      <c r="B538" s="516" t="n">
        <v>1440</v>
      </c>
      <c r="C538" s="404" t="n">
        <v>5.3</v>
      </c>
      <c r="D538" s="407" t="n">
        <f aca="false">E538/2.9</f>
        <v>3166.55172413793</v>
      </c>
      <c r="E538" s="406" t="n">
        <v>9183</v>
      </c>
      <c r="F538" s="406" t="n">
        <v>4205</v>
      </c>
      <c r="G538" s="688"/>
      <c r="H538" s="404"/>
      <c r="I538" s="405"/>
      <c r="J538" s="406"/>
      <c r="K538" s="406"/>
      <c r="L538" s="408"/>
      <c r="M538" s="408"/>
      <c r="N538" s="408"/>
      <c r="O538" s="409"/>
      <c r="P538" s="550"/>
      <c r="Q538" s="439"/>
      <c r="R538" s="406"/>
      <c r="S538" s="406"/>
      <c r="T538" s="406"/>
      <c r="U538" s="668"/>
      <c r="V538" s="451"/>
      <c r="W538" s="743" t="n">
        <f aca="false">G538+B538</f>
        <v>1440</v>
      </c>
      <c r="X538" s="451" t="n">
        <f aca="false">W538/$W$6</f>
        <v>0.576</v>
      </c>
      <c r="Y538" s="743" t="n">
        <f aca="false">Z538/2.9</f>
        <v>3166.55172413793</v>
      </c>
      <c r="Z538" s="743" t="n">
        <f aca="false">E538</f>
        <v>9183</v>
      </c>
      <c r="AA538" s="744" t="n">
        <f aca="false">B538*E538/1000</f>
        <v>13223.52</v>
      </c>
      <c r="AB538" s="451" t="n">
        <f aca="false">AA538/$AA$6</f>
        <v>0.587712</v>
      </c>
      <c r="AC538" s="440" t="n">
        <v>38</v>
      </c>
      <c r="AD538" s="465"/>
      <c r="AE538" s="550" t="n">
        <v>1637</v>
      </c>
      <c r="AF538" s="550" t="n">
        <v>1547</v>
      </c>
      <c r="AG538" s="465" t="n">
        <v>7.53</v>
      </c>
      <c r="AH538" s="440" t="n">
        <v>876</v>
      </c>
      <c r="AI538" s="744" t="n">
        <f aca="false">AH538*3</f>
        <v>2628</v>
      </c>
      <c r="AJ538" s="550" t="n">
        <v>5830</v>
      </c>
      <c r="AK538" s="440"/>
      <c r="AL538" s="458" t="n">
        <v>40</v>
      </c>
      <c r="AM538" s="465" t="n">
        <v>9.94</v>
      </c>
      <c r="AN538" s="465" t="n">
        <v>47.49</v>
      </c>
      <c r="AO538" s="458" t="n">
        <v>10.3</v>
      </c>
      <c r="AP538" s="458" t="n">
        <v>3.7</v>
      </c>
      <c r="AQ538" s="550"/>
      <c r="AR538" s="745"/>
      <c r="AS538" s="596" t="n">
        <f aca="false">4000/W538*24</f>
        <v>66.6666666666667</v>
      </c>
      <c r="AT538" s="745" t="n">
        <f aca="false">AA538/4000</f>
        <v>3.30588</v>
      </c>
      <c r="AU538" s="746" t="n">
        <f aca="false">AT538/$AT$6</f>
        <v>0.590335714285714</v>
      </c>
      <c r="AV538" s="451" t="n">
        <f aca="false">1-AH538/Y538</f>
        <v>0.723358379614505</v>
      </c>
      <c r="AW538" s="756" t="n">
        <f aca="false">1-AI538/Z538</f>
        <v>0.713819013394316</v>
      </c>
    </row>
    <row r="539" customFormat="false" ht="15.6" hidden="false" customHeight="false" outlineLevel="0" collapsed="false">
      <c r="A539" s="742" t="n">
        <v>44021</v>
      </c>
      <c r="B539" s="516" t="n">
        <v>1440</v>
      </c>
      <c r="C539" s="404" t="n">
        <v>5.21</v>
      </c>
      <c r="D539" s="407" t="n">
        <f aca="false">E539/2.9</f>
        <v>2825.86206896552</v>
      </c>
      <c r="E539" s="406" t="n">
        <v>8195</v>
      </c>
      <c r="F539" s="406" t="n">
        <v>4217</v>
      </c>
      <c r="G539" s="688"/>
      <c r="H539" s="404"/>
      <c r="I539" s="405"/>
      <c r="J539" s="406"/>
      <c r="K539" s="406"/>
      <c r="L539" s="408"/>
      <c r="M539" s="408"/>
      <c r="N539" s="408"/>
      <c r="O539" s="409"/>
      <c r="P539" s="550"/>
      <c r="Q539" s="439"/>
      <c r="R539" s="406"/>
      <c r="S539" s="406"/>
      <c r="T539" s="406"/>
      <c r="U539" s="668"/>
      <c r="V539" s="451"/>
      <c r="W539" s="743" t="n">
        <f aca="false">G539+B539</f>
        <v>1440</v>
      </c>
      <c r="X539" s="451" t="n">
        <f aca="false">W539/$W$6</f>
        <v>0.576</v>
      </c>
      <c r="Y539" s="743" t="n">
        <f aca="false">Z539/2.9</f>
        <v>2825.86206896552</v>
      </c>
      <c r="Z539" s="743" t="n">
        <f aca="false">E539</f>
        <v>8195</v>
      </c>
      <c r="AA539" s="744" t="n">
        <f aca="false">B539*E539/1000</f>
        <v>11800.8</v>
      </c>
      <c r="AB539" s="451" t="n">
        <f aca="false">AA539/$AA$6</f>
        <v>0.52448</v>
      </c>
      <c r="AC539" s="440" t="n">
        <v>38</v>
      </c>
      <c r="AD539" s="465"/>
      <c r="AE539" s="550" t="n">
        <v>1632</v>
      </c>
      <c r="AF539" s="550" t="n">
        <v>1510</v>
      </c>
      <c r="AG539" s="465" t="n">
        <v>7.5</v>
      </c>
      <c r="AH539" s="440" t="n">
        <v>899</v>
      </c>
      <c r="AI539" s="744" t="n">
        <f aca="false">AH539*3</f>
        <v>2697</v>
      </c>
      <c r="AJ539" s="550" t="n">
        <v>5880</v>
      </c>
      <c r="AK539" s="440"/>
      <c r="AL539" s="458" t="n">
        <v>35</v>
      </c>
      <c r="AM539" s="465" t="n">
        <v>9.67</v>
      </c>
      <c r="AN539" s="465" t="n">
        <v>47.25</v>
      </c>
      <c r="AO539" s="458" t="n">
        <v>10.6</v>
      </c>
      <c r="AP539" s="458" t="n">
        <v>3.2</v>
      </c>
      <c r="AQ539" s="550"/>
      <c r="AR539" s="745"/>
      <c r="AS539" s="596" t="n">
        <f aca="false">4000/W539*24</f>
        <v>66.6666666666667</v>
      </c>
      <c r="AT539" s="745" t="n">
        <f aca="false">AA539/4000</f>
        <v>2.9502</v>
      </c>
      <c r="AU539" s="746" t="n">
        <f aca="false">AT539/$AT$6</f>
        <v>0.526821428571429</v>
      </c>
      <c r="AV539" s="451" t="n">
        <f aca="false">1-AH539/Y539</f>
        <v>0.681866992068334</v>
      </c>
      <c r="AW539" s="756" t="n">
        <f aca="false">1-AI539/Z539</f>
        <v>0.670896888346553</v>
      </c>
    </row>
    <row r="540" customFormat="false" ht="15.6" hidden="false" customHeight="false" outlineLevel="0" collapsed="false">
      <c r="A540" s="742" t="n">
        <v>44022</v>
      </c>
      <c r="B540" s="516" t="n">
        <v>1440</v>
      </c>
      <c r="C540" s="404" t="n">
        <v>5.01</v>
      </c>
      <c r="D540" s="407" t="n">
        <f aca="false">E540/2.9</f>
        <v>3271.72413793103</v>
      </c>
      <c r="E540" s="406" t="n">
        <v>9488</v>
      </c>
      <c r="F540" s="406" t="n">
        <v>4166</v>
      </c>
      <c r="G540" s="688"/>
      <c r="H540" s="404"/>
      <c r="I540" s="405"/>
      <c r="J540" s="406"/>
      <c r="K540" s="406"/>
      <c r="L540" s="408"/>
      <c r="M540" s="408"/>
      <c r="N540" s="408"/>
      <c r="O540" s="409"/>
      <c r="P540" s="550"/>
      <c r="Q540" s="439"/>
      <c r="R540" s="406"/>
      <c r="S540" s="406"/>
      <c r="T540" s="406"/>
      <c r="U540" s="668"/>
      <c r="V540" s="451"/>
      <c r="W540" s="743" t="n">
        <f aca="false">G540+B540</f>
        <v>1440</v>
      </c>
      <c r="X540" s="451" t="n">
        <f aca="false">W540/$W$6</f>
        <v>0.576</v>
      </c>
      <c r="Y540" s="743" t="n">
        <f aca="false">Z540/2.9</f>
        <v>3271.72413793103</v>
      </c>
      <c r="Z540" s="743" t="n">
        <f aca="false">E540</f>
        <v>9488</v>
      </c>
      <c r="AA540" s="744" t="n">
        <f aca="false">B540*E540/1000</f>
        <v>13662.72</v>
      </c>
      <c r="AB540" s="451" t="n">
        <f aca="false">AA540/$AA$6</f>
        <v>0.607232</v>
      </c>
      <c r="AC540" s="440" t="n">
        <v>38</v>
      </c>
      <c r="AD540" s="465"/>
      <c r="AE540" s="550" t="n">
        <v>1788</v>
      </c>
      <c r="AF540" s="550" t="n">
        <v>1521</v>
      </c>
      <c r="AG540" s="465" t="n">
        <v>7.54</v>
      </c>
      <c r="AH540" s="440" t="n">
        <v>905</v>
      </c>
      <c r="AI540" s="744" t="n">
        <f aca="false">AH540*3</f>
        <v>2715</v>
      </c>
      <c r="AJ540" s="550" t="n">
        <v>5750</v>
      </c>
      <c r="AK540" s="440"/>
      <c r="AL540" s="458" t="n">
        <v>37</v>
      </c>
      <c r="AM540" s="465" t="n">
        <v>9.85</v>
      </c>
      <c r="AN540" s="465" t="n">
        <v>42.62</v>
      </c>
      <c r="AO540" s="458" t="n">
        <v>11</v>
      </c>
      <c r="AP540" s="458" t="n">
        <v>3</v>
      </c>
      <c r="AQ540" s="550"/>
      <c r="AR540" s="745"/>
      <c r="AS540" s="596" t="n">
        <f aca="false">4000/W540*24</f>
        <v>66.6666666666667</v>
      </c>
      <c r="AT540" s="745" t="n">
        <f aca="false">AA540/4000</f>
        <v>3.41568</v>
      </c>
      <c r="AU540" s="746" t="n">
        <f aca="false">AT540/$AT$6</f>
        <v>0.609942857142857</v>
      </c>
      <c r="AV540" s="451" t="n">
        <f aca="false">1-AH540/Y540</f>
        <v>0.723387436762226</v>
      </c>
      <c r="AW540" s="756" t="n">
        <f aca="false">1-AI540/Z540</f>
        <v>0.713849072512648</v>
      </c>
    </row>
    <row r="541" customFormat="false" ht="15.6" hidden="false" customHeight="false" outlineLevel="0" collapsed="false">
      <c r="A541" s="742" t="n">
        <v>44023</v>
      </c>
      <c r="B541" s="516" t="n">
        <v>1440</v>
      </c>
      <c r="C541" s="404" t="n">
        <v>5.08</v>
      </c>
      <c r="D541" s="407" t="n">
        <f aca="false">E541/2.9</f>
        <v>3251.03448275862</v>
      </c>
      <c r="E541" s="406" t="n">
        <v>9428</v>
      </c>
      <c r="F541" s="406" t="n">
        <v>4388</v>
      </c>
      <c r="G541" s="688"/>
      <c r="H541" s="404"/>
      <c r="I541" s="405"/>
      <c r="J541" s="406"/>
      <c r="K541" s="406"/>
      <c r="L541" s="408"/>
      <c r="M541" s="408"/>
      <c r="N541" s="408"/>
      <c r="O541" s="409"/>
      <c r="P541" s="550"/>
      <c r="Q541" s="439"/>
      <c r="R541" s="406"/>
      <c r="S541" s="406"/>
      <c r="T541" s="406"/>
      <c r="U541" s="668"/>
      <c r="V541" s="451"/>
      <c r="W541" s="743" t="n">
        <f aca="false">G541+B541</f>
        <v>1440</v>
      </c>
      <c r="X541" s="451" t="n">
        <f aca="false">W541/$W$6</f>
        <v>0.576</v>
      </c>
      <c r="Y541" s="743" t="n">
        <f aca="false">Z541/2.9</f>
        <v>3251.03448275862</v>
      </c>
      <c r="Z541" s="743" t="n">
        <f aca="false">E541</f>
        <v>9428</v>
      </c>
      <c r="AA541" s="744" t="n">
        <f aca="false">B541*E541/1000</f>
        <v>13576.32</v>
      </c>
      <c r="AB541" s="451" t="n">
        <f aca="false">AA541/$AA$6</f>
        <v>0.603392</v>
      </c>
      <c r="AC541" s="440" t="n">
        <v>38</v>
      </c>
      <c r="AD541" s="465"/>
      <c r="AE541" s="550" t="n">
        <v>1791</v>
      </c>
      <c r="AF541" s="550" t="n">
        <v>1545</v>
      </c>
      <c r="AG541" s="465" t="n">
        <v>7.48</v>
      </c>
      <c r="AH541" s="440" t="n">
        <v>897</v>
      </c>
      <c r="AI541" s="744" t="n">
        <f aca="false">AH541*3</f>
        <v>2691</v>
      </c>
      <c r="AJ541" s="550" t="n">
        <v>5520</v>
      </c>
      <c r="AK541" s="440"/>
      <c r="AL541" s="458" t="n">
        <v>42</v>
      </c>
      <c r="AM541" s="465" t="n">
        <v>9.96</v>
      </c>
      <c r="AN541" s="465" t="n">
        <v>43.22</v>
      </c>
      <c r="AO541" s="458" t="n">
        <v>10.7</v>
      </c>
      <c r="AP541" s="458" t="n">
        <v>3.1</v>
      </c>
      <c r="AQ541" s="550"/>
      <c r="AR541" s="745"/>
      <c r="AS541" s="596" t="n">
        <f aca="false">4000/W541*24</f>
        <v>66.6666666666667</v>
      </c>
      <c r="AT541" s="745" t="n">
        <f aca="false">AA541/4000</f>
        <v>3.39408</v>
      </c>
      <c r="AU541" s="746" t="n">
        <f aca="false">AT541/$AT$6</f>
        <v>0.606085714285714</v>
      </c>
      <c r="AV541" s="451" t="n">
        <f aca="false">1-AH541/Y541</f>
        <v>0.724087823504455</v>
      </c>
      <c r="AW541" s="756" t="n">
        <f aca="false">1-AI541/Z541</f>
        <v>0.71457361052185</v>
      </c>
    </row>
    <row r="542" customFormat="false" ht="15.6" hidden="false" customHeight="false" outlineLevel="0" collapsed="false">
      <c r="A542" s="749" t="n">
        <v>44024</v>
      </c>
      <c r="B542" s="487" t="n">
        <v>1440</v>
      </c>
      <c r="C542" s="489" t="n">
        <v>5.16</v>
      </c>
      <c r="D542" s="750" t="n">
        <f aca="false">E542/2.9</f>
        <v>3924.13793103448</v>
      </c>
      <c r="E542" s="491" t="n">
        <v>11380</v>
      </c>
      <c r="F542" s="491" t="n">
        <v>4295</v>
      </c>
      <c r="G542" s="690"/>
      <c r="H542" s="489"/>
      <c r="I542" s="490"/>
      <c r="J542" s="491"/>
      <c r="K542" s="491"/>
      <c r="L542" s="492"/>
      <c r="M542" s="492"/>
      <c r="N542" s="492"/>
      <c r="O542" s="493"/>
      <c r="P542" s="551"/>
      <c r="Q542" s="494"/>
      <c r="R542" s="495"/>
      <c r="S542" s="491"/>
      <c r="T542" s="491"/>
      <c r="U542" s="678"/>
      <c r="V542" s="500"/>
      <c r="W542" s="751" t="n">
        <f aca="false">G542+B542</f>
        <v>1440</v>
      </c>
      <c r="X542" s="500" t="n">
        <f aca="false">W542/$W$6</f>
        <v>0.576</v>
      </c>
      <c r="Y542" s="751" t="n">
        <f aca="false">Z542/2.9</f>
        <v>3924.13793103448</v>
      </c>
      <c r="Z542" s="751" t="n">
        <f aca="false">E542</f>
        <v>11380</v>
      </c>
      <c r="AA542" s="551" t="n">
        <f aca="false">B542*E542/1000</f>
        <v>16387.2</v>
      </c>
      <c r="AB542" s="500" t="n">
        <f aca="false">AA542/$AA$6</f>
        <v>0.72832</v>
      </c>
      <c r="AC542" s="495" t="n">
        <v>38</v>
      </c>
      <c r="AD542" s="508"/>
      <c r="AE542" s="551" t="n">
        <v>1793</v>
      </c>
      <c r="AF542" s="551" t="n">
        <v>1522</v>
      </c>
      <c r="AG542" s="508" t="n">
        <v>7.49</v>
      </c>
      <c r="AH542" s="495" t="n">
        <v>916</v>
      </c>
      <c r="AI542" s="551" t="n">
        <f aca="false">AH542*3</f>
        <v>2748</v>
      </c>
      <c r="AJ542" s="551" t="n">
        <v>5480</v>
      </c>
      <c r="AK542" s="495"/>
      <c r="AL542" s="504" t="n">
        <v>39</v>
      </c>
      <c r="AM542" s="508" t="n">
        <v>9.31</v>
      </c>
      <c r="AN542" s="508" t="n">
        <v>41.56</v>
      </c>
      <c r="AO542" s="504" t="n">
        <v>10.7</v>
      </c>
      <c r="AP542" s="504" t="n">
        <v>3.1</v>
      </c>
      <c r="AQ542" s="551"/>
      <c r="AR542" s="508"/>
      <c r="AS542" s="495" t="n">
        <f aca="false">4000/W542*24</f>
        <v>66.6666666666667</v>
      </c>
      <c r="AT542" s="508" t="n">
        <f aca="false">AA542/4000</f>
        <v>4.0968</v>
      </c>
      <c r="AU542" s="752" t="n">
        <f aca="false">AT542/$AT$6</f>
        <v>0.731571428571429</v>
      </c>
      <c r="AV542" s="500" t="n">
        <f aca="false">1-AH542/Y542</f>
        <v>0.766572934973638</v>
      </c>
      <c r="AW542" s="757" t="n">
        <f aca="false">1-AI542/Z542</f>
        <v>0.758523725834798</v>
      </c>
    </row>
    <row r="543" customFormat="false" ht="15.6" hidden="false" customHeight="false" outlineLevel="0" collapsed="false">
      <c r="A543" s="742" t="n">
        <v>44025</v>
      </c>
      <c r="B543" s="516" t="n">
        <v>1440</v>
      </c>
      <c r="C543" s="404" t="n">
        <v>5.43</v>
      </c>
      <c r="D543" s="407" t="n">
        <f aca="false">E543/2.9</f>
        <v>4273.10344827586</v>
      </c>
      <c r="E543" s="406" t="n">
        <v>12392</v>
      </c>
      <c r="F543" s="406" t="n">
        <v>4396</v>
      </c>
      <c r="G543" s="688"/>
      <c r="H543" s="404"/>
      <c r="I543" s="405"/>
      <c r="J543" s="406"/>
      <c r="K543" s="406"/>
      <c r="L543" s="408"/>
      <c r="M543" s="408"/>
      <c r="N543" s="408"/>
      <c r="O543" s="409"/>
      <c r="P543" s="550"/>
      <c r="Q543" s="439"/>
      <c r="R543" s="440"/>
      <c r="S543" s="406"/>
      <c r="T543" s="406"/>
      <c r="U543" s="668"/>
      <c r="V543" s="451"/>
      <c r="W543" s="743" t="n">
        <f aca="false">G543+B543</f>
        <v>1440</v>
      </c>
      <c r="X543" s="451" t="n">
        <f aca="false">W543/$W$6</f>
        <v>0.576</v>
      </c>
      <c r="Y543" s="743" t="n">
        <f aca="false">Z543/2.9</f>
        <v>4273.10344827586</v>
      </c>
      <c r="Z543" s="743" t="n">
        <f aca="false">E543</f>
        <v>12392</v>
      </c>
      <c r="AA543" s="744" t="n">
        <f aca="false">B543*E543/1000</f>
        <v>17844.48</v>
      </c>
      <c r="AB543" s="451" t="n">
        <f aca="false">AA543/$AA$6</f>
        <v>0.793088</v>
      </c>
      <c r="AC543" s="440" t="n">
        <v>38</v>
      </c>
      <c r="AD543" s="465"/>
      <c r="AE543" s="550" t="n">
        <v>1635</v>
      </c>
      <c r="AF543" s="550" t="n">
        <v>1677</v>
      </c>
      <c r="AG543" s="465" t="n">
        <v>7.49</v>
      </c>
      <c r="AH543" s="440" t="n">
        <v>997</v>
      </c>
      <c r="AI543" s="744" t="n">
        <f aca="false">AH543*3</f>
        <v>2991</v>
      </c>
      <c r="AJ543" s="550" t="n">
        <v>5520</v>
      </c>
      <c r="AK543" s="440"/>
      <c r="AL543" s="458" t="n">
        <v>48</v>
      </c>
      <c r="AM543" s="465" t="n">
        <v>10.83</v>
      </c>
      <c r="AN543" s="465" t="n">
        <v>43.5</v>
      </c>
      <c r="AO543" s="458" t="n">
        <v>9.2</v>
      </c>
      <c r="AP543" s="458" t="n">
        <v>2.4</v>
      </c>
      <c r="AQ543" s="550"/>
      <c r="AR543" s="745"/>
      <c r="AS543" s="596" t="n">
        <f aca="false">4000/W543*24</f>
        <v>66.6666666666667</v>
      </c>
      <c r="AT543" s="745" t="n">
        <f aca="false">AA543/4000</f>
        <v>4.46112</v>
      </c>
      <c r="AU543" s="746" t="n">
        <f aca="false">AT543/$AT$6</f>
        <v>0.796628571428571</v>
      </c>
      <c r="AV543" s="451" t="n">
        <f aca="false">1-AH543/Y543</f>
        <v>0.766680116204003</v>
      </c>
      <c r="AW543" s="756" t="n">
        <f aca="false">1-AI543/Z543</f>
        <v>0.758634602969658</v>
      </c>
    </row>
    <row r="544" customFormat="false" ht="15.6" hidden="false" customHeight="false" outlineLevel="0" collapsed="false">
      <c r="A544" s="742" t="n">
        <v>44026</v>
      </c>
      <c r="B544" s="516" t="n">
        <v>1440</v>
      </c>
      <c r="C544" s="404" t="n">
        <v>5.44</v>
      </c>
      <c r="D544" s="407" t="n">
        <f aca="false">E544/2.9</f>
        <v>2833.79310344828</v>
      </c>
      <c r="E544" s="406" t="n">
        <v>8218</v>
      </c>
      <c r="F544" s="406" t="n">
        <v>3093</v>
      </c>
      <c r="G544" s="688"/>
      <c r="H544" s="404"/>
      <c r="I544" s="405"/>
      <c r="J544" s="406"/>
      <c r="K544" s="406"/>
      <c r="L544" s="408"/>
      <c r="M544" s="408"/>
      <c r="N544" s="408"/>
      <c r="O544" s="409"/>
      <c r="P544" s="550"/>
      <c r="Q544" s="439"/>
      <c r="R544" s="440"/>
      <c r="S544" s="406"/>
      <c r="T544" s="406"/>
      <c r="U544" s="668"/>
      <c r="V544" s="451"/>
      <c r="W544" s="743" t="n">
        <f aca="false">G544+B544</f>
        <v>1440</v>
      </c>
      <c r="X544" s="451" t="n">
        <f aca="false">W544/$W$6</f>
        <v>0.576</v>
      </c>
      <c r="Y544" s="743" t="n">
        <f aca="false">Z544/2.9</f>
        <v>2833.79310344828</v>
      </c>
      <c r="Z544" s="743" t="n">
        <f aca="false">E544</f>
        <v>8218</v>
      </c>
      <c r="AA544" s="744" t="n">
        <f aca="false">B544*E544/1000</f>
        <v>11833.92</v>
      </c>
      <c r="AB544" s="451" t="n">
        <f aca="false">AA544/$AA$6</f>
        <v>0.525952</v>
      </c>
      <c r="AC544" s="440" t="n">
        <v>38</v>
      </c>
      <c r="AD544" s="465"/>
      <c r="AE544" s="550" t="n">
        <v>1731</v>
      </c>
      <c r="AF544" s="550" t="n">
        <v>1678</v>
      </c>
      <c r="AG544" s="465" t="n">
        <v>7.58</v>
      </c>
      <c r="AH544" s="440" t="n">
        <v>983</v>
      </c>
      <c r="AI544" s="744" t="n">
        <f aca="false">AH544*3</f>
        <v>2949</v>
      </c>
      <c r="AJ544" s="550" t="n">
        <v>4890</v>
      </c>
      <c r="AK544" s="440"/>
      <c r="AL544" s="458" t="n">
        <v>55</v>
      </c>
      <c r="AM544" s="465" t="n">
        <v>11.65</v>
      </c>
      <c r="AN544" s="465" t="n">
        <v>46.77</v>
      </c>
      <c r="AO544" s="458" t="n">
        <v>10.4</v>
      </c>
      <c r="AP544" s="458" t="n">
        <v>2.8</v>
      </c>
      <c r="AQ544" s="550"/>
      <c r="AR544" s="745"/>
      <c r="AS544" s="596" t="n">
        <f aca="false">4000/W544*24</f>
        <v>66.6666666666667</v>
      </c>
      <c r="AT544" s="745" t="n">
        <f aca="false">AA544/4000</f>
        <v>2.95848</v>
      </c>
      <c r="AU544" s="746" t="n">
        <f aca="false">AT544/$AT$6</f>
        <v>0.5283</v>
      </c>
      <c r="AV544" s="451" t="n">
        <f aca="false">1-AH544/Y544</f>
        <v>0.653115113166221</v>
      </c>
      <c r="AW544" s="756" t="n">
        <f aca="false">1-AI544/Z544</f>
        <v>0.641153565344366</v>
      </c>
    </row>
    <row r="545" customFormat="false" ht="15.6" hidden="false" customHeight="false" outlineLevel="0" collapsed="false">
      <c r="A545" s="742" t="n">
        <v>44027</v>
      </c>
      <c r="B545" s="516" t="n">
        <v>1440</v>
      </c>
      <c r="C545" s="404" t="n">
        <v>5.1</v>
      </c>
      <c r="D545" s="407" t="n">
        <f aca="false">E545/2.9</f>
        <v>3389.65517241379</v>
      </c>
      <c r="E545" s="406" t="n">
        <v>9830</v>
      </c>
      <c r="F545" s="406" t="n">
        <v>2885</v>
      </c>
      <c r="G545" s="688"/>
      <c r="H545" s="404"/>
      <c r="I545" s="405"/>
      <c r="J545" s="406"/>
      <c r="K545" s="406"/>
      <c r="L545" s="408"/>
      <c r="M545" s="408"/>
      <c r="N545" s="408"/>
      <c r="O545" s="409"/>
      <c r="P545" s="550"/>
      <c r="Q545" s="439"/>
      <c r="R545" s="406"/>
      <c r="S545" s="406"/>
      <c r="T545" s="406"/>
      <c r="U545" s="668"/>
      <c r="V545" s="451"/>
      <c r="W545" s="743" t="n">
        <f aca="false">G545+B545</f>
        <v>1440</v>
      </c>
      <c r="X545" s="451" t="n">
        <f aca="false">W545/$W$6</f>
        <v>0.576</v>
      </c>
      <c r="Y545" s="743" t="n">
        <f aca="false">Z545/2.9</f>
        <v>3389.65517241379</v>
      </c>
      <c r="Z545" s="743" t="n">
        <f aca="false">E545</f>
        <v>9830</v>
      </c>
      <c r="AA545" s="744" t="n">
        <f aca="false">B545*E545/1000</f>
        <v>14155.2</v>
      </c>
      <c r="AB545" s="451" t="n">
        <f aca="false">AA545/$AA$6</f>
        <v>0.62912</v>
      </c>
      <c r="AC545" s="440" t="n">
        <v>38</v>
      </c>
      <c r="AD545" s="465"/>
      <c r="AE545" s="550" t="n">
        <v>1722</v>
      </c>
      <c r="AF545" s="550" t="n">
        <v>1721</v>
      </c>
      <c r="AG545" s="465" t="n">
        <v>7.48</v>
      </c>
      <c r="AH545" s="440" t="n">
        <v>987</v>
      </c>
      <c r="AI545" s="744" t="n">
        <f aca="false">AH545*3</f>
        <v>2961</v>
      </c>
      <c r="AJ545" s="550" t="n">
        <v>4770</v>
      </c>
      <c r="AK545" s="440"/>
      <c r="AL545" s="458" t="n">
        <v>50</v>
      </c>
      <c r="AM545" s="465" t="n">
        <v>11.35</v>
      </c>
      <c r="AN545" s="465" t="n">
        <v>46.25</v>
      </c>
      <c r="AO545" s="458" t="n">
        <v>9.8</v>
      </c>
      <c r="AP545" s="458" t="n">
        <v>3.2</v>
      </c>
      <c r="AQ545" s="550"/>
      <c r="AR545" s="745"/>
      <c r="AS545" s="596" t="n">
        <f aca="false">4000/W545*24</f>
        <v>66.6666666666667</v>
      </c>
      <c r="AT545" s="745" t="n">
        <f aca="false">AA545/4000</f>
        <v>3.5388</v>
      </c>
      <c r="AU545" s="746" t="n">
        <f aca="false">AT545/$AT$6</f>
        <v>0.631928571428572</v>
      </c>
      <c r="AV545" s="451" t="n">
        <f aca="false">1-AH545/Y545</f>
        <v>0.70881993896236</v>
      </c>
      <c r="AW545" s="756" t="n">
        <f aca="false">1-AI545/Z545</f>
        <v>0.698779247202441</v>
      </c>
    </row>
    <row r="546" customFormat="false" ht="15.6" hidden="false" customHeight="false" outlineLevel="0" collapsed="false">
      <c r="A546" s="742" t="n">
        <v>44028</v>
      </c>
      <c r="B546" s="516" t="n">
        <v>1440</v>
      </c>
      <c r="C546" s="404" t="n">
        <v>5.35</v>
      </c>
      <c r="D546" s="407" t="n">
        <f aca="false">E546/2.9</f>
        <v>3641.37931034483</v>
      </c>
      <c r="E546" s="406" t="n">
        <v>10560</v>
      </c>
      <c r="F546" s="406" t="n">
        <v>5102</v>
      </c>
      <c r="G546" s="688"/>
      <c r="H546" s="404"/>
      <c r="I546" s="405"/>
      <c r="J546" s="406"/>
      <c r="K546" s="406"/>
      <c r="L546" s="408"/>
      <c r="M546" s="408"/>
      <c r="N546" s="408"/>
      <c r="O546" s="409"/>
      <c r="P546" s="550"/>
      <c r="Q546" s="439"/>
      <c r="R546" s="406"/>
      <c r="S546" s="406"/>
      <c r="T546" s="406"/>
      <c r="U546" s="668"/>
      <c r="V546" s="451"/>
      <c r="W546" s="743" t="n">
        <f aca="false">G546+B546</f>
        <v>1440</v>
      </c>
      <c r="X546" s="451" t="n">
        <f aca="false">W546/$W$6</f>
        <v>0.576</v>
      </c>
      <c r="Y546" s="743" t="n">
        <f aca="false">Z546/2.9</f>
        <v>3641.37931034483</v>
      </c>
      <c r="Z546" s="743" t="n">
        <f aca="false">E546</f>
        <v>10560</v>
      </c>
      <c r="AA546" s="744" t="n">
        <f aca="false">B546*E546/1000</f>
        <v>15206.4</v>
      </c>
      <c r="AB546" s="451" t="n">
        <f aca="false">AA546/$AA$6</f>
        <v>0.67584</v>
      </c>
      <c r="AC546" s="440" t="n">
        <v>38</v>
      </c>
      <c r="AD546" s="465"/>
      <c r="AE546" s="550" t="n">
        <v>1755</v>
      </c>
      <c r="AF546" s="550" t="n">
        <v>1720</v>
      </c>
      <c r="AG546" s="465" t="n">
        <v>7.5</v>
      </c>
      <c r="AH546" s="440" t="n">
        <v>995</v>
      </c>
      <c r="AI546" s="744" t="n">
        <f aca="false">AH546*3</f>
        <v>2985</v>
      </c>
      <c r="AJ546" s="550" t="n">
        <v>5690</v>
      </c>
      <c r="AK546" s="440"/>
      <c r="AL546" s="458" t="n">
        <v>60</v>
      </c>
      <c r="AM546" s="465" t="n">
        <v>12.33</v>
      </c>
      <c r="AN546" s="465" t="n">
        <v>44.56</v>
      </c>
      <c r="AO546" s="458" t="n">
        <v>9.3</v>
      </c>
      <c r="AP546" s="458" t="n">
        <v>2.7</v>
      </c>
      <c r="AQ546" s="550"/>
      <c r="AR546" s="745"/>
      <c r="AS546" s="596" t="n">
        <f aca="false">4000/W546*24</f>
        <v>66.6666666666667</v>
      </c>
      <c r="AT546" s="745" t="n">
        <f aca="false">AA546/4000</f>
        <v>3.8016</v>
      </c>
      <c r="AU546" s="746" t="n">
        <f aca="false">AT546/$AT$6</f>
        <v>0.678857142857143</v>
      </c>
      <c r="AV546" s="451" t="n">
        <f aca="false">1-AH546/Y546</f>
        <v>0.726751893939394</v>
      </c>
      <c r="AW546" s="756" t="n">
        <f aca="false">1-AI546/Z546</f>
        <v>0.717329545454545</v>
      </c>
    </row>
    <row r="547" customFormat="false" ht="15.6" hidden="false" customHeight="false" outlineLevel="0" collapsed="false">
      <c r="A547" s="742" t="n">
        <v>44029</v>
      </c>
      <c r="B547" s="516" t="n">
        <v>1440</v>
      </c>
      <c r="C547" s="404" t="n">
        <v>5.3</v>
      </c>
      <c r="D547" s="407" t="n">
        <f aca="false">E547/2.9</f>
        <v>3207.58620689655</v>
      </c>
      <c r="E547" s="406" t="n">
        <v>9302</v>
      </c>
      <c r="F547" s="406" t="n">
        <v>4149</v>
      </c>
      <c r="G547" s="688"/>
      <c r="H547" s="404"/>
      <c r="I547" s="405"/>
      <c r="J547" s="406"/>
      <c r="K547" s="406"/>
      <c r="L547" s="408"/>
      <c r="M547" s="408"/>
      <c r="N547" s="408"/>
      <c r="O547" s="409"/>
      <c r="P547" s="550"/>
      <c r="Q547" s="439"/>
      <c r="R547" s="406"/>
      <c r="S547" s="406"/>
      <c r="T547" s="406"/>
      <c r="U547" s="668"/>
      <c r="V547" s="451"/>
      <c r="W547" s="743" t="n">
        <f aca="false">G547+B547</f>
        <v>1440</v>
      </c>
      <c r="X547" s="451" t="n">
        <f aca="false">W547/$W$6</f>
        <v>0.576</v>
      </c>
      <c r="Y547" s="743" t="n">
        <f aca="false">Z547/2.9</f>
        <v>3207.58620689655</v>
      </c>
      <c r="Z547" s="743" t="n">
        <f aca="false">E547</f>
        <v>9302</v>
      </c>
      <c r="AA547" s="744" t="n">
        <f aca="false">B547*E547/1000</f>
        <v>13394.88</v>
      </c>
      <c r="AB547" s="451" t="n">
        <f aca="false">AA547/$AA$6</f>
        <v>0.595328</v>
      </c>
      <c r="AC547" s="440" t="n">
        <v>38</v>
      </c>
      <c r="AD547" s="465"/>
      <c r="AE547" s="550" t="n">
        <v>1714</v>
      </c>
      <c r="AF547" s="550" t="n">
        <v>1711</v>
      </c>
      <c r="AG547" s="465" t="n">
        <v>7.66</v>
      </c>
      <c r="AH547" s="440" t="n">
        <v>998</v>
      </c>
      <c r="AI547" s="744" t="n">
        <f aca="false">AH547*3</f>
        <v>2994</v>
      </c>
      <c r="AJ547" s="550" t="n">
        <v>5890</v>
      </c>
      <c r="AK547" s="440"/>
      <c r="AL547" s="458" t="n">
        <v>55</v>
      </c>
      <c r="AM547" s="465" t="n">
        <v>12.77</v>
      </c>
      <c r="AN547" s="465" t="n">
        <v>46.44</v>
      </c>
      <c r="AO547" s="458" t="n">
        <v>7.8</v>
      </c>
      <c r="AP547" s="458" t="n">
        <v>2.8</v>
      </c>
      <c r="AQ547" s="550"/>
      <c r="AR547" s="745"/>
      <c r="AS547" s="596" t="n">
        <f aca="false">4000/W547*24</f>
        <v>66.6666666666667</v>
      </c>
      <c r="AT547" s="745" t="n">
        <f aca="false">AA547/4000</f>
        <v>3.34872</v>
      </c>
      <c r="AU547" s="746" t="n">
        <f aca="false">AT547/$AT$6</f>
        <v>0.597985714285714</v>
      </c>
      <c r="AV547" s="451" t="n">
        <f aca="false">1-AH547/Y547</f>
        <v>0.688862610191357</v>
      </c>
      <c r="AW547" s="756" t="n">
        <f aca="false">1-AI547/Z547</f>
        <v>0.678133734680714</v>
      </c>
    </row>
    <row r="548" customFormat="false" ht="15.6" hidden="false" customHeight="false" outlineLevel="0" collapsed="false">
      <c r="A548" s="742" t="n">
        <v>44030</v>
      </c>
      <c r="B548" s="516" t="n">
        <v>1440</v>
      </c>
      <c r="C548" s="404" t="n">
        <v>5.22</v>
      </c>
      <c r="D548" s="407" t="n">
        <f aca="false">E548/2.9</f>
        <v>2784.8275862069</v>
      </c>
      <c r="E548" s="406" t="n">
        <v>8076</v>
      </c>
      <c r="F548" s="406" t="n">
        <v>3358</v>
      </c>
      <c r="G548" s="688"/>
      <c r="H548" s="404"/>
      <c r="I548" s="405"/>
      <c r="J548" s="406"/>
      <c r="K548" s="406"/>
      <c r="L548" s="408"/>
      <c r="M548" s="408"/>
      <c r="N548" s="408"/>
      <c r="O548" s="409"/>
      <c r="P548" s="550"/>
      <c r="Q548" s="439"/>
      <c r="R548" s="406"/>
      <c r="S548" s="406"/>
      <c r="T548" s="406"/>
      <c r="U548" s="668"/>
      <c r="V548" s="451"/>
      <c r="W548" s="743" t="n">
        <f aca="false">G548+B548</f>
        <v>1440</v>
      </c>
      <c r="X548" s="451" t="n">
        <f aca="false">W548/$W$6</f>
        <v>0.576</v>
      </c>
      <c r="Y548" s="743" t="n">
        <f aca="false">Z548/2.9</f>
        <v>2784.8275862069</v>
      </c>
      <c r="Z548" s="743" t="n">
        <f aca="false">E548</f>
        <v>8076</v>
      </c>
      <c r="AA548" s="744" t="n">
        <f aca="false">B548*E548/1000</f>
        <v>11629.44</v>
      </c>
      <c r="AB548" s="451" t="n">
        <f aca="false">AA548/$AA$6</f>
        <v>0.516864</v>
      </c>
      <c r="AC548" s="440" t="n">
        <v>38</v>
      </c>
      <c r="AD548" s="465"/>
      <c r="AE548" s="550" t="n">
        <v>1830</v>
      </c>
      <c r="AF548" s="550" t="n">
        <v>1842</v>
      </c>
      <c r="AG548" s="465" t="n">
        <v>7.84</v>
      </c>
      <c r="AH548" s="440" t="n">
        <v>1043</v>
      </c>
      <c r="AI548" s="744" t="n">
        <f aca="false">AH548*3</f>
        <v>3129</v>
      </c>
      <c r="AJ548" s="550" t="n">
        <v>5780</v>
      </c>
      <c r="AK548" s="440"/>
      <c r="AL548" s="458" t="n">
        <v>65</v>
      </c>
      <c r="AM548" s="465" t="n">
        <v>12.67</v>
      </c>
      <c r="AN548" s="465" t="n">
        <v>46.45</v>
      </c>
      <c r="AO548" s="458" t="n">
        <v>10.6</v>
      </c>
      <c r="AP548" s="458" t="n">
        <v>2</v>
      </c>
      <c r="AQ548" s="550"/>
      <c r="AR548" s="745"/>
      <c r="AS548" s="596" t="n">
        <f aca="false">4000/W548*24</f>
        <v>66.6666666666667</v>
      </c>
      <c r="AT548" s="745" t="n">
        <f aca="false">AA548/4000</f>
        <v>2.90736</v>
      </c>
      <c r="AU548" s="746" t="n">
        <f aca="false">AT548/$AT$6</f>
        <v>0.519171428571429</v>
      </c>
      <c r="AV548" s="451" t="n">
        <f aca="false">1-AH548/Y548</f>
        <v>0.625470529965329</v>
      </c>
      <c r="AW548" s="756" t="n">
        <f aca="false">1-AI548/Z548</f>
        <v>0.612555720653789</v>
      </c>
    </row>
    <row r="549" customFormat="false" ht="15.6" hidden="false" customHeight="false" outlineLevel="0" collapsed="false">
      <c r="A549" s="749" t="n">
        <v>44031</v>
      </c>
      <c r="B549" s="487" t="n">
        <v>1440</v>
      </c>
      <c r="C549" s="489" t="n">
        <v>5.21</v>
      </c>
      <c r="D549" s="750" t="n">
        <f aca="false">E549/2.9</f>
        <v>2512.06896551724</v>
      </c>
      <c r="E549" s="491" t="n">
        <v>7285</v>
      </c>
      <c r="F549" s="491" t="n">
        <v>3550</v>
      </c>
      <c r="G549" s="690"/>
      <c r="H549" s="489"/>
      <c r="I549" s="490"/>
      <c r="J549" s="491"/>
      <c r="K549" s="491"/>
      <c r="L549" s="492"/>
      <c r="M549" s="492"/>
      <c r="N549" s="492"/>
      <c r="O549" s="493"/>
      <c r="P549" s="551"/>
      <c r="Q549" s="494"/>
      <c r="R549" s="495"/>
      <c r="S549" s="491"/>
      <c r="T549" s="491"/>
      <c r="U549" s="678"/>
      <c r="V549" s="500"/>
      <c r="W549" s="751" t="n">
        <f aca="false">G549+B549</f>
        <v>1440</v>
      </c>
      <c r="X549" s="500" t="n">
        <f aca="false">W549/$W$6</f>
        <v>0.576</v>
      </c>
      <c r="Y549" s="751" t="n">
        <f aca="false">Z549/2.9</f>
        <v>2512.06896551724</v>
      </c>
      <c r="Z549" s="751" t="n">
        <f aca="false">E549</f>
        <v>7285</v>
      </c>
      <c r="AA549" s="551" t="n">
        <f aca="false">B549*E549/1000</f>
        <v>10490.4</v>
      </c>
      <c r="AB549" s="500" t="n">
        <f aca="false">AA549/$AA$6</f>
        <v>0.46624</v>
      </c>
      <c r="AC549" s="495" t="n">
        <v>38</v>
      </c>
      <c r="AD549" s="508"/>
      <c r="AE549" s="551" t="n">
        <v>1738</v>
      </c>
      <c r="AF549" s="551" t="n">
        <v>1739</v>
      </c>
      <c r="AG549" s="508" t="n">
        <v>7.6</v>
      </c>
      <c r="AH549" s="495" t="n">
        <v>1031</v>
      </c>
      <c r="AI549" s="551" t="n">
        <f aca="false">AH549*3</f>
        <v>3093</v>
      </c>
      <c r="AJ549" s="551" t="n">
        <v>5710</v>
      </c>
      <c r="AK549" s="495"/>
      <c r="AL549" s="504" t="n">
        <v>60</v>
      </c>
      <c r="AM549" s="508" t="n">
        <v>13.23</v>
      </c>
      <c r="AN549" s="508" t="n">
        <v>43.2</v>
      </c>
      <c r="AO549" s="504" t="n">
        <v>9.1</v>
      </c>
      <c r="AP549" s="504" t="n">
        <v>2.2</v>
      </c>
      <c r="AQ549" s="551"/>
      <c r="AR549" s="508"/>
      <c r="AS549" s="495" t="n">
        <f aca="false">4000/W549*24</f>
        <v>66.6666666666667</v>
      </c>
      <c r="AT549" s="508" t="n">
        <f aca="false">AA549/4000</f>
        <v>2.6226</v>
      </c>
      <c r="AU549" s="752" t="n">
        <f aca="false">AT549/$AT$6</f>
        <v>0.468321428571429</v>
      </c>
      <c r="AV549" s="500" t="n">
        <f aca="false">1-AH549/Y549</f>
        <v>0.589581331503089</v>
      </c>
      <c r="AW549" s="757" t="n">
        <f aca="false">1-AI549/Z549</f>
        <v>0.575428963623885</v>
      </c>
    </row>
    <row r="550" customFormat="false" ht="15.6" hidden="false" customHeight="false" outlineLevel="0" collapsed="false">
      <c r="A550" s="742" t="n">
        <v>44032</v>
      </c>
      <c r="B550" s="516" t="n">
        <v>1440</v>
      </c>
      <c r="C550" s="404" t="n">
        <v>5.18</v>
      </c>
      <c r="D550" s="407" t="n">
        <f aca="false">E550/2.9</f>
        <v>2847.93103448276</v>
      </c>
      <c r="E550" s="406" t="n">
        <v>8259</v>
      </c>
      <c r="F550" s="406" t="n">
        <v>3022</v>
      </c>
      <c r="G550" s="688"/>
      <c r="H550" s="404"/>
      <c r="I550" s="405"/>
      <c r="J550" s="406"/>
      <c r="K550" s="406"/>
      <c r="L550" s="408"/>
      <c r="M550" s="408"/>
      <c r="N550" s="408"/>
      <c r="O550" s="409"/>
      <c r="P550" s="550"/>
      <c r="Q550" s="439"/>
      <c r="R550" s="440"/>
      <c r="S550" s="406"/>
      <c r="T550" s="406"/>
      <c r="U550" s="668"/>
      <c r="V550" s="451"/>
      <c r="W550" s="743" t="n">
        <f aca="false">G550+B550</f>
        <v>1440</v>
      </c>
      <c r="X550" s="451" t="n">
        <f aca="false">W550/$W$6</f>
        <v>0.576</v>
      </c>
      <c r="Y550" s="743" t="n">
        <f aca="false">Z550/2.9</f>
        <v>2847.93103448276</v>
      </c>
      <c r="Z550" s="743" t="n">
        <f aca="false">E550</f>
        <v>8259</v>
      </c>
      <c r="AA550" s="744" t="n">
        <f aca="false">B550*E550/1000</f>
        <v>11892.96</v>
      </c>
      <c r="AB550" s="451" t="n">
        <f aca="false">AA550/$AA$6</f>
        <v>0.528576</v>
      </c>
      <c r="AC550" s="440" t="n">
        <v>38</v>
      </c>
      <c r="AD550" s="465"/>
      <c r="AE550" s="550" t="n">
        <v>1735</v>
      </c>
      <c r="AF550" s="550" t="n">
        <v>1773</v>
      </c>
      <c r="AG550" s="465" t="n">
        <v>7.47</v>
      </c>
      <c r="AH550" s="440" t="n">
        <v>1016</v>
      </c>
      <c r="AI550" s="744" t="n">
        <f aca="false">AH550*3</f>
        <v>3048</v>
      </c>
      <c r="AJ550" s="550" t="n">
        <v>5520</v>
      </c>
      <c r="AK550" s="440"/>
      <c r="AL550" s="458" t="n">
        <v>60</v>
      </c>
      <c r="AM550" s="465" t="n">
        <v>13.38</v>
      </c>
      <c r="AN550" s="465" t="n">
        <v>38.4</v>
      </c>
      <c r="AO550" s="458" t="n">
        <v>9</v>
      </c>
      <c r="AP550" s="458" t="n">
        <v>3.3</v>
      </c>
      <c r="AQ550" s="550"/>
      <c r="AR550" s="745"/>
      <c r="AS550" s="596" t="n">
        <f aca="false">4000/W550*24</f>
        <v>66.6666666666667</v>
      </c>
      <c r="AT550" s="745" t="n">
        <f aca="false">AA550/4000</f>
        <v>2.97324</v>
      </c>
      <c r="AU550" s="746" t="n">
        <f aca="false">AT550/$AT$6</f>
        <v>0.530935714285714</v>
      </c>
      <c r="AV550" s="451" t="n">
        <f aca="false">1-AH550/Y550</f>
        <v>0.643249788109941</v>
      </c>
      <c r="AW550" s="756" t="n">
        <f aca="false">1-AI550/Z550</f>
        <v>0.630948056665456</v>
      </c>
    </row>
    <row r="551" customFormat="false" ht="15.6" hidden="false" customHeight="false" outlineLevel="0" collapsed="false">
      <c r="A551" s="742" t="n">
        <v>44033</v>
      </c>
      <c r="B551" s="516" t="n">
        <v>1440</v>
      </c>
      <c r="C551" s="404" t="n">
        <v>5.15</v>
      </c>
      <c r="D551" s="407" t="n">
        <f aca="false">E551/2.9</f>
        <v>2757.93103448276</v>
      </c>
      <c r="E551" s="406" t="n">
        <v>7998</v>
      </c>
      <c r="F551" s="406" t="n">
        <v>2701</v>
      </c>
      <c r="G551" s="688"/>
      <c r="H551" s="404"/>
      <c r="I551" s="405"/>
      <c r="J551" s="406"/>
      <c r="K551" s="406"/>
      <c r="L551" s="408"/>
      <c r="M551" s="408"/>
      <c r="N551" s="408"/>
      <c r="O551" s="409"/>
      <c r="P551" s="550"/>
      <c r="Q551" s="439"/>
      <c r="R551" s="440"/>
      <c r="S551" s="406"/>
      <c r="T551" s="406"/>
      <c r="U551" s="668"/>
      <c r="V551" s="451"/>
      <c r="W551" s="743" t="n">
        <f aca="false">G551+B551</f>
        <v>1440</v>
      </c>
      <c r="X551" s="451" t="n">
        <f aca="false">W551/$W$6</f>
        <v>0.576</v>
      </c>
      <c r="Y551" s="743" t="n">
        <f aca="false">Z551/2.9</f>
        <v>2757.93103448276</v>
      </c>
      <c r="Z551" s="743" t="n">
        <f aca="false">E551</f>
        <v>7998</v>
      </c>
      <c r="AA551" s="744" t="n">
        <f aca="false">B551*E551/1000</f>
        <v>11517.12</v>
      </c>
      <c r="AB551" s="451" t="n">
        <f aca="false">AA551/$AA$6</f>
        <v>0.511872</v>
      </c>
      <c r="AC551" s="440" t="n">
        <v>38</v>
      </c>
      <c r="AD551" s="465"/>
      <c r="AE551" s="550" t="n">
        <v>1815</v>
      </c>
      <c r="AF551" s="550" t="n">
        <v>1805</v>
      </c>
      <c r="AG551" s="465" t="n">
        <v>7.4</v>
      </c>
      <c r="AH551" s="440" t="n">
        <v>1005</v>
      </c>
      <c r="AI551" s="744" t="n">
        <f aca="false">AH551*3</f>
        <v>3015</v>
      </c>
      <c r="AJ551" s="550" t="n">
        <v>5340</v>
      </c>
      <c r="AK551" s="440"/>
      <c r="AL551" s="458" t="n">
        <v>50</v>
      </c>
      <c r="AM551" s="465" t="n">
        <v>13.88</v>
      </c>
      <c r="AN551" s="465" t="n">
        <v>41.68</v>
      </c>
      <c r="AO551" s="458" t="n">
        <v>9.9</v>
      </c>
      <c r="AP551" s="458" t="n">
        <v>2.1</v>
      </c>
      <c r="AQ551" s="550"/>
      <c r="AR551" s="745"/>
      <c r="AS551" s="596" t="n">
        <f aca="false">4000/W551*24</f>
        <v>66.6666666666667</v>
      </c>
      <c r="AT551" s="745" t="n">
        <f aca="false">AA551/4000</f>
        <v>2.87928</v>
      </c>
      <c r="AU551" s="746" t="n">
        <f aca="false">AT551/$AT$6</f>
        <v>0.514157142857143</v>
      </c>
      <c r="AV551" s="451" t="n">
        <f aca="false">1-AH551/Y551</f>
        <v>0.635596399099775</v>
      </c>
      <c r="AW551" s="756" t="n">
        <f aca="false">1-AI551/Z551</f>
        <v>0.623030757689422</v>
      </c>
    </row>
    <row r="552" customFormat="false" ht="15.6" hidden="false" customHeight="false" outlineLevel="0" collapsed="false">
      <c r="A552" s="742" t="n">
        <v>44034</v>
      </c>
      <c r="B552" s="516" t="n">
        <v>1440</v>
      </c>
      <c r="C552" s="404" t="n">
        <v>5.22</v>
      </c>
      <c r="D552" s="407" t="n">
        <f aca="false">E552/2.9</f>
        <v>2663.44827586207</v>
      </c>
      <c r="E552" s="406" t="n">
        <v>7724</v>
      </c>
      <c r="F552" s="406" t="n">
        <v>2782</v>
      </c>
      <c r="G552" s="688"/>
      <c r="H552" s="404"/>
      <c r="I552" s="405"/>
      <c r="J552" s="406"/>
      <c r="K552" s="406"/>
      <c r="L552" s="408"/>
      <c r="M552" s="408"/>
      <c r="N552" s="408"/>
      <c r="O552" s="409"/>
      <c r="P552" s="550"/>
      <c r="Q552" s="439"/>
      <c r="R552" s="406"/>
      <c r="S552" s="406"/>
      <c r="T552" s="406"/>
      <c r="U552" s="668"/>
      <c r="V552" s="451"/>
      <c r="W552" s="743" t="n">
        <f aca="false">G552+B552</f>
        <v>1440</v>
      </c>
      <c r="X552" s="451" t="n">
        <f aca="false">W552/$W$6</f>
        <v>0.576</v>
      </c>
      <c r="Y552" s="743" t="n">
        <f aca="false">Z552/2.9</f>
        <v>2663.44827586207</v>
      </c>
      <c r="Z552" s="743" t="n">
        <f aca="false">E552</f>
        <v>7724</v>
      </c>
      <c r="AA552" s="744" t="n">
        <f aca="false">B552*E552/1000</f>
        <v>11122.56</v>
      </c>
      <c r="AB552" s="451" t="n">
        <f aca="false">AA552/$AA$6</f>
        <v>0.494336</v>
      </c>
      <c r="AC552" s="440" t="n">
        <v>38</v>
      </c>
      <c r="AD552" s="465"/>
      <c r="AE552" s="550" t="n">
        <v>1782</v>
      </c>
      <c r="AF552" s="550" t="n">
        <v>1773</v>
      </c>
      <c r="AG552" s="465" t="n">
        <v>7.34</v>
      </c>
      <c r="AH552" s="440" t="n">
        <v>976</v>
      </c>
      <c r="AI552" s="744" t="n">
        <f aca="false">AH552*3</f>
        <v>2928</v>
      </c>
      <c r="AJ552" s="550" t="n">
        <v>5080</v>
      </c>
      <c r="AK552" s="440"/>
      <c r="AL552" s="458" t="n">
        <v>45</v>
      </c>
      <c r="AM552" s="465" t="n">
        <v>13.24</v>
      </c>
      <c r="AN552" s="465" t="n">
        <v>38.56</v>
      </c>
      <c r="AO552" s="458" t="n">
        <v>10.6</v>
      </c>
      <c r="AP552" s="458" t="n">
        <v>3.1</v>
      </c>
      <c r="AQ552" s="550"/>
      <c r="AR552" s="745"/>
      <c r="AS552" s="596" t="n">
        <f aca="false">4000/W552*24</f>
        <v>66.6666666666667</v>
      </c>
      <c r="AT552" s="745" t="n">
        <f aca="false">AA552/4000</f>
        <v>2.78064</v>
      </c>
      <c r="AU552" s="746" t="n">
        <f aca="false">AT552/$AT$6</f>
        <v>0.496542857142857</v>
      </c>
      <c r="AV552" s="451" t="n">
        <f aca="false">1-AH552/Y552</f>
        <v>0.633557742102538</v>
      </c>
      <c r="AW552" s="756" t="n">
        <f aca="false">1-AI552/Z552</f>
        <v>0.620921802175039</v>
      </c>
    </row>
    <row r="553" customFormat="false" ht="15.6" hidden="false" customHeight="false" outlineLevel="0" collapsed="false">
      <c r="A553" s="742" t="n">
        <v>44035</v>
      </c>
      <c r="B553" s="516" t="n">
        <v>1440</v>
      </c>
      <c r="C553" s="404" t="n">
        <v>5.23</v>
      </c>
      <c r="D553" s="407" t="n">
        <f aca="false">E553/2.9</f>
        <v>2634.48275862069</v>
      </c>
      <c r="E553" s="406" t="n">
        <v>7640</v>
      </c>
      <c r="F553" s="406" t="n">
        <v>3093</v>
      </c>
      <c r="G553" s="688"/>
      <c r="H553" s="404"/>
      <c r="I553" s="405"/>
      <c r="J553" s="406"/>
      <c r="K553" s="406"/>
      <c r="L553" s="408"/>
      <c r="M553" s="408"/>
      <c r="N553" s="408"/>
      <c r="O553" s="409"/>
      <c r="P553" s="550"/>
      <c r="Q553" s="439"/>
      <c r="R553" s="406"/>
      <c r="S553" s="406"/>
      <c r="T553" s="406"/>
      <c r="U553" s="668"/>
      <c r="V553" s="451"/>
      <c r="W553" s="743" t="n">
        <f aca="false">G553+B553</f>
        <v>1440</v>
      </c>
      <c r="X553" s="451" t="n">
        <f aca="false">W553/$W$6</f>
        <v>0.576</v>
      </c>
      <c r="Y553" s="743" t="n">
        <f aca="false">Z553/2.9</f>
        <v>2634.48275862069</v>
      </c>
      <c r="Z553" s="743" t="n">
        <f aca="false">E553</f>
        <v>7640</v>
      </c>
      <c r="AA553" s="744" t="n">
        <f aca="false">B553*E553/1000</f>
        <v>11001.6</v>
      </c>
      <c r="AB553" s="451" t="n">
        <f aca="false">AA553/$AA$6</f>
        <v>0.48896</v>
      </c>
      <c r="AC553" s="440" t="n">
        <v>38</v>
      </c>
      <c r="AD553" s="465"/>
      <c r="AE553" s="550" t="n">
        <v>1765</v>
      </c>
      <c r="AF553" s="550" t="n">
        <v>1758</v>
      </c>
      <c r="AG553" s="465" t="n">
        <v>7.19</v>
      </c>
      <c r="AH553" s="440" t="n">
        <v>916</v>
      </c>
      <c r="AI553" s="744" t="n">
        <f aca="false">AH553*3</f>
        <v>2748</v>
      </c>
      <c r="AJ553" s="550" t="n">
        <v>4760</v>
      </c>
      <c r="AK553" s="440"/>
      <c r="AL553" s="458" t="n">
        <v>30</v>
      </c>
      <c r="AM553" s="465" t="n">
        <v>12.11</v>
      </c>
      <c r="AN553" s="465" t="n">
        <v>35.42</v>
      </c>
      <c r="AO553" s="458" t="n">
        <v>11.9</v>
      </c>
      <c r="AP553" s="458" t="n">
        <v>4.4</v>
      </c>
      <c r="AQ553" s="550"/>
      <c r="AR553" s="745"/>
      <c r="AS553" s="596" t="n">
        <f aca="false">4000/W553*24</f>
        <v>66.6666666666667</v>
      </c>
      <c r="AT553" s="745" t="n">
        <f aca="false">AA553/4000</f>
        <v>2.7504</v>
      </c>
      <c r="AU553" s="746" t="n">
        <f aca="false">AT553/$AT$6</f>
        <v>0.491142857142857</v>
      </c>
      <c r="AV553" s="451" t="n">
        <f aca="false">1-AH553/Y553</f>
        <v>0.652303664921466</v>
      </c>
      <c r="AW553" s="756" t="n">
        <f aca="false">1-AI553/Z553</f>
        <v>0.640314136125654</v>
      </c>
    </row>
    <row r="554" customFormat="false" ht="15.6" hidden="false" customHeight="false" outlineLevel="0" collapsed="false">
      <c r="A554" s="742" t="n">
        <v>44036</v>
      </c>
      <c r="B554" s="516" t="n">
        <v>1440</v>
      </c>
      <c r="C554" s="404" t="n">
        <v>5.78</v>
      </c>
      <c r="D554" s="407" t="n">
        <f aca="false">E554/2.9</f>
        <v>2513.44827586207</v>
      </c>
      <c r="E554" s="406" t="n">
        <v>7289</v>
      </c>
      <c r="F554" s="406" t="n">
        <v>3172</v>
      </c>
      <c r="G554" s="688"/>
      <c r="H554" s="404"/>
      <c r="I554" s="405"/>
      <c r="J554" s="406"/>
      <c r="K554" s="406"/>
      <c r="L554" s="408"/>
      <c r="M554" s="408"/>
      <c r="N554" s="408"/>
      <c r="O554" s="409"/>
      <c r="P554" s="550"/>
      <c r="Q554" s="439"/>
      <c r="R554" s="406"/>
      <c r="S554" s="406"/>
      <c r="T554" s="406"/>
      <c r="U554" s="668"/>
      <c r="V554" s="451"/>
      <c r="W554" s="743" t="n">
        <f aca="false">G554+B554</f>
        <v>1440</v>
      </c>
      <c r="X554" s="451" t="n">
        <f aca="false">W554/$W$6</f>
        <v>0.576</v>
      </c>
      <c r="Y554" s="743" t="n">
        <f aca="false">Z554/2.9</f>
        <v>2513.44827586207</v>
      </c>
      <c r="Z554" s="743" t="n">
        <f aca="false">E554</f>
        <v>7289</v>
      </c>
      <c r="AA554" s="744" t="n">
        <f aca="false">B554*E554/1000</f>
        <v>10496.16</v>
      </c>
      <c r="AB554" s="451" t="n">
        <f aca="false">AA554/$AA$6</f>
        <v>0.466496</v>
      </c>
      <c r="AC554" s="440" t="n">
        <v>38</v>
      </c>
      <c r="AD554" s="465"/>
      <c r="AE554" s="550" t="n">
        <v>1787</v>
      </c>
      <c r="AF554" s="550" t="n">
        <v>1779</v>
      </c>
      <c r="AG554" s="465" t="n">
        <v>7.31</v>
      </c>
      <c r="AH554" s="440" t="n">
        <v>935</v>
      </c>
      <c r="AI554" s="744" t="n">
        <f aca="false">AH554*3</f>
        <v>2805</v>
      </c>
      <c r="AJ554" s="550" t="n">
        <v>4520</v>
      </c>
      <c r="AK554" s="440"/>
      <c r="AL554" s="458" t="n">
        <v>35</v>
      </c>
      <c r="AM554" s="465" t="n">
        <v>12.56</v>
      </c>
      <c r="AN554" s="465" t="n">
        <v>33.1</v>
      </c>
      <c r="AO554" s="458" t="n">
        <v>12.6</v>
      </c>
      <c r="AP554" s="458" t="n">
        <v>4.1</v>
      </c>
      <c r="AQ554" s="550"/>
      <c r="AR554" s="745"/>
      <c r="AS554" s="596" t="n">
        <f aca="false">4000/W554*24</f>
        <v>66.6666666666667</v>
      </c>
      <c r="AT554" s="745" t="n">
        <f aca="false">AA554/4000</f>
        <v>2.62404</v>
      </c>
      <c r="AU554" s="746" t="n">
        <f aca="false">AT554/$AT$6</f>
        <v>0.468578571428571</v>
      </c>
      <c r="AV554" s="451" t="n">
        <f aca="false">1-AH554/Y554</f>
        <v>0.628001097544245</v>
      </c>
      <c r="AW554" s="756" t="n">
        <f aca="false">1-AI554/Z554</f>
        <v>0.615173549183701</v>
      </c>
    </row>
    <row r="555" customFormat="false" ht="15.6" hidden="false" customHeight="false" outlineLevel="0" collapsed="false">
      <c r="A555" s="742" t="n">
        <v>44037</v>
      </c>
      <c r="B555" s="516" t="n">
        <v>1440</v>
      </c>
      <c r="C555" s="404" t="n">
        <v>5.42</v>
      </c>
      <c r="D555" s="407" t="n">
        <f aca="false">E555/2.9</f>
        <v>2862.06896551724</v>
      </c>
      <c r="E555" s="406" t="n">
        <v>8300</v>
      </c>
      <c r="F555" s="406" t="n">
        <v>2720</v>
      </c>
      <c r="G555" s="688"/>
      <c r="H555" s="404"/>
      <c r="I555" s="405"/>
      <c r="J555" s="406"/>
      <c r="K555" s="406"/>
      <c r="L555" s="408"/>
      <c r="M555" s="408"/>
      <c r="N555" s="408"/>
      <c r="O555" s="409"/>
      <c r="P555" s="550"/>
      <c r="Q555" s="439"/>
      <c r="R555" s="406"/>
      <c r="S555" s="406"/>
      <c r="T555" s="406"/>
      <c r="U555" s="668"/>
      <c r="V555" s="451"/>
      <c r="W555" s="743" t="n">
        <f aca="false">G555+B555</f>
        <v>1440</v>
      </c>
      <c r="X555" s="451" t="n">
        <f aca="false">W555/$W$6</f>
        <v>0.576</v>
      </c>
      <c r="Y555" s="743" t="n">
        <f aca="false">Z555/2.9</f>
        <v>2862.06896551724</v>
      </c>
      <c r="Z555" s="743" t="n">
        <f aca="false">E555</f>
        <v>8300</v>
      </c>
      <c r="AA555" s="744" t="n">
        <f aca="false">B555*E555/1000</f>
        <v>11952</v>
      </c>
      <c r="AB555" s="451" t="n">
        <f aca="false">AA555/$AA$6</f>
        <v>0.5312</v>
      </c>
      <c r="AC555" s="440" t="n">
        <v>38</v>
      </c>
      <c r="AD555" s="465"/>
      <c r="AE555" s="550" t="n">
        <v>1734</v>
      </c>
      <c r="AF555" s="550" t="n">
        <v>1726</v>
      </c>
      <c r="AG555" s="465" t="n">
        <v>7.3</v>
      </c>
      <c r="AH555" s="440" t="n">
        <v>917</v>
      </c>
      <c r="AI555" s="744" t="n">
        <f aca="false">AH555*3</f>
        <v>2751</v>
      </c>
      <c r="AJ555" s="550" t="n">
        <v>4400</v>
      </c>
      <c r="AK555" s="440"/>
      <c r="AL555" s="458" t="n">
        <v>38</v>
      </c>
      <c r="AM555" s="465" t="n">
        <v>11.36</v>
      </c>
      <c r="AN555" s="465" t="n">
        <v>33.15</v>
      </c>
      <c r="AO555" s="458" t="n">
        <v>11.9</v>
      </c>
      <c r="AP555" s="458" t="n">
        <v>3.6</v>
      </c>
      <c r="AQ555" s="550"/>
      <c r="AR555" s="745"/>
      <c r="AS555" s="596" t="n">
        <f aca="false">4000/W555*24</f>
        <v>66.6666666666667</v>
      </c>
      <c r="AT555" s="745" t="n">
        <f aca="false">AA555/4000</f>
        <v>2.988</v>
      </c>
      <c r="AU555" s="746" t="n">
        <f aca="false">AT555/$AT$6</f>
        <v>0.533571428571429</v>
      </c>
      <c r="AV555" s="451" t="n">
        <f aca="false">1-AH555/Y555</f>
        <v>0.679602409638554</v>
      </c>
      <c r="AW555" s="756" t="n">
        <f aca="false">1-AI555/Z555</f>
        <v>0.66855421686747</v>
      </c>
    </row>
    <row r="556" customFormat="false" ht="15.6" hidden="false" customHeight="false" outlineLevel="0" collapsed="false">
      <c r="A556" s="749" t="n">
        <v>44038</v>
      </c>
      <c r="B556" s="487" t="n">
        <v>1440</v>
      </c>
      <c r="C556" s="489" t="n">
        <v>5.31</v>
      </c>
      <c r="D556" s="750" t="n">
        <f aca="false">E556/2.9</f>
        <v>2533.44827586207</v>
      </c>
      <c r="E556" s="491" t="n">
        <v>7347</v>
      </c>
      <c r="F556" s="491" t="n">
        <v>3065</v>
      </c>
      <c r="G556" s="690"/>
      <c r="H556" s="489"/>
      <c r="I556" s="490"/>
      <c r="J556" s="491"/>
      <c r="K556" s="491"/>
      <c r="L556" s="492"/>
      <c r="M556" s="492"/>
      <c r="N556" s="492"/>
      <c r="O556" s="493"/>
      <c r="P556" s="551"/>
      <c r="Q556" s="494"/>
      <c r="R556" s="495"/>
      <c r="S556" s="491"/>
      <c r="T556" s="491"/>
      <c r="U556" s="678"/>
      <c r="V556" s="500"/>
      <c r="W556" s="751" t="n">
        <f aca="false">G556+B556</f>
        <v>1440</v>
      </c>
      <c r="X556" s="500" t="n">
        <f aca="false">W556/$W$6</f>
        <v>0.576</v>
      </c>
      <c r="Y556" s="751" t="n">
        <f aca="false">Z556/2.9</f>
        <v>2533.44827586207</v>
      </c>
      <c r="Z556" s="751" t="n">
        <f aca="false">E556</f>
        <v>7347</v>
      </c>
      <c r="AA556" s="551" t="n">
        <f aca="false">B556*E556/1000</f>
        <v>10579.68</v>
      </c>
      <c r="AB556" s="500" t="n">
        <f aca="false">AA556/$AA$6</f>
        <v>0.470208</v>
      </c>
      <c r="AC556" s="495" t="n">
        <v>38</v>
      </c>
      <c r="AD556" s="508"/>
      <c r="AE556" s="551" t="n">
        <v>1824</v>
      </c>
      <c r="AF556" s="551" t="n">
        <v>1816</v>
      </c>
      <c r="AG556" s="508" t="n">
        <v>7.22</v>
      </c>
      <c r="AH556" s="495" t="n">
        <v>897</v>
      </c>
      <c r="AI556" s="551" t="n">
        <f aca="false">AH556*3</f>
        <v>2691</v>
      </c>
      <c r="AJ556" s="551" t="n">
        <v>4260</v>
      </c>
      <c r="AK556" s="495"/>
      <c r="AL556" s="504" t="n">
        <v>33</v>
      </c>
      <c r="AM556" s="508" t="n">
        <v>11.06</v>
      </c>
      <c r="AN556" s="508" t="n">
        <v>31.88</v>
      </c>
      <c r="AO556" s="504" t="n">
        <v>13.6</v>
      </c>
      <c r="AP556" s="504" t="n">
        <v>4.5</v>
      </c>
      <c r="AQ556" s="551"/>
      <c r="AR556" s="508"/>
      <c r="AS556" s="495" t="n">
        <f aca="false">4000/W556*24</f>
        <v>66.6666666666667</v>
      </c>
      <c r="AT556" s="508" t="n">
        <f aca="false">AA556/4000</f>
        <v>2.64492</v>
      </c>
      <c r="AU556" s="752" t="n">
        <f aca="false">AT556/$AT$6</f>
        <v>0.472307142857143</v>
      </c>
      <c r="AV556" s="500" t="n">
        <f aca="false">1-AH556/Y556</f>
        <v>0.64593711719069</v>
      </c>
      <c r="AW556" s="757" t="n">
        <f aca="false">1-AI556/Z556</f>
        <v>0.633728052266231</v>
      </c>
    </row>
    <row r="557" customFormat="false" ht="15.6" hidden="false" customHeight="false" outlineLevel="0" collapsed="false">
      <c r="A557" s="742" t="n">
        <v>44039</v>
      </c>
      <c r="B557" s="516" t="n">
        <v>1440</v>
      </c>
      <c r="C557" s="404" t="n">
        <v>5.32</v>
      </c>
      <c r="D557" s="407" t="n">
        <f aca="false">E557/2.9</f>
        <v>2822.41379310345</v>
      </c>
      <c r="E557" s="406" t="n">
        <v>8185</v>
      </c>
      <c r="F557" s="406" t="n">
        <v>1315</v>
      </c>
      <c r="G557" s="688"/>
      <c r="H557" s="404"/>
      <c r="I557" s="405"/>
      <c r="J557" s="406"/>
      <c r="K557" s="406"/>
      <c r="L557" s="408"/>
      <c r="M557" s="408"/>
      <c r="N557" s="408"/>
      <c r="O557" s="409"/>
      <c r="P557" s="550"/>
      <c r="Q557" s="439"/>
      <c r="R557" s="440"/>
      <c r="S557" s="406"/>
      <c r="T557" s="406"/>
      <c r="U557" s="668"/>
      <c r="V557" s="451"/>
      <c r="W557" s="743" t="n">
        <f aca="false">G557+B557</f>
        <v>1440</v>
      </c>
      <c r="X557" s="451" t="n">
        <f aca="false">W557/$W$6</f>
        <v>0.576</v>
      </c>
      <c r="Y557" s="743" t="n">
        <f aca="false">Z557/2.9</f>
        <v>2822.41379310345</v>
      </c>
      <c r="Z557" s="743" t="n">
        <f aca="false">E557</f>
        <v>8185</v>
      </c>
      <c r="AA557" s="744" t="n">
        <f aca="false">B557*E557/1000</f>
        <v>11786.4</v>
      </c>
      <c r="AB557" s="451" t="n">
        <f aca="false">AA557/$AA$6</f>
        <v>0.52384</v>
      </c>
      <c r="AC557" s="440" t="n">
        <v>38</v>
      </c>
      <c r="AD557" s="465"/>
      <c r="AE557" s="550" t="n">
        <v>1681</v>
      </c>
      <c r="AF557" s="550" t="n">
        <v>1656</v>
      </c>
      <c r="AG557" s="465" t="n">
        <v>7.25</v>
      </c>
      <c r="AH557" s="440" t="n">
        <v>809</v>
      </c>
      <c r="AI557" s="744" t="n">
        <f aca="false">AH557*3</f>
        <v>2427</v>
      </c>
      <c r="AJ557" s="550" t="n">
        <v>4260</v>
      </c>
      <c r="AK557" s="440"/>
      <c r="AL557" s="458" t="n">
        <v>36</v>
      </c>
      <c r="AM557" s="465" t="n">
        <v>10.07</v>
      </c>
      <c r="AN557" s="465" t="n">
        <v>30.55</v>
      </c>
      <c r="AO557" s="458" t="n">
        <v>12.9</v>
      </c>
      <c r="AP557" s="458" t="n">
        <v>4.9</v>
      </c>
      <c r="AQ557" s="550"/>
      <c r="AR557" s="745"/>
      <c r="AS557" s="596" t="n">
        <f aca="false">4000/W557*24</f>
        <v>66.6666666666667</v>
      </c>
      <c r="AT557" s="745" t="n">
        <f aca="false">AA557/4000</f>
        <v>2.9466</v>
      </c>
      <c r="AU557" s="746" t="n">
        <f aca="false">AT557/$AT$6</f>
        <v>0.526178571428572</v>
      </c>
      <c r="AV557" s="451" t="n">
        <f aca="false">1-AH557/Y557</f>
        <v>0.713365913255956</v>
      </c>
      <c r="AW557" s="756" t="n">
        <f aca="false">1-AI557/Z557</f>
        <v>0.703481979230299</v>
      </c>
    </row>
    <row r="558" customFormat="false" ht="15.6" hidden="false" customHeight="false" outlineLevel="0" collapsed="false">
      <c r="A558" s="742" t="n">
        <v>44040</v>
      </c>
      <c r="B558" s="516" t="n">
        <v>1440</v>
      </c>
      <c r="C558" s="404" t="n">
        <v>5.25</v>
      </c>
      <c r="D558" s="407" t="n">
        <f aca="false">E558/2.9</f>
        <v>2581.72413793103</v>
      </c>
      <c r="E558" s="406" t="n">
        <v>7487</v>
      </c>
      <c r="F558" s="406" t="n">
        <v>3126</v>
      </c>
      <c r="G558" s="688"/>
      <c r="H558" s="404"/>
      <c r="I558" s="405"/>
      <c r="J558" s="406"/>
      <c r="K558" s="406"/>
      <c r="L558" s="408"/>
      <c r="M558" s="408"/>
      <c r="N558" s="408"/>
      <c r="O558" s="409"/>
      <c r="P558" s="550"/>
      <c r="Q558" s="439"/>
      <c r="R558" s="440"/>
      <c r="S558" s="406"/>
      <c r="T558" s="406"/>
      <c r="U558" s="668"/>
      <c r="V558" s="451"/>
      <c r="W558" s="743" t="n">
        <f aca="false">G558+B558</f>
        <v>1440</v>
      </c>
      <c r="X558" s="451" t="n">
        <f aca="false">W558/$W$6</f>
        <v>0.576</v>
      </c>
      <c r="Y558" s="743" t="n">
        <f aca="false">Z558/2.9</f>
        <v>2581.72413793103</v>
      </c>
      <c r="Z558" s="743" t="n">
        <f aca="false">E558</f>
        <v>7487</v>
      </c>
      <c r="AA558" s="744" t="n">
        <f aca="false">B558*E558/1000</f>
        <v>10781.28</v>
      </c>
      <c r="AB558" s="451" t="n">
        <f aca="false">AA558/$AA$6</f>
        <v>0.479168</v>
      </c>
      <c r="AC558" s="440" t="n">
        <v>38</v>
      </c>
      <c r="AD558" s="465"/>
      <c r="AE558" s="550" t="n">
        <v>1876</v>
      </c>
      <c r="AF558" s="550" t="n">
        <v>1749</v>
      </c>
      <c r="AG558" s="465" t="n">
        <v>7.23</v>
      </c>
      <c r="AH558" s="440" t="n">
        <v>745</v>
      </c>
      <c r="AI558" s="744" t="n">
        <f aca="false">AH558*3</f>
        <v>2235</v>
      </c>
      <c r="AJ558" s="550" t="n">
        <v>4190</v>
      </c>
      <c r="AK558" s="440"/>
      <c r="AL558" s="458" t="n">
        <v>35</v>
      </c>
      <c r="AM558" s="465" t="n">
        <v>9.56</v>
      </c>
      <c r="AN558" s="465" t="n">
        <v>32.07</v>
      </c>
      <c r="AO558" s="458" t="n">
        <v>16.5</v>
      </c>
      <c r="AP558" s="458" t="n">
        <v>4.2</v>
      </c>
      <c r="AQ558" s="550"/>
      <c r="AR558" s="745"/>
      <c r="AS558" s="596" t="n">
        <f aca="false">4000/W558*24</f>
        <v>66.6666666666667</v>
      </c>
      <c r="AT558" s="745" t="n">
        <f aca="false">AA558/4000</f>
        <v>2.69532</v>
      </c>
      <c r="AU558" s="746" t="n">
        <f aca="false">AT558/$AT$6</f>
        <v>0.481307142857143</v>
      </c>
      <c r="AV558" s="451" t="n">
        <f aca="false">1-AH558/Y558</f>
        <v>0.711433150794711</v>
      </c>
      <c r="AW558" s="756" t="n">
        <f aca="false">1-AI558/Z558</f>
        <v>0.701482569787632</v>
      </c>
    </row>
    <row r="559" customFormat="false" ht="15.6" hidden="false" customHeight="false" outlineLevel="0" collapsed="false">
      <c r="A559" s="742" t="n">
        <v>44041</v>
      </c>
      <c r="B559" s="516" t="n">
        <v>1440</v>
      </c>
      <c r="C559" s="404" t="n">
        <v>5.15</v>
      </c>
      <c r="D559" s="407" t="n">
        <f aca="false">E559/2.9</f>
        <v>2484.48275862069</v>
      </c>
      <c r="E559" s="406" t="n">
        <v>7205</v>
      </c>
      <c r="F559" s="406" t="n">
        <v>3284</v>
      </c>
      <c r="G559" s="688"/>
      <c r="H559" s="404"/>
      <c r="I559" s="405"/>
      <c r="J559" s="406"/>
      <c r="K559" s="406"/>
      <c r="L559" s="408"/>
      <c r="M559" s="408"/>
      <c r="N559" s="408"/>
      <c r="O559" s="409"/>
      <c r="P559" s="550"/>
      <c r="Q559" s="439"/>
      <c r="R559" s="406"/>
      <c r="S559" s="406"/>
      <c r="T559" s="406"/>
      <c r="U559" s="668"/>
      <c r="V559" s="451"/>
      <c r="W559" s="743" t="n">
        <f aca="false">G559+B559</f>
        <v>1440</v>
      </c>
      <c r="X559" s="451" t="n">
        <f aca="false">W559/$W$6</f>
        <v>0.576</v>
      </c>
      <c r="Y559" s="743" t="n">
        <f aca="false">Z559/2.9</f>
        <v>2484.48275862069</v>
      </c>
      <c r="Z559" s="743" t="n">
        <f aca="false">E559</f>
        <v>7205</v>
      </c>
      <c r="AA559" s="744" t="n">
        <f aca="false">B559*E559/1000</f>
        <v>10375.2</v>
      </c>
      <c r="AB559" s="451" t="n">
        <f aca="false">AA559/$AA$6</f>
        <v>0.46112</v>
      </c>
      <c r="AC559" s="440" t="n">
        <v>38</v>
      </c>
      <c r="AD559" s="465"/>
      <c r="AE559" s="550" t="n">
        <v>2002</v>
      </c>
      <c r="AF559" s="550" t="n">
        <v>1756</v>
      </c>
      <c r="AG559" s="465" t="n">
        <v>7.09</v>
      </c>
      <c r="AH559" s="440" t="n">
        <v>716</v>
      </c>
      <c r="AI559" s="744" t="n">
        <f aca="false">AH559*3</f>
        <v>2148</v>
      </c>
      <c r="AJ559" s="550" t="n">
        <v>4060</v>
      </c>
      <c r="AK559" s="440"/>
      <c r="AL559" s="458" t="n">
        <v>30</v>
      </c>
      <c r="AM559" s="465" t="n">
        <v>8.67</v>
      </c>
      <c r="AN559" s="465" t="n">
        <v>31.5</v>
      </c>
      <c r="AO559" s="458" t="n">
        <v>14.8</v>
      </c>
      <c r="AP559" s="458" t="n">
        <v>3.7</v>
      </c>
      <c r="AQ559" s="550"/>
      <c r="AR559" s="745"/>
      <c r="AS559" s="596" t="n">
        <f aca="false">4000/W559*24</f>
        <v>66.6666666666667</v>
      </c>
      <c r="AT559" s="745" t="n">
        <f aca="false">AA559/4000</f>
        <v>2.5938</v>
      </c>
      <c r="AU559" s="746" t="n">
        <f aca="false">AT559/$AT$6</f>
        <v>0.463178571428572</v>
      </c>
      <c r="AV559" s="451" t="n">
        <f aca="false">1-AH559/Y559</f>
        <v>0.711811242192922</v>
      </c>
      <c r="AW559" s="756" t="n">
        <f aca="false">1-AI559/Z559</f>
        <v>0.701873698820264</v>
      </c>
    </row>
    <row r="560" customFormat="false" ht="15.6" hidden="false" customHeight="false" outlineLevel="0" collapsed="false">
      <c r="A560" s="742" t="n">
        <v>44042</v>
      </c>
      <c r="B560" s="516" t="n">
        <v>1440</v>
      </c>
      <c r="C560" s="404" t="n">
        <v>5.14</v>
      </c>
      <c r="D560" s="407" t="n">
        <f aca="false">E560/2.9</f>
        <v>2379.31034482759</v>
      </c>
      <c r="E560" s="406" t="n">
        <v>6900</v>
      </c>
      <c r="F560" s="406" t="n">
        <v>3069</v>
      </c>
      <c r="G560" s="688"/>
      <c r="H560" s="404"/>
      <c r="I560" s="405"/>
      <c r="J560" s="406"/>
      <c r="K560" s="406"/>
      <c r="L560" s="408"/>
      <c r="M560" s="408"/>
      <c r="N560" s="408"/>
      <c r="O560" s="409"/>
      <c r="P560" s="550"/>
      <c r="Q560" s="439"/>
      <c r="R560" s="406"/>
      <c r="S560" s="406"/>
      <c r="T560" s="406"/>
      <c r="U560" s="668"/>
      <c r="V560" s="451"/>
      <c r="W560" s="743" t="n">
        <f aca="false">G560+B560</f>
        <v>1440</v>
      </c>
      <c r="X560" s="451" t="n">
        <f aca="false">W560/$W$6</f>
        <v>0.576</v>
      </c>
      <c r="Y560" s="743" t="n">
        <f aca="false">Z560/2.9</f>
        <v>2379.31034482759</v>
      </c>
      <c r="Z560" s="743" t="n">
        <f aca="false">E560</f>
        <v>6900</v>
      </c>
      <c r="AA560" s="744" t="n">
        <f aca="false">B560*E560/1000</f>
        <v>9936</v>
      </c>
      <c r="AB560" s="451" t="n">
        <f aca="false">AA560/$AA$6</f>
        <v>0.4416</v>
      </c>
      <c r="AC560" s="440" t="n">
        <v>38</v>
      </c>
      <c r="AD560" s="465"/>
      <c r="AE560" s="550" t="n">
        <v>2156</v>
      </c>
      <c r="AF560" s="550" t="n">
        <v>1885</v>
      </c>
      <c r="AG560" s="465" t="n">
        <v>7.2</v>
      </c>
      <c r="AH560" s="440" t="n">
        <v>735</v>
      </c>
      <c r="AI560" s="744" t="n">
        <f aca="false">AH560*3</f>
        <v>2205</v>
      </c>
      <c r="AJ560" s="550" t="n">
        <v>4070</v>
      </c>
      <c r="AK560" s="440"/>
      <c r="AL560" s="458" t="n">
        <v>31</v>
      </c>
      <c r="AM560" s="465" t="n">
        <v>8.11</v>
      </c>
      <c r="AN560" s="465" t="n">
        <v>30.8</v>
      </c>
      <c r="AO560" s="458" t="n">
        <v>14.5</v>
      </c>
      <c r="AP560" s="458" t="n">
        <v>3.2</v>
      </c>
      <c r="AQ560" s="550"/>
      <c r="AR560" s="745"/>
      <c r="AS560" s="596" t="n">
        <f aca="false">4000/W560*24</f>
        <v>66.6666666666667</v>
      </c>
      <c r="AT560" s="745" t="n">
        <f aca="false">AA560/4000</f>
        <v>2.484</v>
      </c>
      <c r="AU560" s="746" t="n">
        <f aca="false">AT560/$AT$6</f>
        <v>0.443571428571429</v>
      </c>
      <c r="AV560" s="451" t="n">
        <f aca="false">1-AH560/Y560</f>
        <v>0.691086956521739</v>
      </c>
      <c r="AW560" s="756" t="n">
        <f aca="false">1-AI560/Z560</f>
        <v>0.680434782608696</v>
      </c>
    </row>
    <row r="561" customFormat="false" ht="15.6" hidden="false" customHeight="false" outlineLevel="0" collapsed="false">
      <c r="A561" s="742" t="n">
        <v>44043</v>
      </c>
      <c r="B561" s="516" t="n">
        <v>1440</v>
      </c>
      <c r="C561" s="404" t="n">
        <v>5.07</v>
      </c>
      <c r="D561" s="407" t="n">
        <f aca="false">E561/2.9</f>
        <v>2554.13793103448</v>
      </c>
      <c r="E561" s="406" t="n">
        <v>7407</v>
      </c>
      <c r="F561" s="406" t="n">
        <v>3215</v>
      </c>
      <c r="G561" s="688"/>
      <c r="H561" s="404"/>
      <c r="I561" s="405"/>
      <c r="J561" s="406"/>
      <c r="K561" s="406"/>
      <c r="L561" s="408"/>
      <c r="M561" s="408"/>
      <c r="N561" s="408"/>
      <c r="O561" s="409"/>
      <c r="P561" s="550"/>
      <c r="Q561" s="439"/>
      <c r="R561" s="406"/>
      <c r="S561" s="406"/>
      <c r="T561" s="406"/>
      <c r="U561" s="668"/>
      <c r="V561" s="451"/>
      <c r="W561" s="743" t="n">
        <f aca="false">G561+B561</f>
        <v>1440</v>
      </c>
      <c r="X561" s="451" t="n">
        <f aca="false">W561/$W$6</f>
        <v>0.576</v>
      </c>
      <c r="Y561" s="743" t="n">
        <f aca="false">Z561/2.9</f>
        <v>2554.13793103448</v>
      </c>
      <c r="Z561" s="743" t="n">
        <f aca="false">E561</f>
        <v>7407</v>
      </c>
      <c r="AA561" s="744" t="n">
        <f aca="false">B561*E561/1000</f>
        <v>10666.08</v>
      </c>
      <c r="AB561" s="451" t="n">
        <f aca="false">AA561/$AA$6</f>
        <v>0.474048</v>
      </c>
      <c r="AC561" s="440" t="n">
        <v>38</v>
      </c>
      <c r="AD561" s="465"/>
      <c r="AE561" s="550" t="n">
        <v>2097</v>
      </c>
      <c r="AF561" s="550" t="n">
        <v>1852</v>
      </c>
      <c r="AG561" s="465" t="n">
        <v>7.38</v>
      </c>
      <c r="AH561" s="440" t="n">
        <v>756</v>
      </c>
      <c r="AI561" s="744" t="n">
        <f aca="false">AH561*3</f>
        <v>2268</v>
      </c>
      <c r="AJ561" s="550" t="n">
        <v>4370</v>
      </c>
      <c r="AK561" s="440"/>
      <c r="AL561" s="458" t="n">
        <v>38</v>
      </c>
      <c r="AM561" s="465" t="n">
        <v>8.55</v>
      </c>
      <c r="AN561" s="465" t="n">
        <v>32.77</v>
      </c>
      <c r="AO561" s="458" t="n">
        <v>8.8</v>
      </c>
      <c r="AP561" s="458" t="n">
        <v>2.2</v>
      </c>
      <c r="AQ561" s="550"/>
      <c r="AR561" s="745"/>
      <c r="AS561" s="596" t="n">
        <f aca="false">4000/W561*24</f>
        <v>66.6666666666667</v>
      </c>
      <c r="AT561" s="745" t="n">
        <f aca="false">AA561/4000</f>
        <v>2.66652</v>
      </c>
      <c r="AU561" s="746" t="n">
        <f aca="false">AT561/$AT$6</f>
        <v>0.476164285714286</v>
      </c>
      <c r="AV561" s="451" t="n">
        <f aca="false">1-AH561/Y561</f>
        <v>0.704009720534629</v>
      </c>
      <c r="AW561" s="756" t="n">
        <f aca="false">1-AI561/Z561</f>
        <v>0.693803159173755</v>
      </c>
    </row>
    <row r="562" customFormat="false" ht="15.6" hidden="false" customHeight="false" outlineLevel="0" collapsed="false">
      <c r="A562" s="742" t="n">
        <v>44044</v>
      </c>
      <c r="B562" s="516" t="n">
        <v>1440</v>
      </c>
      <c r="C562" s="404" t="n">
        <v>5.39</v>
      </c>
      <c r="D562" s="407" t="n">
        <f aca="false">E562/2.9</f>
        <v>2283.44827586207</v>
      </c>
      <c r="E562" s="406" t="n">
        <v>6622</v>
      </c>
      <c r="F562" s="406" t="n">
        <v>3753</v>
      </c>
      <c r="G562" s="688"/>
      <c r="H562" s="404"/>
      <c r="I562" s="405"/>
      <c r="J562" s="406"/>
      <c r="K562" s="406"/>
      <c r="L562" s="408"/>
      <c r="M562" s="408"/>
      <c r="N562" s="408"/>
      <c r="O562" s="409"/>
      <c r="P562" s="550"/>
      <c r="Q562" s="439"/>
      <c r="R562" s="406"/>
      <c r="S562" s="406"/>
      <c r="T562" s="406"/>
      <c r="U562" s="668"/>
      <c r="V562" s="451"/>
      <c r="W562" s="743" t="n">
        <f aca="false">G562+B562</f>
        <v>1440</v>
      </c>
      <c r="X562" s="451" t="n">
        <f aca="false">W562/$W$6</f>
        <v>0.576</v>
      </c>
      <c r="Y562" s="743" t="n">
        <f aca="false">Z562/2.9</f>
        <v>2283.44827586207</v>
      </c>
      <c r="Z562" s="743" t="n">
        <f aca="false">E562</f>
        <v>6622</v>
      </c>
      <c r="AA562" s="744" t="n">
        <f aca="false">B562*E562/1000</f>
        <v>9535.68</v>
      </c>
      <c r="AB562" s="451" t="n">
        <f aca="false">AA562/$AA$6</f>
        <v>0.423808</v>
      </c>
      <c r="AC562" s="440" t="n">
        <v>38</v>
      </c>
      <c r="AD562" s="465"/>
      <c r="AE562" s="550" t="n">
        <v>2044</v>
      </c>
      <c r="AF562" s="550" t="n">
        <v>1776</v>
      </c>
      <c r="AG562" s="465" t="n">
        <v>7.34</v>
      </c>
      <c r="AH562" s="440" t="n">
        <v>779</v>
      </c>
      <c r="AI562" s="744" t="n">
        <f aca="false">AH562*3</f>
        <v>2337</v>
      </c>
      <c r="AJ562" s="550" t="n">
        <v>4680</v>
      </c>
      <c r="AK562" s="440"/>
      <c r="AL562" s="458" t="n">
        <v>33</v>
      </c>
      <c r="AM562" s="465" t="n">
        <v>8.87</v>
      </c>
      <c r="AN562" s="465" t="n">
        <v>39.21</v>
      </c>
      <c r="AO562" s="458" t="n">
        <v>10.4</v>
      </c>
      <c r="AP562" s="458" t="n">
        <v>1.5</v>
      </c>
      <c r="AQ562" s="550"/>
      <c r="AR562" s="745"/>
      <c r="AS562" s="596" t="n">
        <f aca="false">4000/W562*24</f>
        <v>66.6666666666667</v>
      </c>
      <c r="AT562" s="745" t="n">
        <f aca="false">AA562/4000</f>
        <v>2.38392</v>
      </c>
      <c r="AU562" s="746" t="n">
        <f aca="false">AT562/$AT$6</f>
        <v>0.4257</v>
      </c>
      <c r="AV562" s="451" t="n">
        <f aca="false">1-AH562/Y562</f>
        <v>0.658849290244639</v>
      </c>
      <c r="AW562" s="756" t="n">
        <f aca="false">1-AI562/Z562</f>
        <v>0.647085472666868</v>
      </c>
    </row>
    <row r="563" customFormat="false" ht="15.6" hidden="false" customHeight="false" outlineLevel="0" collapsed="false">
      <c r="A563" s="749" t="n">
        <v>44045</v>
      </c>
      <c r="B563" s="487" t="n">
        <v>1440</v>
      </c>
      <c r="C563" s="489" t="n">
        <v>5.54</v>
      </c>
      <c r="D563" s="750" t="n">
        <f aca="false">E563/2.9</f>
        <v>2523.79310344828</v>
      </c>
      <c r="E563" s="491" t="n">
        <v>7319</v>
      </c>
      <c r="F563" s="491" t="n">
        <v>3954</v>
      </c>
      <c r="G563" s="690"/>
      <c r="H563" s="489"/>
      <c r="I563" s="490"/>
      <c r="J563" s="491"/>
      <c r="K563" s="491"/>
      <c r="L563" s="492"/>
      <c r="M563" s="492"/>
      <c r="N563" s="492"/>
      <c r="O563" s="493"/>
      <c r="P563" s="551"/>
      <c r="Q563" s="494"/>
      <c r="R563" s="495"/>
      <c r="S563" s="491"/>
      <c r="T563" s="491"/>
      <c r="U563" s="678"/>
      <c r="V563" s="500"/>
      <c r="W563" s="751" t="n">
        <f aca="false">G563+B563</f>
        <v>1440</v>
      </c>
      <c r="X563" s="500" t="n">
        <f aca="false">W563/$W$6</f>
        <v>0.576</v>
      </c>
      <c r="Y563" s="751" t="n">
        <f aca="false">Z563/2.9</f>
        <v>2523.79310344828</v>
      </c>
      <c r="Z563" s="751" t="n">
        <f aca="false">E563</f>
        <v>7319</v>
      </c>
      <c r="AA563" s="551" t="n">
        <f aca="false">B563*E563/1000</f>
        <v>10539.36</v>
      </c>
      <c r="AB563" s="500" t="n">
        <f aca="false">AA563/$AA$6</f>
        <v>0.468416</v>
      </c>
      <c r="AC563" s="495" t="n">
        <v>38</v>
      </c>
      <c r="AD563" s="508"/>
      <c r="AE563" s="551" t="n">
        <v>2096</v>
      </c>
      <c r="AF563" s="551" t="n">
        <v>1862</v>
      </c>
      <c r="AG563" s="508" t="n">
        <v>7.41</v>
      </c>
      <c r="AH563" s="495" t="n">
        <v>811</v>
      </c>
      <c r="AI563" s="551" t="n">
        <f aca="false">AH563*3</f>
        <v>2433</v>
      </c>
      <c r="AJ563" s="551" t="n">
        <v>4910</v>
      </c>
      <c r="AK563" s="495"/>
      <c r="AL563" s="504" t="n">
        <v>35</v>
      </c>
      <c r="AM563" s="508" t="n">
        <v>9.13</v>
      </c>
      <c r="AN563" s="508" t="n">
        <v>38.66</v>
      </c>
      <c r="AO563" s="504" t="n">
        <v>10</v>
      </c>
      <c r="AP563" s="504" t="n">
        <v>2</v>
      </c>
      <c r="AQ563" s="551"/>
      <c r="AR563" s="508"/>
      <c r="AS563" s="495" t="n">
        <f aca="false">4000/W563*24</f>
        <v>66.6666666666667</v>
      </c>
      <c r="AT563" s="508" t="n">
        <f aca="false">AA563/4000</f>
        <v>2.63484</v>
      </c>
      <c r="AU563" s="752" t="n">
        <f aca="false">AT563/$AT$6</f>
        <v>0.470507142857143</v>
      </c>
      <c r="AV563" s="500" t="n">
        <f aca="false">1-AH563/Y563</f>
        <v>0.678658286651182</v>
      </c>
      <c r="AW563" s="757" t="n">
        <f aca="false">1-AI563/Z563</f>
        <v>0.667577537915016</v>
      </c>
    </row>
    <row r="564" customFormat="false" ht="15.6" hidden="false" customHeight="false" outlineLevel="0" collapsed="false">
      <c r="A564" s="742" t="n">
        <v>44046</v>
      </c>
      <c r="B564" s="516" t="n">
        <v>1440</v>
      </c>
      <c r="C564" s="404" t="n">
        <v>5.05</v>
      </c>
      <c r="D564" s="407" t="n">
        <f aca="false">E564/2.9</f>
        <v>2108.62068965517</v>
      </c>
      <c r="E564" s="406" t="n">
        <v>6115</v>
      </c>
      <c r="F564" s="406" t="n">
        <v>3024</v>
      </c>
      <c r="G564" s="688"/>
      <c r="H564" s="404"/>
      <c r="I564" s="405"/>
      <c r="J564" s="406"/>
      <c r="K564" s="406"/>
      <c r="L564" s="408"/>
      <c r="M564" s="408"/>
      <c r="N564" s="408"/>
      <c r="O564" s="409"/>
      <c r="P564" s="550"/>
      <c r="Q564" s="439"/>
      <c r="R564" s="440"/>
      <c r="S564" s="406"/>
      <c r="T564" s="406"/>
      <c r="U564" s="668"/>
      <c r="V564" s="451"/>
      <c r="W564" s="743" t="n">
        <f aca="false">G564+B564</f>
        <v>1440</v>
      </c>
      <c r="X564" s="451" t="n">
        <f aca="false">W564/$W$6</f>
        <v>0.576</v>
      </c>
      <c r="Y564" s="743" t="n">
        <f aca="false">Z564/2.9</f>
        <v>2108.62068965517</v>
      </c>
      <c r="Z564" s="743" t="n">
        <f aca="false">E564</f>
        <v>6115</v>
      </c>
      <c r="AA564" s="744" t="n">
        <f aca="false">B564*E564/1000</f>
        <v>8805.6</v>
      </c>
      <c r="AB564" s="451" t="n">
        <f aca="false">AA564/$AA$6</f>
        <v>0.39136</v>
      </c>
      <c r="AC564" s="440" t="n">
        <v>38</v>
      </c>
      <c r="AD564" s="465"/>
      <c r="AE564" s="550" t="n">
        <v>2194</v>
      </c>
      <c r="AF564" s="550" t="n">
        <v>1943</v>
      </c>
      <c r="AG564" s="465" t="n">
        <v>7.58</v>
      </c>
      <c r="AH564" s="440" t="n">
        <v>801</v>
      </c>
      <c r="AI564" s="744" t="n">
        <f aca="false">AH564*3</f>
        <v>2403</v>
      </c>
      <c r="AJ564" s="550" t="n">
        <v>4940</v>
      </c>
      <c r="AK564" s="440"/>
      <c r="AL564" s="458" t="n">
        <v>40</v>
      </c>
      <c r="AM564" s="465" t="n">
        <v>8.67</v>
      </c>
      <c r="AN564" s="465" t="n">
        <v>41.77</v>
      </c>
      <c r="AO564" s="458" t="n">
        <v>10.3</v>
      </c>
      <c r="AP564" s="458" t="n">
        <v>1.3</v>
      </c>
      <c r="AQ564" s="550"/>
      <c r="AR564" s="745"/>
      <c r="AS564" s="596" t="n">
        <f aca="false">4000/W564*24</f>
        <v>66.6666666666667</v>
      </c>
      <c r="AT564" s="745" t="n">
        <f aca="false">AA564/4000</f>
        <v>2.2014</v>
      </c>
      <c r="AU564" s="746" t="n">
        <f aca="false">AT564/$AT$6</f>
        <v>0.393107142857143</v>
      </c>
      <c r="AV564" s="451" t="n">
        <f aca="false">1-AH564/Y564</f>
        <v>0.620130825838103</v>
      </c>
      <c r="AW564" s="756" t="n">
        <f aca="false">1-AI564/Z564</f>
        <v>0.607031888798038</v>
      </c>
    </row>
    <row r="565" customFormat="false" ht="15.6" hidden="false" customHeight="false" outlineLevel="0" collapsed="false">
      <c r="A565" s="742" t="n">
        <v>44047</v>
      </c>
      <c r="B565" s="516" t="n">
        <v>1440</v>
      </c>
      <c r="C565" s="404" t="n">
        <v>5.63</v>
      </c>
      <c r="D565" s="407" t="n">
        <f aca="false">E565/2.9</f>
        <v>2828.27586206897</v>
      </c>
      <c r="E565" s="406" t="n">
        <v>8202</v>
      </c>
      <c r="F565" s="406" t="n">
        <v>3389</v>
      </c>
      <c r="G565" s="688"/>
      <c r="H565" s="404"/>
      <c r="I565" s="405"/>
      <c r="J565" s="406"/>
      <c r="K565" s="406"/>
      <c r="L565" s="408"/>
      <c r="M565" s="408"/>
      <c r="N565" s="408"/>
      <c r="O565" s="409"/>
      <c r="P565" s="550"/>
      <c r="Q565" s="439"/>
      <c r="R565" s="440"/>
      <c r="S565" s="406"/>
      <c r="T565" s="406"/>
      <c r="U565" s="668"/>
      <c r="V565" s="451"/>
      <c r="W565" s="743" t="n">
        <f aca="false">G565+B565</f>
        <v>1440</v>
      </c>
      <c r="X565" s="451" t="n">
        <f aca="false">W565/$W$6</f>
        <v>0.576</v>
      </c>
      <c r="Y565" s="743" t="n">
        <f aca="false">Z565/2.9</f>
        <v>2828.27586206897</v>
      </c>
      <c r="Z565" s="743" t="n">
        <f aca="false">E565</f>
        <v>8202</v>
      </c>
      <c r="AA565" s="744" t="n">
        <f aca="false">B565*E565/1000</f>
        <v>11810.88</v>
      </c>
      <c r="AB565" s="451" t="n">
        <f aca="false">AA565/$AA$6</f>
        <v>0.524928</v>
      </c>
      <c r="AC565" s="440" t="n">
        <v>38</v>
      </c>
      <c r="AD565" s="465"/>
      <c r="AE565" s="550" t="n">
        <v>2085</v>
      </c>
      <c r="AF565" s="550" t="n">
        <v>1837</v>
      </c>
      <c r="AG565" s="465" t="n">
        <v>7.44</v>
      </c>
      <c r="AH565" s="440" t="n">
        <v>734</v>
      </c>
      <c r="AI565" s="744" t="n">
        <f aca="false">AH565*3</f>
        <v>2202</v>
      </c>
      <c r="AJ565" s="550" t="n">
        <v>5000</v>
      </c>
      <c r="AK565" s="440"/>
      <c r="AL565" s="458" t="n">
        <v>42</v>
      </c>
      <c r="AM565" s="465" t="n">
        <v>8.32</v>
      </c>
      <c r="AN565" s="465" t="n">
        <v>44.5</v>
      </c>
      <c r="AO565" s="458" t="n">
        <v>10.4</v>
      </c>
      <c r="AP565" s="458" t="n">
        <v>1</v>
      </c>
      <c r="AQ565" s="550"/>
      <c r="AR565" s="745"/>
      <c r="AS565" s="596" t="n">
        <f aca="false">4000/W565*24</f>
        <v>66.6666666666667</v>
      </c>
      <c r="AT565" s="745" t="n">
        <f aca="false">AA565/4000</f>
        <v>2.95272</v>
      </c>
      <c r="AU565" s="746" t="n">
        <f aca="false">AT565/$AT$6</f>
        <v>0.527271428571429</v>
      </c>
      <c r="AV565" s="451" t="n">
        <f aca="false">1-AH565/Y565</f>
        <v>0.740477932211656</v>
      </c>
      <c r="AW565" s="756" t="n">
        <f aca="false">1-AI565/Z565</f>
        <v>0.731528895391368</v>
      </c>
    </row>
    <row r="566" customFormat="false" ht="15.6" hidden="false" customHeight="false" outlineLevel="0" collapsed="false">
      <c r="A566" s="742" t="n">
        <v>44048</v>
      </c>
      <c r="B566" s="516" t="n">
        <v>1440</v>
      </c>
      <c r="C566" s="404" t="n">
        <v>4.48</v>
      </c>
      <c r="D566" s="407" t="n">
        <f aca="false">E566/2.9</f>
        <v>2722.41379310345</v>
      </c>
      <c r="E566" s="406" t="n">
        <v>7895</v>
      </c>
      <c r="F566" s="406" t="n">
        <v>3094</v>
      </c>
      <c r="G566" s="688"/>
      <c r="H566" s="404"/>
      <c r="I566" s="405"/>
      <c r="J566" s="406"/>
      <c r="K566" s="406"/>
      <c r="L566" s="408"/>
      <c r="M566" s="408"/>
      <c r="N566" s="408"/>
      <c r="O566" s="409"/>
      <c r="P566" s="550"/>
      <c r="Q566" s="439"/>
      <c r="R566" s="406"/>
      <c r="S566" s="406"/>
      <c r="T566" s="406"/>
      <c r="U566" s="668"/>
      <c r="V566" s="451"/>
      <c r="W566" s="743" t="n">
        <f aca="false">G566+B566</f>
        <v>1440</v>
      </c>
      <c r="X566" s="451" t="n">
        <f aca="false">W566/$W$6</f>
        <v>0.576</v>
      </c>
      <c r="Y566" s="743" t="n">
        <f aca="false">Z566/2.9</f>
        <v>2722.41379310345</v>
      </c>
      <c r="Z566" s="743" t="n">
        <f aca="false">E566</f>
        <v>7895</v>
      </c>
      <c r="AA566" s="744" t="n">
        <f aca="false">B566*E566/1000</f>
        <v>11368.8</v>
      </c>
      <c r="AB566" s="451" t="n">
        <f aca="false">AA566/$AA$6</f>
        <v>0.50528</v>
      </c>
      <c r="AC566" s="440" t="n">
        <v>38</v>
      </c>
      <c r="AD566" s="465"/>
      <c r="AE566" s="550" t="n">
        <v>2186</v>
      </c>
      <c r="AF566" s="550" t="n">
        <v>1893</v>
      </c>
      <c r="AG566" s="465" t="n">
        <v>7.41</v>
      </c>
      <c r="AH566" s="440" t="n">
        <v>737</v>
      </c>
      <c r="AI566" s="744" t="n">
        <f aca="false">AH566*3</f>
        <v>2211</v>
      </c>
      <c r="AJ566" s="550" t="n">
        <v>5320</v>
      </c>
      <c r="AK566" s="440"/>
      <c r="AL566" s="458" t="n">
        <v>45</v>
      </c>
      <c r="AM566" s="465" t="n">
        <v>8.66</v>
      </c>
      <c r="AN566" s="465" t="n">
        <v>47.8</v>
      </c>
      <c r="AO566" s="458" t="n">
        <v>8.8</v>
      </c>
      <c r="AP566" s="458" t="n">
        <v>1.1</v>
      </c>
      <c r="AQ566" s="550"/>
      <c r="AR566" s="745"/>
      <c r="AS566" s="596" t="n">
        <f aca="false">4000/W566*24</f>
        <v>66.6666666666667</v>
      </c>
      <c r="AT566" s="745" t="n">
        <f aca="false">AA566/4000</f>
        <v>2.8422</v>
      </c>
      <c r="AU566" s="746" t="n">
        <f aca="false">AT566/$AT$6</f>
        <v>0.507535714285714</v>
      </c>
      <c r="AV566" s="451" t="n">
        <f aca="false">1-AH566/Y566</f>
        <v>0.729284357188094</v>
      </c>
      <c r="AW566" s="756" t="n">
        <f aca="false">1-AI566/Z566</f>
        <v>0.719949335022166</v>
      </c>
    </row>
    <row r="567" customFormat="false" ht="15.6" hidden="false" customHeight="false" outlineLevel="0" collapsed="false">
      <c r="A567" s="742" t="n">
        <v>44049</v>
      </c>
      <c r="B567" s="516" t="n">
        <v>1440</v>
      </c>
      <c r="C567" s="404" t="n">
        <v>4.83</v>
      </c>
      <c r="D567" s="407" t="n">
        <f aca="false">E567/2.9</f>
        <v>2884.8275862069</v>
      </c>
      <c r="E567" s="406" t="n">
        <v>8366</v>
      </c>
      <c r="F567" s="406" t="n">
        <v>2817</v>
      </c>
      <c r="G567" s="688"/>
      <c r="H567" s="404"/>
      <c r="I567" s="405"/>
      <c r="J567" s="406"/>
      <c r="K567" s="406"/>
      <c r="L567" s="408"/>
      <c r="M567" s="408"/>
      <c r="N567" s="408"/>
      <c r="O567" s="409"/>
      <c r="P567" s="550"/>
      <c r="Q567" s="439"/>
      <c r="R567" s="406"/>
      <c r="S567" s="406"/>
      <c r="T567" s="406"/>
      <c r="U567" s="668"/>
      <c r="V567" s="451"/>
      <c r="W567" s="743" t="n">
        <f aca="false">G567+B567</f>
        <v>1440</v>
      </c>
      <c r="X567" s="451" t="n">
        <f aca="false">W567/$W$6</f>
        <v>0.576</v>
      </c>
      <c r="Y567" s="743" t="n">
        <f aca="false">Z567/2.9</f>
        <v>2884.8275862069</v>
      </c>
      <c r="Z567" s="743" t="n">
        <f aca="false">E567</f>
        <v>8366</v>
      </c>
      <c r="AA567" s="744" t="n">
        <f aca="false">B567*E567/1000</f>
        <v>12047.04</v>
      </c>
      <c r="AB567" s="451" t="n">
        <f aca="false">AA567/$AA$6</f>
        <v>0.535424</v>
      </c>
      <c r="AC567" s="440" t="n">
        <v>38</v>
      </c>
      <c r="AD567" s="465"/>
      <c r="AE567" s="550" t="n">
        <v>2103</v>
      </c>
      <c r="AF567" s="550" t="n">
        <v>1869</v>
      </c>
      <c r="AG567" s="465" t="n">
        <v>7.47</v>
      </c>
      <c r="AH567" s="440" t="n">
        <v>766</v>
      </c>
      <c r="AI567" s="744" t="n">
        <f aca="false">AH567*3</f>
        <v>2298</v>
      </c>
      <c r="AJ567" s="550" t="n">
        <v>5540</v>
      </c>
      <c r="AK567" s="440"/>
      <c r="AL567" s="458" t="n">
        <v>48</v>
      </c>
      <c r="AM567" s="465" t="n">
        <v>8.84</v>
      </c>
      <c r="AN567" s="465" t="n">
        <v>47.91</v>
      </c>
      <c r="AO567" s="458" t="n">
        <v>7.6</v>
      </c>
      <c r="AP567" s="458" t="n">
        <v>1.4</v>
      </c>
      <c r="AQ567" s="550"/>
      <c r="AR567" s="745"/>
      <c r="AS567" s="596" t="n">
        <f aca="false">4000/W567*24</f>
        <v>66.6666666666667</v>
      </c>
      <c r="AT567" s="745" t="n">
        <f aca="false">AA567/4000</f>
        <v>3.01176</v>
      </c>
      <c r="AU567" s="746" t="n">
        <f aca="false">AT567/$AT$6</f>
        <v>0.537814285714286</v>
      </c>
      <c r="AV567" s="451" t="n">
        <f aca="false">1-AH567/Y567</f>
        <v>0.734472866363854</v>
      </c>
      <c r="AW567" s="756" t="n">
        <f aca="false">1-AI567/Z567</f>
        <v>0.725316758307435</v>
      </c>
    </row>
    <row r="568" customFormat="false" ht="15.6" hidden="false" customHeight="false" outlineLevel="0" collapsed="false">
      <c r="A568" s="742" t="n">
        <v>44050</v>
      </c>
      <c r="B568" s="516" t="n">
        <v>1440</v>
      </c>
      <c r="C568" s="404" t="n">
        <v>4.95</v>
      </c>
      <c r="D568" s="407" t="n">
        <f aca="false">E568/2.9</f>
        <v>3288.96551724138</v>
      </c>
      <c r="E568" s="406" t="n">
        <v>9538</v>
      </c>
      <c r="F568" s="406" t="n">
        <v>2794</v>
      </c>
      <c r="G568" s="688"/>
      <c r="H568" s="404"/>
      <c r="I568" s="405"/>
      <c r="J568" s="406"/>
      <c r="K568" s="406"/>
      <c r="L568" s="408"/>
      <c r="M568" s="408"/>
      <c r="N568" s="408"/>
      <c r="O568" s="409"/>
      <c r="P568" s="550"/>
      <c r="Q568" s="439"/>
      <c r="R568" s="406"/>
      <c r="S568" s="406"/>
      <c r="T568" s="406"/>
      <c r="U568" s="668"/>
      <c r="V568" s="451"/>
      <c r="W568" s="743" t="n">
        <f aca="false">G568+B568</f>
        <v>1440</v>
      </c>
      <c r="X568" s="451" t="n">
        <f aca="false">W568/$W$6</f>
        <v>0.576</v>
      </c>
      <c r="Y568" s="743" t="n">
        <f aca="false">Z568/2.9</f>
        <v>3288.96551724138</v>
      </c>
      <c r="Z568" s="743" t="n">
        <f aca="false">E568</f>
        <v>9538</v>
      </c>
      <c r="AA568" s="744" t="n">
        <f aca="false">B568*E568/1000</f>
        <v>13734.72</v>
      </c>
      <c r="AB568" s="451" t="n">
        <f aca="false">AA568/$AA$6</f>
        <v>0.610432</v>
      </c>
      <c r="AC568" s="440" t="n">
        <v>38</v>
      </c>
      <c r="AD568" s="465"/>
      <c r="AE568" s="550" t="n">
        <v>2195</v>
      </c>
      <c r="AF568" s="550" t="n">
        <v>1946</v>
      </c>
      <c r="AG568" s="465" t="n">
        <v>7.66</v>
      </c>
      <c r="AH568" s="440" t="n">
        <v>833</v>
      </c>
      <c r="AI568" s="744" t="n">
        <f aca="false">AH568*3</f>
        <v>2499</v>
      </c>
      <c r="AJ568" s="550" t="n">
        <v>5870</v>
      </c>
      <c r="AK568" s="440"/>
      <c r="AL568" s="458" t="n">
        <v>50</v>
      </c>
      <c r="AM568" s="465" t="n">
        <v>10.56</v>
      </c>
      <c r="AN568" s="465" t="n">
        <v>50.02</v>
      </c>
      <c r="AO568" s="458" t="n">
        <v>8.6</v>
      </c>
      <c r="AP568" s="458" t="n">
        <v>0.95</v>
      </c>
      <c r="AQ568" s="550"/>
      <c r="AR568" s="745"/>
      <c r="AS568" s="596" t="n">
        <f aca="false">4000/W568*24</f>
        <v>66.6666666666667</v>
      </c>
      <c r="AT568" s="745" t="n">
        <f aca="false">AA568/4000</f>
        <v>3.43368</v>
      </c>
      <c r="AU568" s="746" t="n">
        <f aca="false">AT568/$AT$6</f>
        <v>0.613157142857143</v>
      </c>
      <c r="AV568" s="451" t="n">
        <f aca="false">1-AH568/Y568</f>
        <v>0.746728873977773</v>
      </c>
      <c r="AW568" s="756" t="n">
        <f aca="false">1-AI568/Z568</f>
        <v>0.737995386873558</v>
      </c>
    </row>
    <row r="569" customFormat="false" ht="15.6" hidden="false" customHeight="false" outlineLevel="0" collapsed="false">
      <c r="A569" s="742" t="n">
        <v>44051</v>
      </c>
      <c r="B569" s="516" t="n">
        <v>1440</v>
      </c>
      <c r="C569" s="404" t="n">
        <v>5.19</v>
      </c>
      <c r="D569" s="407" t="n">
        <f aca="false">E569/2.9</f>
        <v>3620.68965517241</v>
      </c>
      <c r="E569" s="406" t="n">
        <v>10500</v>
      </c>
      <c r="F569" s="406" t="n">
        <v>4676</v>
      </c>
      <c r="G569" s="688"/>
      <c r="H569" s="404"/>
      <c r="I569" s="405"/>
      <c r="J569" s="406"/>
      <c r="K569" s="406"/>
      <c r="L569" s="408"/>
      <c r="M569" s="408"/>
      <c r="N569" s="408"/>
      <c r="O569" s="409"/>
      <c r="P569" s="550"/>
      <c r="Q569" s="439"/>
      <c r="R569" s="406"/>
      <c r="S569" s="406"/>
      <c r="T569" s="406"/>
      <c r="U569" s="668"/>
      <c r="V569" s="451"/>
      <c r="W569" s="743" t="n">
        <f aca="false">G569+B569</f>
        <v>1440</v>
      </c>
      <c r="X569" s="451" t="n">
        <f aca="false">W569/$W$6</f>
        <v>0.576</v>
      </c>
      <c r="Y569" s="743" t="n">
        <f aca="false">Z569/2.9</f>
        <v>3620.68965517241</v>
      </c>
      <c r="Z569" s="743" t="n">
        <f aca="false">E569</f>
        <v>10500</v>
      </c>
      <c r="AA569" s="744" t="n">
        <f aca="false">B569*E569/1000</f>
        <v>15120</v>
      </c>
      <c r="AB569" s="451" t="n">
        <f aca="false">AA569/$AA$6</f>
        <v>0.672</v>
      </c>
      <c r="AC569" s="440" t="n">
        <v>38</v>
      </c>
      <c r="AD569" s="465"/>
      <c r="AE569" s="550" t="n">
        <v>2091</v>
      </c>
      <c r="AF569" s="550" t="n">
        <v>1865</v>
      </c>
      <c r="AG569" s="465" t="n">
        <v>7.67</v>
      </c>
      <c r="AH569" s="440" t="n">
        <v>916</v>
      </c>
      <c r="AI569" s="744" t="n">
        <f aca="false">AH569*3</f>
        <v>2748</v>
      </c>
      <c r="AJ569" s="550" t="n">
        <v>6030</v>
      </c>
      <c r="AK569" s="440"/>
      <c r="AL569" s="458" t="n">
        <v>53</v>
      </c>
      <c r="AM569" s="465" t="n">
        <v>12.87</v>
      </c>
      <c r="AN569" s="465" t="n">
        <v>50.12</v>
      </c>
      <c r="AO569" s="458" t="n">
        <v>9.2</v>
      </c>
      <c r="AP569" s="458" t="n">
        <v>0.9</v>
      </c>
      <c r="AQ569" s="550"/>
      <c r="AR569" s="745"/>
      <c r="AS569" s="596" t="n">
        <f aca="false">4000/W569*24</f>
        <v>66.6666666666667</v>
      </c>
      <c r="AT569" s="745" t="n">
        <f aca="false">AA569/4000</f>
        <v>3.78</v>
      </c>
      <c r="AU569" s="746" t="n">
        <f aca="false">AT569/$AT$6</f>
        <v>0.675</v>
      </c>
      <c r="AV569" s="451" t="n">
        <f aca="false">1-AH569/Y569</f>
        <v>0.747009523809524</v>
      </c>
      <c r="AW569" s="756" t="n">
        <f aca="false">1-AI569/Z569</f>
        <v>0.738285714285714</v>
      </c>
    </row>
    <row r="570" customFormat="false" ht="15.6" hidden="false" customHeight="false" outlineLevel="0" collapsed="false">
      <c r="A570" s="749" t="n">
        <v>44052</v>
      </c>
      <c r="B570" s="487" t="n">
        <v>1440</v>
      </c>
      <c r="C570" s="489" t="n">
        <v>5.06</v>
      </c>
      <c r="D570" s="750" t="n">
        <f aca="false">E570/2.9</f>
        <v>3886.89655172414</v>
      </c>
      <c r="E570" s="491" t="n">
        <v>11272</v>
      </c>
      <c r="F570" s="491" t="n">
        <v>3169</v>
      </c>
      <c r="G570" s="690"/>
      <c r="H570" s="489"/>
      <c r="I570" s="490"/>
      <c r="J570" s="491"/>
      <c r="K570" s="491"/>
      <c r="L570" s="492"/>
      <c r="M570" s="492"/>
      <c r="N570" s="492"/>
      <c r="O570" s="493"/>
      <c r="P570" s="551"/>
      <c r="Q570" s="494"/>
      <c r="R570" s="495"/>
      <c r="S570" s="491"/>
      <c r="T570" s="491"/>
      <c r="U570" s="678"/>
      <c r="V570" s="500"/>
      <c r="W570" s="751" t="n">
        <f aca="false">G570+B570</f>
        <v>1440</v>
      </c>
      <c r="X570" s="500" t="n">
        <f aca="false">W570/$W$6</f>
        <v>0.576</v>
      </c>
      <c r="Y570" s="751" t="n">
        <f aca="false">Z570/2.9</f>
        <v>3886.89655172414</v>
      </c>
      <c r="Z570" s="751" t="n">
        <f aca="false">E570</f>
        <v>11272</v>
      </c>
      <c r="AA570" s="551" t="n">
        <f aca="false">B570*E570/1000</f>
        <v>16231.68</v>
      </c>
      <c r="AB570" s="500" t="n">
        <f aca="false">AA570/$AA$6</f>
        <v>0.721408</v>
      </c>
      <c r="AC570" s="495" t="n">
        <v>38</v>
      </c>
      <c r="AD570" s="508"/>
      <c r="AE570" s="551" t="n">
        <v>2139</v>
      </c>
      <c r="AF570" s="551" t="n">
        <v>1895</v>
      </c>
      <c r="AG570" s="508" t="n">
        <v>7.63</v>
      </c>
      <c r="AH570" s="495" t="n">
        <v>936</v>
      </c>
      <c r="AI570" s="551" t="n">
        <f aca="false">AH570*3</f>
        <v>2808</v>
      </c>
      <c r="AJ570" s="551" t="n">
        <v>6240</v>
      </c>
      <c r="AK570" s="495"/>
      <c r="AL570" s="504" t="n">
        <v>55</v>
      </c>
      <c r="AM570" s="508" t="n">
        <v>13.55</v>
      </c>
      <c r="AN570" s="508" t="n">
        <v>49.44</v>
      </c>
      <c r="AO570" s="504" t="n">
        <v>10.3</v>
      </c>
      <c r="AP570" s="504" t="n">
        <v>1.4</v>
      </c>
      <c r="AQ570" s="551"/>
      <c r="AR570" s="508"/>
      <c r="AS570" s="495" t="n">
        <f aca="false">4000/W570*24</f>
        <v>66.6666666666667</v>
      </c>
      <c r="AT570" s="508" t="n">
        <f aca="false">AA570/4000</f>
        <v>4.05792</v>
      </c>
      <c r="AU570" s="752" t="n">
        <f aca="false">AT570/$AT$6</f>
        <v>0.724628571428571</v>
      </c>
      <c r="AV570" s="500" t="n">
        <f aca="false">1-AH570/Y570</f>
        <v>0.759190915542938</v>
      </c>
      <c r="AW570" s="757" t="n">
        <f aca="false">1-AI570/Z570</f>
        <v>0.750887154009936</v>
      </c>
    </row>
    <row r="571" customFormat="false" ht="15.6" hidden="false" customHeight="false" outlineLevel="0" collapsed="false">
      <c r="A571" s="742" t="n">
        <v>44053</v>
      </c>
      <c r="B571" s="516" t="n">
        <v>1440</v>
      </c>
      <c r="C571" s="404" t="n">
        <v>5.12</v>
      </c>
      <c r="D571" s="407" t="n">
        <f aca="false">E571/2.9</f>
        <v>3560.34482758621</v>
      </c>
      <c r="E571" s="406" t="n">
        <v>10325</v>
      </c>
      <c r="F571" s="406" t="n">
        <v>3129</v>
      </c>
      <c r="G571" s="688"/>
      <c r="H571" s="404"/>
      <c r="I571" s="405"/>
      <c r="J571" s="406"/>
      <c r="K571" s="406"/>
      <c r="L571" s="408"/>
      <c r="M571" s="408"/>
      <c r="N571" s="408"/>
      <c r="O571" s="409"/>
      <c r="P571" s="550"/>
      <c r="Q571" s="439"/>
      <c r="R571" s="440"/>
      <c r="S571" s="406"/>
      <c r="T571" s="406"/>
      <c r="U571" s="668"/>
      <c r="V571" s="451"/>
      <c r="W571" s="743" t="n">
        <f aca="false">G571+B571</f>
        <v>1440</v>
      </c>
      <c r="X571" s="451" t="n">
        <f aca="false">W571/$W$6</f>
        <v>0.576</v>
      </c>
      <c r="Y571" s="743" t="n">
        <f aca="false">Z571/2.9</f>
        <v>3560.34482758621</v>
      </c>
      <c r="Z571" s="743" t="n">
        <f aca="false">E571</f>
        <v>10325</v>
      </c>
      <c r="AA571" s="744" t="n">
        <f aca="false">B571*E571/1000</f>
        <v>14868</v>
      </c>
      <c r="AB571" s="451" t="n">
        <f aca="false">AA571/$AA$6</f>
        <v>0.6608</v>
      </c>
      <c r="AC571" s="440" t="n">
        <v>38</v>
      </c>
      <c r="AD571" s="465"/>
      <c r="AE571" s="550" t="n">
        <v>2102</v>
      </c>
      <c r="AF571" s="550" t="n">
        <v>1839</v>
      </c>
      <c r="AG571" s="465" t="n">
        <v>7.46</v>
      </c>
      <c r="AH571" s="440" t="n">
        <v>1101</v>
      </c>
      <c r="AI571" s="744" t="n">
        <f aca="false">AH571*2.9</f>
        <v>3192.9</v>
      </c>
      <c r="AJ571" s="550" t="n">
        <v>6590</v>
      </c>
      <c r="AK571" s="440"/>
      <c r="AL571" s="458" t="n">
        <v>57</v>
      </c>
      <c r="AM571" s="465" t="n">
        <v>14.49</v>
      </c>
      <c r="AN571" s="465" t="n">
        <v>48.62</v>
      </c>
      <c r="AO571" s="458" t="n">
        <v>9.7</v>
      </c>
      <c r="AP571" s="458" t="n">
        <v>2.5</v>
      </c>
      <c r="AQ571" s="550"/>
      <c r="AR571" s="745"/>
      <c r="AS571" s="596" t="n">
        <f aca="false">4000/W571*24</f>
        <v>66.6666666666667</v>
      </c>
      <c r="AT571" s="745" t="n">
        <f aca="false">AA571/4000</f>
        <v>3.717</v>
      </c>
      <c r="AU571" s="746" t="n">
        <f aca="false">AT571/$AT$6</f>
        <v>0.66375</v>
      </c>
      <c r="AV571" s="451" t="n">
        <f aca="false">1-AH571/Y571</f>
        <v>0.690760290556901</v>
      </c>
      <c r="AW571" s="756" t="n">
        <f aca="false">1-AI571/Z571</f>
        <v>0.690760290556901</v>
      </c>
    </row>
    <row r="572" customFormat="false" ht="15.6" hidden="false" customHeight="false" outlineLevel="0" collapsed="false">
      <c r="A572" s="742" t="n">
        <v>44054</v>
      </c>
      <c r="B572" s="516" t="n">
        <v>1440</v>
      </c>
      <c r="C572" s="404" t="n">
        <v>5.1</v>
      </c>
      <c r="D572" s="407" t="n">
        <f aca="false">E572/2.9</f>
        <v>3043.44827586207</v>
      </c>
      <c r="E572" s="406" t="n">
        <v>8826</v>
      </c>
      <c r="F572" s="406" t="n">
        <v>3452</v>
      </c>
      <c r="G572" s="688"/>
      <c r="H572" s="404"/>
      <c r="I572" s="405"/>
      <c r="J572" s="406"/>
      <c r="K572" s="406"/>
      <c r="L572" s="408"/>
      <c r="M572" s="408"/>
      <c r="N572" s="408"/>
      <c r="O572" s="409"/>
      <c r="P572" s="550"/>
      <c r="Q572" s="439"/>
      <c r="R572" s="440"/>
      <c r="S572" s="406"/>
      <c r="T572" s="406"/>
      <c r="U572" s="668"/>
      <c r="V572" s="451"/>
      <c r="W572" s="743" t="n">
        <f aca="false">G572+B572</f>
        <v>1440</v>
      </c>
      <c r="X572" s="451" t="n">
        <f aca="false">W572/$W$6</f>
        <v>0.576</v>
      </c>
      <c r="Y572" s="743" t="n">
        <f aca="false">Z572/2.9</f>
        <v>3043.44827586207</v>
      </c>
      <c r="Z572" s="743" t="n">
        <f aca="false">E572</f>
        <v>8826</v>
      </c>
      <c r="AA572" s="744" t="n">
        <f aca="false">B572*E572/1000</f>
        <v>12709.44</v>
      </c>
      <c r="AB572" s="451" t="n">
        <f aca="false">AA572/$AA$6</f>
        <v>0.564864</v>
      </c>
      <c r="AC572" s="440" t="n">
        <v>38</v>
      </c>
      <c r="AD572" s="465"/>
      <c r="AE572" s="550" t="n">
        <v>2213</v>
      </c>
      <c r="AF572" s="550" t="n">
        <v>1982</v>
      </c>
      <c r="AG572" s="465" t="n">
        <v>7.64</v>
      </c>
      <c r="AH572" s="440" t="n">
        <v>1132</v>
      </c>
      <c r="AI572" s="744" t="n">
        <f aca="false">AH572*2.9</f>
        <v>3282.8</v>
      </c>
      <c r="AJ572" s="550" t="n">
        <v>6800</v>
      </c>
      <c r="AK572" s="440"/>
      <c r="AL572" s="458" t="n">
        <v>60</v>
      </c>
      <c r="AM572" s="465" t="n">
        <v>14.78</v>
      </c>
      <c r="AN572" s="465" t="n">
        <v>47.36</v>
      </c>
      <c r="AO572" s="458" t="n">
        <v>10.6</v>
      </c>
      <c r="AP572" s="458" t="n">
        <v>3</v>
      </c>
      <c r="AQ572" s="550"/>
      <c r="AR572" s="745"/>
      <c r="AS572" s="596" t="n">
        <f aca="false">4000/W572*24</f>
        <v>66.6666666666667</v>
      </c>
      <c r="AT572" s="745" t="n">
        <f aca="false">AA572/4000</f>
        <v>3.17736</v>
      </c>
      <c r="AU572" s="746" t="n">
        <f aca="false">AT572/$AT$6</f>
        <v>0.567385714285714</v>
      </c>
      <c r="AV572" s="451" t="n">
        <f aca="false">1-AH572/Y572</f>
        <v>0.628053478359393</v>
      </c>
      <c r="AW572" s="756" t="n">
        <f aca="false">1-AI572/Z572</f>
        <v>0.628053478359393</v>
      </c>
    </row>
    <row r="573" customFormat="false" ht="15.6" hidden="false" customHeight="false" outlineLevel="0" collapsed="false">
      <c r="A573" s="742" t="n">
        <v>44055</v>
      </c>
      <c r="B573" s="516" t="n">
        <v>1440</v>
      </c>
      <c r="C573" s="404" t="n">
        <v>5.12</v>
      </c>
      <c r="D573" s="407" t="n">
        <f aca="false">E573/2.9</f>
        <v>3533.79310344828</v>
      </c>
      <c r="E573" s="406" t="n">
        <v>10248</v>
      </c>
      <c r="F573" s="406" t="n">
        <v>3180</v>
      </c>
      <c r="G573" s="688"/>
      <c r="H573" s="404"/>
      <c r="I573" s="405"/>
      <c r="J573" s="406"/>
      <c r="K573" s="406"/>
      <c r="L573" s="408"/>
      <c r="M573" s="408"/>
      <c r="N573" s="408"/>
      <c r="O573" s="409"/>
      <c r="P573" s="550"/>
      <c r="Q573" s="439"/>
      <c r="R573" s="406"/>
      <c r="S573" s="406"/>
      <c r="T573" s="406"/>
      <c r="U573" s="668"/>
      <c r="V573" s="451"/>
      <c r="W573" s="743" t="n">
        <f aca="false">G573+B573</f>
        <v>1440</v>
      </c>
      <c r="X573" s="451" t="n">
        <f aca="false">W573/$W$6</f>
        <v>0.576</v>
      </c>
      <c r="Y573" s="743" t="n">
        <f aca="false">Z573/2.9</f>
        <v>3533.79310344828</v>
      </c>
      <c r="Z573" s="743" t="n">
        <f aca="false">E573</f>
        <v>10248</v>
      </c>
      <c r="AA573" s="744" t="n">
        <f aca="false">B573*E573/1000</f>
        <v>14757.12</v>
      </c>
      <c r="AB573" s="451" t="n">
        <f aca="false">AA573/$AA$6</f>
        <v>0.655872</v>
      </c>
      <c r="AC573" s="440" t="n">
        <v>38</v>
      </c>
      <c r="AD573" s="465"/>
      <c r="AE573" s="550" t="n">
        <v>1831</v>
      </c>
      <c r="AF573" s="550" t="n">
        <v>1757</v>
      </c>
      <c r="AG573" s="465" t="n">
        <v>7.59</v>
      </c>
      <c r="AH573" s="440" t="n">
        <v>1174</v>
      </c>
      <c r="AI573" s="744" t="n">
        <f aca="false">AH573*2.9</f>
        <v>3404.6</v>
      </c>
      <c r="AJ573" s="550" t="n">
        <v>6801</v>
      </c>
      <c r="AK573" s="440"/>
      <c r="AL573" s="458" t="n">
        <v>60</v>
      </c>
      <c r="AM573" s="465" t="n">
        <v>15.88</v>
      </c>
      <c r="AN573" s="465" t="n">
        <v>49.24</v>
      </c>
      <c r="AO573" s="458" t="n">
        <v>9.6</v>
      </c>
      <c r="AP573" s="458" t="n">
        <v>3.5</v>
      </c>
      <c r="AQ573" s="550"/>
      <c r="AR573" s="745"/>
      <c r="AS573" s="596" t="n">
        <f aca="false">4000/W573*24</f>
        <v>66.6666666666667</v>
      </c>
      <c r="AT573" s="745" t="n">
        <f aca="false">AA573/4000</f>
        <v>3.68928</v>
      </c>
      <c r="AU573" s="746" t="n">
        <f aca="false">AT573/$AT$6</f>
        <v>0.6588</v>
      </c>
      <c r="AV573" s="451" t="n">
        <f aca="false">1-AH573/Y573</f>
        <v>0.667779078844653</v>
      </c>
      <c r="AW573" s="756" t="n">
        <f aca="false">1-AI573/Z573</f>
        <v>0.667779078844653</v>
      </c>
    </row>
    <row r="574" customFormat="false" ht="15.6" hidden="false" customHeight="false" outlineLevel="0" collapsed="false">
      <c r="A574" s="742" t="n">
        <v>44056</v>
      </c>
      <c r="B574" s="516" t="n">
        <v>1440</v>
      </c>
      <c r="C574" s="404" t="n">
        <v>5.03</v>
      </c>
      <c r="D574" s="407" t="n">
        <f aca="false">E574/2.9</f>
        <v>3893.44827586207</v>
      </c>
      <c r="E574" s="406" t="n">
        <v>11291</v>
      </c>
      <c r="F574" s="406" t="n">
        <v>4465</v>
      </c>
      <c r="G574" s="688"/>
      <c r="H574" s="404"/>
      <c r="I574" s="405"/>
      <c r="J574" s="406"/>
      <c r="K574" s="406"/>
      <c r="L574" s="408"/>
      <c r="M574" s="408"/>
      <c r="N574" s="408"/>
      <c r="O574" s="409"/>
      <c r="P574" s="550"/>
      <c r="Q574" s="439"/>
      <c r="R574" s="406"/>
      <c r="S574" s="406"/>
      <c r="T574" s="406"/>
      <c r="U574" s="668"/>
      <c r="V574" s="451"/>
      <c r="W574" s="743" t="n">
        <f aca="false">G574+B574</f>
        <v>1440</v>
      </c>
      <c r="X574" s="451" t="n">
        <f aca="false">W574/$W$6</f>
        <v>0.576</v>
      </c>
      <c r="Y574" s="743" t="n">
        <f aca="false">Z574/2.9</f>
        <v>3893.44827586207</v>
      </c>
      <c r="Z574" s="743" t="n">
        <f aca="false">E574</f>
        <v>11291</v>
      </c>
      <c r="AA574" s="744" t="n">
        <f aca="false">B574*E574/1000</f>
        <v>16259.04</v>
      </c>
      <c r="AB574" s="451" t="n">
        <f aca="false">AA574/$AA$6</f>
        <v>0.722624</v>
      </c>
      <c r="AC574" s="440" t="n">
        <v>38</v>
      </c>
      <c r="AD574" s="465"/>
      <c r="AE574" s="550" t="n">
        <v>2098</v>
      </c>
      <c r="AF574" s="550" t="n">
        <v>1912</v>
      </c>
      <c r="AG574" s="465" t="n">
        <v>7.57</v>
      </c>
      <c r="AH574" s="440" t="n">
        <v>1212</v>
      </c>
      <c r="AI574" s="744" t="n">
        <f aca="false">AH574*2.9</f>
        <v>3514.8</v>
      </c>
      <c r="AJ574" s="550" t="n">
        <v>7060</v>
      </c>
      <c r="AK574" s="440"/>
      <c r="AL574" s="458" t="n">
        <v>65</v>
      </c>
      <c r="AM574" s="465" t="n">
        <v>17.46</v>
      </c>
      <c r="AN574" s="465" t="n">
        <v>47.31</v>
      </c>
      <c r="AO574" s="458" t="n">
        <v>10.9</v>
      </c>
      <c r="AP574" s="458" t="n">
        <v>2.8</v>
      </c>
      <c r="AQ574" s="550"/>
      <c r="AR574" s="745"/>
      <c r="AS574" s="596" t="n">
        <f aca="false">4000/W574*24</f>
        <v>66.6666666666667</v>
      </c>
      <c r="AT574" s="745" t="n">
        <f aca="false">AA574/4000</f>
        <v>4.06476</v>
      </c>
      <c r="AU574" s="746" t="n">
        <f aca="false">AT574/$AT$6</f>
        <v>0.72585</v>
      </c>
      <c r="AV574" s="451" t="n">
        <f aca="false">1-AH574/Y574</f>
        <v>0.68870782038792</v>
      </c>
      <c r="AW574" s="756" t="n">
        <f aca="false">1-AI574/Z574</f>
        <v>0.68870782038792</v>
      </c>
    </row>
    <row r="575" customFormat="false" ht="15.6" hidden="false" customHeight="false" outlineLevel="0" collapsed="false">
      <c r="A575" s="742" t="n">
        <v>44057</v>
      </c>
      <c r="B575" s="516" t="n">
        <v>1440</v>
      </c>
      <c r="C575" s="404" t="n">
        <v>5.01</v>
      </c>
      <c r="D575" s="407" t="n">
        <f aca="false">E575/2.9</f>
        <v>3457.24137931035</v>
      </c>
      <c r="E575" s="406" t="n">
        <v>10026</v>
      </c>
      <c r="F575" s="406" t="n">
        <v>4501</v>
      </c>
      <c r="G575" s="688"/>
      <c r="H575" s="404"/>
      <c r="I575" s="405"/>
      <c r="J575" s="406"/>
      <c r="K575" s="406"/>
      <c r="L575" s="408"/>
      <c r="M575" s="408"/>
      <c r="N575" s="408"/>
      <c r="O575" s="409"/>
      <c r="P575" s="550"/>
      <c r="Q575" s="439"/>
      <c r="R575" s="406"/>
      <c r="S575" s="406"/>
      <c r="T575" s="406"/>
      <c r="U575" s="668"/>
      <c r="V575" s="451"/>
      <c r="W575" s="743" t="n">
        <f aca="false">G575+B575</f>
        <v>1440</v>
      </c>
      <c r="X575" s="451" t="n">
        <f aca="false">W575/$W$6</f>
        <v>0.576</v>
      </c>
      <c r="Y575" s="743" t="n">
        <f aca="false">Z575/2.9</f>
        <v>3457.24137931035</v>
      </c>
      <c r="Z575" s="743" t="n">
        <f aca="false">E575</f>
        <v>10026</v>
      </c>
      <c r="AA575" s="744" t="n">
        <f aca="false">B575*E575/1000</f>
        <v>14437.44</v>
      </c>
      <c r="AB575" s="451" t="n">
        <f aca="false">AA575/$AA$6</f>
        <v>0.641664</v>
      </c>
      <c r="AC575" s="440" t="n">
        <v>38</v>
      </c>
      <c r="AD575" s="465"/>
      <c r="AE575" s="550" t="n">
        <v>2105</v>
      </c>
      <c r="AF575" s="550" t="n">
        <v>1847</v>
      </c>
      <c r="AG575" s="465" t="n">
        <v>7.54</v>
      </c>
      <c r="AH575" s="440" t="n">
        <v>1191</v>
      </c>
      <c r="AI575" s="744" t="n">
        <f aca="false">AH575*2.9</f>
        <v>3453.9</v>
      </c>
      <c r="AJ575" s="550" t="n">
        <v>7170</v>
      </c>
      <c r="AK575" s="440"/>
      <c r="AL575" s="458" t="n">
        <v>55</v>
      </c>
      <c r="AM575" s="465" t="n">
        <v>17.88</v>
      </c>
      <c r="AN575" s="465" t="n">
        <v>43.55</v>
      </c>
      <c r="AO575" s="458" t="n">
        <v>10.9</v>
      </c>
      <c r="AP575" s="458" t="n">
        <v>3.3</v>
      </c>
      <c r="AQ575" s="550"/>
      <c r="AR575" s="745"/>
      <c r="AS575" s="596" t="n">
        <f aca="false">4000/W575*24</f>
        <v>66.6666666666667</v>
      </c>
      <c r="AT575" s="745" t="n">
        <f aca="false">AA575/4000</f>
        <v>3.60936</v>
      </c>
      <c r="AU575" s="746" t="n">
        <f aca="false">AT575/$AT$6</f>
        <v>0.644528571428571</v>
      </c>
      <c r="AV575" s="451" t="n">
        <f aca="false">1-AH575/Y575</f>
        <v>0.655505685218432</v>
      </c>
      <c r="AW575" s="756" t="n">
        <f aca="false">1-AI575/Z575</f>
        <v>0.655505685218432</v>
      </c>
    </row>
    <row r="576" customFormat="false" ht="15.6" hidden="false" customHeight="false" outlineLevel="0" collapsed="false">
      <c r="A576" s="742" t="n">
        <v>44058</v>
      </c>
      <c r="B576" s="516" t="n">
        <v>1200</v>
      </c>
      <c r="C576" s="404" t="n">
        <v>4.98</v>
      </c>
      <c r="D576" s="407" t="n">
        <f aca="false">E576/2.9</f>
        <v>3480.68965517241</v>
      </c>
      <c r="E576" s="406" t="n">
        <v>10094</v>
      </c>
      <c r="F576" s="406" t="n">
        <v>3896</v>
      </c>
      <c r="G576" s="688"/>
      <c r="H576" s="404"/>
      <c r="I576" s="405"/>
      <c r="J576" s="406"/>
      <c r="K576" s="406"/>
      <c r="L576" s="408"/>
      <c r="M576" s="408"/>
      <c r="N576" s="408"/>
      <c r="O576" s="409"/>
      <c r="P576" s="550"/>
      <c r="Q576" s="439"/>
      <c r="R576" s="406"/>
      <c r="S576" s="406"/>
      <c r="T576" s="406"/>
      <c r="U576" s="668"/>
      <c r="V576" s="451"/>
      <c r="W576" s="743" t="n">
        <f aca="false">G576+B576</f>
        <v>1200</v>
      </c>
      <c r="X576" s="451" t="n">
        <f aca="false">W576/$W$6</f>
        <v>0.48</v>
      </c>
      <c r="Y576" s="743" t="n">
        <f aca="false">Z576/2.9</f>
        <v>3480.68965517241</v>
      </c>
      <c r="Z576" s="743" t="n">
        <f aca="false">E576</f>
        <v>10094</v>
      </c>
      <c r="AA576" s="744" t="n">
        <f aca="false">B576*E576/1000</f>
        <v>12112.8</v>
      </c>
      <c r="AB576" s="451" t="n">
        <f aca="false">AA576/$AA$6</f>
        <v>0.538346666666667</v>
      </c>
      <c r="AC576" s="440" t="n">
        <v>38</v>
      </c>
      <c r="AD576" s="465"/>
      <c r="AE576" s="550" t="n">
        <v>2217</v>
      </c>
      <c r="AF576" s="550" t="n">
        <v>1967</v>
      </c>
      <c r="AG576" s="465" t="n">
        <v>7.63</v>
      </c>
      <c r="AH576" s="440" t="n">
        <v>1088</v>
      </c>
      <c r="AI576" s="744" t="n">
        <f aca="false">AH576*2.9</f>
        <v>3155.2</v>
      </c>
      <c r="AJ576" s="550" t="n">
        <v>7230</v>
      </c>
      <c r="AK576" s="440"/>
      <c r="AL576" s="458" t="n">
        <v>35</v>
      </c>
      <c r="AM576" s="465" t="n">
        <v>18.79</v>
      </c>
      <c r="AN576" s="465" t="n">
        <v>35.46</v>
      </c>
      <c r="AO576" s="458" t="n">
        <v>13.9</v>
      </c>
      <c r="AP576" s="458" t="n">
        <v>2</v>
      </c>
      <c r="AQ576" s="550"/>
      <c r="AR576" s="745"/>
      <c r="AS576" s="596" t="n">
        <f aca="false">4000/W576*24</f>
        <v>80</v>
      </c>
      <c r="AT576" s="745" t="n">
        <f aca="false">AA576/4000</f>
        <v>3.0282</v>
      </c>
      <c r="AU576" s="746" t="n">
        <f aca="false">AT576/$AT$6</f>
        <v>0.54075</v>
      </c>
      <c r="AV576" s="451" t="n">
        <f aca="false">1-AH576/Y576</f>
        <v>0.687418268278185</v>
      </c>
      <c r="AW576" s="756" t="n">
        <f aca="false">1-AI576/Z576</f>
        <v>0.687418268278185</v>
      </c>
    </row>
    <row r="577" customFormat="false" ht="15.6" hidden="false" customHeight="false" outlineLevel="0" collapsed="false">
      <c r="A577" s="749" t="n">
        <v>44059</v>
      </c>
      <c r="B577" s="487" t="n">
        <v>1200</v>
      </c>
      <c r="C577" s="489" t="n">
        <v>5.1</v>
      </c>
      <c r="D577" s="750" t="n">
        <f aca="false">E577/2.9</f>
        <v>3446.20689655172</v>
      </c>
      <c r="E577" s="491" t="n">
        <v>9994</v>
      </c>
      <c r="F577" s="491" t="n">
        <v>4338</v>
      </c>
      <c r="G577" s="690"/>
      <c r="H577" s="489"/>
      <c r="I577" s="490"/>
      <c r="J577" s="491"/>
      <c r="K577" s="491"/>
      <c r="L577" s="492"/>
      <c r="M577" s="492"/>
      <c r="N577" s="492"/>
      <c r="O577" s="493"/>
      <c r="P577" s="551"/>
      <c r="Q577" s="494"/>
      <c r="R577" s="495"/>
      <c r="S577" s="491"/>
      <c r="T577" s="491"/>
      <c r="U577" s="678"/>
      <c r="V577" s="500"/>
      <c r="W577" s="751" t="n">
        <f aca="false">G577+B577</f>
        <v>1200</v>
      </c>
      <c r="X577" s="500" t="n">
        <f aca="false">W577/$W$6</f>
        <v>0.48</v>
      </c>
      <c r="Y577" s="751" t="n">
        <f aca="false">Z577/2.9</f>
        <v>3446.20689655172</v>
      </c>
      <c r="Z577" s="751" t="n">
        <f aca="false">E577</f>
        <v>9994</v>
      </c>
      <c r="AA577" s="551" t="n">
        <f aca="false">B577*E577/1000</f>
        <v>11992.8</v>
      </c>
      <c r="AB577" s="500" t="n">
        <f aca="false">AA577/$AA$6</f>
        <v>0.533013333333333</v>
      </c>
      <c r="AC577" s="495" t="n">
        <v>38</v>
      </c>
      <c r="AD577" s="508"/>
      <c r="AE577" s="551" t="n">
        <v>2138</v>
      </c>
      <c r="AF577" s="551" t="n">
        <v>1911</v>
      </c>
      <c r="AG577" s="508" t="n">
        <v>7.38</v>
      </c>
      <c r="AH577" s="495" t="n">
        <v>974</v>
      </c>
      <c r="AI577" s="551" t="n">
        <f aca="false">AH577*2.9</f>
        <v>2824.6</v>
      </c>
      <c r="AJ577" s="551" t="n">
        <v>6970</v>
      </c>
      <c r="AK577" s="495"/>
      <c r="AL577" s="504" t="n">
        <v>15</v>
      </c>
      <c r="AM577" s="508" t="n">
        <v>18.19</v>
      </c>
      <c r="AN577" s="508" t="n">
        <v>34.9</v>
      </c>
      <c r="AO577" s="504" t="n">
        <v>13.5</v>
      </c>
      <c r="AP577" s="504" t="n">
        <v>3.6</v>
      </c>
      <c r="AQ577" s="551"/>
      <c r="AR577" s="508"/>
      <c r="AS577" s="495" t="n">
        <f aca="false">4000/W577*24</f>
        <v>80</v>
      </c>
      <c r="AT577" s="508" t="n">
        <f aca="false">AA577/4000</f>
        <v>2.9982</v>
      </c>
      <c r="AU577" s="752" t="n">
        <f aca="false">AT577/$AT$6</f>
        <v>0.535392857142857</v>
      </c>
      <c r="AV577" s="500" t="n">
        <f aca="false">1-AH577/Y577</f>
        <v>0.717370422253352</v>
      </c>
      <c r="AW577" s="757" t="n">
        <f aca="false">1-AI577/Z577</f>
        <v>0.717370422253352</v>
      </c>
    </row>
    <row r="578" customFormat="false" ht="15.6" hidden="false" customHeight="false" outlineLevel="0" collapsed="false">
      <c r="A578" s="742" t="n">
        <v>44060</v>
      </c>
      <c r="B578" s="516" t="n">
        <v>1200</v>
      </c>
      <c r="C578" s="404" t="n">
        <v>5.65</v>
      </c>
      <c r="D578" s="407" t="n">
        <f aca="false">E578/2.9</f>
        <v>3699.31034482759</v>
      </c>
      <c r="E578" s="406" t="n">
        <v>10728</v>
      </c>
      <c r="F578" s="406" t="n">
        <v>4298</v>
      </c>
      <c r="G578" s="688"/>
      <c r="H578" s="404"/>
      <c r="I578" s="405"/>
      <c r="J578" s="406"/>
      <c r="K578" s="406"/>
      <c r="L578" s="408"/>
      <c r="M578" s="408"/>
      <c r="N578" s="408"/>
      <c r="O578" s="409"/>
      <c r="P578" s="550"/>
      <c r="Q578" s="439"/>
      <c r="R578" s="440"/>
      <c r="S578" s="406"/>
      <c r="T578" s="406"/>
      <c r="U578" s="668"/>
      <c r="V578" s="451"/>
      <c r="W578" s="743" t="n">
        <f aca="false">G578+B578</f>
        <v>1200</v>
      </c>
      <c r="X578" s="451" t="n">
        <f aca="false">W578/$W$6</f>
        <v>0.48</v>
      </c>
      <c r="Y578" s="743" t="n">
        <f aca="false">Z578/2.9</f>
        <v>3699.31034482759</v>
      </c>
      <c r="Z578" s="743" t="n">
        <f aca="false">E578</f>
        <v>10728</v>
      </c>
      <c r="AA578" s="744" t="n">
        <f aca="false">B578*E578/1000</f>
        <v>12873.6</v>
      </c>
      <c r="AB578" s="451" t="n">
        <f aca="false">AA578/$AA$6</f>
        <v>0.57216</v>
      </c>
      <c r="AC578" s="440" t="n">
        <v>38</v>
      </c>
      <c r="AD578" s="465"/>
      <c r="AE578" s="550" t="n">
        <v>2186</v>
      </c>
      <c r="AF578" s="550" t="n">
        <v>1956</v>
      </c>
      <c r="AG578" s="465" t="n">
        <v>7.52</v>
      </c>
      <c r="AH578" s="440" t="n">
        <v>996</v>
      </c>
      <c r="AI578" s="744" t="n">
        <f aca="false">AH578*2.9</f>
        <v>2888.4</v>
      </c>
      <c r="AJ578" s="550" t="n">
        <v>7170</v>
      </c>
      <c r="AK578" s="440"/>
      <c r="AL578" s="458" t="n">
        <v>10</v>
      </c>
      <c r="AM578" s="465" t="n">
        <v>18.58</v>
      </c>
      <c r="AN578" s="465" t="n">
        <v>28.68</v>
      </c>
      <c r="AO578" s="458" t="n">
        <v>14.9</v>
      </c>
      <c r="AP578" s="458" t="n">
        <v>3.6</v>
      </c>
      <c r="AQ578" s="550"/>
      <c r="AR578" s="745"/>
      <c r="AS578" s="596" t="n">
        <f aca="false">4000/W578*24</f>
        <v>80</v>
      </c>
      <c r="AT578" s="745" t="n">
        <f aca="false">AA578/4000</f>
        <v>3.2184</v>
      </c>
      <c r="AU578" s="746" t="n">
        <f aca="false">AT578/$AT$6</f>
        <v>0.574714285714286</v>
      </c>
      <c r="AV578" s="451" t="n">
        <f aca="false">1-AH578/Y578</f>
        <v>0.73076062639821</v>
      </c>
      <c r="AW578" s="756" t="n">
        <f aca="false">1-AI578/Z578</f>
        <v>0.73076062639821</v>
      </c>
    </row>
    <row r="579" customFormat="false" ht="15.6" hidden="false" customHeight="false" outlineLevel="0" collapsed="false">
      <c r="A579" s="742" t="n">
        <v>44061</v>
      </c>
      <c r="B579" s="516" t="n">
        <v>1200</v>
      </c>
      <c r="C579" s="404" t="n">
        <v>5.06</v>
      </c>
      <c r="D579" s="407" t="n">
        <f aca="false">E579/2.9</f>
        <v>3623.44827586207</v>
      </c>
      <c r="E579" s="406" t="n">
        <v>10508</v>
      </c>
      <c r="F579" s="406" t="n">
        <v>6221</v>
      </c>
      <c r="G579" s="688"/>
      <c r="H579" s="404"/>
      <c r="I579" s="405"/>
      <c r="J579" s="406"/>
      <c r="K579" s="406"/>
      <c r="L579" s="408"/>
      <c r="M579" s="408"/>
      <c r="N579" s="408"/>
      <c r="O579" s="409"/>
      <c r="P579" s="550"/>
      <c r="Q579" s="439"/>
      <c r="R579" s="440"/>
      <c r="S579" s="406"/>
      <c r="T579" s="406"/>
      <c r="U579" s="668"/>
      <c r="V579" s="451"/>
      <c r="W579" s="743" t="n">
        <f aca="false">G579+B579</f>
        <v>1200</v>
      </c>
      <c r="X579" s="451" t="n">
        <f aca="false">W579/$W$6</f>
        <v>0.48</v>
      </c>
      <c r="Y579" s="743" t="n">
        <f aca="false">Z579/2.9</f>
        <v>3623.44827586207</v>
      </c>
      <c r="Z579" s="743" t="n">
        <f aca="false">E579</f>
        <v>10508</v>
      </c>
      <c r="AA579" s="744" t="n">
        <f aca="false">B579*E579/1000</f>
        <v>12609.6</v>
      </c>
      <c r="AB579" s="451" t="n">
        <f aca="false">AA579/$AA$6</f>
        <v>0.560426666666667</v>
      </c>
      <c r="AC579" s="440" t="n">
        <v>38</v>
      </c>
      <c r="AD579" s="465"/>
      <c r="AE579" s="550" t="n">
        <v>2027</v>
      </c>
      <c r="AF579" s="550" t="n">
        <v>1849</v>
      </c>
      <c r="AG579" s="465" t="n">
        <v>7.53</v>
      </c>
      <c r="AH579" s="440" t="n">
        <v>1006</v>
      </c>
      <c r="AI579" s="744" t="n">
        <f aca="false">AH579*2.9</f>
        <v>2917.4</v>
      </c>
      <c r="AJ579" s="550" t="n">
        <v>6940</v>
      </c>
      <c r="AK579" s="440"/>
      <c r="AL579" s="458" t="n">
        <v>10</v>
      </c>
      <c r="AM579" s="465" t="n">
        <v>18.88</v>
      </c>
      <c r="AN579" s="465" t="n">
        <v>30.92</v>
      </c>
      <c r="AO579" s="458" t="n">
        <v>13.8</v>
      </c>
      <c r="AP579" s="458" t="n">
        <v>3.2</v>
      </c>
      <c r="AQ579" s="550"/>
      <c r="AR579" s="745"/>
      <c r="AS579" s="596" t="n">
        <f aca="false">4000/W579*24</f>
        <v>80</v>
      </c>
      <c r="AT579" s="745" t="n">
        <f aca="false">AA579/4000</f>
        <v>3.1524</v>
      </c>
      <c r="AU579" s="746" t="n">
        <f aca="false">AT579/$AT$6</f>
        <v>0.562928571428571</v>
      </c>
      <c r="AV579" s="451" t="n">
        <f aca="false">1-AH579/Y579</f>
        <v>0.722363913208984</v>
      </c>
      <c r="AW579" s="756" t="n">
        <f aca="false">1-AI579/Z579</f>
        <v>0.722363913208984</v>
      </c>
    </row>
    <row r="580" customFormat="false" ht="15.6" hidden="false" customHeight="false" outlineLevel="0" collapsed="false">
      <c r="A580" s="742" t="n">
        <v>44062</v>
      </c>
      <c r="B580" s="516" t="n">
        <v>1440</v>
      </c>
      <c r="C580" s="404" t="n">
        <v>5.2</v>
      </c>
      <c r="D580" s="407" t="n">
        <f aca="false">E580/2.9</f>
        <v>3110.68965517241</v>
      </c>
      <c r="E580" s="406" t="n">
        <v>9021</v>
      </c>
      <c r="F580" s="406" t="n">
        <v>5098</v>
      </c>
      <c r="G580" s="688"/>
      <c r="H580" s="404"/>
      <c r="I580" s="405"/>
      <c r="J580" s="406"/>
      <c r="K580" s="406"/>
      <c r="L580" s="408"/>
      <c r="M580" s="408"/>
      <c r="N580" s="408"/>
      <c r="O580" s="409"/>
      <c r="P580" s="550"/>
      <c r="Q580" s="439"/>
      <c r="R580" s="406"/>
      <c r="S580" s="406"/>
      <c r="T580" s="406"/>
      <c r="U580" s="668"/>
      <c r="V580" s="451"/>
      <c r="W580" s="743" t="n">
        <f aca="false">G580+B580</f>
        <v>1440</v>
      </c>
      <c r="X580" s="451" t="n">
        <f aca="false">W580/$W$6</f>
        <v>0.576</v>
      </c>
      <c r="Y580" s="743" t="n">
        <f aca="false">Z580/2.9</f>
        <v>3110.68965517241</v>
      </c>
      <c r="Z580" s="743" t="n">
        <f aca="false">E580</f>
        <v>9021</v>
      </c>
      <c r="AA580" s="744" t="n">
        <f aca="false">B580*E580/1000</f>
        <v>12990.24</v>
      </c>
      <c r="AB580" s="451" t="n">
        <f aca="false">AA580/$AA$6</f>
        <v>0.577344</v>
      </c>
      <c r="AC580" s="440" t="n">
        <v>38</v>
      </c>
      <c r="AD580" s="465"/>
      <c r="AE580" s="550" t="n">
        <v>2256</v>
      </c>
      <c r="AF580" s="550" t="n">
        <v>1936</v>
      </c>
      <c r="AG580" s="465" t="n">
        <v>7.27</v>
      </c>
      <c r="AH580" s="440" t="n">
        <v>1107</v>
      </c>
      <c r="AI580" s="744" t="n">
        <f aca="false">AH580*2.9</f>
        <v>3210.3</v>
      </c>
      <c r="AJ580" s="550" t="n">
        <v>6510</v>
      </c>
      <c r="AK580" s="440"/>
      <c r="AL580" s="458" t="n">
        <v>12</v>
      </c>
      <c r="AM580" s="465" t="n">
        <v>21.03</v>
      </c>
      <c r="AN580" s="465" t="n">
        <v>27.48</v>
      </c>
      <c r="AO580" s="458" t="n">
        <v>13.6</v>
      </c>
      <c r="AP580" s="458" t="n">
        <v>4.6</v>
      </c>
      <c r="AQ580" s="550"/>
      <c r="AR580" s="745"/>
      <c r="AS580" s="596" t="n">
        <f aca="false">4000/W580*24</f>
        <v>66.6666666666667</v>
      </c>
      <c r="AT580" s="745" t="n">
        <f aca="false">AA580/4000</f>
        <v>3.24756</v>
      </c>
      <c r="AU580" s="746" t="n">
        <f aca="false">AT580/$AT$6</f>
        <v>0.579921428571429</v>
      </c>
      <c r="AV580" s="451" t="n">
        <f aca="false">1-AH580/Y580</f>
        <v>0.644130362487529</v>
      </c>
      <c r="AW580" s="756" t="n">
        <f aca="false">1-AI580/Z580</f>
        <v>0.644130362487529</v>
      </c>
    </row>
    <row r="581" customFormat="false" ht="15.6" hidden="false" customHeight="false" outlineLevel="0" collapsed="false">
      <c r="A581" s="742" t="n">
        <v>44063</v>
      </c>
      <c r="B581" s="516" t="n">
        <v>1440</v>
      </c>
      <c r="C581" s="404" t="n">
        <v>5.19</v>
      </c>
      <c r="D581" s="407" t="n">
        <f aca="false">E581/2.9</f>
        <v>3355.1724137931</v>
      </c>
      <c r="E581" s="406" t="n">
        <v>9730</v>
      </c>
      <c r="F581" s="406" t="n">
        <v>4436</v>
      </c>
      <c r="G581" s="688"/>
      <c r="H581" s="404"/>
      <c r="I581" s="405"/>
      <c r="J581" s="406"/>
      <c r="K581" s="406"/>
      <c r="L581" s="408"/>
      <c r="M581" s="408"/>
      <c r="N581" s="408"/>
      <c r="O581" s="409"/>
      <c r="P581" s="550"/>
      <c r="Q581" s="439"/>
      <c r="R581" s="406"/>
      <c r="S581" s="406"/>
      <c r="T581" s="406"/>
      <c r="U581" s="668"/>
      <c r="V581" s="451"/>
      <c r="W581" s="743" t="n">
        <f aca="false">G581+B581</f>
        <v>1440</v>
      </c>
      <c r="X581" s="451" t="n">
        <f aca="false">W581/$W$6</f>
        <v>0.576</v>
      </c>
      <c r="Y581" s="743" t="n">
        <f aca="false">Z581/2.9</f>
        <v>3355.1724137931</v>
      </c>
      <c r="Z581" s="743" t="n">
        <f aca="false">E581</f>
        <v>9730</v>
      </c>
      <c r="AA581" s="744" t="n">
        <f aca="false">B581*E581/1000</f>
        <v>14011.2</v>
      </c>
      <c r="AB581" s="451" t="n">
        <f aca="false">AA581/$AA$6</f>
        <v>0.62272</v>
      </c>
      <c r="AC581" s="440" t="n">
        <v>38</v>
      </c>
      <c r="AD581" s="465"/>
      <c r="AE581" s="550" t="n">
        <v>2162</v>
      </c>
      <c r="AF581" s="550" t="n">
        <v>1939</v>
      </c>
      <c r="AG581" s="465" t="n">
        <v>7.52</v>
      </c>
      <c r="AH581" s="440" t="n">
        <v>1192</v>
      </c>
      <c r="AI581" s="744" t="n">
        <f aca="false">AH581*2.9</f>
        <v>3456.8</v>
      </c>
      <c r="AJ581" s="550" t="n">
        <v>6370</v>
      </c>
      <c r="AK581" s="440"/>
      <c r="AL581" s="458" t="n">
        <v>12</v>
      </c>
      <c r="AM581" s="465" t="n">
        <v>20.47</v>
      </c>
      <c r="AN581" s="465" t="n">
        <v>32.52</v>
      </c>
      <c r="AO581" s="458" t="n">
        <v>12</v>
      </c>
      <c r="AP581" s="458" t="n">
        <v>3.5</v>
      </c>
      <c r="AQ581" s="550"/>
      <c r="AR581" s="745"/>
      <c r="AS581" s="596" t="n">
        <f aca="false">4000/W581*24</f>
        <v>66.6666666666667</v>
      </c>
      <c r="AT581" s="745" t="n">
        <f aca="false">AA581/4000</f>
        <v>3.5028</v>
      </c>
      <c r="AU581" s="746" t="n">
        <f aca="false">AT581/$AT$6</f>
        <v>0.6255</v>
      </c>
      <c r="AV581" s="451" t="n">
        <f aca="false">1-AH581/Y581</f>
        <v>0.644727646454265</v>
      </c>
      <c r="AW581" s="756" t="n">
        <f aca="false">1-AI581/Z581</f>
        <v>0.644727646454265</v>
      </c>
    </row>
    <row r="582" customFormat="false" ht="15.6" hidden="false" customHeight="false" outlineLevel="0" collapsed="false">
      <c r="A582" s="742" t="n">
        <v>44064</v>
      </c>
      <c r="B582" s="516" t="n">
        <v>1440</v>
      </c>
      <c r="C582" s="404" t="n">
        <v>5</v>
      </c>
      <c r="D582" s="407" t="n">
        <f aca="false">E582/2.9</f>
        <v>3444.13793103448</v>
      </c>
      <c r="E582" s="406" t="n">
        <v>9988</v>
      </c>
      <c r="F582" s="406" t="n">
        <v>3664</v>
      </c>
      <c r="G582" s="688" t="n">
        <v>1200</v>
      </c>
      <c r="H582" s="404"/>
      <c r="I582" s="405"/>
      <c r="J582" s="406"/>
      <c r="K582" s="406"/>
      <c r="L582" s="408"/>
      <c r="M582" s="408"/>
      <c r="N582" s="408"/>
      <c r="O582" s="409"/>
      <c r="P582" s="550"/>
      <c r="Q582" s="439"/>
      <c r="R582" s="406"/>
      <c r="S582" s="406"/>
      <c r="T582" s="406"/>
      <c r="U582" s="668"/>
      <c r="V582" s="451"/>
      <c r="W582" s="743" t="n">
        <f aca="false">G582+B582</f>
        <v>2640</v>
      </c>
      <c r="X582" s="451" t="n">
        <f aca="false">W582/$W$6</f>
        <v>1.056</v>
      </c>
      <c r="Y582" s="743" t="n">
        <f aca="false">Z582/2.9</f>
        <v>1878.62068965517</v>
      </c>
      <c r="Z582" s="743" t="n">
        <f aca="false">E582*B582/W582</f>
        <v>5448</v>
      </c>
      <c r="AA582" s="744" t="n">
        <f aca="false">B582*E582/1000</f>
        <v>14382.72</v>
      </c>
      <c r="AB582" s="451" t="n">
        <f aca="false">AA582/$AA$6</f>
        <v>0.639232</v>
      </c>
      <c r="AC582" s="440" t="n">
        <v>38</v>
      </c>
      <c r="AD582" s="465"/>
      <c r="AE582" s="550" t="n">
        <v>2070</v>
      </c>
      <c r="AF582" s="550" t="n">
        <v>1906</v>
      </c>
      <c r="AG582" s="465" t="n">
        <v>7.6</v>
      </c>
      <c r="AH582" s="440" t="n">
        <v>1232</v>
      </c>
      <c r="AI582" s="744" t="n">
        <f aca="false">AH582*2.9</f>
        <v>3572.8</v>
      </c>
      <c r="AJ582" s="550" t="n">
        <v>6260</v>
      </c>
      <c r="AK582" s="440"/>
      <c r="AL582" s="458" t="n">
        <v>10</v>
      </c>
      <c r="AM582" s="465" t="n">
        <v>20.48</v>
      </c>
      <c r="AN582" s="465" t="n">
        <v>32.61</v>
      </c>
      <c r="AO582" s="458" t="n">
        <v>9.9</v>
      </c>
      <c r="AP582" s="458" t="n">
        <v>2.9</v>
      </c>
      <c r="AQ582" s="550"/>
      <c r="AR582" s="745"/>
      <c r="AS582" s="596" t="n">
        <f aca="false">4000/W582*24</f>
        <v>36.3636363636364</v>
      </c>
      <c r="AT582" s="745" t="n">
        <f aca="false">AA582/4000</f>
        <v>3.59568</v>
      </c>
      <c r="AU582" s="746" t="n">
        <f aca="false">AT582/$AT$6</f>
        <v>0.642085714285714</v>
      </c>
      <c r="AV582" s="451" t="n">
        <f aca="false">1-AH582/Y582</f>
        <v>0.344199706314244</v>
      </c>
      <c r="AW582" s="756" t="n">
        <f aca="false">1-AI582/Z582</f>
        <v>0.344199706314244</v>
      </c>
    </row>
    <row r="583" customFormat="false" ht="15.6" hidden="false" customHeight="false" outlineLevel="0" collapsed="false">
      <c r="A583" s="742" t="n">
        <v>44065</v>
      </c>
      <c r="B583" s="516" t="n">
        <v>1440</v>
      </c>
      <c r="C583" s="404" t="n">
        <v>4.97</v>
      </c>
      <c r="D583" s="407" t="n">
        <f aca="false">E583/2.9</f>
        <v>3596.20689655172</v>
      </c>
      <c r="E583" s="406" t="n">
        <v>10429</v>
      </c>
      <c r="F583" s="406" t="n">
        <v>4201</v>
      </c>
      <c r="G583" s="688" t="n">
        <v>1200</v>
      </c>
      <c r="H583" s="404"/>
      <c r="I583" s="405"/>
      <c r="J583" s="406"/>
      <c r="K583" s="406"/>
      <c r="L583" s="408"/>
      <c r="M583" s="408"/>
      <c r="N583" s="408"/>
      <c r="O583" s="409"/>
      <c r="P583" s="550"/>
      <c r="Q583" s="439"/>
      <c r="R583" s="406"/>
      <c r="S583" s="406"/>
      <c r="T583" s="406"/>
      <c r="U583" s="668"/>
      <c r="V583" s="451"/>
      <c r="W583" s="743" t="n">
        <f aca="false">G583+B583</f>
        <v>2640</v>
      </c>
      <c r="X583" s="451" t="n">
        <f aca="false">W583/$W$6</f>
        <v>1.056</v>
      </c>
      <c r="Y583" s="743" t="n">
        <f aca="false">Z583/2.9</f>
        <v>1961.56739811912</v>
      </c>
      <c r="Z583" s="743" t="n">
        <f aca="false">E583*B583/W583</f>
        <v>5688.54545454546</v>
      </c>
      <c r="AA583" s="744" t="n">
        <f aca="false">B583*E583/1000</f>
        <v>15017.76</v>
      </c>
      <c r="AB583" s="451" t="n">
        <f aca="false">AA583/$AA$6</f>
        <v>0.667456</v>
      </c>
      <c r="AC583" s="440" t="n">
        <v>38</v>
      </c>
      <c r="AD583" s="465"/>
      <c r="AE583" s="550" t="n">
        <v>2077</v>
      </c>
      <c r="AF583" s="550" t="n">
        <v>1888</v>
      </c>
      <c r="AG583" s="465" t="n">
        <v>7.58</v>
      </c>
      <c r="AH583" s="440" t="n">
        <v>1205</v>
      </c>
      <c r="AI583" s="744" t="n">
        <f aca="false">AH583*2.9</f>
        <v>3494.5</v>
      </c>
      <c r="AJ583" s="550" t="n">
        <v>6120</v>
      </c>
      <c r="AK583" s="440"/>
      <c r="AL583" s="458" t="n">
        <v>8</v>
      </c>
      <c r="AM583" s="465" t="n">
        <v>20.35</v>
      </c>
      <c r="AN583" s="465" t="n">
        <v>28.4</v>
      </c>
      <c r="AO583" s="458" t="n">
        <v>6.7</v>
      </c>
      <c r="AP583" s="458" t="n">
        <v>3.3</v>
      </c>
      <c r="AQ583" s="550"/>
      <c r="AR583" s="745"/>
      <c r="AS583" s="596" t="n">
        <f aca="false">4000/W583*24</f>
        <v>36.3636363636364</v>
      </c>
      <c r="AT583" s="745" t="n">
        <f aca="false">AA583/4000</f>
        <v>3.75444</v>
      </c>
      <c r="AU583" s="746" t="n">
        <f aca="false">AT583/$AT$6</f>
        <v>0.670435714285714</v>
      </c>
      <c r="AV583" s="451" t="n">
        <f aca="false">1-AH583/Y583</f>
        <v>0.385695336721322</v>
      </c>
      <c r="AW583" s="756" t="n">
        <f aca="false">1-AI583/Z583</f>
        <v>0.385695336721322</v>
      </c>
    </row>
    <row r="584" customFormat="false" ht="15.6" hidden="false" customHeight="false" outlineLevel="0" collapsed="false">
      <c r="A584" s="749" t="n">
        <v>44066</v>
      </c>
      <c r="B584" s="487" t="n">
        <v>1440</v>
      </c>
      <c r="C584" s="489" t="n">
        <v>5.3</v>
      </c>
      <c r="D584" s="750" t="n">
        <f aca="false">E584/2.9</f>
        <v>3888.62068965517</v>
      </c>
      <c r="E584" s="491" t="n">
        <v>11277</v>
      </c>
      <c r="F584" s="491" t="n">
        <v>4090</v>
      </c>
      <c r="G584" s="690" t="n">
        <v>1200</v>
      </c>
      <c r="H584" s="489"/>
      <c r="I584" s="490"/>
      <c r="J584" s="491"/>
      <c r="K584" s="491"/>
      <c r="L584" s="492"/>
      <c r="M584" s="492"/>
      <c r="N584" s="492"/>
      <c r="O584" s="493"/>
      <c r="P584" s="551"/>
      <c r="Q584" s="494"/>
      <c r="R584" s="495"/>
      <c r="S584" s="491"/>
      <c r="T584" s="491"/>
      <c r="U584" s="678"/>
      <c r="V584" s="500"/>
      <c r="W584" s="751" t="n">
        <f aca="false">G584+B584</f>
        <v>2640</v>
      </c>
      <c r="X584" s="500" t="n">
        <f aca="false">W584/$W$6</f>
        <v>1.056</v>
      </c>
      <c r="Y584" s="751" t="n">
        <f aca="false">Z584/2.9</f>
        <v>2121.065830721</v>
      </c>
      <c r="Z584" s="751" t="n">
        <f aca="false">E584*B584/W584</f>
        <v>6151.09090909091</v>
      </c>
      <c r="AA584" s="551" t="n">
        <f aca="false">B584*E584/1000</f>
        <v>16238.88</v>
      </c>
      <c r="AB584" s="500" t="n">
        <f aca="false">AA584/$AA$6</f>
        <v>0.721728</v>
      </c>
      <c r="AC584" s="495" t="n">
        <v>38</v>
      </c>
      <c r="AD584" s="508"/>
      <c r="AE584" s="551" t="n">
        <v>2280</v>
      </c>
      <c r="AF584" s="551" t="n">
        <v>2043</v>
      </c>
      <c r="AG584" s="508" t="n">
        <v>7.68</v>
      </c>
      <c r="AH584" s="495" t="n">
        <v>1098</v>
      </c>
      <c r="AI584" s="551" t="n">
        <f aca="false">AH584*2.9</f>
        <v>3184.2</v>
      </c>
      <c r="AJ584" s="551" t="n">
        <v>5910</v>
      </c>
      <c r="AK584" s="495"/>
      <c r="AL584" s="504" t="n">
        <v>5</v>
      </c>
      <c r="AM584" s="508" t="n">
        <v>19.33</v>
      </c>
      <c r="AN584" s="508" t="n">
        <v>26.47</v>
      </c>
      <c r="AO584" s="504" t="n">
        <v>12.9</v>
      </c>
      <c r="AP584" s="504" t="n">
        <v>3.1</v>
      </c>
      <c r="AQ584" s="551"/>
      <c r="AR584" s="508"/>
      <c r="AS584" s="495" t="n">
        <f aca="false">4000/W584*24</f>
        <v>36.3636363636364</v>
      </c>
      <c r="AT584" s="508" t="n">
        <f aca="false">AA584/4000</f>
        <v>4.05972</v>
      </c>
      <c r="AU584" s="752" t="n">
        <f aca="false">AT584/$AT$6</f>
        <v>0.72495</v>
      </c>
      <c r="AV584" s="500" t="n">
        <f aca="false">1-AH584/Y584</f>
        <v>0.482335727587124</v>
      </c>
      <c r="AW584" s="757" t="n">
        <f aca="false">1-AI584/Z584</f>
        <v>0.482335727587124</v>
      </c>
    </row>
    <row r="585" customFormat="false" ht="15.6" hidden="false" customHeight="false" outlineLevel="0" collapsed="false">
      <c r="A585" s="742" t="n">
        <v>44067</v>
      </c>
      <c r="B585" s="516" t="n">
        <v>1440</v>
      </c>
      <c r="C585" s="404" t="n">
        <v>5.07</v>
      </c>
      <c r="D585" s="407" t="n">
        <f aca="false">E585/2.9</f>
        <v>4062.41379310345</v>
      </c>
      <c r="E585" s="406" t="n">
        <v>11781</v>
      </c>
      <c r="F585" s="406" t="n">
        <v>4192</v>
      </c>
      <c r="G585" s="688" t="n">
        <v>1200</v>
      </c>
      <c r="H585" s="404"/>
      <c r="I585" s="405"/>
      <c r="J585" s="406"/>
      <c r="K585" s="406"/>
      <c r="L585" s="408"/>
      <c r="M585" s="408"/>
      <c r="N585" s="408"/>
      <c r="O585" s="409"/>
      <c r="P585" s="550"/>
      <c r="Q585" s="439"/>
      <c r="R585" s="440"/>
      <c r="S585" s="406"/>
      <c r="T585" s="406"/>
      <c r="U585" s="668"/>
      <c r="V585" s="451"/>
      <c r="W585" s="743" t="n">
        <f aca="false">G585+B585</f>
        <v>2640</v>
      </c>
      <c r="X585" s="451" t="n">
        <f aca="false">W585/$W$6</f>
        <v>1.056</v>
      </c>
      <c r="Y585" s="743" t="n">
        <f aca="false">Z585/2.9</f>
        <v>2215.86206896552</v>
      </c>
      <c r="Z585" s="743" t="n">
        <f aca="false">E585*B585/W585</f>
        <v>6426</v>
      </c>
      <c r="AA585" s="744" t="n">
        <f aca="false">B585*E585/1000</f>
        <v>16964.64</v>
      </c>
      <c r="AB585" s="451" t="n">
        <f aca="false">AA585/$AA$6</f>
        <v>0.753984</v>
      </c>
      <c r="AC585" s="440" t="n">
        <v>38</v>
      </c>
      <c r="AD585" s="465"/>
      <c r="AE585" s="550" t="n">
        <v>2171</v>
      </c>
      <c r="AF585" s="550" t="n">
        <v>1979</v>
      </c>
      <c r="AG585" s="465" t="n">
        <v>7.59</v>
      </c>
      <c r="AH585" s="440" t="n">
        <v>1137</v>
      </c>
      <c r="AI585" s="744" t="n">
        <f aca="false">AH585*2.9</f>
        <v>3297.3</v>
      </c>
      <c r="AJ585" s="550" t="n">
        <v>6300</v>
      </c>
      <c r="AK585" s="440"/>
      <c r="AL585" s="458" t="n">
        <v>4</v>
      </c>
      <c r="AM585" s="465" t="n">
        <v>20.3</v>
      </c>
      <c r="AN585" s="465" t="n">
        <v>25.37</v>
      </c>
      <c r="AO585" s="458" t="n">
        <v>5.6</v>
      </c>
      <c r="AP585" s="458" t="n">
        <v>2.4</v>
      </c>
      <c r="AQ585" s="550"/>
      <c r="AR585" s="745"/>
      <c r="AS585" s="596" t="n">
        <f aca="false">4000/W585*24</f>
        <v>36.3636363636364</v>
      </c>
      <c r="AT585" s="745" t="n">
        <f aca="false">AA585/4000</f>
        <v>4.24116</v>
      </c>
      <c r="AU585" s="746" t="n">
        <f aca="false">AT585/$AT$6</f>
        <v>0.75735</v>
      </c>
      <c r="AV585" s="451" t="n">
        <f aca="false">1-AH585/Y585</f>
        <v>0.48688141923436</v>
      </c>
      <c r="AW585" s="756" t="n">
        <f aca="false">1-AI585/Z585</f>
        <v>0.48688141923436</v>
      </c>
    </row>
    <row r="586" customFormat="false" ht="15.6" hidden="false" customHeight="false" outlineLevel="0" collapsed="false">
      <c r="A586" s="742" t="n">
        <v>44068</v>
      </c>
      <c r="B586" s="516" t="n">
        <v>1440</v>
      </c>
      <c r="C586" s="404" t="n">
        <v>5</v>
      </c>
      <c r="D586" s="407" t="n">
        <f aca="false">E586/2.9</f>
        <v>3620.68965517241</v>
      </c>
      <c r="E586" s="406" t="n">
        <v>10500</v>
      </c>
      <c r="F586" s="406" t="n">
        <v>4600</v>
      </c>
      <c r="G586" s="688" t="n">
        <v>1200</v>
      </c>
      <c r="H586" s="404"/>
      <c r="I586" s="405"/>
      <c r="J586" s="406"/>
      <c r="K586" s="406"/>
      <c r="L586" s="408"/>
      <c r="M586" s="408"/>
      <c r="N586" s="408"/>
      <c r="O586" s="409"/>
      <c r="P586" s="550"/>
      <c r="Q586" s="439"/>
      <c r="R586" s="440"/>
      <c r="S586" s="406"/>
      <c r="T586" s="406"/>
      <c r="U586" s="668"/>
      <c r="V586" s="451"/>
      <c r="W586" s="743" t="n">
        <f aca="false">G586+B586</f>
        <v>2640</v>
      </c>
      <c r="X586" s="451" t="n">
        <f aca="false">W586/$W$6</f>
        <v>1.056</v>
      </c>
      <c r="Y586" s="743" t="n">
        <f aca="false">Z586/2.9</f>
        <v>1974.92163009404</v>
      </c>
      <c r="Z586" s="743" t="n">
        <f aca="false">E586*B586/W586</f>
        <v>5727.27272727273</v>
      </c>
      <c r="AA586" s="744" t="n">
        <f aca="false">B586*E586/1000</f>
        <v>15120</v>
      </c>
      <c r="AB586" s="451" t="n">
        <f aca="false">AA586/$AA$6</f>
        <v>0.672</v>
      </c>
      <c r="AC586" s="440" t="n">
        <v>38</v>
      </c>
      <c r="AD586" s="465"/>
      <c r="AE586" s="550" t="n">
        <v>2191</v>
      </c>
      <c r="AF586" s="550" t="n">
        <v>2061</v>
      </c>
      <c r="AG586" s="465" t="n">
        <v>7.56</v>
      </c>
      <c r="AH586" s="440" t="n">
        <v>1106</v>
      </c>
      <c r="AI586" s="744" t="n">
        <f aca="false">AH586*2.9</f>
        <v>3207.4</v>
      </c>
      <c r="AJ586" s="550" t="n">
        <v>6520</v>
      </c>
      <c r="AK586" s="440"/>
      <c r="AL586" s="458" t="n">
        <v>2</v>
      </c>
      <c r="AM586" s="465" t="n">
        <v>19.23</v>
      </c>
      <c r="AN586" s="465" t="n">
        <v>24.23</v>
      </c>
      <c r="AO586" s="458" t="n">
        <v>6.4</v>
      </c>
      <c r="AP586" s="458" t="n">
        <v>2.8</v>
      </c>
      <c r="AQ586" s="550"/>
      <c r="AR586" s="745"/>
      <c r="AS586" s="596" t="n">
        <f aca="false">4000/W586*24</f>
        <v>36.3636363636364</v>
      </c>
      <c r="AT586" s="745" t="n">
        <f aca="false">AA586/4000</f>
        <v>3.78</v>
      </c>
      <c r="AU586" s="746" t="n">
        <f aca="false">AT586/$AT$6</f>
        <v>0.675</v>
      </c>
      <c r="AV586" s="451" t="n">
        <f aca="false">1-AH586/Y586</f>
        <v>0.439977777777778</v>
      </c>
      <c r="AW586" s="756" t="n">
        <f aca="false">1-AI586/Z586</f>
        <v>0.439977777777778</v>
      </c>
    </row>
    <row r="587" customFormat="false" ht="15.6" hidden="false" customHeight="false" outlineLevel="0" collapsed="false">
      <c r="A587" s="742" t="n">
        <v>44069</v>
      </c>
      <c r="B587" s="516" t="n">
        <v>1440</v>
      </c>
      <c r="C587" s="404" t="n">
        <v>5.1</v>
      </c>
      <c r="D587" s="407" t="n">
        <f aca="false">E587/2.9</f>
        <v>3674.13793103448</v>
      </c>
      <c r="E587" s="406" t="n">
        <v>10655</v>
      </c>
      <c r="F587" s="406" t="n">
        <v>4225</v>
      </c>
      <c r="G587" s="688" t="n">
        <v>1200</v>
      </c>
      <c r="H587" s="404"/>
      <c r="I587" s="405"/>
      <c r="J587" s="406"/>
      <c r="K587" s="406"/>
      <c r="L587" s="408"/>
      <c r="M587" s="408"/>
      <c r="N587" s="408"/>
      <c r="O587" s="409"/>
      <c r="P587" s="550"/>
      <c r="Q587" s="439"/>
      <c r="R587" s="406"/>
      <c r="S587" s="406"/>
      <c r="T587" s="406"/>
      <c r="U587" s="668"/>
      <c r="V587" s="451"/>
      <c r="W587" s="743" t="n">
        <f aca="false">G587+B587</f>
        <v>2640</v>
      </c>
      <c r="X587" s="451" t="n">
        <f aca="false">W587/$W$6</f>
        <v>1.056</v>
      </c>
      <c r="Y587" s="743" t="n">
        <f aca="false">Z587/2.9</f>
        <v>2004.07523510972</v>
      </c>
      <c r="Z587" s="743" t="n">
        <f aca="false">E587*B587/W587</f>
        <v>5811.81818181818</v>
      </c>
      <c r="AA587" s="744" t="n">
        <f aca="false">B587*E587/1000</f>
        <v>15343.2</v>
      </c>
      <c r="AB587" s="451" t="n">
        <f aca="false">AA587/$AA$6</f>
        <v>0.68192</v>
      </c>
      <c r="AC587" s="440" t="n">
        <v>38</v>
      </c>
      <c r="AD587" s="465"/>
      <c r="AE587" s="550" t="n">
        <v>2095</v>
      </c>
      <c r="AF587" s="550" t="n">
        <v>2038</v>
      </c>
      <c r="AG587" s="465" t="n">
        <v>7.55</v>
      </c>
      <c r="AH587" s="440" t="n">
        <v>1109</v>
      </c>
      <c r="AI587" s="744" t="n">
        <f aca="false">AH587*2.9</f>
        <v>3216.1</v>
      </c>
      <c r="AJ587" s="550" t="n">
        <v>6640</v>
      </c>
      <c r="AK587" s="440"/>
      <c r="AL587" s="458" t="n">
        <v>2</v>
      </c>
      <c r="AM587" s="465" t="n">
        <v>21.78</v>
      </c>
      <c r="AN587" s="465" t="n">
        <v>25.11</v>
      </c>
      <c r="AO587" s="458" t="n">
        <v>6.7</v>
      </c>
      <c r="AP587" s="458" t="n">
        <v>3.2</v>
      </c>
      <c r="AQ587" s="550"/>
      <c r="AR587" s="745"/>
      <c r="AS587" s="596" t="n">
        <f aca="false">4000/W587*24</f>
        <v>36.3636363636364</v>
      </c>
      <c r="AT587" s="745" t="n">
        <f aca="false">AA587/4000</f>
        <v>3.8358</v>
      </c>
      <c r="AU587" s="746" t="n">
        <f aca="false">AT587/$AT$6</f>
        <v>0.684964285714286</v>
      </c>
      <c r="AV587" s="451" t="n">
        <f aca="false">1-AH587/Y587</f>
        <v>0.446627561395276</v>
      </c>
      <c r="AW587" s="756" t="n">
        <f aca="false">1-AI587/Z587</f>
        <v>0.446627561395276</v>
      </c>
    </row>
    <row r="588" customFormat="false" ht="15.6" hidden="false" customHeight="false" outlineLevel="0" collapsed="false">
      <c r="A588" s="742" t="n">
        <v>44070</v>
      </c>
      <c r="B588" s="516" t="n">
        <v>1440</v>
      </c>
      <c r="C588" s="404" t="n">
        <v>5.09</v>
      </c>
      <c r="D588" s="407" t="n">
        <f aca="false">E588/2.9</f>
        <v>3560</v>
      </c>
      <c r="E588" s="406" t="n">
        <v>10324</v>
      </c>
      <c r="F588" s="406" t="n">
        <v>4096</v>
      </c>
      <c r="G588" s="688" t="n">
        <v>1200</v>
      </c>
      <c r="H588" s="404"/>
      <c r="I588" s="405"/>
      <c r="J588" s="406"/>
      <c r="K588" s="406"/>
      <c r="L588" s="408"/>
      <c r="M588" s="408"/>
      <c r="N588" s="408"/>
      <c r="O588" s="409"/>
      <c r="P588" s="550"/>
      <c r="Q588" s="439"/>
      <c r="R588" s="406"/>
      <c r="S588" s="406"/>
      <c r="T588" s="406"/>
      <c r="U588" s="668"/>
      <c r="V588" s="451"/>
      <c r="W588" s="743" t="n">
        <f aca="false">G588+B588</f>
        <v>2640</v>
      </c>
      <c r="X588" s="451" t="n">
        <f aca="false">W588/$W$6</f>
        <v>1.056</v>
      </c>
      <c r="Y588" s="743" t="n">
        <f aca="false">Z588/2.9</f>
        <v>1941.81818181818</v>
      </c>
      <c r="Z588" s="743" t="n">
        <f aca="false">E588*B588/W588</f>
        <v>5631.27272727273</v>
      </c>
      <c r="AA588" s="744" t="n">
        <f aca="false">B588*E588/1000</f>
        <v>14866.56</v>
      </c>
      <c r="AB588" s="451" t="n">
        <f aca="false">AA588/$AA$6</f>
        <v>0.660736</v>
      </c>
      <c r="AC588" s="440" t="n">
        <v>38</v>
      </c>
      <c r="AD588" s="465"/>
      <c r="AE588" s="550" t="n">
        <v>2212</v>
      </c>
      <c r="AF588" s="550" t="n">
        <v>2210</v>
      </c>
      <c r="AG588" s="465" t="n">
        <v>7.54</v>
      </c>
      <c r="AH588" s="440" t="n">
        <v>1062</v>
      </c>
      <c r="AI588" s="744" t="n">
        <f aca="false">AH588*2.9</f>
        <v>3079.8</v>
      </c>
      <c r="AJ588" s="550" t="n">
        <v>6310</v>
      </c>
      <c r="AK588" s="440"/>
      <c r="AL588" s="458" t="n">
        <v>1.5</v>
      </c>
      <c r="AM588" s="465" t="n">
        <v>21.21</v>
      </c>
      <c r="AN588" s="465" t="n">
        <v>25.68</v>
      </c>
      <c r="AO588" s="458" t="n">
        <v>5.9</v>
      </c>
      <c r="AP588" s="458" t="n">
        <v>2.7</v>
      </c>
      <c r="AQ588" s="550"/>
      <c r="AR588" s="745"/>
      <c r="AS588" s="596" t="n">
        <f aca="false">4000/W588*24</f>
        <v>36.3636363636364</v>
      </c>
      <c r="AT588" s="745" t="n">
        <f aca="false">AA588/4000</f>
        <v>3.71664</v>
      </c>
      <c r="AU588" s="746" t="n">
        <f aca="false">AT588/$AT$6</f>
        <v>0.663685714285714</v>
      </c>
      <c r="AV588" s="451" t="n">
        <f aca="false">1-AH588/Y588</f>
        <v>0.453089887640449</v>
      </c>
      <c r="AW588" s="756" t="n">
        <f aca="false">1-AI588/Z588</f>
        <v>0.453089887640449</v>
      </c>
    </row>
    <row r="589" customFormat="false" ht="15.6" hidden="false" customHeight="false" outlineLevel="0" collapsed="false">
      <c r="A589" s="742" t="n">
        <v>44071</v>
      </c>
      <c r="B589" s="516" t="n">
        <v>1440</v>
      </c>
      <c r="C589" s="404" t="n">
        <v>5.15</v>
      </c>
      <c r="D589" s="407" t="n">
        <f aca="false">E589/2.9</f>
        <v>3479.65517241379</v>
      </c>
      <c r="E589" s="406" t="n">
        <v>10091</v>
      </c>
      <c r="F589" s="406" t="n">
        <v>4216</v>
      </c>
      <c r="G589" s="688" t="n">
        <v>1200</v>
      </c>
      <c r="H589" s="404"/>
      <c r="I589" s="405"/>
      <c r="J589" s="406"/>
      <c r="K589" s="406"/>
      <c r="L589" s="408"/>
      <c r="M589" s="408"/>
      <c r="N589" s="408"/>
      <c r="O589" s="409"/>
      <c r="P589" s="550"/>
      <c r="Q589" s="439"/>
      <c r="R589" s="406"/>
      <c r="S589" s="406"/>
      <c r="T589" s="406"/>
      <c r="U589" s="668"/>
      <c r="V589" s="451"/>
      <c r="W589" s="743" t="n">
        <f aca="false">G589+B589</f>
        <v>2640</v>
      </c>
      <c r="X589" s="451" t="n">
        <f aca="false">W589/$W$6</f>
        <v>1.056</v>
      </c>
      <c r="Y589" s="743" t="n">
        <f aca="false">Z589/2.9</f>
        <v>1897.99373040752</v>
      </c>
      <c r="Z589" s="743" t="n">
        <f aca="false">E589*B589/W589</f>
        <v>5504.18181818182</v>
      </c>
      <c r="AA589" s="744" t="n">
        <f aca="false">B589*E589/1000</f>
        <v>14531.04</v>
      </c>
      <c r="AB589" s="451" t="n">
        <f aca="false">AA589/$AA$6</f>
        <v>0.645824</v>
      </c>
      <c r="AC589" s="440" t="n">
        <v>37</v>
      </c>
      <c r="AD589" s="465"/>
      <c r="AE589" s="550" t="n">
        <v>2386</v>
      </c>
      <c r="AF589" s="550" t="n">
        <v>2454</v>
      </c>
      <c r="AG589" s="465" t="n">
        <v>7.6</v>
      </c>
      <c r="AH589" s="440" t="n">
        <v>943</v>
      </c>
      <c r="AI589" s="744" t="n">
        <f aca="false">AH589*2.9</f>
        <v>2734.7</v>
      </c>
      <c r="AJ589" s="550" t="n">
        <v>6320</v>
      </c>
      <c r="AK589" s="440"/>
      <c r="AL589" s="458" t="n">
        <v>3</v>
      </c>
      <c r="AM589" s="465" t="n">
        <v>16.47</v>
      </c>
      <c r="AN589" s="465" t="n">
        <v>27.07</v>
      </c>
      <c r="AO589" s="458" t="n">
        <v>7.1</v>
      </c>
      <c r="AP589" s="458" t="n">
        <v>2.6</v>
      </c>
      <c r="AQ589" s="550"/>
      <c r="AR589" s="745"/>
      <c r="AS589" s="596" t="n">
        <f aca="false">4000/W589*24</f>
        <v>36.3636363636364</v>
      </c>
      <c r="AT589" s="745" t="n">
        <f aca="false">AA589/4000</f>
        <v>3.63276</v>
      </c>
      <c r="AU589" s="746" t="n">
        <f aca="false">AT589/$AT$6</f>
        <v>0.648707142857143</v>
      </c>
      <c r="AV589" s="451" t="n">
        <f aca="false">1-AH589/Y589</f>
        <v>0.503159581144915</v>
      </c>
      <c r="AW589" s="756" t="n">
        <f aca="false">1-AI589/Z589</f>
        <v>0.503159581144915</v>
      </c>
    </row>
    <row r="590" customFormat="false" ht="15.6" hidden="false" customHeight="false" outlineLevel="0" collapsed="false">
      <c r="A590" s="742" t="n">
        <v>44072</v>
      </c>
      <c r="B590" s="516" t="n">
        <v>1440</v>
      </c>
      <c r="C590" s="404" t="n">
        <v>4.61</v>
      </c>
      <c r="D590" s="407" t="n">
        <f aca="false">E590/2.9</f>
        <v>3220.34482758621</v>
      </c>
      <c r="E590" s="406" t="n">
        <v>9339</v>
      </c>
      <c r="F590" s="406" t="n">
        <v>3772</v>
      </c>
      <c r="G590" s="688" t="n">
        <v>1200</v>
      </c>
      <c r="H590" s="404"/>
      <c r="I590" s="405"/>
      <c r="J590" s="406"/>
      <c r="K590" s="406"/>
      <c r="L590" s="408"/>
      <c r="M590" s="408"/>
      <c r="N590" s="408"/>
      <c r="O590" s="409"/>
      <c r="P590" s="550"/>
      <c r="Q590" s="439"/>
      <c r="R590" s="406"/>
      <c r="S590" s="406"/>
      <c r="T590" s="406"/>
      <c r="U590" s="668"/>
      <c r="V590" s="451"/>
      <c r="W590" s="743" t="n">
        <f aca="false">G590+B590</f>
        <v>2640</v>
      </c>
      <c r="X590" s="451" t="n">
        <f aca="false">W590/$W$6</f>
        <v>1.056</v>
      </c>
      <c r="Y590" s="743" t="n">
        <f aca="false">Z590/2.9</f>
        <v>1756.55172413793</v>
      </c>
      <c r="Z590" s="743" t="n">
        <f aca="false">E590*B590/W590</f>
        <v>5094</v>
      </c>
      <c r="AA590" s="744" t="n">
        <f aca="false">B590*E590/1000</f>
        <v>13448.16</v>
      </c>
      <c r="AB590" s="451" t="n">
        <f aca="false">AA590/$AA$6</f>
        <v>0.597696</v>
      </c>
      <c r="AC590" s="440" t="n">
        <v>37</v>
      </c>
      <c r="AD590" s="465"/>
      <c r="AE590" s="550" t="n">
        <v>2375</v>
      </c>
      <c r="AF590" s="550" t="n">
        <v>2378</v>
      </c>
      <c r="AG590" s="465" t="n">
        <v>7.54</v>
      </c>
      <c r="AH590" s="440" t="n">
        <v>866</v>
      </c>
      <c r="AI590" s="744" t="n">
        <f aca="false">AH590*2.9</f>
        <v>2511.4</v>
      </c>
      <c r="AJ590" s="550" t="n">
        <v>6480</v>
      </c>
      <c r="AK590" s="440"/>
      <c r="AL590" s="458" t="n">
        <v>3</v>
      </c>
      <c r="AM590" s="465" t="n">
        <v>13.15</v>
      </c>
      <c r="AN590" s="465" t="n">
        <v>30.15</v>
      </c>
      <c r="AO590" s="458" t="n">
        <v>11.6</v>
      </c>
      <c r="AP590" s="458" t="n">
        <v>1.7</v>
      </c>
      <c r="AQ590" s="550"/>
      <c r="AR590" s="745"/>
      <c r="AS590" s="596" t="n">
        <f aca="false">4000/W590*24</f>
        <v>36.3636363636364</v>
      </c>
      <c r="AT590" s="745" t="n">
        <f aca="false">AA590/4000</f>
        <v>3.36204</v>
      </c>
      <c r="AU590" s="746" t="n">
        <f aca="false">AT590/$AT$6</f>
        <v>0.600364285714286</v>
      </c>
      <c r="AV590" s="451" t="n">
        <f aca="false">1-AH590/Y590</f>
        <v>0.506988614055752</v>
      </c>
      <c r="AW590" s="756" t="n">
        <f aca="false">1-AI590/Z590</f>
        <v>0.506988614055752</v>
      </c>
    </row>
    <row r="591" customFormat="false" ht="15.6" hidden="false" customHeight="false" outlineLevel="0" collapsed="false">
      <c r="A591" s="749" t="n">
        <v>44073</v>
      </c>
      <c r="B591" s="487" t="n">
        <v>1440</v>
      </c>
      <c r="C591" s="489" t="n">
        <v>5.11</v>
      </c>
      <c r="D591" s="750" t="n">
        <f aca="false">E591/2.9</f>
        <v>4043.10344827586</v>
      </c>
      <c r="E591" s="491" t="n">
        <v>11725</v>
      </c>
      <c r="F591" s="491" t="n">
        <v>4061</v>
      </c>
      <c r="G591" s="690" t="n">
        <v>1200</v>
      </c>
      <c r="H591" s="489"/>
      <c r="I591" s="490"/>
      <c r="J591" s="491"/>
      <c r="K591" s="491"/>
      <c r="L591" s="492"/>
      <c r="M591" s="492"/>
      <c r="N591" s="492"/>
      <c r="O591" s="493"/>
      <c r="P591" s="551"/>
      <c r="Q591" s="494"/>
      <c r="R591" s="495"/>
      <c r="S591" s="491"/>
      <c r="T591" s="491"/>
      <c r="U591" s="678"/>
      <c r="V591" s="500"/>
      <c r="W591" s="751" t="n">
        <f aca="false">G591+B591</f>
        <v>2640</v>
      </c>
      <c r="X591" s="500" t="n">
        <f aca="false">W591/$W$6</f>
        <v>1.056</v>
      </c>
      <c r="Y591" s="751" t="n">
        <f aca="false">Z591/2.9</f>
        <v>2205.32915360502</v>
      </c>
      <c r="Z591" s="751" t="n">
        <f aca="false">E591*B591/W591</f>
        <v>6395.45454545454</v>
      </c>
      <c r="AA591" s="551" t="n">
        <f aca="false">B591*E591/1000</f>
        <v>16884</v>
      </c>
      <c r="AB591" s="500" t="n">
        <f aca="false">AA591/$AA$6</f>
        <v>0.7504</v>
      </c>
      <c r="AC591" s="495" t="n">
        <v>37</v>
      </c>
      <c r="AD591" s="508"/>
      <c r="AE591" s="551" t="n">
        <v>2307</v>
      </c>
      <c r="AF591" s="551" t="n">
        <v>2307</v>
      </c>
      <c r="AG591" s="508" t="n">
        <v>7.39</v>
      </c>
      <c r="AH591" s="495" t="n">
        <v>751</v>
      </c>
      <c r="AI591" s="551" t="n">
        <f aca="false">AH591*2.9</f>
        <v>2177.9</v>
      </c>
      <c r="AJ591" s="551" t="n">
        <v>6610</v>
      </c>
      <c r="AK591" s="495"/>
      <c r="AL591" s="504" t="n">
        <v>1.5</v>
      </c>
      <c r="AM591" s="508" t="n">
        <v>12.65</v>
      </c>
      <c r="AN591" s="508" t="n">
        <v>30.05</v>
      </c>
      <c r="AO591" s="504" t="n">
        <v>12.9</v>
      </c>
      <c r="AP591" s="504" t="n">
        <v>2.6</v>
      </c>
      <c r="AQ591" s="551"/>
      <c r="AR591" s="508"/>
      <c r="AS591" s="495" t="n">
        <f aca="false">4000/W591*24</f>
        <v>36.3636363636364</v>
      </c>
      <c r="AT591" s="508" t="n">
        <f aca="false">AA591/4000</f>
        <v>4.221</v>
      </c>
      <c r="AU591" s="752" t="n">
        <f aca="false">AT591/$AT$6</f>
        <v>0.75375</v>
      </c>
      <c r="AV591" s="500" t="n">
        <f aca="false">1-AH591/Y591</f>
        <v>0.659461265103056</v>
      </c>
      <c r="AW591" s="757" t="n">
        <f aca="false">1-AI591/Z591</f>
        <v>0.659461265103056</v>
      </c>
    </row>
    <row r="592" customFormat="false" ht="15.6" hidden="false" customHeight="false" outlineLevel="0" collapsed="false">
      <c r="A592" s="742" t="n">
        <v>44074</v>
      </c>
      <c r="B592" s="516" t="n">
        <v>1440</v>
      </c>
      <c r="C592" s="404" t="n">
        <v>5.07</v>
      </c>
      <c r="D592" s="407" t="n">
        <f aca="false">E592/2.9</f>
        <v>3830</v>
      </c>
      <c r="E592" s="406" t="n">
        <v>11107</v>
      </c>
      <c r="F592" s="406" t="n">
        <v>4093</v>
      </c>
      <c r="G592" s="688" t="n">
        <v>1200</v>
      </c>
      <c r="H592" s="404"/>
      <c r="I592" s="405"/>
      <c r="J592" s="406"/>
      <c r="K592" s="406"/>
      <c r="L592" s="408"/>
      <c r="M592" s="408"/>
      <c r="N592" s="408"/>
      <c r="O592" s="409"/>
      <c r="P592" s="550"/>
      <c r="Q592" s="439"/>
      <c r="R592" s="440"/>
      <c r="S592" s="406"/>
      <c r="T592" s="406"/>
      <c r="U592" s="668"/>
      <c r="V592" s="451"/>
      <c r="W592" s="743" t="n">
        <f aca="false">G592+B592</f>
        <v>2640</v>
      </c>
      <c r="X592" s="451" t="n">
        <f aca="false">W592/$W$6</f>
        <v>1.056</v>
      </c>
      <c r="Y592" s="743" t="n">
        <f aca="false">Z592/2.9</f>
        <v>2089.09090909091</v>
      </c>
      <c r="Z592" s="743" t="n">
        <f aca="false">E592*B592/W592</f>
        <v>6058.36363636364</v>
      </c>
      <c r="AA592" s="744" t="n">
        <f aca="false">B592*E592/1000</f>
        <v>15994.08</v>
      </c>
      <c r="AB592" s="451" t="n">
        <f aca="false">AA592/$AA$6</f>
        <v>0.710848</v>
      </c>
      <c r="AC592" s="440" t="n">
        <v>37</v>
      </c>
      <c r="AD592" s="465"/>
      <c r="AE592" s="550" t="n">
        <v>2451</v>
      </c>
      <c r="AF592" s="550" t="n">
        <v>2439</v>
      </c>
      <c r="AG592" s="465" t="n">
        <v>7.59</v>
      </c>
      <c r="AH592" s="440" t="n">
        <v>766</v>
      </c>
      <c r="AI592" s="744" t="n">
        <f aca="false">AH592*2.9</f>
        <v>2221.4</v>
      </c>
      <c r="AJ592" s="550" t="n">
        <v>6890</v>
      </c>
      <c r="AK592" s="440"/>
      <c r="AL592" s="458" t="n">
        <v>3</v>
      </c>
      <c r="AM592" s="465" t="n">
        <v>11.3</v>
      </c>
      <c r="AN592" s="465" t="n">
        <v>29.15</v>
      </c>
      <c r="AO592" s="458" t="n">
        <v>13.1</v>
      </c>
      <c r="AP592" s="458" t="n">
        <v>2.2</v>
      </c>
      <c r="AQ592" s="550"/>
      <c r="AR592" s="745"/>
      <c r="AS592" s="596" t="n">
        <f aca="false">4000/W592*24</f>
        <v>36.3636363636364</v>
      </c>
      <c r="AT592" s="745" t="n">
        <f aca="false">AA592/4000</f>
        <v>3.99852</v>
      </c>
      <c r="AU592" s="746" t="n">
        <f aca="false">AT592/$AT$6</f>
        <v>0.714021428571429</v>
      </c>
      <c r="AV592" s="451" t="n">
        <f aca="false">1-AH592/Y592</f>
        <v>0.633333333333333</v>
      </c>
      <c r="AW592" s="756" t="n">
        <f aca="false">1-AI592/Z592</f>
        <v>0.633333333333333</v>
      </c>
    </row>
    <row r="593" customFormat="false" ht="15.6" hidden="false" customHeight="false" outlineLevel="0" collapsed="false">
      <c r="A593" s="742" t="n">
        <v>44075</v>
      </c>
      <c r="B593" s="516" t="n">
        <v>1440</v>
      </c>
      <c r="C593" s="404" t="n">
        <v>5.03</v>
      </c>
      <c r="D593" s="407" t="n">
        <f aca="false">E593/2.9</f>
        <v>3392.06896551724</v>
      </c>
      <c r="E593" s="406" t="n">
        <v>9837</v>
      </c>
      <c r="F593" s="406" t="n">
        <v>4311</v>
      </c>
      <c r="G593" s="688" t="n">
        <v>1200</v>
      </c>
      <c r="H593" s="404"/>
      <c r="I593" s="405"/>
      <c r="J593" s="406"/>
      <c r="K593" s="406"/>
      <c r="L593" s="408"/>
      <c r="M593" s="408"/>
      <c r="N593" s="408"/>
      <c r="O593" s="409"/>
      <c r="P593" s="550"/>
      <c r="Q593" s="439"/>
      <c r="R593" s="440"/>
      <c r="S593" s="406"/>
      <c r="T593" s="406"/>
      <c r="U593" s="668"/>
      <c r="V593" s="451"/>
      <c r="W593" s="743" t="n">
        <f aca="false">G593+B593</f>
        <v>2640</v>
      </c>
      <c r="X593" s="451" t="n">
        <f aca="false">W593/$W$6</f>
        <v>1.056</v>
      </c>
      <c r="Y593" s="743" t="n">
        <f aca="false">Z593/2.9</f>
        <v>1850.21943573668</v>
      </c>
      <c r="Z593" s="743" t="n">
        <f aca="false">E593*B593/W593</f>
        <v>5365.63636363636</v>
      </c>
      <c r="AA593" s="744" t="n">
        <f aca="false">B593*E593/1000</f>
        <v>14165.28</v>
      </c>
      <c r="AB593" s="451" t="n">
        <f aca="false">AA593/$AA$6</f>
        <v>0.629568</v>
      </c>
      <c r="AC593" s="440" t="n">
        <v>37</v>
      </c>
      <c r="AD593" s="465"/>
      <c r="AE593" s="550" t="n">
        <v>2443</v>
      </c>
      <c r="AF593" s="550" t="n">
        <v>2322</v>
      </c>
      <c r="AG593" s="465" t="n">
        <v>7.56</v>
      </c>
      <c r="AH593" s="440" t="n">
        <v>842</v>
      </c>
      <c r="AI593" s="744" t="n">
        <f aca="false">AH593*2.9</f>
        <v>2441.8</v>
      </c>
      <c r="AJ593" s="550" t="n">
        <v>7170</v>
      </c>
      <c r="AK593" s="440"/>
      <c r="AL593" s="458" t="n">
        <v>1</v>
      </c>
      <c r="AM593" s="465" t="n">
        <v>13.43</v>
      </c>
      <c r="AN593" s="465" t="n">
        <v>31.6</v>
      </c>
      <c r="AO593" s="458" t="n">
        <v>14.7</v>
      </c>
      <c r="AP593" s="458" t="n">
        <v>3.7</v>
      </c>
      <c r="AQ593" s="550"/>
      <c r="AR593" s="745"/>
      <c r="AS593" s="596" t="n">
        <f aca="false">4000/W593*24</f>
        <v>36.3636363636364</v>
      </c>
      <c r="AT593" s="745" t="n">
        <f aca="false">AA593/4000</f>
        <v>3.54132</v>
      </c>
      <c r="AU593" s="746" t="n">
        <f aca="false">AT593/$AT$6</f>
        <v>0.632378571428572</v>
      </c>
      <c r="AV593" s="451" t="n">
        <f aca="false">1-AH593/Y593</f>
        <v>0.544918843820948</v>
      </c>
      <c r="AW593" s="756" t="n">
        <f aca="false">1-AI593/Z593</f>
        <v>0.544918843820948</v>
      </c>
    </row>
    <row r="594" customFormat="false" ht="15.6" hidden="false" customHeight="false" outlineLevel="0" collapsed="false">
      <c r="A594" s="742" t="n">
        <v>44076</v>
      </c>
      <c r="B594" s="516" t="n">
        <v>1440</v>
      </c>
      <c r="C594" s="404" t="n">
        <v>5.05</v>
      </c>
      <c r="D594" s="407" t="n">
        <f aca="false">E594/2.9</f>
        <v>3470</v>
      </c>
      <c r="E594" s="406" t="n">
        <v>10063</v>
      </c>
      <c r="F594" s="406" t="n">
        <v>4394</v>
      </c>
      <c r="G594" s="688" t="n">
        <v>1200</v>
      </c>
      <c r="H594" s="404"/>
      <c r="I594" s="405"/>
      <c r="J594" s="406"/>
      <c r="K594" s="406"/>
      <c r="L594" s="408"/>
      <c r="M594" s="408"/>
      <c r="N594" s="408"/>
      <c r="O594" s="409"/>
      <c r="P594" s="550"/>
      <c r="Q594" s="439"/>
      <c r="R594" s="406"/>
      <c r="S594" s="406"/>
      <c r="T594" s="406"/>
      <c r="U594" s="668"/>
      <c r="V594" s="451"/>
      <c r="W594" s="743" t="n">
        <f aca="false">G594+B594</f>
        <v>2640</v>
      </c>
      <c r="X594" s="451" t="n">
        <f aca="false">W594/$W$6</f>
        <v>1.056</v>
      </c>
      <c r="Y594" s="743" t="n">
        <f aca="false">Z594/2.9</f>
        <v>1892.72727272727</v>
      </c>
      <c r="Z594" s="743" t="n">
        <f aca="false">E594*B594/W594</f>
        <v>5488.90909090909</v>
      </c>
      <c r="AA594" s="744" t="n">
        <f aca="false">B594*E594/1000</f>
        <v>14490.72</v>
      </c>
      <c r="AB594" s="451" t="n">
        <f aca="false">AA594/$AA$6</f>
        <v>0.644032</v>
      </c>
      <c r="AC594" s="440" t="n">
        <v>37</v>
      </c>
      <c r="AD594" s="465"/>
      <c r="AE594" s="550" t="n">
        <v>2863</v>
      </c>
      <c r="AF594" s="550" t="n">
        <v>2871</v>
      </c>
      <c r="AG594" s="465" t="n">
        <v>7.71</v>
      </c>
      <c r="AH594" s="440" t="n">
        <v>837</v>
      </c>
      <c r="AI594" s="744" t="n">
        <f aca="false">AH594*2.9</f>
        <v>2427.3</v>
      </c>
      <c r="AJ594" s="550" t="n">
        <v>7260</v>
      </c>
      <c r="AK594" s="440"/>
      <c r="AL594" s="458" t="n">
        <v>1.5</v>
      </c>
      <c r="AM594" s="465" t="n">
        <v>9.95</v>
      </c>
      <c r="AN594" s="465" t="n">
        <v>37.4</v>
      </c>
      <c r="AO594" s="458" t="n">
        <v>15.2</v>
      </c>
      <c r="AP594" s="458" t="n">
        <v>4.05</v>
      </c>
      <c r="AQ594" s="550"/>
      <c r="AR594" s="745"/>
      <c r="AS594" s="596" t="n">
        <f aca="false">4000/W594*24</f>
        <v>36.3636363636364</v>
      </c>
      <c r="AT594" s="745" t="n">
        <f aca="false">AA594/4000</f>
        <v>3.62268</v>
      </c>
      <c r="AU594" s="746" t="n">
        <f aca="false">AT594/$AT$6</f>
        <v>0.646907142857143</v>
      </c>
      <c r="AV594" s="451" t="n">
        <f aca="false">1-AH594/Y594</f>
        <v>0.557780979827089</v>
      </c>
      <c r="AW594" s="756" t="n">
        <f aca="false">1-AI594/Z594</f>
        <v>0.557780979827089</v>
      </c>
    </row>
    <row r="595" customFormat="false" ht="15.6" hidden="false" customHeight="false" outlineLevel="0" collapsed="false">
      <c r="A595" s="742" t="n">
        <v>44077</v>
      </c>
      <c r="B595" s="516" t="n">
        <v>1440</v>
      </c>
      <c r="C595" s="404" t="n">
        <v>5.15</v>
      </c>
      <c r="D595" s="407" t="n">
        <f aca="false">E595/2.9</f>
        <v>3425.1724137931</v>
      </c>
      <c r="E595" s="406" t="n">
        <v>9933</v>
      </c>
      <c r="F595" s="406" t="n">
        <v>4012</v>
      </c>
      <c r="G595" s="688" t="n">
        <v>1080</v>
      </c>
      <c r="H595" s="404"/>
      <c r="I595" s="405"/>
      <c r="J595" s="406"/>
      <c r="K595" s="406"/>
      <c r="L595" s="408"/>
      <c r="M595" s="408"/>
      <c r="N595" s="408"/>
      <c r="O595" s="409"/>
      <c r="P595" s="550"/>
      <c r="Q595" s="439"/>
      <c r="R595" s="406"/>
      <c r="S595" s="406"/>
      <c r="T595" s="406"/>
      <c r="U595" s="668"/>
      <c r="V595" s="451"/>
      <c r="W595" s="743" t="n">
        <f aca="false">G595+B595</f>
        <v>2520</v>
      </c>
      <c r="X595" s="451" t="n">
        <f aca="false">W595/$W$6</f>
        <v>1.008</v>
      </c>
      <c r="Y595" s="743" t="n">
        <f aca="false">Z595/2.9</f>
        <v>1957.24137931035</v>
      </c>
      <c r="Z595" s="743" t="n">
        <f aca="false">E595*B595/W595</f>
        <v>5676</v>
      </c>
      <c r="AA595" s="744" t="n">
        <f aca="false">B595*E595/1000</f>
        <v>14303.52</v>
      </c>
      <c r="AB595" s="451" t="n">
        <f aca="false">AA595/$AA$6</f>
        <v>0.635712</v>
      </c>
      <c r="AC595" s="440" t="n">
        <v>37</v>
      </c>
      <c r="AD595" s="465"/>
      <c r="AE595" s="550" t="n">
        <v>2828</v>
      </c>
      <c r="AF595" s="550" t="n">
        <v>2821</v>
      </c>
      <c r="AG595" s="465" t="n">
        <v>7.65</v>
      </c>
      <c r="AH595" s="440" t="n">
        <v>842</v>
      </c>
      <c r="AI595" s="744" t="n">
        <f aca="false">AH595*2.9</f>
        <v>2441.8</v>
      </c>
      <c r="AJ595" s="550" t="n">
        <v>7200</v>
      </c>
      <c r="AK595" s="440"/>
      <c r="AL595" s="458" t="n">
        <v>1.5</v>
      </c>
      <c r="AM595" s="465" t="n">
        <v>10.6</v>
      </c>
      <c r="AN595" s="465" t="n">
        <v>37.46</v>
      </c>
      <c r="AO595" s="458" t="n">
        <v>13.3</v>
      </c>
      <c r="AP595" s="458" t="n">
        <v>4.2</v>
      </c>
      <c r="AQ595" s="550"/>
      <c r="AR595" s="745"/>
      <c r="AS595" s="596" t="n">
        <f aca="false">4000/W595*24</f>
        <v>38.0952380952381</v>
      </c>
      <c r="AT595" s="745" t="n">
        <f aca="false">AA595/4000</f>
        <v>3.57588</v>
      </c>
      <c r="AU595" s="746" t="n">
        <f aca="false">AT595/$AT$6</f>
        <v>0.63855</v>
      </c>
      <c r="AV595" s="451" t="n">
        <f aca="false">1-AH595/Y595</f>
        <v>0.569802677942213</v>
      </c>
      <c r="AW595" s="756" t="n">
        <f aca="false">1-AI595/Z595</f>
        <v>0.569802677942213</v>
      </c>
    </row>
    <row r="596" customFormat="false" ht="15.6" hidden="false" customHeight="false" outlineLevel="0" collapsed="false">
      <c r="A596" s="742" t="n">
        <v>44078</v>
      </c>
      <c r="B596" s="516" t="n">
        <v>1440</v>
      </c>
      <c r="C596" s="404" t="n">
        <v>5.03</v>
      </c>
      <c r="D596" s="407" t="n">
        <f aca="false">E596/2.9</f>
        <v>3380.34482758621</v>
      </c>
      <c r="E596" s="406" t="n">
        <v>9803</v>
      </c>
      <c r="F596" s="406" t="n">
        <v>4063</v>
      </c>
      <c r="G596" s="688" t="n">
        <v>1080</v>
      </c>
      <c r="H596" s="404"/>
      <c r="I596" s="405"/>
      <c r="J596" s="406"/>
      <c r="K596" s="406"/>
      <c r="L596" s="408"/>
      <c r="M596" s="408"/>
      <c r="N596" s="408"/>
      <c r="O596" s="409"/>
      <c r="P596" s="550"/>
      <c r="Q596" s="439"/>
      <c r="R596" s="406"/>
      <c r="S596" s="406"/>
      <c r="T596" s="406"/>
      <c r="U596" s="668"/>
      <c r="V596" s="451"/>
      <c r="W596" s="743" t="n">
        <f aca="false">G596+B596</f>
        <v>2520</v>
      </c>
      <c r="X596" s="451" t="n">
        <f aca="false">W596/$W$6</f>
        <v>1.008</v>
      </c>
      <c r="Y596" s="743" t="n">
        <f aca="false">Z596/2.9</f>
        <v>1931.62561576355</v>
      </c>
      <c r="Z596" s="743" t="n">
        <f aca="false">E596*B596/W596</f>
        <v>5601.71428571429</v>
      </c>
      <c r="AA596" s="744" t="n">
        <f aca="false">B596*E596/1000</f>
        <v>14116.32</v>
      </c>
      <c r="AB596" s="451" t="n">
        <f aca="false">AA596/$AA$6</f>
        <v>0.627392</v>
      </c>
      <c r="AC596" s="440" t="n">
        <v>37</v>
      </c>
      <c r="AD596" s="465"/>
      <c r="AE596" s="550" t="n">
        <v>2808</v>
      </c>
      <c r="AF596" s="550" t="n">
        <v>2724</v>
      </c>
      <c r="AG596" s="465" t="n">
        <v>7.65</v>
      </c>
      <c r="AH596" s="440" t="n">
        <v>844</v>
      </c>
      <c r="AI596" s="744" t="n">
        <f aca="false">AH596*2.9</f>
        <v>2447.6</v>
      </c>
      <c r="AJ596" s="550" t="n">
        <v>7340</v>
      </c>
      <c r="AK596" s="440"/>
      <c r="AL596" s="458" t="n">
        <v>2</v>
      </c>
      <c r="AM596" s="465" t="n">
        <v>10.14</v>
      </c>
      <c r="AN596" s="465" t="n">
        <v>40.8</v>
      </c>
      <c r="AO596" s="458" t="n">
        <v>13</v>
      </c>
      <c r="AP596" s="458" t="n">
        <v>3.9</v>
      </c>
      <c r="AQ596" s="550"/>
      <c r="AR596" s="745"/>
      <c r="AS596" s="596" t="n">
        <f aca="false">4000/W596*24</f>
        <v>38.0952380952381</v>
      </c>
      <c r="AT596" s="745" t="n">
        <f aca="false">AA596/4000</f>
        <v>3.52908</v>
      </c>
      <c r="AU596" s="746" t="n">
        <f aca="false">AT596/$AT$6</f>
        <v>0.630192857142857</v>
      </c>
      <c r="AV596" s="451" t="n">
        <f aca="false">1-AH596/Y596</f>
        <v>0.563062327858819</v>
      </c>
      <c r="AW596" s="756" t="n">
        <f aca="false">1-AI596/Z596</f>
        <v>0.563062327858819</v>
      </c>
    </row>
    <row r="597" customFormat="false" ht="15.6" hidden="false" customHeight="false" outlineLevel="0" collapsed="false">
      <c r="A597" s="742" t="n">
        <v>44079</v>
      </c>
      <c r="B597" s="516" t="n">
        <v>1440</v>
      </c>
      <c r="C597" s="404" t="n">
        <v>5.14</v>
      </c>
      <c r="D597" s="407" t="n">
        <f aca="false">E597/2.9</f>
        <v>3580.34482758621</v>
      </c>
      <c r="E597" s="406" t="n">
        <v>10383</v>
      </c>
      <c r="F597" s="406" t="n">
        <v>3182</v>
      </c>
      <c r="G597" s="688" t="n">
        <v>1080</v>
      </c>
      <c r="H597" s="404"/>
      <c r="I597" s="405"/>
      <c r="J597" s="406"/>
      <c r="K597" s="406"/>
      <c r="L597" s="408"/>
      <c r="M597" s="408"/>
      <c r="N597" s="408"/>
      <c r="O597" s="409"/>
      <c r="P597" s="550"/>
      <c r="Q597" s="439"/>
      <c r="R597" s="406"/>
      <c r="S597" s="406"/>
      <c r="T597" s="406"/>
      <c r="U597" s="668"/>
      <c r="V597" s="451"/>
      <c r="W597" s="743" t="n">
        <f aca="false">G597+B597</f>
        <v>2520</v>
      </c>
      <c r="X597" s="451" t="n">
        <f aca="false">W597/$W$6</f>
        <v>1.008</v>
      </c>
      <c r="Y597" s="743" t="n">
        <f aca="false">Z597/2.9</f>
        <v>2045.91133004926</v>
      </c>
      <c r="Z597" s="743" t="n">
        <f aca="false">E597*B597/W597</f>
        <v>5933.14285714286</v>
      </c>
      <c r="AA597" s="744" t="n">
        <f aca="false">B597*E597/1000</f>
        <v>14951.52</v>
      </c>
      <c r="AB597" s="451" t="n">
        <f aca="false">AA597/$AA$6</f>
        <v>0.664512</v>
      </c>
      <c r="AC597" s="440" t="n">
        <v>37</v>
      </c>
      <c r="AD597" s="465"/>
      <c r="AE597" s="550" t="n">
        <v>2825</v>
      </c>
      <c r="AF597" s="550" t="n">
        <v>2829</v>
      </c>
      <c r="AG597" s="465" t="n">
        <v>7.63</v>
      </c>
      <c r="AH597" s="440" t="n">
        <v>813</v>
      </c>
      <c r="AI597" s="744" t="n">
        <f aca="false">AH597*2.9</f>
        <v>2357.7</v>
      </c>
      <c r="AJ597" s="550" t="n">
        <v>6920</v>
      </c>
      <c r="AK597" s="440"/>
      <c r="AL597" s="458" t="n">
        <v>1.5</v>
      </c>
      <c r="AM597" s="465" t="n">
        <v>10.26</v>
      </c>
      <c r="AN597" s="465" t="n">
        <v>40.96</v>
      </c>
      <c r="AO597" s="458" t="n">
        <v>10.5</v>
      </c>
      <c r="AP597" s="458" t="n">
        <v>3.4</v>
      </c>
      <c r="AQ597" s="550"/>
      <c r="AR597" s="745"/>
      <c r="AS597" s="596" t="n">
        <f aca="false">4000/W597*24</f>
        <v>38.0952380952381</v>
      </c>
      <c r="AT597" s="745" t="n">
        <f aca="false">AA597/4000</f>
        <v>3.73788</v>
      </c>
      <c r="AU597" s="746" t="n">
        <f aca="false">AT597/$AT$6</f>
        <v>0.667478571428571</v>
      </c>
      <c r="AV597" s="451" t="n">
        <f aca="false">1-AH597/Y597</f>
        <v>0.602622074544929</v>
      </c>
      <c r="AW597" s="756" t="n">
        <f aca="false">1-AI597/Z597</f>
        <v>0.602622074544929</v>
      </c>
    </row>
    <row r="598" customFormat="false" ht="15.6" hidden="false" customHeight="false" outlineLevel="0" collapsed="false">
      <c r="A598" s="749" t="n">
        <v>44080</v>
      </c>
      <c r="B598" s="487" t="n">
        <v>1440</v>
      </c>
      <c r="C598" s="489" t="n">
        <v>5.34</v>
      </c>
      <c r="D598" s="750" t="n">
        <f aca="false">E598/2.9</f>
        <v>3352.41379310345</v>
      </c>
      <c r="E598" s="491" t="n">
        <v>9722</v>
      </c>
      <c r="F598" s="491" t="n">
        <v>3895</v>
      </c>
      <c r="G598" s="690" t="n">
        <v>1080</v>
      </c>
      <c r="H598" s="489"/>
      <c r="I598" s="490"/>
      <c r="J598" s="491"/>
      <c r="K598" s="491"/>
      <c r="L598" s="492"/>
      <c r="M598" s="492"/>
      <c r="N598" s="492"/>
      <c r="O598" s="493"/>
      <c r="P598" s="551"/>
      <c r="Q598" s="494"/>
      <c r="R598" s="495"/>
      <c r="S598" s="491"/>
      <c r="T598" s="491"/>
      <c r="U598" s="678"/>
      <c r="V598" s="500"/>
      <c r="W598" s="751" t="n">
        <f aca="false">G598+B598</f>
        <v>2520</v>
      </c>
      <c r="X598" s="500" t="n">
        <f aca="false">W598/$W$6</f>
        <v>1.008</v>
      </c>
      <c r="Y598" s="751" t="n">
        <f aca="false">Z598/2.9</f>
        <v>1915.66502463054</v>
      </c>
      <c r="Z598" s="751" t="n">
        <f aca="false">E598*B598/W598</f>
        <v>5555.42857142857</v>
      </c>
      <c r="AA598" s="551" t="n">
        <f aca="false">B598*E598/1000</f>
        <v>13999.68</v>
      </c>
      <c r="AB598" s="500" t="n">
        <f aca="false">AA598/$AA$6</f>
        <v>0.622208</v>
      </c>
      <c r="AC598" s="495" t="n">
        <v>37</v>
      </c>
      <c r="AD598" s="508"/>
      <c r="AE598" s="551" t="n">
        <v>2887</v>
      </c>
      <c r="AF598" s="551" t="n">
        <v>2899</v>
      </c>
      <c r="AG598" s="508" t="n">
        <v>7.49</v>
      </c>
      <c r="AH598" s="495" t="n">
        <v>822</v>
      </c>
      <c r="AI598" s="551" t="n">
        <f aca="false">AH598*2.9</f>
        <v>2383.8</v>
      </c>
      <c r="AJ598" s="551" t="n">
        <v>6800</v>
      </c>
      <c r="AK598" s="495"/>
      <c r="AL598" s="504" t="n">
        <v>2</v>
      </c>
      <c r="AM598" s="508" t="n">
        <v>11.06</v>
      </c>
      <c r="AN598" s="508" t="n">
        <v>39.15</v>
      </c>
      <c r="AO598" s="504" t="n">
        <v>12.5</v>
      </c>
      <c r="AP598" s="504" t="n">
        <v>2.9</v>
      </c>
      <c r="AQ598" s="551"/>
      <c r="AR598" s="508"/>
      <c r="AS598" s="495" t="n">
        <f aca="false">4000/W598*24</f>
        <v>38.0952380952381</v>
      </c>
      <c r="AT598" s="508" t="n">
        <f aca="false">AA598/4000</f>
        <v>3.49992</v>
      </c>
      <c r="AU598" s="752" t="n">
        <f aca="false">AT598/$AT$6</f>
        <v>0.624985714285714</v>
      </c>
      <c r="AV598" s="500" t="n">
        <f aca="false">1-AH598/Y598</f>
        <v>0.570906192141535</v>
      </c>
      <c r="AW598" s="757" t="n">
        <f aca="false">1-AI598/Z598</f>
        <v>0.570906192141535</v>
      </c>
    </row>
    <row r="599" customFormat="false" ht="15.6" hidden="false" customHeight="false" outlineLevel="0" collapsed="false">
      <c r="A599" s="742" t="n">
        <v>44081</v>
      </c>
      <c r="B599" s="516" t="n">
        <v>1440</v>
      </c>
      <c r="C599" s="404" t="n">
        <v>5.09</v>
      </c>
      <c r="D599" s="407" t="n">
        <f aca="false">E599/2.9</f>
        <v>3355.86206896552</v>
      </c>
      <c r="E599" s="406" t="n">
        <v>9732</v>
      </c>
      <c r="F599" s="406" t="n">
        <v>3418</v>
      </c>
      <c r="G599" s="688" t="n">
        <v>1080</v>
      </c>
      <c r="H599" s="404"/>
      <c r="I599" s="405"/>
      <c r="J599" s="406"/>
      <c r="K599" s="406"/>
      <c r="L599" s="408"/>
      <c r="M599" s="408"/>
      <c r="N599" s="408"/>
      <c r="O599" s="409"/>
      <c r="P599" s="550"/>
      <c r="Q599" s="439"/>
      <c r="R599" s="440"/>
      <c r="S599" s="406"/>
      <c r="T599" s="406"/>
      <c r="U599" s="668"/>
      <c r="V599" s="451"/>
      <c r="W599" s="743" t="n">
        <f aca="false">G599+B599</f>
        <v>2520</v>
      </c>
      <c r="X599" s="451" t="n">
        <f aca="false">W599/$W$6</f>
        <v>1.008</v>
      </c>
      <c r="Y599" s="743" t="n">
        <f aca="false">Z599/2.9</f>
        <v>1917.6354679803</v>
      </c>
      <c r="Z599" s="743" t="n">
        <f aca="false">E599*B599/W599</f>
        <v>5561.14285714286</v>
      </c>
      <c r="AA599" s="744" t="n">
        <f aca="false">B599*E599/1000</f>
        <v>14014.08</v>
      </c>
      <c r="AB599" s="451" t="n">
        <f aca="false">AA599/$AA$6</f>
        <v>0.622848</v>
      </c>
      <c r="AC599" s="440" t="n">
        <v>37</v>
      </c>
      <c r="AD599" s="465"/>
      <c r="AE599" s="550" t="n">
        <v>2911</v>
      </c>
      <c r="AF599" s="550" t="n">
        <v>2914</v>
      </c>
      <c r="AG599" s="465" t="n">
        <v>7.54</v>
      </c>
      <c r="AH599" s="440" t="n">
        <v>848</v>
      </c>
      <c r="AI599" s="744" t="n">
        <f aca="false">AH599*2.9</f>
        <v>2459.2</v>
      </c>
      <c r="AJ599" s="550" t="n">
        <v>6800</v>
      </c>
      <c r="AK599" s="440"/>
      <c r="AL599" s="458" t="n">
        <v>2</v>
      </c>
      <c r="AM599" s="465" t="n">
        <v>12.06</v>
      </c>
      <c r="AN599" s="465" t="n">
        <v>38.1</v>
      </c>
      <c r="AO599" s="458" t="n">
        <v>14.3</v>
      </c>
      <c r="AP599" s="458" t="n">
        <v>3.1</v>
      </c>
      <c r="AQ599" s="550"/>
      <c r="AR599" s="745"/>
      <c r="AS599" s="596" t="n">
        <f aca="false">4000/W599*24</f>
        <v>38.0952380952381</v>
      </c>
      <c r="AT599" s="745" t="n">
        <f aca="false">AA599/4000</f>
        <v>3.50352</v>
      </c>
      <c r="AU599" s="746" t="n">
        <f aca="false">AT599/$AT$6</f>
        <v>0.625628571428571</v>
      </c>
      <c r="AV599" s="451" t="n">
        <f aca="false">1-AH599/Y599</f>
        <v>0.557788738183313</v>
      </c>
      <c r="AW599" s="756" t="n">
        <f aca="false">1-AI599/Z599</f>
        <v>0.557788738183313</v>
      </c>
    </row>
    <row r="600" customFormat="false" ht="15.6" hidden="false" customHeight="false" outlineLevel="0" collapsed="false">
      <c r="A600" s="742" t="n">
        <v>44082</v>
      </c>
      <c r="B600" s="516" t="n">
        <v>1440</v>
      </c>
      <c r="C600" s="404" t="n">
        <v>5.15</v>
      </c>
      <c r="D600" s="407" t="n">
        <f aca="false">E600/2.9</f>
        <v>3775.86206896552</v>
      </c>
      <c r="E600" s="406" t="n">
        <v>10950</v>
      </c>
      <c r="F600" s="406" t="n">
        <v>3798</v>
      </c>
      <c r="G600" s="688" t="n">
        <v>1080</v>
      </c>
      <c r="H600" s="404"/>
      <c r="I600" s="405"/>
      <c r="J600" s="406"/>
      <c r="K600" s="406"/>
      <c r="L600" s="408"/>
      <c r="M600" s="408"/>
      <c r="N600" s="408"/>
      <c r="O600" s="409"/>
      <c r="P600" s="550"/>
      <c r="Q600" s="439"/>
      <c r="R600" s="440"/>
      <c r="S600" s="406"/>
      <c r="T600" s="406"/>
      <c r="U600" s="668"/>
      <c r="V600" s="451"/>
      <c r="W600" s="743" t="n">
        <f aca="false">G600+B600</f>
        <v>2520</v>
      </c>
      <c r="X600" s="451" t="n">
        <f aca="false">W600/$W$6</f>
        <v>1.008</v>
      </c>
      <c r="Y600" s="743" t="n">
        <f aca="false">Z600/2.9</f>
        <v>2157.6354679803</v>
      </c>
      <c r="Z600" s="743" t="n">
        <f aca="false">E600*B600/W600</f>
        <v>6257.14285714286</v>
      </c>
      <c r="AA600" s="744" t="n">
        <f aca="false">B600*E600/1000</f>
        <v>15768</v>
      </c>
      <c r="AB600" s="451" t="n">
        <f aca="false">AA600/$AA$6</f>
        <v>0.7008</v>
      </c>
      <c r="AC600" s="440" t="n">
        <v>37</v>
      </c>
      <c r="AD600" s="465"/>
      <c r="AE600" s="550" t="n">
        <v>3210</v>
      </c>
      <c r="AF600" s="550" t="n">
        <v>3226</v>
      </c>
      <c r="AG600" s="465" t="n">
        <v>7.86</v>
      </c>
      <c r="AH600" s="440" t="n">
        <v>744.5</v>
      </c>
      <c r="AI600" s="744" t="n">
        <f aca="false">AH600*2.9</f>
        <v>2159.05</v>
      </c>
      <c r="AJ600" s="550" t="n">
        <v>6680</v>
      </c>
      <c r="AK600" s="440"/>
      <c r="AL600" s="458" t="n">
        <v>2</v>
      </c>
      <c r="AM600" s="465" t="n">
        <v>8.66</v>
      </c>
      <c r="AN600" s="465" t="n">
        <v>43.17</v>
      </c>
      <c r="AO600" s="458" t="n">
        <v>17</v>
      </c>
      <c r="AP600" s="458" t="n">
        <v>2.8</v>
      </c>
      <c r="AQ600" s="550"/>
      <c r="AR600" s="745"/>
      <c r="AS600" s="596" t="n">
        <f aca="false">4000/W600*24</f>
        <v>38.0952380952381</v>
      </c>
      <c r="AT600" s="745" t="n">
        <f aca="false">AA600/4000</f>
        <v>3.942</v>
      </c>
      <c r="AU600" s="746" t="n">
        <f aca="false">AT600/$AT$6</f>
        <v>0.703928571428571</v>
      </c>
      <c r="AV600" s="451" t="n">
        <f aca="false">1-AH600/Y600</f>
        <v>0.654946347031963</v>
      </c>
      <c r="AW600" s="756" t="n">
        <f aca="false">1-AI600/Z600</f>
        <v>0.654946347031964</v>
      </c>
    </row>
    <row r="601" customFormat="false" ht="15.6" hidden="false" customHeight="false" outlineLevel="0" collapsed="false">
      <c r="A601" s="742" t="n">
        <v>44083</v>
      </c>
      <c r="B601" s="516" t="n">
        <v>1440</v>
      </c>
      <c r="C601" s="404" t="n">
        <v>5.14</v>
      </c>
      <c r="D601" s="407" t="n">
        <f aca="false">E601/2.9</f>
        <v>3526.20689655172</v>
      </c>
      <c r="E601" s="406" t="n">
        <v>10226</v>
      </c>
      <c r="F601" s="406" t="n">
        <v>4371</v>
      </c>
      <c r="G601" s="688" t="n">
        <v>1080</v>
      </c>
      <c r="H601" s="404"/>
      <c r="I601" s="405"/>
      <c r="J601" s="406"/>
      <c r="K601" s="406"/>
      <c r="L601" s="408"/>
      <c r="M601" s="408"/>
      <c r="N601" s="408"/>
      <c r="O601" s="409"/>
      <c r="P601" s="550"/>
      <c r="Q601" s="439"/>
      <c r="R601" s="406"/>
      <c r="S601" s="406"/>
      <c r="T601" s="406"/>
      <c r="U601" s="668"/>
      <c r="V601" s="451"/>
      <c r="W601" s="743" t="n">
        <f aca="false">G601+B601</f>
        <v>2520</v>
      </c>
      <c r="X601" s="451" t="n">
        <f aca="false">W601/$W$6</f>
        <v>1.008</v>
      </c>
      <c r="Y601" s="743" t="n">
        <f aca="false">Z601/2.9</f>
        <v>2014.97536945813</v>
      </c>
      <c r="Z601" s="743" t="n">
        <f aca="false">E601*B601/W601</f>
        <v>5843.42857142857</v>
      </c>
      <c r="AA601" s="744" t="n">
        <f aca="false">B601*E601/1000</f>
        <v>14725.44</v>
      </c>
      <c r="AB601" s="451" t="n">
        <f aca="false">AA601/$AA$6</f>
        <v>0.654464</v>
      </c>
      <c r="AC601" s="440" t="n">
        <v>37</v>
      </c>
      <c r="AD601" s="465"/>
      <c r="AE601" s="550" t="n">
        <v>3170</v>
      </c>
      <c r="AF601" s="550" t="n">
        <v>3114</v>
      </c>
      <c r="AG601" s="465" t="n">
        <v>7.72</v>
      </c>
      <c r="AH601" s="440" t="n">
        <v>743</v>
      </c>
      <c r="AI601" s="744" t="n">
        <f aca="false">AH601*2.9</f>
        <v>2154.7</v>
      </c>
      <c r="AJ601" s="550" t="n">
        <v>7050</v>
      </c>
      <c r="AK601" s="440"/>
      <c r="AL601" s="458" t="n">
        <v>2.5</v>
      </c>
      <c r="AM601" s="465" t="n">
        <v>7.93</v>
      </c>
      <c r="AN601" s="465" t="n">
        <v>43.05</v>
      </c>
      <c r="AO601" s="458" t="n">
        <v>14.7</v>
      </c>
      <c r="AP601" s="458" t="n">
        <v>3.7</v>
      </c>
      <c r="AQ601" s="550"/>
      <c r="AR601" s="745"/>
      <c r="AS601" s="596" t="n">
        <f aca="false">4000/W601*24</f>
        <v>38.0952380952381</v>
      </c>
      <c r="AT601" s="745" t="n">
        <f aca="false">AA601/4000</f>
        <v>3.68136</v>
      </c>
      <c r="AU601" s="746" t="n">
        <f aca="false">AT601/$AT$6</f>
        <v>0.657385714285714</v>
      </c>
      <c r="AV601" s="451" t="n">
        <f aca="false">1-AH601/Y601</f>
        <v>0.631261001369059</v>
      </c>
      <c r="AW601" s="756" t="n">
        <f aca="false">1-AI601/Z601</f>
        <v>0.631261001369059</v>
      </c>
    </row>
    <row r="602" customFormat="false" ht="15.6" hidden="false" customHeight="false" outlineLevel="0" collapsed="false">
      <c r="A602" s="742" t="n">
        <v>44084</v>
      </c>
      <c r="B602" s="516" t="n">
        <v>1440</v>
      </c>
      <c r="C602" s="404" t="n">
        <v>5.18</v>
      </c>
      <c r="D602" s="407" t="n">
        <f aca="false">E602/2.9</f>
        <v>3937.58620689655</v>
      </c>
      <c r="E602" s="406" t="n">
        <v>11419</v>
      </c>
      <c r="F602" s="406" t="n">
        <v>4199</v>
      </c>
      <c r="G602" s="688" t="n">
        <v>1080</v>
      </c>
      <c r="H602" s="404"/>
      <c r="I602" s="405"/>
      <c r="J602" s="406"/>
      <c r="K602" s="406"/>
      <c r="L602" s="408"/>
      <c r="M602" s="408"/>
      <c r="N602" s="408"/>
      <c r="O602" s="409"/>
      <c r="P602" s="550"/>
      <c r="Q602" s="439"/>
      <c r="R602" s="406"/>
      <c r="S602" s="406"/>
      <c r="T602" s="406"/>
      <c r="U602" s="668"/>
      <c r="V602" s="451"/>
      <c r="W602" s="743" t="n">
        <f aca="false">G602+B602</f>
        <v>2520</v>
      </c>
      <c r="X602" s="451" t="n">
        <f aca="false">W602/$W$6</f>
        <v>1.008</v>
      </c>
      <c r="Y602" s="743" t="n">
        <f aca="false">Z602/2.9</f>
        <v>2250.04926108374</v>
      </c>
      <c r="Z602" s="743" t="n">
        <f aca="false">E602*B602/W602</f>
        <v>6525.14285714286</v>
      </c>
      <c r="AA602" s="744" t="n">
        <f aca="false">B602*E602/1000</f>
        <v>16443.36</v>
      </c>
      <c r="AB602" s="451" t="n">
        <f aca="false">AA602/$AA$6</f>
        <v>0.730816</v>
      </c>
      <c r="AC602" s="440" t="n">
        <v>37</v>
      </c>
      <c r="AD602" s="465"/>
      <c r="AE602" s="550" t="n">
        <v>3124</v>
      </c>
      <c r="AF602" s="550" t="n">
        <v>3035</v>
      </c>
      <c r="AG602" s="465" t="n">
        <v>7.67</v>
      </c>
      <c r="AH602" s="440" t="n">
        <v>749</v>
      </c>
      <c r="AI602" s="744" t="n">
        <f aca="false">AH602*2.9</f>
        <v>2172.1</v>
      </c>
      <c r="AJ602" s="550" t="n">
        <v>6920</v>
      </c>
      <c r="AK602" s="440"/>
      <c r="AL602" s="458" t="n">
        <v>3</v>
      </c>
      <c r="AM602" s="465" t="n">
        <v>7.78</v>
      </c>
      <c r="AN602" s="465" t="n">
        <v>44.75</v>
      </c>
      <c r="AO602" s="458" t="n">
        <v>14.4</v>
      </c>
      <c r="AP602" s="458" t="n">
        <v>3.1</v>
      </c>
      <c r="AQ602" s="550"/>
      <c r="AR602" s="745"/>
      <c r="AS602" s="596" t="n">
        <f aca="false">4000/W602*24</f>
        <v>38.0952380952381</v>
      </c>
      <c r="AT602" s="745" t="n">
        <f aca="false">AA602/4000</f>
        <v>4.11084</v>
      </c>
      <c r="AU602" s="746" t="n">
        <f aca="false">AT602/$AT$6</f>
        <v>0.734078571428572</v>
      </c>
      <c r="AV602" s="451" t="n">
        <f aca="false">1-AH602/Y602</f>
        <v>0.667118399159296</v>
      </c>
      <c r="AW602" s="756" t="n">
        <f aca="false">1-AI602/Z602</f>
        <v>0.667118399159296</v>
      </c>
    </row>
    <row r="603" customFormat="false" ht="15.6" hidden="false" customHeight="false" outlineLevel="0" collapsed="false">
      <c r="A603" s="742" t="n">
        <v>44085</v>
      </c>
      <c r="B603" s="516" t="n">
        <v>1440</v>
      </c>
      <c r="C603" s="404" t="n">
        <v>5.1</v>
      </c>
      <c r="D603" s="407" t="n">
        <f aca="false">E603/2.9</f>
        <v>2965.1724137931</v>
      </c>
      <c r="E603" s="406" t="n">
        <v>8599</v>
      </c>
      <c r="F603" s="406" t="n">
        <v>4186</v>
      </c>
      <c r="G603" s="688" t="n">
        <v>1080</v>
      </c>
      <c r="H603" s="404"/>
      <c r="I603" s="405"/>
      <c r="J603" s="406"/>
      <c r="K603" s="406"/>
      <c r="L603" s="408"/>
      <c r="M603" s="408"/>
      <c r="N603" s="408"/>
      <c r="O603" s="409"/>
      <c r="P603" s="550"/>
      <c r="Q603" s="439"/>
      <c r="R603" s="406"/>
      <c r="S603" s="406"/>
      <c r="T603" s="406"/>
      <c r="U603" s="668"/>
      <c r="V603" s="451"/>
      <c r="W603" s="743" t="n">
        <f aca="false">G603+B603</f>
        <v>2520</v>
      </c>
      <c r="X603" s="451" t="n">
        <f aca="false">W603/$W$6</f>
        <v>1.008</v>
      </c>
      <c r="Y603" s="743" t="n">
        <f aca="false">Z603/2.9</f>
        <v>1694.3842364532</v>
      </c>
      <c r="Z603" s="743" t="n">
        <f aca="false">E603*B603/W603</f>
        <v>4913.71428571429</v>
      </c>
      <c r="AA603" s="744" t="n">
        <f aca="false">B603*E603/1000</f>
        <v>12382.56</v>
      </c>
      <c r="AB603" s="451" t="n">
        <f aca="false">AA603/$AA$6</f>
        <v>0.550336</v>
      </c>
      <c r="AC603" s="440" t="n">
        <v>37</v>
      </c>
      <c r="AD603" s="465"/>
      <c r="AE603" s="550" t="n">
        <v>3402</v>
      </c>
      <c r="AF603" s="550" t="n">
        <v>3405</v>
      </c>
      <c r="AG603" s="465" t="n">
        <v>7.72</v>
      </c>
      <c r="AH603" s="440" t="n">
        <v>697</v>
      </c>
      <c r="AI603" s="744" t="n">
        <f aca="false">AH603*2.9</f>
        <v>2021.3</v>
      </c>
      <c r="AJ603" s="550" t="n">
        <v>7010</v>
      </c>
      <c r="AK603" s="440"/>
      <c r="AL603" s="458" t="n">
        <v>5.5</v>
      </c>
      <c r="AM603" s="465" t="n">
        <v>5.73</v>
      </c>
      <c r="AN603" s="465" t="n">
        <v>41.53</v>
      </c>
      <c r="AO603" s="458" t="n">
        <v>15.9</v>
      </c>
      <c r="AP603" s="458" t="n">
        <v>3</v>
      </c>
      <c r="AQ603" s="550" t="n">
        <v>3539</v>
      </c>
      <c r="AR603" s="745" t="n">
        <f aca="false">AQ603/(AA603*AW603)</f>
        <v>0.485533862248322</v>
      </c>
      <c r="AS603" s="596" t="n">
        <f aca="false">4000/W603*24</f>
        <v>38.0952380952381</v>
      </c>
      <c r="AT603" s="745" t="n">
        <f aca="false">AA603/4000</f>
        <v>3.09564</v>
      </c>
      <c r="AU603" s="746" t="n">
        <f aca="false">AT603/$AT$6</f>
        <v>0.552792857142857</v>
      </c>
      <c r="AV603" s="451" t="n">
        <f aca="false">1-AH603/Y603</f>
        <v>0.588641121060588</v>
      </c>
      <c r="AW603" s="756" t="n">
        <f aca="false">1-AI603/Z603</f>
        <v>0.588641121060588</v>
      </c>
    </row>
    <row r="604" customFormat="false" ht="15.6" hidden="false" customHeight="false" outlineLevel="0" collapsed="false">
      <c r="A604" s="742" t="n">
        <v>44086</v>
      </c>
      <c r="B604" s="516" t="n">
        <v>1440</v>
      </c>
      <c r="C604" s="404" t="n">
        <v>4.93</v>
      </c>
      <c r="D604" s="407" t="n">
        <f aca="false">E604/2.9</f>
        <v>2768.62068965517</v>
      </c>
      <c r="E604" s="406" t="n">
        <v>8029</v>
      </c>
      <c r="F604" s="406" t="n">
        <v>3094</v>
      </c>
      <c r="G604" s="688" t="n">
        <v>1080</v>
      </c>
      <c r="H604" s="404"/>
      <c r="I604" s="405"/>
      <c r="J604" s="406"/>
      <c r="K604" s="406"/>
      <c r="L604" s="408"/>
      <c r="M604" s="408"/>
      <c r="N604" s="408"/>
      <c r="O604" s="409"/>
      <c r="P604" s="550"/>
      <c r="Q604" s="439"/>
      <c r="R604" s="406"/>
      <c r="S604" s="406"/>
      <c r="T604" s="406"/>
      <c r="U604" s="668"/>
      <c r="V604" s="451"/>
      <c r="W604" s="743" t="n">
        <f aca="false">G604+B604</f>
        <v>2520</v>
      </c>
      <c r="X604" s="451" t="n">
        <f aca="false">W604/$W$6</f>
        <v>1.008</v>
      </c>
      <c r="Y604" s="743" t="n">
        <f aca="false">Z604/2.9</f>
        <v>1582.06896551724</v>
      </c>
      <c r="Z604" s="743" t="n">
        <f aca="false">E604*B604/W604</f>
        <v>4588</v>
      </c>
      <c r="AA604" s="744" t="n">
        <f aca="false">B604*E604/1000</f>
        <v>11561.76</v>
      </c>
      <c r="AB604" s="451" t="n">
        <f aca="false">AA604/$AA$6</f>
        <v>0.513856</v>
      </c>
      <c r="AC604" s="440" t="n">
        <v>36</v>
      </c>
      <c r="AD604" s="465"/>
      <c r="AE604" s="550" t="n">
        <v>3600</v>
      </c>
      <c r="AF604" s="550" t="n">
        <v>3686</v>
      </c>
      <c r="AG604" s="465" t="n">
        <v>7.78</v>
      </c>
      <c r="AH604" s="440" t="n">
        <v>626</v>
      </c>
      <c r="AI604" s="744" t="n">
        <f aca="false">AH604*2.9</f>
        <v>1815.4</v>
      </c>
      <c r="AJ604" s="550" t="n">
        <v>6770</v>
      </c>
      <c r="AK604" s="440"/>
      <c r="AL604" s="458" t="n">
        <v>3.6</v>
      </c>
      <c r="AM604" s="465" t="n">
        <v>5.3</v>
      </c>
      <c r="AN604" s="465" t="n">
        <v>43.53</v>
      </c>
      <c r="AO604" s="458" t="n">
        <v>13.9</v>
      </c>
      <c r="AP604" s="458" t="n">
        <v>2.8</v>
      </c>
      <c r="AQ604" s="550" t="n">
        <v>3320</v>
      </c>
      <c r="AR604" s="745" t="n">
        <f aca="false">AQ604/(AA604*AW604)</f>
        <v>0.475171433838389</v>
      </c>
      <c r="AS604" s="596" t="n">
        <f aca="false">4000/W604*24</f>
        <v>38.0952380952381</v>
      </c>
      <c r="AT604" s="745" t="n">
        <f aca="false">AA604/4000</f>
        <v>2.89044</v>
      </c>
      <c r="AU604" s="746" t="n">
        <f aca="false">AT604/$AT$6</f>
        <v>0.51615</v>
      </c>
      <c r="AV604" s="451" t="n">
        <f aca="false">1-AH604/Y604</f>
        <v>0.604315605928509</v>
      </c>
      <c r="AW604" s="756" t="n">
        <f aca="false">1-AI604/Z604</f>
        <v>0.604315605928509</v>
      </c>
    </row>
    <row r="605" customFormat="false" ht="15.6" hidden="false" customHeight="false" outlineLevel="0" collapsed="false">
      <c r="A605" s="749" t="n">
        <v>44087</v>
      </c>
      <c r="B605" s="487" t="n">
        <v>1440</v>
      </c>
      <c r="C605" s="489" t="n">
        <v>5.08</v>
      </c>
      <c r="D605" s="750" t="n">
        <f aca="false">E605/2.9</f>
        <v>2766.20689655172</v>
      </c>
      <c r="E605" s="491" t="n">
        <v>8022</v>
      </c>
      <c r="F605" s="491" t="n">
        <v>3289</v>
      </c>
      <c r="G605" s="690" t="n">
        <v>1080</v>
      </c>
      <c r="H605" s="489"/>
      <c r="I605" s="490"/>
      <c r="J605" s="491"/>
      <c r="K605" s="491"/>
      <c r="L605" s="492"/>
      <c r="M605" s="492"/>
      <c r="N605" s="492"/>
      <c r="O605" s="493"/>
      <c r="P605" s="551"/>
      <c r="Q605" s="494"/>
      <c r="R605" s="495"/>
      <c r="S605" s="491"/>
      <c r="T605" s="491"/>
      <c r="U605" s="678"/>
      <c r="V605" s="500"/>
      <c r="W605" s="751" t="n">
        <f aca="false">G605+B605</f>
        <v>2520</v>
      </c>
      <c r="X605" s="500" t="n">
        <f aca="false">W605/$W$6</f>
        <v>1.008</v>
      </c>
      <c r="Y605" s="751" t="n">
        <f aca="false">Z605/2.9</f>
        <v>1580.68965517241</v>
      </c>
      <c r="Z605" s="751" t="n">
        <f aca="false">E605*B605/W605</f>
        <v>4584</v>
      </c>
      <c r="AA605" s="551" t="n">
        <f aca="false">B605*E605/1000</f>
        <v>11551.68</v>
      </c>
      <c r="AB605" s="500" t="n">
        <f aca="false">AA605/$AA$6</f>
        <v>0.513408</v>
      </c>
      <c r="AC605" s="495" t="n">
        <v>36</v>
      </c>
      <c r="AD605" s="508"/>
      <c r="AE605" s="551" t="n">
        <v>3541</v>
      </c>
      <c r="AF605" s="551" t="n">
        <v>3558</v>
      </c>
      <c r="AG605" s="508" t="n">
        <v>7.61</v>
      </c>
      <c r="AH605" s="495" t="n">
        <v>644</v>
      </c>
      <c r="AI605" s="551" t="n">
        <f aca="false">AH605*2.9</f>
        <v>1867.6</v>
      </c>
      <c r="AJ605" s="551" t="n">
        <v>6820</v>
      </c>
      <c r="AK605" s="495"/>
      <c r="AL605" s="504" t="n">
        <v>4</v>
      </c>
      <c r="AM605" s="508" t="n">
        <v>6.57</v>
      </c>
      <c r="AN605" s="508" t="n">
        <v>37.8</v>
      </c>
      <c r="AO605" s="504" t="n">
        <v>13.8</v>
      </c>
      <c r="AP605" s="504" t="n">
        <v>6.2</v>
      </c>
      <c r="AQ605" s="551" t="n">
        <v>3708</v>
      </c>
      <c r="AR605" s="508" t="n">
        <f aca="false">AQ605/(AA605*AW605)</f>
        <v>0.541683320360982</v>
      </c>
      <c r="AS605" s="495" t="n">
        <f aca="false">4000/W605*24</f>
        <v>38.0952380952381</v>
      </c>
      <c r="AT605" s="508" t="n">
        <f aca="false">AA605/4000</f>
        <v>2.88792</v>
      </c>
      <c r="AU605" s="752" t="n">
        <f aca="false">AT605/$AT$6</f>
        <v>0.5157</v>
      </c>
      <c r="AV605" s="500" t="n">
        <f aca="false">1-AH605/Y605</f>
        <v>0.592582897033159</v>
      </c>
      <c r="AW605" s="757" t="n">
        <f aca="false">1-AI605/Z605</f>
        <v>0.592582897033159</v>
      </c>
    </row>
    <row r="606" customFormat="false" ht="15.6" hidden="false" customHeight="false" outlineLevel="0" collapsed="false">
      <c r="A606" s="742" t="n">
        <v>44088</v>
      </c>
      <c r="B606" s="516" t="n">
        <v>1440</v>
      </c>
      <c r="C606" s="404" t="n">
        <v>4.89</v>
      </c>
      <c r="D606" s="407" t="n">
        <f aca="false">E606/2.9</f>
        <v>3418.27586206897</v>
      </c>
      <c r="E606" s="406" t="n">
        <v>9913</v>
      </c>
      <c r="F606" s="406" t="n">
        <v>3455</v>
      </c>
      <c r="G606" s="688" t="n">
        <v>1080</v>
      </c>
      <c r="H606" s="404"/>
      <c r="I606" s="405"/>
      <c r="J606" s="406"/>
      <c r="K606" s="406"/>
      <c r="L606" s="408"/>
      <c r="M606" s="408"/>
      <c r="N606" s="408"/>
      <c r="O606" s="409"/>
      <c r="P606" s="550"/>
      <c r="Q606" s="439"/>
      <c r="R606" s="406"/>
      <c r="S606" s="406"/>
      <c r="T606" s="406"/>
      <c r="U606" s="668"/>
      <c r="V606" s="451"/>
      <c r="W606" s="743" t="n">
        <f aca="false">G606+B606</f>
        <v>2520</v>
      </c>
      <c r="X606" s="451" t="n">
        <f aca="false">W606/$W$6</f>
        <v>1.008</v>
      </c>
      <c r="Y606" s="743" t="n">
        <f aca="false">Z606/2.9</f>
        <v>1953.30049261084</v>
      </c>
      <c r="Z606" s="743" t="n">
        <f aca="false">E606*B606/W606</f>
        <v>5664.57142857143</v>
      </c>
      <c r="AA606" s="744" t="n">
        <f aca="false">B606*E606/1000</f>
        <v>14274.72</v>
      </c>
      <c r="AB606" s="451" t="n">
        <f aca="false">AA606/$AA$6</f>
        <v>0.634432</v>
      </c>
      <c r="AC606" s="440" t="n">
        <v>36</v>
      </c>
      <c r="AD606" s="465"/>
      <c r="AE606" s="550" t="n">
        <v>3741</v>
      </c>
      <c r="AF606" s="550" t="n">
        <v>3558</v>
      </c>
      <c r="AG606" s="465" t="n">
        <v>7.4</v>
      </c>
      <c r="AH606" s="440" t="n">
        <v>695</v>
      </c>
      <c r="AI606" s="744" t="n">
        <f aca="false">AH606*2.9</f>
        <v>2015.5</v>
      </c>
      <c r="AJ606" s="550" t="n">
        <v>6780</v>
      </c>
      <c r="AK606" s="440"/>
      <c r="AL606" s="458" t="n">
        <v>3.5</v>
      </c>
      <c r="AM606" s="465" t="n">
        <v>7.86</v>
      </c>
      <c r="AN606" s="465" t="n">
        <v>40.52</v>
      </c>
      <c r="AO606" s="458" t="n">
        <v>9.6</v>
      </c>
      <c r="AP606" s="458" t="n">
        <v>5.3</v>
      </c>
      <c r="AQ606" s="550" t="n">
        <v>4400</v>
      </c>
      <c r="AR606" s="745" t="n">
        <f aca="false">AQ606/(AA606*AW606)</f>
        <v>0.478486590413304</v>
      </c>
      <c r="AS606" s="596" t="n">
        <f aca="false">4000/W606*24</f>
        <v>38.0952380952381</v>
      </c>
      <c r="AT606" s="745" t="n">
        <f aca="false">AA606/4000</f>
        <v>3.56868</v>
      </c>
      <c r="AU606" s="746" t="n">
        <f aca="false">AT606/$AT$6</f>
        <v>0.637264285714286</v>
      </c>
      <c r="AV606" s="451" t="n">
        <f aca="false">1-AH606/Y606</f>
        <v>0.64419197014022</v>
      </c>
      <c r="AW606" s="756" t="n">
        <f aca="false">1-AI606/Z606</f>
        <v>0.64419197014022</v>
      </c>
    </row>
    <row r="607" customFormat="false" ht="15.6" hidden="false" customHeight="false" outlineLevel="0" collapsed="false">
      <c r="A607" s="742" t="n">
        <v>44089</v>
      </c>
      <c r="B607" s="516" t="n">
        <v>1440</v>
      </c>
      <c r="C607" s="404" t="n">
        <v>5.02</v>
      </c>
      <c r="D607" s="407" t="n">
        <f aca="false">E607/2.9</f>
        <v>3588.62068965517</v>
      </c>
      <c r="E607" s="406" t="n">
        <v>10407</v>
      </c>
      <c r="F607" s="406" t="n">
        <v>3194</v>
      </c>
      <c r="G607" s="688" t="n">
        <v>1080</v>
      </c>
      <c r="H607" s="404"/>
      <c r="I607" s="405"/>
      <c r="J607" s="406"/>
      <c r="K607" s="406"/>
      <c r="L607" s="408"/>
      <c r="M607" s="408"/>
      <c r="N607" s="408"/>
      <c r="O607" s="409"/>
      <c r="P607" s="550"/>
      <c r="Q607" s="439"/>
      <c r="R607" s="406"/>
      <c r="S607" s="406"/>
      <c r="T607" s="406"/>
      <c r="U607" s="668"/>
      <c r="V607" s="451"/>
      <c r="W607" s="743" t="n">
        <f aca="false">G607+B607</f>
        <v>2520</v>
      </c>
      <c r="X607" s="451" t="n">
        <f aca="false">W607/$W$6</f>
        <v>1.008</v>
      </c>
      <c r="Y607" s="743" t="n">
        <f aca="false">Z607/2.9</f>
        <v>2050.64039408867</v>
      </c>
      <c r="Z607" s="743" t="n">
        <f aca="false">E607*B607/W607</f>
        <v>5946.85714285714</v>
      </c>
      <c r="AA607" s="744" t="n">
        <f aca="false">B607*E607/1000</f>
        <v>14986.08</v>
      </c>
      <c r="AB607" s="451" t="n">
        <f aca="false">AA607/$AA$6</f>
        <v>0.666048</v>
      </c>
      <c r="AC607" s="440" t="n">
        <v>37</v>
      </c>
      <c r="AD607" s="465"/>
      <c r="AE607" s="550" t="n">
        <v>3470</v>
      </c>
      <c r="AF607" s="550" t="n">
        <v>3762</v>
      </c>
      <c r="AG607" s="465" t="n">
        <v>7.59</v>
      </c>
      <c r="AH607" s="440" t="n">
        <v>629</v>
      </c>
      <c r="AI607" s="744" t="n">
        <f aca="false">AH607*2.9</f>
        <v>1824.1</v>
      </c>
      <c r="AJ607" s="550" t="n">
        <v>6690</v>
      </c>
      <c r="AK607" s="440"/>
      <c r="AL607" s="458" t="n">
        <v>2</v>
      </c>
      <c r="AM607" s="465" t="n">
        <v>5.33</v>
      </c>
      <c r="AN607" s="465" t="n">
        <v>43.31</v>
      </c>
      <c r="AO607" s="458" t="n">
        <v>11.6</v>
      </c>
      <c r="AP607" s="458" t="n">
        <v>5.7</v>
      </c>
      <c r="AQ607" s="550" t="n">
        <v>3818</v>
      </c>
      <c r="AR607" s="745" t="n">
        <f aca="false">AQ607/(AA607*AW607)</f>
        <v>0.367491781004929</v>
      </c>
      <c r="AS607" s="596" t="n">
        <f aca="false">4000/W607*24</f>
        <v>38.0952380952381</v>
      </c>
      <c r="AT607" s="745" t="n">
        <f aca="false">AA607/4000</f>
        <v>3.74652</v>
      </c>
      <c r="AU607" s="746" t="n">
        <f aca="false">AT607/$AT$6</f>
        <v>0.669021428571429</v>
      </c>
      <c r="AV607" s="451" t="n">
        <f aca="false">1-AH607/Y607</f>
        <v>0.693266551359662</v>
      </c>
      <c r="AW607" s="756" t="n">
        <f aca="false">1-AI607/Z607</f>
        <v>0.693266551359662</v>
      </c>
    </row>
    <row r="608" customFormat="false" ht="15.6" hidden="false" customHeight="false" outlineLevel="0" collapsed="false">
      <c r="A608" s="742" t="n">
        <v>44090</v>
      </c>
      <c r="B608" s="516" t="n">
        <v>1440</v>
      </c>
      <c r="C608" s="404" t="n">
        <v>4.99</v>
      </c>
      <c r="D608" s="407" t="n">
        <f aca="false">E608/2.9</f>
        <v>3684.8275862069</v>
      </c>
      <c r="E608" s="406" t="n">
        <v>10686</v>
      </c>
      <c r="F608" s="406" t="n">
        <v>3252</v>
      </c>
      <c r="G608" s="688" t="n">
        <v>960</v>
      </c>
      <c r="H608" s="404"/>
      <c r="I608" s="405"/>
      <c r="J608" s="406"/>
      <c r="K608" s="406"/>
      <c r="L608" s="408"/>
      <c r="M608" s="408"/>
      <c r="N608" s="408"/>
      <c r="O608" s="409"/>
      <c r="P608" s="550"/>
      <c r="Q608" s="439"/>
      <c r="R608" s="406"/>
      <c r="S608" s="406"/>
      <c r="T608" s="406"/>
      <c r="U608" s="668"/>
      <c r="V608" s="451"/>
      <c r="W608" s="743" t="n">
        <f aca="false">G608+B608</f>
        <v>2400</v>
      </c>
      <c r="X608" s="451" t="n">
        <f aca="false">W608/$W$6</f>
        <v>0.96</v>
      </c>
      <c r="Y608" s="743" t="n">
        <f aca="false">Z608/2.9</f>
        <v>2210.89655172414</v>
      </c>
      <c r="Z608" s="743" t="n">
        <f aca="false">E608*B608/W608</f>
        <v>6411.6</v>
      </c>
      <c r="AA608" s="744" t="n">
        <f aca="false">B608*E608/1000</f>
        <v>15387.84</v>
      </c>
      <c r="AB608" s="451" t="n">
        <f aca="false">AA608/$AA$6</f>
        <v>0.683904</v>
      </c>
      <c r="AC608" s="440" t="n">
        <v>37</v>
      </c>
      <c r="AD608" s="465"/>
      <c r="AE608" s="550" t="n">
        <v>3622</v>
      </c>
      <c r="AF608" s="550" t="n">
        <v>3600</v>
      </c>
      <c r="AG608" s="465" t="n">
        <v>7.37</v>
      </c>
      <c r="AH608" s="440" t="n">
        <v>651</v>
      </c>
      <c r="AI608" s="744" t="n">
        <f aca="false">AH608*2.9</f>
        <v>1887.9</v>
      </c>
      <c r="AJ608" s="550" t="n">
        <v>6590</v>
      </c>
      <c r="AK608" s="440"/>
      <c r="AL608" s="458" t="n">
        <v>1.5</v>
      </c>
      <c r="AM608" s="465" t="n">
        <v>6.67</v>
      </c>
      <c r="AN608" s="465" t="n">
        <v>43.19</v>
      </c>
      <c r="AO608" s="458" t="n">
        <v>12.5</v>
      </c>
      <c r="AP608" s="458" t="n">
        <v>5.7</v>
      </c>
      <c r="AQ608" s="550" t="n">
        <v>4621</v>
      </c>
      <c r="AR608" s="745" t="n">
        <f aca="false">AQ608/(AA608*AW608)</f>
        <v>0.425628725748097</v>
      </c>
      <c r="AS608" s="596" t="n">
        <f aca="false">4000/W608*24</f>
        <v>40</v>
      </c>
      <c r="AT608" s="745" t="n">
        <f aca="false">AA608/4000</f>
        <v>3.84696</v>
      </c>
      <c r="AU608" s="746" t="n">
        <f aca="false">AT608/$AT$6</f>
        <v>0.686957142857143</v>
      </c>
      <c r="AV608" s="451" t="n">
        <f aca="false">1-AH608/Y608</f>
        <v>0.705549316863185</v>
      </c>
      <c r="AW608" s="756" t="n">
        <f aca="false">1-AI608/Z608</f>
        <v>0.705549316863185</v>
      </c>
    </row>
    <row r="609" customFormat="false" ht="15.6" hidden="false" customHeight="false" outlineLevel="0" collapsed="false">
      <c r="A609" s="742" t="n">
        <v>44091</v>
      </c>
      <c r="B609" s="516" t="n">
        <v>1440</v>
      </c>
      <c r="C609" s="404" t="n">
        <v>4.85</v>
      </c>
      <c r="D609" s="407" t="n">
        <f aca="false">E609/2.9</f>
        <v>3356.20689655172</v>
      </c>
      <c r="E609" s="406" t="n">
        <v>9733</v>
      </c>
      <c r="F609" s="406" t="n">
        <v>3286</v>
      </c>
      <c r="G609" s="688" t="n">
        <v>960</v>
      </c>
      <c r="H609" s="404"/>
      <c r="I609" s="405"/>
      <c r="J609" s="406"/>
      <c r="K609" s="406"/>
      <c r="L609" s="408"/>
      <c r="M609" s="408"/>
      <c r="N609" s="408"/>
      <c r="O609" s="409"/>
      <c r="P609" s="550"/>
      <c r="Q609" s="439"/>
      <c r="R609" s="406"/>
      <c r="S609" s="406"/>
      <c r="T609" s="406"/>
      <c r="U609" s="668"/>
      <c r="V609" s="451"/>
      <c r="W609" s="743" t="n">
        <f aca="false">G609+B609</f>
        <v>2400</v>
      </c>
      <c r="X609" s="451" t="n">
        <f aca="false">W609/$W$6</f>
        <v>0.96</v>
      </c>
      <c r="Y609" s="743" t="n">
        <f aca="false">Z609/2.9</f>
        <v>2013.72413793103</v>
      </c>
      <c r="Z609" s="743" t="n">
        <f aca="false">E609*B609/W609</f>
        <v>5839.8</v>
      </c>
      <c r="AA609" s="744" t="n">
        <f aca="false">B609*E609/1000</f>
        <v>14015.52</v>
      </c>
      <c r="AB609" s="451" t="n">
        <f aca="false">AA609/$AA$6</f>
        <v>0.622912</v>
      </c>
      <c r="AC609" s="440" t="n">
        <v>37</v>
      </c>
      <c r="AD609" s="465"/>
      <c r="AE609" s="550" t="n">
        <v>4236</v>
      </c>
      <c r="AF609" s="550" t="n">
        <v>4223</v>
      </c>
      <c r="AG609" s="465" t="n">
        <v>7.68</v>
      </c>
      <c r="AH609" s="440" t="n">
        <v>631</v>
      </c>
      <c r="AI609" s="744" t="n">
        <f aca="false">AH609*2.9</f>
        <v>1829.9</v>
      </c>
      <c r="AJ609" s="550" t="n">
        <v>6660</v>
      </c>
      <c r="AK609" s="440"/>
      <c r="AL609" s="458" t="n">
        <v>1</v>
      </c>
      <c r="AM609" s="465" t="n">
        <v>5.96</v>
      </c>
      <c r="AN609" s="465" t="n">
        <v>44</v>
      </c>
      <c r="AO609" s="458" t="n">
        <v>11.9</v>
      </c>
      <c r="AP609" s="458" t="n">
        <v>4.3</v>
      </c>
      <c r="AQ609" s="550" t="n">
        <v>4371</v>
      </c>
      <c r="AR609" s="745" t="n">
        <f aca="false">AQ609/(AA609*AW609)</f>
        <v>0.454188383750218</v>
      </c>
      <c r="AS609" s="596" t="n">
        <f aca="false">4000/W609*24</f>
        <v>40</v>
      </c>
      <c r="AT609" s="745" t="n">
        <f aca="false">AA609/4000</f>
        <v>3.50388</v>
      </c>
      <c r="AU609" s="746" t="n">
        <f aca="false">AT609/$AT$6</f>
        <v>0.625692857142857</v>
      </c>
      <c r="AV609" s="451" t="n">
        <f aca="false">1-AH609/Y609</f>
        <v>0.686650227747526</v>
      </c>
      <c r="AW609" s="756" t="n">
        <f aca="false">1-AI609/Z609</f>
        <v>0.686650227747526</v>
      </c>
    </row>
    <row r="610" customFormat="false" ht="15.6" hidden="false" customHeight="false" outlineLevel="0" collapsed="false">
      <c r="A610" s="742" t="n">
        <v>44092</v>
      </c>
      <c r="B610" s="516" t="n">
        <v>1440</v>
      </c>
      <c r="C610" s="404" t="n">
        <v>4.98</v>
      </c>
      <c r="D610" s="407" t="n">
        <f aca="false">E610/2.9</f>
        <v>3328.62068965517</v>
      </c>
      <c r="E610" s="406" t="n">
        <v>9653</v>
      </c>
      <c r="F610" s="406" t="n">
        <v>3292</v>
      </c>
      <c r="G610" s="688" t="n">
        <v>720</v>
      </c>
      <c r="H610" s="404"/>
      <c r="I610" s="405"/>
      <c r="J610" s="406"/>
      <c r="K610" s="406"/>
      <c r="L610" s="408"/>
      <c r="M610" s="408"/>
      <c r="N610" s="408"/>
      <c r="O610" s="409"/>
      <c r="P610" s="550"/>
      <c r="Q610" s="439"/>
      <c r="R610" s="406"/>
      <c r="S610" s="406"/>
      <c r="T610" s="406"/>
      <c r="U610" s="668"/>
      <c r="V610" s="451"/>
      <c r="W610" s="743" t="n">
        <f aca="false">G610+B610</f>
        <v>2160</v>
      </c>
      <c r="X610" s="451" t="n">
        <f aca="false">W610/$W$6</f>
        <v>0.864</v>
      </c>
      <c r="Y610" s="743" t="n">
        <f aca="false">Z610/2.9</f>
        <v>2219.08045977011</v>
      </c>
      <c r="Z610" s="743" t="n">
        <f aca="false">E610*B610/W610</f>
        <v>6435.33333333333</v>
      </c>
      <c r="AA610" s="744" t="n">
        <f aca="false">B610*E610/1000</f>
        <v>13900.32</v>
      </c>
      <c r="AB610" s="451" t="n">
        <f aca="false">AA610/$AA$6</f>
        <v>0.617792</v>
      </c>
      <c r="AC610" s="440" t="n">
        <v>37</v>
      </c>
      <c r="AD610" s="465"/>
      <c r="AE610" s="550" t="n">
        <v>4144</v>
      </c>
      <c r="AF610" s="550" t="n">
        <v>4176</v>
      </c>
      <c r="AG610" s="465" t="n">
        <v>7.63</v>
      </c>
      <c r="AH610" s="440" t="n">
        <v>633</v>
      </c>
      <c r="AI610" s="744" t="n">
        <f aca="false">AH610*2.9</f>
        <v>1835.7</v>
      </c>
      <c r="AJ610" s="550" t="n">
        <v>6480</v>
      </c>
      <c r="AK610" s="440"/>
      <c r="AL610" s="458" t="n">
        <v>1</v>
      </c>
      <c r="AM610" s="465" t="n">
        <v>5.7</v>
      </c>
      <c r="AN610" s="465" t="n">
        <v>44.05</v>
      </c>
      <c r="AO610" s="458" t="n">
        <v>10.9</v>
      </c>
      <c r="AP610" s="458" t="n">
        <v>3.7</v>
      </c>
      <c r="AQ610" s="550" t="n">
        <v>4635</v>
      </c>
      <c r="AR610" s="745" t="n">
        <f aca="false">AQ610/(AA610*AW610)</f>
        <v>0.466522693837915</v>
      </c>
      <c r="AS610" s="596" t="n">
        <f aca="false">4000/W610*24</f>
        <v>44.4444444444444</v>
      </c>
      <c r="AT610" s="745" t="n">
        <f aca="false">AA610/4000</f>
        <v>3.47508</v>
      </c>
      <c r="AU610" s="746" t="n">
        <f aca="false">AT610/$AT$6</f>
        <v>0.62055</v>
      </c>
      <c r="AV610" s="451" t="n">
        <f aca="false">1-AH610/Y610</f>
        <v>0.714746710867088</v>
      </c>
      <c r="AW610" s="756" t="n">
        <f aca="false">1-AI610/Z610</f>
        <v>0.714746710867088</v>
      </c>
    </row>
    <row r="611" customFormat="false" ht="15.6" hidden="false" customHeight="false" outlineLevel="0" collapsed="false">
      <c r="A611" s="742" t="n">
        <v>44093</v>
      </c>
      <c r="B611" s="516" t="n">
        <v>1440</v>
      </c>
      <c r="C611" s="404" t="n">
        <v>4.79</v>
      </c>
      <c r="D611" s="407" t="n">
        <f aca="false">E611/2.9</f>
        <v>2566.20689655172</v>
      </c>
      <c r="E611" s="406" t="n">
        <v>7442</v>
      </c>
      <c r="F611" s="406" t="n">
        <v>3015</v>
      </c>
      <c r="G611" s="688" t="n">
        <v>720</v>
      </c>
      <c r="H611" s="404"/>
      <c r="I611" s="405"/>
      <c r="J611" s="406"/>
      <c r="K611" s="406"/>
      <c r="L611" s="408"/>
      <c r="M611" s="408"/>
      <c r="N611" s="408"/>
      <c r="O611" s="409"/>
      <c r="P611" s="550"/>
      <c r="Q611" s="439"/>
      <c r="R611" s="406"/>
      <c r="S611" s="406"/>
      <c r="T611" s="406"/>
      <c r="U611" s="668"/>
      <c r="V611" s="451"/>
      <c r="W611" s="743" t="n">
        <f aca="false">G611+B611</f>
        <v>2160</v>
      </c>
      <c r="X611" s="451" t="n">
        <f aca="false">W611/$W$6</f>
        <v>0.864</v>
      </c>
      <c r="Y611" s="743" t="n">
        <f aca="false">Z611/2.9</f>
        <v>1710.80459770115</v>
      </c>
      <c r="Z611" s="743" t="n">
        <f aca="false">E611*B611/W611</f>
        <v>4961.33333333333</v>
      </c>
      <c r="AA611" s="744" t="n">
        <f aca="false">B611*E611/1000</f>
        <v>10716.48</v>
      </c>
      <c r="AB611" s="451" t="n">
        <f aca="false">AA611/$AA$6</f>
        <v>0.476288</v>
      </c>
      <c r="AC611" s="440" t="n">
        <v>38</v>
      </c>
      <c r="AD611" s="465"/>
      <c r="AE611" s="550" t="n">
        <v>4040</v>
      </c>
      <c r="AF611" s="550" t="n">
        <v>4064</v>
      </c>
      <c r="AG611" s="465" t="n">
        <v>7.53</v>
      </c>
      <c r="AH611" s="440" t="n">
        <v>622</v>
      </c>
      <c r="AI611" s="744" t="n">
        <f aca="false">AH611*2.9</f>
        <v>1803.8</v>
      </c>
      <c r="AJ611" s="550" t="n">
        <v>6280</v>
      </c>
      <c r="AK611" s="440"/>
      <c r="AL611" s="458" t="n">
        <v>1</v>
      </c>
      <c r="AM611" s="465" t="n">
        <v>5.98</v>
      </c>
      <c r="AN611" s="465" t="n">
        <v>43.61</v>
      </c>
      <c r="AO611" s="458" t="n">
        <v>9.4</v>
      </c>
      <c r="AP611" s="458" t="n">
        <v>3.7</v>
      </c>
      <c r="AQ611" s="550" t="n">
        <v>4234</v>
      </c>
      <c r="AR611" s="745" t="n">
        <f aca="false">AQ611/(AA611*AW611)</f>
        <v>0.620796355335975</v>
      </c>
      <c r="AS611" s="596" t="n">
        <f aca="false">4000/W611*24</f>
        <v>44.4444444444444</v>
      </c>
      <c r="AT611" s="745" t="n">
        <f aca="false">AA611/4000</f>
        <v>2.67912</v>
      </c>
      <c r="AU611" s="746" t="n">
        <f aca="false">AT611/$AT$6</f>
        <v>0.478414285714286</v>
      </c>
      <c r="AV611" s="451" t="n">
        <f aca="false">1-AH611/Y611</f>
        <v>0.636428379467885</v>
      </c>
      <c r="AW611" s="756" t="n">
        <f aca="false">1-AI611/Z611</f>
        <v>0.636428379467885</v>
      </c>
    </row>
    <row r="612" customFormat="false" ht="15.6" hidden="false" customHeight="false" outlineLevel="0" collapsed="false">
      <c r="A612" s="749" t="n">
        <v>44094</v>
      </c>
      <c r="B612" s="487" t="n">
        <v>1440</v>
      </c>
      <c r="C612" s="489" t="n">
        <v>4.91</v>
      </c>
      <c r="D612" s="750" t="n">
        <f aca="false">E612/2.9</f>
        <v>3222.06896551724</v>
      </c>
      <c r="E612" s="491" t="n">
        <v>9344</v>
      </c>
      <c r="F612" s="491" t="n">
        <v>3683</v>
      </c>
      <c r="G612" s="690" t="n">
        <v>720</v>
      </c>
      <c r="H612" s="489"/>
      <c r="I612" s="490"/>
      <c r="J612" s="491"/>
      <c r="K612" s="491"/>
      <c r="L612" s="492"/>
      <c r="M612" s="492"/>
      <c r="N612" s="492"/>
      <c r="O612" s="493"/>
      <c r="P612" s="551"/>
      <c r="Q612" s="494"/>
      <c r="R612" s="495"/>
      <c r="S612" s="491"/>
      <c r="T612" s="491"/>
      <c r="U612" s="678"/>
      <c r="V612" s="500"/>
      <c r="W612" s="751" t="n">
        <f aca="false">G612+B612</f>
        <v>2160</v>
      </c>
      <c r="X612" s="500" t="n">
        <f aca="false">W612/$W$6</f>
        <v>0.864</v>
      </c>
      <c r="Y612" s="751" t="n">
        <f aca="false">Z612/2.9</f>
        <v>2148.04597701149</v>
      </c>
      <c r="Z612" s="751" t="n">
        <f aca="false">E612*B612/W612</f>
        <v>6229.33333333333</v>
      </c>
      <c r="AA612" s="551" t="n">
        <f aca="false">B612*E612/1000</f>
        <v>13455.36</v>
      </c>
      <c r="AB612" s="500" t="n">
        <f aca="false">AA612/$AA$6</f>
        <v>0.598016</v>
      </c>
      <c r="AC612" s="495" t="n">
        <v>36</v>
      </c>
      <c r="AD612" s="508"/>
      <c r="AE612" s="551" t="n">
        <v>4352</v>
      </c>
      <c r="AF612" s="551" t="n">
        <v>4354</v>
      </c>
      <c r="AG612" s="508" t="n">
        <v>7.58</v>
      </c>
      <c r="AH612" s="495"/>
      <c r="AI612" s="551" t="n">
        <v>1830</v>
      </c>
      <c r="AJ612" s="551" t="n">
        <v>6290</v>
      </c>
      <c r="AK612" s="495"/>
      <c r="AL612" s="504" t="n">
        <v>3</v>
      </c>
      <c r="AM612" s="508" t="n">
        <v>5.75</v>
      </c>
      <c r="AN612" s="508" t="n">
        <v>41.47</v>
      </c>
      <c r="AO612" s="504" t="n">
        <v>8.7</v>
      </c>
      <c r="AP612" s="504" t="n">
        <v>3.6</v>
      </c>
      <c r="AQ612" s="551" t="n">
        <v>4275</v>
      </c>
      <c r="AR612" s="508" t="n">
        <f aca="false">AQ612/(AA612*AW612)</f>
        <v>0.449878769510532</v>
      </c>
      <c r="AS612" s="495" t="n">
        <f aca="false">4000/W612*24</f>
        <v>44.4444444444444</v>
      </c>
      <c r="AT612" s="508" t="n">
        <f aca="false">AA612/4000</f>
        <v>3.36384</v>
      </c>
      <c r="AU612" s="752" t="n">
        <f aca="false">AT612/$AT$6</f>
        <v>0.600685714285714</v>
      </c>
      <c r="AV612" s="500"/>
      <c r="AW612" s="757" t="n">
        <f aca="false">1-AI612/Z612</f>
        <v>0.706228595890411</v>
      </c>
    </row>
    <row r="613" customFormat="false" ht="15.6" hidden="false" customHeight="false" outlineLevel="0" collapsed="false">
      <c r="A613" s="742" t="n">
        <v>44095</v>
      </c>
      <c r="B613" s="516" t="n">
        <v>1440</v>
      </c>
      <c r="C613" s="404" t="n">
        <v>4.85</v>
      </c>
      <c r="D613" s="407" t="n">
        <f aca="false">E613/2.9</f>
        <v>3194.8275862069</v>
      </c>
      <c r="E613" s="406" t="n">
        <v>9265</v>
      </c>
      <c r="F613" s="406" t="n">
        <v>3313</v>
      </c>
      <c r="G613" s="688" t="n">
        <v>720</v>
      </c>
      <c r="H613" s="404"/>
      <c r="I613" s="405"/>
      <c r="J613" s="406"/>
      <c r="K613" s="406"/>
      <c r="L613" s="408"/>
      <c r="M613" s="408"/>
      <c r="N613" s="408"/>
      <c r="O613" s="409"/>
      <c r="P613" s="550"/>
      <c r="Q613" s="439"/>
      <c r="R613" s="406"/>
      <c r="S613" s="406"/>
      <c r="T613" s="406"/>
      <c r="U613" s="668"/>
      <c r="V613" s="451"/>
      <c r="W613" s="743" t="n">
        <f aca="false">G613+B613</f>
        <v>2160</v>
      </c>
      <c r="X613" s="451" t="n">
        <f aca="false">W613/$W$6</f>
        <v>0.864</v>
      </c>
      <c r="Y613" s="743" t="n">
        <f aca="false">Z613/2.9</f>
        <v>2129.88505747126</v>
      </c>
      <c r="Z613" s="743" t="n">
        <f aca="false">E613*B613/W613</f>
        <v>6176.66666666667</v>
      </c>
      <c r="AA613" s="744" t="n">
        <f aca="false">B613*E613/1000</f>
        <v>13341.6</v>
      </c>
      <c r="AB613" s="451" t="n">
        <f aca="false">AA613/$AA$6</f>
        <v>0.59296</v>
      </c>
      <c r="AC613" s="440" t="n">
        <v>37</v>
      </c>
      <c r="AD613" s="465"/>
      <c r="AE613" s="550" t="n">
        <v>4875</v>
      </c>
      <c r="AF613" s="550" t="n">
        <v>4895</v>
      </c>
      <c r="AG613" s="465" t="n">
        <v>7.61</v>
      </c>
      <c r="AH613" s="440"/>
      <c r="AI613" s="744" t="n">
        <v>1930</v>
      </c>
      <c r="AJ613" s="550" t="n">
        <v>6190</v>
      </c>
      <c r="AK613" s="440"/>
      <c r="AL613" s="458" t="n">
        <v>2.5</v>
      </c>
      <c r="AM613" s="465" t="n">
        <v>6.01</v>
      </c>
      <c r="AN613" s="465" t="n">
        <v>44.43</v>
      </c>
      <c r="AO613" s="458" t="n">
        <v>7.2</v>
      </c>
      <c r="AP613" s="458" t="n">
        <v>3.2</v>
      </c>
      <c r="AQ613" s="550" t="n">
        <v>4564</v>
      </c>
      <c r="AR613" s="745" t="n">
        <f aca="false">AQ613/(AA613*AW613)</f>
        <v>0.497557997557998</v>
      </c>
      <c r="AS613" s="596" t="n">
        <f aca="false">4000/W613*24</f>
        <v>44.4444444444444</v>
      </c>
      <c r="AT613" s="745" t="n">
        <f aca="false">AA613/4000</f>
        <v>3.3354</v>
      </c>
      <c r="AU613" s="746" t="n">
        <f aca="false">AT613/$AT$6</f>
        <v>0.595607142857143</v>
      </c>
      <c r="AV613" s="451"/>
      <c r="AW613" s="756" t="n">
        <f aca="false">1-AI613/Z613</f>
        <v>0.687533729087965</v>
      </c>
    </row>
    <row r="614" customFormat="false" ht="15.6" hidden="false" customHeight="false" outlineLevel="0" collapsed="false">
      <c r="A614" s="742" t="n">
        <v>44096</v>
      </c>
      <c r="B614" s="516" t="n">
        <v>540</v>
      </c>
      <c r="C614" s="404" t="n">
        <v>4.8</v>
      </c>
      <c r="D614" s="407" t="n">
        <f aca="false">E614/2.9</f>
        <v>3246.89655172414</v>
      </c>
      <c r="E614" s="406" t="n">
        <v>9416</v>
      </c>
      <c r="F614" s="406" t="n">
        <v>3058</v>
      </c>
      <c r="G614" s="688" t="n">
        <v>270</v>
      </c>
      <c r="H614" s="404"/>
      <c r="I614" s="405"/>
      <c r="J614" s="406"/>
      <c r="K614" s="406"/>
      <c r="L614" s="408"/>
      <c r="M614" s="408"/>
      <c r="N614" s="408"/>
      <c r="O614" s="409"/>
      <c r="P614" s="550"/>
      <c r="Q614" s="439"/>
      <c r="R614" s="406"/>
      <c r="S614" s="406"/>
      <c r="T614" s="406"/>
      <c r="U614" s="668"/>
      <c r="V614" s="451"/>
      <c r="W614" s="743" t="n">
        <f aca="false">G614+B614</f>
        <v>810</v>
      </c>
      <c r="X614" s="451" t="n">
        <f aca="false">W614/$W$6</f>
        <v>0.324</v>
      </c>
      <c r="Y614" s="743" t="n">
        <f aca="false">Z614/2.9</f>
        <v>2164.59770114943</v>
      </c>
      <c r="Z614" s="743" t="n">
        <f aca="false">E614*B614/W614</f>
        <v>6277.33333333333</v>
      </c>
      <c r="AA614" s="744" t="n">
        <f aca="false">B614*E614/1000</f>
        <v>5084.64</v>
      </c>
      <c r="AB614" s="451" t="n">
        <f aca="false">AA614/$AA$6</f>
        <v>0.225984</v>
      </c>
      <c r="AC614" s="440" t="n">
        <v>37</v>
      </c>
      <c r="AD614" s="465"/>
      <c r="AE614" s="550" t="n">
        <v>4803</v>
      </c>
      <c r="AF614" s="550" t="n">
        <v>4895</v>
      </c>
      <c r="AG614" s="465" t="n">
        <v>7.54</v>
      </c>
      <c r="AH614" s="440" t="n">
        <v>646</v>
      </c>
      <c r="AI614" s="744" t="n">
        <f aca="false">AH614*2.9</f>
        <v>1873.4</v>
      </c>
      <c r="AJ614" s="550" t="n">
        <v>6050</v>
      </c>
      <c r="AK614" s="440"/>
      <c r="AL614" s="458" t="n">
        <v>0.8</v>
      </c>
      <c r="AM614" s="465" t="n">
        <v>5.76</v>
      </c>
      <c r="AN614" s="465" t="n">
        <v>43.91</v>
      </c>
      <c r="AO614" s="458" t="n">
        <v>6.6</v>
      </c>
      <c r="AP614" s="458" t="n">
        <v>3.4</v>
      </c>
      <c r="AQ614" s="550" t="n">
        <v>2553</v>
      </c>
      <c r="AR614" s="745" t="n">
        <f aca="false">AQ614/(AA614*AW614)</f>
        <v>0.715690182681811</v>
      </c>
      <c r="AS614" s="596" t="n">
        <f aca="false">4000/W614*24</f>
        <v>118.518518518519</v>
      </c>
      <c r="AT614" s="745" t="n">
        <f aca="false">AA614/4000</f>
        <v>1.27116</v>
      </c>
      <c r="AU614" s="746" t="n">
        <f aca="false">AT614/$AT$6</f>
        <v>0.226992857142857</v>
      </c>
      <c r="AV614" s="451" t="n">
        <f aca="false">1-AH614/Y614</f>
        <v>0.701561172472387</v>
      </c>
      <c r="AW614" s="756" t="n">
        <f aca="false">1-AI614/Z614</f>
        <v>0.701561172472387</v>
      </c>
    </row>
    <row r="615" customFormat="false" ht="15.6" hidden="false" customHeight="false" outlineLevel="0" collapsed="false">
      <c r="A615" s="742" t="n">
        <v>44097</v>
      </c>
      <c r="B615" s="516"/>
      <c r="C615" s="404"/>
      <c r="D615" s="407"/>
      <c r="E615" s="406"/>
      <c r="F615" s="406"/>
      <c r="G615" s="688"/>
      <c r="H615" s="404"/>
      <c r="I615" s="405"/>
      <c r="J615" s="406"/>
      <c r="K615" s="406"/>
      <c r="L615" s="408"/>
      <c r="M615" s="408"/>
      <c r="N615" s="408"/>
      <c r="O615" s="409"/>
      <c r="P615" s="550"/>
      <c r="Q615" s="439"/>
      <c r="R615" s="406"/>
      <c r="S615" s="406"/>
      <c r="T615" s="406"/>
      <c r="U615" s="668"/>
      <c r="V615" s="451"/>
      <c r="W615" s="743"/>
      <c r="X615" s="451"/>
      <c r="Y615" s="743"/>
      <c r="Z615" s="743"/>
      <c r="AA615" s="744"/>
      <c r="AB615" s="451"/>
      <c r="AC615" s="440"/>
      <c r="AD615" s="465"/>
      <c r="AE615" s="550"/>
      <c r="AF615" s="550"/>
      <c r="AG615" s="465"/>
      <c r="AH615" s="440"/>
      <c r="AI615" s="744"/>
      <c r="AJ615" s="550"/>
      <c r="AK615" s="440"/>
      <c r="AL615" s="458"/>
      <c r="AM615" s="465"/>
      <c r="AN615" s="465"/>
      <c r="AO615" s="458"/>
      <c r="AP615" s="458"/>
      <c r="AQ615" s="550" t="n">
        <v>746</v>
      </c>
      <c r="AR615" s="745"/>
      <c r="AS615" s="596"/>
      <c r="AT615" s="745"/>
      <c r="AU615" s="746"/>
      <c r="AV615" s="451"/>
      <c r="AW615" s="756"/>
    </row>
    <row r="616" customFormat="false" ht="15.6" hidden="false" customHeight="false" outlineLevel="0" collapsed="false">
      <c r="A616" s="742" t="n">
        <v>44098</v>
      </c>
      <c r="B616" s="516"/>
      <c r="C616" s="404"/>
      <c r="D616" s="407"/>
      <c r="E616" s="406"/>
      <c r="F616" s="406"/>
      <c r="G616" s="688"/>
      <c r="H616" s="404"/>
      <c r="I616" s="405"/>
      <c r="J616" s="406"/>
      <c r="K616" s="406"/>
      <c r="L616" s="408"/>
      <c r="M616" s="408"/>
      <c r="N616" s="408"/>
      <c r="O616" s="409"/>
      <c r="P616" s="550"/>
      <c r="Q616" s="439"/>
      <c r="R616" s="406"/>
      <c r="S616" s="406"/>
      <c r="T616" s="406"/>
      <c r="U616" s="668"/>
      <c r="V616" s="451"/>
      <c r="W616" s="743"/>
      <c r="X616" s="451"/>
      <c r="Y616" s="743"/>
      <c r="Z616" s="743"/>
      <c r="AA616" s="744"/>
      <c r="AB616" s="451"/>
      <c r="AC616" s="440"/>
      <c r="AD616" s="465"/>
      <c r="AE616" s="550"/>
      <c r="AF616" s="550"/>
      <c r="AG616" s="465"/>
      <c r="AH616" s="440"/>
      <c r="AI616" s="744"/>
      <c r="AJ616" s="550"/>
      <c r="AK616" s="440"/>
      <c r="AL616" s="458"/>
      <c r="AM616" s="465"/>
      <c r="AN616" s="465"/>
      <c r="AO616" s="458"/>
      <c r="AP616" s="458"/>
      <c r="AQ616" s="550" t="n">
        <v>489</v>
      </c>
      <c r="AR616" s="745"/>
      <c r="AS616" s="596"/>
      <c r="AT616" s="745"/>
      <c r="AU616" s="746"/>
      <c r="AV616" s="451"/>
      <c r="AW616" s="756"/>
    </row>
    <row r="617" customFormat="false" ht="15.6" hidden="false" customHeight="false" outlineLevel="0" collapsed="false">
      <c r="A617" s="742" t="n">
        <v>44099</v>
      </c>
      <c r="B617" s="516"/>
      <c r="C617" s="404"/>
      <c r="D617" s="407"/>
      <c r="E617" s="406"/>
      <c r="F617" s="406"/>
      <c r="G617" s="688"/>
      <c r="H617" s="404"/>
      <c r="I617" s="405"/>
      <c r="J617" s="406"/>
      <c r="K617" s="406"/>
      <c r="L617" s="408"/>
      <c r="M617" s="408"/>
      <c r="N617" s="408"/>
      <c r="O617" s="409"/>
      <c r="P617" s="550"/>
      <c r="Q617" s="439"/>
      <c r="R617" s="406"/>
      <c r="S617" s="406"/>
      <c r="T617" s="406"/>
      <c r="U617" s="668"/>
      <c r="V617" s="451"/>
      <c r="W617" s="743"/>
      <c r="X617" s="451"/>
      <c r="Y617" s="743"/>
      <c r="Z617" s="743"/>
      <c r="AA617" s="744"/>
      <c r="AB617" s="451"/>
      <c r="AC617" s="440"/>
      <c r="AD617" s="465"/>
      <c r="AE617" s="550"/>
      <c r="AF617" s="550"/>
      <c r="AG617" s="465"/>
      <c r="AH617" s="440"/>
      <c r="AI617" s="744"/>
      <c r="AJ617" s="550"/>
      <c r="AK617" s="440"/>
      <c r="AL617" s="458"/>
      <c r="AM617" s="465"/>
      <c r="AN617" s="465"/>
      <c r="AO617" s="458"/>
      <c r="AP617" s="458"/>
      <c r="AQ617" s="550" t="n">
        <v>263</v>
      </c>
      <c r="AR617" s="745"/>
      <c r="AS617" s="596"/>
      <c r="AT617" s="745"/>
      <c r="AU617" s="746"/>
      <c r="AV617" s="451"/>
      <c r="AW617" s="756"/>
    </row>
    <row r="618" customFormat="false" ht="15.6" hidden="false" customHeight="false" outlineLevel="0" collapsed="false">
      <c r="A618" s="742" t="n">
        <v>44100</v>
      </c>
      <c r="B618" s="516"/>
      <c r="C618" s="404"/>
      <c r="D618" s="407"/>
      <c r="E618" s="406"/>
      <c r="F618" s="406"/>
      <c r="G618" s="688"/>
      <c r="H618" s="404"/>
      <c r="I618" s="405"/>
      <c r="J618" s="406"/>
      <c r="K618" s="406"/>
      <c r="L618" s="408"/>
      <c r="M618" s="408"/>
      <c r="N618" s="408"/>
      <c r="O618" s="409"/>
      <c r="P618" s="550"/>
      <c r="Q618" s="439"/>
      <c r="R618" s="406"/>
      <c r="S618" s="406"/>
      <c r="T618" s="406"/>
      <c r="U618" s="668"/>
      <c r="V618" s="451"/>
      <c r="W618" s="743"/>
      <c r="X618" s="451"/>
      <c r="Y618" s="743"/>
      <c r="Z618" s="743"/>
      <c r="AA618" s="744"/>
      <c r="AB618" s="451"/>
      <c r="AC618" s="440"/>
      <c r="AD618" s="465"/>
      <c r="AE618" s="550"/>
      <c r="AF618" s="550"/>
      <c r="AG618" s="465"/>
      <c r="AH618" s="440"/>
      <c r="AI618" s="744"/>
      <c r="AJ618" s="550"/>
      <c r="AK618" s="440"/>
      <c r="AL618" s="458"/>
      <c r="AM618" s="465"/>
      <c r="AN618" s="465"/>
      <c r="AO618" s="458"/>
      <c r="AP618" s="458"/>
      <c r="AQ618" s="550" t="n">
        <v>176</v>
      </c>
      <c r="AR618" s="745"/>
      <c r="AS618" s="596"/>
      <c r="AT618" s="745"/>
      <c r="AU618" s="746"/>
      <c r="AV618" s="451"/>
      <c r="AW618" s="756"/>
    </row>
    <row r="619" customFormat="false" ht="15.6" hidden="false" customHeight="false" outlineLevel="0" collapsed="false">
      <c r="A619" s="749" t="n">
        <v>44101</v>
      </c>
      <c r="B619" s="487"/>
      <c r="C619" s="489"/>
      <c r="D619" s="750"/>
      <c r="E619" s="491"/>
      <c r="F619" s="491"/>
      <c r="G619" s="690"/>
      <c r="H619" s="489"/>
      <c r="I619" s="490"/>
      <c r="J619" s="491"/>
      <c r="K619" s="491"/>
      <c r="L619" s="492"/>
      <c r="M619" s="492"/>
      <c r="N619" s="492"/>
      <c r="O619" s="493"/>
      <c r="P619" s="551"/>
      <c r="Q619" s="494"/>
      <c r="R619" s="495"/>
      <c r="S619" s="491"/>
      <c r="T619" s="491"/>
      <c r="U619" s="678"/>
      <c r="V619" s="500"/>
      <c r="W619" s="751"/>
      <c r="X619" s="500"/>
      <c r="Y619" s="751"/>
      <c r="Z619" s="751"/>
      <c r="AA619" s="551"/>
      <c r="AB619" s="500"/>
      <c r="AC619" s="495"/>
      <c r="AD619" s="508"/>
      <c r="AE619" s="551"/>
      <c r="AF619" s="551"/>
      <c r="AG619" s="508"/>
      <c r="AH619" s="495"/>
      <c r="AI619" s="551"/>
      <c r="AJ619" s="551"/>
      <c r="AK619" s="495"/>
      <c r="AL619" s="504"/>
      <c r="AM619" s="508"/>
      <c r="AN619" s="508"/>
      <c r="AO619" s="504"/>
      <c r="AP619" s="504"/>
      <c r="AQ619" s="551" t="n">
        <v>116</v>
      </c>
      <c r="AR619" s="508"/>
      <c r="AS619" s="495"/>
      <c r="AT619" s="508"/>
      <c r="AU619" s="752"/>
      <c r="AV619" s="500"/>
      <c r="AW619" s="757"/>
    </row>
    <row r="620" customFormat="false" ht="15.6" hidden="false" customHeight="false" outlineLevel="0" collapsed="false">
      <c r="A620" s="742" t="n">
        <v>44102</v>
      </c>
      <c r="B620" s="516"/>
      <c r="C620" s="404"/>
      <c r="D620" s="407"/>
      <c r="E620" s="406"/>
      <c r="F620" s="406"/>
      <c r="G620" s="688"/>
      <c r="H620" s="404"/>
      <c r="I620" s="405"/>
      <c r="J620" s="406"/>
      <c r="K620" s="406"/>
      <c r="L620" s="408"/>
      <c r="M620" s="408"/>
      <c r="N620" s="408"/>
      <c r="O620" s="409"/>
      <c r="P620" s="550"/>
      <c r="Q620" s="439"/>
      <c r="R620" s="406"/>
      <c r="S620" s="406"/>
      <c r="T620" s="406"/>
      <c r="U620" s="668"/>
      <c r="V620" s="451"/>
      <c r="W620" s="743"/>
      <c r="X620" s="451"/>
      <c r="Y620" s="743"/>
      <c r="Z620" s="743"/>
      <c r="AA620" s="744"/>
      <c r="AB620" s="451"/>
      <c r="AC620" s="440"/>
      <c r="AD620" s="465"/>
      <c r="AE620" s="550"/>
      <c r="AF620" s="550"/>
      <c r="AG620" s="465"/>
      <c r="AH620" s="440"/>
      <c r="AI620" s="744"/>
      <c r="AJ620" s="550"/>
      <c r="AK620" s="440"/>
      <c r="AL620" s="458"/>
      <c r="AM620" s="465"/>
      <c r="AN620" s="465"/>
      <c r="AO620" s="458"/>
      <c r="AP620" s="458"/>
      <c r="AQ620" s="550"/>
      <c r="AR620" s="745"/>
      <c r="AS620" s="596"/>
      <c r="AT620" s="745"/>
      <c r="AU620" s="746"/>
      <c r="AV620" s="451"/>
      <c r="AW620" s="756"/>
    </row>
    <row r="621" customFormat="false" ht="15.6" hidden="false" customHeight="false" outlineLevel="0" collapsed="false">
      <c r="A621" s="742" t="n">
        <v>44103</v>
      </c>
      <c r="B621" s="516"/>
      <c r="C621" s="404"/>
      <c r="D621" s="407"/>
      <c r="E621" s="406"/>
      <c r="F621" s="406"/>
      <c r="G621" s="688"/>
      <c r="H621" s="404"/>
      <c r="I621" s="405"/>
      <c r="J621" s="406"/>
      <c r="K621" s="406"/>
      <c r="L621" s="408"/>
      <c r="M621" s="408"/>
      <c r="N621" s="408"/>
      <c r="O621" s="409"/>
      <c r="P621" s="550"/>
      <c r="Q621" s="439"/>
      <c r="R621" s="406"/>
      <c r="S621" s="406"/>
      <c r="T621" s="406"/>
      <c r="U621" s="668"/>
      <c r="V621" s="451"/>
      <c r="W621" s="743"/>
      <c r="X621" s="451"/>
      <c r="Y621" s="743"/>
      <c r="Z621" s="743"/>
      <c r="AA621" s="744"/>
      <c r="AB621" s="451"/>
      <c r="AC621" s="440"/>
      <c r="AD621" s="465"/>
      <c r="AE621" s="550"/>
      <c r="AF621" s="550"/>
      <c r="AG621" s="465"/>
      <c r="AH621" s="440"/>
      <c r="AI621" s="744"/>
      <c r="AJ621" s="550"/>
      <c r="AK621" s="440"/>
      <c r="AL621" s="458"/>
      <c r="AM621" s="465"/>
      <c r="AN621" s="465"/>
      <c r="AO621" s="458"/>
      <c r="AP621" s="458"/>
      <c r="AQ621" s="550"/>
      <c r="AR621" s="745"/>
      <c r="AS621" s="596"/>
      <c r="AT621" s="745"/>
      <c r="AU621" s="746"/>
      <c r="AV621" s="451"/>
      <c r="AW621" s="756"/>
    </row>
    <row r="622" customFormat="false" ht="15.6" hidden="false" customHeight="false" outlineLevel="0" collapsed="false">
      <c r="A622" s="742" t="n">
        <v>44104</v>
      </c>
      <c r="B622" s="516"/>
      <c r="C622" s="404"/>
      <c r="D622" s="407"/>
      <c r="E622" s="406"/>
      <c r="F622" s="406"/>
      <c r="G622" s="688"/>
      <c r="H622" s="404"/>
      <c r="I622" s="405"/>
      <c r="J622" s="406"/>
      <c r="K622" s="406"/>
      <c r="L622" s="408"/>
      <c r="M622" s="408"/>
      <c r="N622" s="408"/>
      <c r="O622" s="409"/>
      <c r="P622" s="550"/>
      <c r="Q622" s="439"/>
      <c r="R622" s="406"/>
      <c r="S622" s="406"/>
      <c r="T622" s="406"/>
      <c r="U622" s="668"/>
      <c r="V622" s="451"/>
      <c r="W622" s="743"/>
      <c r="X622" s="451"/>
      <c r="Y622" s="743"/>
      <c r="Z622" s="743"/>
      <c r="AA622" s="744"/>
      <c r="AB622" s="451"/>
      <c r="AC622" s="440"/>
      <c r="AD622" s="465"/>
      <c r="AE622" s="550"/>
      <c r="AF622" s="550"/>
      <c r="AG622" s="465"/>
      <c r="AH622" s="440"/>
      <c r="AI622" s="744"/>
      <c r="AJ622" s="550"/>
      <c r="AK622" s="440"/>
      <c r="AL622" s="458"/>
      <c r="AM622" s="465"/>
      <c r="AN622" s="465"/>
      <c r="AO622" s="458"/>
      <c r="AP622" s="458"/>
      <c r="AQ622" s="550"/>
      <c r="AR622" s="745"/>
      <c r="AS622" s="596"/>
      <c r="AT622" s="745"/>
      <c r="AU622" s="746"/>
      <c r="AV622" s="451"/>
      <c r="AW622" s="756"/>
    </row>
    <row r="623" customFormat="false" ht="15.6" hidden="false" customHeight="false" outlineLevel="0" collapsed="false">
      <c r="A623" s="742" t="n">
        <v>44105</v>
      </c>
      <c r="B623" s="516" t="n">
        <v>960</v>
      </c>
      <c r="C623" s="404" t="n">
        <v>5.09</v>
      </c>
      <c r="D623" s="407" t="n">
        <f aca="false">E623/2.9</f>
        <v>2494.13793103448</v>
      </c>
      <c r="E623" s="406" t="n">
        <v>7233</v>
      </c>
      <c r="F623" s="406" t="n">
        <v>3348</v>
      </c>
      <c r="G623" s="688" t="n">
        <v>480</v>
      </c>
      <c r="H623" s="404"/>
      <c r="I623" s="405"/>
      <c r="J623" s="406"/>
      <c r="K623" s="406"/>
      <c r="L623" s="408"/>
      <c r="M623" s="408"/>
      <c r="N623" s="408"/>
      <c r="O623" s="409"/>
      <c r="P623" s="550"/>
      <c r="Q623" s="439"/>
      <c r="R623" s="406"/>
      <c r="S623" s="406"/>
      <c r="T623" s="406"/>
      <c r="U623" s="668"/>
      <c r="V623" s="451"/>
      <c r="W623" s="743" t="n">
        <f aca="false">G623+B623</f>
        <v>1440</v>
      </c>
      <c r="X623" s="451" t="n">
        <f aca="false">W623/$W$6</f>
        <v>0.576</v>
      </c>
      <c r="Y623" s="743" t="n">
        <f aca="false">Z623/2.9</f>
        <v>1662.75862068966</v>
      </c>
      <c r="Z623" s="743" t="n">
        <f aca="false">E623*B623/W623</f>
        <v>4822</v>
      </c>
      <c r="AA623" s="744" t="n">
        <f aca="false">B623*E623/1000</f>
        <v>6943.68</v>
      </c>
      <c r="AB623" s="451" t="n">
        <f aca="false">AA623/$AA$6</f>
        <v>0.308608</v>
      </c>
      <c r="AC623" s="440" t="n">
        <v>37</v>
      </c>
      <c r="AD623" s="465"/>
      <c r="AE623" s="550" t="n">
        <v>4790</v>
      </c>
      <c r="AF623" s="550" t="n">
        <v>4800</v>
      </c>
      <c r="AG623" s="465"/>
      <c r="AH623" s="440"/>
      <c r="AI623" s="744"/>
      <c r="AJ623" s="550"/>
      <c r="AK623" s="440"/>
      <c r="AL623" s="458"/>
      <c r="AM623" s="465"/>
      <c r="AN623" s="465"/>
      <c r="AO623" s="458"/>
      <c r="AP623" s="458"/>
      <c r="AQ623" s="550" t="n">
        <v>1343</v>
      </c>
      <c r="AR623" s="745"/>
      <c r="AS623" s="596" t="n">
        <f aca="false">4000/W623*24</f>
        <v>66.6666666666667</v>
      </c>
      <c r="AT623" s="745" t="n">
        <f aca="false">AA623/4000</f>
        <v>1.73592</v>
      </c>
      <c r="AU623" s="746" t="n">
        <f aca="false">AT623/$AT$6</f>
        <v>0.309985714285714</v>
      </c>
      <c r="AV623" s="451"/>
      <c r="AW623" s="756"/>
    </row>
    <row r="624" customFormat="false" ht="15.6" hidden="false" customHeight="false" outlineLevel="0" collapsed="false">
      <c r="A624" s="742" t="n">
        <v>44106</v>
      </c>
      <c r="B624" s="516" t="n">
        <v>960</v>
      </c>
      <c r="C624" s="404" t="n">
        <v>5.05</v>
      </c>
      <c r="D624" s="407" t="n">
        <f aca="false">E624/2.9</f>
        <v>2580</v>
      </c>
      <c r="E624" s="406" t="n">
        <v>7482</v>
      </c>
      <c r="F624" s="406" t="n">
        <v>3123</v>
      </c>
      <c r="G624" s="688" t="n">
        <v>480</v>
      </c>
      <c r="H624" s="404"/>
      <c r="I624" s="405"/>
      <c r="J624" s="406"/>
      <c r="K624" s="406"/>
      <c r="L624" s="408"/>
      <c r="M624" s="408"/>
      <c r="N624" s="408"/>
      <c r="O624" s="409"/>
      <c r="P624" s="550"/>
      <c r="Q624" s="439"/>
      <c r="R624" s="406"/>
      <c r="S624" s="406"/>
      <c r="T624" s="406"/>
      <c r="U624" s="668"/>
      <c r="V624" s="451"/>
      <c r="W624" s="743" t="n">
        <f aca="false">G624+B624</f>
        <v>1440</v>
      </c>
      <c r="X624" s="451" t="n">
        <f aca="false">W624/$W$6</f>
        <v>0.576</v>
      </c>
      <c r="Y624" s="743" t="n">
        <f aca="false">Z624/2.9</f>
        <v>1720</v>
      </c>
      <c r="Z624" s="743" t="n">
        <f aca="false">E624*B624/W624</f>
        <v>4988</v>
      </c>
      <c r="AA624" s="744" t="n">
        <f aca="false">B624*E624/1000</f>
        <v>7182.72</v>
      </c>
      <c r="AB624" s="451" t="n">
        <f aca="false">AA624/$AA$6</f>
        <v>0.319232</v>
      </c>
      <c r="AC624" s="440" t="n">
        <v>37</v>
      </c>
      <c r="AD624" s="465"/>
      <c r="AE624" s="550" t="n">
        <v>4766</v>
      </c>
      <c r="AF624" s="550" t="n">
        <v>4763</v>
      </c>
      <c r="AG624" s="465"/>
      <c r="AH624" s="440"/>
      <c r="AI624" s="744"/>
      <c r="AJ624" s="550"/>
      <c r="AK624" s="440"/>
      <c r="AL624" s="458"/>
      <c r="AM624" s="465"/>
      <c r="AN624" s="465"/>
      <c r="AO624" s="458"/>
      <c r="AP624" s="458"/>
      <c r="AQ624" s="550" t="n">
        <v>2061</v>
      </c>
      <c r="AR624" s="745"/>
      <c r="AS624" s="596" t="n">
        <f aca="false">4000/W624*24</f>
        <v>66.6666666666667</v>
      </c>
      <c r="AT624" s="745" t="n">
        <f aca="false">AA624/4000</f>
        <v>1.79568</v>
      </c>
      <c r="AU624" s="746" t="n">
        <f aca="false">AT624/$AT$6</f>
        <v>0.320657142857143</v>
      </c>
      <c r="AV624" s="451"/>
      <c r="AW624" s="756"/>
    </row>
    <row r="625" customFormat="false" ht="15.6" hidden="false" customHeight="false" outlineLevel="0" collapsed="false">
      <c r="A625" s="742" t="n">
        <v>44107</v>
      </c>
      <c r="B625" s="516" t="n">
        <v>960</v>
      </c>
      <c r="C625" s="404" t="n">
        <v>5.18</v>
      </c>
      <c r="D625" s="407" t="n">
        <f aca="false">E625/2.9</f>
        <v>2673.79310344828</v>
      </c>
      <c r="E625" s="406" t="n">
        <v>7754</v>
      </c>
      <c r="F625" s="406" t="n">
        <v>3435</v>
      </c>
      <c r="G625" s="688" t="n">
        <v>480</v>
      </c>
      <c r="H625" s="404"/>
      <c r="I625" s="405"/>
      <c r="J625" s="406"/>
      <c r="K625" s="406"/>
      <c r="L625" s="408"/>
      <c r="M625" s="408"/>
      <c r="N625" s="408"/>
      <c r="O625" s="409"/>
      <c r="P625" s="550"/>
      <c r="Q625" s="439"/>
      <c r="R625" s="406"/>
      <c r="S625" s="406"/>
      <c r="T625" s="406"/>
      <c r="U625" s="668"/>
      <c r="V625" s="451"/>
      <c r="W625" s="743" t="n">
        <f aca="false">G625+B625</f>
        <v>1440</v>
      </c>
      <c r="X625" s="451" t="n">
        <f aca="false">W625/$W$6</f>
        <v>0.576</v>
      </c>
      <c r="Y625" s="743" t="n">
        <f aca="false">Z625/2.9</f>
        <v>1782.52873563218</v>
      </c>
      <c r="Z625" s="743" t="n">
        <f aca="false">E625*B625/W625</f>
        <v>5169.33333333333</v>
      </c>
      <c r="AA625" s="744" t="n">
        <f aca="false">B625*E625/1000</f>
        <v>7443.84</v>
      </c>
      <c r="AB625" s="451" t="n">
        <f aca="false">AA625/$AA$6</f>
        <v>0.330837333333333</v>
      </c>
      <c r="AC625" s="440" t="n">
        <v>38</v>
      </c>
      <c r="AD625" s="465"/>
      <c r="AE625" s="550" t="n">
        <v>4836</v>
      </c>
      <c r="AF625" s="550" t="n">
        <v>4875</v>
      </c>
      <c r="AG625" s="465" t="n">
        <v>7.35</v>
      </c>
      <c r="AH625" s="440" t="n">
        <v>548</v>
      </c>
      <c r="AI625" s="744" t="n">
        <f aca="false">AH625*2.9</f>
        <v>1589.2</v>
      </c>
      <c r="AJ625" s="550" t="n">
        <v>5700</v>
      </c>
      <c r="AK625" s="440"/>
      <c r="AL625" s="458" t="n">
        <v>1.2</v>
      </c>
      <c r="AM625" s="465" t="n">
        <v>7.21</v>
      </c>
      <c r="AN625" s="465" t="n">
        <v>32.85</v>
      </c>
      <c r="AO625" s="458" t="n">
        <v>29</v>
      </c>
      <c r="AP625" s="458" t="n">
        <v>4.7</v>
      </c>
      <c r="AQ625" s="550" t="n">
        <v>2456</v>
      </c>
      <c r="AR625" s="745" t="n">
        <f aca="false">AQ625/(AA625*AW625)</f>
        <v>0.47639442354723</v>
      </c>
      <c r="AS625" s="596" t="n">
        <f aca="false">4000/W625*24</f>
        <v>66.6666666666667</v>
      </c>
      <c r="AT625" s="745" t="n">
        <f aca="false">AA625/4000</f>
        <v>1.86096</v>
      </c>
      <c r="AU625" s="746" t="n">
        <f aca="false">AT625/$AT$6</f>
        <v>0.332314285714286</v>
      </c>
      <c r="AV625" s="451" t="n">
        <f aca="false">1-AH625/Y625</f>
        <v>0.692571575960794</v>
      </c>
      <c r="AW625" s="756" t="n">
        <f aca="false">1-AI625/Z625</f>
        <v>0.692571575960794</v>
      </c>
    </row>
    <row r="626" customFormat="false" ht="15.6" hidden="false" customHeight="false" outlineLevel="0" collapsed="false">
      <c r="A626" s="749" t="n">
        <v>44108</v>
      </c>
      <c r="B626" s="487" t="n">
        <v>960</v>
      </c>
      <c r="C626" s="489" t="n">
        <v>5.04</v>
      </c>
      <c r="D626" s="750" t="n">
        <f aca="false">E626/2.9</f>
        <v>3100.34482758621</v>
      </c>
      <c r="E626" s="491" t="n">
        <v>8991</v>
      </c>
      <c r="F626" s="491" t="n">
        <v>2895</v>
      </c>
      <c r="G626" s="690" t="n">
        <v>480</v>
      </c>
      <c r="H626" s="489"/>
      <c r="I626" s="490"/>
      <c r="J626" s="491"/>
      <c r="K626" s="491"/>
      <c r="L626" s="492"/>
      <c r="M626" s="492"/>
      <c r="N626" s="492"/>
      <c r="O626" s="493"/>
      <c r="P626" s="551"/>
      <c r="Q626" s="494"/>
      <c r="R626" s="495"/>
      <c r="S626" s="491"/>
      <c r="T626" s="491"/>
      <c r="U626" s="678"/>
      <c r="V626" s="500"/>
      <c r="W626" s="751" t="n">
        <f aca="false">G626+B626</f>
        <v>1440</v>
      </c>
      <c r="X626" s="500" t="n">
        <f aca="false">W626/$W$6</f>
        <v>0.576</v>
      </c>
      <c r="Y626" s="751" t="n">
        <f aca="false">Z626/2.9</f>
        <v>2066.89655172414</v>
      </c>
      <c r="Z626" s="751" t="n">
        <f aca="false">E626*B626/W626</f>
        <v>5994</v>
      </c>
      <c r="AA626" s="551" t="n">
        <f aca="false">B626*E626/1000</f>
        <v>8631.36</v>
      </c>
      <c r="AB626" s="500" t="n">
        <f aca="false">AA626/$AA$6</f>
        <v>0.383616</v>
      </c>
      <c r="AC626" s="495" t="n">
        <v>38</v>
      </c>
      <c r="AD626" s="508"/>
      <c r="AE626" s="551" t="n">
        <v>4760</v>
      </c>
      <c r="AF626" s="551" t="n">
        <v>4790</v>
      </c>
      <c r="AG626" s="508" t="n">
        <v>7.27</v>
      </c>
      <c r="AH626" s="495" t="n">
        <v>557</v>
      </c>
      <c r="AI626" s="551" t="n">
        <f aca="false">AH626*2.9</f>
        <v>1615.3</v>
      </c>
      <c r="AJ626" s="551" t="n">
        <v>5370</v>
      </c>
      <c r="AK626" s="495"/>
      <c r="AL626" s="504" t="n">
        <v>0.9</v>
      </c>
      <c r="AM626" s="508" t="n">
        <v>4.64</v>
      </c>
      <c r="AN626" s="508" t="n">
        <v>34.15</v>
      </c>
      <c r="AO626" s="504" t="n">
        <v>26.1</v>
      </c>
      <c r="AP626" s="504" t="n">
        <v>4.5</v>
      </c>
      <c r="AQ626" s="551" t="n">
        <v>2652</v>
      </c>
      <c r="AR626" s="508" t="n">
        <f aca="false">AQ626/(AA626*AW626)</f>
        <v>0.420596676334681</v>
      </c>
      <c r="AS626" s="495" t="n">
        <f aca="false">4000/W626*24</f>
        <v>66.6666666666667</v>
      </c>
      <c r="AT626" s="508" t="n">
        <f aca="false">AA626/4000</f>
        <v>2.15784</v>
      </c>
      <c r="AU626" s="752" t="n">
        <f aca="false">AT626/$AT$6</f>
        <v>0.385328571428571</v>
      </c>
      <c r="AV626" s="500" t="n">
        <f aca="false">1-AH626/Y626</f>
        <v>0.730513847180514</v>
      </c>
      <c r="AW626" s="757" t="n">
        <f aca="false">1-AI626/Z626</f>
        <v>0.730513847180514</v>
      </c>
    </row>
    <row r="627" customFormat="false" ht="15.6" hidden="false" customHeight="false" outlineLevel="0" collapsed="false">
      <c r="A627" s="742" t="n">
        <v>44109</v>
      </c>
      <c r="B627" s="516" t="n">
        <v>1200</v>
      </c>
      <c r="C627" s="404" t="n">
        <v>5.34</v>
      </c>
      <c r="D627" s="407" t="n">
        <f aca="false">E627/2.9</f>
        <v>2934.13793103448</v>
      </c>
      <c r="E627" s="406" t="n">
        <v>8509</v>
      </c>
      <c r="F627" s="406" t="n">
        <v>3147</v>
      </c>
      <c r="G627" s="688" t="n">
        <v>480</v>
      </c>
      <c r="H627" s="404"/>
      <c r="I627" s="405"/>
      <c r="J627" s="406"/>
      <c r="K627" s="406"/>
      <c r="L627" s="408"/>
      <c r="M627" s="408"/>
      <c r="N627" s="408"/>
      <c r="O627" s="409"/>
      <c r="P627" s="550"/>
      <c r="Q627" s="439"/>
      <c r="R627" s="406"/>
      <c r="S627" s="406"/>
      <c r="T627" s="406"/>
      <c r="U627" s="668"/>
      <c r="V627" s="451"/>
      <c r="W627" s="743" t="n">
        <f aca="false">G627+B627</f>
        <v>1680</v>
      </c>
      <c r="X627" s="451" t="n">
        <f aca="false">W627/$W$6</f>
        <v>0.672</v>
      </c>
      <c r="Y627" s="743" t="n">
        <f aca="false">Z627/2.9</f>
        <v>2095.81280788177</v>
      </c>
      <c r="Z627" s="743" t="n">
        <f aca="false">E627*B627/W627</f>
        <v>6077.85714285714</v>
      </c>
      <c r="AA627" s="744" t="n">
        <f aca="false">B627*E627/1000</f>
        <v>10210.8</v>
      </c>
      <c r="AB627" s="451" t="n">
        <f aca="false">AA627/$AA$6</f>
        <v>0.453813333333333</v>
      </c>
      <c r="AC627" s="440" t="n">
        <v>38</v>
      </c>
      <c r="AD627" s="465"/>
      <c r="AE627" s="550" t="n">
        <v>4793</v>
      </c>
      <c r="AF627" s="550" t="n">
        <v>4787</v>
      </c>
      <c r="AG627" s="465" t="n">
        <v>7.46</v>
      </c>
      <c r="AH627" s="440" t="n">
        <v>703.5</v>
      </c>
      <c r="AI627" s="744" t="n">
        <f aca="false">AH627*2.9</f>
        <v>2040.15</v>
      </c>
      <c r="AJ627" s="550" t="n">
        <v>5480</v>
      </c>
      <c r="AK627" s="440"/>
      <c r="AL627" s="458" t="n">
        <v>0.9</v>
      </c>
      <c r="AM627" s="465" t="n">
        <v>4.82</v>
      </c>
      <c r="AN627" s="465" t="n">
        <v>34.38</v>
      </c>
      <c r="AO627" s="458" t="n">
        <v>21.7</v>
      </c>
      <c r="AP627" s="458" t="n">
        <v>5.2</v>
      </c>
      <c r="AQ627" s="550" t="n">
        <v>3286</v>
      </c>
      <c r="AR627" s="745" t="n">
        <f aca="false">AQ627/(AA627*AW627)</f>
        <v>0.484421557024643</v>
      </c>
      <c r="AS627" s="596" t="n">
        <f aca="false">4000/W627*24</f>
        <v>57.1428571428571</v>
      </c>
      <c r="AT627" s="745" t="n">
        <f aca="false">AA627/4000</f>
        <v>2.5527</v>
      </c>
      <c r="AU627" s="746" t="n">
        <f aca="false">AT627/$AT$6</f>
        <v>0.455839285714286</v>
      </c>
      <c r="AV627" s="451" t="n">
        <f aca="false">1-AH627/Y627</f>
        <v>0.664330708661417</v>
      </c>
      <c r="AW627" s="756" t="n">
        <f aca="false">1-AI627/Z627</f>
        <v>0.664330708661417</v>
      </c>
    </row>
    <row r="628" customFormat="false" ht="15.6" hidden="false" customHeight="false" outlineLevel="0" collapsed="false">
      <c r="A628" s="742" t="n">
        <v>44110</v>
      </c>
      <c r="B628" s="516" t="n">
        <v>1200</v>
      </c>
      <c r="C628" s="404" t="n">
        <v>5.21</v>
      </c>
      <c r="D628" s="407" t="n">
        <f aca="false">E628/2.9</f>
        <v>2673.44827586207</v>
      </c>
      <c r="E628" s="406" t="n">
        <v>7753</v>
      </c>
      <c r="F628" s="406" t="n">
        <v>3171</v>
      </c>
      <c r="G628" s="688" t="n">
        <v>480</v>
      </c>
      <c r="H628" s="404"/>
      <c r="I628" s="405"/>
      <c r="J628" s="406"/>
      <c r="K628" s="406"/>
      <c r="L628" s="408"/>
      <c r="M628" s="408"/>
      <c r="N628" s="408"/>
      <c r="O628" s="409"/>
      <c r="P628" s="550"/>
      <c r="Q628" s="439"/>
      <c r="R628" s="406"/>
      <c r="S628" s="406"/>
      <c r="T628" s="406"/>
      <c r="U628" s="668"/>
      <c r="V628" s="451"/>
      <c r="W628" s="743" t="n">
        <f aca="false">G628+B628</f>
        <v>1680</v>
      </c>
      <c r="X628" s="451" t="n">
        <f aca="false">W628/$W$6</f>
        <v>0.672</v>
      </c>
      <c r="Y628" s="743" t="n">
        <f aca="false">Z628/2.9</f>
        <v>1909.60591133005</v>
      </c>
      <c r="Z628" s="743" t="n">
        <f aca="false">E628*B628/W628</f>
        <v>5537.85714285714</v>
      </c>
      <c r="AA628" s="744" t="n">
        <f aca="false">B628*E628/1000</f>
        <v>9303.6</v>
      </c>
      <c r="AB628" s="451" t="n">
        <f aca="false">AA628/$AA$6</f>
        <v>0.413493333333333</v>
      </c>
      <c r="AC628" s="440" t="n">
        <v>37</v>
      </c>
      <c r="AD628" s="465"/>
      <c r="AE628" s="550" t="n">
        <v>4788</v>
      </c>
      <c r="AF628" s="550" t="n">
        <v>4752</v>
      </c>
      <c r="AG628" s="465" t="n">
        <v>7.47</v>
      </c>
      <c r="AH628" s="440" t="n">
        <v>807</v>
      </c>
      <c r="AI628" s="744" t="n">
        <f aca="false">AH628*2.9</f>
        <v>2340.3</v>
      </c>
      <c r="AJ628" s="550" t="n">
        <v>5270</v>
      </c>
      <c r="AK628" s="440"/>
      <c r="AL628" s="458" t="n">
        <v>2</v>
      </c>
      <c r="AM628" s="465" t="n">
        <v>5.52</v>
      </c>
      <c r="AN628" s="465" t="n">
        <v>34.43</v>
      </c>
      <c r="AO628" s="458" t="n">
        <v>16.6</v>
      </c>
      <c r="AP628" s="458" t="n">
        <v>3.8</v>
      </c>
      <c r="AQ628" s="550" t="n">
        <v>2620</v>
      </c>
      <c r="AR628" s="745" t="n">
        <f aca="false">AQ628/(AA628*AW628)</f>
        <v>0.487723515123897</v>
      </c>
      <c r="AS628" s="596" t="n">
        <f aca="false">4000/W628*24</f>
        <v>57.1428571428571</v>
      </c>
      <c r="AT628" s="745" t="n">
        <f aca="false">AA628/4000</f>
        <v>2.3259</v>
      </c>
      <c r="AU628" s="746" t="n">
        <f aca="false">AT628/$AT$6</f>
        <v>0.415339285714286</v>
      </c>
      <c r="AV628" s="451" t="n">
        <f aca="false">1-AH628/Y628</f>
        <v>0.577399716238875</v>
      </c>
      <c r="AW628" s="756" t="n">
        <f aca="false">1-AI628/Z628</f>
        <v>0.577399716238875</v>
      </c>
    </row>
    <row r="629" customFormat="false" ht="15.6" hidden="false" customHeight="false" outlineLevel="0" collapsed="false">
      <c r="A629" s="742" t="n">
        <v>44111</v>
      </c>
      <c r="B629" s="516" t="n">
        <v>1440</v>
      </c>
      <c r="C629" s="404" t="n">
        <v>5.15</v>
      </c>
      <c r="D629" s="407" t="n">
        <f aca="false">E629/2.9</f>
        <v>2466.55172413793</v>
      </c>
      <c r="E629" s="406" t="n">
        <v>7153</v>
      </c>
      <c r="F629" s="406" t="n">
        <v>3040</v>
      </c>
      <c r="G629" s="688" t="n">
        <v>480</v>
      </c>
      <c r="H629" s="404"/>
      <c r="I629" s="405"/>
      <c r="J629" s="406"/>
      <c r="K629" s="406"/>
      <c r="L629" s="408"/>
      <c r="M629" s="408"/>
      <c r="N629" s="408"/>
      <c r="O629" s="409"/>
      <c r="P629" s="550"/>
      <c r="Q629" s="439"/>
      <c r="R629" s="406"/>
      <c r="S629" s="406"/>
      <c r="T629" s="406"/>
      <c r="U629" s="668"/>
      <c r="V629" s="451"/>
      <c r="W629" s="743" t="n">
        <f aca="false">G629+B629</f>
        <v>1920</v>
      </c>
      <c r="X629" s="451" t="n">
        <f aca="false">W629/$W$6</f>
        <v>0.768</v>
      </c>
      <c r="Y629" s="743" t="n">
        <f aca="false">Z629/2.9</f>
        <v>1849.91379310345</v>
      </c>
      <c r="Z629" s="743" t="n">
        <f aca="false">E629*B629/W629</f>
        <v>5364.75</v>
      </c>
      <c r="AA629" s="744" t="n">
        <f aca="false">B629*E629/1000</f>
        <v>10300.32</v>
      </c>
      <c r="AB629" s="451" t="n">
        <f aca="false">AA629/$AA$6</f>
        <v>0.457792</v>
      </c>
      <c r="AC629" s="440" t="n">
        <v>37</v>
      </c>
      <c r="AD629" s="465"/>
      <c r="AE629" s="550" t="n">
        <v>4634</v>
      </c>
      <c r="AF629" s="550" t="n">
        <v>4635</v>
      </c>
      <c r="AG629" s="465" t="n">
        <v>7.32</v>
      </c>
      <c r="AH629" s="440" t="n">
        <v>829</v>
      </c>
      <c r="AI629" s="744" t="n">
        <f aca="false">AH629*2.9</f>
        <v>2404.1</v>
      </c>
      <c r="AJ629" s="550" t="n">
        <v>5300</v>
      </c>
      <c r="AK629" s="440"/>
      <c r="AL629" s="458" t="n">
        <v>1.3</v>
      </c>
      <c r="AM629" s="465" t="n">
        <v>6.25</v>
      </c>
      <c r="AN629" s="465" t="n">
        <v>32.75</v>
      </c>
      <c r="AO629" s="458" t="n">
        <v>13.6</v>
      </c>
      <c r="AP629" s="458" t="n">
        <v>3.3</v>
      </c>
      <c r="AQ629" s="550" t="n">
        <v>3010</v>
      </c>
      <c r="AR629" s="745" t="n">
        <f aca="false">AQ629/(AA629*AW629)</f>
        <v>0.529514915080585</v>
      </c>
      <c r="AS629" s="596" t="n">
        <f aca="false">4000/W629*24</f>
        <v>50</v>
      </c>
      <c r="AT629" s="745" t="n">
        <f aca="false">AA629/4000</f>
        <v>2.57508</v>
      </c>
      <c r="AU629" s="746" t="n">
        <f aca="false">AT629/$AT$6</f>
        <v>0.459835714285714</v>
      </c>
      <c r="AV629" s="451" t="n">
        <f aca="false">1-AH629/Y629</f>
        <v>0.551871009832704</v>
      </c>
      <c r="AW629" s="756" t="n">
        <f aca="false">1-AI629/Z629</f>
        <v>0.551871009832704</v>
      </c>
    </row>
    <row r="630" customFormat="false" ht="15.6" hidden="false" customHeight="false" outlineLevel="0" collapsed="false">
      <c r="A630" s="742" t="n">
        <v>44112</v>
      </c>
      <c r="B630" s="516" t="n">
        <v>1440</v>
      </c>
      <c r="C630" s="404" t="n">
        <v>5.24</v>
      </c>
      <c r="D630" s="407" t="n">
        <f aca="false">E630/2.9</f>
        <v>2722.41379310345</v>
      </c>
      <c r="E630" s="406" t="n">
        <v>7895</v>
      </c>
      <c r="F630" s="406" t="n">
        <v>3331</v>
      </c>
      <c r="G630" s="688" t="n">
        <v>480</v>
      </c>
      <c r="H630" s="404"/>
      <c r="I630" s="405"/>
      <c r="J630" s="406"/>
      <c r="K630" s="406"/>
      <c r="L630" s="408"/>
      <c r="M630" s="408"/>
      <c r="N630" s="408"/>
      <c r="O630" s="409"/>
      <c r="P630" s="550"/>
      <c r="Q630" s="439"/>
      <c r="R630" s="406"/>
      <c r="S630" s="406"/>
      <c r="T630" s="406"/>
      <c r="U630" s="668"/>
      <c r="V630" s="451"/>
      <c r="W630" s="743" t="n">
        <f aca="false">G630+B630</f>
        <v>1920</v>
      </c>
      <c r="X630" s="451" t="n">
        <f aca="false">W630/$W$6</f>
        <v>0.768</v>
      </c>
      <c r="Y630" s="743" t="n">
        <f aca="false">Z630/2.9</f>
        <v>2041.81034482759</v>
      </c>
      <c r="Z630" s="743" t="n">
        <f aca="false">E630*B630/W630</f>
        <v>5921.25</v>
      </c>
      <c r="AA630" s="744" t="n">
        <f aca="false">B630*E630/1000</f>
        <v>11368.8</v>
      </c>
      <c r="AB630" s="451" t="n">
        <f aca="false">AA630/$AA$6</f>
        <v>0.50528</v>
      </c>
      <c r="AC630" s="440" t="n">
        <v>38</v>
      </c>
      <c r="AD630" s="465"/>
      <c r="AE630" s="550" t="n">
        <v>4943</v>
      </c>
      <c r="AF630" s="550" t="n">
        <v>4964</v>
      </c>
      <c r="AG630" s="465" t="n">
        <v>7.15</v>
      </c>
      <c r="AH630" s="440" t="n">
        <v>790</v>
      </c>
      <c r="AI630" s="744" t="n">
        <f aca="false">AH630*2.9</f>
        <v>2291</v>
      </c>
      <c r="AJ630" s="550" t="n">
        <v>5360</v>
      </c>
      <c r="AK630" s="440"/>
      <c r="AL630" s="458" t="n">
        <v>1.1</v>
      </c>
      <c r="AM630" s="465" t="n">
        <v>7.36</v>
      </c>
      <c r="AN630" s="465" t="n">
        <v>34.54</v>
      </c>
      <c r="AO630" s="458" t="n">
        <v>12.1</v>
      </c>
      <c r="AP630" s="458" t="n">
        <v>3.7</v>
      </c>
      <c r="AQ630" s="550" t="n">
        <v>3814</v>
      </c>
      <c r="AR630" s="745" t="n">
        <f aca="false">AQ630/(AA630*AW630)</f>
        <v>0.54719601496683</v>
      </c>
      <c r="AS630" s="596" t="n">
        <f aca="false">4000/W630*24</f>
        <v>50</v>
      </c>
      <c r="AT630" s="745" t="n">
        <f aca="false">AA630/4000</f>
        <v>2.8422</v>
      </c>
      <c r="AU630" s="746" t="n">
        <f aca="false">AT630/$AT$6</f>
        <v>0.507535714285714</v>
      </c>
      <c r="AV630" s="451" t="n">
        <f aca="false">1-AH630/Y630</f>
        <v>0.613088452607135</v>
      </c>
      <c r="AW630" s="756" t="n">
        <f aca="false">1-AI630/Z630</f>
        <v>0.613088452607135</v>
      </c>
    </row>
    <row r="631" customFormat="false" ht="15.6" hidden="false" customHeight="false" outlineLevel="0" collapsed="false">
      <c r="A631" s="742" t="n">
        <v>44113</v>
      </c>
      <c r="B631" s="516" t="n">
        <v>1440</v>
      </c>
      <c r="C631" s="404" t="n">
        <v>5.23</v>
      </c>
      <c r="D631" s="407" t="n">
        <f aca="false">E631/2.9</f>
        <v>2771.72413793103</v>
      </c>
      <c r="E631" s="406" t="n">
        <v>8038</v>
      </c>
      <c r="F631" s="406" t="n">
        <v>2955</v>
      </c>
      <c r="G631" s="688" t="n">
        <v>480</v>
      </c>
      <c r="H631" s="404"/>
      <c r="I631" s="405"/>
      <c r="J631" s="406"/>
      <c r="K631" s="406"/>
      <c r="L631" s="408"/>
      <c r="M631" s="408"/>
      <c r="N631" s="408"/>
      <c r="O631" s="409"/>
      <c r="P631" s="550"/>
      <c r="Q631" s="439"/>
      <c r="R631" s="406"/>
      <c r="S631" s="406"/>
      <c r="T631" s="406"/>
      <c r="U631" s="668"/>
      <c r="V631" s="451"/>
      <c r="W631" s="743" t="n">
        <f aca="false">G631+B631</f>
        <v>1920</v>
      </c>
      <c r="X631" s="451" t="n">
        <f aca="false">W631/$W$6</f>
        <v>0.768</v>
      </c>
      <c r="Y631" s="743" t="n">
        <f aca="false">Z631/2.9</f>
        <v>2078.79310344828</v>
      </c>
      <c r="Z631" s="743" t="n">
        <f aca="false">E631*B631/W631</f>
        <v>6028.5</v>
      </c>
      <c r="AA631" s="744" t="n">
        <f aca="false">B631*E631/1000</f>
        <v>11574.72</v>
      </c>
      <c r="AB631" s="451" t="n">
        <f aca="false">AA631/$AA$6</f>
        <v>0.514432</v>
      </c>
      <c r="AC631" s="440" t="n">
        <v>38</v>
      </c>
      <c r="AD631" s="465"/>
      <c r="AE631" s="550" t="n">
        <v>4740</v>
      </c>
      <c r="AF631" s="550" t="n">
        <v>4768</v>
      </c>
      <c r="AG631" s="465" t="n">
        <v>7.23</v>
      </c>
      <c r="AH631" s="440" t="n">
        <v>706</v>
      </c>
      <c r="AI631" s="744" t="n">
        <f aca="false">AH631*2.9</f>
        <v>2047.4</v>
      </c>
      <c r="AJ631" s="550" t="n">
        <v>5320</v>
      </c>
      <c r="AK631" s="440"/>
      <c r="AL631" s="458" t="n">
        <v>1</v>
      </c>
      <c r="AM631" s="465" t="n">
        <v>6.75</v>
      </c>
      <c r="AN631" s="465" t="n">
        <v>34.4</v>
      </c>
      <c r="AO631" s="458" t="n">
        <v>11.6</v>
      </c>
      <c r="AP631" s="458" t="n">
        <v>3.3</v>
      </c>
      <c r="AQ631" s="550" t="n">
        <v>2766</v>
      </c>
      <c r="AR631" s="745" t="n">
        <f aca="false">AQ631/(AA631*AW631)</f>
        <v>0.361866067167366</v>
      </c>
      <c r="AS631" s="596" t="n">
        <f aca="false">4000/W631*24</f>
        <v>50</v>
      </c>
      <c r="AT631" s="745" t="n">
        <f aca="false">AA631/4000</f>
        <v>2.89368</v>
      </c>
      <c r="AU631" s="746" t="n">
        <f aca="false">AT631/$AT$6</f>
        <v>0.516728571428571</v>
      </c>
      <c r="AV631" s="451" t="n">
        <f aca="false">1-AH631/Y631</f>
        <v>0.660379862320644</v>
      </c>
      <c r="AW631" s="756" t="n">
        <f aca="false">1-AI631/Z631</f>
        <v>0.660379862320644</v>
      </c>
    </row>
    <row r="632" customFormat="false" ht="15.6" hidden="false" customHeight="false" outlineLevel="0" collapsed="false">
      <c r="A632" s="742" t="n">
        <v>44114</v>
      </c>
      <c r="B632" s="516" t="n">
        <v>1440</v>
      </c>
      <c r="C632" s="404" t="n">
        <v>5.25</v>
      </c>
      <c r="D632" s="407" t="n">
        <f aca="false">E632/2.9</f>
        <v>2658.96551724138</v>
      </c>
      <c r="E632" s="406" t="n">
        <v>7711</v>
      </c>
      <c r="F632" s="406" t="n">
        <v>2886</v>
      </c>
      <c r="G632" s="688" t="n">
        <v>480</v>
      </c>
      <c r="H632" s="404"/>
      <c r="I632" s="405"/>
      <c r="J632" s="406"/>
      <c r="K632" s="406"/>
      <c r="L632" s="408"/>
      <c r="M632" s="408"/>
      <c r="N632" s="408"/>
      <c r="O632" s="409"/>
      <c r="P632" s="550"/>
      <c r="Q632" s="439"/>
      <c r="R632" s="406"/>
      <c r="S632" s="406"/>
      <c r="T632" s="406"/>
      <c r="U632" s="668"/>
      <c r="V632" s="451"/>
      <c r="W632" s="743" t="n">
        <f aca="false">G632+B632</f>
        <v>1920</v>
      </c>
      <c r="X632" s="451" t="n">
        <f aca="false">W632/$W$6</f>
        <v>0.768</v>
      </c>
      <c r="Y632" s="743" t="n">
        <f aca="false">Z632/2.9</f>
        <v>1994.22413793103</v>
      </c>
      <c r="Z632" s="743" t="n">
        <f aca="false">E632*B632/W632</f>
        <v>5783.25</v>
      </c>
      <c r="AA632" s="744" t="n">
        <f aca="false">B632*E632/1000</f>
        <v>11103.84</v>
      </c>
      <c r="AB632" s="451" t="n">
        <f aca="false">AA632/$AA$6</f>
        <v>0.493504</v>
      </c>
      <c r="AC632" s="440" t="n">
        <v>37</v>
      </c>
      <c r="AD632" s="465"/>
      <c r="AE632" s="550" t="n">
        <v>4821</v>
      </c>
      <c r="AF632" s="550" t="n">
        <v>4860</v>
      </c>
      <c r="AG632" s="465" t="n">
        <v>7.32</v>
      </c>
      <c r="AH632" s="440" t="n">
        <v>703</v>
      </c>
      <c r="AI632" s="744" t="n">
        <f aca="false">AH632*2.9</f>
        <v>2038.7</v>
      </c>
      <c r="AJ632" s="550" t="n">
        <v>5180</v>
      </c>
      <c r="AK632" s="440"/>
      <c r="AL632" s="458" t="n">
        <v>0.6</v>
      </c>
      <c r="AM632" s="465" t="n">
        <v>6.62</v>
      </c>
      <c r="AN632" s="465" t="n">
        <v>33.9</v>
      </c>
      <c r="AO632" s="458" t="n">
        <v>9.1</v>
      </c>
      <c r="AP632" s="458" t="n">
        <v>3.1</v>
      </c>
      <c r="AQ632" s="550" t="n">
        <v>3936</v>
      </c>
      <c r="AR632" s="745" t="n">
        <f aca="false">AQ632/(AA632*AW632)</f>
        <v>0.547462311893285</v>
      </c>
      <c r="AS632" s="596" t="n">
        <f aca="false">4000/W632*24</f>
        <v>50</v>
      </c>
      <c r="AT632" s="745" t="n">
        <f aca="false">AA632/4000</f>
        <v>2.77596</v>
      </c>
      <c r="AU632" s="746" t="n">
        <f aca="false">AT632/$AT$6</f>
        <v>0.495707142857143</v>
      </c>
      <c r="AV632" s="451" t="n">
        <f aca="false">1-AH632/Y632</f>
        <v>0.647481952189513</v>
      </c>
      <c r="AW632" s="756" t="n">
        <f aca="false">1-AI632/Z632</f>
        <v>0.647481952189513</v>
      </c>
    </row>
    <row r="633" customFormat="false" ht="15.6" hidden="false" customHeight="false" outlineLevel="0" collapsed="false">
      <c r="A633" s="749" t="n">
        <v>44115</v>
      </c>
      <c r="B633" s="487" t="n">
        <v>1440</v>
      </c>
      <c r="C633" s="489" t="n">
        <v>5.38</v>
      </c>
      <c r="D633" s="750" t="n">
        <f aca="false">E633/2.9</f>
        <v>3299.31034482759</v>
      </c>
      <c r="E633" s="491" t="n">
        <v>9568</v>
      </c>
      <c r="F633" s="491" t="n">
        <v>3915</v>
      </c>
      <c r="G633" s="690" t="n">
        <v>480</v>
      </c>
      <c r="H633" s="489"/>
      <c r="I633" s="490"/>
      <c r="J633" s="491"/>
      <c r="K633" s="491"/>
      <c r="L633" s="492"/>
      <c r="M633" s="492"/>
      <c r="N633" s="492"/>
      <c r="O633" s="493"/>
      <c r="P633" s="551"/>
      <c r="Q633" s="494"/>
      <c r="R633" s="495"/>
      <c r="S633" s="491"/>
      <c r="T633" s="491"/>
      <c r="U633" s="678"/>
      <c r="V633" s="500"/>
      <c r="W633" s="751" t="n">
        <f aca="false">G633+B633</f>
        <v>1920</v>
      </c>
      <c r="X633" s="500" t="n">
        <f aca="false">W633/$W$6</f>
        <v>0.768</v>
      </c>
      <c r="Y633" s="751" t="n">
        <f aca="false">Z633/2.9</f>
        <v>2474.48275862069</v>
      </c>
      <c r="Z633" s="751" t="n">
        <f aca="false">E633*B633/W633</f>
        <v>7176</v>
      </c>
      <c r="AA633" s="551" t="n">
        <f aca="false">B633*E633/1000</f>
        <v>13777.92</v>
      </c>
      <c r="AB633" s="500" t="n">
        <f aca="false">AA633/$AA$6</f>
        <v>0.612352</v>
      </c>
      <c r="AC633" s="495" t="n">
        <v>37</v>
      </c>
      <c r="AD633" s="508"/>
      <c r="AE633" s="551" t="n">
        <v>4639</v>
      </c>
      <c r="AF633" s="551" t="n">
        <v>4659</v>
      </c>
      <c r="AG633" s="508" t="n">
        <v>7.27</v>
      </c>
      <c r="AH633" s="495" t="n">
        <v>696</v>
      </c>
      <c r="AI633" s="551" t="n">
        <f aca="false">AH633*2.9</f>
        <v>2018.4</v>
      </c>
      <c r="AJ633" s="551" t="n">
        <v>5440</v>
      </c>
      <c r="AK633" s="495"/>
      <c r="AL633" s="504" t="n">
        <v>0.8</v>
      </c>
      <c r="AM633" s="508" t="n">
        <v>6.49</v>
      </c>
      <c r="AN633" s="508" t="n">
        <v>36.43</v>
      </c>
      <c r="AO633" s="504" t="n">
        <v>7.7</v>
      </c>
      <c r="AP633" s="504" t="n">
        <v>3.3</v>
      </c>
      <c r="AQ633" s="551" t="n">
        <v>3533</v>
      </c>
      <c r="AR633" s="508" t="n">
        <f aca="false">AQ633/(AA633*AW633)</f>
        <v>0.356775276614446</v>
      </c>
      <c r="AS633" s="495" t="n">
        <f aca="false">4000/W633*24</f>
        <v>50</v>
      </c>
      <c r="AT633" s="508" t="n">
        <f aca="false">AA633/4000</f>
        <v>3.44448</v>
      </c>
      <c r="AU633" s="752" t="n">
        <f aca="false">AT633/$AT$6</f>
        <v>0.615085714285714</v>
      </c>
      <c r="AV633" s="500" t="n">
        <f aca="false">1-AH633/Y633</f>
        <v>0.718729096989967</v>
      </c>
      <c r="AW633" s="757" t="n">
        <f aca="false">1-AI633/Z633</f>
        <v>0.718729096989967</v>
      </c>
    </row>
    <row r="634" customFormat="false" ht="15.6" hidden="false" customHeight="false" outlineLevel="0" collapsed="false">
      <c r="A634" s="742" t="n">
        <v>44116</v>
      </c>
      <c r="B634" s="516" t="n">
        <v>1440</v>
      </c>
      <c r="C634" s="404" t="n">
        <v>5.3</v>
      </c>
      <c r="D634" s="407" t="n">
        <f aca="false">E634/2.9</f>
        <v>2995.1724137931</v>
      </c>
      <c r="E634" s="406" t="n">
        <v>8686</v>
      </c>
      <c r="F634" s="406" t="n">
        <v>3598</v>
      </c>
      <c r="G634" s="688" t="n">
        <v>480</v>
      </c>
      <c r="H634" s="404"/>
      <c r="I634" s="405"/>
      <c r="J634" s="406"/>
      <c r="K634" s="406"/>
      <c r="L634" s="408"/>
      <c r="M634" s="408"/>
      <c r="N634" s="408"/>
      <c r="O634" s="409"/>
      <c r="P634" s="550"/>
      <c r="Q634" s="439"/>
      <c r="R634" s="406"/>
      <c r="S634" s="406"/>
      <c r="T634" s="406"/>
      <c r="U634" s="668"/>
      <c r="V634" s="451"/>
      <c r="W634" s="743" t="n">
        <f aca="false">G634+B634</f>
        <v>1920</v>
      </c>
      <c r="X634" s="451" t="n">
        <f aca="false">W634/$W$6</f>
        <v>0.768</v>
      </c>
      <c r="Y634" s="743" t="n">
        <f aca="false">Z634/2.9</f>
        <v>2246.37931034483</v>
      </c>
      <c r="Z634" s="743" t="n">
        <f aca="false">E634*B634/W634</f>
        <v>6514.5</v>
      </c>
      <c r="AA634" s="744" t="n">
        <f aca="false">B634*E634/1000</f>
        <v>12507.84</v>
      </c>
      <c r="AB634" s="451" t="n">
        <f aca="false">AA634/$AA$6</f>
        <v>0.555904</v>
      </c>
      <c r="AC634" s="440" t="n">
        <v>37</v>
      </c>
      <c r="AD634" s="465"/>
      <c r="AE634" s="550" t="n">
        <v>4920</v>
      </c>
      <c r="AF634" s="550" t="n">
        <v>4914</v>
      </c>
      <c r="AG634" s="465" t="n">
        <v>7.39</v>
      </c>
      <c r="AH634" s="440" t="n">
        <v>753</v>
      </c>
      <c r="AI634" s="744" t="n">
        <f aca="false">AH634*2.9</f>
        <v>2183.7</v>
      </c>
      <c r="AJ634" s="550" t="n">
        <v>5610</v>
      </c>
      <c r="AK634" s="440"/>
      <c r="AL634" s="458" t="n">
        <v>0.1</v>
      </c>
      <c r="AM634" s="465" t="n">
        <v>7.6</v>
      </c>
      <c r="AN634" s="465" t="n">
        <v>37.44</v>
      </c>
      <c r="AO634" s="458" t="n">
        <v>6.6</v>
      </c>
      <c r="AP634" s="458" t="n">
        <v>3</v>
      </c>
      <c r="AQ634" s="550" t="n">
        <v>4272</v>
      </c>
      <c r="AR634" s="745" t="n">
        <f aca="false">AQ634/(AA634*AW634)</f>
        <v>0.513761891567378</v>
      </c>
      <c r="AS634" s="596" t="n">
        <f aca="false">4000/W634*24</f>
        <v>50</v>
      </c>
      <c r="AT634" s="745" t="n">
        <f aca="false">AA634/4000</f>
        <v>3.12696</v>
      </c>
      <c r="AU634" s="746" t="n">
        <f aca="false">AT634/$AT$6</f>
        <v>0.558385714285714</v>
      </c>
      <c r="AV634" s="451" t="n">
        <f aca="false">1-AH634/Y634</f>
        <v>0.66479392125259</v>
      </c>
      <c r="AW634" s="756" t="n">
        <f aca="false">1-AI634/Z634</f>
        <v>0.66479392125259</v>
      </c>
    </row>
    <row r="635" customFormat="false" ht="15.6" hidden="false" customHeight="false" outlineLevel="0" collapsed="false">
      <c r="A635" s="742" t="n">
        <v>44117</v>
      </c>
      <c r="B635" s="516" t="n">
        <v>1440</v>
      </c>
      <c r="C635" s="404" t="n">
        <v>5.5</v>
      </c>
      <c r="D635" s="407" t="n">
        <f aca="false">E635/2.9</f>
        <v>3191.03448275862</v>
      </c>
      <c r="E635" s="406" t="n">
        <v>9254</v>
      </c>
      <c r="F635" s="406" t="n">
        <v>3599</v>
      </c>
      <c r="G635" s="688" t="n">
        <v>480</v>
      </c>
      <c r="H635" s="404"/>
      <c r="I635" s="405"/>
      <c r="J635" s="406"/>
      <c r="K635" s="406"/>
      <c r="L635" s="408"/>
      <c r="M635" s="408"/>
      <c r="N635" s="408"/>
      <c r="O635" s="409"/>
      <c r="P635" s="550"/>
      <c r="Q635" s="439"/>
      <c r="R635" s="406"/>
      <c r="S635" s="406"/>
      <c r="T635" s="406"/>
      <c r="U635" s="668"/>
      <c r="V635" s="451"/>
      <c r="W635" s="743" t="n">
        <f aca="false">G635+B635</f>
        <v>1920</v>
      </c>
      <c r="X635" s="451" t="n">
        <f aca="false">W635/$W$6</f>
        <v>0.768</v>
      </c>
      <c r="Y635" s="743" t="n">
        <f aca="false">Z635/2.9</f>
        <v>2393.27586206897</v>
      </c>
      <c r="Z635" s="743" t="n">
        <f aca="false">E635*B635/W635</f>
        <v>6940.5</v>
      </c>
      <c r="AA635" s="744" t="n">
        <f aca="false">B635*E635/1000</f>
        <v>13325.76</v>
      </c>
      <c r="AB635" s="451" t="n">
        <f aca="false">AA635/$AA$6</f>
        <v>0.592256</v>
      </c>
      <c r="AC635" s="440" t="n">
        <v>37</v>
      </c>
      <c r="AD635" s="465"/>
      <c r="AE635" s="550" t="n">
        <v>4711</v>
      </c>
      <c r="AF635" s="550" t="n">
        <v>4713</v>
      </c>
      <c r="AG635" s="465" t="n">
        <v>7.31</v>
      </c>
      <c r="AH635" s="440" t="n">
        <v>795</v>
      </c>
      <c r="AI635" s="744" t="n">
        <f aca="false">AH635*2.9</f>
        <v>2305.5</v>
      </c>
      <c r="AJ635" s="550" t="n">
        <v>5630</v>
      </c>
      <c r="AK635" s="440"/>
      <c r="AL635" s="458" t="n">
        <v>0.6</v>
      </c>
      <c r="AM635" s="465" t="n">
        <v>8.02</v>
      </c>
      <c r="AN635" s="465" t="n">
        <v>36.84</v>
      </c>
      <c r="AO635" s="458" t="n">
        <v>7.5</v>
      </c>
      <c r="AP635" s="458" t="n">
        <v>3</v>
      </c>
      <c r="AQ635" s="550" t="n">
        <v>4662</v>
      </c>
      <c r="AR635" s="745" t="n">
        <f aca="false">AQ635/(AA635*AW635)</f>
        <v>0.523867313915858</v>
      </c>
      <c r="AS635" s="596" t="n">
        <f aca="false">4000/W635*24</f>
        <v>50</v>
      </c>
      <c r="AT635" s="745" t="n">
        <f aca="false">AA635/4000</f>
        <v>3.33144</v>
      </c>
      <c r="AU635" s="746" t="n">
        <f aca="false">AT635/$AT$6</f>
        <v>0.5949</v>
      </c>
      <c r="AV635" s="451" t="n">
        <f aca="false">1-AH635/Y635</f>
        <v>0.667819321374541</v>
      </c>
      <c r="AW635" s="756" t="n">
        <f aca="false">1-AI635/Z635</f>
        <v>0.667819321374541</v>
      </c>
    </row>
    <row r="636" customFormat="false" ht="15.6" hidden="false" customHeight="false" outlineLevel="0" collapsed="false">
      <c r="A636" s="742" t="n">
        <v>44118</v>
      </c>
      <c r="B636" s="516" t="n">
        <v>1440</v>
      </c>
      <c r="C636" s="404" t="n">
        <v>5.18</v>
      </c>
      <c r="D636" s="407" t="n">
        <f aca="false">E636/2.9</f>
        <v>3049.65517241379</v>
      </c>
      <c r="E636" s="406" t="n">
        <v>8844</v>
      </c>
      <c r="F636" s="406" t="n">
        <v>3100</v>
      </c>
      <c r="G636" s="688" t="n">
        <v>480</v>
      </c>
      <c r="H636" s="404"/>
      <c r="I636" s="405"/>
      <c r="J636" s="406"/>
      <c r="K636" s="406"/>
      <c r="L636" s="408"/>
      <c r="M636" s="408"/>
      <c r="N636" s="408"/>
      <c r="O636" s="409"/>
      <c r="P636" s="550"/>
      <c r="Q636" s="439"/>
      <c r="R636" s="406"/>
      <c r="S636" s="406"/>
      <c r="T636" s="406"/>
      <c r="U636" s="668"/>
      <c r="V636" s="451"/>
      <c r="W636" s="743" t="n">
        <f aca="false">G636+B636</f>
        <v>1920</v>
      </c>
      <c r="X636" s="451" t="n">
        <f aca="false">W636/$W$6</f>
        <v>0.768</v>
      </c>
      <c r="Y636" s="743" t="n">
        <f aca="false">Z636/2.9</f>
        <v>2287.24137931035</v>
      </c>
      <c r="Z636" s="743" t="n">
        <f aca="false">E636*B636/W636</f>
        <v>6633</v>
      </c>
      <c r="AA636" s="744" t="n">
        <f aca="false">B636*E636/1000</f>
        <v>12735.36</v>
      </c>
      <c r="AB636" s="451" t="n">
        <f aca="false">AA636/$AA$6</f>
        <v>0.566016</v>
      </c>
      <c r="AC636" s="440" t="n">
        <v>37</v>
      </c>
      <c r="AD636" s="465"/>
      <c r="AE636" s="550" t="n">
        <v>4821</v>
      </c>
      <c r="AF636" s="550" t="n">
        <v>4829</v>
      </c>
      <c r="AG636" s="465" t="n">
        <v>7.43</v>
      </c>
      <c r="AH636" s="440" t="n">
        <v>821</v>
      </c>
      <c r="AI636" s="744" t="n">
        <f aca="false">AH636*2.9</f>
        <v>2380.9</v>
      </c>
      <c r="AJ636" s="550" t="n">
        <v>5830</v>
      </c>
      <c r="AK636" s="440"/>
      <c r="AL636" s="458" t="n">
        <v>0.6</v>
      </c>
      <c r="AM636" s="465" t="n">
        <v>9.15</v>
      </c>
      <c r="AN636" s="465" t="n">
        <v>37.81</v>
      </c>
      <c r="AO636" s="458" t="n">
        <v>5.6</v>
      </c>
      <c r="AP636" s="458" t="n">
        <v>3.2</v>
      </c>
      <c r="AQ636" s="550" t="n">
        <v>4452</v>
      </c>
      <c r="AR636" s="745" t="n">
        <f aca="false">AQ636/(AA636*AW636)</f>
        <v>0.545318783659839</v>
      </c>
      <c r="AS636" s="596" t="n">
        <f aca="false">4000/W636*24</f>
        <v>50</v>
      </c>
      <c r="AT636" s="745" t="n">
        <f aca="false">AA636/4000</f>
        <v>3.18384</v>
      </c>
      <c r="AU636" s="746" t="n">
        <f aca="false">AT636/$AT$6</f>
        <v>0.568542857142857</v>
      </c>
      <c r="AV636" s="451" t="n">
        <f aca="false">1-AH636/Y636</f>
        <v>0.641052314186643</v>
      </c>
      <c r="AW636" s="756" t="n">
        <f aca="false">1-AI636/Z636</f>
        <v>0.641052314186643</v>
      </c>
    </row>
    <row r="637" customFormat="false" ht="15.6" hidden="false" customHeight="false" outlineLevel="0" collapsed="false">
      <c r="A637" s="742" t="n">
        <v>44119</v>
      </c>
      <c r="B637" s="516" t="n">
        <v>1440</v>
      </c>
      <c r="C637" s="404" t="n">
        <v>5.32</v>
      </c>
      <c r="D637" s="407" t="n">
        <f aca="false">E637/2.9</f>
        <v>3410</v>
      </c>
      <c r="E637" s="406" t="n">
        <v>9889</v>
      </c>
      <c r="F637" s="406" t="n">
        <v>3708</v>
      </c>
      <c r="G637" s="688" t="n">
        <v>480</v>
      </c>
      <c r="H637" s="404"/>
      <c r="I637" s="405"/>
      <c r="J637" s="406"/>
      <c r="K637" s="406"/>
      <c r="L637" s="408"/>
      <c r="M637" s="408"/>
      <c r="N637" s="408"/>
      <c r="O637" s="409"/>
      <c r="P637" s="550"/>
      <c r="Q637" s="439"/>
      <c r="R637" s="406"/>
      <c r="S637" s="406"/>
      <c r="T637" s="406"/>
      <c r="U637" s="668"/>
      <c r="V637" s="451"/>
      <c r="W637" s="743" t="n">
        <f aca="false">G637+B637</f>
        <v>1920</v>
      </c>
      <c r="X637" s="451" t="n">
        <f aca="false">W637/$W$6</f>
        <v>0.768</v>
      </c>
      <c r="Y637" s="743" t="n">
        <f aca="false">Z637/2.9</f>
        <v>2557.5</v>
      </c>
      <c r="Z637" s="743" t="n">
        <f aca="false">E637*B637/W637</f>
        <v>7416.75</v>
      </c>
      <c r="AA637" s="744" t="n">
        <f aca="false">B637*E637/1000</f>
        <v>14240.16</v>
      </c>
      <c r="AB637" s="451" t="n">
        <f aca="false">AA637/$AA$6</f>
        <v>0.632896</v>
      </c>
      <c r="AC637" s="440" t="n">
        <v>37</v>
      </c>
      <c r="AD637" s="465"/>
      <c r="AE637" s="550" t="n">
        <v>4607</v>
      </c>
      <c r="AF637" s="550" t="n">
        <v>4604</v>
      </c>
      <c r="AG637" s="465" t="n">
        <v>7.4</v>
      </c>
      <c r="AH637" s="440" t="n">
        <v>833</v>
      </c>
      <c r="AI637" s="744" t="n">
        <f aca="false">AH637*2.9</f>
        <v>2415.7</v>
      </c>
      <c r="AJ637" s="550" t="n">
        <v>5860</v>
      </c>
      <c r="AK637" s="440"/>
      <c r="AL637" s="458" t="n">
        <v>0.3</v>
      </c>
      <c r="AM637" s="465" t="n">
        <v>10.07</v>
      </c>
      <c r="AN637" s="465" t="n">
        <v>35.82</v>
      </c>
      <c r="AO637" s="458" t="n">
        <v>7.9</v>
      </c>
      <c r="AP637" s="458" t="n">
        <v>3.2</v>
      </c>
      <c r="AQ637" s="550" t="n">
        <v>5178</v>
      </c>
      <c r="AR637" s="745" t="n">
        <f aca="false">AQ637/(AA637*AW637)</f>
        <v>0.539261755031443</v>
      </c>
      <c r="AS637" s="596" t="n">
        <f aca="false">4000/W637*24</f>
        <v>50</v>
      </c>
      <c r="AT637" s="745" t="n">
        <f aca="false">AA637/4000</f>
        <v>3.56004</v>
      </c>
      <c r="AU637" s="746" t="n">
        <f aca="false">AT637/$AT$6</f>
        <v>0.635721428571429</v>
      </c>
      <c r="AV637" s="451" t="n">
        <f aca="false">1-AH637/Y637</f>
        <v>0.674291300097752</v>
      </c>
      <c r="AW637" s="756" t="n">
        <f aca="false">1-AI637/Z637</f>
        <v>0.674291300097752</v>
      </c>
    </row>
    <row r="638" customFormat="false" ht="15.6" hidden="false" customHeight="false" outlineLevel="0" collapsed="false">
      <c r="A638" s="742" t="n">
        <v>44120</v>
      </c>
      <c r="B638" s="516" t="n">
        <v>1440</v>
      </c>
      <c r="C638" s="404" t="n">
        <v>5.48</v>
      </c>
      <c r="D638" s="407" t="n">
        <f aca="false">E638/2.9</f>
        <v>3195.1724137931</v>
      </c>
      <c r="E638" s="406" t="n">
        <v>9266</v>
      </c>
      <c r="F638" s="406" t="n">
        <v>3948</v>
      </c>
      <c r="G638" s="688" t="n">
        <v>480</v>
      </c>
      <c r="H638" s="404"/>
      <c r="I638" s="405"/>
      <c r="J638" s="406"/>
      <c r="K638" s="406"/>
      <c r="L638" s="408"/>
      <c r="M638" s="408"/>
      <c r="N638" s="408"/>
      <c r="O638" s="409"/>
      <c r="P638" s="550"/>
      <c r="Q638" s="439"/>
      <c r="R638" s="406"/>
      <c r="S638" s="406"/>
      <c r="T638" s="406"/>
      <c r="U638" s="668"/>
      <c r="V638" s="451"/>
      <c r="W638" s="743" t="n">
        <f aca="false">G638+B638</f>
        <v>1920</v>
      </c>
      <c r="X638" s="451" t="n">
        <f aca="false">W638/$W$6</f>
        <v>0.768</v>
      </c>
      <c r="Y638" s="743" t="n">
        <f aca="false">Z638/2.9</f>
        <v>2396.37931034483</v>
      </c>
      <c r="Z638" s="743" t="n">
        <f aca="false">E638*B638/W638</f>
        <v>6949.5</v>
      </c>
      <c r="AA638" s="744" t="n">
        <f aca="false">B638*E638/1000</f>
        <v>13343.04</v>
      </c>
      <c r="AB638" s="451" t="n">
        <f aca="false">AA638/$AA$6</f>
        <v>0.593024</v>
      </c>
      <c r="AC638" s="440" t="n">
        <v>38</v>
      </c>
      <c r="AD638" s="465"/>
      <c r="AE638" s="550" t="n">
        <v>4934</v>
      </c>
      <c r="AF638" s="550" t="n">
        <v>4908</v>
      </c>
      <c r="AG638" s="465" t="n">
        <v>7.24</v>
      </c>
      <c r="AH638" s="440" t="n">
        <v>807</v>
      </c>
      <c r="AI638" s="744" t="n">
        <f aca="false">AH638*2.9</f>
        <v>2340.3</v>
      </c>
      <c r="AJ638" s="550" t="n">
        <v>6080</v>
      </c>
      <c r="AK638" s="440"/>
      <c r="AL638" s="458" t="n">
        <v>1.1</v>
      </c>
      <c r="AM638" s="465" t="n">
        <v>9.27</v>
      </c>
      <c r="AN638" s="465" t="n">
        <v>37.31</v>
      </c>
      <c r="AO638" s="458" t="n">
        <v>7.4</v>
      </c>
      <c r="AP638" s="458" t="n">
        <v>3.1</v>
      </c>
      <c r="AQ638" s="550" t="n">
        <v>5834</v>
      </c>
      <c r="AR638" s="745" t="n">
        <f aca="false">AQ638/(AA638*AW638)</f>
        <v>0.659234068095693</v>
      </c>
      <c r="AS638" s="596" t="n">
        <f aca="false">4000/W638*24</f>
        <v>50</v>
      </c>
      <c r="AT638" s="745" t="n">
        <f aca="false">AA638/4000</f>
        <v>3.33576</v>
      </c>
      <c r="AU638" s="746" t="n">
        <f aca="false">AT638/$AT$6</f>
        <v>0.595671428571429</v>
      </c>
      <c r="AV638" s="451" t="n">
        <f aca="false">1-AH638/Y638</f>
        <v>0.663241959853227</v>
      </c>
      <c r="AW638" s="756" t="n">
        <f aca="false">1-AI638/Z638</f>
        <v>0.663241959853227</v>
      </c>
    </row>
    <row r="639" customFormat="false" ht="15.6" hidden="false" customHeight="false" outlineLevel="0" collapsed="false">
      <c r="A639" s="742" t="n">
        <v>44121</v>
      </c>
      <c r="B639" s="516" t="n">
        <v>1440</v>
      </c>
      <c r="C639" s="404" t="n">
        <v>5.47</v>
      </c>
      <c r="D639" s="407" t="n">
        <f aca="false">E639/2.9</f>
        <v>3330</v>
      </c>
      <c r="E639" s="406" t="n">
        <v>9657</v>
      </c>
      <c r="F639" s="406" t="n">
        <v>3681</v>
      </c>
      <c r="G639" s="688" t="n">
        <v>480</v>
      </c>
      <c r="H639" s="404"/>
      <c r="I639" s="405"/>
      <c r="J639" s="406"/>
      <c r="K639" s="406"/>
      <c r="L639" s="408"/>
      <c r="M639" s="408"/>
      <c r="N639" s="408"/>
      <c r="O639" s="409"/>
      <c r="P639" s="550"/>
      <c r="Q639" s="439"/>
      <c r="R639" s="406"/>
      <c r="S639" s="406"/>
      <c r="T639" s="406"/>
      <c r="U639" s="668"/>
      <c r="V639" s="451"/>
      <c r="W639" s="743" t="n">
        <f aca="false">G639+B639</f>
        <v>1920</v>
      </c>
      <c r="X639" s="451" t="n">
        <f aca="false">W639/$W$6</f>
        <v>0.768</v>
      </c>
      <c r="Y639" s="743" t="n">
        <f aca="false">Z639/2.9</f>
        <v>2497.5</v>
      </c>
      <c r="Z639" s="743" t="n">
        <f aca="false">E639*B639/W639</f>
        <v>7242.75</v>
      </c>
      <c r="AA639" s="744" t="n">
        <f aca="false">B639*E639/1000</f>
        <v>13906.08</v>
      </c>
      <c r="AB639" s="451" t="n">
        <f aca="false">AA639/$AA$6</f>
        <v>0.618048</v>
      </c>
      <c r="AC639" s="440" t="n">
        <v>37</v>
      </c>
      <c r="AD639" s="465"/>
      <c r="AE639" s="550" t="n">
        <v>4784</v>
      </c>
      <c r="AF639" s="550" t="n">
        <v>4781</v>
      </c>
      <c r="AG639" s="465" t="n">
        <v>7.41</v>
      </c>
      <c r="AH639" s="440" t="n">
        <v>807</v>
      </c>
      <c r="AI639" s="744" t="n">
        <f aca="false">AH639*2.9</f>
        <v>2340.3</v>
      </c>
      <c r="AJ639" s="550" t="n">
        <v>5910</v>
      </c>
      <c r="AK639" s="440"/>
      <c r="AL639" s="458" t="n">
        <v>1</v>
      </c>
      <c r="AM639" s="465" t="n">
        <v>8.21</v>
      </c>
      <c r="AN639" s="465" t="n">
        <v>40.12</v>
      </c>
      <c r="AO639" s="458" t="n">
        <v>10.7</v>
      </c>
      <c r="AP639" s="458" t="n">
        <v>3.3</v>
      </c>
      <c r="AQ639" s="550" t="n">
        <v>4004</v>
      </c>
      <c r="AR639" s="745" t="n">
        <f aca="false">AQ639/(AA639*AW639)</f>
        <v>0.425382546821827</v>
      </c>
      <c r="AS639" s="596" t="n">
        <f aca="false">4000/W639*24</f>
        <v>50</v>
      </c>
      <c r="AT639" s="745" t="n">
        <f aca="false">AA639/4000</f>
        <v>3.47652</v>
      </c>
      <c r="AU639" s="746" t="n">
        <f aca="false">AT639/$AT$6</f>
        <v>0.620807142857143</v>
      </c>
      <c r="AV639" s="451" t="n">
        <f aca="false">1-AH639/Y639</f>
        <v>0.676876876876877</v>
      </c>
      <c r="AW639" s="756" t="n">
        <f aca="false">1-AI639/Z639</f>
        <v>0.676876876876877</v>
      </c>
    </row>
    <row r="640" customFormat="false" ht="15.6" hidden="false" customHeight="false" outlineLevel="0" collapsed="false">
      <c r="A640" s="749" t="n">
        <v>44122</v>
      </c>
      <c r="B640" s="487" t="n">
        <v>1440</v>
      </c>
      <c r="C640" s="489" t="n">
        <v>5.18</v>
      </c>
      <c r="D640" s="750" t="n">
        <f aca="false">E640/2.9</f>
        <v>2779.65517241379</v>
      </c>
      <c r="E640" s="491" t="n">
        <v>8061</v>
      </c>
      <c r="F640" s="491" t="n">
        <v>2922</v>
      </c>
      <c r="G640" s="690" t="n">
        <v>480</v>
      </c>
      <c r="H640" s="489"/>
      <c r="I640" s="490"/>
      <c r="J640" s="491"/>
      <c r="K640" s="491"/>
      <c r="L640" s="492"/>
      <c r="M640" s="492"/>
      <c r="N640" s="492"/>
      <c r="O640" s="493"/>
      <c r="P640" s="551"/>
      <c r="Q640" s="494"/>
      <c r="R640" s="495"/>
      <c r="S640" s="491"/>
      <c r="T640" s="491"/>
      <c r="U640" s="678"/>
      <c r="V640" s="500"/>
      <c r="W640" s="751" t="n">
        <f aca="false">G640+B640</f>
        <v>1920</v>
      </c>
      <c r="X640" s="500" t="n">
        <f aca="false">W640/$W$6</f>
        <v>0.768</v>
      </c>
      <c r="Y640" s="751" t="n">
        <f aca="false">Z640/2.9</f>
        <v>2084.74137931034</v>
      </c>
      <c r="Z640" s="751" t="n">
        <f aca="false">E640*B640/W640</f>
        <v>6045.75</v>
      </c>
      <c r="AA640" s="551" t="n">
        <f aca="false">B640*E640/1000</f>
        <v>11607.84</v>
      </c>
      <c r="AB640" s="500" t="n">
        <f aca="false">AA640/$AA$6</f>
        <v>0.515904</v>
      </c>
      <c r="AC640" s="495" t="n">
        <v>37</v>
      </c>
      <c r="AD640" s="508"/>
      <c r="AE640" s="551" t="n">
        <v>4805</v>
      </c>
      <c r="AF640" s="551" t="n">
        <v>4815</v>
      </c>
      <c r="AG640" s="508" t="n">
        <v>7.37</v>
      </c>
      <c r="AH640" s="495" t="n">
        <v>739</v>
      </c>
      <c r="AI640" s="551" t="n">
        <f aca="false">AH640*2.9</f>
        <v>2143.1</v>
      </c>
      <c r="AJ640" s="551" t="n">
        <v>5680</v>
      </c>
      <c r="AK640" s="495"/>
      <c r="AL640" s="504" t="n">
        <v>0.3</v>
      </c>
      <c r="AM640" s="508" t="n">
        <v>8.02</v>
      </c>
      <c r="AN640" s="508" t="n">
        <v>39.94</v>
      </c>
      <c r="AO640" s="504" t="n">
        <v>10.3</v>
      </c>
      <c r="AP640" s="504" t="n">
        <v>3.3</v>
      </c>
      <c r="AQ640" s="551" t="n">
        <v>4039</v>
      </c>
      <c r="AR640" s="508" t="n">
        <f aca="false">AQ640/(AA640*AW640)</f>
        <v>0.539030103476697</v>
      </c>
      <c r="AS640" s="495" t="n">
        <f aca="false">4000/W640*24</f>
        <v>50</v>
      </c>
      <c r="AT640" s="508" t="n">
        <f aca="false">AA640/4000</f>
        <v>2.90196</v>
      </c>
      <c r="AU640" s="752" t="n">
        <f aca="false">AT640/$AT$6</f>
        <v>0.518207142857143</v>
      </c>
      <c r="AV640" s="500" t="n">
        <f aca="false">1-AH640/Y640</f>
        <v>0.645519579870157</v>
      </c>
      <c r="AW640" s="757" t="n">
        <f aca="false">1-AI640/Z640</f>
        <v>0.645519579870157</v>
      </c>
    </row>
    <row r="641" customFormat="false" ht="15.6" hidden="false" customHeight="false" outlineLevel="0" collapsed="false">
      <c r="A641" s="742" t="n">
        <v>44123</v>
      </c>
      <c r="B641" s="516" t="n">
        <v>1440</v>
      </c>
      <c r="C641" s="404" t="n">
        <v>5.43</v>
      </c>
      <c r="D641" s="407" t="n">
        <f aca="false">E641/2.9</f>
        <v>2882.75862068966</v>
      </c>
      <c r="E641" s="406" t="n">
        <v>8360</v>
      </c>
      <c r="F641" s="406" t="n">
        <v>3065</v>
      </c>
      <c r="G641" s="688" t="n">
        <v>480</v>
      </c>
      <c r="H641" s="404"/>
      <c r="I641" s="405"/>
      <c r="J641" s="406"/>
      <c r="K641" s="406"/>
      <c r="L641" s="408"/>
      <c r="M641" s="408"/>
      <c r="N641" s="408"/>
      <c r="O641" s="409"/>
      <c r="P641" s="550"/>
      <c r="Q641" s="439"/>
      <c r="R641" s="406"/>
      <c r="S641" s="406"/>
      <c r="T641" s="406"/>
      <c r="U641" s="668"/>
      <c r="V641" s="451"/>
      <c r="W641" s="743" t="n">
        <f aca="false">G641+B641</f>
        <v>1920</v>
      </c>
      <c r="X641" s="451" t="n">
        <f aca="false">W641/$W$6</f>
        <v>0.768</v>
      </c>
      <c r="Y641" s="743" t="n">
        <f aca="false">Z641/2.9</f>
        <v>2162.06896551724</v>
      </c>
      <c r="Z641" s="743" t="n">
        <f aca="false">E641*B641/W641</f>
        <v>6270</v>
      </c>
      <c r="AA641" s="744" t="n">
        <f aca="false">B641*E641/1000</f>
        <v>12038.4</v>
      </c>
      <c r="AB641" s="451" t="n">
        <f aca="false">AA641/$AA$6</f>
        <v>0.53504</v>
      </c>
      <c r="AC641" s="440" t="n">
        <v>37</v>
      </c>
      <c r="AD641" s="465"/>
      <c r="AE641" s="550" t="n">
        <v>4645</v>
      </c>
      <c r="AF641" s="550" t="n">
        <v>4638</v>
      </c>
      <c r="AG641" s="465" t="n">
        <v>7.36</v>
      </c>
      <c r="AH641" s="440" t="n">
        <v>682</v>
      </c>
      <c r="AI641" s="744" t="n">
        <f aca="false">AH641*3</f>
        <v>2046</v>
      </c>
      <c r="AJ641" s="550" t="n">
        <v>5680</v>
      </c>
      <c r="AK641" s="440"/>
      <c r="AL641" s="458" t="n">
        <v>0.6</v>
      </c>
      <c r="AM641" s="465" t="n">
        <v>6.63</v>
      </c>
      <c r="AN641" s="465" t="n">
        <v>38.86</v>
      </c>
      <c r="AO641" s="458" t="n">
        <v>11</v>
      </c>
      <c r="AP641" s="458" t="n">
        <v>2.8</v>
      </c>
      <c r="AQ641" s="550" t="n">
        <v>4514</v>
      </c>
      <c r="AR641" s="745" t="n">
        <f aca="false">AQ641/(AA641*AW641)</f>
        <v>0.556591303661616</v>
      </c>
      <c r="AS641" s="596" t="n">
        <f aca="false">4000/W641*24</f>
        <v>50</v>
      </c>
      <c r="AT641" s="745" t="n">
        <f aca="false">AA641/4000</f>
        <v>3.0096</v>
      </c>
      <c r="AU641" s="746" t="n">
        <f aca="false">AT641/$AT$6</f>
        <v>0.537428571428571</v>
      </c>
      <c r="AV641" s="451" t="n">
        <f aca="false">1-AH641/Y641</f>
        <v>0.684561403508772</v>
      </c>
      <c r="AW641" s="756" t="n">
        <f aca="false">1-AI641/Z641</f>
        <v>0.673684210526316</v>
      </c>
    </row>
    <row r="642" customFormat="false" ht="15.6" hidden="false" customHeight="false" outlineLevel="0" collapsed="false">
      <c r="A642" s="742" t="n">
        <v>44124</v>
      </c>
      <c r="B642" s="516" t="n">
        <v>1440</v>
      </c>
      <c r="C642" s="404" t="n">
        <v>5.75</v>
      </c>
      <c r="D642" s="407" t="n">
        <f aca="false">E642/2.9</f>
        <v>3013.79310344828</v>
      </c>
      <c r="E642" s="406" t="n">
        <v>8740</v>
      </c>
      <c r="F642" s="406" t="n">
        <v>3775</v>
      </c>
      <c r="G642" s="688" t="n">
        <v>480</v>
      </c>
      <c r="H642" s="404"/>
      <c r="I642" s="405"/>
      <c r="J642" s="406"/>
      <c r="K642" s="406"/>
      <c r="L642" s="408"/>
      <c r="M642" s="408"/>
      <c r="N642" s="408"/>
      <c r="O642" s="409"/>
      <c r="P642" s="550"/>
      <c r="Q642" s="439"/>
      <c r="R642" s="406"/>
      <c r="S642" s="406"/>
      <c r="T642" s="406"/>
      <c r="U642" s="668"/>
      <c r="V642" s="451"/>
      <c r="W642" s="743" t="n">
        <f aca="false">G642+B642</f>
        <v>1920</v>
      </c>
      <c r="X642" s="451" t="n">
        <f aca="false">W642/$W$6</f>
        <v>0.768</v>
      </c>
      <c r="Y642" s="743" t="n">
        <f aca="false">Z642/2.9</f>
        <v>2260.34482758621</v>
      </c>
      <c r="Z642" s="743" t="n">
        <f aca="false">E642*B642/W642</f>
        <v>6555</v>
      </c>
      <c r="AA642" s="744" t="n">
        <f aca="false">B642*E642/1000</f>
        <v>12585.6</v>
      </c>
      <c r="AB642" s="451" t="n">
        <f aca="false">AA642/$AA$6</f>
        <v>0.55936</v>
      </c>
      <c r="AC642" s="440" t="n">
        <v>38</v>
      </c>
      <c r="AD642" s="465"/>
      <c r="AE642" s="550" t="n">
        <v>4931</v>
      </c>
      <c r="AF642" s="550" t="n">
        <v>4943</v>
      </c>
      <c r="AG642" s="465" t="n">
        <v>7.36</v>
      </c>
      <c r="AH642" s="440" t="n">
        <v>661</v>
      </c>
      <c r="AI642" s="744" t="n">
        <f aca="false">AH642*3</f>
        <v>1983</v>
      </c>
      <c r="AJ642" s="550" t="n">
        <v>5750</v>
      </c>
      <c r="AK642" s="440"/>
      <c r="AL642" s="458" t="n">
        <v>1</v>
      </c>
      <c r="AM642" s="465" t="n">
        <v>5.85</v>
      </c>
      <c r="AN642" s="465" t="n">
        <v>38.58</v>
      </c>
      <c r="AO642" s="458" t="n">
        <v>8</v>
      </c>
      <c r="AP642" s="458" t="n">
        <v>2.5</v>
      </c>
      <c r="AQ642" s="550" t="n">
        <v>4780</v>
      </c>
      <c r="AR642" s="745" t="n">
        <f aca="false">AQ642/(AA642*AW642)</f>
        <v>0.54452828813065</v>
      </c>
      <c r="AS642" s="596" t="n">
        <f aca="false">4000/W642*24</f>
        <v>50</v>
      </c>
      <c r="AT642" s="745" t="n">
        <f aca="false">AA642/4000</f>
        <v>3.1464</v>
      </c>
      <c r="AU642" s="746" t="n">
        <f aca="false">AT642/$AT$6</f>
        <v>0.561857142857143</v>
      </c>
      <c r="AV642" s="451" t="n">
        <f aca="false">1-AH642/Y642</f>
        <v>0.707566742944317</v>
      </c>
      <c r="AW642" s="756" t="n">
        <f aca="false">1-AI642/Z642</f>
        <v>0.697482837528604</v>
      </c>
    </row>
    <row r="643" customFormat="false" ht="15.6" hidden="false" customHeight="false" outlineLevel="0" collapsed="false">
      <c r="A643" s="742" t="n">
        <v>44125</v>
      </c>
      <c r="B643" s="516" t="n">
        <v>1440</v>
      </c>
      <c r="C643" s="404" t="n">
        <v>5.51</v>
      </c>
      <c r="D643" s="407" t="n">
        <f aca="false">E643/2.9</f>
        <v>3350.34482758621</v>
      </c>
      <c r="E643" s="406" t="n">
        <v>9716</v>
      </c>
      <c r="F643" s="406" t="n">
        <v>3699</v>
      </c>
      <c r="G643" s="688" t="n">
        <v>480</v>
      </c>
      <c r="H643" s="404"/>
      <c r="I643" s="405"/>
      <c r="J643" s="406"/>
      <c r="K643" s="406"/>
      <c r="L643" s="408"/>
      <c r="M643" s="408"/>
      <c r="N643" s="408"/>
      <c r="O643" s="409"/>
      <c r="P643" s="550"/>
      <c r="Q643" s="439"/>
      <c r="R643" s="406"/>
      <c r="S643" s="406"/>
      <c r="T643" s="406"/>
      <c r="U643" s="668"/>
      <c r="V643" s="451"/>
      <c r="W643" s="743" t="n">
        <f aca="false">G643+B643</f>
        <v>1920</v>
      </c>
      <c r="X643" s="451" t="n">
        <f aca="false">W643/$W$6</f>
        <v>0.768</v>
      </c>
      <c r="Y643" s="743" t="n">
        <f aca="false">Z643/2.9</f>
        <v>2512.75862068966</v>
      </c>
      <c r="Z643" s="743" t="n">
        <f aca="false">E643*B643/W643</f>
        <v>7287</v>
      </c>
      <c r="AA643" s="744" t="n">
        <f aca="false">B643*E643/1000</f>
        <v>13991.04</v>
      </c>
      <c r="AB643" s="451" t="n">
        <f aca="false">AA643/$AA$6</f>
        <v>0.621824</v>
      </c>
      <c r="AC643" s="440" t="n">
        <v>37</v>
      </c>
      <c r="AD643" s="465"/>
      <c r="AE643" s="550" t="n">
        <v>4666</v>
      </c>
      <c r="AF643" s="550" t="n">
        <v>4661</v>
      </c>
      <c r="AG643" s="465" t="n">
        <v>7.44</v>
      </c>
      <c r="AH643" s="440" t="n">
        <v>663</v>
      </c>
      <c r="AI643" s="744" t="n">
        <f aca="false">AH643*3</f>
        <v>1989</v>
      </c>
      <c r="AJ643" s="550" t="n">
        <v>5850</v>
      </c>
      <c r="AK643" s="440"/>
      <c r="AL643" s="458" t="n">
        <v>0.5</v>
      </c>
      <c r="AM643" s="465" t="n">
        <v>5.24</v>
      </c>
      <c r="AN643" s="465" t="n">
        <v>40.31</v>
      </c>
      <c r="AO643" s="458" t="n">
        <v>12</v>
      </c>
      <c r="AP643" s="458" t="n">
        <v>3.6</v>
      </c>
      <c r="AQ643" s="550" t="n">
        <v>5633</v>
      </c>
      <c r="AR643" s="745" t="n">
        <f aca="false">AQ643/(AA643*AW643)</f>
        <v>0.553766358374229</v>
      </c>
      <c r="AS643" s="596" t="n">
        <f aca="false">4000/W643*24</f>
        <v>50</v>
      </c>
      <c r="AT643" s="745" t="n">
        <f aca="false">AA643/4000</f>
        <v>3.49776</v>
      </c>
      <c r="AU643" s="746" t="n">
        <f aca="false">AT643/$AT$6</f>
        <v>0.6246</v>
      </c>
      <c r="AV643" s="451" t="n">
        <f aca="false">1-AH643/Y643</f>
        <v>0.736146562371346</v>
      </c>
      <c r="AW643" s="756" t="n">
        <f aca="false">1-AI643/Z643</f>
        <v>0.727048167970358</v>
      </c>
    </row>
    <row r="644" customFormat="false" ht="15.6" hidden="false" customHeight="false" outlineLevel="0" collapsed="false">
      <c r="A644" s="742" t="n">
        <v>44126</v>
      </c>
      <c r="B644" s="516" t="n">
        <v>1680</v>
      </c>
      <c r="C644" s="404" t="n">
        <v>5.13</v>
      </c>
      <c r="D644" s="407" t="n">
        <f aca="false">E644/2.9</f>
        <v>2920</v>
      </c>
      <c r="E644" s="406" t="n">
        <v>8468</v>
      </c>
      <c r="F644" s="406" t="n">
        <v>3032</v>
      </c>
      <c r="G644" s="688" t="n">
        <v>480</v>
      </c>
      <c r="H644" s="404"/>
      <c r="I644" s="405"/>
      <c r="J644" s="406"/>
      <c r="K644" s="406"/>
      <c r="L644" s="408"/>
      <c r="M644" s="408"/>
      <c r="N644" s="408"/>
      <c r="O644" s="409"/>
      <c r="P644" s="550"/>
      <c r="Q644" s="439"/>
      <c r="R644" s="406"/>
      <c r="S644" s="406"/>
      <c r="T644" s="406"/>
      <c r="U644" s="668"/>
      <c r="V644" s="451"/>
      <c r="W644" s="743" t="n">
        <f aca="false">G644+B644</f>
        <v>2160</v>
      </c>
      <c r="X644" s="451" t="n">
        <f aca="false">W644/$W$6</f>
        <v>0.864</v>
      </c>
      <c r="Y644" s="743" t="n">
        <f aca="false">Z644/2.9</f>
        <v>2271.11111111111</v>
      </c>
      <c r="Z644" s="743" t="n">
        <f aca="false">E644*B644/W644</f>
        <v>6586.22222222222</v>
      </c>
      <c r="AA644" s="744" t="n">
        <f aca="false">B644*E644/1000</f>
        <v>14226.24</v>
      </c>
      <c r="AB644" s="451" t="n">
        <f aca="false">AA644/$AA$6</f>
        <v>0.632277333333333</v>
      </c>
      <c r="AC644" s="440" t="n">
        <v>37</v>
      </c>
      <c r="AD644" s="465"/>
      <c r="AE644" s="550" t="n">
        <v>4846</v>
      </c>
      <c r="AF644" s="550" t="n">
        <v>4830</v>
      </c>
      <c r="AG644" s="465" t="n">
        <v>7.49</v>
      </c>
      <c r="AH644" s="440" t="n">
        <v>651</v>
      </c>
      <c r="AI644" s="744" t="n">
        <f aca="false">AH644*3</f>
        <v>1953</v>
      </c>
      <c r="AJ644" s="550" t="n">
        <v>5780</v>
      </c>
      <c r="AK644" s="440"/>
      <c r="AL644" s="458" t="n">
        <v>0.8</v>
      </c>
      <c r="AM644" s="465" t="n">
        <v>5</v>
      </c>
      <c r="AN644" s="465" t="n">
        <v>40.92</v>
      </c>
      <c r="AO644" s="458" t="n">
        <v>9.1</v>
      </c>
      <c r="AP644" s="458" t="n">
        <v>3</v>
      </c>
      <c r="AQ644" s="550" t="n">
        <v>5066</v>
      </c>
      <c r="AR644" s="745" t="n">
        <f aca="false">AQ644/(AA644*AW644)</f>
        <v>0.506207183225817</v>
      </c>
      <c r="AS644" s="596" t="n">
        <f aca="false">4000/W644*24</f>
        <v>44.4444444444444</v>
      </c>
      <c r="AT644" s="745" t="n">
        <f aca="false">AA644/4000</f>
        <v>3.55656</v>
      </c>
      <c r="AU644" s="746" t="n">
        <f aca="false">AT644/$AT$6</f>
        <v>0.6351</v>
      </c>
      <c r="AV644" s="451" t="n">
        <f aca="false">1-AH644/Y644</f>
        <v>0.713356164383562</v>
      </c>
      <c r="AW644" s="756" t="n">
        <f aca="false">1-AI644/Z644</f>
        <v>0.703471894189891</v>
      </c>
    </row>
    <row r="645" customFormat="false" ht="15.6" hidden="false" customHeight="false" outlineLevel="0" collapsed="false">
      <c r="A645" s="742" t="n">
        <v>44127</v>
      </c>
      <c r="B645" s="516" t="n">
        <v>1680</v>
      </c>
      <c r="C645" s="404" t="n">
        <v>5.06</v>
      </c>
      <c r="D645" s="407" t="n">
        <f aca="false">E645/2.9</f>
        <v>2806.20689655172</v>
      </c>
      <c r="E645" s="406" t="n">
        <v>8138</v>
      </c>
      <c r="F645" s="406" t="n">
        <v>3218</v>
      </c>
      <c r="G645" s="688" t="n">
        <v>480</v>
      </c>
      <c r="H645" s="404"/>
      <c r="I645" s="405"/>
      <c r="J645" s="406"/>
      <c r="K645" s="406"/>
      <c r="L645" s="408"/>
      <c r="M645" s="408"/>
      <c r="N645" s="408"/>
      <c r="O645" s="409"/>
      <c r="P645" s="550"/>
      <c r="Q645" s="439"/>
      <c r="R645" s="406"/>
      <c r="S645" s="406"/>
      <c r="T645" s="406"/>
      <c r="U645" s="668"/>
      <c r="V645" s="451"/>
      <c r="W645" s="743" t="n">
        <f aca="false">G645+B645</f>
        <v>2160</v>
      </c>
      <c r="X645" s="451" t="n">
        <f aca="false">W645/$W$6</f>
        <v>0.864</v>
      </c>
      <c r="Y645" s="743" t="n">
        <f aca="false">Z645/2.9</f>
        <v>2182.60536398467</v>
      </c>
      <c r="Z645" s="743" t="n">
        <f aca="false">E645*B645/W645</f>
        <v>6329.55555555556</v>
      </c>
      <c r="AA645" s="744" t="n">
        <f aca="false">B645*E645/1000</f>
        <v>13671.84</v>
      </c>
      <c r="AB645" s="451" t="n">
        <f aca="false">AA645/$AA$6</f>
        <v>0.607637333333333</v>
      </c>
      <c r="AC645" s="440" t="n">
        <v>37</v>
      </c>
      <c r="AD645" s="465"/>
      <c r="AE645" s="550" t="n">
        <v>4666</v>
      </c>
      <c r="AF645" s="550" t="n">
        <v>4698</v>
      </c>
      <c r="AG645" s="465" t="n">
        <v>7</v>
      </c>
      <c r="AH645" s="440" t="n">
        <v>604</v>
      </c>
      <c r="AI645" s="744" t="n">
        <f aca="false">AH645*3</f>
        <v>1812</v>
      </c>
      <c r="AJ645" s="550" t="n">
        <v>5330</v>
      </c>
      <c r="AK645" s="440"/>
      <c r="AL645" s="458" t="n">
        <v>0.5</v>
      </c>
      <c r="AM645" s="465" t="n">
        <v>4.46</v>
      </c>
      <c r="AN645" s="465" t="n">
        <v>37.46</v>
      </c>
      <c r="AO645" s="458" t="n">
        <v>9.1</v>
      </c>
      <c r="AP645" s="458" t="n">
        <v>2.7</v>
      </c>
      <c r="AQ645" s="550" t="n">
        <v>4518</v>
      </c>
      <c r="AR645" s="745" t="n">
        <f aca="false">AQ645/(AA645*AW645)</f>
        <v>0.46300851001033</v>
      </c>
      <c r="AS645" s="596" t="n">
        <f aca="false">4000/W645*24</f>
        <v>44.4444444444444</v>
      </c>
      <c r="AT645" s="745" t="n">
        <f aca="false">AA645/4000</f>
        <v>3.41796</v>
      </c>
      <c r="AU645" s="746" t="n">
        <f aca="false">AT645/$AT$6</f>
        <v>0.61035</v>
      </c>
      <c r="AV645" s="451" t="n">
        <f aca="false">1-AH645/Y645</f>
        <v>0.72326650984798</v>
      </c>
      <c r="AW645" s="756" t="n">
        <f aca="false">1-AI645/Z645</f>
        <v>0.713723975704806</v>
      </c>
    </row>
    <row r="646" customFormat="false" ht="15.6" hidden="false" customHeight="false" outlineLevel="0" collapsed="false">
      <c r="A646" s="742" t="n">
        <v>44128</v>
      </c>
      <c r="B646" s="516" t="n">
        <v>1680</v>
      </c>
      <c r="C646" s="404" t="n">
        <v>5</v>
      </c>
      <c r="D646" s="407" t="n">
        <f aca="false">E646/2.9</f>
        <v>2862.75862068966</v>
      </c>
      <c r="E646" s="406" t="n">
        <v>8302</v>
      </c>
      <c r="F646" s="406" t="n">
        <v>2152</v>
      </c>
      <c r="G646" s="688" t="n">
        <v>480</v>
      </c>
      <c r="H646" s="404"/>
      <c r="I646" s="405"/>
      <c r="J646" s="406"/>
      <c r="K646" s="406"/>
      <c r="L646" s="408"/>
      <c r="M646" s="408"/>
      <c r="N646" s="408"/>
      <c r="O646" s="409"/>
      <c r="P646" s="550"/>
      <c r="Q646" s="439"/>
      <c r="R646" s="406"/>
      <c r="S646" s="406"/>
      <c r="T646" s="406"/>
      <c r="U646" s="668"/>
      <c r="V646" s="451"/>
      <c r="W646" s="743" t="n">
        <f aca="false">G646+B646</f>
        <v>2160</v>
      </c>
      <c r="X646" s="451" t="n">
        <f aca="false">W646/$W$6</f>
        <v>0.864</v>
      </c>
      <c r="Y646" s="743" t="n">
        <f aca="false">Z646/2.9</f>
        <v>2226.59003831418</v>
      </c>
      <c r="Z646" s="743" t="n">
        <f aca="false">E646*B646/W646</f>
        <v>6457.11111111111</v>
      </c>
      <c r="AA646" s="744" t="n">
        <f aca="false">B646*E646/1000</f>
        <v>13947.36</v>
      </c>
      <c r="AB646" s="451" t="n">
        <f aca="false">AA646/$AA$6</f>
        <v>0.619882666666667</v>
      </c>
      <c r="AC646" s="440" t="n">
        <v>37</v>
      </c>
      <c r="AD646" s="465"/>
      <c r="AE646" s="550" t="n">
        <v>4904</v>
      </c>
      <c r="AF646" s="550" t="n">
        <v>4898</v>
      </c>
      <c r="AG646" s="465" t="n">
        <v>7.38</v>
      </c>
      <c r="AH646" s="440" t="n">
        <v>594</v>
      </c>
      <c r="AI646" s="744" t="n">
        <f aca="false">AH646*3</f>
        <v>1782</v>
      </c>
      <c r="AJ646" s="550" t="n">
        <v>5290</v>
      </c>
      <c r="AK646" s="440"/>
      <c r="AL646" s="458" t="n">
        <v>0.75</v>
      </c>
      <c r="AM646" s="465" t="n">
        <v>3.97</v>
      </c>
      <c r="AN646" s="465" t="n">
        <v>36.65</v>
      </c>
      <c r="AO646" s="458" t="n">
        <v>8.2</v>
      </c>
      <c r="AP646" s="458" t="n">
        <v>2.3</v>
      </c>
      <c r="AQ646" s="550" t="n">
        <v>4744</v>
      </c>
      <c r="AR646" s="745" t="n">
        <f aca="false">AQ646/(AA646*AW646)</f>
        <v>0.469784833792819</v>
      </c>
      <c r="AS646" s="596" t="n">
        <f aca="false">4000/W646*24</f>
        <v>44.4444444444444</v>
      </c>
      <c r="AT646" s="745" t="n">
        <f aca="false">AA646/4000</f>
        <v>3.48684</v>
      </c>
      <c r="AU646" s="746" t="n">
        <f aca="false">AT646/$AT$6</f>
        <v>0.62265</v>
      </c>
      <c r="AV646" s="451" t="n">
        <f aca="false">1-AH646/Y646</f>
        <v>0.733224352135458</v>
      </c>
      <c r="AW646" s="756" t="n">
        <f aca="false">1-AI646/Z646</f>
        <v>0.724025191864267</v>
      </c>
    </row>
    <row r="647" customFormat="false" ht="15.6" hidden="false" customHeight="false" outlineLevel="0" collapsed="false">
      <c r="A647" s="749" t="n">
        <v>44129</v>
      </c>
      <c r="B647" s="487" t="n">
        <v>1680</v>
      </c>
      <c r="C647" s="489" t="n">
        <v>5.24</v>
      </c>
      <c r="D647" s="750" t="n">
        <f aca="false">E647/2.9</f>
        <v>2876.89655172414</v>
      </c>
      <c r="E647" s="491" t="n">
        <v>8343</v>
      </c>
      <c r="F647" s="491" t="n">
        <v>2620</v>
      </c>
      <c r="G647" s="690" t="n">
        <v>480</v>
      </c>
      <c r="H647" s="489"/>
      <c r="I647" s="490"/>
      <c r="J647" s="491"/>
      <c r="K647" s="491"/>
      <c r="L647" s="492"/>
      <c r="M647" s="492"/>
      <c r="N647" s="492"/>
      <c r="O647" s="493"/>
      <c r="P647" s="551"/>
      <c r="Q647" s="494"/>
      <c r="R647" s="495"/>
      <c r="S647" s="491"/>
      <c r="T647" s="491"/>
      <c r="U647" s="678"/>
      <c r="V647" s="500"/>
      <c r="W647" s="751" t="n">
        <f aca="false">G647+B647</f>
        <v>2160</v>
      </c>
      <c r="X647" s="500" t="n">
        <f aca="false">W647/$W$6</f>
        <v>0.864</v>
      </c>
      <c r="Y647" s="751" t="n">
        <f aca="false">Z647/2.9</f>
        <v>2237.58620689655</v>
      </c>
      <c r="Z647" s="751" t="n">
        <f aca="false">E647*B647/W647</f>
        <v>6489</v>
      </c>
      <c r="AA647" s="551" t="n">
        <f aca="false">B647*E647/1000</f>
        <v>14016.24</v>
      </c>
      <c r="AB647" s="500" t="n">
        <f aca="false">AA647/$AA$6</f>
        <v>0.622944</v>
      </c>
      <c r="AC647" s="495" t="n">
        <v>37</v>
      </c>
      <c r="AD647" s="508"/>
      <c r="AE647" s="551" t="n">
        <v>4730</v>
      </c>
      <c r="AF647" s="551" t="n">
        <v>4765</v>
      </c>
      <c r="AG647" s="508" t="n">
        <v>7.11</v>
      </c>
      <c r="AH647" s="495" t="n">
        <v>592</v>
      </c>
      <c r="AI647" s="551" t="n">
        <f aca="false">AH647*3</f>
        <v>1776</v>
      </c>
      <c r="AJ647" s="551" t="n">
        <v>5200</v>
      </c>
      <c r="AK647" s="495"/>
      <c r="AL647" s="504" t="n">
        <v>1.3</v>
      </c>
      <c r="AM647" s="508" t="n">
        <v>4.04</v>
      </c>
      <c r="AN647" s="508" t="n">
        <v>33.75</v>
      </c>
      <c r="AO647" s="504" t="n">
        <v>9.9</v>
      </c>
      <c r="AP647" s="504" t="n">
        <v>2.3</v>
      </c>
      <c r="AQ647" s="551" t="n">
        <v>4848</v>
      </c>
      <c r="AR647" s="508" t="n">
        <f aca="false">AQ647/(AA647*AW647)</f>
        <v>0.476224155409388</v>
      </c>
      <c r="AS647" s="495" t="n">
        <f aca="false">4000/W647*24</f>
        <v>44.4444444444444</v>
      </c>
      <c r="AT647" s="508" t="n">
        <f aca="false">AA647/4000</f>
        <v>3.50406</v>
      </c>
      <c r="AU647" s="752" t="n">
        <f aca="false">AT647/$AT$6</f>
        <v>0.625725</v>
      </c>
      <c r="AV647" s="500" t="n">
        <f aca="false">1-AH647/Y647</f>
        <v>0.735429187856372</v>
      </c>
      <c r="AW647" s="757" t="n">
        <f aca="false">1-AI647/Z647</f>
        <v>0.726306056403144</v>
      </c>
    </row>
    <row r="648" customFormat="false" ht="15.6" hidden="false" customHeight="false" outlineLevel="0" collapsed="false">
      <c r="A648" s="742" t="n">
        <v>44130</v>
      </c>
      <c r="B648" s="516" t="n">
        <v>1680</v>
      </c>
      <c r="C648" s="404" t="n">
        <v>4.98</v>
      </c>
      <c r="D648" s="407" t="n">
        <f aca="false">E648/2.9</f>
        <v>2658.27586206897</v>
      </c>
      <c r="E648" s="406" t="n">
        <v>7709</v>
      </c>
      <c r="F648" s="406" t="n">
        <v>2419</v>
      </c>
      <c r="G648" s="688" t="n">
        <v>480</v>
      </c>
      <c r="H648" s="404"/>
      <c r="I648" s="405"/>
      <c r="J648" s="406"/>
      <c r="K648" s="406"/>
      <c r="L648" s="408"/>
      <c r="M648" s="408"/>
      <c r="N648" s="408"/>
      <c r="O648" s="409"/>
      <c r="P648" s="550"/>
      <c r="Q648" s="439"/>
      <c r="R648" s="406"/>
      <c r="S648" s="406"/>
      <c r="T648" s="406"/>
      <c r="U648" s="668"/>
      <c r="V648" s="451"/>
      <c r="W648" s="743" t="n">
        <f aca="false">G648+B648</f>
        <v>2160</v>
      </c>
      <c r="X648" s="451" t="n">
        <f aca="false">W648/$W$6</f>
        <v>0.864</v>
      </c>
      <c r="Y648" s="743" t="n">
        <f aca="false">Z648/2.9</f>
        <v>2067.54789272031</v>
      </c>
      <c r="Z648" s="743" t="n">
        <f aca="false">E648*B648/W648</f>
        <v>5995.88888888889</v>
      </c>
      <c r="AA648" s="744" t="n">
        <f aca="false">B648*E648/1000</f>
        <v>12951.12</v>
      </c>
      <c r="AB648" s="451" t="n">
        <f aca="false">AA648/$AA$6</f>
        <v>0.575605333333333</v>
      </c>
      <c r="AC648" s="440" t="n">
        <v>37</v>
      </c>
      <c r="AD648" s="465"/>
      <c r="AE648" s="550" t="n">
        <v>4796</v>
      </c>
      <c r="AF648" s="550" t="n">
        <v>4809</v>
      </c>
      <c r="AG648" s="465" t="n">
        <v>7.33</v>
      </c>
      <c r="AH648" s="440" t="n">
        <v>617</v>
      </c>
      <c r="AI648" s="744" t="n">
        <f aca="false">AH648*3</f>
        <v>1851</v>
      </c>
      <c r="AJ648" s="550" t="n">
        <v>4970</v>
      </c>
      <c r="AK648" s="440"/>
      <c r="AL648" s="458" t="n">
        <v>0.6</v>
      </c>
      <c r="AM648" s="465" t="n">
        <v>3.81</v>
      </c>
      <c r="AN648" s="465" t="n">
        <v>35.73</v>
      </c>
      <c r="AO648" s="458" t="n">
        <v>8</v>
      </c>
      <c r="AP648" s="458" t="n">
        <v>2.2</v>
      </c>
      <c r="AQ648" s="550" t="n">
        <v>5169</v>
      </c>
      <c r="AR648" s="745" t="n">
        <f aca="false">AQ648/(AA648*AW648)</f>
        <v>0.577350954321252</v>
      </c>
      <c r="AS648" s="596" t="n">
        <f aca="false">4000/W648*24</f>
        <v>44.4444444444444</v>
      </c>
      <c r="AT648" s="745" t="n">
        <f aca="false">AA648/4000</f>
        <v>3.23778</v>
      </c>
      <c r="AU648" s="746" t="n">
        <f aca="false">AT648/$AT$6</f>
        <v>0.578175</v>
      </c>
      <c r="AV648" s="451" t="n">
        <f aca="false">1-AH648/Y648</f>
        <v>0.701578859588978</v>
      </c>
      <c r="AW648" s="756" t="n">
        <f aca="false">1-AI648/Z648</f>
        <v>0.691288475436873</v>
      </c>
    </row>
    <row r="649" customFormat="false" ht="15.6" hidden="false" customHeight="false" outlineLevel="0" collapsed="false">
      <c r="A649" s="742" t="n">
        <v>44131</v>
      </c>
      <c r="B649" s="516" t="n">
        <v>1680</v>
      </c>
      <c r="C649" s="404" t="n">
        <v>5.1</v>
      </c>
      <c r="D649" s="407" t="n">
        <f aca="false">E649/2.9</f>
        <v>3181.72413793103</v>
      </c>
      <c r="E649" s="406" t="n">
        <v>9227</v>
      </c>
      <c r="F649" s="406" t="n">
        <v>3677</v>
      </c>
      <c r="G649" s="688" t="n">
        <v>480</v>
      </c>
      <c r="H649" s="404"/>
      <c r="I649" s="405"/>
      <c r="J649" s="406"/>
      <c r="K649" s="406"/>
      <c r="L649" s="408"/>
      <c r="M649" s="408"/>
      <c r="N649" s="408"/>
      <c r="O649" s="409"/>
      <c r="P649" s="550"/>
      <c r="Q649" s="439"/>
      <c r="R649" s="406"/>
      <c r="S649" s="406"/>
      <c r="T649" s="406"/>
      <c r="U649" s="668"/>
      <c r="V649" s="451"/>
      <c r="W649" s="743" t="n">
        <f aca="false">G649+B649</f>
        <v>2160</v>
      </c>
      <c r="X649" s="451" t="n">
        <f aca="false">W649/$W$6</f>
        <v>0.864</v>
      </c>
      <c r="Y649" s="743" t="n">
        <f aca="false">Z649/2.9</f>
        <v>2474.67432950192</v>
      </c>
      <c r="Z649" s="743" t="n">
        <f aca="false">E649*B649/W649</f>
        <v>7176.55555555556</v>
      </c>
      <c r="AA649" s="744" t="n">
        <f aca="false">B649*E649/1000</f>
        <v>15501.36</v>
      </c>
      <c r="AB649" s="451" t="n">
        <f aca="false">AA649/$AA$6</f>
        <v>0.688949333333333</v>
      </c>
      <c r="AC649" s="440" t="n">
        <v>37</v>
      </c>
      <c r="AD649" s="465"/>
      <c r="AE649" s="550" t="n">
        <v>4696</v>
      </c>
      <c r="AF649" s="550" t="n">
        <v>4713</v>
      </c>
      <c r="AG649" s="465" t="n">
        <v>7.44</v>
      </c>
      <c r="AH649" s="440" t="n">
        <v>640</v>
      </c>
      <c r="AI649" s="744" t="n">
        <f aca="false">AH649*3</f>
        <v>1920</v>
      </c>
      <c r="AJ649" s="550" t="n">
        <v>5070</v>
      </c>
      <c r="AK649" s="440"/>
      <c r="AL649" s="458" t="n">
        <v>1.3</v>
      </c>
      <c r="AM649" s="465" t="n">
        <v>5.67</v>
      </c>
      <c r="AN649" s="465" t="n">
        <v>37.39</v>
      </c>
      <c r="AO649" s="458" t="n">
        <v>8.3</v>
      </c>
      <c r="AP649" s="458" t="n">
        <v>2</v>
      </c>
      <c r="AQ649" s="550" t="n">
        <v>5157</v>
      </c>
      <c r="AR649" s="745" t="n">
        <f aca="false">AQ649/(AA649*AW649)</f>
        <v>0.454194762096007</v>
      </c>
      <c r="AS649" s="596" t="n">
        <f aca="false">4000/W649*24</f>
        <v>44.4444444444444</v>
      </c>
      <c r="AT649" s="745" t="n">
        <f aca="false">AA649/4000</f>
        <v>3.87534</v>
      </c>
      <c r="AU649" s="746" t="n">
        <f aca="false">AT649/$AT$6</f>
        <v>0.692025</v>
      </c>
      <c r="AV649" s="451" t="n">
        <f aca="false">1-AH649/Y649</f>
        <v>0.74138011116444</v>
      </c>
      <c r="AW649" s="756" t="n">
        <f aca="false">1-AI649/Z649</f>
        <v>0.732462183963214</v>
      </c>
    </row>
    <row r="650" customFormat="false" ht="15.6" hidden="false" customHeight="false" outlineLevel="0" collapsed="false">
      <c r="A650" s="742" t="n">
        <v>44132</v>
      </c>
      <c r="B650" s="516" t="n">
        <v>1680</v>
      </c>
      <c r="C650" s="404" t="n">
        <v>5.02</v>
      </c>
      <c r="D650" s="407" t="n">
        <f aca="false">E650/2.9</f>
        <v>2960.68965517241</v>
      </c>
      <c r="E650" s="406" t="n">
        <v>8586</v>
      </c>
      <c r="F650" s="406" t="n">
        <v>2689</v>
      </c>
      <c r="G650" s="688" t="n">
        <v>480</v>
      </c>
      <c r="H650" s="404"/>
      <c r="I650" s="405"/>
      <c r="J650" s="406"/>
      <c r="K650" s="406"/>
      <c r="L650" s="408"/>
      <c r="M650" s="408"/>
      <c r="N650" s="408"/>
      <c r="O650" s="409"/>
      <c r="P650" s="550"/>
      <c r="Q650" s="439"/>
      <c r="R650" s="406"/>
      <c r="S650" s="406"/>
      <c r="T650" s="406"/>
      <c r="U650" s="668"/>
      <c r="V650" s="451"/>
      <c r="W650" s="743" t="n">
        <f aca="false">G650+B650</f>
        <v>2160</v>
      </c>
      <c r="X650" s="451" t="n">
        <f aca="false">W650/$W$6</f>
        <v>0.864</v>
      </c>
      <c r="Y650" s="743" t="n">
        <f aca="false">Z650/2.9</f>
        <v>2302.75862068966</v>
      </c>
      <c r="Z650" s="743" t="n">
        <f aca="false">E650*B650/W650</f>
        <v>6678</v>
      </c>
      <c r="AA650" s="744" t="n">
        <f aca="false">B650*E650/1000</f>
        <v>14424.48</v>
      </c>
      <c r="AB650" s="451" t="n">
        <f aca="false">AA650/$AA$6</f>
        <v>0.641088</v>
      </c>
      <c r="AC650" s="440" t="n">
        <v>38</v>
      </c>
      <c r="AD650" s="465"/>
      <c r="AE650" s="550" t="n">
        <v>4880</v>
      </c>
      <c r="AF650" s="550" t="n">
        <v>4873</v>
      </c>
      <c r="AG650" s="465" t="n">
        <v>7.18</v>
      </c>
      <c r="AH650" s="440" t="n">
        <v>688</v>
      </c>
      <c r="AI650" s="744" t="n">
        <f aca="false">AH650*3</f>
        <v>2064</v>
      </c>
      <c r="AJ650" s="550" t="n">
        <v>5340</v>
      </c>
      <c r="AK650" s="440"/>
      <c r="AL650" s="458" t="n">
        <v>0.8</v>
      </c>
      <c r="AM650" s="465" t="n">
        <v>6.67</v>
      </c>
      <c r="AN650" s="465" t="n">
        <v>37.77</v>
      </c>
      <c r="AO650" s="458" t="n">
        <v>5.9</v>
      </c>
      <c r="AP650" s="458" t="n">
        <v>2.1</v>
      </c>
      <c r="AQ650" s="550" t="n">
        <v>5230</v>
      </c>
      <c r="AR650" s="745" t="n">
        <f aca="false">AQ650/(AA650*AW650)</f>
        <v>0.52477162901957</v>
      </c>
      <c r="AS650" s="596" t="n">
        <f aca="false">4000/W650*24</f>
        <v>44.4444444444444</v>
      </c>
      <c r="AT650" s="745" t="n">
        <f aca="false">AA650/4000</f>
        <v>3.60612</v>
      </c>
      <c r="AU650" s="746" t="n">
        <f aca="false">AT650/$AT$6</f>
        <v>0.64395</v>
      </c>
      <c r="AV650" s="451" t="n">
        <f aca="false">1-AH650/Y650</f>
        <v>0.701227912548667</v>
      </c>
      <c r="AW650" s="756" t="n">
        <f aca="false">1-AI650/Z650</f>
        <v>0.690925426774483</v>
      </c>
    </row>
    <row r="651" customFormat="false" ht="15.6" hidden="false" customHeight="false" outlineLevel="0" collapsed="false">
      <c r="A651" s="742" t="n">
        <v>44133</v>
      </c>
      <c r="B651" s="516" t="n">
        <v>1680</v>
      </c>
      <c r="C651" s="404" t="n">
        <v>5.22</v>
      </c>
      <c r="D651" s="407" t="n">
        <f aca="false">E651/2.9</f>
        <v>3163.79310344828</v>
      </c>
      <c r="E651" s="406" t="n">
        <v>9175</v>
      </c>
      <c r="F651" s="406" t="n">
        <v>3770</v>
      </c>
      <c r="G651" s="688" t="n">
        <v>480</v>
      </c>
      <c r="H651" s="404"/>
      <c r="I651" s="405"/>
      <c r="J651" s="406"/>
      <c r="K651" s="406"/>
      <c r="L651" s="408"/>
      <c r="M651" s="408"/>
      <c r="N651" s="408"/>
      <c r="O651" s="409"/>
      <c r="P651" s="550"/>
      <c r="Q651" s="439"/>
      <c r="R651" s="406"/>
      <c r="S651" s="406"/>
      <c r="T651" s="406"/>
      <c r="U651" s="668"/>
      <c r="V651" s="451"/>
      <c r="W651" s="743" t="n">
        <f aca="false">G651+B651</f>
        <v>2160</v>
      </c>
      <c r="X651" s="451" t="n">
        <f aca="false">W651/$W$6</f>
        <v>0.864</v>
      </c>
      <c r="Y651" s="743" t="n">
        <f aca="false">Z651/2.9</f>
        <v>2460.72796934866</v>
      </c>
      <c r="Z651" s="743" t="n">
        <f aca="false">E651*B651/W651</f>
        <v>7136.11111111111</v>
      </c>
      <c r="AA651" s="744" t="n">
        <f aca="false">B651*E651/1000</f>
        <v>15414</v>
      </c>
      <c r="AB651" s="451" t="n">
        <f aca="false">AA651/$AA$6</f>
        <v>0.685066666666667</v>
      </c>
      <c r="AC651" s="440" t="n">
        <v>37</v>
      </c>
      <c r="AD651" s="465"/>
      <c r="AE651" s="550" t="n">
        <v>4599</v>
      </c>
      <c r="AF651" s="550" t="n">
        <v>4609</v>
      </c>
      <c r="AG651" s="465" t="n">
        <v>7.33</v>
      </c>
      <c r="AH651" s="440" t="n">
        <v>715</v>
      </c>
      <c r="AI651" s="744" t="n">
        <f aca="false">AH651*3</f>
        <v>2145</v>
      </c>
      <c r="AJ651" s="550" t="n">
        <v>5620</v>
      </c>
      <c r="AK651" s="440"/>
      <c r="AL651" s="458" t="n">
        <v>0.8</v>
      </c>
      <c r="AM651" s="465" t="n">
        <v>6.98</v>
      </c>
      <c r="AN651" s="465" t="n">
        <v>38.36</v>
      </c>
      <c r="AO651" s="458" t="n">
        <v>10.2</v>
      </c>
      <c r="AP651" s="458" t="n">
        <v>2.8</v>
      </c>
      <c r="AQ651" s="550" t="n">
        <v>5717</v>
      </c>
      <c r="AR651" s="745" t="n">
        <f aca="false">AQ651/(AA651*AW651)</f>
        <v>0.530294597803503</v>
      </c>
      <c r="AS651" s="596" t="n">
        <f aca="false">4000/W651*24</f>
        <v>44.4444444444444</v>
      </c>
      <c r="AT651" s="745" t="n">
        <f aca="false">AA651/4000</f>
        <v>3.8535</v>
      </c>
      <c r="AU651" s="746" t="n">
        <f aca="false">AT651/$AT$6</f>
        <v>0.688125</v>
      </c>
      <c r="AV651" s="451" t="n">
        <f aca="false">1-AH651/Y651</f>
        <v>0.709435578045932</v>
      </c>
      <c r="AW651" s="756" t="n">
        <f aca="false">1-AI651/Z651</f>
        <v>0.69941611521993</v>
      </c>
    </row>
    <row r="652" customFormat="false" ht="15.6" hidden="false" customHeight="false" outlineLevel="0" collapsed="false">
      <c r="A652" s="742" t="n">
        <v>44134</v>
      </c>
      <c r="B652" s="516" t="n">
        <v>1680</v>
      </c>
      <c r="C652" s="404" t="n">
        <v>5.25</v>
      </c>
      <c r="D652" s="407" t="n">
        <f aca="false">E652/2.9</f>
        <v>3003.79310344828</v>
      </c>
      <c r="E652" s="406" t="n">
        <v>8711</v>
      </c>
      <c r="F652" s="406" t="n">
        <v>3199</v>
      </c>
      <c r="G652" s="688" t="n">
        <v>480</v>
      </c>
      <c r="H652" s="404"/>
      <c r="I652" s="405"/>
      <c r="J652" s="406"/>
      <c r="K652" s="406"/>
      <c r="L652" s="408"/>
      <c r="M652" s="408"/>
      <c r="N652" s="408"/>
      <c r="O652" s="409"/>
      <c r="P652" s="550"/>
      <c r="Q652" s="439"/>
      <c r="R652" s="406"/>
      <c r="S652" s="406"/>
      <c r="T652" s="406"/>
      <c r="U652" s="668"/>
      <c r="V652" s="451"/>
      <c r="W652" s="743" t="n">
        <f aca="false">G652+B652</f>
        <v>2160</v>
      </c>
      <c r="X652" s="451" t="n">
        <f aca="false">W652/$W$6</f>
        <v>0.864</v>
      </c>
      <c r="Y652" s="743" t="n">
        <f aca="false">Z652/2.9</f>
        <v>2336.28352490421</v>
      </c>
      <c r="Z652" s="743" t="n">
        <f aca="false">E652*B652/W652</f>
        <v>6775.22222222222</v>
      </c>
      <c r="AA652" s="744" t="n">
        <f aca="false">B652*E652/1000</f>
        <v>14634.48</v>
      </c>
      <c r="AB652" s="451" t="n">
        <f aca="false">AA652/$AA$6</f>
        <v>0.650421333333333</v>
      </c>
      <c r="AC652" s="440" t="n">
        <v>37</v>
      </c>
      <c r="AD652" s="465"/>
      <c r="AE652" s="550" t="n">
        <v>4870</v>
      </c>
      <c r="AF652" s="550" t="n">
        <v>4837</v>
      </c>
      <c r="AG652" s="465" t="n">
        <v>7.45</v>
      </c>
      <c r="AH652" s="440" t="n">
        <v>702</v>
      </c>
      <c r="AI652" s="744" t="n">
        <f aca="false">AH652*3</f>
        <v>2106</v>
      </c>
      <c r="AJ652" s="550" t="n">
        <v>5720</v>
      </c>
      <c r="AK652" s="440"/>
      <c r="AL652" s="458" t="n">
        <v>0.45</v>
      </c>
      <c r="AM652" s="465" t="n">
        <v>7.77</v>
      </c>
      <c r="AN652" s="465" t="n">
        <v>38.67</v>
      </c>
      <c r="AO652" s="458" t="n">
        <v>8.5</v>
      </c>
      <c r="AP652" s="458" t="n">
        <v>2.2</v>
      </c>
      <c r="AQ652" s="550" t="n">
        <v>5525</v>
      </c>
      <c r="AR652" s="745" t="n">
        <f aca="false">AQ652/(AA652*AW652)</f>
        <v>0.547815085389747</v>
      </c>
      <c r="AS652" s="596" t="n">
        <f aca="false">4000/W652*24</f>
        <v>44.4444444444444</v>
      </c>
      <c r="AT652" s="745" t="n">
        <f aca="false">AA652/4000</f>
        <v>3.65862</v>
      </c>
      <c r="AU652" s="746" t="n">
        <f aca="false">AT652/$AT$6</f>
        <v>0.653325</v>
      </c>
      <c r="AV652" s="451" t="n">
        <f aca="false">1-AH652/Y652</f>
        <v>0.699522770880824</v>
      </c>
      <c r="AW652" s="756" t="n">
        <f aca="false">1-AI652/Z652</f>
        <v>0.689161487118094</v>
      </c>
    </row>
    <row r="653" customFormat="false" ht="15.6" hidden="false" customHeight="false" outlineLevel="0" collapsed="false">
      <c r="A653" s="742" t="n">
        <v>44135</v>
      </c>
      <c r="B653" s="516" t="n">
        <v>1680</v>
      </c>
      <c r="C653" s="404" t="n">
        <v>5.15</v>
      </c>
      <c r="D653" s="407" t="n">
        <f aca="false">E653/2.9</f>
        <v>3344.8275862069</v>
      </c>
      <c r="E653" s="406" t="n">
        <v>9700</v>
      </c>
      <c r="F653" s="406" t="n">
        <v>3987</v>
      </c>
      <c r="G653" s="688" t="n">
        <v>480</v>
      </c>
      <c r="H653" s="404"/>
      <c r="I653" s="405"/>
      <c r="J653" s="406"/>
      <c r="K653" s="406"/>
      <c r="L653" s="408"/>
      <c r="M653" s="408"/>
      <c r="N653" s="408"/>
      <c r="O653" s="409"/>
      <c r="P653" s="550"/>
      <c r="Q653" s="439"/>
      <c r="R653" s="406"/>
      <c r="S653" s="406"/>
      <c r="T653" s="406"/>
      <c r="U653" s="668"/>
      <c r="V653" s="451"/>
      <c r="W653" s="743" t="n">
        <f aca="false">G653+B653</f>
        <v>2160</v>
      </c>
      <c r="X653" s="451" t="n">
        <f aca="false">W653/$W$6</f>
        <v>0.864</v>
      </c>
      <c r="Y653" s="743" t="n">
        <f aca="false">Z653/2.9</f>
        <v>2601.53256704981</v>
      </c>
      <c r="Z653" s="743" t="n">
        <f aca="false">E653*B653/W653</f>
        <v>7544.44444444444</v>
      </c>
      <c r="AA653" s="744" t="n">
        <f aca="false">B653*E653/1000</f>
        <v>16296</v>
      </c>
      <c r="AB653" s="451" t="n">
        <f aca="false">AA653/$AA$6</f>
        <v>0.724266666666667</v>
      </c>
      <c r="AC653" s="440" t="n">
        <v>37</v>
      </c>
      <c r="AD653" s="465"/>
      <c r="AE653" s="550" t="n">
        <v>4759</v>
      </c>
      <c r="AF653" s="550" t="n">
        <v>4742</v>
      </c>
      <c r="AG653" s="465" t="n">
        <v>7.32</v>
      </c>
      <c r="AH653" s="440" t="n">
        <v>757</v>
      </c>
      <c r="AI653" s="744" t="n">
        <f aca="false">AH653*3</f>
        <v>2271</v>
      </c>
      <c r="AJ653" s="550" t="n">
        <v>5490</v>
      </c>
      <c r="AK653" s="440"/>
      <c r="AL653" s="458" t="n">
        <v>0.8</v>
      </c>
      <c r="AM653" s="465" t="n">
        <v>7.92</v>
      </c>
      <c r="AN653" s="465" t="n">
        <v>39.06</v>
      </c>
      <c r="AO653" s="458" t="n">
        <v>8.3</v>
      </c>
      <c r="AP653" s="458" t="n">
        <v>2.2</v>
      </c>
      <c r="AQ653" s="550" t="n">
        <v>5570</v>
      </c>
      <c r="AR653" s="745" t="n">
        <f aca="false">AQ653/(AA653*AW653)</f>
        <v>0.488997984309925</v>
      </c>
      <c r="AS653" s="596" t="n">
        <f aca="false">4000/W653*24</f>
        <v>44.4444444444444</v>
      </c>
      <c r="AT653" s="745" t="n">
        <f aca="false">AA653/4000</f>
        <v>4.074</v>
      </c>
      <c r="AU653" s="746" t="n">
        <f aca="false">AT653/$AT$6</f>
        <v>0.7275</v>
      </c>
      <c r="AV653" s="451" t="n">
        <f aca="false">1-AH653/Y653</f>
        <v>0.709017673048601</v>
      </c>
      <c r="AW653" s="756" t="n">
        <f aca="false">1-AI653/Z653</f>
        <v>0.698983799705449</v>
      </c>
    </row>
    <row r="654" customFormat="false" ht="15.6" hidden="false" customHeight="false" outlineLevel="0" collapsed="false">
      <c r="A654" s="749" t="n">
        <v>44136</v>
      </c>
      <c r="B654" s="487" t="n">
        <v>1680</v>
      </c>
      <c r="C654" s="489" t="n">
        <v>4.91</v>
      </c>
      <c r="D654" s="750" t="n">
        <f aca="false">E654/2.9</f>
        <v>3361.37931034483</v>
      </c>
      <c r="E654" s="491" t="n">
        <v>9748</v>
      </c>
      <c r="F654" s="491" t="n">
        <v>4373</v>
      </c>
      <c r="G654" s="690" t="n">
        <v>480</v>
      </c>
      <c r="H654" s="489"/>
      <c r="I654" s="490"/>
      <c r="J654" s="491"/>
      <c r="K654" s="491"/>
      <c r="L654" s="492"/>
      <c r="M654" s="492"/>
      <c r="N654" s="492"/>
      <c r="O654" s="493"/>
      <c r="P654" s="551"/>
      <c r="Q654" s="494"/>
      <c r="R654" s="495"/>
      <c r="S654" s="491"/>
      <c r="T654" s="491"/>
      <c r="U654" s="678"/>
      <c r="V654" s="500"/>
      <c r="W654" s="751" t="n">
        <f aca="false">G654+B654</f>
        <v>2160</v>
      </c>
      <c r="X654" s="500" t="n">
        <f aca="false">W654/$W$6</f>
        <v>0.864</v>
      </c>
      <c r="Y654" s="751" t="n">
        <f aca="false">Z654/2.9</f>
        <v>2614.4061302682</v>
      </c>
      <c r="Z654" s="751" t="n">
        <f aca="false">E654*B654/W654</f>
        <v>7581.77777777778</v>
      </c>
      <c r="AA654" s="551" t="n">
        <f aca="false">B654*E654/1000</f>
        <v>16376.64</v>
      </c>
      <c r="AB654" s="500" t="n">
        <f aca="false">AA654/$AA$6</f>
        <v>0.727850666666667</v>
      </c>
      <c r="AC654" s="495" t="n">
        <v>38</v>
      </c>
      <c r="AD654" s="508"/>
      <c r="AE654" s="551" t="n">
        <v>4736</v>
      </c>
      <c r="AF654" s="551" t="n">
        <v>4734</v>
      </c>
      <c r="AG654" s="508" t="n">
        <v>7.3</v>
      </c>
      <c r="AH654" s="495" t="n">
        <v>822</v>
      </c>
      <c r="AI654" s="551" t="n">
        <f aca="false">AH654*3</f>
        <v>2466</v>
      </c>
      <c r="AJ654" s="551" t="n">
        <v>5600</v>
      </c>
      <c r="AK654" s="495"/>
      <c r="AL654" s="504" t="n">
        <v>1.6</v>
      </c>
      <c r="AM654" s="508" t="n">
        <v>8.05</v>
      </c>
      <c r="AN654" s="508" t="n">
        <v>38.84</v>
      </c>
      <c r="AO654" s="504" t="n">
        <v>4.1</v>
      </c>
      <c r="AP654" s="504" t="n">
        <v>2.2</v>
      </c>
      <c r="AQ654" s="551" t="n">
        <v>5657</v>
      </c>
      <c r="AR654" s="508" t="n">
        <f aca="false">AQ654/(AA654*AW654)</f>
        <v>0.511941994990081</v>
      </c>
      <c r="AS654" s="495" t="n">
        <f aca="false">4000/W654*24</f>
        <v>44.4444444444444</v>
      </c>
      <c r="AT654" s="508" t="n">
        <f aca="false">AA654/4000</f>
        <v>4.09416</v>
      </c>
      <c r="AU654" s="752" t="n">
        <f aca="false">AT654/$AT$6</f>
        <v>0.7311</v>
      </c>
      <c r="AV654" s="500" t="n">
        <f aca="false">1-AH654/Y654</f>
        <v>0.685588252535319</v>
      </c>
      <c r="AW654" s="757" t="n">
        <f aca="false">1-AI654/Z654</f>
        <v>0.674746468139985</v>
      </c>
    </row>
    <row r="655" customFormat="false" ht="15.6" hidden="false" customHeight="false" outlineLevel="0" collapsed="false">
      <c r="A655" s="742" t="n">
        <v>44137</v>
      </c>
      <c r="B655" s="516" t="n">
        <v>1680</v>
      </c>
      <c r="C655" s="404" t="n">
        <v>5.03</v>
      </c>
      <c r="D655" s="407" t="n">
        <f aca="false">E655/2.9</f>
        <v>3430.68965517241</v>
      </c>
      <c r="E655" s="406" t="n">
        <v>9949</v>
      </c>
      <c r="F655" s="406" t="n">
        <v>3270</v>
      </c>
      <c r="G655" s="688" t="n">
        <v>480</v>
      </c>
      <c r="H655" s="404"/>
      <c r="I655" s="405"/>
      <c r="J655" s="406"/>
      <c r="K655" s="406"/>
      <c r="L655" s="408"/>
      <c r="M655" s="408"/>
      <c r="N655" s="408"/>
      <c r="O655" s="409"/>
      <c r="P655" s="550"/>
      <c r="Q655" s="439"/>
      <c r="R655" s="406"/>
      <c r="S655" s="406"/>
      <c r="T655" s="406"/>
      <c r="U655" s="668"/>
      <c r="V655" s="451"/>
      <c r="W655" s="743" t="n">
        <f aca="false">G655+B655</f>
        <v>2160</v>
      </c>
      <c r="X655" s="451" t="n">
        <f aca="false">W655/$W$6</f>
        <v>0.864</v>
      </c>
      <c r="Y655" s="743" t="n">
        <f aca="false">Z655/2.9</f>
        <v>2668.31417624521</v>
      </c>
      <c r="Z655" s="743" t="n">
        <f aca="false">E655*B655/W655</f>
        <v>7738.11111111111</v>
      </c>
      <c r="AA655" s="744" t="n">
        <f aca="false">B655*E655/1000</f>
        <v>16714.32</v>
      </c>
      <c r="AB655" s="451" t="n">
        <f aca="false">AA655/$AA$6</f>
        <v>0.742858666666667</v>
      </c>
      <c r="AC655" s="440" t="n">
        <v>37</v>
      </c>
      <c r="AD655" s="465"/>
      <c r="AE655" s="550" t="n">
        <v>4641</v>
      </c>
      <c r="AF655" s="550" t="n">
        <v>4639</v>
      </c>
      <c r="AG655" s="465" t="n">
        <v>7.21</v>
      </c>
      <c r="AH655" s="440" t="n">
        <v>833</v>
      </c>
      <c r="AI655" s="744" t="n">
        <f aca="false">AH655*3</f>
        <v>2499</v>
      </c>
      <c r="AJ655" s="550" t="n">
        <v>5780</v>
      </c>
      <c r="AK655" s="440"/>
      <c r="AL655" s="458" t="n">
        <v>1</v>
      </c>
      <c r="AM655" s="465" t="n">
        <v>6.94</v>
      </c>
      <c r="AN655" s="465" t="n">
        <v>41.28</v>
      </c>
      <c r="AO655" s="458" t="n">
        <v>16.2</v>
      </c>
      <c r="AP655" s="458" t="n">
        <v>3.1</v>
      </c>
      <c r="AQ655" s="550" t="n">
        <v>5340</v>
      </c>
      <c r="AR655" s="745" t="n">
        <f aca="false">AQ655/(AA655*AW655)</f>
        <v>0.471878181201222</v>
      </c>
      <c r="AS655" s="596" t="n">
        <f aca="false">4000/W655*24</f>
        <v>44.4444444444444</v>
      </c>
      <c r="AT655" s="745" t="n">
        <f aca="false">AA655/4000</f>
        <v>4.17858</v>
      </c>
      <c r="AU655" s="746" t="n">
        <f aca="false">AT655/$AT$6</f>
        <v>0.746175</v>
      </c>
      <c r="AV655" s="451" t="n">
        <f aca="false">1-AH655/Y655</f>
        <v>0.687817871142828</v>
      </c>
      <c r="AW655" s="756" t="n">
        <f aca="false">1-AI655/Z655</f>
        <v>0.677052970147754</v>
      </c>
    </row>
    <row r="656" customFormat="false" ht="15.6" hidden="false" customHeight="false" outlineLevel="0" collapsed="false">
      <c r="A656" s="742" t="n">
        <v>44138</v>
      </c>
      <c r="B656" s="516" t="n">
        <v>1680</v>
      </c>
      <c r="C656" s="404" t="n">
        <v>5.25</v>
      </c>
      <c r="D656" s="407" t="n">
        <f aca="false">E656/2.9</f>
        <v>3141.03448275862</v>
      </c>
      <c r="E656" s="406" t="n">
        <v>9109</v>
      </c>
      <c r="F656" s="406" t="n">
        <v>3136</v>
      </c>
      <c r="G656" s="688" t="n">
        <v>480</v>
      </c>
      <c r="H656" s="404"/>
      <c r="I656" s="405"/>
      <c r="J656" s="406"/>
      <c r="K656" s="406"/>
      <c r="L656" s="408"/>
      <c r="M656" s="408"/>
      <c r="N656" s="408"/>
      <c r="O656" s="409"/>
      <c r="P656" s="550"/>
      <c r="Q656" s="439"/>
      <c r="R656" s="406"/>
      <c r="S656" s="406"/>
      <c r="T656" s="406"/>
      <c r="U656" s="668"/>
      <c r="V656" s="451"/>
      <c r="W656" s="743" t="n">
        <f aca="false">G656+B656</f>
        <v>2160</v>
      </c>
      <c r="X656" s="451" t="n">
        <f aca="false">W656/$W$6</f>
        <v>0.864</v>
      </c>
      <c r="Y656" s="743" t="n">
        <f aca="false">Z656/2.9</f>
        <v>2443.02681992337</v>
      </c>
      <c r="Z656" s="743" t="n">
        <f aca="false">E656*B656/W656</f>
        <v>7084.77777777778</v>
      </c>
      <c r="AA656" s="744" t="n">
        <f aca="false">B656*E656/1000</f>
        <v>15303.12</v>
      </c>
      <c r="AB656" s="451" t="n">
        <f aca="false">AA656/$AA$6</f>
        <v>0.680138666666667</v>
      </c>
      <c r="AC656" s="440" t="n">
        <v>37.6</v>
      </c>
      <c r="AD656" s="465"/>
      <c r="AE656" s="550" t="n">
        <v>4862</v>
      </c>
      <c r="AF656" s="550" t="n">
        <v>4846</v>
      </c>
      <c r="AG656" s="465" t="n">
        <v>7.4</v>
      </c>
      <c r="AH656" s="440" t="n">
        <v>722</v>
      </c>
      <c r="AI656" s="744" t="n">
        <f aca="false">AH656*3</f>
        <v>2166</v>
      </c>
      <c r="AJ656" s="550" t="n">
        <v>5600</v>
      </c>
      <c r="AK656" s="440"/>
      <c r="AL656" s="458" t="n">
        <v>0.8</v>
      </c>
      <c r="AM656" s="465" t="n">
        <v>6.99</v>
      </c>
      <c r="AN656" s="465" t="n">
        <v>41.2</v>
      </c>
      <c r="AO656" s="458" t="n">
        <v>11.2</v>
      </c>
      <c r="AP656" s="458" t="n">
        <v>2.2</v>
      </c>
      <c r="AQ656" s="550" t="n">
        <v>5816</v>
      </c>
      <c r="AR656" s="745" t="n">
        <f aca="false">AQ656/(AA656*AW656)</f>
        <v>0.547410904545694</v>
      </c>
      <c r="AS656" s="596" t="n">
        <f aca="false">4000/W656*24</f>
        <v>44.4444444444444</v>
      </c>
      <c r="AT656" s="745" t="n">
        <f aca="false">AA656/4000</f>
        <v>3.82578</v>
      </c>
      <c r="AU656" s="746" t="n">
        <f aca="false">AT656/$AT$6</f>
        <v>0.683175</v>
      </c>
      <c r="AV656" s="451" t="n">
        <f aca="false">1-AH656/Y656</f>
        <v>0.704464971848878</v>
      </c>
      <c r="AW656" s="756" t="n">
        <f aca="false">1-AI656/Z656</f>
        <v>0.694274108809184</v>
      </c>
    </row>
    <row r="657" customFormat="false" ht="15.6" hidden="false" customHeight="false" outlineLevel="0" collapsed="false">
      <c r="A657" s="742" t="n">
        <v>44139</v>
      </c>
      <c r="B657" s="516" t="n">
        <v>1680</v>
      </c>
      <c r="C657" s="404" t="n">
        <v>5.5</v>
      </c>
      <c r="D657" s="407" t="n">
        <f aca="false">E657/2.9</f>
        <v>2658.96551724138</v>
      </c>
      <c r="E657" s="406" t="n">
        <v>7711</v>
      </c>
      <c r="F657" s="406" t="n">
        <v>2921</v>
      </c>
      <c r="G657" s="688" t="n">
        <v>0</v>
      </c>
      <c r="H657" s="404"/>
      <c r="I657" s="405"/>
      <c r="J657" s="406"/>
      <c r="K657" s="406"/>
      <c r="L657" s="408"/>
      <c r="M657" s="408"/>
      <c r="N657" s="408"/>
      <c r="O657" s="409"/>
      <c r="P657" s="550"/>
      <c r="Q657" s="439"/>
      <c r="R657" s="406"/>
      <c r="S657" s="406"/>
      <c r="T657" s="406"/>
      <c r="U657" s="668"/>
      <c r="V657" s="451"/>
      <c r="W657" s="743" t="n">
        <f aca="false">G657+B657</f>
        <v>1680</v>
      </c>
      <c r="X657" s="451" t="n">
        <f aca="false">W657/$W$6</f>
        <v>0.672</v>
      </c>
      <c r="Y657" s="743" t="n">
        <f aca="false">Z657/2.9</f>
        <v>2658.96551724138</v>
      </c>
      <c r="Z657" s="743" t="n">
        <f aca="false">E657*B657/W657</f>
        <v>7711</v>
      </c>
      <c r="AA657" s="744" t="n">
        <f aca="false">B657*E657/1000</f>
        <v>12954.48</v>
      </c>
      <c r="AB657" s="451" t="n">
        <f aca="false">AA657/$AA$6</f>
        <v>0.575754666666667</v>
      </c>
      <c r="AC657" s="440" t="n">
        <v>37</v>
      </c>
      <c r="AD657" s="465"/>
      <c r="AE657" s="550" t="n">
        <v>4721</v>
      </c>
      <c r="AF657" s="550" t="n">
        <v>4754</v>
      </c>
      <c r="AG657" s="465" t="n">
        <v>7.32</v>
      </c>
      <c r="AH657" s="440" t="n">
        <v>646</v>
      </c>
      <c r="AI657" s="744" t="n">
        <f aca="false">AH657*3</f>
        <v>1938</v>
      </c>
      <c r="AJ657" s="550" t="n">
        <v>5170</v>
      </c>
      <c r="AK657" s="440"/>
      <c r="AL657" s="458" t="n">
        <v>0.8</v>
      </c>
      <c r="AM657" s="465" t="n">
        <v>5.93</v>
      </c>
      <c r="AN657" s="465" t="n">
        <v>41.6</v>
      </c>
      <c r="AO657" s="458" t="n">
        <v>11</v>
      </c>
      <c r="AP657" s="458" t="n">
        <v>2.1</v>
      </c>
      <c r="AQ657" s="550" t="n">
        <v>4992</v>
      </c>
      <c r="AR657" s="745" t="n">
        <f aca="false">AQ657/(AA657*AW657)</f>
        <v>0.514711340971518</v>
      </c>
      <c r="AS657" s="596" t="n">
        <f aca="false">4000/W657*24</f>
        <v>57.1428571428571</v>
      </c>
      <c r="AT657" s="745" t="n">
        <f aca="false">AA657/4000</f>
        <v>3.23862</v>
      </c>
      <c r="AU657" s="746" t="n">
        <f aca="false">AT657/$AT$6</f>
        <v>0.578325</v>
      </c>
      <c r="AV657" s="451" t="n">
        <f aca="false">1-AH657/Y657</f>
        <v>0.757048372454934</v>
      </c>
      <c r="AW657" s="756" t="n">
        <f aca="false">1-AI657/Z657</f>
        <v>0.748670730125794</v>
      </c>
    </row>
    <row r="658" customFormat="false" ht="15.6" hidden="false" customHeight="false" outlineLevel="0" collapsed="false">
      <c r="A658" s="742" t="n">
        <v>44140</v>
      </c>
      <c r="B658" s="516" t="n">
        <v>1680</v>
      </c>
      <c r="C658" s="404" t="n">
        <v>5.23</v>
      </c>
      <c r="D658" s="407" t="n">
        <f aca="false">E658/2.9</f>
        <v>2851.37931034483</v>
      </c>
      <c r="E658" s="406" t="n">
        <v>8269</v>
      </c>
      <c r="F658" s="406" t="n">
        <v>4933</v>
      </c>
      <c r="G658" s="688" t="n">
        <v>480</v>
      </c>
      <c r="H658" s="404"/>
      <c r="I658" s="405"/>
      <c r="J658" s="406"/>
      <c r="K658" s="406"/>
      <c r="L658" s="408"/>
      <c r="M658" s="408"/>
      <c r="N658" s="408"/>
      <c r="O658" s="409"/>
      <c r="P658" s="550"/>
      <c r="Q658" s="439"/>
      <c r="R658" s="406"/>
      <c r="S658" s="406"/>
      <c r="T658" s="406"/>
      <c r="U658" s="668"/>
      <c r="V658" s="451"/>
      <c r="W658" s="743" t="n">
        <f aca="false">G658+B658</f>
        <v>2160</v>
      </c>
      <c r="X658" s="451" t="n">
        <f aca="false">W658/$W$6</f>
        <v>0.864</v>
      </c>
      <c r="Y658" s="743" t="n">
        <f aca="false">Z658/2.9</f>
        <v>2217.73946360153</v>
      </c>
      <c r="Z658" s="743" t="n">
        <f aca="false">E658*B658/W658</f>
        <v>6431.44444444445</v>
      </c>
      <c r="AA658" s="744" t="n">
        <f aca="false">B658*E658/1000</f>
        <v>13891.92</v>
      </c>
      <c r="AB658" s="451" t="n">
        <f aca="false">AA658/$AA$6</f>
        <v>0.617418666666667</v>
      </c>
      <c r="AC658" s="440" t="n">
        <v>37.58</v>
      </c>
      <c r="AD658" s="465"/>
      <c r="AE658" s="550" t="n">
        <v>4965</v>
      </c>
      <c r="AF658" s="550" t="n">
        <v>5002</v>
      </c>
      <c r="AG658" s="465" t="n">
        <v>7.32</v>
      </c>
      <c r="AH658" s="440" t="n">
        <v>571</v>
      </c>
      <c r="AI658" s="744" t="n">
        <f aca="false">AH658*3</f>
        <v>1713</v>
      </c>
      <c r="AJ658" s="550" t="n">
        <v>5070</v>
      </c>
      <c r="AK658" s="440"/>
      <c r="AL658" s="458" t="n">
        <v>0.6</v>
      </c>
      <c r="AM658" s="465" t="n">
        <v>4.84</v>
      </c>
      <c r="AN658" s="465" t="n">
        <v>39.05</v>
      </c>
      <c r="AO658" s="458" t="n">
        <v>7.3</v>
      </c>
      <c r="AP658" s="458" t="n">
        <v>1.6</v>
      </c>
      <c r="AQ658" s="550" t="n">
        <v>5417</v>
      </c>
      <c r="AR658" s="745" t="n">
        <f aca="false">AQ658/(AA658*AW658)</f>
        <v>0.531503634279973</v>
      </c>
      <c r="AS658" s="596" t="n">
        <f aca="false">4000/W658*24</f>
        <v>44.4444444444444</v>
      </c>
      <c r="AT658" s="745" t="n">
        <f aca="false">AA658/4000</f>
        <v>3.47298</v>
      </c>
      <c r="AU658" s="746" t="n">
        <f aca="false">AT658/$AT$6</f>
        <v>0.620175</v>
      </c>
      <c r="AV658" s="451" t="n">
        <f aca="false">1-AH658/Y658</f>
        <v>0.742530622117029</v>
      </c>
      <c r="AW658" s="756" t="n">
        <f aca="false">1-AI658/Z658</f>
        <v>0.733652367707272</v>
      </c>
    </row>
    <row r="659" customFormat="false" ht="15.6" hidden="false" customHeight="false" outlineLevel="0" collapsed="false">
      <c r="A659" s="742" t="n">
        <v>44141</v>
      </c>
      <c r="B659" s="516" t="n">
        <v>1680</v>
      </c>
      <c r="C659" s="404" t="n">
        <v>5.31</v>
      </c>
      <c r="D659" s="407" t="n">
        <f aca="false">E659/2.9</f>
        <v>3074.8275862069</v>
      </c>
      <c r="E659" s="406" t="n">
        <v>8917</v>
      </c>
      <c r="F659" s="406" t="n">
        <v>4054</v>
      </c>
      <c r="G659" s="688" t="n">
        <v>480</v>
      </c>
      <c r="H659" s="404"/>
      <c r="I659" s="405"/>
      <c r="J659" s="406"/>
      <c r="K659" s="406"/>
      <c r="L659" s="408"/>
      <c r="M659" s="408"/>
      <c r="N659" s="408"/>
      <c r="O659" s="409"/>
      <c r="P659" s="550"/>
      <c r="Q659" s="439"/>
      <c r="R659" s="406"/>
      <c r="S659" s="406"/>
      <c r="T659" s="406"/>
      <c r="U659" s="668"/>
      <c r="V659" s="451"/>
      <c r="W659" s="743" t="n">
        <f aca="false">G659+B659</f>
        <v>2160</v>
      </c>
      <c r="X659" s="451" t="n">
        <f aca="false">W659/$W$6</f>
        <v>0.864</v>
      </c>
      <c r="Y659" s="743" t="n">
        <f aca="false">Z659/2.9</f>
        <v>2391.53256704981</v>
      </c>
      <c r="Z659" s="743" t="n">
        <f aca="false">E659*B659/W659</f>
        <v>6935.44444444444</v>
      </c>
      <c r="AA659" s="744" t="n">
        <f aca="false">B659*E659/1000</f>
        <v>14980.56</v>
      </c>
      <c r="AB659" s="451" t="n">
        <f aca="false">AA659/$AA$6</f>
        <v>0.665802666666667</v>
      </c>
      <c r="AC659" s="440" t="n">
        <v>37</v>
      </c>
      <c r="AD659" s="465"/>
      <c r="AE659" s="550" t="n">
        <v>4624</v>
      </c>
      <c r="AF659" s="550" t="n">
        <v>4653</v>
      </c>
      <c r="AG659" s="465" t="n">
        <v>7.23</v>
      </c>
      <c r="AH659" s="440" t="n">
        <v>567</v>
      </c>
      <c r="AI659" s="744" t="n">
        <f aca="false">AH659*3</f>
        <v>1701</v>
      </c>
      <c r="AJ659" s="550" t="n">
        <v>5540</v>
      </c>
      <c r="AK659" s="440"/>
      <c r="AL659" s="458" t="n">
        <v>0.6</v>
      </c>
      <c r="AM659" s="465" t="n">
        <v>5.37</v>
      </c>
      <c r="AN659" s="465" t="n">
        <v>40.5</v>
      </c>
      <c r="AO659" s="458" t="n">
        <v>16.5</v>
      </c>
      <c r="AP659" s="458" t="n">
        <v>2.5</v>
      </c>
      <c r="AQ659" s="550" t="n">
        <v>5177</v>
      </c>
      <c r="AR659" s="745" t="n">
        <f aca="false">AQ659/(AA659*AW659)</f>
        <v>0.457882261374089</v>
      </c>
      <c r="AS659" s="596" t="n">
        <f aca="false">4000/W659*24</f>
        <v>44.4444444444444</v>
      </c>
      <c r="AT659" s="745" t="n">
        <f aca="false">AA659/4000</f>
        <v>3.74514</v>
      </c>
      <c r="AU659" s="746" t="n">
        <f aca="false">AT659/$AT$6</f>
        <v>0.668775</v>
      </c>
      <c r="AV659" s="451" t="n">
        <f aca="false">1-AH659/Y659</f>
        <v>0.762913535942582</v>
      </c>
      <c r="AW659" s="756" t="n">
        <f aca="false">1-AI659/Z659</f>
        <v>0.754738140630257</v>
      </c>
    </row>
    <row r="660" customFormat="false" ht="15.6" hidden="false" customHeight="false" outlineLevel="0" collapsed="false">
      <c r="A660" s="742" t="n">
        <v>44142</v>
      </c>
      <c r="B660" s="516" t="n">
        <v>1680</v>
      </c>
      <c r="C660" s="404" t="n">
        <v>5.26</v>
      </c>
      <c r="D660" s="407" t="n">
        <f aca="false">E660/2.9</f>
        <v>3113.79310344828</v>
      </c>
      <c r="E660" s="406" t="n">
        <v>9030</v>
      </c>
      <c r="F660" s="406" t="n">
        <v>3947</v>
      </c>
      <c r="G660" s="688" t="n">
        <v>480</v>
      </c>
      <c r="H660" s="404"/>
      <c r="I660" s="405"/>
      <c r="J660" s="406"/>
      <c r="K660" s="406"/>
      <c r="L660" s="408"/>
      <c r="M660" s="408"/>
      <c r="N660" s="408"/>
      <c r="O660" s="409"/>
      <c r="P660" s="550"/>
      <c r="Q660" s="439"/>
      <c r="R660" s="406"/>
      <c r="S660" s="406"/>
      <c r="T660" s="406"/>
      <c r="U660" s="668"/>
      <c r="V660" s="451"/>
      <c r="W660" s="743" t="n">
        <f aca="false">G660+B660</f>
        <v>2160</v>
      </c>
      <c r="X660" s="451" t="n">
        <f aca="false">W660/$W$6</f>
        <v>0.864</v>
      </c>
      <c r="Y660" s="743" t="n">
        <f aca="false">Z660/2.9</f>
        <v>2421.83908045977</v>
      </c>
      <c r="Z660" s="743" t="n">
        <f aca="false">E660*B660/W660</f>
        <v>7023.33333333333</v>
      </c>
      <c r="AA660" s="744" t="n">
        <f aca="false">B660*E660/1000</f>
        <v>15170.4</v>
      </c>
      <c r="AB660" s="451" t="n">
        <f aca="false">AA660/$AA$6</f>
        <v>0.67424</v>
      </c>
      <c r="AC660" s="440" t="n">
        <v>37</v>
      </c>
      <c r="AD660" s="465"/>
      <c r="AE660" s="550" t="n">
        <v>4731</v>
      </c>
      <c r="AF660" s="550" t="n">
        <v>4785</v>
      </c>
      <c r="AG660" s="465" t="n">
        <v>7.55</v>
      </c>
      <c r="AH660" s="440" t="n">
        <v>630</v>
      </c>
      <c r="AI660" s="744" t="n">
        <f aca="false">AH660*3</f>
        <v>1890</v>
      </c>
      <c r="AJ660" s="550" t="n">
        <v>5760</v>
      </c>
      <c r="AK660" s="440"/>
      <c r="AL660" s="458" t="n">
        <v>0.5</v>
      </c>
      <c r="AM660" s="465" t="n">
        <v>5.88</v>
      </c>
      <c r="AN660" s="465" t="n">
        <v>41.13</v>
      </c>
      <c r="AO660" s="458" t="n">
        <v>16.5</v>
      </c>
      <c r="AP660" s="458" t="n">
        <v>2.2</v>
      </c>
      <c r="AQ660" s="550" t="n">
        <v>5175</v>
      </c>
      <c r="AR660" s="745" t="n">
        <f aca="false">AQ660/(AA660*AW660)</f>
        <v>0.466720779220779</v>
      </c>
      <c r="AS660" s="596" t="n">
        <f aca="false">4000/W660*24</f>
        <v>44.4444444444444</v>
      </c>
      <c r="AT660" s="745" t="n">
        <f aca="false">AA660/4000</f>
        <v>3.7926</v>
      </c>
      <c r="AU660" s="746" t="n">
        <f aca="false">AT660/$AT$6</f>
        <v>0.67725</v>
      </c>
      <c r="AV660" s="451" t="n">
        <f aca="false">1-AH660/Y660</f>
        <v>0.739867109634552</v>
      </c>
      <c r="AW660" s="756" t="n">
        <f aca="false">1-AI660/Z660</f>
        <v>0.730897009966777</v>
      </c>
    </row>
    <row r="661" customFormat="false" ht="15.6" hidden="false" customHeight="false" outlineLevel="0" collapsed="false">
      <c r="A661" s="749" t="n">
        <v>44143</v>
      </c>
      <c r="B661" s="487" t="n">
        <v>1680</v>
      </c>
      <c r="C661" s="489" t="n">
        <v>5.42</v>
      </c>
      <c r="D661" s="750" t="n">
        <f aca="false">E661/2.9</f>
        <v>3631.72413793103</v>
      </c>
      <c r="E661" s="491" t="n">
        <v>10532</v>
      </c>
      <c r="F661" s="491" t="n">
        <v>4715</v>
      </c>
      <c r="G661" s="690" t="n">
        <v>480</v>
      </c>
      <c r="H661" s="489"/>
      <c r="I661" s="490"/>
      <c r="J661" s="491"/>
      <c r="K661" s="491"/>
      <c r="L661" s="492"/>
      <c r="M661" s="492"/>
      <c r="N661" s="492"/>
      <c r="O661" s="493"/>
      <c r="P661" s="551"/>
      <c r="Q661" s="494"/>
      <c r="R661" s="495"/>
      <c r="S661" s="491"/>
      <c r="T661" s="491"/>
      <c r="U661" s="678"/>
      <c r="V661" s="500"/>
      <c r="W661" s="751" t="n">
        <f aca="false">G661+B661</f>
        <v>2160</v>
      </c>
      <c r="X661" s="500" t="n">
        <f aca="false">W661/$W$6</f>
        <v>0.864</v>
      </c>
      <c r="Y661" s="751" t="n">
        <f aca="false">Z661/2.9</f>
        <v>2824.67432950192</v>
      </c>
      <c r="Z661" s="751" t="n">
        <f aca="false">E661*B661/W661</f>
        <v>8191.55555555556</v>
      </c>
      <c r="AA661" s="551" t="n">
        <f aca="false">B661*E661/1000</f>
        <v>17693.76</v>
      </c>
      <c r="AB661" s="500" t="n">
        <f aca="false">AA661/$AA$6</f>
        <v>0.786389333333333</v>
      </c>
      <c r="AC661" s="495" t="n">
        <v>37</v>
      </c>
      <c r="AD661" s="508"/>
      <c r="AE661" s="551" t="n">
        <v>4900</v>
      </c>
      <c r="AF661" s="551" t="n">
        <v>4876</v>
      </c>
      <c r="AG661" s="508" t="n">
        <v>7.32</v>
      </c>
      <c r="AH661" s="495" t="n">
        <v>646</v>
      </c>
      <c r="AI661" s="551" t="n">
        <f aca="false">AH661*3</f>
        <v>1938</v>
      </c>
      <c r="AJ661" s="551" t="n">
        <v>5860</v>
      </c>
      <c r="AK661" s="495"/>
      <c r="AL661" s="504" t="n">
        <v>0.9</v>
      </c>
      <c r="AM661" s="508" t="n">
        <v>6.07</v>
      </c>
      <c r="AN661" s="508" t="n">
        <v>41.95</v>
      </c>
      <c r="AO661" s="504" t="n">
        <v>15.9</v>
      </c>
      <c r="AP661" s="504" t="n">
        <v>2.7</v>
      </c>
      <c r="AQ661" s="551" t="n">
        <v>5569</v>
      </c>
      <c r="AR661" s="508" t="n">
        <f aca="false">AQ661/(AA661*AW661)</f>
        <v>0.412283974746218</v>
      </c>
      <c r="AS661" s="495" t="n">
        <f aca="false">4000/W661*24</f>
        <v>44.4444444444444</v>
      </c>
      <c r="AT661" s="508" t="n">
        <f aca="false">AA661/4000</f>
        <v>4.42344</v>
      </c>
      <c r="AU661" s="752" t="n">
        <f aca="false">AT661/$AT$6</f>
        <v>0.7899</v>
      </c>
      <c r="AV661" s="500" t="n">
        <f aca="false">1-AH661/Y661</f>
        <v>0.771301068851392</v>
      </c>
      <c r="AW661" s="757" t="n">
        <f aca="false">1-AI661/Z661</f>
        <v>0.763414898811784</v>
      </c>
    </row>
    <row r="662" customFormat="false" ht="15.6" hidden="false" customHeight="false" outlineLevel="0" collapsed="false">
      <c r="A662" s="742" t="n">
        <v>44144</v>
      </c>
      <c r="B662" s="516" t="n">
        <v>1800</v>
      </c>
      <c r="C662" s="404" t="n">
        <v>5.08</v>
      </c>
      <c r="D662" s="407" t="n">
        <f aca="false">E662/2.9</f>
        <v>3161.03448275862</v>
      </c>
      <c r="E662" s="406" t="n">
        <v>9167</v>
      </c>
      <c r="F662" s="406" t="n">
        <v>4334</v>
      </c>
      <c r="G662" s="688" t="n">
        <v>480</v>
      </c>
      <c r="H662" s="404"/>
      <c r="I662" s="405"/>
      <c r="J662" s="406"/>
      <c r="K662" s="406"/>
      <c r="L662" s="408"/>
      <c r="M662" s="408"/>
      <c r="N662" s="408"/>
      <c r="O662" s="409"/>
      <c r="P662" s="550"/>
      <c r="Q662" s="439"/>
      <c r="R662" s="406"/>
      <c r="S662" s="406"/>
      <c r="T662" s="406"/>
      <c r="U662" s="668"/>
      <c r="V662" s="451"/>
      <c r="W662" s="743" t="n">
        <f aca="false">G662+B662</f>
        <v>2280</v>
      </c>
      <c r="X662" s="451" t="n">
        <f aca="false">W662/$W$6</f>
        <v>0.912</v>
      </c>
      <c r="Y662" s="743" t="n">
        <f aca="false">Z662/2.9</f>
        <v>2495.55353901996</v>
      </c>
      <c r="Z662" s="743" t="n">
        <f aca="false">E662*B662/W662</f>
        <v>7237.1052631579</v>
      </c>
      <c r="AA662" s="744" t="n">
        <f aca="false">B662*E662/1000</f>
        <v>16500.6</v>
      </c>
      <c r="AB662" s="451" t="n">
        <f aca="false">AA662/$AA$6</f>
        <v>0.73336</v>
      </c>
      <c r="AC662" s="440" t="n">
        <v>37</v>
      </c>
      <c r="AD662" s="465"/>
      <c r="AE662" s="550" t="n">
        <v>4828</v>
      </c>
      <c r="AF662" s="550" t="n">
        <v>4811</v>
      </c>
      <c r="AG662" s="465" t="n">
        <v>7.36</v>
      </c>
      <c r="AH662" s="440" t="n">
        <v>661</v>
      </c>
      <c r="AI662" s="744" t="n">
        <f aca="false">AH662*3</f>
        <v>1983</v>
      </c>
      <c r="AJ662" s="550" t="n">
        <v>6080</v>
      </c>
      <c r="AK662" s="440"/>
      <c r="AL662" s="458" t="n">
        <v>0.8</v>
      </c>
      <c r="AM662" s="465" t="n">
        <v>6.55</v>
      </c>
      <c r="AN662" s="465" t="n">
        <v>43.7</v>
      </c>
      <c r="AO662" s="458" t="n">
        <v>12.8</v>
      </c>
      <c r="AP662" s="458" t="n">
        <v>2.2</v>
      </c>
      <c r="AQ662" s="550" t="n">
        <v>5503</v>
      </c>
      <c r="AR662" s="745" t="n">
        <f aca="false">AQ662/(AA662*AW662)</f>
        <v>0.459373455677098</v>
      </c>
      <c r="AS662" s="596" t="n">
        <f aca="false">4000/W662*24</f>
        <v>42.1052631578947</v>
      </c>
      <c r="AT662" s="745" t="n">
        <f aca="false">AA662/4000</f>
        <v>4.12515</v>
      </c>
      <c r="AU662" s="746" t="n">
        <f aca="false">AT662/$AT$6</f>
        <v>0.736633928571429</v>
      </c>
      <c r="AV662" s="451" t="n">
        <f aca="false">1-AH662/Y662</f>
        <v>0.735128904403476</v>
      </c>
      <c r="AW662" s="756" t="n">
        <f aca="false">1-AI662/Z662</f>
        <v>0.725995418348424</v>
      </c>
    </row>
    <row r="663" customFormat="false" ht="15.6" hidden="false" customHeight="false" outlineLevel="0" collapsed="false">
      <c r="A663" s="742" t="n">
        <v>44145</v>
      </c>
      <c r="B663" s="516" t="n">
        <v>1800</v>
      </c>
      <c r="C663" s="404" t="n">
        <v>5.07</v>
      </c>
      <c r="D663" s="407" t="n">
        <f aca="false">E663/2.9</f>
        <v>3172.41379310345</v>
      </c>
      <c r="E663" s="406" t="n">
        <v>9200</v>
      </c>
      <c r="F663" s="406" t="n">
        <v>3040</v>
      </c>
      <c r="G663" s="688" t="n">
        <v>480</v>
      </c>
      <c r="H663" s="404"/>
      <c r="I663" s="405"/>
      <c r="J663" s="406"/>
      <c r="K663" s="406"/>
      <c r="L663" s="408"/>
      <c r="M663" s="408"/>
      <c r="N663" s="408"/>
      <c r="O663" s="409"/>
      <c r="P663" s="550"/>
      <c r="Q663" s="439"/>
      <c r="R663" s="406"/>
      <c r="S663" s="406"/>
      <c r="T663" s="406"/>
      <c r="U663" s="668"/>
      <c r="V663" s="451"/>
      <c r="W663" s="743" t="n">
        <f aca="false">G663+B663</f>
        <v>2280</v>
      </c>
      <c r="X663" s="451" t="n">
        <f aca="false">W663/$W$6</f>
        <v>0.912</v>
      </c>
      <c r="Y663" s="743" t="n">
        <f aca="false">Z663/2.9</f>
        <v>2504.53720508167</v>
      </c>
      <c r="Z663" s="743" t="n">
        <f aca="false">E663*B663/W663</f>
        <v>7263.15789473684</v>
      </c>
      <c r="AA663" s="744" t="n">
        <f aca="false">B663*E663/1000</f>
        <v>16560</v>
      </c>
      <c r="AB663" s="451" t="n">
        <f aca="false">AA663/$AA$6</f>
        <v>0.736</v>
      </c>
      <c r="AC663" s="440" t="n">
        <v>37</v>
      </c>
      <c r="AD663" s="465"/>
      <c r="AE663" s="550" t="n">
        <v>4747</v>
      </c>
      <c r="AF663" s="550" t="n">
        <v>4748</v>
      </c>
      <c r="AG663" s="465" t="n">
        <v>7.34</v>
      </c>
      <c r="AH663" s="440" t="n">
        <v>684</v>
      </c>
      <c r="AI663" s="744" t="n">
        <f aca="false">AH663*3</f>
        <v>2052</v>
      </c>
      <c r="AJ663" s="550" t="n">
        <v>5950</v>
      </c>
      <c r="AK663" s="440"/>
      <c r="AL663" s="458" t="n">
        <v>0.6</v>
      </c>
      <c r="AM663" s="465" t="n">
        <v>6.75</v>
      </c>
      <c r="AN663" s="465" t="n">
        <v>42.92</v>
      </c>
      <c r="AO663" s="458" t="n">
        <v>15.1</v>
      </c>
      <c r="AP663" s="458" t="n">
        <v>2.2</v>
      </c>
      <c r="AQ663" s="550" t="n">
        <v>6365</v>
      </c>
      <c r="AR663" s="745" t="n">
        <f aca="false">AQ663/(AA663*AW663)</f>
        <v>0.535709476292436</v>
      </c>
      <c r="AS663" s="596" t="n">
        <f aca="false">4000/W663*24</f>
        <v>42.1052631578947</v>
      </c>
      <c r="AT663" s="745" t="n">
        <f aca="false">AA663/4000</f>
        <v>4.14</v>
      </c>
      <c r="AU663" s="746" t="n">
        <f aca="false">AT663/$AT$6</f>
        <v>0.739285714285714</v>
      </c>
      <c r="AV663" s="451" t="n">
        <f aca="false">1-AH663/Y663</f>
        <v>0.726895652173913</v>
      </c>
      <c r="AW663" s="756" t="n">
        <f aca="false">1-AI663/Z663</f>
        <v>0.717478260869565</v>
      </c>
    </row>
    <row r="664" customFormat="false" ht="15.6" hidden="false" customHeight="false" outlineLevel="0" collapsed="false">
      <c r="A664" s="742" t="n">
        <v>44146</v>
      </c>
      <c r="B664" s="516" t="n">
        <v>1800</v>
      </c>
      <c r="C664" s="404" t="n">
        <v>4.86</v>
      </c>
      <c r="D664" s="407" t="n">
        <f aca="false">E664/2.9</f>
        <v>3354.48275862069</v>
      </c>
      <c r="E664" s="406" t="n">
        <v>9728</v>
      </c>
      <c r="F664" s="406" t="n">
        <v>3023</v>
      </c>
      <c r="G664" s="688" t="n">
        <v>480</v>
      </c>
      <c r="H664" s="404"/>
      <c r="I664" s="405"/>
      <c r="J664" s="406"/>
      <c r="K664" s="406"/>
      <c r="L664" s="408"/>
      <c r="M664" s="408"/>
      <c r="N664" s="408"/>
      <c r="O664" s="409"/>
      <c r="P664" s="550"/>
      <c r="Q664" s="439"/>
      <c r="R664" s="406"/>
      <c r="S664" s="406"/>
      <c r="T664" s="406"/>
      <c r="U664" s="668"/>
      <c r="V664" s="451"/>
      <c r="W664" s="743" t="n">
        <f aca="false">G664+B664</f>
        <v>2280</v>
      </c>
      <c r="X664" s="451" t="n">
        <f aca="false">W664/$W$6</f>
        <v>0.912</v>
      </c>
      <c r="Y664" s="743" t="n">
        <f aca="false">Z664/2.9</f>
        <v>2648.27586206897</v>
      </c>
      <c r="Z664" s="743" t="n">
        <f aca="false">E664*B664/W664</f>
        <v>7680</v>
      </c>
      <c r="AA664" s="744" t="n">
        <f aca="false">B664*E664/1000</f>
        <v>17510.4</v>
      </c>
      <c r="AB664" s="451" t="n">
        <f aca="false">AA664/$AA$6</f>
        <v>0.77824</v>
      </c>
      <c r="AC664" s="440" t="n">
        <v>37</v>
      </c>
      <c r="AD664" s="465"/>
      <c r="AE664" s="550" t="n">
        <v>4844</v>
      </c>
      <c r="AF664" s="550" t="n">
        <v>4712</v>
      </c>
      <c r="AG664" s="465" t="n">
        <v>7.43</v>
      </c>
      <c r="AH664" s="440" t="n">
        <v>705</v>
      </c>
      <c r="AI664" s="744" t="n">
        <f aca="false">AH664*3</f>
        <v>2115</v>
      </c>
      <c r="AJ664" s="550" t="n">
        <v>5450</v>
      </c>
      <c r="AK664" s="440"/>
      <c r="AL664" s="458" t="n">
        <v>0.9</v>
      </c>
      <c r="AM664" s="465" t="n">
        <v>6.7</v>
      </c>
      <c r="AN664" s="465" t="n">
        <v>40.75</v>
      </c>
      <c r="AO664" s="458" t="n">
        <v>10.7</v>
      </c>
      <c r="AP664" s="458" t="n">
        <v>1.9</v>
      </c>
      <c r="AQ664" s="550" t="n">
        <v>6305</v>
      </c>
      <c r="AR664" s="745" t="n">
        <f aca="false">AQ664/(AA664*AW664)</f>
        <v>0.496918396620482</v>
      </c>
      <c r="AS664" s="596" t="n">
        <f aca="false">4000/W664*24</f>
        <v>42.1052631578947</v>
      </c>
      <c r="AT664" s="745" t="n">
        <f aca="false">AA664/4000</f>
        <v>4.3776</v>
      </c>
      <c r="AU664" s="746" t="n">
        <f aca="false">AT664/$AT$6</f>
        <v>0.781714285714286</v>
      </c>
      <c r="AV664" s="451" t="n">
        <f aca="false">1-AH664/Y664</f>
        <v>0.7337890625</v>
      </c>
      <c r="AW664" s="756" t="n">
        <f aca="false">1-AI664/Z664</f>
        <v>0.724609375</v>
      </c>
    </row>
    <row r="665" customFormat="false" ht="15.6" hidden="false" customHeight="false" outlineLevel="0" collapsed="false">
      <c r="A665" s="742" t="n">
        <v>44147</v>
      </c>
      <c r="B665" s="516" t="n">
        <v>1800</v>
      </c>
      <c r="C665" s="404" t="n">
        <v>5.02</v>
      </c>
      <c r="D665" s="407" t="n">
        <f aca="false">E665/2.9</f>
        <v>3235.51724137931</v>
      </c>
      <c r="E665" s="406" t="n">
        <v>9383</v>
      </c>
      <c r="F665" s="406" t="n">
        <v>3719</v>
      </c>
      <c r="G665" s="688" t="n">
        <v>480</v>
      </c>
      <c r="H665" s="404"/>
      <c r="I665" s="405"/>
      <c r="J665" s="406"/>
      <c r="K665" s="406"/>
      <c r="L665" s="408"/>
      <c r="M665" s="408"/>
      <c r="N665" s="408"/>
      <c r="O665" s="409"/>
      <c r="P665" s="550"/>
      <c r="Q665" s="439"/>
      <c r="R665" s="406"/>
      <c r="S665" s="406"/>
      <c r="T665" s="406"/>
      <c r="U665" s="668"/>
      <c r="V665" s="451"/>
      <c r="W665" s="743" t="n">
        <f aca="false">G665+B665</f>
        <v>2280</v>
      </c>
      <c r="X665" s="451" t="n">
        <f aca="false">W665/$W$6</f>
        <v>0.912</v>
      </c>
      <c r="Y665" s="743" t="n">
        <f aca="false">Z665/2.9</f>
        <v>2554.3557168784</v>
      </c>
      <c r="Z665" s="743" t="n">
        <f aca="false">E665*B665/W665</f>
        <v>7407.63157894737</v>
      </c>
      <c r="AA665" s="744" t="n">
        <f aca="false">B665*E665/1000</f>
        <v>16889.4</v>
      </c>
      <c r="AB665" s="451" t="n">
        <f aca="false">AA665/$AA$6</f>
        <v>0.75064</v>
      </c>
      <c r="AC665" s="440" t="n">
        <v>37</v>
      </c>
      <c r="AD665" s="465"/>
      <c r="AE665" s="550" t="n">
        <v>4707</v>
      </c>
      <c r="AF665" s="550" t="n">
        <v>4595</v>
      </c>
      <c r="AG665" s="465" t="n">
        <v>7.16</v>
      </c>
      <c r="AH665" s="440" t="n">
        <v>733</v>
      </c>
      <c r="AI665" s="744" t="n">
        <f aca="false">AH665*3</f>
        <v>2199</v>
      </c>
      <c r="AJ665" s="550" t="n">
        <v>5280</v>
      </c>
      <c r="AK665" s="440"/>
      <c r="AL665" s="458" t="n">
        <v>1.1</v>
      </c>
      <c r="AM665" s="465" t="n">
        <v>5.85</v>
      </c>
      <c r="AN665" s="465" t="n">
        <v>40.14</v>
      </c>
      <c r="AO665" s="458" t="n">
        <v>10.7</v>
      </c>
      <c r="AP665" s="458" t="n">
        <v>1.4</v>
      </c>
      <c r="AQ665" s="550" t="n">
        <v>5956</v>
      </c>
      <c r="AR665" s="745" t="n">
        <f aca="false">AQ665/(AA665*AW665)</f>
        <v>0.501529175592471</v>
      </c>
      <c r="AS665" s="596" t="n">
        <f aca="false">4000/W665*24</f>
        <v>42.1052631578947</v>
      </c>
      <c r="AT665" s="745" t="n">
        <f aca="false">AA665/4000</f>
        <v>4.22235</v>
      </c>
      <c r="AU665" s="746" t="n">
        <f aca="false">AT665/$AT$6</f>
        <v>0.753991071428572</v>
      </c>
      <c r="AV665" s="451" t="n">
        <f aca="false">1-AH665/Y665</f>
        <v>0.713039184340474</v>
      </c>
      <c r="AW665" s="756" t="n">
        <f aca="false">1-AI665/Z665</f>
        <v>0.70314398380049</v>
      </c>
    </row>
    <row r="666" customFormat="false" ht="15.6" hidden="false" customHeight="false" outlineLevel="0" collapsed="false">
      <c r="A666" s="742" t="n">
        <v>44148</v>
      </c>
      <c r="B666" s="516" t="n">
        <v>1800</v>
      </c>
      <c r="C666" s="404" t="n">
        <v>5.11</v>
      </c>
      <c r="D666" s="407" t="n">
        <f aca="false">E666/2.9</f>
        <v>3249.31034482759</v>
      </c>
      <c r="E666" s="406" t="n">
        <v>9423</v>
      </c>
      <c r="F666" s="406" t="n">
        <v>3705</v>
      </c>
      <c r="G666" s="688" t="n">
        <v>480</v>
      </c>
      <c r="H666" s="404"/>
      <c r="I666" s="405"/>
      <c r="J666" s="406"/>
      <c r="K666" s="406"/>
      <c r="L666" s="408"/>
      <c r="M666" s="408"/>
      <c r="N666" s="408"/>
      <c r="O666" s="409"/>
      <c r="P666" s="550"/>
      <c r="Q666" s="439"/>
      <c r="R666" s="406"/>
      <c r="S666" s="406"/>
      <c r="T666" s="406"/>
      <c r="U666" s="668"/>
      <c r="V666" s="451"/>
      <c r="W666" s="743" t="n">
        <f aca="false">G666+B666</f>
        <v>2280</v>
      </c>
      <c r="X666" s="451" t="n">
        <f aca="false">W666/$W$6</f>
        <v>0.912</v>
      </c>
      <c r="Y666" s="743" t="n">
        <f aca="false">Z666/2.9</f>
        <v>2565.24500907441</v>
      </c>
      <c r="Z666" s="743" t="n">
        <f aca="false">E666*B666/W666</f>
        <v>7439.21052631579</v>
      </c>
      <c r="AA666" s="744" t="n">
        <f aca="false">B666*E666/1000</f>
        <v>16961.4</v>
      </c>
      <c r="AB666" s="451" t="n">
        <f aca="false">AA666/$AA$6</f>
        <v>0.75384</v>
      </c>
      <c r="AC666" s="440" t="n">
        <v>37</v>
      </c>
      <c r="AD666" s="465"/>
      <c r="AE666" s="550" t="n">
        <v>4747</v>
      </c>
      <c r="AF666" s="550" t="n">
        <v>4826</v>
      </c>
      <c r="AG666" s="465" t="n">
        <v>7.46</v>
      </c>
      <c r="AH666" s="440" t="n">
        <v>658</v>
      </c>
      <c r="AI666" s="744" t="n">
        <f aca="false">AH666*3</f>
        <v>1974</v>
      </c>
      <c r="AJ666" s="550" t="n">
        <v>5260</v>
      </c>
      <c r="AK666" s="440"/>
      <c r="AL666" s="458" t="n">
        <v>0.8</v>
      </c>
      <c r="AM666" s="465" t="n">
        <v>5.15</v>
      </c>
      <c r="AN666" s="465" t="n">
        <v>37.85</v>
      </c>
      <c r="AO666" s="458" t="n">
        <v>6.7</v>
      </c>
      <c r="AP666" s="458" t="n">
        <v>1.5</v>
      </c>
      <c r="AQ666" s="550" t="n">
        <v>6494</v>
      </c>
      <c r="AR666" s="745" t="n">
        <f aca="false">AQ666/(AA666*AW666)</f>
        <v>0.521159358879291</v>
      </c>
      <c r="AS666" s="596" t="n">
        <f aca="false">4000/W666*24</f>
        <v>42.1052631578947</v>
      </c>
      <c r="AT666" s="745" t="n">
        <f aca="false">AA666/4000</f>
        <v>4.24035</v>
      </c>
      <c r="AU666" s="746" t="n">
        <f aca="false">AT666/$AT$6</f>
        <v>0.757205357142857</v>
      </c>
      <c r="AV666" s="451" t="n">
        <f aca="false">1-AH666/Y666</f>
        <v>0.743494287028193</v>
      </c>
      <c r="AW666" s="756" t="n">
        <f aca="false">1-AI666/Z666</f>
        <v>0.734649262442959</v>
      </c>
    </row>
    <row r="667" customFormat="false" ht="15.6" hidden="false" customHeight="false" outlineLevel="0" collapsed="false">
      <c r="A667" s="742" t="n">
        <v>44149</v>
      </c>
      <c r="B667" s="516" t="n">
        <v>1800</v>
      </c>
      <c r="C667" s="404" t="n">
        <v>5.1</v>
      </c>
      <c r="D667" s="407" t="n">
        <f aca="false">E667/2.9</f>
        <v>3462.41379310345</v>
      </c>
      <c r="E667" s="406" t="n">
        <v>10041</v>
      </c>
      <c r="F667" s="406" t="n">
        <v>3200</v>
      </c>
      <c r="G667" s="688" t="n">
        <v>480</v>
      </c>
      <c r="H667" s="404"/>
      <c r="I667" s="405"/>
      <c r="J667" s="406"/>
      <c r="K667" s="406"/>
      <c r="L667" s="408"/>
      <c r="M667" s="408"/>
      <c r="N667" s="408"/>
      <c r="O667" s="409"/>
      <c r="P667" s="550"/>
      <c r="Q667" s="439"/>
      <c r="R667" s="406"/>
      <c r="S667" s="406"/>
      <c r="T667" s="406"/>
      <c r="U667" s="668"/>
      <c r="V667" s="451"/>
      <c r="W667" s="743" t="n">
        <f aca="false">G667+B667</f>
        <v>2280</v>
      </c>
      <c r="X667" s="451" t="n">
        <f aca="false">W667/$W$6</f>
        <v>0.912</v>
      </c>
      <c r="Y667" s="743" t="n">
        <f aca="false">Z667/2.9</f>
        <v>2733.48457350272</v>
      </c>
      <c r="Z667" s="743" t="n">
        <f aca="false">E667*B667/W667</f>
        <v>7927.10526315789</v>
      </c>
      <c r="AA667" s="744" t="n">
        <f aca="false">B667*E667/1000</f>
        <v>18073.8</v>
      </c>
      <c r="AB667" s="451" t="n">
        <f aca="false">AA667/$AA$6</f>
        <v>0.80328</v>
      </c>
      <c r="AC667" s="440" t="n">
        <v>37</v>
      </c>
      <c r="AD667" s="465"/>
      <c r="AE667" s="550" t="n">
        <v>4695</v>
      </c>
      <c r="AF667" s="550" t="n">
        <v>4766</v>
      </c>
      <c r="AG667" s="465" t="n">
        <v>7.35</v>
      </c>
      <c r="AH667" s="440" t="n">
        <v>676</v>
      </c>
      <c r="AI667" s="744" t="n">
        <f aca="false">AH667*3</f>
        <v>2028</v>
      </c>
      <c r="AJ667" s="550" t="n">
        <v>5440</v>
      </c>
      <c r="AK667" s="440"/>
      <c r="AL667" s="458" t="n">
        <v>1.5</v>
      </c>
      <c r="AM667" s="465" t="n">
        <v>5.85</v>
      </c>
      <c r="AN667" s="465" t="n">
        <v>39.81</v>
      </c>
      <c r="AO667" s="458" t="n">
        <v>10.7</v>
      </c>
      <c r="AP667" s="458" t="n">
        <v>1.7</v>
      </c>
      <c r="AQ667" s="550" t="n">
        <v>6659</v>
      </c>
      <c r="AR667" s="745" t="n">
        <f aca="false">AQ667/(AA667*AW667)</f>
        <v>0.495094409202704</v>
      </c>
      <c r="AS667" s="596" t="n">
        <f aca="false">4000/W667*24</f>
        <v>42.1052631578947</v>
      </c>
      <c r="AT667" s="745" t="n">
        <f aca="false">AA667/4000</f>
        <v>4.51845</v>
      </c>
      <c r="AU667" s="746" t="n">
        <f aca="false">AT667/$AT$6</f>
        <v>0.806866071428571</v>
      </c>
      <c r="AV667" s="451" t="n">
        <f aca="false">1-AH667/Y667</f>
        <v>0.752696610563357</v>
      </c>
      <c r="AW667" s="756" t="n">
        <f aca="false">1-AI667/Z667</f>
        <v>0.744168907479335</v>
      </c>
    </row>
    <row r="668" customFormat="false" ht="15.6" hidden="false" customHeight="false" outlineLevel="0" collapsed="false">
      <c r="A668" s="749" t="n">
        <v>44150</v>
      </c>
      <c r="B668" s="487" t="n">
        <v>1800</v>
      </c>
      <c r="C668" s="489" t="n">
        <v>4.97</v>
      </c>
      <c r="D668" s="750" t="n">
        <f aca="false">E668/2.9</f>
        <v>3787.58620689655</v>
      </c>
      <c r="E668" s="491" t="n">
        <v>10984</v>
      </c>
      <c r="F668" s="491" t="n">
        <v>3571</v>
      </c>
      <c r="G668" s="690" t="n">
        <v>480</v>
      </c>
      <c r="H668" s="489"/>
      <c r="I668" s="490"/>
      <c r="J668" s="491"/>
      <c r="K668" s="491"/>
      <c r="L668" s="492"/>
      <c r="M668" s="492"/>
      <c r="N668" s="492"/>
      <c r="O668" s="493"/>
      <c r="P668" s="551"/>
      <c r="Q668" s="494"/>
      <c r="R668" s="495"/>
      <c r="S668" s="491"/>
      <c r="T668" s="491"/>
      <c r="U668" s="678"/>
      <c r="V668" s="500"/>
      <c r="W668" s="751" t="n">
        <f aca="false">G668+B668</f>
        <v>2280</v>
      </c>
      <c r="X668" s="500" t="n">
        <f aca="false">W668/$W$6</f>
        <v>0.912</v>
      </c>
      <c r="Y668" s="751" t="n">
        <f aca="false">Z668/2.9</f>
        <v>2990.19963702359</v>
      </c>
      <c r="Z668" s="751" t="n">
        <f aca="false">E668*B668/W668</f>
        <v>8671.57894736842</v>
      </c>
      <c r="AA668" s="551" t="n">
        <f aca="false">B668*E668/1000</f>
        <v>19771.2</v>
      </c>
      <c r="AB668" s="500" t="n">
        <f aca="false">AA668/$AA$6</f>
        <v>0.87872</v>
      </c>
      <c r="AC668" s="495" t="n">
        <v>37</v>
      </c>
      <c r="AD668" s="508"/>
      <c r="AE668" s="551" t="n">
        <v>4883</v>
      </c>
      <c r="AF668" s="551" t="n">
        <v>4905</v>
      </c>
      <c r="AG668" s="508" t="n">
        <v>7.3</v>
      </c>
      <c r="AH668" s="495" t="n">
        <v>708</v>
      </c>
      <c r="AI668" s="551" t="n">
        <f aca="false">AH668*3</f>
        <v>2124</v>
      </c>
      <c r="AJ668" s="551" t="n">
        <v>5700</v>
      </c>
      <c r="AK668" s="495"/>
      <c r="AL668" s="504" t="n">
        <v>0.7</v>
      </c>
      <c r="AM668" s="508" t="n">
        <v>5.95</v>
      </c>
      <c r="AN668" s="508" t="n">
        <v>39.38</v>
      </c>
      <c r="AO668" s="504" t="n">
        <v>10</v>
      </c>
      <c r="AP668" s="504" t="n">
        <v>1.4</v>
      </c>
      <c r="AQ668" s="551" t="n">
        <v>5336</v>
      </c>
      <c r="AR668" s="508" t="n">
        <f aca="false">AQ668/(AA668*AW668)</f>
        <v>0.35743759579006</v>
      </c>
      <c r="AS668" s="495" t="n">
        <f aca="false">4000/W668*24</f>
        <v>42.1052631578947</v>
      </c>
      <c r="AT668" s="508" t="n">
        <f aca="false">AA668/4000</f>
        <v>4.9428</v>
      </c>
      <c r="AU668" s="752" t="n">
        <f aca="false">AT668/$AT$6</f>
        <v>0.882642857142857</v>
      </c>
      <c r="AV668" s="500" t="n">
        <f aca="false">1-AH668/Y668</f>
        <v>0.763226511289148</v>
      </c>
      <c r="AW668" s="757" t="n">
        <f aca="false">1-AI668/Z668</f>
        <v>0.755061908230153</v>
      </c>
    </row>
    <row r="669" customFormat="false" ht="15.6" hidden="false" customHeight="false" outlineLevel="0" collapsed="false">
      <c r="A669" s="742" t="n">
        <v>44151</v>
      </c>
      <c r="B669" s="516" t="n">
        <v>1800</v>
      </c>
      <c r="C669" s="404" t="n">
        <v>4.8</v>
      </c>
      <c r="D669" s="407" t="n">
        <f aca="false">E669/2.9</f>
        <v>3436.55172413793</v>
      </c>
      <c r="E669" s="406" t="n">
        <v>9966</v>
      </c>
      <c r="F669" s="406" t="n">
        <v>3932</v>
      </c>
      <c r="G669" s="688" t="n">
        <v>480</v>
      </c>
      <c r="H669" s="404"/>
      <c r="I669" s="405"/>
      <c r="J669" s="406"/>
      <c r="K669" s="406"/>
      <c r="L669" s="408"/>
      <c r="M669" s="408"/>
      <c r="N669" s="408"/>
      <c r="O669" s="409"/>
      <c r="P669" s="550"/>
      <c r="Q669" s="439"/>
      <c r="R669" s="406"/>
      <c r="S669" s="406"/>
      <c r="T669" s="406"/>
      <c r="U669" s="668"/>
      <c r="V669" s="451"/>
      <c r="W669" s="743" t="n">
        <f aca="false">G669+B669</f>
        <v>2280</v>
      </c>
      <c r="X669" s="451" t="n">
        <f aca="false">W669/$W$6</f>
        <v>0.912</v>
      </c>
      <c r="Y669" s="743" t="n">
        <f aca="false">Z669/2.9</f>
        <v>2713.06715063521</v>
      </c>
      <c r="Z669" s="743" t="n">
        <f aca="false">E669*B669/W669</f>
        <v>7867.89473684211</v>
      </c>
      <c r="AA669" s="744" t="n">
        <f aca="false">B669*E669/1000</f>
        <v>17938.8</v>
      </c>
      <c r="AB669" s="451" t="n">
        <f aca="false">AA669/$AA$6</f>
        <v>0.79728</v>
      </c>
      <c r="AC669" s="440" t="n">
        <v>37</v>
      </c>
      <c r="AD669" s="465"/>
      <c r="AE669" s="550" t="n">
        <v>4625</v>
      </c>
      <c r="AF669" s="550" t="n">
        <v>4632</v>
      </c>
      <c r="AG669" s="465" t="n">
        <v>7.25</v>
      </c>
      <c r="AH669" s="440" t="n">
        <v>708</v>
      </c>
      <c r="AI669" s="744" t="n">
        <f aca="false">AH669*3</f>
        <v>2124</v>
      </c>
      <c r="AJ669" s="550" t="n">
        <v>5530</v>
      </c>
      <c r="AK669" s="440"/>
      <c r="AL669" s="458" t="n">
        <v>1</v>
      </c>
      <c r="AM669" s="465" t="n">
        <v>5.97</v>
      </c>
      <c r="AN669" s="465" t="n">
        <v>40.45</v>
      </c>
      <c r="AO669" s="458" t="n">
        <v>7.3</v>
      </c>
      <c r="AP669" s="458" t="n">
        <v>1.6</v>
      </c>
      <c r="AQ669" s="550" t="n">
        <v>6091</v>
      </c>
      <c r="AR669" s="745" t="n">
        <f aca="false">AQ669/(AA669*AW669)</f>
        <v>0.465101007324329</v>
      </c>
      <c r="AS669" s="596" t="n">
        <f aca="false">4000/W669*24</f>
        <v>42.1052631578947</v>
      </c>
      <c r="AT669" s="745" t="n">
        <f aca="false">AA669/4000</f>
        <v>4.4847</v>
      </c>
      <c r="AU669" s="746" t="n">
        <f aca="false">AT669/$AT$6</f>
        <v>0.800839285714286</v>
      </c>
      <c r="AV669" s="451" t="n">
        <f aca="false">1-AH669/Y669</f>
        <v>0.739040738510937</v>
      </c>
      <c r="AW669" s="756" t="n">
        <f aca="false">1-AI669/Z669</f>
        <v>0.730042143287176</v>
      </c>
    </row>
    <row r="670" customFormat="false" ht="15.6" hidden="false" customHeight="false" outlineLevel="0" collapsed="false">
      <c r="A670" s="742" t="n">
        <v>44152</v>
      </c>
      <c r="B670" s="516" t="n">
        <v>1800</v>
      </c>
      <c r="C670" s="404" t="n">
        <v>4.9</v>
      </c>
      <c r="D670" s="407" t="n">
        <f aca="false">E670/2.9</f>
        <v>3395.51724137931</v>
      </c>
      <c r="E670" s="406" t="n">
        <v>9847</v>
      </c>
      <c r="F670" s="406" t="n">
        <v>3879</v>
      </c>
      <c r="G670" s="688" t="n">
        <v>480</v>
      </c>
      <c r="H670" s="404"/>
      <c r="I670" s="405"/>
      <c r="J670" s="406"/>
      <c r="K670" s="406"/>
      <c r="L670" s="408"/>
      <c r="M670" s="408"/>
      <c r="N670" s="408"/>
      <c r="O670" s="409"/>
      <c r="P670" s="550"/>
      <c r="Q670" s="439"/>
      <c r="R670" s="406"/>
      <c r="S670" s="406"/>
      <c r="T670" s="406"/>
      <c r="U670" s="668"/>
      <c r="V670" s="451"/>
      <c r="W670" s="743" t="n">
        <f aca="false">G670+B670</f>
        <v>2280</v>
      </c>
      <c r="X670" s="451" t="n">
        <f aca="false">W670/$W$6</f>
        <v>0.912</v>
      </c>
      <c r="Y670" s="743" t="n">
        <f aca="false">Z670/2.9</f>
        <v>2680.67150635209</v>
      </c>
      <c r="Z670" s="743" t="n">
        <f aca="false">E670*B670/W670</f>
        <v>7773.94736842105</v>
      </c>
      <c r="AA670" s="744" t="n">
        <f aca="false">B670*E670/1000</f>
        <v>17724.6</v>
      </c>
      <c r="AB670" s="451" t="n">
        <f aca="false">AA670/$AA$6</f>
        <v>0.78776</v>
      </c>
      <c r="AC670" s="440" t="n">
        <v>37</v>
      </c>
      <c r="AD670" s="465"/>
      <c r="AE670" s="550" t="n">
        <v>4831</v>
      </c>
      <c r="AF670" s="550" t="n">
        <v>4867</v>
      </c>
      <c r="AG670" s="465" t="n">
        <v>7.59</v>
      </c>
      <c r="AH670" s="440" t="n">
        <v>697</v>
      </c>
      <c r="AI670" s="744" t="n">
        <f aca="false">AH670*3</f>
        <v>2091</v>
      </c>
      <c r="AJ670" s="550" t="n">
        <v>5530</v>
      </c>
      <c r="AK670" s="440"/>
      <c r="AL670" s="458" t="n">
        <v>0.8</v>
      </c>
      <c r="AM670" s="465" t="n">
        <v>6.45</v>
      </c>
      <c r="AN670" s="465" t="n">
        <v>39.82</v>
      </c>
      <c r="AO670" s="458" t="n">
        <v>9.2</v>
      </c>
      <c r="AP670" s="458" t="n">
        <v>0.6</v>
      </c>
      <c r="AQ670" s="550" t="n">
        <v>6408</v>
      </c>
      <c r="AR670" s="745" t="n">
        <f aca="false">AQ670/(AA670*AW670)</f>
        <v>0.494554345410091</v>
      </c>
      <c r="AS670" s="596" t="n">
        <f aca="false">4000/W670*24</f>
        <v>42.1052631578947</v>
      </c>
      <c r="AT670" s="745" t="n">
        <f aca="false">AA670/4000</f>
        <v>4.43115</v>
      </c>
      <c r="AU670" s="746" t="n">
        <f aca="false">AT670/$AT$6</f>
        <v>0.791276785714286</v>
      </c>
      <c r="AV670" s="451" t="n">
        <f aca="false">1-AH670/Y670</f>
        <v>0.739990521647879</v>
      </c>
      <c r="AW670" s="756" t="n">
        <f aca="false">1-AI670/Z670</f>
        <v>0.731024677566772</v>
      </c>
    </row>
    <row r="671" customFormat="false" ht="15.6" hidden="false" customHeight="false" outlineLevel="0" collapsed="false">
      <c r="A671" s="742" t="n">
        <v>44153</v>
      </c>
      <c r="B671" s="516" t="n">
        <v>1920</v>
      </c>
      <c r="C671" s="404" t="n">
        <v>4.97</v>
      </c>
      <c r="D671" s="407" t="n">
        <f aca="false">E671/2.9</f>
        <v>3655.51724137931</v>
      </c>
      <c r="E671" s="406" t="n">
        <v>10601</v>
      </c>
      <c r="F671" s="406" t="n">
        <v>3747</v>
      </c>
      <c r="G671" s="688" t="n">
        <v>480</v>
      </c>
      <c r="H671" s="404"/>
      <c r="I671" s="405"/>
      <c r="J671" s="406"/>
      <c r="K671" s="406"/>
      <c r="L671" s="408"/>
      <c r="M671" s="408"/>
      <c r="N671" s="408"/>
      <c r="O671" s="409"/>
      <c r="P671" s="550"/>
      <c r="Q671" s="439"/>
      <c r="R671" s="406"/>
      <c r="S671" s="406"/>
      <c r="T671" s="406"/>
      <c r="U671" s="668"/>
      <c r="V671" s="451"/>
      <c r="W671" s="743" t="n">
        <f aca="false">G671+B671</f>
        <v>2400</v>
      </c>
      <c r="X671" s="451" t="n">
        <f aca="false">W671/$W$6</f>
        <v>0.96</v>
      </c>
      <c r="Y671" s="743" t="n">
        <f aca="false">Z671/2.9</f>
        <v>2924.41379310345</v>
      </c>
      <c r="Z671" s="743" t="n">
        <f aca="false">E671*B671/W671</f>
        <v>8480.8</v>
      </c>
      <c r="AA671" s="744" t="n">
        <f aca="false">B671*E671/1000</f>
        <v>20353.92</v>
      </c>
      <c r="AB671" s="451" t="n">
        <f aca="false">AA671/$AA$6</f>
        <v>0.904618666666667</v>
      </c>
      <c r="AC671" s="440" t="n">
        <v>37</v>
      </c>
      <c r="AD671" s="465"/>
      <c r="AE671" s="550" t="n">
        <v>4637</v>
      </c>
      <c r="AF671" s="550" t="n">
        <v>4608</v>
      </c>
      <c r="AG671" s="465" t="n">
        <v>7.42</v>
      </c>
      <c r="AH671" s="440" t="n">
        <v>693</v>
      </c>
      <c r="AI671" s="744" t="n">
        <f aca="false">AH671*3</f>
        <v>2079</v>
      </c>
      <c r="AJ671" s="550" t="n">
        <v>5630</v>
      </c>
      <c r="AK671" s="440"/>
      <c r="AL671" s="458" t="n">
        <v>1.4</v>
      </c>
      <c r="AM671" s="465" t="n">
        <v>5.84</v>
      </c>
      <c r="AN671" s="465" t="n">
        <v>40.3</v>
      </c>
      <c r="AO671" s="458" t="n">
        <v>16.4</v>
      </c>
      <c r="AP671" s="458" t="n">
        <v>1.2</v>
      </c>
      <c r="AQ671" s="550" t="n">
        <v>5896</v>
      </c>
      <c r="AR671" s="745" t="n">
        <f aca="false">AQ671/(AA671*AW671)</f>
        <v>0.383746238037219</v>
      </c>
      <c r="AS671" s="596" t="n">
        <f aca="false">4000/W671*24</f>
        <v>40</v>
      </c>
      <c r="AT671" s="745" t="n">
        <f aca="false">AA671/4000</f>
        <v>5.08848</v>
      </c>
      <c r="AU671" s="746" t="n">
        <f aca="false">AT671/$AT$6</f>
        <v>0.908657142857143</v>
      </c>
      <c r="AV671" s="451" t="n">
        <f aca="false">1-AH671/Y671</f>
        <v>0.763029431185737</v>
      </c>
      <c r="AW671" s="756" t="n">
        <f aca="false">1-AI671/Z671</f>
        <v>0.754858032261107</v>
      </c>
    </row>
    <row r="672" customFormat="false" ht="15.6" hidden="false" customHeight="false" outlineLevel="0" collapsed="false">
      <c r="A672" s="742" t="n">
        <v>44154</v>
      </c>
      <c r="B672" s="516" t="n">
        <v>1920</v>
      </c>
      <c r="C672" s="404" t="n">
        <v>5.11</v>
      </c>
      <c r="D672" s="407" t="n">
        <f aca="false">E672/2.9</f>
        <v>3537.58620689655</v>
      </c>
      <c r="E672" s="406" t="n">
        <v>10259</v>
      </c>
      <c r="F672" s="406" t="n">
        <v>4075</v>
      </c>
      <c r="G672" s="688" t="n">
        <v>480</v>
      </c>
      <c r="H672" s="404"/>
      <c r="I672" s="405"/>
      <c r="J672" s="406"/>
      <c r="K672" s="406"/>
      <c r="L672" s="408"/>
      <c r="M672" s="408"/>
      <c r="N672" s="408"/>
      <c r="O672" s="409"/>
      <c r="P672" s="550"/>
      <c r="Q672" s="439"/>
      <c r="R672" s="406"/>
      <c r="S672" s="406"/>
      <c r="T672" s="406"/>
      <c r="U672" s="668"/>
      <c r="V672" s="451"/>
      <c r="W672" s="743" t="n">
        <f aca="false">G672+B672</f>
        <v>2400</v>
      </c>
      <c r="X672" s="451" t="n">
        <f aca="false">W672/$W$6</f>
        <v>0.96</v>
      </c>
      <c r="Y672" s="743" t="n">
        <f aca="false">Z672/2.9</f>
        <v>2830.06896551724</v>
      </c>
      <c r="Z672" s="743" t="n">
        <f aca="false">E672*B672/W672</f>
        <v>8207.2</v>
      </c>
      <c r="AA672" s="744" t="n">
        <f aca="false">B672*E672/1000</f>
        <v>19697.28</v>
      </c>
      <c r="AB672" s="451" t="n">
        <f aca="false">AA672/$AA$6</f>
        <v>0.875434666666667</v>
      </c>
      <c r="AC672" s="440" t="n">
        <v>37</v>
      </c>
      <c r="AD672" s="465"/>
      <c r="AE672" s="550" t="n">
        <v>4991</v>
      </c>
      <c r="AF672" s="550" t="n">
        <v>4942</v>
      </c>
      <c r="AG672" s="465" t="n">
        <v>7.21</v>
      </c>
      <c r="AH672" s="440" t="n">
        <v>741</v>
      </c>
      <c r="AI672" s="744" t="n">
        <f aca="false">AH672*3</f>
        <v>2223</v>
      </c>
      <c r="AJ672" s="550" t="n">
        <v>6020</v>
      </c>
      <c r="AK672" s="440"/>
      <c r="AL672" s="458" t="n">
        <v>1.8</v>
      </c>
      <c r="AM672" s="465" t="n">
        <v>6.84</v>
      </c>
      <c r="AN672" s="465" t="n">
        <v>39.92</v>
      </c>
      <c r="AO672" s="458" t="n">
        <v>11.3</v>
      </c>
      <c r="AP672" s="458" t="n">
        <v>1.5</v>
      </c>
      <c r="AQ672" s="550" t="n">
        <v>6908</v>
      </c>
      <c r="AR672" s="745" t="n">
        <f aca="false">AQ672/(AA672*AW672)</f>
        <v>0.480988826131034</v>
      </c>
      <c r="AS672" s="596" t="n">
        <f aca="false">4000/W672*24</f>
        <v>40</v>
      </c>
      <c r="AT672" s="745" t="n">
        <f aca="false">AA672/4000</f>
        <v>4.92432</v>
      </c>
      <c r="AU672" s="746" t="n">
        <f aca="false">AT672/$AT$6</f>
        <v>0.879342857142857</v>
      </c>
      <c r="AV672" s="451" t="n">
        <f aca="false">1-AH672/Y672</f>
        <v>0.738168924846476</v>
      </c>
      <c r="AW672" s="756" t="n">
        <f aca="false">1-AI672/Z672</f>
        <v>0.729140267082562</v>
      </c>
    </row>
    <row r="673" customFormat="false" ht="15.6" hidden="false" customHeight="false" outlineLevel="0" collapsed="false">
      <c r="A673" s="742" t="n">
        <v>44155</v>
      </c>
      <c r="B673" s="516" t="n">
        <v>1920</v>
      </c>
      <c r="C673" s="404" t="n">
        <v>5.07</v>
      </c>
      <c r="D673" s="407" t="n">
        <f aca="false">E673/2.9</f>
        <v>3354.48275862069</v>
      </c>
      <c r="E673" s="406" t="n">
        <v>9728</v>
      </c>
      <c r="F673" s="406" t="n">
        <v>3833</v>
      </c>
      <c r="G673" s="688" t="n">
        <v>480</v>
      </c>
      <c r="H673" s="404"/>
      <c r="I673" s="405"/>
      <c r="J673" s="406"/>
      <c r="K673" s="406"/>
      <c r="L673" s="408"/>
      <c r="M673" s="408"/>
      <c r="N673" s="408"/>
      <c r="O673" s="409"/>
      <c r="P673" s="550"/>
      <c r="Q673" s="439"/>
      <c r="R673" s="406"/>
      <c r="S673" s="406"/>
      <c r="T673" s="406"/>
      <c r="U673" s="668"/>
      <c r="V673" s="451"/>
      <c r="W673" s="743" t="n">
        <f aca="false">G673+B673</f>
        <v>2400</v>
      </c>
      <c r="X673" s="451" t="n">
        <f aca="false">W673/$W$6</f>
        <v>0.96</v>
      </c>
      <c r="Y673" s="743" t="n">
        <f aca="false">Z673/2.9</f>
        <v>2683.58620689655</v>
      </c>
      <c r="Z673" s="743" t="n">
        <f aca="false">E673*B673/W673</f>
        <v>7782.4</v>
      </c>
      <c r="AA673" s="744" t="n">
        <f aca="false">B673*E673/1000</f>
        <v>18677.76</v>
      </c>
      <c r="AB673" s="451" t="n">
        <f aca="false">AA673/$AA$6</f>
        <v>0.830122666666667</v>
      </c>
      <c r="AC673" s="440" t="n">
        <v>37</v>
      </c>
      <c r="AD673" s="465"/>
      <c r="AE673" s="550" t="n">
        <v>4680</v>
      </c>
      <c r="AF673" s="550" t="n">
        <v>4729</v>
      </c>
      <c r="AG673" s="465" t="n">
        <v>7.4</v>
      </c>
      <c r="AH673" s="440" t="n">
        <v>736</v>
      </c>
      <c r="AI673" s="744" t="n">
        <f aca="false">AH673*3</f>
        <v>2208</v>
      </c>
      <c r="AJ673" s="550" t="n">
        <v>5930</v>
      </c>
      <c r="AK673" s="440"/>
      <c r="AL673" s="458" t="n">
        <v>1.4</v>
      </c>
      <c r="AM673" s="465" t="n">
        <v>4.63</v>
      </c>
      <c r="AN673" s="465" t="n">
        <v>40.36</v>
      </c>
      <c r="AO673" s="458" t="n">
        <v>9.9</v>
      </c>
      <c r="AP673" s="458" t="n">
        <v>1.6</v>
      </c>
      <c r="AQ673" s="550" t="n">
        <v>6893</v>
      </c>
      <c r="AR673" s="745" t="n">
        <f aca="false">AQ673/(AA673*AW673)</f>
        <v>0.515227348832759</v>
      </c>
      <c r="AS673" s="596" t="n">
        <f aca="false">4000/W673*24</f>
        <v>40</v>
      </c>
      <c r="AT673" s="745" t="n">
        <f aca="false">AA673/4000</f>
        <v>4.66944</v>
      </c>
      <c r="AU673" s="746" t="n">
        <f aca="false">AT673/$AT$6</f>
        <v>0.833828571428571</v>
      </c>
      <c r="AV673" s="451" t="n">
        <f aca="false">1-AH673/Y673</f>
        <v>0.725740131578947</v>
      </c>
      <c r="AW673" s="756" t="n">
        <f aca="false">1-AI673/Z673</f>
        <v>0.716282894736842</v>
      </c>
    </row>
    <row r="674" customFormat="false" ht="15.6" hidden="false" customHeight="false" outlineLevel="0" collapsed="false">
      <c r="A674" s="742" t="n">
        <v>44156</v>
      </c>
      <c r="B674" s="516" t="n">
        <v>1920</v>
      </c>
      <c r="C674" s="404" t="n">
        <v>5.01</v>
      </c>
      <c r="D674" s="407" t="n">
        <f aca="false">E674/2.9</f>
        <v>3241.72413793103</v>
      </c>
      <c r="E674" s="406" t="n">
        <v>9401</v>
      </c>
      <c r="F674" s="406" t="n">
        <v>3393</v>
      </c>
      <c r="G674" s="688" t="n">
        <v>480</v>
      </c>
      <c r="H674" s="404"/>
      <c r="I674" s="405"/>
      <c r="J674" s="406"/>
      <c r="K674" s="406"/>
      <c r="L674" s="408"/>
      <c r="M674" s="408"/>
      <c r="N674" s="408"/>
      <c r="O674" s="409"/>
      <c r="P674" s="550"/>
      <c r="Q674" s="439"/>
      <c r="R674" s="406"/>
      <c r="S674" s="406"/>
      <c r="T674" s="406"/>
      <c r="U674" s="668"/>
      <c r="V674" s="451"/>
      <c r="W674" s="743" t="n">
        <f aca="false">G674+B674</f>
        <v>2400</v>
      </c>
      <c r="X674" s="451" t="n">
        <f aca="false">W674/$W$6</f>
        <v>0.96</v>
      </c>
      <c r="Y674" s="743" t="n">
        <f aca="false">Z674/2.9</f>
        <v>2593.37931034483</v>
      </c>
      <c r="Z674" s="743" t="n">
        <f aca="false">E674*B674/W674</f>
        <v>7520.8</v>
      </c>
      <c r="AA674" s="744" t="n">
        <f aca="false">B674*E674/1000</f>
        <v>18049.92</v>
      </c>
      <c r="AB674" s="451" t="n">
        <f aca="false">AA674/$AA$6</f>
        <v>0.802218666666667</v>
      </c>
      <c r="AC674" s="440" t="n">
        <v>37</v>
      </c>
      <c r="AD674" s="465"/>
      <c r="AE674" s="550" t="n">
        <v>4840</v>
      </c>
      <c r="AF674" s="550" t="n">
        <v>4894</v>
      </c>
      <c r="AG674" s="465" t="n">
        <v>7.75</v>
      </c>
      <c r="AH674" s="440" t="n">
        <v>711</v>
      </c>
      <c r="AI674" s="744" t="n">
        <f aca="false">AH674*3</f>
        <v>2133</v>
      </c>
      <c r="AJ674" s="550" t="n">
        <v>5550</v>
      </c>
      <c r="AK674" s="440"/>
      <c r="AL674" s="458" t="n">
        <v>1.3</v>
      </c>
      <c r="AM674" s="465" t="n">
        <v>4.67</v>
      </c>
      <c r="AN674" s="465" t="n">
        <v>36.82</v>
      </c>
      <c r="AO674" s="458" t="n">
        <v>7</v>
      </c>
      <c r="AP674" s="458" t="n">
        <v>1.5</v>
      </c>
      <c r="AQ674" s="550" t="n">
        <v>7409</v>
      </c>
      <c r="AR674" s="745" t="n">
        <f aca="false">AQ674/(AA674*AW674)</f>
        <v>0.572976601457614</v>
      </c>
      <c r="AS674" s="596" t="n">
        <f aca="false">4000/W674*24</f>
        <v>40</v>
      </c>
      <c r="AT674" s="745" t="n">
        <f aca="false">AA674/4000</f>
        <v>4.51248</v>
      </c>
      <c r="AU674" s="746" t="n">
        <f aca="false">AT674/$AT$6</f>
        <v>0.8058</v>
      </c>
      <c r="AV674" s="451" t="n">
        <f aca="false">1-AH674/Y674</f>
        <v>0.725840336134454</v>
      </c>
      <c r="AW674" s="756" t="n">
        <f aca="false">1-AI674/Z674</f>
        <v>0.716386554621849</v>
      </c>
    </row>
    <row r="675" customFormat="false" ht="15.6" hidden="false" customHeight="false" outlineLevel="0" collapsed="false">
      <c r="A675" s="749" t="n">
        <v>44157</v>
      </c>
      <c r="B675" s="487" t="n">
        <v>1920</v>
      </c>
      <c r="C675" s="489" t="n">
        <v>5.18</v>
      </c>
      <c r="D675" s="750" t="n">
        <f aca="false">E675/2.9</f>
        <v>2792.06896551724</v>
      </c>
      <c r="E675" s="491" t="n">
        <v>8097</v>
      </c>
      <c r="F675" s="491" t="n">
        <v>3082</v>
      </c>
      <c r="G675" s="690" t="n">
        <v>480</v>
      </c>
      <c r="H675" s="489"/>
      <c r="I675" s="490"/>
      <c r="J675" s="491"/>
      <c r="K675" s="491"/>
      <c r="L675" s="492"/>
      <c r="M675" s="492"/>
      <c r="N675" s="492"/>
      <c r="O675" s="493"/>
      <c r="P675" s="551"/>
      <c r="Q675" s="494"/>
      <c r="R675" s="495"/>
      <c r="S675" s="491"/>
      <c r="T675" s="491"/>
      <c r="U675" s="678"/>
      <c r="V675" s="500"/>
      <c r="W675" s="751" t="n">
        <f aca="false">G675+B675</f>
        <v>2400</v>
      </c>
      <c r="X675" s="500" t="n">
        <f aca="false">W675/$W$6</f>
        <v>0.96</v>
      </c>
      <c r="Y675" s="751" t="n">
        <f aca="false">Z675/2.9</f>
        <v>2233.65517241379</v>
      </c>
      <c r="Z675" s="751" t="n">
        <f aca="false">E675*B675/W675</f>
        <v>6477.6</v>
      </c>
      <c r="AA675" s="551" t="n">
        <f aca="false">B675*E675/1000</f>
        <v>15546.24</v>
      </c>
      <c r="AB675" s="500" t="n">
        <f aca="false">AA675/$AA$6</f>
        <v>0.690944</v>
      </c>
      <c r="AC675" s="495" t="n">
        <v>37</v>
      </c>
      <c r="AD675" s="508"/>
      <c r="AE675" s="551" t="n">
        <v>4814</v>
      </c>
      <c r="AF675" s="551" t="n">
        <v>4778</v>
      </c>
      <c r="AG675" s="508" t="n">
        <v>7.45</v>
      </c>
      <c r="AH675" s="495" t="n">
        <v>634</v>
      </c>
      <c r="AI675" s="551" t="n">
        <f aca="false">AH675*3</f>
        <v>1902</v>
      </c>
      <c r="AJ675" s="551" t="n">
        <v>5940</v>
      </c>
      <c r="AK675" s="495"/>
      <c r="AL675" s="504" t="n">
        <v>1.6</v>
      </c>
      <c r="AM675" s="508" t="n">
        <v>4.49</v>
      </c>
      <c r="AN675" s="508" t="n">
        <v>38.18</v>
      </c>
      <c r="AO675" s="504" t="n">
        <v>15.2</v>
      </c>
      <c r="AP675" s="504" t="n">
        <v>1</v>
      </c>
      <c r="AQ675" s="551" t="n">
        <v>8372</v>
      </c>
      <c r="AR675" s="508" t="n">
        <f aca="false">AQ675/(AA675*AW675)</f>
        <v>0.762377247428388</v>
      </c>
      <c r="AS675" s="495" t="n">
        <f aca="false">4000/W675*24</f>
        <v>40</v>
      </c>
      <c r="AT675" s="508" t="n">
        <f aca="false">AA675/4000</f>
        <v>3.88656</v>
      </c>
      <c r="AU675" s="752" t="n">
        <f aca="false">AT675/$AT$6</f>
        <v>0.694028571428571</v>
      </c>
      <c r="AV675" s="500" t="n">
        <f aca="false">1-AH675/Y675</f>
        <v>0.716160306286279</v>
      </c>
      <c r="AW675" s="757" t="n">
        <f aca="false">1-AI675/Z675</f>
        <v>0.706372730640978</v>
      </c>
    </row>
    <row r="676" customFormat="false" ht="15.6" hidden="false" customHeight="false" outlineLevel="0" collapsed="false">
      <c r="A676" s="742" t="n">
        <v>44158</v>
      </c>
      <c r="B676" s="516" t="n">
        <v>1920</v>
      </c>
      <c r="C676" s="404" t="n">
        <v>5.05</v>
      </c>
      <c r="D676" s="407" t="n">
        <f aca="false">E676/2.9</f>
        <v>3085.86206896552</v>
      </c>
      <c r="E676" s="406" t="n">
        <v>8949</v>
      </c>
      <c r="F676" s="406" t="n">
        <v>2843</v>
      </c>
      <c r="G676" s="688" t="n">
        <v>480</v>
      </c>
      <c r="H676" s="404"/>
      <c r="I676" s="405"/>
      <c r="J676" s="406"/>
      <c r="K676" s="406"/>
      <c r="L676" s="408"/>
      <c r="M676" s="408"/>
      <c r="N676" s="408"/>
      <c r="O676" s="409"/>
      <c r="P676" s="550"/>
      <c r="Q676" s="439"/>
      <c r="R676" s="406"/>
      <c r="S676" s="406"/>
      <c r="T676" s="406"/>
      <c r="U676" s="668"/>
      <c r="V676" s="451"/>
      <c r="W676" s="743" t="n">
        <f aca="false">G676+B676</f>
        <v>2400</v>
      </c>
      <c r="X676" s="451" t="n">
        <f aca="false">W676/$W$6</f>
        <v>0.96</v>
      </c>
      <c r="Y676" s="743" t="n">
        <f aca="false">Z676/2.9</f>
        <v>2468.68965517241</v>
      </c>
      <c r="Z676" s="743" t="n">
        <f aca="false">E676*B676/W676</f>
        <v>7159.2</v>
      </c>
      <c r="AA676" s="744" t="n">
        <f aca="false">B676*E676/1000</f>
        <v>17182.08</v>
      </c>
      <c r="AB676" s="451" t="n">
        <f aca="false">AA676/$AA$6</f>
        <v>0.763648</v>
      </c>
      <c r="AC676" s="440" t="n">
        <v>37</v>
      </c>
      <c r="AD676" s="465"/>
      <c r="AE676" s="550" t="n">
        <v>4807</v>
      </c>
      <c r="AF676" s="550" t="n">
        <v>4768</v>
      </c>
      <c r="AG676" s="465" t="n">
        <v>7.26</v>
      </c>
      <c r="AH676" s="440" t="n">
        <v>642</v>
      </c>
      <c r="AI676" s="744" t="n">
        <f aca="false">AH676*3</f>
        <v>1926</v>
      </c>
      <c r="AJ676" s="550" t="n">
        <v>5980</v>
      </c>
      <c r="AK676" s="440"/>
      <c r="AL676" s="458" t="n">
        <v>6</v>
      </c>
      <c r="AM676" s="465" t="n">
        <v>5.24</v>
      </c>
      <c r="AN676" s="465" t="n">
        <v>39.8</v>
      </c>
      <c r="AO676" s="458" t="n">
        <v>9.9</v>
      </c>
      <c r="AP676" s="458" t="n">
        <v>1.8</v>
      </c>
      <c r="AQ676" s="550" t="n">
        <v>7965</v>
      </c>
      <c r="AR676" s="745" t="n">
        <f aca="false">AQ676/(AA676*AW676)</f>
        <v>0.634172208209126</v>
      </c>
      <c r="AS676" s="596" t="n">
        <f aca="false">4000/W676*24</f>
        <v>40</v>
      </c>
      <c r="AT676" s="745" t="n">
        <f aca="false">AA676/4000</f>
        <v>4.29552</v>
      </c>
      <c r="AU676" s="746" t="n">
        <f aca="false">AT676/$AT$6</f>
        <v>0.767057142857143</v>
      </c>
      <c r="AV676" s="451" t="n">
        <f aca="false">1-AH676/Y676</f>
        <v>0.739943010392223</v>
      </c>
      <c r="AW676" s="756" t="n">
        <f aca="false">1-AI676/Z676</f>
        <v>0.730975527991954</v>
      </c>
    </row>
    <row r="677" customFormat="false" ht="15.6" hidden="false" customHeight="false" outlineLevel="0" collapsed="false">
      <c r="A677" s="742" t="n">
        <v>44159</v>
      </c>
      <c r="B677" s="516" t="n">
        <v>1920</v>
      </c>
      <c r="C677" s="404" t="n">
        <v>4.93</v>
      </c>
      <c r="D677" s="407" t="n">
        <f aca="false">E677/2.9</f>
        <v>3729.65517241379</v>
      </c>
      <c r="E677" s="406" t="n">
        <v>10816</v>
      </c>
      <c r="F677" s="406" t="n">
        <v>2590</v>
      </c>
      <c r="G677" s="688" t="n">
        <v>480</v>
      </c>
      <c r="H677" s="404"/>
      <c r="I677" s="405"/>
      <c r="J677" s="406"/>
      <c r="K677" s="406"/>
      <c r="L677" s="408"/>
      <c r="M677" s="408"/>
      <c r="N677" s="408"/>
      <c r="O677" s="409"/>
      <c r="P677" s="550"/>
      <c r="Q677" s="439"/>
      <c r="R677" s="406"/>
      <c r="S677" s="406"/>
      <c r="T677" s="406"/>
      <c r="U677" s="668"/>
      <c r="V677" s="451"/>
      <c r="W677" s="743" t="n">
        <f aca="false">G677+B677</f>
        <v>2400</v>
      </c>
      <c r="X677" s="451" t="n">
        <f aca="false">W677/$W$6</f>
        <v>0.96</v>
      </c>
      <c r="Y677" s="743" t="n">
        <f aca="false">Z677/2.9</f>
        <v>2983.72413793103</v>
      </c>
      <c r="Z677" s="743" t="n">
        <f aca="false">E677*B677/W677</f>
        <v>8652.8</v>
      </c>
      <c r="AA677" s="744" t="n">
        <f aca="false">B677*E677/1000</f>
        <v>20766.72</v>
      </c>
      <c r="AB677" s="451" t="n">
        <f aca="false">AA677/$AA$6</f>
        <v>0.922965333333333</v>
      </c>
      <c r="AC677" s="440" t="n">
        <v>37</v>
      </c>
      <c r="AD677" s="465"/>
      <c r="AE677" s="550" t="n">
        <v>4706</v>
      </c>
      <c r="AF677" s="550" t="n">
        <v>4655</v>
      </c>
      <c r="AG677" s="465" t="n">
        <v>7.46</v>
      </c>
      <c r="AH677" s="440" t="n">
        <v>612</v>
      </c>
      <c r="AI677" s="744" t="n">
        <f aca="false">AH677*3</f>
        <v>1836</v>
      </c>
      <c r="AJ677" s="550" t="n">
        <v>6030</v>
      </c>
      <c r="AK677" s="440"/>
      <c r="AL677" s="458" t="n">
        <v>3</v>
      </c>
      <c r="AM677" s="465" t="n">
        <v>4.05</v>
      </c>
      <c r="AN677" s="465" t="n">
        <v>38.22</v>
      </c>
      <c r="AO677" s="458" t="n">
        <v>9.8</v>
      </c>
      <c r="AP677" s="458" t="n">
        <v>1.8</v>
      </c>
      <c r="AQ677" s="550" t="n">
        <v>8812</v>
      </c>
      <c r="AR677" s="745" t="n">
        <f aca="false">AQ677/(AA677*AW677)</f>
        <v>0.538620271486132</v>
      </c>
      <c r="AS677" s="596" t="n">
        <f aca="false">4000/W677*24</f>
        <v>40</v>
      </c>
      <c r="AT677" s="745" t="n">
        <f aca="false">AA677/4000</f>
        <v>5.19168</v>
      </c>
      <c r="AU677" s="746" t="n">
        <f aca="false">AT677/$AT$6</f>
        <v>0.927085714285714</v>
      </c>
      <c r="AV677" s="451" t="n">
        <f aca="false">1-AH677/Y677</f>
        <v>0.794887204142012</v>
      </c>
      <c r="AW677" s="756" t="n">
        <f aca="false">1-AI677/Z677</f>
        <v>0.787814349112426</v>
      </c>
    </row>
    <row r="678" customFormat="false" ht="15.6" hidden="false" customHeight="false" outlineLevel="0" collapsed="false">
      <c r="A678" s="742" t="n">
        <v>44160</v>
      </c>
      <c r="B678" s="516" t="n">
        <v>1920</v>
      </c>
      <c r="C678" s="404" t="n">
        <v>4.93</v>
      </c>
      <c r="D678" s="407" t="n">
        <f aca="false">E678/2.9</f>
        <v>3176.89655172414</v>
      </c>
      <c r="E678" s="406" t="n">
        <v>9213</v>
      </c>
      <c r="F678" s="406" t="n">
        <v>3541</v>
      </c>
      <c r="G678" s="688" t="n">
        <v>480</v>
      </c>
      <c r="H678" s="404"/>
      <c r="I678" s="405"/>
      <c r="J678" s="406"/>
      <c r="K678" s="406"/>
      <c r="L678" s="408"/>
      <c r="M678" s="408"/>
      <c r="N678" s="408"/>
      <c r="O678" s="409"/>
      <c r="P678" s="550"/>
      <c r="Q678" s="439"/>
      <c r="R678" s="406"/>
      <c r="S678" s="406"/>
      <c r="T678" s="406"/>
      <c r="U678" s="668"/>
      <c r="V678" s="451"/>
      <c r="W678" s="743" t="n">
        <f aca="false">G678+B678</f>
        <v>2400</v>
      </c>
      <c r="X678" s="451" t="n">
        <f aca="false">W678/$W$6</f>
        <v>0.96</v>
      </c>
      <c r="Y678" s="743" t="n">
        <f aca="false">Z678/2.9</f>
        <v>2541.51724137931</v>
      </c>
      <c r="Z678" s="743" t="n">
        <f aca="false">E678*B678/W678</f>
        <v>7370.4</v>
      </c>
      <c r="AA678" s="744" t="n">
        <f aca="false">B678*E678/1000</f>
        <v>17688.96</v>
      </c>
      <c r="AB678" s="451" t="n">
        <f aca="false">AA678/$AA$6</f>
        <v>0.786176</v>
      </c>
      <c r="AC678" s="440" t="n">
        <v>37</v>
      </c>
      <c r="AD678" s="465"/>
      <c r="AE678" s="550" t="n">
        <v>4846</v>
      </c>
      <c r="AF678" s="550" t="n">
        <v>4813</v>
      </c>
      <c r="AG678" s="465" t="n">
        <v>7.18</v>
      </c>
      <c r="AH678" s="440" t="n">
        <v>617</v>
      </c>
      <c r="AI678" s="744" t="n">
        <f aca="false">AH678*3</f>
        <v>1851</v>
      </c>
      <c r="AJ678" s="550" t="n">
        <v>6010</v>
      </c>
      <c r="AK678" s="440"/>
      <c r="AL678" s="458" t="n">
        <v>2.1</v>
      </c>
      <c r="AM678" s="465" t="n">
        <v>5.27</v>
      </c>
      <c r="AN678" s="465" t="n">
        <v>36.62</v>
      </c>
      <c r="AO678" s="458" t="n">
        <v>10.1</v>
      </c>
      <c r="AP678" s="458" t="n">
        <v>1.5</v>
      </c>
      <c r="AQ678" s="550" t="n">
        <v>7949</v>
      </c>
      <c r="AR678" s="745" t="n">
        <f aca="false">AQ678/(AA678*AW678)</f>
        <v>0.600080322740394</v>
      </c>
      <c r="AS678" s="596" t="n">
        <f aca="false">4000/W678*24</f>
        <v>40</v>
      </c>
      <c r="AT678" s="745" t="n">
        <f aca="false">AA678/4000</f>
        <v>4.42224</v>
      </c>
      <c r="AU678" s="746" t="n">
        <f aca="false">AT678/$AT$6</f>
        <v>0.789685714285714</v>
      </c>
      <c r="AV678" s="451" t="n">
        <f aca="false">1-AH678/Y678</f>
        <v>0.757231629219581</v>
      </c>
      <c r="AW678" s="756" t="n">
        <f aca="false">1-AI678/Z678</f>
        <v>0.748860306089222</v>
      </c>
    </row>
    <row r="679" customFormat="false" ht="15.6" hidden="false" customHeight="false" outlineLevel="0" collapsed="false">
      <c r="A679" s="742" t="n">
        <v>44161</v>
      </c>
      <c r="B679" s="516" t="n">
        <v>1920</v>
      </c>
      <c r="C679" s="404" t="n">
        <v>4.91</v>
      </c>
      <c r="D679" s="407" t="n">
        <f aca="false">E679/2.9</f>
        <v>3566.55172413793</v>
      </c>
      <c r="E679" s="406" t="n">
        <v>10343</v>
      </c>
      <c r="F679" s="406" t="n">
        <v>2979</v>
      </c>
      <c r="G679" s="688" t="n">
        <v>480</v>
      </c>
      <c r="H679" s="404"/>
      <c r="I679" s="405"/>
      <c r="J679" s="406"/>
      <c r="K679" s="406"/>
      <c r="L679" s="408"/>
      <c r="M679" s="408"/>
      <c r="N679" s="408"/>
      <c r="O679" s="409"/>
      <c r="P679" s="550"/>
      <c r="Q679" s="439"/>
      <c r="R679" s="406"/>
      <c r="S679" s="406"/>
      <c r="T679" s="406"/>
      <c r="U679" s="668"/>
      <c r="V679" s="451"/>
      <c r="W679" s="743" t="n">
        <f aca="false">G679+B679</f>
        <v>2400</v>
      </c>
      <c r="X679" s="451" t="n">
        <f aca="false">W679/$W$6</f>
        <v>0.96</v>
      </c>
      <c r="Y679" s="743" t="n">
        <f aca="false">Z679/2.9</f>
        <v>2853.24137931034</v>
      </c>
      <c r="Z679" s="743" t="n">
        <f aca="false">E679*B679/W679</f>
        <v>8274.4</v>
      </c>
      <c r="AA679" s="744" t="n">
        <f aca="false">B679*E679/1000</f>
        <v>19858.56</v>
      </c>
      <c r="AB679" s="451" t="n">
        <f aca="false">AA679/$AA$6</f>
        <v>0.882602666666667</v>
      </c>
      <c r="AC679" s="440" t="n">
        <v>37</v>
      </c>
      <c r="AD679" s="465"/>
      <c r="AE679" s="550" t="n">
        <v>4739</v>
      </c>
      <c r="AF679" s="550" t="n">
        <v>4793</v>
      </c>
      <c r="AG679" s="465" t="n">
        <v>7.48</v>
      </c>
      <c r="AH679" s="440" t="n">
        <v>608</v>
      </c>
      <c r="AI679" s="744" t="n">
        <f aca="false">AH679*3</f>
        <v>1824</v>
      </c>
      <c r="AJ679" s="550" t="n">
        <v>6200</v>
      </c>
      <c r="AK679" s="440"/>
      <c r="AL679" s="458" t="n">
        <v>1.2</v>
      </c>
      <c r="AM679" s="465" t="n">
        <v>3.98</v>
      </c>
      <c r="AN679" s="465" t="n">
        <v>38.33</v>
      </c>
      <c r="AO679" s="458" t="n">
        <v>14.1</v>
      </c>
      <c r="AP679" s="458" t="n">
        <v>1.2</v>
      </c>
      <c r="AQ679" s="550" t="n">
        <v>8003</v>
      </c>
      <c r="AR679" s="745" t="n">
        <f aca="false">AQ679/(AA679*AW679)</f>
        <v>0.51695760469635</v>
      </c>
      <c r="AS679" s="596" t="n">
        <f aca="false">4000/W679*24</f>
        <v>40</v>
      </c>
      <c r="AT679" s="745" t="n">
        <f aca="false">AA679/4000</f>
        <v>4.96464</v>
      </c>
      <c r="AU679" s="746" t="n">
        <f aca="false">AT679/$AT$6</f>
        <v>0.886542857142857</v>
      </c>
      <c r="AV679" s="451" t="n">
        <f aca="false">1-AH679/Y679</f>
        <v>0.786909020593638</v>
      </c>
      <c r="AW679" s="756" t="n">
        <f aca="false">1-AI679/Z679</f>
        <v>0.779561055786522</v>
      </c>
    </row>
    <row r="680" customFormat="false" ht="15.6" hidden="false" customHeight="false" outlineLevel="0" collapsed="false">
      <c r="A680" s="742" t="n">
        <v>44162</v>
      </c>
      <c r="B680" s="516" t="n">
        <v>1920</v>
      </c>
      <c r="C680" s="404" t="n">
        <v>4.97</v>
      </c>
      <c r="D680" s="407" t="n">
        <f aca="false">E680/2.9</f>
        <v>3149.31034482759</v>
      </c>
      <c r="E680" s="406" t="n">
        <v>9133</v>
      </c>
      <c r="F680" s="406" t="n">
        <v>2870</v>
      </c>
      <c r="G680" s="688" t="n">
        <v>480</v>
      </c>
      <c r="H680" s="404"/>
      <c r="I680" s="405"/>
      <c r="J680" s="406"/>
      <c r="K680" s="406"/>
      <c r="L680" s="408"/>
      <c r="M680" s="408"/>
      <c r="N680" s="408"/>
      <c r="O680" s="409"/>
      <c r="P680" s="550"/>
      <c r="Q680" s="439"/>
      <c r="R680" s="406"/>
      <c r="S680" s="406"/>
      <c r="T680" s="406"/>
      <c r="U680" s="668"/>
      <c r="V680" s="451"/>
      <c r="W680" s="743" t="n">
        <f aca="false">G680+B680</f>
        <v>2400</v>
      </c>
      <c r="X680" s="451" t="n">
        <f aca="false">W680/$W$6</f>
        <v>0.96</v>
      </c>
      <c r="Y680" s="743" t="n">
        <f aca="false">Z680/2.9</f>
        <v>2519.44827586207</v>
      </c>
      <c r="Z680" s="743" t="n">
        <f aca="false">E680*B680/W680</f>
        <v>7306.4</v>
      </c>
      <c r="AA680" s="744" t="n">
        <f aca="false">B680*E680/1000</f>
        <v>17535.36</v>
      </c>
      <c r="AB680" s="451" t="n">
        <f aca="false">AA680/$AA$6</f>
        <v>0.779349333333333</v>
      </c>
      <c r="AC680" s="440" t="n">
        <v>37</v>
      </c>
      <c r="AD680" s="465"/>
      <c r="AE680" s="550" t="n">
        <v>4852</v>
      </c>
      <c r="AF680" s="550" t="n">
        <v>4905</v>
      </c>
      <c r="AG680" s="465" t="n">
        <v>7.51</v>
      </c>
      <c r="AH680" s="440" t="n">
        <v>620</v>
      </c>
      <c r="AI680" s="744" t="n">
        <f aca="false">AH680*3</f>
        <v>1860</v>
      </c>
      <c r="AJ680" s="550" t="n">
        <v>5780</v>
      </c>
      <c r="AK680" s="440"/>
      <c r="AL680" s="458" t="n">
        <v>1.8</v>
      </c>
      <c r="AM680" s="465" t="n">
        <v>5.06</v>
      </c>
      <c r="AN680" s="465" t="n">
        <v>38.04</v>
      </c>
      <c r="AO680" s="458" t="n">
        <v>8.9</v>
      </c>
      <c r="AP680" s="458" t="n">
        <v>1.2</v>
      </c>
      <c r="AQ680" s="550" t="n">
        <v>9025</v>
      </c>
      <c r="AR680" s="745" t="n">
        <f aca="false">AQ680/(AA680*AW680)</f>
        <v>0.690440780454367</v>
      </c>
      <c r="AS680" s="596" t="n">
        <f aca="false">4000/W680*24</f>
        <v>40</v>
      </c>
      <c r="AT680" s="745" t="n">
        <f aca="false">AA680/4000</f>
        <v>4.38384</v>
      </c>
      <c r="AU680" s="746" t="n">
        <f aca="false">AT680/$AT$6</f>
        <v>0.782828571428572</v>
      </c>
      <c r="AV680" s="451" t="n">
        <f aca="false">1-AH680/Y680</f>
        <v>0.753914376437096</v>
      </c>
      <c r="AW680" s="756" t="n">
        <f aca="false">1-AI680/Z680</f>
        <v>0.745428665279755</v>
      </c>
    </row>
    <row r="681" customFormat="false" ht="15.6" hidden="false" customHeight="false" outlineLevel="0" collapsed="false">
      <c r="A681" s="742" t="n">
        <v>44163</v>
      </c>
      <c r="B681" s="516" t="n">
        <v>1920</v>
      </c>
      <c r="C681" s="404" t="n">
        <v>4.86</v>
      </c>
      <c r="D681" s="407" t="n">
        <f aca="false">E681/2.9</f>
        <v>3341.03448275862</v>
      </c>
      <c r="E681" s="406" t="n">
        <v>9689</v>
      </c>
      <c r="F681" s="406" t="n">
        <v>3411</v>
      </c>
      <c r="G681" s="688" t="n">
        <v>480</v>
      </c>
      <c r="H681" s="404"/>
      <c r="I681" s="405"/>
      <c r="J681" s="406"/>
      <c r="K681" s="406"/>
      <c r="L681" s="408"/>
      <c r="M681" s="408"/>
      <c r="N681" s="408"/>
      <c r="O681" s="409"/>
      <c r="P681" s="550"/>
      <c r="Q681" s="439"/>
      <c r="R681" s="406"/>
      <c r="S681" s="406"/>
      <c r="T681" s="406"/>
      <c r="U681" s="668"/>
      <c r="V681" s="451"/>
      <c r="W681" s="743" t="n">
        <f aca="false">G681+B681</f>
        <v>2400</v>
      </c>
      <c r="X681" s="451" t="n">
        <f aca="false">W681/$W$6</f>
        <v>0.96</v>
      </c>
      <c r="Y681" s="743" t="n">
        <f aca="false">Z681/2.9</f>
        <v>2672.8275862069</v>
      </c>
      <c r="Z681" s="743" t="n">
        <f aca="false">E681*B681/W681</f>
        <v>7751.2</v>
      </c>
      <c r="AA681" s="744" t="n">
        <f aca="false">B681*E681/1000</f>
        <v>18602.88</v>
      </c>
      <c r="AB681" s="451" t="n">
        <f aca="false">AA681/$AA$6</f>
        <v>0.826794666666667</v>
      </c>
      <c r="AC681" s="440" t="n">
        <v>37</v>
      </c>
      <c r="AD681" s="465"/>
      <c r="AE681" s="550" t="n">
        <v>4872</v>
      </c>
      <c r="AF681" s="550" t="n">
        <v>4890</v>
      </c>
      <c r="AG681" s="465" t="n">
        <v>7.48</v>
      </c>
      <c r="AH681" s="440" t="n">
        <v>610</v>
      </c>
      <c r="AI681" s="744" t="n">
        <f aca="false">AH681*3</f>
        <v>1830</v>
      </c>
      <c r="AJ681" s="550" t="n">
        <v>5930</v>
      </c>
      <c r="AK681" s="440"/>
      <c r="AL681" s="458" t="n">
        <v>1.5</v>
      </c>
      <c r="AM681" s="465" t="n">
        <v>5.45</v>
      </c>
      <c r="AN681" s="465" t="n">
        <v>38.98</v>
      </c>
      <c r="AO681" s="458" t="n">
        <v>8.3</v>
      </c>
      <c r="AP681" s="458" t="n">
        <v>1.2</v>
      </c>
      <c r="AQ681" s="550" t="n">
        <v>7447</v>
      </c>
      <c r="AR681" s="745" t="n">
        <f aca="false">AQ681/(AA681*AW681)</f>
        <v>0.524035105496634</v>
      </c>
      <c r="AS681" s="596" t="n">
        <f aca="false">4000/W681*24</f>
        <v>40</v>
      </c>
      <c r="AT681" s="745" t="n">
        <f aca="false">AA681/4000</f>
        <v>4.65072</v>
      </c>
      <c r="AU681" s="746" t="n">
        <f aca="false">AT681/$AT$6</f>
        <v>0.830485714285715</v>
      </c>
      <c r="AV681" s="451" t="n">
        <f aca="false">1-AH681/Y681</f>
        <v>0.771777273196408</v>
      </c>
      <c r="AW681" s="756" t="n">
        <f aca="false">1-AI681/Z681</f>
        <v>0.763907523996284</v>
      </c>
    </row>
    <row r="682" customFormat="false" ht="15.6" hidden="false" customHeight="false" outlineLevel="0" collapsed="false">
      <c r="A682" s="749" t="n">
        <v>44164</v>
      </c>
      <c r="B682" s="487" t="n">
        <v>1920</v>
      </c>
      <c r="C682" s="489" t="n">
        <v>5.05</v>
      </c>
      <c r="D682" s="750" t="n">
        <f aca="false">E682/2.9</f>
        <v>3287.24137931035</v>
      </c>
      <c r="E682" s="491" t="n">
        <v>9533</v>
      </c>
      <c r="F682" s="491" t="n">
        <v>3285</v>
      </c>
      <c r="G682" s="690" t="n">
        <v>480</v>
      </c>
      <c r="H682" s="489"/>
      <c r="I682" s="490"/>
      <c r="J682" s="491"/>
      <c r="K682" s="491"/>
      <c r="L682" s="492"/>
      <c r="M682" s="492"/>
      <c r="N682" s="492"/>
      <c r="O682" s="493"/>
      <c r="P682" s="551"/>
      <c r="Q682" s="494"/>
      <c r="R682" s="495"/>
      <c r="S682" s="491"/>
      <c r="T682" s="491"/>
      <c r="U682" s="678"/>
      <c r="V682" s="500"/>
      <c r="W682" s="751" t="n">
        <f aca="false">G682+B682</f>
        <v>2400</v>
      </c>
      <c r="X682" s="500" t="n">
        <f aca="false">W682/$W$6</f>
        <v>0.96</v>
      </c>
      <c r="Y682" s="751" t="n">
        <f aca="false">Z682/2.9</f>
        <v>2629.79310344828</v>
      </c>
      <c r="Z682" s="751" t="n">
        <f aca="false">E682*B682/W682</f>
        <v>7626.4</v>
      </c>
      <c r="AA682" s="551" t="n">
        <f aca="false">B682*E682/1000</f>
        <v>18303.36</v>
      </c>
      <c r="AB682" s="500" t="n">
        <f aca="false">AA682/$AA$6</f>
        <v>0.813482666666667</v>
      </c>
      <c r="AC682" s="495" t="n">
        <v>37</v>
      </c>
      <c r="AD682" s="508"/>
      <c r="AE682" s="551" t="n">
        <v>4769</v>
      </c>
      <c r="AF682" s="551" t="n">
        <v>4754</v>
      </c>
      <c r="AG682" s="508" t="n">
        <v>7.32</v>
      </c>
      <c r="AH682" s="495" t="n">
        <v>641</v>
      </c>
      <c r="AI682" s="551" t="n">
        <f aca="false">AH682*3</f>
        <v>1923</v>
      </c>
      <c r="AJ682" s="551" t="n">
        <v>6130</v>
      </c>
      <c r="AK682" s="495"/>
      <c r="AL682" s="504" t="n">
        <v>1.2</v>
      </c>
      <c r="AM682" s="508" t="n">
        <v>4.46</v>
      </c>
      <c r="AN682" s="508" t="n">
        <v>37.62</v>
      </c>
      <c r="AO682" s="504" t="n">
        <v>6.2</v>
      </c>
      <c r="AP682" s="504" t="n">
        <v>1.2</v>
      </c>
      <c r="AQ682" s="551" t="n">
        <v>8528</v>
      </c>
      <c r="AR682" s="508" t="n">
        <f aca="false">AQ682/(AA682*AW682)</f>
        <v>0.623020186789167</v>
      </c>
      <c r="AS682" s="495" t="n">
        <f aca="false">4000/W682*24</f>
        <v>40</v>
      </c>
      <c r="AT682" s="508" t="n">
        <f aca="false">AA682/4000</f>
        <v>4.57584</v>
      </c>
      <c r="AU682" s="752" t="n">
        <f aca="false">AT682/$AT$6</f>
        <v>0.817114285714286</v>
      </c>
      <c r="AV682" s="500" t="n">
        <f aca="false">1-AH682/Y682</f>
        <v>0.756254589321305</v>
      </c>
      <c r="AW682" s="757" t="n">
        <f aca="false">1-AI682/Z682</f>
        <v>0.747849575159971</v>
      </c>
    </row>
    <row r="683" customFormat="false" ht="15.6" hidden="false" customHeight="false" outlineLevel="0" collapsed="false">
      <c r="A683" s="742" t="n">
        <v>44165</v>
      </c>
      <c r="B683" s="516" t="n">
        <v>1920</v>
      </c>
      <c r="C683" s="404" t="n">
        <v>4.98</v>
      </c>
      <c r="D683" s="407" t="n">
        <f aca="false">E683/2.9</f>
        <v>3606.89655172414</v>
      </c>
      <c r="E683" s="406" t="n">
        <v>10460</v>
      </c>
      <c r="F683" s="406" t="n">
        <v>2689</v>
      </c>
      <c r="G683" s="688" t="n">
        <v>480</v>
      </c>
      <c r="H683" s="404"/>
      <c r="I683" s="405"/>
      <c r="J683" s="406"/>
      <c r="K683" s="406"/>
      <c r="L683" s="408"/>
      <c r="M683" s="408"/>
      <c r="N683" s="408"/>
      <c r="O683" s="409"/>
      <c r="P683" s="550"/>
      <c r="Q683" s="439"/>
      <c r="R683" s="406"/>
      <c r="S683" s="406"/>
      <c r="T683" s="406"/>
      <c r="U683" s="668"/>
      <c r="V683" s="451"/>
      <c r="W683" s="743" t="n">
        <f aca="false">G683+B683</f>
        <v>2400</v>
      </c>
      <c r="X683" s="451" t="n">
        <f aca="false">W683/$W$6</f>
        <v>0.96</v>
      </c>
      <c r="Y683" s="743" t="n">
        <f aca="false">Z683/2.9</f>
        <v>2885.51724137931</v>
      </c>
      <c r="Z683" s="743" t="n">
        <f aca="false">E683*B683/W683</f>
        <v>8368</v>
      </c>
      <c r="AA683" s="744" t="n">
        <f aca="false">B683*E683/1000</f>
        <v>20083.2</v>
      </c>
      <c r="AB683" s="451" t="n">
        <f aca="false">AA683/$AA$6</f>
        <v>0.892586666666667</v>
      </c>
      <c r="AC683" s="440" t="n">
        <v>37</v>
      </c>
      <c r="AD683" s="465"/>
      <c r="AE683" s="550" t="n">
        <v>4830</v>
      </c>
      <c r="AF683" s="550" t="n">
        <v>4807</v>
      </c>
      <c r="AG683" s="465" t="n">
        <v>7.46</v>
      </c>
      <c r="AH683" s="440" t="n">
        <v>623</v>
      </c>
      <c r="AI683" s="744" t="n">
        <f aca="false">AH683*3</f>
        <v>1869</v>
      </c>
      <c r="AJ683" s="550" t="n">
        <v>6090</v>
      </c>
      <c r="AK683" s="440"/>
      <c r="AL683" s="458" t="n">
        <v>1.5</v>
      </c>
      <c r="AM683" s="465" t="n">
        <v>5.06</v>
      </c>
      <c r="AN683" s="465" t="n">
        <v>37.6</v>
      </c>
      <c r="AO683" s="458" t="n">
        <v>12.3</v>
      </c>
      <c r="AP683" s="458" t="n">
        <v>1.6</v>
      </c>
      <c r="AQ683" s="550" t="n">
        <v>7389</v>
      </c>
      <c r="AR683" s="745" t="n">
        <f aca="false">AQ683/(AA683*AW683)</f>
        <v>0.473726727188798</v>
      </c>
      <c r="AS683" s="596" t="n">
        <f aca="false">4000/W683*24</f>
        <v>40</v>
      </c>
      <c r="AT683" s="745" t="n">
        <f aca="false">AA683/4000</f>
        <v>5.0208</v>
      </c>
      <c r="AU683" s="746" t="n">
        <f aca="false">AT683/$AT$6</f>
        <v>0.896571428571429</v>
      </c>
      <c r="AV683" s="451" t="n">
        <f aca="false">1-AH683/Y683</f>
        <v>0.784094168260038</v>
      </c>
      <c r="AW683" s="756" t="n">
        <f aca="false">1-AI683/Z683</f>
        <v>0.77664913957935</v>
      </c>
    </row>
    <row r="684" customFormat="false" ht="15.6" hidden="false" customHeight="false" outlineLevel="0" collapsed="false">
      <c r="A684" s="742" t="n">
        <v>44166</v>
      </c>
      <c r="B684" s="516" t="n">
        <v>1920</v>
      </c>
      <c r="C684" s="404" t="n">
        <v>4.98</v>
      </c>
      <c r="D684" s="407" t="n">
        <f aca="false">E684/2.9</f>
        <v>3060</v>
      </c>
      <c r="E684" s="406" t="n">
        <v>8874</v>
      </c>
      <c r="F684" s="406" t="n">
        <v>2621</v>
      </c>
      <c r="G684" s="688" t="n">
        <v>480</v>
      </c>
      <c r="H684" s="404"/>
      <c r="I684" s="405"/>
      <c r="J684" s="406"/>
      <c r="K684" s="406"/>
      <c r="L684" s="408"/>
      <c r="M684" s="408"/>
      <c r="N684" s="408"/>
      <c r="O684" s="409"/>
      <c r="P684" s="550"/>
      <c r="Q684" s="439"/>
      <c r="R684" s="406"/>
      <c r="S684" s="406"/>
      <c r="T684" s="406"/>
      <c r="U684" s="668"/>
      <c r="V684" s="451"/>
      <c r="W684" s="743" t="n">
        <f aca="false">G684+B684</f>
        <v>2400</v>
      </c>
      <c r="X684" s="451" t="n">
        <f aca="false">W684/$W$6</f>
        <v>0.96</v>
      </c>
      <c r="Y684" s="743" t="n">
        <f aca="false">Z684/2.9</f>
        <v>2448</v>
      </c>
      <c r="Z684" s="743" t="n">
        <f aca="false">E684*B684/W684</f>
        <v>7099.2</v>
      </c>
      <c r="AA684" s="744" t="n">
        <f aca="false">B684*E684/1000</f>
        <v>17038.08</v>
      </c>
      <c r="AB684" s="451" t="n">
        <f aca="false">AA684/$AA$6</f>
        <v>0.757248</v>
      </c>
      <c r="AC684" s="440" t="n">
        <v>37</v>
      </c>
      <c r="AD684" s="465"/>
      <c r="AE684" s="550" t="n">
        <v>4774</v>
      </c>
      <c r="AF684" s="550" t="n">
        <v>4802</v>
      </c>
      <c r="AG684" s="465" t="n">
        <v>7.48</v>
      </c>
      <c r="AH684" s="440" t="n">
        <v>604</v>
      </c>
      <c r="AI684" s="744" t="n">
        <f aca="false">AH684*3</f>
        <v>1812</v>
      </c>
      <c r="AJ684" s="550" t="n">
        <v>6160</v>
      </c>
      <c r="AK684" s="440"/>
      <c r="AL684" s="458" t="n">
        <v>1.1</v>
      </c>
      <c r="AM684" s="465" t="n">
        <v>4.75</v>
      </c>
      <c r="AN684" s="465" t="n">
        <v>38.9</v>
      </c>
      <c r="AO684" s="458" t="n">
        <v>12.3</v>
      </c>
      <c r="AP684" s="458" t="n">
        <v>1.9</v>
      </c>
      <c r="AQ684" s="550" t="n">
        <v>8410</v>
      </c>
      <c r="AR684" s="745" t="n">
        <f aca="false">AQ684/(AA684*AW684)</f>
        <v>0.66276415998386</v>
      </c>
      <c r="AS684" s="596" t="n">
        <f aca="false">4000/W684*24</f>
        <v>40</v>
      </c>
      <c r="AT684" s="745" t="n">
        <f aca="false">AA684/4000</f>
        <v>4.25952</v>
      </c>
      <c r="AU684" s="746" t="n">
        <f aca="false">AT684/$AT$6</f>
        <v>0.760628571428572</v>
      </c>
      <c r="AV684" s="451" t="n">
        <f aca="false">1-AH684/Y684</f>
        <v>0.753267973856209</v>
      </c>
      <c r="AW684" s="756" t="n">
        <f aca="false">1-AI684/Z684</f>
        <v>0.744759972954699</v>
      </c>
    </row>
    <row r="685" customFormat="false" ht="15.6" hidden="false" customHeight="false" outlineLevel="0" collapsed="false">
      <c r="A685" s="742" t="n">
        <v>44167</v>
      </c>
      <c r="B685" s="516" t="n">
        <v>1920</v>
      </c>
      <c r="C685" s="404" t="n">
        <v>4.95</v>
      </c>
      <c r="D685" s="407" t="n">
        <f aca="false">E685/2.9</f>
        <v>3270.34482758621</v>
      </c>
      <c r="E685" s="406" t="n">
        <v>9484</v>
      </c>
      <c r="F685" s="406" t="n">
        <v>2954</v>
      </c>
      <c r="G685" s="688" t="n">
        <v>480</v>
      </c>
      <c r="H685" s="404"/>
      <c r="I685" s="405"/>
      <c r="J685" s="406"/>
      <c r="K685" s="406"/>
      <c r="L685" s="408"/>
      <c r="M685" s="408"/>
      <c r="N685" s="408"/>
      <c r="O685" s="409"/>
      <c r="P685" s="550"/>
      <c r="Q685" s="439"/>
      <c r="R685" s="406"/>
      <c r="S685" s="406"/>
      <c r="T685" s="406"/>
      <c r="U685" s="668"/>
      <c r="V685" s="451"/>
      <c r="W685" s="743" t="n">
        <f aca="false">G685+B685</f>
        <v>2400</v>
      </c>
      <c r="X685" s="451" t="n">
        <f aca="false">W685/$W$6</f>
        <v>0.96</v>
      </c>
      <c r="Y685" s="743" t="n">
        <f aca="false">Z685/2.9</f>
        <v>2616.27586206897</v>
      </c>
      <c r="Z685" s="743" t="n">
        <f aca="false">E685*B685/W685</f>
        <v>7587.2</v>
      </c>
      <c r="AA685" s="744" t="n">
        <f aca="false">B685*E685/1000</f>
        <v>18209.28</v>
      </c>
      <c r="AB685" s="451" t="n">
        <f aca="false">AA685/$AA$6</f>
        <v>0.809301333333333</v>
      </c>
      <c r="AC685" s="440" t="n">
        <v>37</v>
      </c>
      <c r="AD685" s="465"/>
      <c r="AE685" s="550" t="n">
        <v>4759</v>
      </c>
      <c r="AF685" s="550" t="n">
        <v>4737</v>
      </c>
      <c r="AG685" s="465" t="n">
        <v>7.34</v>
      </c>
      <c r="AH685" s="440" t="n">
        <v>590</v>
      </c>
      <c r="AI685" s="744" t="n">
        <f aca="false">AH685*3</f>
        <v>1770</v>
      </c>
      <c r="AJ685" s="550" t="n">
        <v>5990</v>
      </c>
      <c r="AK685" s="440"/>
      <c r="AL685" s="458" t="n">
        <v>0.8</v>
      </c>
      <c r="AM685" s="465"/>
      <c r="AN685" s="465"/>
      <c r="AO685" s="458"/>
      <c r="AP685" s="458"/>
      <c r="AQ685" s="550" t="n">
        <v>7830</v>
      </c>
      <c r="AR685" s="745" t="n">
        <f aca="false">AQ685/(AA685*AW685)</f>
        <v>0.560836828714846</v>
      </c>
      <c r="AS685" s="596" t="n">
        <f aca="false">4000/W685*24</f>
        <v>40</v>
      </c>
      <c r="AT685" s="745" t="n">
        <f aca="false">AA685/4000</f>
        <v>4.55232</v>
      </c>
      <c r="AU685" s="746" t="n">
        <f aca="false">AT685/$AT$6</f>
        <v>0.812914285714286</v>
      </c>
      <c r="AV685" s="451" t="n">
        <f aca="false">1-AH685/Y685</f>
        <v>0.774488612399831</v>
      </c>
      <c r="AW685" s="756" t="n">
        <f aca="false">1-AI685/Z685</f>
        <v>0.766712357654998</v>
      </c>
    </row>
    <row r="686" customFormat="false" ht="15.6" hidden="false" customHeight="false" outlineLevel="0" collapsed="false">
      <c r="A686" s="742" t="n">
        <v>44168</v>
      </c>
      <c r="B686" s="516" t="n">
        <v>1920</v>
      </c>
      <c r="C686" s="404" t="n">
        <v>4.92</v>
      </c>
      <c r="D686" s="407" t="n">
        <f aca="false">E686/2.9</f>
        <v>3273.10344827586</v>
      </c>
      <c r="E686" s="406" t="n">
        <v>9492</v>
      </c>
      <c r="F686" s="406" t="n">
        <v>3398</v>
      </c>
      <c r="G686" s="688" t="n">
        <v>480</v>
      </c>
      <c r="H686" s="404"/>
      <c r="I686" s="405"/>
      <c r="J686" s="406"/>
      <c r="K686" s="406"/>
      <c r="L686" s="408"/>
      <c r="M686" s="408"/>
      <c r="N686" s="408"/>
      <c r="O686" s="409"/>
      <c r="P686" s="550"/>
      <c r="Q686" s="439"/>
      <c r="R686" s="406"/>
      <c r="S686" s="406"/>
      <c r="T686" s="406"/>
      <c r="U686" s="668"/>
      <c r="V686" s="451"/>
      <c r="W686" s="743" t="n">
        <f aca="false">G686+B686</f>
        <v>2400</v>
      </c>
      <c r="X686" s="451" t="n">
        <f aca="false">W686/$W$6</f>
        <v>0.96</v>
      </c>
      <c r="Y686" s="743" t="n">
        <f aca="false">Z686/2.9</f>
        <v>2618.48275862069</v>
      </c>
      <c r="Z686" s="743" t="n">
        <f aca="false">E686*B686/W686</f>
        <v>7593.6</v>
      </c>
      <c r="AA686" s="744" t="n">
        <f aca="false">B686*E686/1000</f>
        <v>18224.64</v>
      </c>
      <c r="AB686" s="451" t="n">
        <f aca="false">AA686/$AA$6</f>
        <v>0.809984</v>
      </c>
      <c r="AC686" s="440" t="n">
        <v>37</v>
      </c>
      <c r="AD686" s="465"/>
      <c r="AE686" s="550" t="n">
        <v>4788</v>
      </c>
      <c r="AF686" s="550" t="n">
        <v>4714</v>
      </c>
      <c r="AG686" s="465" t="n">
        <v>7.29</v>
      </c>
      <c r="AH686" s="440" t="n">
        <v>589</v>
      </c>
      <c r="AI686" s="744" t="n">
        <f aca="false">AH686*3</f>
        <v>1767</v>
      </c>
      <c r="AJ686" s="550" t="n">
        <v>5610</v>
      </c>
      <c r="AK686" s="440"/>
      <c r="AL686" s="458" t="n">
        <v>1</v>
      </c>
      <c r="AM686" s="465"/>
      <c r="AN686" s="465"/>
      <c r="AO686" s="458"/>
      <c r="AP686" s="458"/>
      <c r="AQ686" s="550" t="n">
        <v>9254</v>
      </c>
      <c r="AR686" s="745" t="n">
        <f aca="false">AQ686/(AA686*AW686)</f>
        <v>0.66176386457511</v>
      </c>
      <c r="AS686" s="596" t="n">
        <f aca="false">4000/W686*24</f>
        <v>40</v>
      </c>
      <c r="AT686" s="745" t="n">
        <f aca="false">AA686/4000</f>
        <v>4.55616</v>
      </c>
      <c r="AU686" s="746" t="n">
        <f aca="false">AT686/$AT$6</f>
        <v>0.8136</v>
      </c>
      <c r="AV686" s="451" t="n">
        <f aca="false">1-AH686/Y686</f>
        <v>0.775060577328276</v>
      </c>
      <c r="AW686" s="756" t="n">
        <f aca="false">1-AI686/Z686</f>
        <v>0.76730404551201</v>
      </c>
    </row>
    <row r="687" customFormat="false" ht="15.6" hidden="false" customHeight="false" outlineLevel="0" collapsed="false">
      <c r="A687" s="742" t="n">
        <v>44169</v>
      </c>
      <c r="B687" s="516" t="n">
        <v>1920</v>
      </c>
      <c r="C687" s="404" t="n">
        <v>5.06</v>
      </c>
      <c r="D687" s="407" t="n">
        <f aca="false">E687/2.9</f>
        <v>3248.96551724138</v>
      </c>
      <c r="E687" s="406" t="n">
        <v>9422</v>
      </c>
      <c r="F687" s="406" t="n">
        <v>2933</v>
      </c>
      <c r="G687" s="688" t="n">
        <v>480</v>
      </c>
      <c r="H687" s="404"/>
      <c r="I687" s="405"/>
      <c r="J687" s="406"/>
      <c r="K687" s="406"/>
      <c r="L687" s="408"/>
      <c r="M687" s="408"/>
      <c r="N687" s="408"/>
      <c r="O687" s="409"/>
      <c r="P687" s="550"/>
      <c r="Q687" s="439"/>
      <c r="R687" s="406"/>
      <c r="S687" s="406"/>
      <c r="T687" s="406"/>
      <c r="U687" s="668"/>
      <c r="V687" s="451"/>
      <c r="W687" s="743" t="n">
        <f aca="false">G687+B687</f>
        <v>2400</v>
      </c>
      <c r="X687" s="451" t="n">
        <f aca="false">W687/$W$6</f>
        <v>0.96</v>
      </c>
      <c r="Y687" s="743" t="n">
        <f aca="false">Z687/2.9</f>
        <v>2599.1724137931</v>
      </c>
      <c r="Z687" s="743" t="n">
        <f aca="false">E687*B687/W687</f>
        <v>7537.6</v>
      </c>
      <c r="AA687" s="744" t="n">
        <f aca="false">B687*E687/1000</f>
        <v>18090.24</v>
      </c>
      <c r="AB687" s="451" t="n">
        <f aca="false">AA687/$AA$6</f>
        <v>0.804010666666667</v>
      </c>
      <c r="AC687" s="440" t="n">
        <v>37</v>
      </c>
      <c r="AD687" s="465"/>
      <c r="AE687" s="550" t="n">
        <v>4829</v>
      </c>
      <c r="AF687" s="550" t="n">
        <v>4790</v>
      </c>
      <c r="AG687" s="465" t="n">
        <v>7.25</v>
      </c>
      <c r="AH687" s="440" t="n">
        <v>549</v>
      </c>
      <c r="AI687" s="744" t="n">
        <f aca="false">AH687*3</f>
        <v>1647</v>
      </c>
      <c r="AJ687" s="550" t="n">
        <v>5620</v>
      </c>
      <c r="AK687" s="440"/>
      <c r="AL687" s="458" t="n">
        <v>1.5</v>
      </c>
      <c r="AM687" s="465" t="n">
        <v>3.38</v>
      </c>
      <c r="AN687" s="465" t="n">
        <v>36.94</v>
      </c>
      <c r="AO687" s="458" t="n">
        <v>16.8</v>
      </c>
      <c r="AP687" s="458" t="n">
        <v>1.4</v>
      </c>
      <c r="AQ687" s="550" t="n">
        <v>8044</v>
      </c>
      <c r="AR687" s="745" t="n">
        <f aca="false">AQ687/(AA687*AW687)</f>
        <v>0.568985615500402</v>
      </c>
      <c r="AS687" s="596" t="n">
        <f aca="false">4000/W687*24</f>
        <v>40</v>
      </c>
      <c r="AT687" s="745" t="n">
        <f aca="false">AA687/4000</f>
        <v>4.52256</v>
      </c>
      <c r="AU687" s="746" t="n">
        <f aca="false">AT687/$AT$6</f>
        <v>0.8076</v>
      </c>
      <c r="AV687" s="451" t="n">
        <f aca="false">1-AH687/Y687</f>
        <v>0.788778921672681</v>
      </c>
      <c r="AW687" s="756" t="n">
        <f aca="false">1-AI687/Z687</f>
        <v>0.781495436213118</v>
      </c>
    </row>
    <row r="688" customFormat="false" ht="15.6" hidden="false" customHeight="false" outlineLevel="0" collapsed="false">
      <c r="A688" s="742" t="n">
        <v>44170</v>
      </c>
      <c r="B688" s="516" t="n">
        <v>1920</v>
      </c>
      <c r="C688" s="404" t="n">
        <v>5.02</v>
      </c>
      <c r="D688" s="407" t="n">
        <f aca="false">E688/2.9</f>
        <v>3324.8275862069</v>
      </c>
      <c r="E688" s="406" t="n">
        <v>9642</v>
      </c>
      <c r="F688" s="406" t="n">
        <v>2886</v>
      </c>
      <c r="G688" s="688" t="n">
        <v>480</v>
      </c>
      <c r="H688" s="404"/>
      <c r="I688" s="405"/>
      <c r="J688" s="406"/>
      <c r="K688" s="406"/>
      <c r="L688" s="408"/>
      <c r="M688" s="408"/>
      <c r="N688" s="408"/>
      <c r="O688" s="409"/>
      <c r="P688" s="550"/>
      <c r="Q688" s="439"/>
      <c r="R688" s="406"/>
      <c r="S688" s="406"/>
      <c r="T688" s="406"/>
      <c r="U688" s="668"/>
      <c r="V688" s="451"/>
      <c r="W688" s="743" t="n">
        <f aca="false">G688+B688</f>
        <v>2400</v>
      </c>
      <c r="X688" s="451" t="n">
        <f aca="false">W688/$W$6</f>
        <v>0.96</v>
      </c>
      <c r="Y688" s="743" t="n">
        <f aca="false">Z688/2.9</f>
        <v>2659.86206896552</v>
      </c>
      <c r="Z688" s="743" t="n">
        <f aca="false">E688*B688/W688</f>
        <v>7713.6</v>
      </c>
      <c r="AA688" s="744" t="n">
        <f aca="false">B688*E688/1000</f>
        <v>18512.64</v>
      </c>
      <c r="AB688" s="451" t="n">
        <f aca="false">AA688/$AA$6</f>
        <v>0.822784</v>
      </c>
      <c r="AC688" s="440" t="n">
        <v>37</v>
      </c>
      <c r="AD688" s="465"/>
      <c r="AE688" s="550" t="n">
        <v>4784</v>
      </c>
      <c r="AF688" s="550" t="n">
        <v>4817</v>
      </c>
      <c r="AG688" s="465" t="n">
        <v>7.43</v>
      </c>
      <c r="AH688" s="440" t="n">
        <v>545</v>
      </c>
      <c r="AI688" s="744" t="n">
        <f aca="false">AH688*3</f>
        <v>1635</v>
      </c>
      <c r="AJ688" s="550" t="n">
        <v>5570</v>
      </c>
      <c r="AK688" s="440"/>
      <c r="AL688" s="458" t="n">
        <v>1.2</v>
      </c>
      <c r="AM688" s="465"/>
      <c r="AN688" s="465"/>
      <c r="AO688" s="458"/>
      <c r="AP688" s="458"/>
      <c r="AQ688" s="550" t="n">
        <v>7971</v>
      </c>
      <c r="AR688" s="745" t="n">
        <f aca="false">AQ688/(AA688*AW688)</f>
        <v>0.546384035797717</v>
      </c>
      <c r="AS688" s="596" t="n">
        <f aca="false">4000/W688*24</f>
        <v>40</v>
      </c>
      <c r="AT688" s="745" t="n">
        <f aca="false">AA688/4000</f>
        <v>4.62816</v>
      </c>
      <c r="AU688" s="746" t="n">
        <f aca="false">AT688/$AT$6</f>
        <v>0.826457142857143</v>
      </c>
      <c r="AV688" s="451" t="n">
        <f aca="false">1-AH688/Y688</f>
        <v>0.795102157228791</v>
      </c>
      <c r="AW688" s="756" t="n">
        <f aca="false">1-AI688/Z688</f>
        <v>0.788036714374611</v>
      </c>
    </row>
    <row r="689" customFormat="false" ht="15.6" hidden="false" customHeight="false" outlineLevel="0" collapsed="false">
      <c r="A689" s="749" t="n">
        <v>44171</v>
      </c>
      <c r="B689" s="487" t="n">
        <v>1920</v>
      </c>
      <c r="C689" s="489" t="n">
        <v>5.01</v>
      </c>
      <c r="D689" s="750" t="n">
        <f aca="false">E689/2.9</f>
        <v>3337.93103448276</v>
      </c>
      <c r="E689" s="491" t="n">
        <v>9680</v>
      </c>
      <c r="F689" s="491" t="n">
        <v>3277</v>
      </c>
      <c r="G689" s="690" t="n">
        <v>480</v>
      </c>
      <c r="H689" s="489"/>
      <c r="I689" s="490"/>
      <c r="J689" s="491"/>
      <c r="K689" s="491"/>
      <c r="L689" s="492"/>
      <c r="M689" s="492"/>
      <c r="N689" s="492"/>
      <c r="O689" s="493"/>
      <c r="P689" s="551"/>
      <c r="Q689" s="494"/>
      <c r="R689" s="495"/>
      <c r="S689" s="491"/>
      <c r="T689" s="491"/>
      <c r="U689" s="678"/>
      <c r="V689" s="500"/>
      <c r="W689" s="751" t="n">
        <f aca="false">G689+B689</f>
        <v>2400</v>
      </c>
      <c r="X689" s="500" t="n">
        <f aca="false">W689/$W$6</f>
        <v>0.96</v>
      </c>
      <c r="Y689" s="751" t="n">
        <f aca="false">Z689/2.9</f>
        <v>2670.34482758621</v>
      </c>
      <c r="Z689" s="751" t="n">
        <f aca="false">E689*B689/W689</f>
        <v>7744</v>
      </c>
      <c r="AA689" s="551" t="n">
        <f aca="false">B689*E689/1000</f>
        <v>18585.6</v>
      </c>
      <c r="AB689" s="500" t="n">
        <f aca="false">AA689/$AA$6</f>
        <v>0.826026666666666</v>
      </c>
      <c r="AC689" s="495" t="n">
        <v>37</v>
      </c>
      <c r="AD689" s="508"/>
      <c r="AE689" s="551" t="n">
        <v>4697</v>
      </c>
      <c r="AF689" s="551" t="n">
        <v>4721</v>
      </c>
      <c r="AG689" s="508" t="n">
        <v>7.55</v>
      </c>
      <c r="AH689" s="495" t="n">
        <v>580</v>
      </c>
      <c r="AI689" s="551" t="n">
        <f aca="false">AH689*3</f>
        <v>1740</v>
      </c>
      <c r="AJ689" s="551" t="n">
        <v>5640</v>
      </c>
      <c r="AK689" s="495"/>
      <c r="AL689" s="504" t="n">
        <v>1</v>
      </c>
      <c r="AM689" s="508"/>
      <c r="AN689" s="508"/>
      <c r="AO689" s="504"/>
      <c r="AP689" s="504"/>
      <c r="AQ689" s="551" t="n">
        <v>8009</v>
      </c>
      <c r="AR689" s="508" t="n">
        <f aca="false">AQ689/(AA689*AW689)</f>
        <v>0.555810015545192</v>
      </c>
      <c r="AS689" s="495" t="n">
        <f aca="false">4000/W689*24</f>
        <v>40</v>
      </c>
      <c r="AT689" s="508" t="n">
        <f aca="false">AA689/4000</f>
        <v>4.6464</v>
      </c>
      <c r="AU689" s="752" t="n">
        <f aca="false">AT689/$AT$6</f>
        <v>0.829714285714286</v>
      </c>
      <c r="AV689" s="500" t="n">
        <f aca="false">1-AH689/Y689</f>
        <v>0.78279958677686</v>
      </c>
      <c r="AW689" s="757" t="n">
        <f aca="false">1-AI689/Z689</f>
        <v>0.775309917355372</v>
      </c>
    </row>
    <row r="690" customFormat="false" ht="15.6" hidden="false" customHeight="false" outlineLevel="0" collapsed="false">
      <c r="A690" s="742" t="n">
        <v>44172</v>
      </c>
      <c r="B690" s="516" t="n">
        <v>2160</v>
      </c>
      <c r="C690" s="404" t="n">
        <v>4.88</v>
      </c>
      <c r="D690" s="407" t="n">
        <f aca="false">E690/2.9</f>
        <v>3395.86206896552</v>
      </c>
      <c r="E690" s="406" t="n">
        <v>9848</v>
      </c>
      <c r="F690" s="406" t="n">
        <v>3136</v>
      </c>
      <c r="G690" s="688" t="n">
        <v>480</v>
      </c>
      <c r="H690" s="404"/>
      <c r="I690" s="405"/>
      <c r="J690" s="406"/>
      <c r="K690" s="406"/>
      <c r="L690" s="408"/>
      <c r="M690" s="408"/>
      <c r="N690" s="408"/>
      <c r="O690" s="409"/>
      <c r="P690" s="550"/>
      <c r="Q690" s="439"/>
      <c r="R690" s="406"/>
      <c r="S690" s="406"/>
      <c r="T690" s="406"/>
      <c r="U690" s="668"/>
      <c r="V690" s="451"/>
      <c r="W690" s="743" t="n">
        <f aca="false">G690+B690</f>
        <v>2640</v>
      </c>
      <c r="X690" s="451" t="n">
        <f aca="false">W690/$W$6</f>
        <v>1.056</v>
      </c>
      <c r="Y690" s="743" t="n">
        <f aca="false">Z690/2.9</f>
        <v>2778.43260188088</v>
      </c>
      <c r="Z690" s="743" t="n">
        <f aca="false">E690*B690/W690</f>
        <v>8057.45454545455</v>
      </c>
      <c r="AA690" s="744" t="n">
        <f aca="false">B690*E690/1000</f>
        <v>21271.68</v>
      </c>
      <c r="AB690" s="451" t="n">
        <f aca="false">AA690/$AA$6</f>
        <v>0.945408</v>
      </c>
      <c r="AC690" s="440" t="n">
        <v>37</v>
      </c>
      <c r="AD690" s="465"/>
      <c r="AE690" s="550" t="n">
        <v>4888</v>
      </c>
      <c r="AF690" s="550" t="n">
        <v>4910</v>
      </c>
      <c r="AG690" s="465" t="n">
        <v>7.12</v>
      </c>
      <c r="AH690" s="440" t="n">
        <v>579</v>
      </c>
      <c r="AI690" s="744" t="n">
        <f aca="false">AH690*3</f>
        <v>1737</v>
      </c>
      <c r="AJ690" s="550" t="n">
        <v>5570</v>
      </c>
      <c r="AK690" s="440"/>
      <c r="AL690" s="458" t="n">
        <v>1.4</v>
      </c>
      <c r="AM690" s="465"/>
      <c r="AN690" s="465"/>
      <c r="AO690" s="458"/>
      <c r="AP690" s="458"/>
      <c r="AQ690" s="550" t="n">
        <v>7620</v>
      </c>
      <c r="AR690" s="745" t="n">
        <f aca="false">AQ690/(AA690*AW690)</f>
        <v>0.456670262495505</v>
      </c>
      <c r="AS690" s="596" t="n">
        <f aca="false">4000/W690*24</f>
        <v>36.3636363636364</v>
      </c>
      <c r="AT690" s="745" t="n">
        <f aca="false">AA690/4000</f>
        <v>5.31792</v>
      </c>
      <c r="AU690" s="746" t="n">
        <f aca="false">AT690/$AT$6</f>
        <v>0.949628571428571</v>
      </c>
      <c r="AV690" s="451" t="n">
        <f aca="false">1-AH690/Y690</f>
        <v>0.791609125372326</v>
      </c>
      <c r="AW690" s="756" t="n">
        <f aca="false">1-AI690/Z690</f>
        <v>0.784423233143786</v>
      </c>
    </row>
    <row r="691" customFormat="false" ht="15.6" hidden="false" customHeight="false" outlineLevel="0" collapsed="false">
      <c r="A691" s="742" t="n">
        <v>44173</v>
      </c>
      <c r="B691" s="516" t="n">
        <v>2160</v>
      </c>
      <c r="C691" s="404" t="n">
        <v>4.97</v>
      </c>
      <c r="D691" s="407" t="n">
        <f aca="false">E691/2.9</f>
        <v>3405.86206896552</v>
      </c>
      <c r="E691" s="406" t="n">
        <v>9877</v>
      </c>
      <c r="F691" s="406" t="n">
        <v>3063</v>
      </c>
      <c r="G691" s="688" t="n">
        <v>480</v>
      </c>
      <c r="H691" s="404"/>
      <c r="I691" s="405"/>
      <c r="J691" s="406"/>
      <c r="K691" s="406"/>
      <c r="L691" s="408"/>
      <c r="M691" s="408"/>
      <c r="N691" s="408"/>
      <c r="O691" s="409"/>
      <c r="P691" s="550"/>
      <c r="Q691" s="439"/>
      <c r="R691" s="406"/>
      <c r="S691" s="406"/>
      <c r="T691" s="406"/>
      <c r="U691" s="668"/>
      <c r="V691" s="451"/>
      <c r="W691" s="743" t="n">
        <f aca="false">G691+B691</f>
        <v>2640</v>
      </c>
      <c r="X691" s="451" t="n">
        <f aca="false">W691/$W$6</f>
        <v>1.056</v>
      </c>
      <c r="Y691" s="743" t="n">
        <f aca="false">Z691/2.9</f>
        <v>2786.6144200627</v>
      </c>
      <c r="Z691" s="743" t="n">
        <f aca="false">E691*B691/W691</f>
        <v>8081.18181818182</v>
      </c>
      <c r="AA691" s="744" t="n">
        <f aca="false">B691*E691/1000</f>
        <v>21334.32</v>
      </c>
      <c r="AB691" s="451" t="n">
        <f aca="false">AA691/$AA$6</f>
        <v>0.948192</v>
      </c>
      <c r="AC691" s="440" t="n">
        <v>37</v>
      </c>
      <c r="AD691" s="465"/>
      <c r="AE691" s="550" t="n">
        <v>4768</v>
      </c>
      <c r="AF691" s="550" t="n">
        <v>4801</v>
      </c>
      <c r="AG691" s="465" t="n">
        <v>7.24</v>
      </c>
      <c r="AH691" s="440" t="n">
        <v>603.8</v>
      </c>
      <c r="AI691" s="744" t="n">
        <f aca="false">AH691*3</f>
        <v>1811.4</v>
      </c>
      <c r="AJ691" s="550" t="n">
        <v>5610</v>
      </c>
      <c r="AK691" s="440"/>
      <c r="AL691" s="458" t="n">
        <v>0.9</v>
      </c>
      <c r="AM691" s="465" t="n">
        <v>3.89</v>
      </c>
      <c r="AN691" s="465" t="n">
        <v>37.52</v>
      </c>
      <c r="AO691" s="458" t="n">
        <v>10.4</v>
      </c>
      <c r="AP691" s="458" t="n">
        <v>1.4</v>
      </c>
      <c r="AQ691" s="550" t="n">
        <v>8943</v>
      </c>
      <c r="AR691" s="745" t="n">
        <f aca="false">AQ691/(AA691*AW691)</f>
        <v>0.540289933244016</v>
      </c>
      <c r="AS691" s="596" t="n">
        <f aca="false">4000/W691*24</f>
        <v>36.3636363636364</v>
      </c>
      <c r="AT691" s="745" t="n">
        <f aca="false">AA691/4000</f>
        <v>5.33358</v>
      </c>
      <c r="AU691" s="746" t="n">
        <f aca="false">AT691/$AT$6</f>
        <v>0.952425</v>
      </c>
      <c r="AV691" s="451" t="n">
        <f aca="false">1-AH691/Y691</f>
        <v>0.783321296390042</v>
      </c>
      <c r="AW691" s="756" t="n">
        <f aca="false">1-AI691/Z691</f>
        <v>0.775849616955216</v>
      </c>
    </row>
    <row r="692" customFormat="false" ht="15.6" hidden="false" customHeight="false" outlineLevel="0" collapsed="false">
      <c r="A692" s="742" t="n">
        <v>44174</v>
      </c>
      <c r="B692" s="516" t="n">
        <v>2160</v>
      </c>
      <c r="C692" s="404" t="n">
        <v>4.95</v>
      </c>
      <c r="D692" s="407" t="n">
        <f aca="false">E692/2.9</f>
        <v>3656.55172413793</v>
      </c>
      <c r="E692" s="406" t="n">
        <v>10604</v>
      </c>
      <c r="F692" s="406" t="n">
        <v>3069</v>
      </c>
      <c r="G692" s="688" t="n">
        <v>480</v>
      </c>
      <c r="H692" s="404"/>
      <c r="I692" s="405"/>
      <c r="J692" s="406"/>
      <c r="K692" s="406"/>
      <c r="L692" s="408"/>
      <c r="M692" s="408"/>
      <c r="N692" s="408"/>
      <c r="O692" s="409"/>
      <c r="P692" s="550"/>
      <c r="Q692" s="439"/>
      <c r="R692" s="406"/>
      <c r="S692" s="406"/>
      <c r="T692" s="406"/>
      <c r="U692" s="668"/>
      <c r="V692" s="451"/>
      <c r="W692" s="743" t="n">
        <f aca="false">G692+B692</f>
        <v>2640</v>
      </c>
      <c r="X692" s="451" t="n">
        <f aca="false">W692/$W$6</f>
        <v>1.056</v>
      </c>
      <c r="Y692" s="743" t="n">
        <f aca="false">Z692/2.9</f>
        <v>2991.72413793103</v>
      </c>
      <c r="Z692" s="743" t="n">
        <f aca="false">E692*B692/W692</f>
        <v>8676</v>
      </c>
      <c r="AA692" s="744" t="n">
        <f aca="false">B692*E692/1000</f>
        <v>22904.64</v>
      </c>
      <c r="AB692" s="451" t="n">
        <f aca="false">AA692/$AA$6</f>
        <v>1.017984</v>
      </c>
      <c r="AC692" s="440" t="n">
        <v>37</v>
      </c>
      <c r="AD692" s="465"/>
      <c r="AE692" s="550" t="n">
        <v>4618</v>
      </c>
      <c r="AF692" s="550" t="n">
        <v>4651</v>
      </c>
      <c r="AG692" s="465" t="n">
        <v>7.24</v>
      </c>
      <c r="AH692" s="440" t="n">
        <v>634</v>
      </c>
      <c r="AI692" s="744" t="n">
        <f aca="false">AH692*3</f>
        <v>1902</v>
      </c>
      <c r="AJ692" s="550" t="n">
        <v>5650</v>
      </c>
      <c r="AK692" s="440"/>
      <c r="AL692" s="458" t="n">
        <v>1.2</v>
      </c>
      <c r="AM692" s="465"/>
      <c r="AN692" s="465"/>
      <c r="AO692" s="458"/>
      <c r="AP692" s="458"/>
      <c r="AQ692" s="550" t="n">
        <v>8546</v>
      </c>
      <c r="AR692" s="745" t="n">
        <f aca="false">AQ692/(AA692*AW692)</f>
        <v>0.477874403915148</v>
      </c>
      <c r="AS692" s="596" t="n">
        <f aca="false">4000/W692*24</f>
        <v>36.3636363636364</v>
      </c>
      <c r="AT692" s="745" t="n">
        <f aca="false">AA692/4000</f>
        <v>5.72616</v>
      </c>
      <c r="AU692" s="746" t="n">
        <f aca="false">AT692/$AT$6</f>
        <v>1.02252857142857</v>
      </c>
      <c r="AV692" s="451" t="n">
        <f aca="false">1-AH692/Y692</f>
        <v>0.788082065467958</v>
      </c>
      <c r="AW692" s="756" t="n">
        <f aca="false">1-AI692/Z692</f>
        <v>0.780774550484094</v>
      </c>
    </row>
    <row r="693" customFormat="false" ht="15.6" hidden="false" customHeight="false" outlineLevel="0" collapsed="false">
      <c r="A693" s="742" t="n">
        <v>44175</v>
      </c>
      <c r="B693" s="516" t="n">
        <v>2160</v>
      </c>
      <c r="C693" s="404" t="n">
        <v>4.94</v>
      </c>
      <c r="D693" s="407" t="n">
        <f aca="false">E693/2.9</f>
        <v>3630</v>
      </c>
      <c r="E693" s="406" t="n">
        <v>10527</v>
      </c>
      <c r="F693" s="406" t="n">
        <v>3350</v>
      </c>
      <c r="G693" s="688" t="n">
        <v>480</v>
      </c>
      <c r="H693" s="404"/>
      <c r="I693" s="405"/>
      <c r="J693" s="406"/>
      <c r="K693" s="406"/>
      <c r="L693" s="408"/>
      <c r="M693" s="408"/>
      <c r="N693" s="408"/>
      <c r="O693" s="409"/>
      <c r="P693" s="550"/>
      <c r="Q693" s="439"/>
      <c r="R693" s="406"/>
      <c r="S693" s="406"/>
      <c r="T693" s="406"/>
      <c r="U693" s="668"/>
      <c r="V693" s="451"/>
      <c r="W693" s="743" t="n">
        <f aca="false">G693+B693</f>
        <v>2640</v>
      </c>
      <c r="X693" s="451" t="n">
        <f aca="false">W693/$W$6</f>
        <v>1.056</v>
      </c>
      <c r="Y693" s="743" t="n">
        <f aca="false">Z693/2.9</f>
        <v>2970</v>
      </c>
      <c r="Z693" s="743" t="n">
        <f aca="false">E693*B693/W693</f>
        <v>8613</v>
      </c>
      <c r="AA693" s="744" t="n">
        <f aca="false">B693*E693/1000</f>
        <v>22738.32</v>
      </c>
      <c r="AB693" s="451" t="n">
        <f aca="false">AA693/$AA$6</f>
        <v>1.010592</v>
      </c>
      <c r="AC693" s="440" t="n">
        <v>37</v>
      </c>
      <c r="AD693" s="465"/>
      <c r="AE693" s="550" t="n">
        <v>4854</v>
      </c>
      <c r="AF693" s="550" t="n">
        <v>4833</v>
      </c>
      <c r="AG693" s="465" t="n">
        <v>7.38</v>
      </c>
      <c r="AH693" s="440" t="n">
        <v>595</v>
      </c>
      <c r="AI693" s="744" t="n">
        <f aca="false">AH693*3</f>
        <v>1785</v>
      </c>
      <c r="AJ693" s="550" t="n">
        <v>5580</v>
      </c>
      <c r="AK693" s="440"/>
      <c r="AL693" s="458" t="n">
        <v>1.2</v>
      </c>
      <c r="AM693" s="465"/>
      <c r="AN693" s="465"/>
      <c r="AO693" s="458"/>
      <c r="AP693" s="458"/>
      <c r="AQ693" s="550" t="n">
        <v>10626</v>
      </c>
      <c r="AR693" s="745" t="n">
        <f aca="false">AQ693/(AA693*AW693)</f>
        <v>0.589484475688342</v>
      </c>
      <c r="AS693" s="596" t="n">
        <f aca="false">4000/W693*24</f>
        <v>36.3636363636364</v>
      </c>
      <c r="AT693" s="745" t="n">
        <f aca="false">AA693/4000</f>
        <v>5.68458</v>
      </c>
      <c r="AU693" s="746" t="n">
        <f aca="false">AT693/$AT$6</f>
        <v>1.01510357142857</v>
      </c>
      <c r="AV693" s="451" t="n">
        <f aca="false">1-AH693/Y693</f>
        <v>0.7996632996633</v>
      </c>
      <c r="AW693" s="756" t="n">
        <f aca="false">1-AI693/Z693</f>
        <v>0.792755137582724</v>
      </c>
    </row>
    <row r="694" customFormat="false" ht="15.6" hidden="false" customHeight="false" outlineLevel="0" collapsed="false">
      <c r="A694" s="742" t="n">
        <v>44176</v>
      </c>
      <c r="B694" s="516" t="n">
        <v>2160</v>
      </c>
      <c r="C694" s="404" t="n">
        <v>5.12</v>
      </c>
      <c r="D694" s="407" t="n">
        <f aca="false">E694/2.9</f>
        <v>3532.75862068966</v>
      </c>
      <c r="E694" s="406" t="n">
        <v>10245</v>
      </c>
      <c r="F694" s="406" t="n">
        <v>2497</v>
      </c>
      <c r="G694" s="688" t="n">
        <v>480</v>
      </c>
      <c r="H694" s="404"/>
      <c r="I694" s="405"/>
      <c r="J694" s="406"/>
      <c r="K694" s="406"/>
      <c r="L694" s="408"/>
      <c r="M694" s="408"/>
      <c r="N694" s="408"/>
      <c r="O694" s="409"/>
      <c r="P694" s="550"/>
      <c r="Q694" s="439"/>
      <c r="R694" s="406"/>
      <c r="S694" s="406"/>
      <c r="T694" s="406"/>
      <c r="U694" s="668"/>
      <c r="V694" s="451"/>
      <c r="W694" s="743" t="n">
        <f aca="false">G694+B694</f>
        <v>2640</v>
      </c>
      <c r="X694" s="451" t="n">
        <f aca="false">W694/$W$6</f>
        <v>1.056</v>
      </c>
      <c r="Y694" s="743" t="n">
        <f aca="false">Z694/2.9</f>
        <v>2890.43887147335</v>
      </c>
      <c r="Z694" s="743" t="n">
        <f aca="false">E694*B694/W694</f>
        <v>8382.27272727273</v>
      </c>
      <c r="AA694" s="744" t="n">
        <f aca="false">B694*E694/1000</f>
        <v>22129.2</v>
      </c>
      <c r="AB694" s="451" t="n">
        <f aca="false">AA694/$AA$6</f>
        <v>0.98352</v>
      </c>
      <c r="AC694" s="440" t="n">
        <v>37</v>
      </c>
      <c r="AD694" s="465"/>
      <c r="AE694" s="550" t="n">
        <v>4741</v>
      </c>
      <c r="AF694" s="550" t="n">
        <v>4712</v>
      </c>
      <c r="AG694" s="465" t="n">
        <v>7.15</v>
      </c>
      <c r="AH694" s="440" t="n">
        <v>607</v>
      </c>
      <c r="AI694" s="744" t="n">
        <f aca="false">AH694*3</f>
        <v>1821</v>
      </c>
      <c r="AJ694" s="550" t="n">
        <v>5300</v>
      </c>
      <c r="AK694" s="440"/>
      <c r="AL694" s="458" t="n">
        <v>1.4</v>
      </c>
      <c r="AM694" s="465" t="n">
        <v>4.27</v>
      </c>
      <c r="AN694" s="465" t="n">
        <v>36.3</v>
      </c>
      <c r="AO694" s="458" t="n">
        <v>7.4</v>
      </c>
      <c r="AP694" s="458" t="n">
        <v>1</v>
      </c>
      <c r="AQ694" s="550" t="n">
        <v>9313</v>
      </c>
      <c r="AR694" s="745" t="n">
        <f aca="false">AQ694/(AA694*AW694)</f>
        <v>0.537647444601472</v>
      </c>
      <c r="AS694" s="596" t="n">
        <f aca="false">4000/W694*24</f>
        <v>36.3636363636364</v>
      </c>
      <c r="AT694" s="745" t="n">
        <f aca="false">AA694/4000</f>
        <v>5.5323</v>
      </c>
      <c r="AU694" s="746" t="n">
        <f aca="false">AT694/$AT$6</f>
        <v>0.987910714285714</v>
      </c>
      <c r="AV694" s="451" t="n">
        <f aca="false">1-AH694/Y694</f>
        <v>0.78999728865029</v>
      </c>
      <c r="AW694" s="756" t="n">
        <f aca="false">1-AI694/Z694</f>
        <v>0.782755815845128</v>
      </c>
    </row>
    <row r="695" customFormat="false" ht="15.6" hidden="false" customHeight="false" outlineLevel="0" collapsed="false">
      <c r="A695" s="742" t="n">
        <v>44177</v>
      </c>
      <c r="B695" s="516" t="n">
        <v>2160</v>
      </c>
      <c r="C695" s="404" t="n">
        <v>5.22</v>
      </c>
      <c r="D695" s="407" t="n">
        <f aca="false">E695/2.9</f>
        <v>3668.62068965517</v>
      </c>
      <c r="E695" s="406" t="n">
        <v>10639</v>
      </c>
      <c r="F695" s="406" t="n">
        <v>2622</v>
      </c>
      <c r="G695" s="688" t="n">
        <v>480</v>
      </c>
      <c r="H695" s="404"/>
      <c r="I695" s="405"/>
      <c r="J695" s="406"/>
      <c r="K695" s="406"/>
      <c r="L695" s="408"/>
      <c r="M695" s="408"/>
      <c r="N695" s="408"/>
      <c r="O695" s="409"/>
      <c r="P695" s="550"/>
      <c r="Q695" s="439"/>
      <c r="R695" s="406"/>
      <c r="S695" s="406"/>
      <c r="T695" s="406"/>
      <c r="U695" s="668"/>
      <c r="V695" s="451"/>
      <c r="W695" s="743" t="n">
        <f aca="false">G695+B695</f>
        <v>2640</v>
      </c>
      <c r="X695" s="451" t="n">
        <f aca="false">W695/$W$6</f>
        <v>1.056</v>
      </c>
      <c r="Y695" s="743" t="n">
        <f aca="false">Z695/2.9</f>
        <v>3001.5987460815</v>
      </c>
      <c r="Z695" s="743" t="n">
        <f aca="false">E695*B695/W695</f>
        <v>8704.63636363636</v>
      </c>
      <c r="AA695" s="744" t="n">
        <f aca="false">B695*E695/1000</f>
        <v>22980.24</v>
      </c>
      <c r="AB695" s="451" t="n">
        <f aca="false">AA695/$AA$6</f>
        <v>1.021344</v>
      </c>
      <c r="AC695" s="440" t="n">
        <v>37</v>
      </c>
      <c r="AD695" s="465"/>
      <c r="AE695" s="550" t="n">
        <v>4798</v>
      </c>
      <c r="AF695" s="550" t="n">
        <v>4807</v>
      </c>
      <c r="AG695" s="465" t="n">
        <v>7.48</v>
      </c>
      <c r="AH695" s="440" t="n">
        <v>581</v>
      </c>
      <c r="AI695" s="744" t="n">
        <f aca="false">AH695*3</f>
        <v>1743</v>
      </c>
      <c r="AJ695" s="550" t="n">
        <v>5220</v>
      </c>
      <c r="AK695" s="440"/>
      <c r="AL695" s="458" t="n">
        <v>1.3</v>
      </c>
      <c r="AM695" s="465"/>
      <c r="AN695" s="465"/>
      <c r="AO695" s="458"/>
      <c r="AP695" s="458"/>
      <c r="AQ695" s="550" t="n">
        <v>8207</v>
      </c>
      <c r="AR695" s="745" t="n">
        <f aca="false">AQ695/(AA695*AW695)</f>
        <v>0.44654905238232</v>
      </c>
      <c r="AS695" s="596" t="n">
        <f aca="false">4000/W695*24</f>
        <v>36.3636363636364</v>
      </c>
      <c r="AT695" s="745" t="n">
        <f aca="false">AA695/4000</f>
        <v>5.74506</v>
      </c>
      <c r="AU695" s="746" t="n">
        <f aca="false">AT695/$AT$6</f>
        <v>1.02590357142857</v>
      </c>
      <c r="AV695" s="451" t="n">
        <f aca="false">1-AH695/Y695</f>
        <v>0.806436486303015</v>
      </c>
      <c r="AW695" s="756" t="n">
        <f aca="false">1-AI695/Z695</f>
        <v>0.799761882382429</v>
      </c>
    </row>
    <row r="696" customFormat="false" ht="15.6" hidden="false" customHeight="false" outlineLevel="0" collapsed="false">
      <c r="A696" s="749" t="n">
        <v>44178</v>
      </c>
      <c r="B696" s="487" t="n">
        <v>2160</v>
      </c>
      <c r="C696" s="489" t="n">
        <v>4.89</v>
      </c>
      <c r="D696" s="750" t="n">
        <f aca="false">E696/2.9</f>
        <v>3643.79310344828</v>
      </c>
      <c r="E696" s="491" t="n">
        <v>10567</v>
      </c>
      <c r="F696" s="491" t="n">
        <v>2672</v>
      </c>
      <c r="G696" s="690" t="n">
        <v>480</v>
      </c>
      <c r="H696" s="489"/>
      <c r="I696" s="490"/>
      <c r="J696" s="491"/>
      <c r="K696" s="491"/>
      <c r="L696" s="492"/>
      <c r="M696" s="492"/>
      <c r="N696" s="492"/>
      <c r="O696" s="493"/>
      <c r="P696" s="551"/>
      <c r="Q696" s="494"/>
      <c r="R696" s="495"/>
      <c r="S696" s="491"/>
      <c r="T696" s="491"/>
      <c r="U696" s="678"/>
      <c r="V696" s="500"/>
      <c r="W696" s="751" t="n">
        <f aca="false">G696+B696</f>
        <v>2640</v>
      </c>
      <c r="X696" s="500" t="n">
        <f aca="false">W696/$W$6</f>
        <v>1.056</v>
      </c>
      <c r="Y696" s="751" t="n">
        <f aca="false">Z696/2.9</f>
        <v>2981.28526645768</v>
      </c>
      <c r="Z696" s="751" t="n">
        <f aca="false">E696*B696/W696</f>
        <v>8645.72727272727</v>
      </c>
      <c r="AA696" s="551" t="n">
        <f aca="false">B696*E696/1000</f>
        <v>22824.72</v>
      </c>
      <c r="AB696" s="500" t="n">
        <f aca="false">AA696/$AA$6</f>
        <v>1.014432</v>
      </c>
      <c r="AC696" s="495" t="n">
        <v>37</v>
      </c>
      <c r="AD696" s="508"/>
      <c r="AE696" s="551" t="n">
        <v>4814</v>
      </c>
      <c r="AF696" s="551" t="n">
        <v>4838</v>
      </c>
      <c r="AG696" s="508" t="n">
        <v>7.22</v>
      </c>
      <c r="AH696" s="495" t="n">
        <v>596</v>
      </c>
      <c r="AI696" s="551" t="n">
        <f aca="false">AH696*3</f>
        <v>1788</v>
      </c>
      <c r="AJ696" s="551" t="n">
        <v>5320</v>
      </c>
      <c r="AK696" s="495"/>
      <c r="AL696" s="504" t="n">
        <v>0.7</v>
      </c>
      <c r="AM696" s="508"/>
      <c r="AN696" s="508"/>
      <c r="AO696" s="504"/>
      <c r="AP696" s="504"/>
      <c r="AQ696" s="551" t="n">
        <v>7010</v>
      </c>
      <c r="AR696" s="508" t="n">
        <f aca="false">AQ696/(AA696*AW696)</f>
        <v>0.387198692030667</v>
      </c>
      <c r="AS696" s="495" t="n">
        <f aca="false">4000/W696*24</f>
        <v>36.3636363636364</v>
      </c>
      <c r="AT696" s="508" t="n">
        <f aca="false">AA696/4000</f>
        <v>5.70618</v>
      </c>
      <c r="AU696" s="752" t="n">
        <f aca="false">AT696/$AT$6</f>
        <v>1.01896071428571</v>
      </c>
      <c r="AV696" s="500" t="n">
        <f aca="false">1-AH696/Y696</f>
        <v>0.800086222306341</v>
      </c>
      <c r="AW696" s="757" t="n">
        <f aca="false">1-AI696/Z696</f>
        <v>0.793192643765181</v>
      </c>
    </row>
    <row r="697" customFormat="false" ht="15.6" hidden="false" customHeight="false" outlineLevel="0" collapsed="false">
      <c r="A697" s="742" t="n">
        <v>44179</v>
      </c>
      <c r="B697" s="516" t="n">
        <v>2160</v>
      </c>
      <c r="C697" s="404" t="n">
        <v>4.95</v>
      </c>
      <c r="D697" s="407" t="n">
        <f aca="false">E697/2.9</f>
        <v>3194.13793103448</v>
      </c>
      <c r="E697" s="406" t="n">
        <v>9263</v>
      </c>
      <c r="F697" s="406" t="n">
        <v>2381</v>
      </c>
      <c r="G697" s="688" t="n">
        <v>480</v>
      </c>
      <c r="H697" s="404"/>
      <c r="I697" s="405"/>
      <c r="J697" s="406"/>
      <c r="K697" s="406"/>
      <c r="L697" s="408"/>
      <c r="M697" s="408"/>
      <c r="N697" s="408"/>
      <c r="O697" s="409"/>
      <c r="P697" s="550"/>
      <c r="Q697" s="439"/>
      <c r="R697" s="406"/>
      <c r="S697" s="406"/>
      <c r="T697" s="406"/>
      <c r="U697" s="668"/>
      <c r="V697" s="451"/>
      <c r="W697" s="743" t="n">
        <f aca="false">G697+B697</f>
        <v>2640</v>
      </c>
      <c r="X697" s="451" t="n">
        <f aca="false">W697/$W$6</f>
        <v>1.056</v>
      </c>
      <c r="Y697" s="743" t="n">
        <f aca="false">Z697/2.9</f>
        <v>2613.3855799373</v>
      </c>
      <c r="Z697" s="743" t="n">
        <f aca="false">E697*B697/W697</f>
        <v>7578.81818181818</v>
      </c>
      <c r="AA697" s="744" t="n">
        <f aca="false">B697*E697/1000</f>
        <v>20008.08</v>
      </c>
      <c r="AB697" s="451" t="n">
        <f aca="false">AA697/$AA$6</f>
        <v>0.889248</v>
      </c>
      <c r="AC697" s="440" t="n">
        <v>37</v>
      </c>
      <c r="AD697" s="465"/>
      <c r="AE697" s="550" t="n">
        <v>4817</v>
      </c>
      <c r="AF697" s="550" t="n">
        <v>4810</v>
      </c>
      <c r="AG697" s="465" t="n">
        <v>7.33</v>
      </c>
      <c r="AH697" s="440" t="n">
        <v>576</v>
      </c>
      <c r="AI697" s="744" t="n">
        <f aca="false">AH697*3</f>
        <v>1728</v>
      </c>
      <c r="AJ697" s="550" t="n">
        <v>5320</v>
      </c>
      <c r="AK697" s="440"/>
      <c r="AL697" s="458" t="n">
        <v>1.2</v>
      </c>
      <c r="AM697" s="465"/>
      <c r="AN697" s="465"/>
      <c r="AO697" s="458"/>
      <c r="AP697" s="458"/>
      <c r="AQ697" s="550" t="n">
        <v>7720</v>
      </c>
      <c r="AR697" s="745" t="n">
        <f aca="false">AQ697/(AA697*AW697)</f>
        <v>0.499800597689005</v>
      </c>
      <c r="AS697" s="596" t="n">
        <f aca="false">4000/W697*24</f>
        <v>36.3636363636364</v>
      </c>
      <c r="AT697" s="745" t="n">
        <f aca="false">AA697/4000</f>
        <v>5.00202</v>
      </c>
      <c r="AU697" s="746" t="n">
        <f aca="false">AT697/$AT$6</f>
        <v>0.893217857142857</v>
      </c>
      <c r="AV697" s="451" t="n">
        <f aca="false">1-AH697/Y697</f>
        <v>0.77959624311778</v>
      </c>
      <c r="AW697" s="756" t="n">
        <f aca="false">1-AI697/Z697</f>
        <v>0.771996113570118</v>
      </c>
    </row>
    <row r="698" customFormat="false" ht="15.6" hidden="false" customHeight="false" outlineLevel="0" collapsed="false">
      <c r="A698" s="742" t="n">
        <v>44180</v>
      </c>
      <c r="B698" s="516" t="n">
        <v>2160</v>
      </c>
      <c r="C698" s="404" t="n">
        <v>4.85</v>
      </c>
      <c r="D698" s="407" t="n">
        <f aca="false">E698/2.9</f>
        <v>3385.1724137931</v>
      </c>
      <c r="E698" s="406" t="n">
        <v>9817</v>
      </c>
      <c r="F698" s="406" t="n">
        <v>2569</v>
      </c>
      <c r="G698" s="688" t="n">
        <v>480</v>
      </c>
      <c r="H698" s="404"/>
      <c r="I698" s="405"/>
      <c r="J698" s="406"/>
      <c r="K698" s="406"/>
      <c r="L698" s="408"/>
      <c r="M698" s="408"/>
      <c r="N698" s="408"/>
      <c r="O698" s="409"/>
      <c r="P698" s="550"/>
      <c r="Q698" s="439"/>
      <c r="R698" s="406"/>
      <c r="S698" s="406"/>
      <c r="T698" s="406"/>
      <c r="U698" s="668"/>
      <c r="V698" s="451"/>
      <c r="W698" s="743" t="n">
        <f aca="false">G698+B698</f>
        <v>2640</v>
      </c>
      <c r="X698" s="451" t="n">
        <f aca="false">W698/$W$6</f>
        <v>1.056</v>
      </c>
      <c r="Y698" s="743" t="n">
        <f aca="false">Z698/2.9</f>
        <v>2769.68652037618</v>
      </c>
      <c r="Z698" s="743" t="n">
        <f aca="false">E698*B698/W698</f>
        <v>8032.09090909091</v>
      </c>
      <c r="AA698" s="744" t="n">
        <f aca="false">B698*E698/1000</f>
        <v>21204.72</v>
      </c>
      <c r="AB698" s="451" t="n">
        <f aca="false">AA698/$AA$6</f>
        <v>0.942432</v>
      </c>
      <c r="AC698" s="440" t="n">
        <v>37</v>
      </c>
      <c r="AD698" s="465"/>
      <c r="AE698" s="550" t="n">
        <v>4743</v>
      </c>
      <c r="AF698" s="550" t="n">
        <v>4653</v>
      </c>
      <c r="AG698" s="465" t="n">
        <v>7.21</v>
      </c>
      <c r="AH698" s="440" t="n">
        <v>579</v>
      </c>
      <c r="AI698" s="744" t="n">
        <f aca="false">AH698*3</f>
        <v>1737</v>
      </c>
      <c r="AJ698" s="550" t="n">
        <v>5040</v>
      </c>
      <c r="AK698" s="440"/>
      <c r="AL698" s="458" t="n">
        <v>1.5</v>
      </c>
      <c r="AM698" s="465" t="n">
        <v>3.88</v>
      </c>
      <c r="AN698" s="465" t="n">
        <v>35.2</v>
      </c>
      <c r="AO698" s="458" t="n">
        <v>6.8</v>
      </c>
      <c r="AP698" s="458" t="n">
        <v>1.4</v>
      </c>
      <c r="AQ698" s="550" t="n">
        <v>7362</v>
      </c>
      <c r="AR698" s="745" t="n">
        <f aca="false">AQ698/(AA698*AW698)</f>
        <v>0.442985876440516</v>
      </c>
      <c r="AS698" s="596" t="n">
        <f aca="false">4000/W698*24</f>
        <v>36.3636363636364</v>
      </c>
      <c r="AT698" s="745" t="n">
        <f aca="false">AA698/4000</f>
        <v>5.30118</v>
      </c>
      <c r="AU698" s="746" t="n">
        <f aca="false">AT698/$AT$6</f>
        <v>0.946639285714286</v>
      </c>
      <c r="AV698" s="451" t="n">
        <f aca="false">1-AH698/Y698</f>
        <v>0.790951071270925</v>
      </c>
      <c r="AW698" s="756" t="n">
        <f aca="false">1-AI698/Z698</f>
        <v>0.783742487521646</v>
      </c>
    </row>
    <row r="699" customFormat="false" ht="15.6" hidden="false" customHeight="false" outlineLevel="0" collapsed="false">
      <c r="A699" s="742" t="n">
        <v>44181</v>
      </c>
      <c r="B699" s="516" t="n">
        <v>2160</v>
      </c>
      <c r="C699" s="404" t="n">
        <v>4.93</v>
      </c>
      <c r="D699" s="407" t="n">
        <f aca="false">E699/2.9</f>
        <v>2948.27586206897</v>
      </c>
      <c r="E699" s="406" t="n">
        <v>8550</v>
      </c>
      <c r="F699" s="406" t="n">
        <v>1810</v>
      </c>
      <c r="G699" s="688" t="n">
        <v>480</v>
      </c>
      <c r="H699" s="404"/>
      <c r="I699" s="405"/>
      <c r="J699" s="406"/>
      <c r="K699" s="406"/>
      <c r="L699" s="408"/>
      <c r="M699" s="408"/>
      <c r="N699" s="408"/>
      <c r="O699" s="409"/>
      <c r="P699" s="550"/>
      <c r="Q699" s="439"/>
      <c r="R699" s="406"/>
      <c r="S699" s="406"/>
      <c r="T699" s="406"/>
      <c r="U699" s="668"/>
      <c r="V699" s="451"/>
      <c r="W699" s="743" t="n">
        <f aca="false">G699+B699</f>
        <v>2640</v>
      </c>
      <c r="X699" s="451" t="n">
        <f aca="false">W699/$W$6</f>
        <v>1.056</v>
      </c>
      <c r="Y699" s="743" t="n">
        <f aca="false">Z699/2.9</f>
        <v>2412.22570532915</v>
      </c>
      <c r="Z699" s="743" t="n">
        <f aca="false">E699*B699/W699</f>
        <v>6995.45454545455</v>
      </c>
      <c r="AA699" s="744" t="n">
        <f aca="false">B699*E699/1000</f>
        <v>18468</v>
      </c>
      <c r="AB699" s="451" t="n">
        <f aca="false">AA699/$AA$6</f>
        <v>0.8208</v>
      </c>
      <c r="AC699" s="440" t="n">
        <v>37</v>
      </c>
      <c r="AD699" s="465"/>
      <c r="AE699" s="550" t="n">
        <v>4775</v>
      </c>
      <c r="AF699" s="550" t="n">
        <v>4805</v>
      </c>
      <c r="AG699" s="465" t="n">
        <v>7.32</v>
      </c>
      <c r="AH699" s="440" t="n">
        <v>623</v>
      </c>
      <c r="AI699" s="744" t="n">
        <f aca="false">AH699*3</f>
        <v>1869</v>
      </c>
      <c r="AJ699" s="550" t="n">
        <v>4670</v>
      </c>
      <c r="AK699" s="440"/>
      <c r="AL699" s="458" t="n">
        <v>1.2</v>
      </c>
      <c r="AM699" s="465"/>
      <c r="AN699" s="465"/>
      <c r="AO699" s="458"/>
      <c r="AP699" s="458"/>
      <c r="AQ699" s="550" t="n">
        <v>8232</v>
      </c>
      <c r="AR699" s="745" t="n">
        <f aca="false">AQ699/(AA699*AW699)</f>
        <v>0.608253090032097</v>
      </c>
      <c r="AS699" s="596" t="n">
        <f aca="false">4000/W699*24</f>
        <v>36.3636363636364</v>
      </c>
      <c r="AT699" s="745" t="n">
        <f aca="false">AA699/4000</f>
        <v>4.617</v>
      </c>
      <c r="AU699" s="746" t="n">
        <f aca="false">AT699/$AT$6</f>
        <v>0.824464285714286</v>
      </c>
      <c r="AV699" s="451" t="n">
        <f aca="false">1-AH699/Y699</f>
        <v>0.741732293697206</v>
      </c>
      <c r="AW699" s="756" t="n">
        <f aca="false">1-AI699/Z699</f>
        <v>0.732826510721247</v>
      </c>
    </row>
    <row r="700" customFormat="false" ht="15.6" hidden="false" customHeight="false" outlineLevel="0" collapsed="false">
      <c r="A700" s="742" t="n">
        <v>44182</v>
      </c>
      <c r="B700" s="516" t="n">
        <v>2160</v>
      </c>
      <c r="C700" s="404" t="n">
        <v>4.88</v>
      </c>
      <c r="D700" s="407" t="n">
        <f aca="false">E700/2.9</f>
        <v>2938.96551724138</v>
      </c>
      <c r="E700" s="406" t="n">
        <v>8523</v>
      </c>
      <c r="F700" s="406" t="n">
        <v>2205</v>
      </c>
      <c r="G700" s="688" t="n">
        <v>480</v>
      </c>
      <c r="H700" s="404"/>
      <c r="I700" s="405"/>
      <c r="J700" s="406"/>
      <c r="K700" s="406"/>
      <c r="L700" s="408"/>
      <c r="M700" s="408"/>
      <c r="N700" s="408"/>
      <c r="O700" s="409"/>
      <c r="P700" s="550"/>
      <c r="Q700" s="439"/>
      <c r="R700" s="406"/>
      <c r="S700" s="406"/>
      <c r="T700" s="406"/>
      <c r="U700" s="668"/>
      <c r="V700" s="451"/>
      <c r="W700" s="743" t="n">
        <f aca="false">G700+B700</f>
        <v>2640</v>
      </c>
      <c r="X700" s="451" t="n">
        <f aca="false">W700/$W$6</f>
        <v>1.056</v>
      </c>
      <c r="Y700" s="743" t="n">
        <f aca="false">Z700/2.9</f>
        <v>2404.60815047022</v>
      </c>
      <c r="Z700" s="743" t="n">
        <f aca="false">E700*B700/W700</f>
        <v>6973.36363636364</v>
      </c>
      <c r="AA700" s="744" t="n">
        <f aca="false">B700*E700/1000</f>
        <v>18409.68</v>
      </c>
      <c r="AB700" s="451" t="n">
        <f aca="false">AA700/$AA$6</f>
        <v>0.818208</v>
      </c>
      <c r="AC700" s="440" t="n">
        <v>37</v>
      </c>
      <c r="AD700" s="465"/>
      <c r="AE700" s="550" t="n">
        <v>4742</v>
      </c>
      <c r="AF700" s="550" t="n">
        <v>4759</v>
      </c>
      <c r="AG700" s="465" t="n">
        <v>7.13</v>
      </c>
      <c r="AH700" s="440" t="n">
        <v>674</v>
      </c>
      <c r="AI700" s="744" t="n">
        <f aca="false">AH700*3</f>
        <v>2022</v>
      </c>
      <c r="AJ700" s="550" t="n">
        <v>4720</v>
      </c>
      <c r="AK700" s="440"/>
      <c r="AL700" s="458" t="n">
        <v>1.4</v>
      </c>
      <c r="AM700" s="465"/>
      <c r="AN700" s="465"/>
      <c r="AO700" s="458"/>
      <c r="AP700" s="458"/>
      <c r="AQ700" s="550" t="n">
        <v>6837</v>
      </c>
      <c r="AR700" s="745" t="n">
        <f aca="false">AQ700/(AA700*AW700)</f>
        <v>0.523042320756449</v>
      </c>
      <c r="AS700" s="596" t="n">
        <f aca="false">4000/W700*24</f>
        <v>36.3636363636364</v>
      </c>
      <c r="AT700" s="745" t="n">
        <f aca="false">AA700/4000</f>
        <v>4.60242</v>
      </c>
      <c r="AU700" s="746" t="n">
        <f aca="false">AT700/$AT$6</f>
        <v>0.821860714285714</v>
      </c>
      <c r="AV700" s="451" t="n">
        <f aca="false">1-AH700/Y700</f>
        <v>0.719704850926252</v>
      </c>
      <c r="AW700" s="756" t="n">
        <f aca="false">1-AI700/Z700</f>
        <v>0.710039500958192</v>
      </c>
    </row>
    <row r="701" customFormat="false" ht="15.6" hidden="false" customHeight="false" outlineLevel="0" collapsed="false">
      <c r="A701" s="742" t="n">
        <v>44183</v>
      </c>
      <c r="B701" s="516" t="n">
        <v>2160</v>
      </c>
      <c r="C701" s="404" t="n">
        <v>4.88</v>
      </c>
      <c r="D701" s="407" t="n">
        <f aca="false">E701/2.9</f>
        <v>2989.31034482759</v>
      </c>
      <c r="E701" s="406" t="n">
        <v>8669</v>
      </c>
      <c r="F701" s="406" t="n">
        <v>2573</v>
      </c>
      <c r="G701" s="688" t="n">
        <v>480</v>
      </c>
      <c r="H701" s="404"/>
      <c r="I701" s="405"/>
      <c r="J701" s="406"/>
      <c r="K701" s="406"/>
      <c r="L701" s="408"/>
      <c r="M701" s="408"/>
      <c r="N701" s="408"/>
      <c r="O701" s="409"/>
      <c r="P701" s="550"/>
      <c r="Q701" s="439"/>
      <c r="R701" s="406"/>
      <c r="S701" s="406"/>
      <c r="T701" s="406"/>
      <c r="U701" s="668"/>
      <c r="V701" s="451"/>
      <c r="W701" s="743" t="n">
        <f aca="false">G701+B701</f>
        <v>2640</v>
      </c>
      <c r="X701" s="451" t="n">
        <f aca="false">W701/$W$6</f>
        <v>1.056</v>
      </c>
      <c r="Y701" s="743" t="n">
        <f aca="false">Z701/2.9</f>
        <v>2445.79937304075</v>
      </c>
      <c r="Z701" s="743" t="n">
        <f aca="false">E701*B701/W701</f>
        <v>7092.81818181818</v>
      </c>
      <c r="AA701" s="744" t="n">
        <f aca="false">B701*E701/1000</f>
        <v>18725.04</v>
      </c>
      <c r="AB701" s="451" t="n">
        <f aca="false">AA701/$AA$6</f>
        <v>0.832224</v>
      </c>
      <c r="AC701" s="440" t="n">
        <v>37</v>
      </c>
      <c r="AD701" s="465"/>
      <c r="AE701" s="550" t="n">
        <v>4737</v>
      </c>
      <c r="AF701" s="550" t="n">
        <v>4713</v>
      </c>
      <c r="AG701" s="465" t="n">
        <v>7.26</v>
      </c>
      <c r="AH701" s="440" t="n">
        <v>678</v>
      </c>
      <c r="AI701" s="744" t="n">
        <f aca="false">AH701*3</f>
        <v>2034</v>
      </c>
      <c r="AJ701" s="550" t="n">
        <v>4810</v>
      </c>
      <c r="AK701" s="440"/>
      <c r="AL701" s="458" t="n">
        <v>1</v>
      </c>
      <c r="AM701" s="465" t="n">
        <v>5.23</v>
      </c>
      <c r="AN701" s="465" t="n">
        <v>32.04</v>
      </c>
      <c r="AO701" s="458" t="n">
        <v>13.6</v>
      </c>
      <c r="AP701" s="458" t="n">
        <v>1</v>
      </c>
      <c r="AQ701" s="550" t="n">
        <v>8201</v>
      </c>
      <c r="AR701" s="745" t="n">
        <f aca="false">AQ701/(AA701*AW701)</f>
        <v>0.614064250244098</v>
      </c>
      <c r="AS701" s="596" t="n">
        <f aca="false">4000/W701*24</f>
        <v>36.3636363636364</v>
      </c>
      <c r="AT701" s="745" t="n">
        <f aca="false">AA701/4000</f>
        <v>4.68126</v>
      </c>
      <c r="AU701" s="746" t="n">
        <f aca="false">AT701/$AT$6</f>
        <v>0.835939285714286</v>
      </c>
      <c r="AV701" s="451" t="n">
        <f aca="false">1-AH701/Y701</f>
        <v>0.722790018072058</v>
      </c>
      <c r="AW701" s="756" t="n">
        <f aca="false">1-AI701/Z701</f>
        <v>0.713231053177991</v>
      </c>
    </row>
    <row r="702" customFormat="false" ht="15.6" hidden="false" customHeight="false" outlineLevel="0" collapsed="false">
      <c r="A702" s="742" t="n">
        <v>44184</v>
      </c>
      <c r="B702" s="516" t="n">
        <v>2160</v>
      </c>
      <c r="C702" s="404" t="n">
        <v>5.04</v>
      </c>
      <c r="D702" s="407" t="n">
        <f aca="false">E702/2.9</f>
        <v>3107.24137931034</v>
      </c>
      <c r="E702" s="406" t="n">
        <v>9011</v>
      </c>
      <c r="F702" s="406" t="n">
        <v>2774</v>
      </c>
      <c r="G702" s="688" t="n">
        <v>480</v>
      </c>
      <c r="H702" s="404"/>
      <c r="I702" s="405"/>
      <c r="J702" s="406"/>
      <c r="K702" s="406"/>
      <c r="L702" s="408"/>
      <c r="M702" s="408"/>
      <c r="N702" s="408"/>
      <c r="O702" s="409"/>
      <c r="P702" s="550"/>
      <c r="Q702" s="439"/>
      <c r="R702" s="406"/>
      <c r="S702" s="406"/>
      <c r="T702" s="406"/>
      <c r="U702" s="668"/>
      <c r="V702" s="451"/>
      <c r="W702" s="743" t="n">
        <f aca="false">G702+B702</f>
        <v>2640</v>
      </c>
      <c r="X702" s="451" t="n">
        <f aca="false">W702/$W$6</f>
        <v>1.056</v>
      </c>
      <c r="Y702" s="743" t="n">
        <f aca="false">Z702/2.9</f>
        <v>2542.28840125392</v>
      </c>
      <c r="Z702" s="743" t="n">
        <f aca="false">E702*B702/W702</f>
        <v>7372.63636363636</v>
      </c>
      <c r="AA702" s="744" t="n">
        <f aca="false">B702*E702/1000</f>
        <v>19463.76</v>
      </c>
      <c r="AB702" s="451" t="n">
        <f aca="false">AA702/$AA$6</f>
        <v>0.865056</v>
      </c>
      <c r="AC702" s="440" t="n">
        <v>37</v>
      </c>
      <c r="AD702" s="465"/>
      <c r="AE702" s="550" t="n">
        <v>4689</v>
      </c>
      <c r="AF702" s="550" t="n">
        <v>4668</v>
      </c>
      <c r="AG702" s="465" t="n">
        <v>7.27</v>
      </c>
      <c r="AH702" s="440" t="n">
        <v>743</v>
      </c>
      <c r="AI702" s="744" t="n">
        <f aca="false">AH702*3</f>
        <v>2229</v>
      </c>
      <c r="AJ702" s="550" t="n">
        <v>4830</v>
      </c>
      <c r="AK702" s="440"/>
      <c r="AL702" s="458" t="n">
        <v>1.4</v>
      </c>
      <c r="AM702" s="465"/>
      <c r="AN702" s="465"/>
      <c r="AO702" s="458"/>
      <c r="AP702" s="458"/>
      <c r="AQ702" s="550" t="n">
        <v>7403</v>
      </c>
      <c r="AR702" s="745" t="n">
        <f aca="false">AQ702/(AA702*AW702)</f>
        <v>0.545172027807235</v>
      </c>
      <c r="AS702" s="596" t="n">
        <f aca="false">4000/W702*24</f>
        <v>36.3636363636364</v>
      </c>
      <c r="AT702" s="745" t="n">
        <f aca="false">AA702/4000</f>
        <v>4.86594</v>
      </c>
      <c r="AU702" s="746" t="n">
        <f aca="false">AT702/$AT$6</f>
        <v>0.868917857142857</v>
      </c>
      <c r="AV702" s="451" t="n">
        <f aca="false">1-AH702/Y702</f>
        <v>0.707743621992873</v>
      </c>
      <c r="AW702" s="756" t="n">
        <f aca="false">1-AI702/Z702</f>
        <v>0.697665815854696</v>
      </c>
    </row>
    <row r="703" customFormat="false" ht="15.6" hidden="false" customHeight="false" outlineLevel="0" collapsed="false">
      <c r="A703" s="749" t="n">
        <v>44185</v>
      </c>
      <c r="B703" s="487" t="n">
        <v>2160</v>
      </c>
      <c r="C703" s="489" t="n">
        <v>5.03</v>
      </c>
      <c r="D703" s="750" t="n">
        <f aca="false">E703/2.9</f>
        <v>2812.75862068966</v>
      </c>
      <c r="E703" s="491" t="n">
        <v>8157</v>
      </c>
      <c r="F703" s="491" t="n">
        <v>2406</v>
      </c>
      <c r="G703" s="690" t="n">
        <v>480</v>
      </c>
      <c r="H703" s="489"/>
      <c r="I703" s="490"/>
      <c r="J703" s="491"/>
      <c r="K703" s="491"/>
      <c r="L703" s="492"/>
      <c r="M703" s="492"/>
      <c r="N703" s="492"/>
      <c r="O703" s="493"/>
      <c r="P703" s="551"/>
      <c r="Q703" s="494"/>
      <c r="R703" s="495"/>
      <c r="S703" s="491"/>
      <c r="T703" s="491"/>
      <c r="U703" s="678"/>
      <c r="V703" s="500"/>
      <c r="W703" s="751" t="n">
        <f aca="false">G703+B703</f>
        <v>2640</v>
      </c>
      <c r="X703" s="500" t="n">
        <f aca="false">W703/$W$6</f>
        <v>1.056</v>
      </c>
      <c r="Y703" s="751" t="n">
        <f aca="false">Z703/2.9</f>
        <v>2301.34796238244</v>
      </c>
      <c r="Z703" s="751" t="n">
        <f aca="false">E703*B703/W703</f>
        <v>6673.90909090909</v>
      </c>
      <c r="AA703" s="551" t="n">
        <f aca="false">B703*E703/1000</f>
        <v>17619.12</v>
      </c>
      <c r="AB703" s="500" t="n">
        <f aca="false">AA703/$AA$6</f>
        <v>0.783072</v>
      </c>
      <c r="AC703" s="495" t="n">
        <v>37</v>
      </c>
      <c r="AD703" s="508"/>
      <c r="AE703" s="551" t="n">
        <v>4868</v>
      </c>
      <c r="AF703" s="551" t="n">
        <v>4818</v>
      </c>
      <c r="AG703" s="508" t="n">
        <v>7.26</v>
      </c>
      <c r="AH703" s="495" t="n">
        <v>666</v>
      </c>
      <c r="AI703" s="551" t="n">
        <f aca="false">AH703*3</f>
        <v>1998</v>
      </c>
      <c r="AJ703" s="551" t="n">
        <v>4800</v>
      </c>
      <c r="AK703" s="495"/>
      <c r="AL703" s="504" t="n">
        <v>0.8</v>
      </c>
      <c r="AM703" s="508"/>
      <c r="AN703" s="508"/>
      <c r="AO703" s="504"/>
      <c r="AP703" s="504"/>
      <c r="AQ703" s="551" t="n">
        <v>7904</v>
      </c>
      <c r="AR703" s="508" t="n">
        <f aca="false">AQ703/(AA703*AW703)</f>
        <v>0.640290334078611</v>
      </c>
      <c r="AS703" s="495" t="n">
        <f aca="false">4000/W703*24</f>
        <v>36.3636363636364</v>
      </c>
      <c r="AT703" s="508" t="n">
        <f aca="false">AA703/4000</f>
        <v>4.40478</v>
      </c>
      <c r="AU703" s="752" t="n">
        <f aca="false">AT703/$AT$6</f>
        <v>0.786567857142857</v>
      </c>
      <c r="AV703" s="500" t="n">
        <f aca="false">1-AH703/Y703</f>
        <v>0.710604388868457</v>
      </c>
      <c r="AW703" s="757" t="n">
        <f aca="false">1-AI703/Z703</f>
        <v>0.700625229863921</v>
      </c>
    </row>
    <row r="704" customFormat="false" ht="15.6" hidden="false" customHeight="false" outlineLevel="0" collapsed="false">
      <c r="A704" s="742" t="n">
        <v>44186</v>
      </c>
      <c r="B704" s="516" t="n">
        <v>2160</v>
      </c>
      <c r="C704" s="404" t="n">
        <v>5.04</v>
      </c>
      <c r="D704" s="407" t="n">
        <f aca="false">E704/2.9</f>
        <v>3016.20689655172</v>
      </c>
      <c r="E704" s="406" t="n">
        <v>8747</v>
      </c>
      <c r="F704" s="406" t="n">
        <v>3016</v>
      </c>
      <c r="G704" s="688" t="n">
        <v>480</v>
      </c>
      <c r="H704" s="404"/>
      <c r="I704" s="405"/>
      <c r="J704" s="406"/>
      <c r="K704" s="406"/>
      <c r="L704" s="408"/>
      <c r="M704" s="408"/>
      <c r="N704" s="408"/>
      <c r="O704" s="409"/>
      <c r="P704" s="550"/>
      <c r="Q704" s="439"/>
      <c r="R704" s="406"/>
      <c r="S704" s="406"/>
      <c r="T704" s="406"/>
      <c r="U704" s="668"/>
      <c r="V704" s="451"/>
      <c r="W704" s="743" t="n">
        <f aca="false">G704+B704</f>
        <v>2640</v>
      </c>
      <c r="X704" s="451" t="n">
        <f aca="false">W704/$W$6</f>
        <v>1.056</v>
      </c>
      <c r="Y704" s="743" t="n">
        <f aca="false">Z704/2.9</f>
        <v>2467.80564263323</v>
      </c>
      <c r="Z704" s="743" t="n">
        <f aca="false">E704*B704/W704</f>
        <v>7156.63636363636</v>
      </c>
      <c r="AA704" s="744" t="n">
        <f aca="false">B704*E704/1000</f>
        <v>18893.52</v>
      </c>
      <c r="AB704" s="451" t="n">
        <f aca="false">AA704/$AA$6</f>
        <v>0.839712</v>
      </c>
      <c r="AC704" s="440" t="n">
        <v>37</v>
      </c>
      <c r="AD704" s="465"/>
      <c r="AE704" s="550" t="n">
        <v>4842</v>
      </c>
      <c r="AF704" s="550" t="n">
        <v>4791</v>
      </c>
      <c r="AG704" s="465" t="n">
        <v>7.23</v>
      </c>
      <c r="AH704" s="440" t="n">
        <v>671</v>
      </c>
      <c r="AI704" s="744" t="n">
        <f aca="false">AH704*3</f>
        <v>2013</v>
      </c>
      <c r="AJ704" s="550" t="n">
        <v>5100</v>
      </c>
      <c r="AK704" s="440"/>
      <c r="AL704" s="458" t="n">
        <v>1.5</v>
      </c>
      <c r="AM704" s="465"/>
      <c r="AN704" s="465"/>
      <c r="AO704" s="458"/>
      <c r="AP704" s="458"/>
      <c r="AQ704" s="550" t="n">
        <v>7870</v>
      </c>
      <c r="AR704" s="745" t="n">
        <f aca="false">AQ704/(AA704*AW704)</f>
        <v>0.579562860846</v>
      </c>
      <c r="AS704" s="596" t="n">
        <f aca="false">4000/W704*24</f>
        <v>36.3636363636364</v>
      </c>
      <c r="AT704" s="745" t="n">
        <f aca="false">AA704/4000</f>
        <v>4.72338</v>
      </c>
      <c r="AU704" s="746" t="n">
        <f aca="false">AT704/$AT$6</f>
        <v>0.843460714285714</v>
      </c>
      <c r="AV704" s="451" t="n">
        <f aca="false">1-AH704/Y704</f>
        <v>0.728098522668089</v>
      </c>
      <c r="AW704" s="756" t="n">
        <f aca="false">1-AI704/Z704</f>
        <v>0.718722609656644</v>
      </c>
    </row>
    <row r="705" customFormat="false" ht="15.6" hidden="false" customHeight="false" outlineLevel="0" collapsed="false">
      <c r="A705" s="742" t="n">
        <v>44187</v>
      </c>
      <c r="B705" s="516" t="n">
        <v>2400</v>
      </c>
      <c r="C705" s="404" t="n">
        <v>5.16</v>
      </c>
      <c r="D705" s="407" t="n">
        <f aca="false">E705/2.9</f>
        <v>3385.86206896552</v>
      </c>
      <c r="E705" s="406" t="n">
        <v>9819</v>
      </c>
      <c r="F705" s="406" t="n">
        <v>2872</v>
      </c>
      <c r="G705" s="688" t="n">
        <v>480</v>
      </c>
      <c r="H705" s="404"/>
      <c r="I705" s="405"/>
      <c r="J705" s="406"/>
      <c r="K705" s="406"/>
      <c r="L705" s="408"/>
      <c r="M705" s="408"/>
      <c r="N705" s="408"/>
      <c r="O705" s="409"/>
      <c r="P705" s="550"/>
      <c r="Q705" s="439"/>
      <c r="R705" s="406"/>
      <c r="S705" s="406"/>
      <c r="T705" s="406"/>
      <c r="U705" s="668"/>
      <c r="V705" s="451"/>
      <c r="W705" s="743" t="n">
        <f aca="false">G705+B705</f>
        <v>2880</v>
      </c>
      <c r="X705" s="451" t="n">
        <f aca="false">W705/$W$6</f>
        <v>1.152</v>
      </c>
      <c r="Y705" s="743" t="n">
        <f aca="false">Z705/2.9</f>
        <v>2821.55172413793</v>
      </c>
      <c r="Z705" s="743" t="n">
        <f aca="false">E705*B705/W705</f>
        <v>8182.5</v>
      </c>
      <c r="AA705" s="744" t="n">
        <f aca="false">B705*E705/1000</f>
        <v>23565.6</v>
      </c>
      <c r="AB705" s="451" t="n">
        <f aca="false">AA705/$AA$6</f>
        <v>1.04736</v>
      </c>
      <c r="AC705" s="440" t="n">
        <v>37</v>
      </c>
      <c r="AD705" s="465"/>
      <c r="AE705" s="550" t="n">
        <v>4716</v>
      </c>
      <c r="AF705" s="550" t="n">
        <v>4762</v>
      </c>
      <c r="AG705" s="465" t="n">
        <v>7.34</v>
      </c>
      <c r="AH705" s="440" t="n">
        <v>651</v>
      </c>
      <c r="AI705" s="744" t="n">
        <f aca="false">AH705*3</f>
        <v>1953</v>
      </c>
      <c r="AJ705" s="550" t="n">
        <v>5180</v>
      </c>
      <c r="AK705" s="440"/>
      <c r="AL705" s="458" t="n">
        <v>1.7</v>
      </c>
      <c r="AM705" s="465" t="n">
        <v>3.05</v>
      </c>
      <c r="AN705" s="465" t="n">
        <v>37.6</v>
      </c>
      <c r="AO705" s="458" t="n">
        <v>7.6</v>
      </c>
      <c r="AP705" s="458" t="n">
        <v>1.4</v>
      </c>
      <c r="AQ705" s="550" t="n">
        <v>8262</v>
      </c>
      <c r="AR705" s="745" t="n">
        <f aca="false">AQ705/(AA705*AW705)</f>
        <v>0.460510474355887</v>
      </c>
      <c r="AS705" s="596" t="n">
        <f aca="false">4000/W705*24</f>
        <v>33.3333333333333</v>
      </c>
      <c r="AT705" s="745" t="n">
        <f aca="false">AA705/4000</f>
        <v>5.8914</v>
      </c>
      <c r="AU705" s="746" t="n">
        <f aca="false">AT705/$AT$6</f>
        <v>1.05203571428571</v>
      </c>
      <c r="AV705" s="451" t="n">
        <f aca="false">1-AH705/Y705</f>
        <v>0.769275893675527</v>
      </c>
      <c r="AW705" s="756" t="n">
        <f aca="false">1-AI705/Z705</f>
        <v>0.761319890009166</v>
      </c>
    </row>
    <row r="706" customFormat="false" ht="15.6" hidden="false" customHeight="false" outlineLevel="0" collapsed="false">
      <c r="A706" s="742" t="n">
        <v>44188</v>
      </c>
      <c r="B706" s="516" t="n">
        <v>2400</v>
      </c>
      <c r="C706" s="404" t="n">
        <v>4.85</v>
      </c>
      <c r="D706" s="407" t="n">
        <f aca="false">E706/2.9</f>
        <v>3178.62068965517</v>
      </c>
      <c r="E706" s="406" t="n">
        <v>9218</v>
      </c>
      <c r="F706" s="406" t="n">
        <v>2991</v>
      </c>
      <c r="G706" s="688" t="n">
        <v>480</v>
      </c>
      <c r="H706" s="404"/>
      <c r="I706" s="405"/>
      <c r="J706" s="406"/>
      <c r="K706" s="406"/>
      <c r="L706" s="408"/>
      <c r="M706" s="408"/>
      <c r="N706" s="408"/>
      <c r="O706" s="409"/>
      <c r="P706" s="550"/>
      <c r="Q706" s="439"/>
      <c r="R706" s="406"/>
      <c r="S706" s="406"/>
      <c r="T706" s="406"/>
      <c r="U706" s="668"/>
      <c r="V706" s="451"/>
      <c r="W706" s="743" t="n">
        <f aca="false">G706+B706</f>
        <v>2880</v>
      </c>
      <c r="X706" s="451" t="n">
        <f aca="false">W706/$W$6</f>
        <v>1.152</v>
      </c>
      <c r="Y706" s="743" t="n">
        <f aca="false">Z706/2.9</f>
        <v>2648.85057471264</v>
      </c>
      <c r="Z706" s="743" t="n">
        <f aca="false">E706*B706/W706</f>
        <v>7681.66666666667</v>
      </c>
      <c r="AA706" s="744" t="n">
        <f aca="false">B706*E706/1000</f>
        <v>22123.2</v>
      </c>
      <c r="AB706" s="451" t="n">
        <f aca="false">AA706/$AA$6</f>
        <v>0.983253333333333</v>
      </c>
      <c r="AC706" s="440" t="n">
        <v>37</v>
      </c>
      <c r="AD706" s="465"/>
      <c r="AE706" s="550" t="n">
        <v>4813</v>
      </c>
      <c r="AF706" s="550" t="n">
        <v>4709</v>
      </c>
      <c r="AG706" s="465" t="n">
        <v>7.28</v>
      </c>
      <c r="AH706" s="440" t="n">
        <v>696</v>
      </c>
      <c r="AI706" s="744" t="n">
        <f aca="false">AH706*3</f>
        <v>2088</v>
      </c>
      <c r="AJ706" s="550" t="n">
        <v>4850</v>
      </c>
      <c r="AK706" s="440"/>
      <c r="AL706" s="458" t="n">
        <v>0.9</v>
      </c>
      <c r="AM706" s="465"/>
      <c r="AN706" s="465"/>
      <c r="AO706" s="458"/>
      <c r="AP706" s="458"/>
      <c r="AQ706" s="550" t="n">
        <v>8296</v>
      </c>
      <c r="AR706" s="745" t="n">
        <f aca="false">AQ706/(AA706*AW706)</f>
        <v>0.514967324156288</v>
      </c>
      <c r="AS706" s="596" t="n">
        <f aca="false">4000/W706*24</f>
        <v>33.3333333333333</v>
      </c>
      <c r="AT706" s="745" t="n">
        <f aca="false">AA706/4000</f>
        <v>5.5308</v>
      </c>
      <c r="AU706" s="746" t="n">
        <f aca="false">AT706/$AT$6</f>
        <v>0.987642857142857</v>
      </c>
      <c r="AV706" s="451" t="n">
        <f aca="false">1-AH706/Y706</f>
        <v>0.737244521588197</v>
      </c>
      <c r="AW706" s="756" t="n">
        <f aca="false">1-AI706/Z706</f>
        <v>0.728183987849859</v>
      </c>
    </row>
    <row r="707" customFormat="false" ht="15.6" hidden="false" customHeight="false" outlineLevel="0" collapsed="false">
      <c r="A707" s="742" t="n">
        <v>44189</v>
      </c>
      <c r="B707" s="516" t="n">
        <v>2400</v>
      </c>
      <c r="C707" s="404" t="n">
        <v>5.02</v>
      </c>
      <c r="D707" s="407" t="n">
        <f aca="false">E707/2.9</f>
        <v>3057.58620689655</v>
      </c>
      <c r="E707" s="406" t="n">
        <v>8867</v>
      </c>
      <c r="F707" s="406" t="n">
        <v>3501</v>
      </c>
      <c r="G707" s="688" t="n">
        <v>480</v>
      </c>
      <c r="H707" s="404"/>
      <c r="I707" s="405"/>
      <c r="J707" s="406"/>
      <c r="K707" s="406"/>
      <c r="L707" s="408"/>
      <c r="M707" s="408"/>
      <c r="N707" s="408"/>
      <c r="O707" s="409"/>
      <c r="P707" s="550"/>
      <c r="Q707" s="439"/>
      <c r="R707" s="406"/>
      <c r="S707" s="406"/>
      <c r="T707" s="406"/>
      <c r="U707" s="668"/>
      <c r="V707" s="451"/>
      <c r="W707" s="743" t="n">
        <f aca="false">G707+B707</f>
        <v>2880</v>
      </c>
      <c r="X707" s="451" t="n">
        <f aca="false">W707/$W$6</f>
        <v>1.152</v>
      </c>
      <c r="Y707" s="743" t="n">
        <f aca="false">Z707/2.9</f>
        <v>2547.98850574713</v>
      </c>
      <c r="Z707" s="743" t="n">
        <f aca="false">E707*B707/W707</f>
        <v>7389.16666666667</v>
      </c>
      <c r="AA707" s="744" t="n">
        <f aca="false">B707*E707/1000</f>
        <v>21280.8</v>
      </c>
      <c r="AB707" s="451" t="n">
        <f aca="false">AA707/$AA$6</f>
        <v>0.945813333333333</v>
      </c>
      <c r="AC707" s="440" t="n">
        <v>37</v>
      </c>
      <c r="AD707" s="465"/>
      <c r="AE707" s="550" t="n">
        <v>4840</v>
      </c>
      <c r="AF707" s="550" t="n">
        <v>4853</v>
      </c>
      <c r="AG707" s="465" t="n">
        <v>7.3</v>
      </c>
      <c r="AH707" s="440" t="n">
        <v>678</v>
      </c>
      <c r="AI707" s="744" t="n">
        <f aca="false">AH707*3</f>
        <v>2034</v>
      </c>
      <c r="AJ707" s="550" t="n">
        <v>4720</v>
      </c>
      <c r="AK707" s="440"/>
      <c r="AL707" s="458" t="n">
        <v>0.9</v>
      </c>
      <c r="AM707" s="465"/>
      <c r="AN707" s="465"/>
      <c r="AO707" s="458"/>
      <c r="AP707" s="458"/>
      <c r="AQ707" s="550" t="n">
        <v>8842</v>
      </c>
      <c r="AR707" s="745" t="n">
        <f aca="false">AQ707/(AA707*AW707)</f>
        <v>0.573304078096957</v>
      </c>
      <c r="AS707" s="596" t="n">
        <f aca="false">4000/W707*24</f>
        <v>33.3333333333333</v>
      </c>
      <c r="AT707" s="745" t="n">
        <f aca="false">AA707/4000</f>
        <v>5.3202</v>
      </c>
      <c r="AU707" s="746" t="n">
        <f aca="false">AT707/$AT$6</f>
        <v>0.950035714285714</v>
      </c>
      <c r="AV707" s="451" t="n">
        <f aca="false">1-AH707/Y707</f>
        <v>0.733907747829029</v>
      </c>
      <c r="AW707" s="756" t="n">
        <f aca="false">1-AI707/Z707</f>
        <v>0.724732152926582</v>
      </c>
    </row>
    <row r="708" customFormat="false" ht="15.6" hidden="false" customHeight="false" outlineLevel="0" collapsed="false">
      <c r="A708" s="742" t="n">
        <v>44190</v>
      </c>
      <c r="B708" s="516" t="n">
        <v>2400</v>
      </c>
      <c r="C708" s="404" t="n">
        <v>4.93</v>
      </c>
      <c r="D708" s="407" t="n">
        <f aca="false">E708/2.9</f>
        <v>2804.8275862069</v>
      </c>
      <c r="E708" s="406" t="n">
        <v>8134</v>
      </c>
      <c r="F708" s="406" t="n">
        <v>2191</v>
      </c>
      <c r="G708" s="688" t="n">
        <v>480</v>
      </c>
      <c r="H708" s="404"/>
      <c r="I708" s="405"/>
      <c r="J708" s="406"/>
      <c r="K708" s="406"/>
      <c r="L708" s="408"/>
      <c r="M708" s="408"/>
      <c r="N708" s="408"/>
      <c r="O708" s="409"/>
      <c r="P708" s="550"/>
      <c r="Q708" s="439"/>
      <c r="R708" s="406"/>
      <c r="S708" s="406"/>
      <c r="T708" s="406"/>
      <c r="U708" s="668"/>
      <c r="V708" s="451"/>
      <c r="W708" s="743" t="n">
        <f aca="false">G708+B708</f>
        <v>2880</v>
      </c>
      <c r="X708" s="451" t="n">
        <f aca="false">W708/$W$6</f>
        <v>1.152</v>
      </c>
      <c r="Y708" s="743" t="n">
        <f aca="false">Z708/2.9</f>
        <v>2337.35632183908</v>
      </c>
      <c r="Z708" s="743" t="n">
        <f aca="false">E708*B708/W708</f>
        <v>6778.33333333333</v>
      </c>
      <c r="AA708" s="744" t="n">
        <f aca="false">B708*E708/1000</f>
        <v>19521.6</v>
      </c>
      <c r="AB708" s="451" t="n">
        <f aca="false">AA708/$AA$6</f>
        <v>0.867626666666667</v>
      </c>
      <c r="AC708" s="440" t="n">
        <v>37</v>
      </c>
      <c r="AD708" s="465"/>
      <c r="AE708" s="550" t="n">
        <v>4738</v>
      </c>
      <c r="AF708" s="550" t="n">
        <v>4745</v>
      </c>
      <c r="AG708" s="465" t="n">
        <v>7.25</v>
      </c>
      <c r="AH708" s="440" t="n">
        <v>655</v>
      </c>
      <c r="AI708" s="744" t="n">
        <f aca="false">AH708*3</f>
        <v>1965</v>
      </c>
      <c r="AJ708" s="550" t="n">
        <v>4690</v>
      </c>
      <c r="AK708" s="440"/>
      <c r="AL708" s="458" t="n">
        <v>1.1</v>
      </c>
      <c r="AM708" s="465" t="n">
        <v>5.06</v>
      </c>
      <c r="AN708" s="465" t="n">
        <v>32.32</v>
      </c>
      <c r="AO708" s="458" t="n">
        <v>8.4</v>
      </c>
      <c r="AP708" s="458" t="n">
        <v>1.3</v>
      </c>
      <c r="AQ708" s="550" t="n">
        <v>8297</v>
      </c>
      <c r="AR708" s="745" t="n">
        <f aca="false">AQ708/(AA708*AW708)</f>
        <v>0.598525507848569</v>
      </c>
      <c r="AS708" s="596" t="n">
        <f aca="false">4000/W708*24</f>
        <v>33.3333333333333</v>
      </c>
      <c r="AT708" s="745" t="n">
        <f aca="false">AA708/4000</f>
        <v>4.8804</v>
      </c>
      <c r="AU708" s="746" t="n">
        <f aca="false">AT708/$AT$6</f>
        <v>0.8715</v>
      </c>
      <c r="AV708" s="451" t="n">
        <f aca="false">1-AH708/Y708</f>
        <v>0.719768871403983</v>
      </c>
      <c r="AW708" s="756" t="n">
        <f aca="false">1-AI708/Z708</f>
        <v>0.710105729038603</v>
      </c>
    </row>
    <row r="709" customFormat="false" ht="15.6" hidden="false" customHeight="false" outlineLevel="0" collapsed="false">
      <c r="A709" s="742" t="n">
        <v>44191</v>
      </c>
      <c r="B709" s="516" t="n">
        <v>2400</v>
      </c>
      <c r="C709" s="404" t="n">
        <v>4.98</v>
      </c>
      <c r="D709" s="407" t="n">
        <f aca="false">E709/2.9</f>
        <v>3064.13793103448</v>
      </c>
      <c r="E709" s="406" t="n">
        <v>8886</v>
      </c>
      <c r="F709" s="406" t="n">
        <v>2098</v>
      </c>
      <c r="G709" s="688" t="n">
        <v>480</v>
      </c>
      <c r="H709" s="404"/>
      <c r="I709" s="405"/>
      <c r="J709" s="406"/>
      <c r="K709" s="406"/>
      <c r="L709" s="408"/>
      <c r="M709" s="408"/>
      <c r="N709" s="408"/>
      <c r="O709" s="409"/>
      <c r="P709" s="550"/>
      <c r="Q709" s="439"/>
      <c r="R709" s="406"/>
      <c r="S709" s="406"/>
      <c r="T709" s="406"/>
      <c r="U709" s="668"/>
      <c r="V709" s="451"/>
      <c r="W709" s="743" t="n">
        <f aca="false">G709+B709</f>
        <v>2880</v>
      </c>
      <c r="X709" s="451" t="n">
        <f aca="false">W709/$W$6</f>
        <v>1.152</v>
      </c>
      <c r="Y709" s="743" t="n">
        <f aca="false">Z709/2.9</f>
        <v>2553.44827586207</v>
      </c>
      <c r="Z709" s="743" t="n">
        <f aca="false">E709*B709/W709</f>
        <v>7405</v>
      </c>
      <c r="AA709" s="744" t="n">
        <f aca="false">B709*E709/1000</f>
        <v>21326.4</v>
      </c>
      <c r="AB709" s="451" t="n">
        <f aca="false">AA709/$AA$6</f>
        <v>0.94784</v>
      </c>
      <c r="AC709" s="440" t="n">
        <v>37</v>
      </c>
      <c r="AD709" s="465"/>
      <c r="AE709" s="550" t="n">
        <v>4798</v>
      </c>
      <c r="AF709" s="550" t="n">
        <v>4777</v>
      </c>
      <c r="AG709" s="465" t="n">
        <v>7.33</v>
      </c>
      <c r="AH709" s="440" t="n">
        <v>637</v>
      </c>
      <c r="AI709" s="744" t="n">
        <f aca="false">AH709*3</f>
        <v>1911</v>
      </c>
      <c r="AJ709" s="550" t="n">
        <v>4630</v>
      </c>
      <c r="AK709" s="440"/>
      <c r="AL709" s="458" t="n">
        <v>0.9</v>
      </c>
      <c r="AM709" s="465"/>
      <c r="AN709" s="465"/>
      <c r="AO709" s="458"/>
      <c r="AP709" s="458"/>
      <c r="AQ709" s="550" t="n">
        <v>8988</v>
      </c>
      <c r="AR709" s="745" t="n">
        <f aca="false">AQ709/(AA709*AW709)</f>
        <v>0.568043926707924</v>
      </c>
      <c r="AS709" s="596" t="n">
        <f aca="false">4000/W709*24</f>
        <v>33.3333333333333</v>
      </c>
      <c r="AT709" s="745" t="n">
        <f aca="false">AA709/4000</f>
        <v>5.3316</v>
      </c>
      <c r="AU709" s="746" t="n">
        <f aca="false">AT709/$AT$6</f>
        <v>0.952071428571429</v>
      </c>
      <c r="AV709" s="451" t="n">
        <f aca="false">1-AH709/Y709</f>
        <v>0.750533423362593</v>
      </c>
      <c r="AW709" s="756" t="n">
        <f aca="false">1-AI709/Z709</f>
        <v>0.741931127616475</v>
      </c>
    </row>
    <row r="710" customFormat="false" ht="15.6" hidden="false" customHeight="false" outlineLevel="0" collapsed="false">
      <c r="A710" s="749" t="n">
        <v>44192</v>
      </c>
      <c r="B710" s="487" t="n">
        <v>2400</v>
      </c>
      <c r="C710" s="489" t="n">
        <v>5.03</v>
      </c>
      <c r="D710" s="750" t="n">
        <f aca="false">E710/2.9</f>
        <v>2910.68965517241</v>
      </c>
      <c r="E710" s="491" t="n">
        <v>8441</v>
      </c>
      <c r="F710" s="491" t="n">
        <v>2372</v>
      </c>
      <c r="G710" s="690" t="n">
        <v>480</v>
      </c>
      <c r="H710" s="489"/>
      <c r="I710" s="490"/>
      <c r="J710" s="491"/>
      <c r="K710" s="491"/>
      <c r="L710" s="492"/>
      <c r="M710" s="492"/>
      <c r="N710" s="492"/>
      <c r="O710" s="493"/>
      <c r="P710" s="551"/>
      <c r="Q710" s="494"/>
      <c r="R710" s="495"/>
      <c r="S710" s="491"/>
      <c r="T710" s="491"/>
      <c r="U710" s="678"/>
      <c r="V710" s="500"/>
      <c r="W710" s="751" t="n">
        <f aca="false">G710+B710</f>
        <v>2880</v>
      </c>
      <c r="X710" s="500" t="n">
        <f aca="false">W710/$W$6</f>
        <v>1.152</v>
      </c>
      <c r="Y710" s="751" t="n">
        <f aca="false">Z710/2.9</f>
        <v>2425.57471264368</v>
      </c>
      <c r="Z710" s="751" t="n">
        <f aca="false">E710*B710/W710</f>
        <v>7034.16666666667</v>
      </c>
      <c r="AA710" s="551" t="n">
        <f aca="false">B710*E710/1000</f>
        <v>20258.4</v>
      </c>
      <c r="AB710" s="500" t="n">
        <f aca="false">AA710/$AA$6</f>
        <v>0.900373333333333</v>
      </c>
      <c r="AC710" s="495" t="n">
        <v>37</v>
      </c>
      <c r="AD710" s="508"/>
      <c r="AE710" s="551" t="n">
        <v>4831</v>
      </c>
      <c r="AF710" s="551" t="n">
        <v>4869</v>
      </c>
      <c r="AG710" s="508" t="n">
        <v>7.1</v>
      </c>
      <c r="AH710" s="495" t="n">
        <v>660</v>
      </c>
      <c r="AI710" s="551" t="n">
        <f aca="false">AH710*3</f>
        <v>1980</v>
      </c>
      <c r="AJ710" s="551" t="n">
        <v>4730</v>
      </c>
      <c r="AK710" s="495"/>
      <c r="AL710" s="504" t="n">
        <v>1.1</v>
      </c>
      <c r="AM710" s="508"/>
      <c r="AN710" s="508"/>
      <c r="AO710" s="504"/>
      <c r="AP710" s="504"/>
      <c r="AQ710" s="551" t="n">
        <v>8397</v>
      </c>
      <c r="AR710" s="508" t="n">
        <f aca="false">AQ710/(AA710*AW710)</f>
        <v>0.576875515251443</v>
      </c>
      <c r="AS710" s="495" t="n">
        <f aca="false">4000/W710*24</f>
        <v>33.3333333333333</v>
      </c>
      <c r="AT710" s="508" t="n">
        <f aca="false">AA710/4000</f>
        <v>5.0646</v>
      </c>
      <c r="AU710" s="752" t="n">
        <f aca="false">AT710/$AT$6</f>
        <v>0.904392857142857</v>
      </c>
      <c r="AV710" s="500" t="n">
        <f aca="false">1-AH710/Y710</f>
        <v>0.727899537969435</v>
      </c>
      <c r="AW710" s="757" t="n">
        <f aca="false">1-AI710/Z710</f>
        <v>0.718516763416657</v>
      </c>
    </row>
    <row r="711" customFormat="false" ht="15.6" hidden="false" customHeight="false" outlineLevel="0" collapsed="false">
      <c r="A711" s="742" t="n">
        <v>44193</v>
      </c>
      <c r="B711" s="516" t="n">
        <v>2400</v>
      </c>
      <c r="C711" s="404" t="n">
        <v>5.06</v>
      </c>
      <c r="D711" s="407" t="n">
        <f aca="false">E711/2.9</f>
        <v>2958.62068965517</v>
      </c>
      <c r="E711" s="406" t="n">
        <v>8580</v>
      </c>
      <c r="F711" s="406" t="n">
        <v>2632</v>
      </c>
      <c r="G711" s="688" t="n">
        <v>480</v>
      </c>
      <c r="H711" s="404"/>
      <c r="I711" s="405"/>
      <c r="J711" s="406"/>
      <c r="K711" s="406"/>
      <c r="L711" s="408"/>
      <c r="M711" s="408"/>
      <c r="N711" s="408"/>
      <c r="O711" s="409"/>
      <c r="P711" s="550"/>
      <c r="Q711" s="439"/>
      <c r="R711" s="406"/>
      <c r="S711" s="406"/>
      <c r="T711" s="406"/>
      <c r="U711" s="668"/>
      <c r="V711" s="451"/>
      <c r="W711" s="743" t="n">
        <f aca="false">G711+B711</f>
        <v>2880</v>
      </c>
      <c r="X711" s="451" t="n">
        <f aca="false">W711/$W$6</f>
        <v>1.152</v>
      </c>
      <c r="Y711" s="743" t="n">
        <f aca="false">Z711/2.9</f>
        <v>2465.51724137931</v>
      </c>
      <c r="Z711" s="743" t="n">
        <f aca="false">E711*B711/W711</f>
        <v>7150</v>
      </c>
      <c r="AA711" s="744" t="n">
        <f aca="false">B711*E711/1000</f>
        <v>20592</v>
      </c>
      <c r="AB711" s="451" t="n">
        <f aca="false">AA711/$AA$6</f>
        <v>0.9152</v>
      </c>
      <c r="AC711" s="440" t="n">
        <v>37</v>
      </c>
      <c r="AD711" s="465"/>
      <c r="AE711" s="550" t="n">
        <v>4730</v>
      </c>
      <c r="AF711" s="550" t="n">
        <v>4723</v>
      </c>
      <c r="AG711" s="465" t="n">
        <v>7.44</v>
      </c>
      <c r="AH711" s="440" t="n">
        <v>639</v>
      </c>
      <c r="AI711" s="744" t="n">
        <f aca="false">AH711*3</f>
        <v>1917</v>
      </c>
      <c r="AJ711" s="550" t="n">
        <v>4720</v>
      </c>
      <c r="AK711" s="440"/>
      <c r="AL711" s="458" t="n">
        <v>0.8</v>
      </c>
      <c r="AM711" s="465"/>
      <c r="AN711" s="465"/>
      <c r="AO711" s="458"/>
      <c r="AP711" s="458"/>
      <c r="AQ711" s="550" t="n">
        <v>7970</v>
      </c>
      <c r="AR711" s="745" t="n">
        <f aca="false">AQ711/(AA711*AW711)</f>
        <v>0.52882880013589</v>
      </c>
      <c r="AS711" s="596" t="n">
        <f aca="false">4000/W711*24</f>
        <v>33.3333333333333</v>
      </c>
      <c r="AT711" s="745" t="n">
        <f aca="false">AA711/4000</f>
        <v>5.148</v>
      </c>
      <c r="AU711" s="746" t="n">
        <f aca="false">AT711/$AT$6</f>
        <v>0.919285714285714</v>
      </c>
      <c r="AV711" s="451" t="n">
        <f aca="false">1-AH711/Y711</f>
        <v>0.740825174825175</v>
      </c>
      <c r="AW711" s="756" t="n">
        <f aca="false">1-AI711/Z711</f>
        <v>0.731888111888112</v>
      </c>
    </row>
    <row r="712" customFormat="false" ht="15.6" hidden="false" customHeight="false" outlineLevel="0" collapsed="false">
      <c r="A712" s="742" t="n">
        <v>44194</v>
      </c>
      <c r="B712" s="516" t="n">
        <v>2400</v>
      </c>
      <c r="C712" s="404" t="n">
        <v>4.98</v>
      </c>
      <c r="D712" s="407" t="n">
        <f aca="false">E712/2.9</f>
        <v>3099.65517241379</v>
      </c>
      <c r="E712" s="406" t="n">
        <v>8989</v>
      </c>
      <c r="F712" s="406" t="n">
        <v>3042</v>
      </c>
      <c r="G712" s="688" t="n">
        <v>480</v>
      </c>
      <c r="H712" s="404"/>
      <c r="I712" s="405"/>
      <c r="J712" s="406"/>
      <c r="K712" s="406"/>
      <c r="L712" s="408"/>
      <c r="M712" s="408"/>
      <c r="N712" s="408"/>
      <c r="O712" s="409"/>
      <c r="P712" s="550"/>
      <c r="Q712" s="439"/>
      <c r="R712" s="406"/>
      <c r="S712" s="406"/>
      <c r="T712" s="406"/>
      <c r="U712" s="668"/>
      <c r="V712" s="451"/>
      <c r="W712" s="743" t="n">
        <f aca="false">G712+B712</f>
        <v>2880</v>
      </c>
      <c r="X712" s="451" t="n">
        <f aca="false">W712/$W$6</f>
        <v>1.152</v>
      </c>
      <c r="Y712" s="743" t="n">
        <f aca="false">Z712/2.9</f>
        <v>2583.04597701149</v>
      </c>
      <c r="Z712" s="743" t="n">
        <f aca="false">E712*B712/W712</f>
        <v>7490.83333333333</v>
      </c>
      <c r="AA712" s="744" t="n">
        <f aca="false">B712*E712/1000</f>
        <v>21573.6</v>
      </c>
      <c r="AB712" s="451" t="n">
        <f aca="false">AA712/$AA$6</f>
        <v>0.958826666666667</v>
      </c>
      <c r="AC712" s="440" t="n">
        <v>37</v>
      </c>
      <c r="AD712" s="465"/>
      <c r="AE712" s="550" t="n">
        <v>4806</v>
      </c>
      <c r="AF712" s="550" t="n">
        <v>4737</v>
      </c>
      <c r="AG712" s="465" t="n">
        <v>7.21</v>
      </c>
      <c r="AH712" s="440" t="n">
        <v>661</v>
      </c>
      <c r="AI712" s="744" t="n">
        <f aca="false">AH712*3</f>
        <v>1983</v>
      </c>
      <c r="AJ712" s="550" t="n">
        <v>4930</v>
      </c>
      <c r="AK712" s="440"/>
      <c r="AL712" s="458" t="n">
        <v>0.8</v>
      </c>
      <c r="AM712" s="465" t="n">
        <v>5.36</v>
      </c>
      <c r="AN712" s="465" t="n">
        <v>32.6</v>
      </c>
      <c r="AO712" s="458" t="n">
        <v>8.4</v>
      </c>
      <c r="AP712" s="458" t="n">
        <v>1</v>
      </c>
      <c r="AQ712" s="550" t="n">
        <v>6997</v>
      </c>
      <c r="AR712" s="745" t="n">
        <f aca="false">AQ712/(AA712*AW712)</f>
        <v>0.441101562421198</v>
      </c>
      <c r="AS712" s="596" t="n">
        <f aca="false">4000/W712*24</f>
        <v>33.3333333333333</v>
      </c>
      <c r="AT712" s="745" t="n">
        <f aca="false">AA712/4000</f>
        <v>5.3934</v>
      </c>
      <c r="AU712" s="746" t="n">
        <f aca="false">AT712/$AT$6</f>
        <v>0.963107142857143</v>
      </c>
      <c r="AV712" s="451" t="n">
        <f aca="false">1-AH712/Y712</f>
        <v>0.744100567360107</v>
      </c>
      <c r="AW712" s="756" t="n">
        <f aca="false">1-AI712/Z712</f>
        <v>0.735276448993214</v>
      </c>
    </row>
    <row r="713" customFormat="false" ht="15.6" hidden="false" customHeight="false" outlineLevel="0" collapsed="false">
      <c r="A713" s="742" t="n">
        <v>44195</v>
      </c>
      <c r="B713" s="516" t="n">
        <v>2640</v>
      </c>
      <c r="C713" s="404" t="n">
        <v>4.88</v>
      </c>
      <c r="D713" s="407" t="n">
        <f aca="false">E713/2.9</f>
        <v>2843.79310344828</v>
      </c>
      <c r="E713" s="406" t="n">
        <v>8247</v>
      </c>
      <c r="F713" s="406" t="n">
        <v>3994</v>
      </c>
      <c r="G713" s="688" t="n">
        <v>480</v>
      </c>
      <c r="H713" s="404"/>
      <c r="I713" s="405"/>
      <c r="J713" s="406"/>
      <c r="K713" s="406"/>
      <c r="L713" s="408"/>
      <c r="M713" s="408"/>
      <c r="N713" s="408"/>
      <c r="O713" s="409"/>
      <c r="P713" s="550"/>
      <c r="Q713" s="439"/>
      <c r="R713" s="406"/>
      <c r="S713" s="406"/>
      <c r="T713" s="406"/>
      <c r="U713" s="668"/>
      <c r="V713" s="451"/>
      <c r="W713" s="743" t="n">
        <f aca="false">G713+B713</f>
        <v>3120</v>
      </c>
      <c r="X713" s="451" t="n">
        <f aca="false">W713/$W$6</f>
        <v>1.248</v>
      </c>
      <c r="Y713" s="743" t="n">
        <f aca="false">Z713/2.9</f>
        <v>2406.28647214854</v>
      </c>
      <c r="Z713" s="743" t="n">
        <f aca="false">E713*B713/W713</f>
        <v>6978.23076923077</v>
      </c>
      <c r="AA713" s="744" t="n">
        <f aca="false">B713*E713/1000</f>
        <v>21772.08</v>
      </c>
      <c r="AB713" s="451" t="n">
        <f aca="false">AA713/$AA$6</f>
        <v>0.967648</v>
      </c>
      <c r="AC713" s="440" t="n">
        <v>37</v>
      </c>
      <c r="AD713" s="465"/>
      <c r="AE713" s="550" t="n">
        <v>4800</v>
      </c>
      <c r="AF713" s="550" t="n">
        <v>4778</v>
      </c>
      <c r="AG713" s="465" t="n">
        <v>7.3</v>
      </c>
      <c r="AH713" s="440" t="n">
        <v>650</v>
      </c>
      <c r="AI713" s="744" t="n">
        <f aca="false">AH713*3</f>
        <v>1950</v>
      </c>
      <c r="AJ713" s="550" t="n">
        <v>4630</v>
      </c>
      <c r="AK713" s="440"/>
      <c r="AL713" s="458" t="n">
        <v>1.1</v>
      </c>
      <c r="AM713" s="465"/>
      <c r="AN713" s="465"/>
      <c r="AO713" s="458"/>
      <c r="AP713" s="458"/>
      <c r="AQ713" s="550" t="n">
        <v>7488</v>
      </c>
      <c r="AR713" s="745" t="n">
        <f aca="false">AQ713/(AA713*AW713)</f>
        <v>0.477305062187342</v>
      </c>
      <c r="AS713" s="596" t="n">
        <f aca="false">4000/W713*24</f>
        <v>30.7692307692308</v>
      </c>
      <c r="AT713" s="745" t="n">
        <f aca="false">AA713/4000</f>
        <v>5.44302</v>
      </c>
      <c r="AU713" s="746" t="n">
        <f aca="false">AT713/$AT$6</f>
        <v>0.971967857142857</v>
      </c>
      <c r="AV713" s="451" t="n">
        <f aca="false">1-AH713/Y713</f>
        <v>0.72987422423581</v>
      </c>
      <c r="AW713" s="756" t="n">
        <f aca="false">1-AI713/Z713</f>
        <v>0.720559542312907</v>
      </c>
    </row>
    <row r="714" customFormat="false" ht="15.6" hidden="false" customHeight="false" outlineLevel="0" collapsed="false">
      <c r="A714" s="742" t="n">
        <v>44196</v>
      </c>
      <c r="B714" s="516" t="n">
        <v>2640</v>
      </c>
      <c r="C714" s="404" t="n">
        <v>4.97</v>
      </c>
      <c r="D714" s="407" t="n">
        <f aca="false">E714/2.9</f>
        <v>2913.10344827586</v>
      </c>
      <c r="E714" s="406" t="n">
        <v>8448</v>
      </c>
      <c r="F714" s="406" t="n">
        <v>3002</v>
      </c>
      <c r="G714" s="688" t="n">
        <v>480</v>
      </c>
      <c r="H714" s="404"/>
      <c r="I714" s="405"/>
      <c r="J714" s="406"/>
      <c r="K714" s="406"/>
      <c r="L714" s="408"/>
      <c r="M714" s="408"/>
      <c r="N714" s="408"/>
      <c r="O714" s="409"/>
      <c r="P714" s="550"/>
      <c r="Q714" s="439"/>
      <c r="R714" s="406"/>
      <c r="S714" s="406"/>
      <c r="T714" s="406"/>
      <c r="U714" s="668"/>
      <c r="V714" s="451"/>
      <c r="W714" s="743" t="n">
        <f aca="false">G714+B714</f>
        <v>3120</v>
      </c>
      <c r="X714" s="451" t="n">
        <f aca="false">W714/$W$6</f>
        <v>1.248</v>
      </c>
      <c r="Y714" s="743" t="n">
        <f aca="false">Z714/2.9</f>
        <v>2464.93368700265</v>
      </c>
      <c r="Z714" s="743" t="n">
        <f aca="false">E714*B714/W714</f>
        <v>7148.30769230769</v>
      </c>
      <c r="AA714" s="744" t="n">
        <f aca="false">B714*E714/1000</f>
        <v>22302.72</v>
      </c>
      <c r="AB714" s="451" t="n">
        <f aca="false">AA714/$AA$6</f>
        <v>0.991232</v>
      </c>
      <c r="AC714" s="440" t="n">
        <v>37</v>
      </c>
      <c r="AD714" s="465"/>
      <c r="AE714" s="550" t="n">
        <v>4779</v>
      </c>
      <c r="AF714" s="550" t="n">
        <v>4722</v>
      </c>
      <c r="AG714" s="465" t="n">
        <v>7.44</v>
      </c>
      <c r="AH714" s="440" t="n">
        <v>674</v>
      </c>
      <c r="AI714" s="744" t="n">
        <f aca="false">AH714*3</f>
        <v>2022</v>
      </c>
      <c r="AJ714" s="550" t="n">
        <v>4490</v>
      </c>
      <c r="AK714" s="440"/>
      <c r="AL714" s="458" t="n">
        <v>0.9</v>
      </c>
      <c r="AM714" s="465"/>
      <c r="AN714" s="465"/>
      <c r="AO714" s="458"/>
      <c r="AP714" s="458"/>
      <c r="AQ714" s="550" t="n">
        <v>7847</v>
      </c>
      <c r="AR714" s="745" t="n">
        <f aca="false">AQ714/(AA714*AW714)</f>
        <v>0.490619029040745</v>
      </c>
      <c r="AS714" s="596" t="n">
        <f aca="false">4000/W714*24</f>
        <v>30.7692307692308</v>
      </c>
      <c r="AT714" s="745" t="n">
        <f aca="false">AA714/4000</f>
        <v>5.57568</v>
      </c>
      <c r="AU714" s="746" t="n">
        <f aca="false">AT714/$AT$6</f>
        <v>0.995657142857143</v>
      </c>
      <c r="AV714" s="451" t="n">
        <f aca="false">1-AH714/Y714</f>
        <v>0.726564652203857</v>
      </c>
      <c r="AW714" s="756" t="n">
        <f aca="false">1-AI714/Z714</f>
        <v>0.717135847107438</v>
      </c>
    </row>
    <row r="715" customFormat="false" ht="15.6" hidden="false" customHeight="false" outlineLevel="0" collapsed="false">
      <c r="A715" s="742" t="n">
        <v>44197</v>
      </c>
      <c r="B715" s="516" t="n">
        <v>2640</v>
      </c>
      <c r="C715" s="404" t="n">
        <v>4.98</v>
      </c>
      <c r="D715" s="407" t="n">
        <f aca="false">E715/2.9</f>
        <v>2973.10344827586</v>
      </c>
      <c r="E715" s="406" t="n">
        <v>8622</v>
      </c>
      <c r="F715" s="406" t="n">
        <v>2896</v>
      </c>
      <c r="G715" s="688" t="n">
        <v>480</v>
      </c>
      <c r="H715" s="404"/>
      <c r="I715" s="405"/>
      <c r="J715" s="406"/>
      <c r="K715" s="406"/>
      <c r="L715" s="408"/>
      <c r="M715" s="408"/>
      <c r="N715" s="408"/>
      <c r="O715" s="409"/>
      <c r="P715" s="550"/>
      <c r="Q715" s="439"/>
      <c r="R715" s="406"/>
      <c r="S715" s="406"/>
      <c r="T715" s="406"/>
      <c r="U715" s="668"/>
      <c r="V715" s="451"/>
      <c r="W715" s="743" t="n">
        <f aca="false">G715+B715</f>
        <v>3120</v>
      </c>
      <c r="X715" s="451" t="n">
        <f aca="false">W715/$W$6</f>
        <v>1.248</v>
      </c>
      <c r="Y715" s="743" t="n">
        <f aca="false">Z715/2.9</f>
        <v>2515.70291777188</v>
      </c>
      <c r="Z715" s="743" t="n">
        <f aca="false">E715*B715/W715</f>
        <v>7295.53846153846</v>
      </c>
      <c r="AA715" s="744" t="n">
        <f aca="false">B715*E715/1000</f>
        <v>22762.08</v>
      </c>
      <c r="AB715" s="451" t="n">
        <f aca="false">AA715/$AA$6</f>
        <v>1.011648</v>
      </c>
      <c r="AC715" s="440" t="n">
        <v>37</v>
      </c>
      <c r="AD715" s="465"/>
      <c r="AE715" s="550" t="n">
        <v>4753</v>
      </c>
      <c r="AF715" s="550" t="n">
        <v>4773</v>
      </c>
      <c r="AG715" s="465" t="n">
        <v>7.46</v>
      </c>
      <c r="AH715" s="440" t="n">
        <v>618</v>
      </c>
      <c r="AI715" s="744" t="n">
        <f aca="false">AH715*3</f>
        <v>1854</v>
      </c>
      <c r="AJ715" s="550" t="n">
        <v>4460</v>
      </c>
      <c r="AK715" s="440"/>
      <c r="AL715" s="458" t="n">
        <v>1</v>
      </c>
      <c r="AM715" s="465" t="n">
        <v>3.21</v>
      </c>
      <c r="AN715" s="465" t="n">
        <v>31.08</v>
      </c>
      <c r="AO715" s="458" t="n">
        <v>5.8</v>
      </c>
      <c r="AP715" s="458" t="n">
        <v>0.6</v>
      </c>
      <c r="AQ715" s="550" t="n">
        <v>8102</v>
      </c>
      <c r="AR715" s="745" t="n">
        <f aca="false">AQ715/(AA715*AW715)</f>
        <v>0.477217038921873</v>
      </c>
      <c r="AS715" s="596" t="n">
        <f aca="false">4000/W715*24</f>
        <v>30.7692307692308</v>
      </c>
      <c r="AT715" s="745" t="n">
        <f aca="false">AA715/4000</f>
        <v>5.69052</v>
      </c>
      <c r="AU715" s="746" t="n">
        <f aca="false">AT715/$AT$6</f>
        <v>1.01616428571429</v>
      </c>
      <c r="AV715" s="451" t="n">
        <f aca="false">1-AH715/Y715</f>
        <v>0.754343012589359</v>
      </c>
      <c r="AW715" s="756" t="n">
        <f aca="false">1-AI715/Z715</f>
        <v>0.745872081988992</v>
      </c>
    </row>
    <row r="716" customFormat="false" ht="15.6" hidden="false" customHeight="false" outlineLevel="0" collapsed="false">
      <c r="A716" s="742" t="n">
        <v>44198</v>
      </c>
      <c r="B716" s="516" t="n">
        <v>2640</v>
      </c>
      <c r="C716" s="404" t="n">
        <v>4.86</v>
      </c>
      <c r="D716" s="407" t="n">
        <f aca="false">E716/2.9</f>
        <v>2707.93103448276</v>
      </c>
      <c r="E716" s="406" t="n">
        <v>7853</v>
      </c>
      <c r="F716" s="406" t="n">
        <v>2152</v>
      </c>
      <c r="G716" s="688" t="n">
        <v>480</v>
      </c>
      <c r="H716" s="404"/>
      <c r="I716" s="405"/>
      <c r="J716" s="406"/>
      <c r="K716" s="406"/>
      <c r="L716" s="408"/>
      <c r="M716" s="408"/>
      <c r="N716" s="408"/>
      <c r="O716" s="409"/>
      <c r="P716" s="550"/>
      <c r="Q716" s="439"/>
      <c r="R716" s="406"/>
      <c r="S716" s="406"/>
      <c r="T716" s="406"/>
      <c r="U716" s="668"/>
      <c r="V716" s="451"/>
      <c r="W716" s="743" t="n">
        <f aca="false">G716+B716</f>
        <v>3120</v>
      </c>
      <c r="X716" s="451" t="n">
        <f aca="false">W716/$W$6</f>
        <v>1.248</v>
      </c>
      <c r="Y716" s="743" t="n">
        <f aca="false">Z716/2.9</f>
        <v>2291.32625994695</v>
      </c>
      <c r="Z716" s="743" t="n">
        <f aca="false">E716*B716/W716</f>
        <v>6644.84615384615</v>
      </c>
      <c r="AA716" s="744" t="n">
        <f aca="false">B716*E716/1000</f>
        <v>20731.92</v>
      </c>
      <c r="AB716" s="451" t="n">
        <f aca="false">AA716/$AA$6</f>
        <v>0.921418666666667</v>
      </c>
      <c r="AC716" s="440" t="n">
        <v>37</v>
      </c>
      <c r="AD716" s="465"/>
      <c r="AE716" s="550" t="n">
        <v>4756</v>
      </c>
      <c r="AF716" s="550" t="n">
        <v>4779</v>
      </c>
      <c r="AG716" s="465" t="n">
        <v>7.16</v>
      </c>
      <c r="AH716" s="440" t="n">
        <v>633</v>
      </c>
      <c r="AI716" s="744" t="n">
        <f aca="false">AH716*3</f>
        <v>1899</v>
      </c>
      <c r="AJ716" s="550" t="n">
        <v>4270</v>
      </c>
      <c r="AK716" s="440"/>
      <c r="AL716" s="458" t="n">
        <v>1</v>
      </c>
      <c r="AM716" s="465"/>
      <c r="AN716" s="465"/>
      <c r="AO716" s="458"/>
      <c r="AP716" s="458"/>
      <c r="AQ716" s="550" t="n">
        <v>9844</v>
      </c>
      <c r="AR716" s="745" t="n">
        <f aca="false">AQ716/(AA716*AW716)</f>
        <v>0.664818896957123</v>
      </c>
      <c r="AS716" s="596" t="n">
        <f aca="false">4000/W716*24</f>
        <v>30.7692307692308</v>
      </c>
      <c r="AT716" s="745" t="n">
        <f aca="false">AA716/4000</f>
        <v>5.18298</v>
      </c>
      <c r="AU716" s="746" t="n">
        <f aca="false">AT716/$AT$6</f>
        <v>0.925532142857143</v>
      </c>
      <c r="AV716" s="451" t="n">
        <f aca="false">1-AH716/Y716</f>
        <v>0.723740782329857</v>
      </c>
      <c r="AW716" s="756" t="n">
        <f aca="false">1-AI716/Z716</f>
        <v>0.714214602410197</v>
      </c>
    </row>
    <row r="717" customFormat="false" ht="15.6" hidden="false" customHeight="false" outlineLevel="0" collapsed="false">
      <c r="A717" s="749" t="n">
        <v>44199</v>
      </c>
      <c r="B717" s="487" t="n">
        <v>2640</v>
      </c>
      <c r="C717" s="489" t="n">
        <v>4.64</v>
      </c>
      <c r="D717" s="750" t="n">
        <f aca="false">E717/2.9</f>
        <v>2985.1724137931</v>
      </c>
      <c r="E717" s="491" t="n">
        <v>8657</v>
      </c>
      <c r="F717" s="491" t="n">
        <v>2089</v>
      </c>
      <c r="G717" s="690" t="n">
        <v>480</v>
      </c>
      <c r="H717" s="489"/>
      <c r="I717" s="490"/>
      <c r="J717" s="491"/>
      <c r="K717" s="491"/>
      <c r="L717" s="492"/>
      <c r="M717" s="492"/>
      <c r="N717" s="492"/>
      <c r="O717" s="493"/>
      <c r="P717" s="551"/>
      <c r="Q717" s="494"/>
      <c r="R717" s="495"/>
      <c r="S717" s="491"/>
      <c r="T717" s="491"/>
      <c r="U717" s="678"/>
      <c r="V717" s="500"/>
      <c r="W717" s="751" t="n">
        <f aca="false">G717+B717</f>
        <v>3120</v>
      </c>
      <c r="X717" s="500" t="n">
        <f aca="false">W717/$W$6</f>
        <v>1.248</v>
      </c>
      <c r="Y717" s="751" t="n">
        <f aca="false">Z717/2.9</f>
        <v>2525.91511936339</v>
      </c>
      <c r="Z717" s="751" t="n">
        <f aca="false">E717*B717/W717</f>
        <v>7325.15384615385</v>
      </c>
      <c r="AA717" s="551" t="n">
        <f aca="false">B717*E717/1000</f>
        <v>22854.48</v>
      </c>
      <c r="AB717" s="500" t="n">
        <f aca="false">AA717/$AA$6</f>
        <v>1.01575466666667</v>
      </c>
      <c r="AC717" s="495" t="n">
        <v>37</v>
      </c>
      <c r="AD717" s="508"/>
      <c r="AE717" s="551" t="n">
        <v>4709</v>
      </c>
      <c r="AF717" s="551" t="n">
        <v>4754</v>
      </c>
      <c r="AG717" s="508" t="n">
        <v>7.27</v>
      </c>
      <c r="AH717" s="495" t="n">
        <v>598</v>
      </c>
      <c r="AI717" s="551" t="n">
        <f aca="false">AH717*3</f>
        <v>1794</v>
      </c>
      <c r="AJ717" s="551" t="n">
        <v>4140</v>
      </c>
      <c r="AK717" s="495"/>
      <c r="AL717" s="504" t="n">
        <v>0.7</v>
      </c>
      <c r="AM717" s="508"/>
      <c r="AN717" s="508"/>
      <c r="AO717" s="504"/>
      <c r="AP717" s="504"/>
      <c r="AQ717" s="551" t="n">
        <v>9599</v>
      </c>
      <c r="AR717" s="508" t="n">
        <f aca="false">AQ717/(AA717*AW717)</f>
        <v>0.556231601882113</v>
      </c>
      <c r="AS717" s="495" t="n">
        <f aca="false">4000/W717*24</f>
        <v>30.7692307692308</v>
      </c>
      <c r="AT717" s="508" t="n">
        <f aca="false">AA717/4000</f>
        <v>5.71362</v>
      </c>
      <c r="AU717" s="752" t="n">
        <f aca="false">AT717/$AT$6</f>
        <v>1.02028928571429</v>
      </c>
      <c r="AV717" s="500" t="n">
        <f aca="false">1-AH717/Y717</f>
        <v>0.763254119104876</v>
      </c>
      <c r="AW717" s="757" t="n">
        <f aca="false">1-AI717/Z717</f>
        <v>0.755090468039527</v>
      </c>
    </row>
    <row r="718" customFormat="false" ht="15.6" hidden="false" customHeight="false" outlineLevel="0" collapsed="false">
      <c r="A718" s="742" t="n">
        <v>44200</v>
      </c>
      <c r="B718" s="516" t="n">
        <v>2640</v>
      </c>
      <c r="C718" s="404" t="n">
        <v>4.82</v>
      </c>
      <c r="D718" s="407" t="n">
        <f aca="false">E718/2.9</f>
        <v>2854.13793103448</v>
      </c>
      <c r="E718" s="406" t="n">
        <v>8277</v>
      </c>
      <c r="F718" s="406" t="n">
        <v>2432</v>
      </c>
      <c r="G718" s="688" t="n">
        <v>480</v>
      </c>
      <c r="H718" s="404"/>
      <c r="I718" s="405"/>
      <c r="J718" s="406"/>
      <c r="K718" s="406"/>
      <c r="L718" s="408"/>
      <c r="M718" s="408"/>
      <c r="N718" s="408"/>
      <c r="O718" s="409"/>
      <c r="P718" s="550"/>
      <c r="Q718" s="439"/>
      <c r="R718" s="406"/>
      <c r="S718" s="406"/>
      <c r="T718" s="406"/>
      <c r="U718" s="668"/>
      <c r="V718" s="451"/>
      <c r="W718" s="743" t="n">
        <f aca="false">G718+B718</f>
        <v>3120</v>
      </c>
      <c r="X718" s="451" t="n">
        <f aca="false">W718/$W$6</f>
        <v>1.248</v>
      </c>
      <c r="Y718" s="743" t="n">
        <f aca="false">Z718/2.9</f>
        <v>2415.03978779841</v>
      </c>
      <c r="Z718" s="743" t="n">
        <f aca="false">E718*B718/W718</f>
        <v>7003.61538461539</v>
      </c>
      <c r="AA718" s="744" t="n">
        <f aca="false">B718*E718/1000</f>
        <v>21851.28</v>
      </c>
      <c r="AB718" s="451" t="n">
        <f aca="false">AA718/$AA$6</f>
        <v>0.971168</v>
      </c>
      <c r="AC718" s="440" t="n">
        <v>37</v>
      </c>
      <c r="AD718" s="465"/>
      <c r="AE718" s="550"/>
      <c r="AF718" s="550"/>
      <c r="AG718" s="465" t="n">
        <v>7.12</v>
      </c>
      <c r="AH718" s="440" t="n">
        <v>693</v>
      </c>
      <c r="AI718" s="744" t="n">
        <f aca="false">AH718*3</f>
        <v>2079</v>
      </c>
      <c r="AJ718" s="550" t="n">
        <v>4400</v>
      </c>
      <c r="AK718" s="440"/>
      <c r="AL718" s="458" t="n">
        <v>0.8</v>
      </c>
      <c r="AM718" s="465"/>
      <c r="AN718" s="465"/>
      <c r="AO718" s="458"/>
      <c r="AP718" s="458"/>
      <c r="AQ718" s="550"/>
      <c r="AR718" s="745" t="n">
        <f aca="false">AQ718/(AA718*AW718)</f>
        <v>0</v>
      </c>
      <c r="AS718" s="596" t="n">
        <f aca="false">4000/W718*24</f>
        <v>30.7692307692308</v>
      </c>
      <c r="AT718" s="745" t="n">
        <f aca="false">AA718/4000</f>
        <v>5.46282</v>
      </c>
      <c r="AU718" s="746" t="n">
        <f aca="false">AT718/$AT$6</f>
        <v>0.975503571428571</v>
      </c>
      <c r="AV718" s="451" t="n">
        <f aca="false">1-AH718/Y718</f>
        <v>0.713048205871693</v>
      </c>
      <c r="AW718" s="756" t="n">
        <f aca="false">1-AI718/Z718</f>
        <v>0.703153316418992</v>
      </c>
    </row>
    <row r="719" customFormat="false" ht="15.6" hidden="false" customHeight="false" outlineLevel="0" collapsed="false">
      <c r="A719" s="742" t="n">
        <v>44201</v>
      </c>
      <c r="B719" s="516" t="n">
        <v>2640</v>
      </c>
      <c r="C719" s="404"/>
      <c r="D719" s="407" t="n">
        <f aca="false">E719/2.9</f>
        <v>0</v>
      </c>
      <c r="E719" s="406"/>
      <c r="F719" s="406"/>
      <c r="G719" s="688" t="n">
        <v>480</v>
      </c>
      <c r="H719" s="404"/>
      <c r="I719" s="405"/>
      <c r="J719" s="406"/>
      <c r="K719" s="406"/>
      <c r="L719" s="408"/>
      <c r="M719" s="408"/>
      <c r="N719" s="408"/>
      <c r="O719" s="409"/>
      <c r="P719" s="550"/>
      <c r="Q719" s="439"/>
      <c r="R719" s="406"/>
      <c r="S719" s="406"/>
      <c r="T719" s="406"/>
      <c r="U719" s="668"/>
      <c r="V719" s="451"/>
      <c r="W719" s="743" t="n">
        <f aca="false">G719+B719</f>
        <v>3120</v>
      </c>
      <c r="X719" s="451" t="n">
        <f aca="false">W719/$W$6</f>
        <v>1.248</v>
      </c>
      <c r="Y719" s="743" t="n">
        <f aca="false">Z719/2.9</f>
        <v>0</v>
      </c>
      <c r="Z719" s="743" t="n">
        <f aca="false">E719*B719/W719</f>
        <v>0</v>
      </c>
      <c r="AA719" s="744" t="n">
        <f aca="false">B719*E719/1000</f>
        <v>0</v>
      </c>
      <c r="AB719" s="451" t="n">
        <f aca="false">AA719/$AA$6</f>
        <v>0</v>
      </c>
      <c r="AC719" s="440"/>
      <c r="AD719" s="465"/>
      <c r="AE719" s="550"/>
      <c r="AF719" s="550"/>
      <c r="AG719" s="465"/>
      <c r="AH719" s="440"/>
      <c r="AI719" s="744" t="n">
        <f aca="false">AH719*3</f>
        <v>0</v>
      </c>
      <c r="AJ719" s="550"/>
      <c r="AK719" s="440"/>
      <c r="AL719" s="458"/>
      <c r="AM719" s="465"/>
      <c r="AN719" s="465"/>
      <c r="AO719" s="458"/>
      <c r="AP719" s="458"/>
      <c r="AQ719" s="550"/>
      <c r="AR719" s="745" t="e">
        <f aca="false">AQ719/(AA719*AW719)</f>
        <v>#DIV/0!</v>
      </c>
      <c r="AS719" s="596" t="n">
        <f aca="false">4000/W719*24</f>
        <v>30.7692307692308</v>
      </c>
      <c r="AT719" s="745" t="n">
        <f aca="false">AA719/4000</f>
        <v>0</v>
      </c>
      <c r="AU719" s="746" t="n">
        <f aca="false">AT719/$AT$6</f>
        <v>0</v>
      </c>
      <c r="AV719" s="451" t="e">
        <f aca="false">1-AH719/Y719</f>
        <v>#DIV/0!</v>
      </c>
      <c r="AW719" s="756" t="e">
        <f aca="false">1-AI719/Z719</f>
        <v>#DIV/0!</v>
      </c>
    </row>
  </sheetData>
  <mergeCells count="15">
    <mergeCell ref="A1:AW2"/>
    <mergeCell ref="A3:A6"/>
    <mergeCell ref="B3:F3"/>
    <mergeCell ref="G3:O3"/>
    <mergeCell ref="P3:V3"/>
    <mergeCell ref="W3:AB3"/>
    <mergeCell ref="AC3:AD3"/>
    <mergeCell ref="AG3:AP3"/>
    <mergeCell ref="AQ3:AR3"/>
    <mergeCell ref="AS3:AW3"/>
    <mergeCell ref="U4:V4"/>
    <mergeCell ref="W4:X4"/>
    <mergeCell ref="AA4:AB4"/>
    <mergeCell ref="AQ4:AR4"/>
    <mergeCell ref="AT4:AU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7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6" zeroHeight="false" outlineLevelRow="0" outlineLevelCol="0"/>
  <cols>
    <col collapsed="false" customWidth="true" hidden="false" outlineLevel="0" max="1025" min="1" style="0" width="8.58"/>
  </cols>
  <sheetData>
    <row r="1" customFormat="false" ht="15.6" hidden="false" customHeight="false" outlineLevel="0" collapsed="false">
      <c r="A1" s="0" t="s">
        <v>6</v>
      </c>
      <c r="G1" s="0" t="s">
        <v>7</v>
      </c>
      <c r="I1" s="0" t="s">
        <v>308</v>
      </c>
      <c r="J1" s="0" t="s">
        <v>309</v>
      </c>
      <c r="K1" s="0" t="s">
        <v>10</v>
      </c>
    </row>
    <row r="2" customFormat="false" ht="15.6" hidden="false" customHeight="false" outlineLevel="0" collapsed="false">
      <c r="A2" s="0" t="s">
        <v>31</v>
      </c>
      <c r="C2" s="0" t="s">
        <v>33</v>
      </c>
      <c r="D2" s="0" t="s">
        <v>34</v>
      </c>
      <c r="E2" s="0" t="s">
        <v>35</v>
      </c>
      <c r="G2" s="0" t="s">
        <v>48</v>
      </c>
      <c r="H2" s="0" t="s">
        <v>32</v>
      </c>
      <c r="I2" s="0" t="s">
        <v>49</v>
      </c>
      <c r="J2" s="0" t="s">
        <v>50</v>
      </c>
      <c r="K2" s="0" t="s">
        <v>32</v>
      </c>
      <c r="L2" s="0" t="s">
        <v>33</v>
      </c>
      <c r="M2" s="0" t="s">
        <v>34</v>
      </c>
      <c r="N2" s="0" t="s">
        <v>36</v>
      </c>
      <c r="O2" s="0" t="s">
        <v>41</v>
      </c>
      <c r="P2" s="0" t="s">
        <v>52</v>
      </c>
      <c r="Q2" s="0" t="s">
        <v>53</v>
      </c>
      <c r="R2" s="0" t="s">
        <v>54</v>
      </c>
      <c r="S2" s="0" t="s">
        <v>310</v>
      </c>
      <c r="T2" s="0" t="s">
        <v>311</v>
      </c>
    </row>
    <row r="3" customFormat="false" ht="15.6" hidden="false" customHeight="false" outlineLevel="0" collapsed="false">
      <c r="A3" s="0" t="s">
        <v>114</v>
      </c>
      <c r="B3" s="0" t="s">
        <v>106</v>
      </c>
      <c r="C3" s="0" t="s">
        <v>107</v>
      </c>
      <c r="D3" s="0" t="s">
        <v>107</v>
      </c>
      <c r="E3" s="0" t="s">
        <v>108</v>
      </c>
      <c r="F3" s="0" t="s">
        <v>106</v>
      </c>
      <c r="G3" s="0" t="s">
        <v>112</v>
      </c>
      <c r="H3" s="0" t="s">
        <v>113</v>
      </c>
      <c r="I3" s="0" t="s">
        <v>114</v>
      </c>
      <c r="J3" s="0" t="s">
        <v>114</v>
      </c>
      <c r="L3" s="0" t="s">
        <v>107</v>
      </c>
      <c r="M3" s="0" t="s">
        <v>107</v>
      </c>
      <c r="N3" s="0" t="s">
        <v>109</v>
      </c>
      <c r="O3" s="0" t="s">
        <v>107</v>
      </c>
      <c r="P3" s="0" t="s">
        <v>115</v>
      </c>
      <c r="Q3" s="0" t="s">
        <v>116</v>
      </c>
      <c r="R3" s="0" t="s">
        <v>116</v>
      </c>
      <c r="S3" s="0" t="s">
        <v>107</v>
      </c>
      <c r="T3" s="0" t="s">
        <v>107</v>
      </c>
    </row>
    <row r="4" customFormat="false" ht="15.6" hidden="false" customHeight="false" outlineLevel="0" collapsed="false">
      <c r="A4" s="0" t="n">
        <v>2500</v>
      </c>
      <c r="B4" s="0" t="n">
        <v>1</v>
      </c>
      <c r="D4" s="0" t="s">
        <v>140</v>
      </c>
      <c r="E4" s="0" t="n">
        <v>22500</v>
      </c>
      <c r="F4" s="0" t="n">
        <v>1</v>
      </c>
      <c r="G4" s="0" t="n">
        <v>38</v>
      </c>
      <c r="H4" s="0" t="s">
        <v>312</v>
      </c>
      <c r="K4" s="0" t="s">
        <v>312</v>
      </c>
      <c r="N4" s="0" t="s">
        <v>131</v>
      </c>
    </row>
    <row r="312" customFormat="false" ht="15.6" hidden="false" customHeight="false" outlineLevel="0" collapsed="false">
      <c r="A312" s="0" t="n">
        <v>360</v>
      </c>
      <c r="B312" s="0" t="n">
        <v>0.144</v>
      </c>
      <c r="D312" s="0" t="n">
        <v>2200</v>
      </c>
      <c r="E312" s="0" t="n">
        <v>792</v>
      </c>
      <c r="F312" s="0" t="n">
        <v>0.06336</v>
      </c>
    </row>
    <row r="313" customFormat="false" ht="15.6" hidden="false" customHeight="false" outlineLevel="0" collapsed="false">
      <c r="A313" s="0" t="n">
        <v>360</v>
      </c>
      <c r="B313" s="0" t="n">
        <v>0.144</v>
      </c>
      <c r="D313" s="0" t="n">
        <v>1660</v>
      </c>
      <c r="E313" s="0" t="n">
        <v>597.6</v>
      </c>
      <c r="F313" s="0" t="n">
        <v>0.047808</v>
      </c>
    </row>
    <row r="314" customFormat="false" ht="15.6" hidden="false" customHeight="false" outlineLevel="0" collapsed="false">
      <c r="A314" s="0" t="n">
        <v>360</v>
      </c>
      <c r="B314" s="0" t="n">
        <v>0.144</v>
      </c>
      <c r="D314" s="0" t="n">
        <v>2060</v>
      </c>
      <c r="E314" s="0" t="n">
        <v>741.6</v>
      </c>
      <c r="F314" s="0" t="n">
        <v>0.059328</v>
      </c>
    </row>
    <row r="315" customFormat="false" ht="15.6" hidden="false" customHeight="false" outlineLevel="0" collapsed="false">
      <c r="A315" s="0" t="n">
        <v>720</v>
      </c>
      <c r="B315" s="0" t="n">
        <v>0.288</v>
      </c>
      <c r="D315" s="0" t="n">
        <v>2680</v>
      </c>
      <c r="E315" s="0" t="n">
        <v>1929.6</v>
      </c>
      <c r="F315" s="0" t="n">
        <v>0.08576</v>
      </c>
      <c r="G315" s="0" t="n">
        <v>34</v>
      </c>
      <c r="I315" s="0" t="n">
        <v>2410</v>
      </c>
      <c r="J315" s="0" t="n">
        <v>2383</v>
      </c>
      <c r="K315" s="0" t="n">
        <v>7.92</v>
      </c>
      <c r="M315" s="0" t="n">
        <v>1060</v>
      </c>
      <c r="N315" s="0" t="n">
        <v>6110</v>
      </c>
      <c r="O315" s="0" t="n">
        <v>136</v>
      </c>
      <c r="Q315" s="0" t="n">
        <v>4.72</v>
      </c>
      <c r="R315" s="0" t="n">
        <v>29.42</v>
      </c>
    </row>
    <row r="316" customFormat="false" ht="15.6" hidden="false" customHeight="false" outlineLevel="0" collapsed="false">
      <c r="A316" s="0" t="n">
        <v>960</v>
      </c>
      <c r="B316" s="0" t="n">
        <v>0.384</v>
      </c>
      <c r="D316" s="0" t="n">
        <v>1940</v>
      </c>
      <c r="E316" s="0" t="n">
        <v>1862.4</v>
      </c>
      <c r="F316" s="0" t="n">
        <v>0.0827733333333333</v>
      </c>
      <c r="G316" s="0" t="n">
        <v>35</v>
      </c>
      <c r="I316" s="0" t="n">
        <v>2428</v>
      </c>
      <c r="J316" s="0" t="n">
        <v>2411</v>
      </c>
      <c r="K316" s="0" t="n">
        <v>7.85</v>
      </c>
      <c r="M316" s="0" t="n">
        <v>1000</v>
      </c>
      <c r="N316" s="0" t="n">
        <v>6160</v>
      </c>
      <c r="O316" s="0" t="n">
        <v>168</v>
      </c>
      <c r="Q316" s="0" t="n">
        <v>4.07</v>
      </c>
      <c r="R316" s="0" t="n">
        <v>35.8</v>
      </c>
    </row>
    <row r="317" customFormat="false" ht="15.6" hidden="false" customHeight="false" outlineLevel="0" collapsed="false">
      <c r="A317" s="0" t="n">
        <v>960</v>
      </c>
      <c r="B317" s="0" t="n">
        <v>0.384</v>
      </c>
      <c r="D317" s="0" t="n">
        <v>1780</v>
      </c>
      <c r="E317" s="0" t="n">
        <v>1708.8</v>
      </c>
      <c r="F317" s="0" t="n">
        <v>0.0759466666666667</v>
      </c>
      <c r="G317" s="0" t="n">
        <v>34</v>
      </c>
      <c r="I317" s="0" t="n">
        <v>2446</v>
      </c>
      <c r="J317" s="0" t="n">
        <v>2484</v>
      </c>
      <c r="K317" s="0" t="n">
        <v>8.09</v>
      </c>
      <c r="M317" s="0" t="n">
        <v>1080</v>
      </c>
      <c r="N317" s="0" t="n">
        <v>6510</v>
      </c>
      <c r="O317" s="0" t="n">
        <v>168</v>
      </c>
      <c r="Q317" s="0" t="n">
        <v>4.49</v>
      </c>
      <c r="R317" s="0" t="n">
        <v>34.6</v>
      </c>
    </row>
    <row r="318" customFormat="false" ht="15.6" hidden="false" customHeight="false" outlineLevel="0" collapsed="false">
      <c r="A318" s="0" t="n">
        <v>960</v>
      </c>
      <c r="B318" s="0" t="n">
        <v>0.384</v>
      </c>
      <c r="D318" s="0" t="n">
        <v>1960</v>
      </c>
      <c r="E318" s="0" t="n">
        <v>1881.6</v>
      </c>
      <c r="F318" s="0" t="n">
        <v>0.0836266666666667</v>
      </c>
      <c r="G318" s="0" t="n">
        <v>34</v>
      </c>
      <c r="I318" s="0" t="n">
        <v>2475</v>
      </c>
      <c r="J318" s="0" t="n">
        <v>2400</v>
      </c>
      <c r="K318" s="0" t="n">
        <v>8.12</v>
      </c>
      <c r="M318" s="0" t="n">
        <v>1040</v>
      </c>
      <c r="N318" s="0" t="n">
        <v>6580</v>
      </c>
      <c r="O318" s="0" t="n">
        <v>139</v>
      </c>
      <c r="Q318" s="0" t="n">
        <v>5.52</v>
      </c>
      <c r="R318" s="0" t="n">
        <v>34.22</v>
      </c>
    </row>
    <row r="319" customFormat="false" ht="15.6" hidden="false" customHeight="false" outlineLevel="0" collapsed="false">
      <c r="A319" s="0" t="n">
        <v>960</v>
      </c>
      <c r="B319" s="0" t="n">
        <v>0.384</v>
      </c>
      <c r="C319" s="0" t="n">
        <v>771</v>
      </c>
      <c r="D319" s="0" t="n">
        <v>2920</v>
      </c>
      <c r="E319" s="0" t="n">
        <v>2803.2</v>
      </c>
      <c r="F319" s="0" t="n">
        <v>0.124586666666667</v>
      </c>
      <c r="G319" s="0" t="n">
        <v>34</v>
      </c>
      <c r="I319" s="0" t="n">
        <v>2357</v>
      </c>
      <c r="J319" s="0" t="n">
        <v>2371</v>
      </c>
      <c r="K319" s="0" t="n">
        <v>7.69</v>
      </c>
      <c r="L319" s="0" t="n">
        <v>225</v>
      </c>
      <c r="M319" s="0" t="n">
        <v>1360</v>
      </c>
      <c r="N319" s="0" t="n">
        <v>7020</v>
      </c>
      <c r="O319" s="0" t="n">
        <v>125</v>
      </c>
      <c r="Q319" s="0" t="n">
        <v>6.36</v>
      </c>
      <c r="R319" s="0" t="n">
        <v>35.31</v>
      </c>
    </row>
    <row r="320" customFormat="false" ht="15.6" hidden="false" customHeight="false" outlineLevel="0" collapsed="false">
      <c r="A320" s="0" t="n">
        <v>960</v>
      </c>
      <c r="B320" s="0" t="n">
        <v>0.384</v>
      </c>
      <c r="C320" s="0" t="n">
        <v>931</v>
      </c>
      <c r="D320" s="0" t="n">
        <v>3260</v>
      </c>
      <c r="E320" s="0" t="n">
        <v>3129.6</v>
      </c>
      <c r="F320" s="0" t="n">
        <v>0.139093333333333</v>
      </c>
      <c r="G320" s="0" t="n">
        <v>34</v>
      </c>
      <c r="I320" s="0" t="n">
        <v>2382</v>
      </c>
      <c r="J320" s="0" t="n">
        <v>2271</v>
      </c>
      <c r="K320" s="0" t="n">
        <v>7.89</v>
      </c>
      <c r="L320" s="0" t="n">
        <v>295</v>
      </c>
      <c r="M320" s="0" t="n">
        <v>1560</v>
      </c>
      <c r="N320" s="0" t="n">
        <v>7480</v>
      </c>
      <c r="O320" s="0" t="n">
        <v>146</v>
      </c>
      <c r="Q320" s="0" t="n">
        <v>8.02</v>
      </c>
      <c r="R320" s="0" t="n">
        <v>34.28</v>
      </c>
    </row>
    <row r="321" customFormat="false" ht="15.6" hidden="false" customHeight="false" outlineLevel="0" collapsed="false">
      <c r="A321" s="0" t="n">
        <v>960</v>
      </c>
      <c r="B321" s="0" t="n">
        <v>0.384</v>
      </c>
      <c r="C321" s="0" t="n">
        <v>1171</v>
      </c>
      <c r="D321" s="0" t="n">
        <v>4100</v>
      </c>
      <c r="E321" s="0" t="n">
        <v>3936</v>
      </c>
      <c r="F321" s="0" t="n">
        <v>0.174933333333333</v>
      </c>
      <c r="G321" s="0" t="n">
        <v>34</v>
      </c>
      <c r="I321" s="0" t="n">
        <v>2460</v>
      </c>
      <c r="J321" s="0" t="n">
        <v>2441</v>
      </c>
      <c r="K321" s="0" t="n">
        <v>7.73</v>
      </c>
      <c r="L321" s="0" t="n">
        <v>705</v>
      </c>
      <c r="M321" s="0" t="n">
        <v>1920</v>
      </c>
      <c r="N321" s="0" t="n">
        <v>7820</v>
      </c>
      <c r="O321" s="0" t="n">
        <v>143</v>
      </c>
      <c r="Q321" s="0" t="n">
        <v>12.13</v>
      </c>
      <c r="R321" s="0" t="n">
        <v>36</v>
      </c>
    </row>
    <row r="322" customFormat="false" ht="15.6" hidden="false" customHeight="false" outlineLevel="0" collapsed="false">
      <c r="A322" s="0" t="n">
        <v>960</v>
      </c>
      <c r="B322" s="0" t="n">
        <v>0.384</v>
      </c>
      <c r="C322" s="0" t="n">
        <v>1256</v>
      </c>
      <c r="D322" s="0" t="n">
        <v>3840</v>
      </c>
      <c r="E322" s="0" t="n">
        <v>3686.4</v>
      </c>
      <c r="F322" s="0" t="n">
        <v>0.16384</v>
      </c>
      <c r="G322" s="0" t="n">
        <v>33</v>
      </c>
      <c r="I322" s="0" t="n">
        <v>2285</v>
      </c>
      <c r="J322" s="0" t="n">
        <v>2299</v>
      </c>
      <c r="K322" s="0" t="n">
        <v>7.66</v>
      </c>
      <c r="L322" s="0" t="n">
        <v>773</v>
      </c>
      <c r="M322" s="0" t="n">
        <v>1980</v>
      </c>
      <c r="N322" s="0" t="n">
        <v>8030</v>
      </c>
      <c r="O322" s="0" t="n">
        <v>143</v>
      </c>
      <c r="Q322" s="0" t="n">
        <v>12.69</v>
      </c>
      <c r="R322" s="0" t="n">
        <v>39.36</v>
      </c>
    </row>
    <row r="323" customFormat="false" ht="15.6" hidden="false" customHeight="false" outlineLevel="0" collapsed="false">
      <c r="A323" s="0" t="n">
        <v>960</v>
      </c>
      <c r="B323" s="0" t="n">
        <v>0.384</v>
      </c>
      <c r="C323" s="0" t="n">
        <v>1263</v>
      </c>
      <c r="D323" s="0" t="n">
        <v>3880</v>
      </c>
      <c r="E323" s="0" t="n">
        <v>3724.8</v>
      </c>
      <c r="F323" s="0" t="n">
        <v>0.165546666666667</v>
      </c>
      <c r="G323" s="0" t="n">
        <v>34</v>
      </c>
      <c r="I323" s="0" t="n">
        <v>2284</v>
      </c>
      <c r="J323" s="0" t="n">
        <v>2292</v>
      </c>
      <c r="K323" s="0" t="n">
        <v>7.76</v>
      </c>
      <c r="L323" s="0" t="n">
        <v>578</v>
      </c>
      <c r="M323" s="0" t="n">
        <v>2140</v>
      </c>
      <c r="N323" s="0" t="n">
        <v>8330</v>
      </c>
      <c r="O323" s="0" t="n">
        <v>202</v>
      </c>
      <c r="Q323" s="0" t="n">
        <v>12.16</v>
      </c>
      <c r="R323" s="0" t="n">
        <v>39.18</v>
      </c>
    </row>
    <row r="324" customFormat="false" ht="15.6" hidden="false" customHeight="false" outlineLevel="0" collapsed="false">
      <c r="A324" s="0" t="n">
        <v>960</v>
      </c>
      <c r="B324" s="0" t="n">
        <v>0.384</v>
      </c>
      <c r="C324" s="0" t="n">
        <v>1328</v>
      </c>
      <c r="D324" s="0" t="n">
        <v>4080</v>
      </c>
      <c r="E324" s="0" t="n">
        <v>3916.8</v>
      </c>
      <c r="F324" s="0" t="n">
        <v>0.17408</v>
      </c>
      <c r="G324" s="0" t="n">
        <v>34</v>
      </c>
      <c r="I324" s="0" t="n">
        <v>2430</v>
      </c>
      <c r="J324" s="0" t="n">
        <v>2411</v>
      </c>
      <c r="K324" s="0" t="n">
        <v>7.29</v>
      </c>
      <c r="L324" s="0" t="n">
        <v>599.6</v>
      </c>
      <c r="M324" s="0" t="n">
        <v>2240</v>
      </c>
      <c r="N324" s="0" t="n">
        <v>8620</v>
      </c>
      <c r="O324" s="0" t="n">
        <v>138</v>
      </c>
      <c r="Q324" s="0" t="n">
        <v>13.55</v>
      </c>
      <c r="R324" s="0" t="n">
        <v>37.24</v>
      </c>
    </row>
    <row r="325" customFormat="false" ht="15.6" hidden="false" customHeight="false" outlineLevel="0" collapsed="false">
      <c r="A325" s="0" t="n">
        <v>960</v>
      </c>
      <c r="B325" s="0" t="n">
        <v>0.384</v>
      </c>
      <c r="C325" s="0" t="n">
        <v>1298</v>
      </c>
      <c r="D325" s="0" t="n">
        <v>4010</v>
      </c>
      <c r="E325" s="0" t="n">
        <v>3849.6</v>
      </c>
      <c r="F325" s="0" t="n">
        <v>0.171093333333333</v>
      </c>
      <c r="G325" s="0" t="n">
        <v>34</v>
      </c>
      <c r="I325" s="0" t="n">
        <v>2669</v>
      </c>
      <c r="J325" s="0" t="n">
        <v>2691</v>
      </c>
      <c r="K325" s="0" t="n">
        <v>7.46</v>
      </c>
      <c r="L325" s="0" t="n">
        <v>615</v>
      </c>
      <c r="M325" s="0" t="n">
        <v>2300</v>
      </c>
      <c r="N325" s="0" t="n">
        <v>9060</v>
      </c>
      <c r="O325" s="0" t="n">
        <v>139</v>
      </c>
      <c r="Q325" s="0" t="n">
        <v>13.65</v>
      </c>
      <c r="R325" s="0" t="n">
        <v>42.32</v>
      </c>
    </row>
    <row r="326" customFormat="false" ht="15.6" hidden="false" customHeight="false" outlineLevel="0" collapsed="false">
      <c r="A326" s="0" t="n">
        <v>960</v>
      </c>
      <c r="B326" s="0" t="n">
        <v>0.384</v>
      </c>
      <c r="C326" s="0" t="n">
        <v>1350</v>
      </c>
      <c r="D326" s="0" t="n">
        <v>4020</v>
      </c>
      <c r="E326" s="0" t="n">
        <v>3859.2</v>
      </c>
      <c r="F326" s="0" t="n">
        <v>0.17152</v>
      </c>
      <c r="G326" s="0" t="n">
        <v>34</v>
      </c>
      <c r="I326" s="0" t="n">
        <v>1785</v>
      </c>
      <c r="J326" s="0" t="n">
        <v>1803</v>
      </c>
      <c r="K326" s="0" t="n">
        <v>7.61</v>
      </c>
      <c r="L326" s="0" t="n">
        <v>616</v>
      </c>
      <c r="M326" s="0" t="n">
        <v>2050</v>
      </c>
      <c r="N326" s="0" t="n">
        <v>9470</v>
      </c>
      <c r="O326" s="0" t="n">
        <v>102</v>
      </c>
      <c r="Q326" s="0" t="n">
        <v>15.64</v>
      </c>
      <c r="R326" s="0" t="n">
        <v>39.74</v>
      </c>
    </row>
    <row r="327" customFormat="false" ht="15.6" hidden="false" customHeight="false" outlineLevel="0" collapsed="false">
      <c r="A327" s="0" t="n">
        <v>960</v>
      </c>
      <c r="B327" s="0" t="n">
        <v>0.384</v>
      </c>
      <c r="C327" s="0" t="n">
        <v>1339</v>
      </c>
      <c r="D327" s="0" t="n">
        <v>3950</v>
      </c>
      <c r="E327" s="0" t="n">
        <v>3792</v>
      </c>
      <c r="F327" s="0" t="n">
        <v>0.168533333333333</v>
      </c>
      <c r="G327" s="0" t="n">
        <v>33</v>
      </c>
      <c r="I327" s="0" t="n">
        <v>1640</v>
      </c>
      <c r="J327" s="0" t="n">
        <v>1654</v>
      </c>
      <c r="K327" s="0" t="n">
        <v>7.8</v>
      </c>
      <c r="L327" s="0" t="n">
        <v>743</v>
      </c>
      <c r="M327" s="0" t="n">
        <v>2120</v>
      </c>
      <c r="N327" s="0" t="n">
        <v>9510</v>
      </c>
      <c r="O327" s="0" t="n">
        <v>112</v>
      </c>
      <c r="Q327" s="0" t="n">
        <v>14.19</v>
      </c>
      <c r="R327" s="0" t="n">
        <v>41.64</v>
      </c>
    </row>
    <row r="328" customFormat="false" ht="15.6" hidden="false" customHeight="false" outlineLevel="0" collapsed="false">
      <c r="A328" s="0" t="n">
        <v>960</v>
      </c>
      <c r="B328" s="0" t="n">
        <v>0.384</v>
      </c>
      <c r="C328" s="0" t="n">
        <v>1427</v>
      </c>
      <c r="D328" s="0" t="n">
        <v>4070</v>
      </c>
      <c r="E328" s="0" t="n">
        <v>3907.2</v>
      </c>
      <c r="F328" s="0" t="n">
        <v>0.173653333333333</v>
      </c>
      <c r="G328" s="0" t="n">
        <v>33</v>
      </c>
      <c r="I328" s="0" t="n">
        <v>1482</v>
      </c>
      <c r="J328" s="0" t="n">
        <v>1495</v>
      </c>
      <c r="K328" s="0" t="n">
        <v>7.86</v>
      </c>
      <c r="L328" s="0" t="n">
        <v>653</v>
      </c>
      <c r="M328" s="0" t="n">
        <v>2000</v>
      </c>
      <c r="N328" s="0" t="n">
        <v>9660</v>
      </c>
      <c r="O328" s="0" t="n">
        <v>106</v>
      </c>
      <c r="Q328" s="0" t="n">
        <v>14.06</v>
      </c>
      <c r="R328" s="0" t="n">
        <v>42.72</v>
      </c>
    </row>
    <row r="329" customFormat="false" ht="15.6" hidden="false" customHeight="false" outlineLevel="0" collapsed="false">
      <c r="A329" s="0" t="n">
        <v>960</v>
      </c>
      <c r="B329" s="0" t="n">
        <v>0.384</v>
      </c>
      <c r="C329" s="0" t="n">
        <v>1673</v>
      </c>
      <c r="D329" s="0" t="n">
        <v>4900</v>
      </c>
      <c r="E329" s="0" t="n">
        <v>4704</v>
      </c>
      <c r="F329" s="0" t="n">
        <v>0.209066666666667</v>
      </c>
      <c r="G329" s="0" t="n">
        <v>34</v>
      </c>
      <c r="I329" s="0" t="n">
        <v>1514</v>
      </c>
      <c r="J329" s="0" t="n">
        <v>1484</v>
      </c>
      <c r="K329" s="0" t="n">
        <v>7.67</v>
      </c>
      <c r="L329" s="0" t="n">
        <v>815</v>
      </c>
      <c r="M329" s="0" t="n">
        <v>2440</v>
      </c>
      <c r="N329" s="0" t="n">
        <v>9730</v>
      </c>
      <c r="O329" s="0" t="n">
        <v>102</v>
      </c>
      <c r="Q329" s="0" t="n">
        <v>16.04</v>
      </c>
      <c r="R329" s="0" t="n">
        <v>41.9</v>
      </c>
    </row>
    <row r="330" customFormat="false" ht="15.6" hidden="false" customHeight="false" outlineLevel="0" collapsed="false">
      <c r="A330" s="0" t="n">
        <v>960</v>
      </c>
      <c r="B330" s="0" t="n">
        <v>0.384</v>
      </c>
      <c r="C330" s="0" t="n">
        <v>1698</v>
      </c>
      <c r="D330" s="0" t="n">
        <v>5030</v>
      </c>
      <c r="E330" s="0" t="n">
        <v>4828.8</v>
      </c>
      <c r="F330" s="0" t="n">
        <v>0.214613333333333</v>
      </c>
      <c r="G330" s="0" t="n">
        <v>34</v>
      </c>
      <c r="I330" s="0" t="n">
        <v>1479</v>
      </c>
      <c r="J330" s="0" t="n">
        <v>1495</v>
      </c>
      <c r="K330" s="0" t="n">
        <v>7.53</v>
      </c>
      <c r="L330" s="0" t="n">
        <v>942</v>
      </c>
      <c r="M330" s="0" t="n">
        <v>2490</v>
      </c>
      <c r="N330" s="0" t="n">
        <v>10060</v>
      </c>
      <c r="O330" s="0" t="n">
        <v>91</v>
      </c>
      <c r="Q330" s="0" t="n">
        <v>15.28</v>
      </c>
      <c r="R330" s="0" t="n">
        <v>41.5</v>
      </c>
    </row>
    <row r="331" customFormat="false" ht="15.6" hidden="false" customHeight="false" outlineLevel="0" collapsed="false">
      <c r="A331" s="0" t="n">
        <v>960</v>
      </c>
      <c r="B331" s="0" t="n">
        <v>0.384</v>
      </c>
      <c r="C331" s="0" t="n">
        <v>1680</v>
      </c>
      <c r="D331" s="0" t="n">
        <v>5120</v>
      </c>
      <c r="E331" s="0" t="n">
        <v>4915.2</v>
      </c>
      <c r="F331" s="0" t="n">
        <v>0.218453333333333</v>
      </c>
      <c r="G331" s="0" t="n">
        <v>34</v>
      </c>
      <c r="I331" s="0" t="n">
        <v>1579</v>
      </c>
      <c r="J331" s="0" t="n">
        <v>1553</v>
      </c>
      <c r="K331" s="0" t="n">
        <v>7.7</v>
      </c>
      <c r="L331" s="0" t="n">
        <v>736</v>
      </c>
      <c r="M331" s="0" t="n">
        <v>2540</v>
      </c>
      <c r="N331" s="0" t="n">
        <v>10300</v>
      </c>
      <c r="O331" s="0" t="n">
        <v>105</v>
      </c>
      <c r="Q331" s="0" t="n">
        <v>18.69</v>
      </c>
      <c r="R331" s="0" t="n">
        <v>45.5</v>
      </c>
    </row>
    <row r="332" customFormat="false" ht="15.6" hidden="false" customHeight="false" outlineLevel="0" collapsed="false">
      <c r="A332" s="0" t="n">
        <v>960</v>
      </c>
      <c r="B332" s="0" t="n">
        <v>0.384</v>
      </c>
      <c r="C332" s="0" t="n">
        <v>1544</v>
      </c>
      <c r="D332" s="0" t="n">
        <v>5240</v>
      </c>
      <c r="E332" s="0" t="n">
        <v>5030.4</v>
      </c>
      <c r="F332" s="0" t="n">
        <v>0.223573333333333</v>
      </c>
      <c r="G332" s="0" t="n">
        <v>34</v>
      </c>
      <c r="I332" s="0" t="n">
        <v>1839</v>
      </c>
      <c r="J332" s="0" t="n">
        <v>1810</v>
      </c>
      <c r="K332" s="0" t="n">
        <v>7.6</v>
      </c>
      <c r="L332" s="0" t="n">
        <v>744</v>
      </c>
      <c r="M332" s="0" t="n">
        <v>2750</v>
      </c>
      <c r="N332" s="0" t="n">
        <v>10450</v>
      </c>
      <c r="O332" s="0" t="n">
        <v>94</v>
      </c>
      <c r="Q332" s="0" t="n">
        <v>19.69</v>
      </c>
      <c r="R332" s="0" t="n">
        <v>46.4</v>
      </c>
    </row>
    <row r="333" customFormat="false" ht="15.6" hidden="false" customHeight="false" outlineLevel="0" collapsed="false">
      <c r="A333" s="0" t="n">
        <v>960</v>
      </c>
      <c r="B333" s="0" t="n">
        <v>0.384</v>
      </c>
      <c r="C333" s="0" t="n">
        <v>1781</v>
      </c>
      <c r="D333" s="0" t="n">
        <v>4780</v>
      </c>
      <c r="E333" s="0" t="n">
        <v>4588.8</v>
      </c>
      <c r="F333" s="0" t="n">
        <v>0.203946666666667</v>
      </c>
      <c r="G333" s="0" t="n">
        <v>34</v>
      </c>
      <c r="I333" s="0" t="n">
        <v>1792</v>
      </c>
      <c r="J333" s="0" t="n">
        <v>1793</v>
      </c>
      <c r="K333" s="0" t="n">
        <v>7.44</v>
      </c>
      <c r="L333" s="0" t="n">
        <v>882</v>
      </c>
      <c r="M333" s="0" t="n">
        <v>2650</v>
      </c>
      <c r="N333" s="0" t="n">
        <v>10300</v>
      </c>
      <c r="P333" s="0" t="n">
        <v>1.5</v>
      </c>
      <c r="Q333" s="0" t="n">
        <v>22.32</v>
      </c>
      <c r="R333" s="0" t="n">
        <v>44.7</v>
      </c>
    </row>
    <row r="334" customFormat="false" ht="15.6" hidden="false" customHeight="false" outlineLevel="0" collapsed="false">
      <c r="A334" s="0" t="n">
        <v>960</v>
      </c>
      <c r="B334" s="0" t="n">
        <v>0.384</v>
      </c>
      <c r="C334" s="0" t="n">
        <v>1780</v>
      </c>
      <c r="D334" s="0" t="n">
        <v>4710</v>
      </c>
      <c r="E334" s="0" t="n">
        <v>4521.6</v>
      </c>
      <c r="F334" s="0" t="n">
        <v>0.20096</v>
      </c>
      <c r="G334" s="0" t="n">
        <v>35</v>
      </c>
      <c r="I334" s="0" t="n">
        <v>1460</v>
      </c>
      <c r="J334" s="0" t="n">
        <v>1485</v>
      </c>
      <c r="K334" s="0" t="n">
        <v>7.5</v>
      </c>
      <c r="L334" s="0" t="n">
        <v>1009</v>
      </c>
      <c r="M334" s="0" t="n">
        <v>2630</v>
      </c>
      <c r="N334" s="0" t="n">
        <v>10270</v>
      </c>
      <c r="P334" s="0" t="n">
        <v>1.5</v>
      </c>
      <c r="Q334" s="0" t="n">
        <v>20.49</v>
      </c>
      <c r="R334" s="0" t="n">
        <v>46.8</v>
      </c>
    </row>
    <row r="335" customFormat="false" ht="15.6" hidden="false" customHeight="false" outlineLevel="0" collapsed="false">
      <c r="A335" s="0" t="n">
        <v>960</v>
      </c>
      <c r="B335" s="0" t="n">
        <v>0.384</v>
      </c>
      <c r="C335" s="0" t="n">
        <v>1680</v>
      </c>
      <c r="D335" s="0" t="n">
        <v>4410</v>
      </c>
      <c r="E335" s="0" t="n">
        <v>4233.6</v>
      </c>
      <c r="F335" s="0" t="n">
        <v>0.18816</v>
      </c>
      <c r="G335" s="0" t="n">
        <v>37</v>
      </c>
      <c r="I335" s="0" t="n">
        <v>1414</v>
      </c>
      <c r="J335" s="0" t="n">
        <v>1456</v>
      </c>
      <c r="K335" s="0" t="n">
        <v>7.4</v>
      </c>
      <c r="L335" s="0" t="n">
        <v>988</v>
      </c>
      <c r="M335" s="0" t="n">
        <v>2590</v>
      </c>
      <c r="N335" s="0" t="n">
        <v>9890</v>
      </c>
      <c r="P335" s="0" t="n">
        <v>1.4</v>
      </c>
      <c r="Q335" s="0" t="n">
        <v>20.96</v>
      </c>
      <c r="R335" s="0" t="n">
        <v>45</v>
      </c>
      <c r="S335" s="0" t="n">
        <v>32.6</v>
      </c>
    </row>
    <row r="336" customFormat="false" ht="15.6" hidden="false" customHeight="false" outlineLevel="0" collapsed="false">
      <c r="A336" s="0" t="n">
        <v>960</v>
      </c>
      <c r="B336" s="0" t="n">
        <v>0.384</v>
      </c>
      <c r="C336" s="0" t="n">
        <v>1601</v>
      </c>
      <c r="D336" s="0" t="n">
        <v>3730</v>
      </c>
      <c r="E336" s="0" t="n">
        <v>3580.8</v>
      </c>
      <c r="F336" s="0" t="n">
        <v>0.159146666666667</v>
      </c>
      <c r="G336" s="0" t="n">
        <v>38</v>
      </c>
      <c r="I336" s="0" t="n">
        <v>1477</v>
      </c>
      <c r="J336" s="0" t="n">
        <v>1478</v>
      </c>
      <c r="K336" s="0" t="n">
        <v>7.58</v>
      </c>
      <c r="L336" s="0" t="n">
        <v>942</v>
      </c>
      <c r="M336" s="0" t="n">
        <v>2200</v>
      </c>
      <c r="N336" s="0" t="n">
        <v>9560</v>
      </c>
      <c r="P336" s="0" t="n">
        <v>2.7</v>
      </c>
      <c r="Q336" s="0" t="n">
        <v>17.66</v>
      </c>
      <c r="R336" s="0" t="n">
        <v>47.8</v>
      </c>
      <c r="S336" s="0" t="n">
        <v>30.5</v>
      </c>
      <c r="T336" s="0" t="n">
        <v>3.5</v>
      </c>
    </row>
    <row r="337" customFormat="false" ht="15.6" hidden="false" customHeight="false" outlineLevel="0" collapsed="false">
      <c r="A337" s="0" t="n">
        <v>960</v>
      </c>
      <c r="B337" s="0" t="n">
        <v>0.384</v>
      </c>
      <c r="C337" s="0" t="n">
        <v>1383</v>
      </c>
      <c r="D337" s="0" t="n">
        <v>3610</v>
      </c>
      <c r="E337" s="0" t="n">
        <v>3465.6</v>
      </c>
      <c r="F337" s="0" t="n">
        <v>0.154026666666667</v>
      </c>
      <c r="G337" s="0" t="n">
        <v>37</v>
      </c>
      <c r="I337" s="0" t="n">
        <v>1218</v>
      </c>
      <c r="J337" s="0" t="n">
        <v>1227</v>
      </c>
      <c r="K337" s="0" t="n">
        <v>7.55</v>
      </c>
      <c r="L337" s="0" t="n">
        <v>824</v>
      </c>
      <c r="M337" s="0" t="n">
        <v>2180</v>
      </c>
      <c r="N337" s="0" t="n">
        <v>9150</v>
      </c>
      <c r="P337" s="0" t="n">
        <v>3.9</v>
      </c>
      <c r="Q337" s="0" t="n">
        <v>18.91</v>
      </c>
      <c r="R337" s="0" t="n">
        <v>43.6</v>
      </c>
      <c r="S337" s="0" t="n">
        <v>35.7</v>
      </c>
      <c r="T337" s="0" t="n">
        <v>2.2</v>
      </c>
    </row>
    <row r="338" customFormat="false" ht="15.6" hidden="false" customHeight="false" outlineLevel="0" collapsed="false">
      <c r="A338" s="0" t="n">
        <v>960</v>
      </c>
      <c r="B338" s="0" t="n">
        <v>0.384</v>
      </c>
      <c r="C338" s="0" t="n">
        <v>1273</v>
      </c>
      <c r="D338" s="0" t="n">
        <v>3460</v>
      </c>
      <c r="E338" s="0" t="n">
        <v>3321.6</v>
      </c>
      <c r="F338" s="0" t="n">
        <v>0.147626666666667</v>
      </c>
      <c r="G338" s="0" t="n">
        <v>37</v>
      </c>
      <c r="I338" s="0" t="n">
        <v>1001</v>
      </c>
      <c r="J338" s="0" t="n">
        <v>1128</v>
      </c>
      <c r="K338" s="0" t="n">
        <v>7.76</v>
      </c>
      <c r="L338" s="0" t="n">
        <v>750</v>
      </c>
      <c r="M338" s="0" t="n">
        <v>2020</v>
      </c>
      <c r="N338" s="0" t="n">
        <v>8710</v>
      </c>
      <c r="P338" s="0" t="n">
        <v>2.6</v>
      </c>
      <c r="Q338" s="0" t="n">
        <v>14.2</v>
      </c>
      <c r="R338" s="0" t="n">
        <v>44.2</v>
      </c>
      <c r="S338" s="0" t="n">
        <v>46</v>
      </c>
      <c r="T338" s="0" t="n">
        <v>2.5</v>
      </c>
    </row>
    <row r="339" customFormat="false" ht="15.6" hidden="false" customHeight="false" outlineLevel="0" collapsed="false">
      <c r="A339" s="0" t="n">
        <v>960</v>
      </c>
      <c r="B339" s="0" t="n">
        <v>0.384</v>
      </c>
      <c r="C339" s="0" t="n">
        <v>1247</v>
      </c>
      <c r="D339" s="0" t="n">
        <v>3580</v>
      </c>
      <c r="E339" s="0" t="n">
        <v>3436.8</v>
      </c>
      <c r="F339" s="0" t="n">
        <v>0.152746666666667</v>
      </c>
      <c r="G339" s="0" t="n">
        <v>38</v>
      </c>
      <c r="I339" s="0" t="n">
        <v>1045</v>
      </c>
      <c r="J339" s="0" t="n">
        <v>1142</v>
      </c>
      <c r="K339" s="0" t="n">
        <v>7.32</v>
      </c>
      <c r="L339" s="0" t="n">
        <v>728</v>
      </c>
      <c r="M339" s="0" t="n">
        <v>1960</v>
      </c>
      <c r="N339" s="0" t="n">
        <v>8100</v>
      </c>
      <c r="P339" s="0" t="n">
        <v>0.15</v>
      </c>
      <c r="Q339" s="0" t="n">
        <v>16.79</v>
      </c>
      <c r="R339" s="0" t="n">
        <v>34.38</v>
      </c>
      <c r="S339" s="0" t="n">
        <v>51.5</v>
      </c>
      <c r="T339" s="0" t="n">
        <v>2.5</v>
      </c>
    </row>
    <row r="340" customFormat="false" ht="15.6" hidden="false" customHeight="false" outlineLevel="0" collapsed="false">
      <c r="A340" s="0" t="n">
        <v>960</v>
      </c>
      <c r="B340" s="0" t="n">
        <v>0.384</v>
      </c>
      <c r="C340" s="0" t="n">
        <v>1224</v>
      </c>
      <c r="D340" s="0" t="n">
        <v>3270</v>
      </c>
      <c r="E340" s="0" t="n">
        <v>3139.2</v>
      </c>
      <c r="F340" s="0" t="n">
        <v>0.13952</v>
      </c>
      <c r="G340" s="0" t="n">
        <v>37</v>
      </c>
      <c r="I340" s="0" t="n">
        <v>1161</v>
      </c>
      <c r="J340" s="0" t="n">
        <v>1195</v>
      </c>
      <c r="K340" s="0" t="n">
        <v>7.76</v>
      </c>
      <c r="L340" s="0" t="n">
        <v>685</v>
      </c>
      <c r="M340" s="0" t="n">
        <v>1850</v>
      </c>
      <c r="N340" s="0" t="n">
        <v>7640</v>
      </c>
      <c r="P340" s="0" t="n">
        <v>1.1</v>
      </c>
      <c r="Q340" s="0" t="n">
        <v>12.81</v>
      </c>
      <c r="R340" s="0" t="n">
        <v>38.84</v>
      </c>
      <c r="S340" s="0" t="n">
        <v>53</v>
      </c>
      <c r="T340" s="0" t="n">
        <v>2.5</v>
      </c>
    </row>
    <row r="341" customFormat="false" ht="15.6" hidden="false" customHeight="false" outlineLevel="0" collapsed="false">
      <c r="A341" s="0" t="n">
        <v>960</v>
      </c>
      <c r="B341" s="0" t="n">
        <v>0.384</v>
      </c>
      <c r="C341" s="0" t="n">
        <v>1290</v>
      </c>
      <c r="D341" s="0" t="n">
        <v>3360</v>
      </c>
      <c r="E341" s="0" t="n">
        <v>3225.6</v>
      </c>
      <c r="F341" s="0" t="n">
        <v>0.14336</v>
      </c>
      <c r="G341" s="0" t="n">
        <v>38</v>
      </c>
      <c r="I341" s="0" t="n">
        <v>1151</v>
      </c>
      <c r="J341" s="0" t="n">
        <v>1155</v>
      </c>
      <c r="K341" s="0" t="n">
        <v>7.48</v>
      </c>
      <c r="L341" s="0" t="n">
        <v>668</v>
      </c>
      <c r="M341" s="0" t="n">
        <v>1830</v>
      </c>
      <c r="N341" s="0" t="n">
        <v>7350</v>
      </c>
      <c r="P341" s="0" t="n">
        <v>0.25</v>
      </c>
      <c r="Q341" s="0" t="n">
        <v>13.99</v>
      </c>
      <c r="R341" s="0" t="n">
        <v>32.02</v>
      </c>
      <c r="S341" s="0" t="n">
        <v>54.3</v>
      </c>
      <c r="T341" s="0" t="n">
        <v>3</v>
      </c>
    </row>
    <row r="342" customFormat="false" ht="15.6" hidden="false" customHeight="false" outlineLevel="0" collapsed="false">
      <c r="A342" s="0" t="n">
        <v>960</v>
      </c>
      <c r="B342" s="0" t="n">
        <v>0.384</v>
      </c>
      <c r="C342" s="0" t="n">
        <v>1390</v>
      </c>
      <c r="D342" s="0" t="n">
        <v>3660</v>
      </c>
      <c r="E342" s="0" t="n">
        <v>3513.6</v>
      </c>
      <c r="F342" s="0" t="n">
        <v>0.15616</v>
      </c>
      <c r="G342" s="0" t="n">
        <v>37</v>
      </c>
      <c r="I342" s="0" t="n">
        <v>1121</v>
      </c>
      <c r="J342" s="0" t="n">
        <v>1274</v>
      </c>
      <c r="K342" s="0" t="n">
        <v>7.7</v>
      </c>
      <c r="L342" s="0" t="n">
        <v>563</v>
      </c>
      <c r="M342" s="0" t="n">
        <v>1840</v>
      </c>
      <c r="N342" s="0" t="n">
        <v>7250</v>
      </c>
      <c r="P342" s="0" t="n">
        <v>1.6</v>
      </c>
      <c r="Q342" s="0" t="n">
        <v>11.14</v>
      </c>
      <c r="R342" s="0" t="n">
        <v>34.6</v>
      </c>
      <c r="S342" s="0" t="n">
        <v>55.2</v>
      </c>
      <c r="T342" s="0" t="n">
        <v>3.5</v>
      </c>
    </row>
    <row r="343" customFormat="false" ht="15.6" hidden="false" customHeight="false" outlineLevel="0" collapsed="false">
      <c r="A343" s="0" t="n">
        <v>960</v>
      </c>
      <c r="B343" s="0" t="n">
        <v>0.384</v>
      </c>
      <c r="C343" s="0" t="n">
        <v>1307</v>
      </c>
      <c r="D343" s="0" t="n">
        <v>3360</v>
      </c>
      <c r="E343" s="0" t="n">
        <v>3225.6</v>
      </c>
      <c r="F343" s="0" t="n">
        <v>0.14336</v>
      </c>
      <c r="G343" s="0" t="n">
        <v>38</v>
      </c>
      <c r="I343" s="0" t="n">
        <v>1139</v>
      </c>
      <c r="J343" s="0" t="n">
        <v>1205</v>
      </c>
      <c r="K343" s="0" t="n">
        <v>7.5</v>
      </c>
      <c r="L343" s="0" t="n">
        <v>562</v>
      </c>
      <c r="M343" s="0" t="n">
        <v>1800</v>
      </c>
      <c r="N343" s="0" t="n">
        <v>7290</v>
      </c>
      <c r="P343" s="0" t="n">
        <v>1.8</v>
      </c>
      <c r="Q343" s="0" t="n">
        <v>11.6</v>
      </c>
      <c r="R343" s="0" t="n">
        <v>34</v>
      </c>
      <c r="S343" s="0" t="n">
        <v>43.2</v>
      </c>
      <c r="T343" s="0" t="n">
        <v>3.4</v>
      </c>
    </row>
    <row r="344" customFormat="false" ht="15.6" hidden="false" customHeight="false" outlineLevel="0" collapsed="false">
      <c r="A344" s="0" t="n">
        <v>960</v>
      </c>
      <c r="B344" s="0" t="n">
        <v>0.384</v>
      </c>
      <c r="C344" s="0" t="n">
        <v>1266</v>
      </c>
      <c r="D344" s="0" t="n">
        <v>3480</v>
      </c>
      <c r="E344" s="0" t="n">
        <v>3340.8</v>
      </c>
      <c r="F344" s="0" t="n">
        <v>0.14848</v>
      </c>
      <c r="G344" s="0" t="n">
        <v>38</v>
      </c>
      <c r="I344" s="0" t="n">
        <v>1120</v>
      </c>
      <c r="J344" s="0" t="n">
        <v>1190</v>
      </c>
      <c r="K344" s="0" t="n">
        <v>7.7</v>
      </c>
      <c r="L344" s="0" t="n">
        <v>512</v>
      </c>
      <c r="M344" s="0" t="n">
        <v>1830</v>
      </c>
      <c r="N344" s="0" t="n">
        <v>7270</v>
      </c>
      <c r="P344" s="0" t="n">
        <v>2</v>
      </c>
      <c r="Q344" s="0" t="n">
        <v>11.15</v>
      </c>
      <c r="R344" s="0" t="n">
        <v>34.83</v>
      </c>
      <c r="S344" s="0" t="n">
        <v>43</v>
      </c>
      <c r="T344" s="0" t="n">
        <v>3.2</v>
      </c>
    </row>
    <row r="345" customFormat="false" ht="15.6" hidden="false" customHeight="false" outlineLevel="0" collapsed="false">
      <c r="A345" s="0" t="n">
        <v>960</v>
      </c>
      <c r="B345" s="0" t="n">
        <v>0.384</v>
      </c>
      <c r="C345" s="0" t="n">
        <v>1357</v>
      </c>
      <c r="D345" s="0" t="n">
        <v>3570</v>
      </c>
      <c r="E345" s="0" t="n">
        <v>3427.2</v>
      </c>
      <c r="F345" s="0" t="n">
        <v>0.15232</v>
      </c>
      <c r="G345" s="0" t="n">
        <v>38</v>
      </c>
      <c r="I345" s="0" t="n">
        <v>1129</v>
      </c>
      <c r="J345" s="0" t="n">
        <v>1193</v>
      </c>
      <c r="K345" s="0" t="n">
        <v>7.49</v>
      </c>
      <c r="L345" s="0" t="n">
        <v>616</v>
      </c>
      <c r="M345" s="0" t="n">
        <v>1730</v>
      </c>
      <c r="N345" s="0" t="n">
        <v>7150</v>
      </c>
      <c r="P345" s="0" t="n">
        <v>2.8</v>
      </c>
      <c r="Q345" s="0" t="n">
        <v>13.39</v>
      </c>
      <c r="R345" s="0" t="n">
        <v>31.7</v>
      </c>
      <c r="S345" s="0" t="n">
        <v>55</v>
      </c>
      <c r="T345" s="0" t="n">
        <v>3.6</v>
      </c>
    </row>
    <row r="346" customFormat="false" ht="15.6" hidden="false" customHeight="false" outlineLevel="0" collapsed="false">
      <c r="A346" s="0" t="n">
        <v>960</v>
      </c>
      <c r="B346" s="0" t="n">
        <v>0.384</v>
      </c>
      <c r="C346" s="0" t="n">
        <v>1434</v>
      </c>
      <c r="D346" s="0" t="n">
        <v>3520</v>
      </c>
      <c r="E346" s="0" t="n">
        <v>3379.2</v>
      </c>
      <c r="F346" s="0" t="n">
        <v>0.150186666666667</v>
      </c>
      <c r="G346" s="0" t="n">
        <v>37</v>
      </c>
      <c r="I346" s="0" t="n">
        <v>1138</v>
      </c>
      <c r="J346" s="0" t="n">
        <v>1110</v>
      </c>
      <c r="K346" s="0" t="n">
        <v>7.55</v>
      </c>
      <c r="L346" s="0" t="n">
        <v>497</v>
      </c>
      <c r="M346" s="0" t="n">
        <v>1520</v>
      </c>
      <c r="N346" s="0" t="n">
        <v>7180</v>
      </c>
      <c r="P346" s="0" t="n">
        <v>0.2</v>
      </c>
      <c r="Q346" s="0" t="n">
        <v>9.49</v>
      </c>
      <c r="R346" s="0" t="n">
        <v>38.02</v>
      </c>
      <c r="S346" s="0" t="n">
        <v>58.6</v>
      </c>
      <c r="T346" s="0" t="n">
        <v>3.2</v>
      </c>
    </row>
    <row r="347" customFormat="false" ht="15.6" hidden="false" customHeight="false" outlineLevel="0" collapsed="false">
      <c r="A347" s="0" t="n">
        <v>960</v>
      </c>
      <c r="B347" s="0" t="n">
        <v>0.384</v>
      </c>
      <c r="C347" s="0" t="n">
        <v>1339</v>
      </c>
      <c r="D347" s="0" t="n">
        <v>3400</v>
      </c>
      <c r="E347" s="0" t="n">
        <v>3264</v>
      </c>
      <c r="F347" s="0" t="n">
        <v>0.145066666666667</v>
      </c>
      <c r="G347" s="0" t="n">
        <v>37</v>
      </c>
      <c r="I347" s="0" t="n">
        <v>1132</v>
      </c>
      <c r="J347" s="0" t="n">
        <v>1207</v>
      </c>
      <c r="K347" s="0" t="n">
        <v>7.46</v>
      </c>
      <c r="L347" s="0" t="n">
        <v>481</v>
      </c>
      <c r="M347" s="0" t="n">
        <v>1570</v>
      </c>
      <c r="N347" s="0" t="n">
        <v>7390</v>
      </c>
      <c r="P347" s="0" t="n">
        <v>0.1</v>
      </c>
      <c r="Q347" s="0" t="n">
        <v>9.75</v>
      </c>
      <c r="R347" s="0" t="n">
        <v>38.7</v>
      </c>
      <c r="S347" s="0" t="n">
        <v>47</v>
      </c>
      <c r="T347" s="0" t="n">
        <v>2.9</v>
      </c>
    </row>
    <row r="348" customFormat="false" ht="15.6" hidden="false" customHeight="false" outlineLevel="0" collapsed="false">
      <c r="A348" s="0" t="n">
        <v>960</v>
      </c>
      <c r="B348" s="0" t="n">
        <v>0.384</v>
      </c>
      <c r="C348" s="0" t="n">
        <v>1243</v>
      </c>
      <c r="D348" s="0" t="n">
        <v>3390</v>
      </c>
      <c r="E348" s="0" t="n">
        <v>3254.4</v>
      </c>
      <c r="F348" s="0" t="n">
        <v>0.14464</v>
      </c>
      <c r="G348" s="0" t="n">
        <v>38</v>
      </c>
      <c r="I348" s="0" t="n">
        <v>1108</v>
      </c>
      <c r="J348" s="0" t="n">
        <v>1187</v>
      </c>
      <c r="K348" s="0" t="n">
        <v>7.37</v>
      </c>
      <c r="L348" s="0" t="n">
        <v>538</v>
      </c>
      <c r="M348" s="0" t="n">
        <v>1560</v>
      </c>
      <c r="N348" s="0" t="n">
        <v>7520</v>
      </c>
      <c r="P348" s="0" t="n">
        <v>0.1</v>
      </c>
      <c r="Q348" s="0" t="n">
        <v>10.94</v>
      </c>
      <c r="R348" s="0" t="n">
        <v>37.04</v>
      </c>
      <c r="S348" s="0" t="n">
        <v>55</v>
      </c>
      <c r="T348" s="0" t="n">
        <v>4</v>
      </c>
    </row>
    <row r="349" customFormat="false" ht="15.6" hidden="false" customHeight="false" outlineLevel="0" collapsed="false">
      <c r="A349" s="0" t="n">
        <v>960</v>
      </c>
      <c r="B349" s="0" t="n">
        <v>0.384</v>
      </c>
      <c r="C349" s="0" t="n">
        <v>1453</v>
      </c>
      <c r="D349" s="0" t="n">
        <v>3380</v>
      </c>
      <c r="E349" s="0" t="n">
        <v>3244.8</v>
      </c>
      <c r="F349" s="0" t="n">
        <v>0.144213333333333</v>
      </c>
      <c r="G349" s="0" t="n">
        <v>37</v>
      </c>
      <c r="I349" s="0" t="n">
        <v>1372</v>
      </c>
      <c r="J349" s="0" t="n">
        <v>1485</v>
      </c>
      <c r="K349" s="0" t="n">
        <v>7.53</v>
      </c>
      <c r="L349" s="0" t="n">
        <v>432</v>
      </c>
      <c r="M349" s="0" t="n">
        <v>1540</v>
      </c>
      <c r="N349" s="0" t="n">
        <v>7550</v>
      </c>
      <c r="P349" s="0" t="n">
        <v>0.5</v>
      </c>
      <c r="Q349" s="0" t="n">
        <v>8.25</v>
      </c>
      <c r="R349" s="0" t="n">
        <v>41.82</v>
      </c>
      <c r="S349" s="0" t="n">
        <v>52</v>
      </c>
      <c r="T349" s="0" t="n">
        <v>4.4</v>
      </c>
    </row>
    <row r="350" customFormat="false" ht="15.6" hidden="false" customHeight="false" outlineLevel="0" collapsed="false">
      <c r="A350" s="0" t="n">
        <v>960</v>
      </c>
      <c r="B350" s="0" t="n">
        <v>0.384</v>
      </c>
      <c r="C350" s="0" t="n">
        <v>1280</v>
      </c>
      <c r="D350" s="0" t="n">
        <v>3360</v>
      </c>
      <c r="E350" s="0" t="n">
        <v>3225.6</v>
      </c>
      <c r="F350" s="0" t="n">
        <v>0.14336</v>
      </c>
      <c r="G350" s="0" t="n">
        <v>38</v>
      </c>
      <c r="I350" s="0" t="n">
        <v>1580</v>
      </c>
      <c r="J350" s="0" t="n">
        <v>1564</v>
      </c>
      <c r="K350" s="0" t="n">
        <v>7.53</v>
      </c>
      <c r="L350" s="0" t="n">
        <v>419</v>
      </c>
      <c r="M350" s="0" t="n">
        <v>1490</v>
      </c>
      <c r="N350" s="0" t="n">
        <v>7660</v>
      </c>
      <c r="P350" s="0" t="n">
        <v>0.75</v>
      </c>
      <c r="Q350" s="0" t="n">
        <v>8</v>
      </c>
      <c r="R350" s="0" t="n">
        <v>42</v>
      </c>
      <c r="S350" s="0" t="n">
        <v>45</v>
      </c>
      <c r="T350" s="0" t="n">
        <v>4.9</v>
      </c>
    </row>
    <row r="351" customFormat="false" ht="15.6" hidden="false" customHeight="false" outlineLevel="0" collapsed="false">
      <c r="A351" s="0" t="n">
        <v>960</v>
      </c>
      <c r="B351" s="0" t="n">
        <v>0.384</v>
      </c>
      <c r="C351" s="0" t="n">
        <v>1329</v>
      </c>
      <c r="D351" s="0" t="n">
        <v>3720</v>
      </c>
      <c r="E351" s="0" t="n">
        <v>3571.2</v>
      </c>
      <c r="F351" s="0" t="n">
        <v>0.15872</v>
      </c>
      <c r="G351" s="0" t="n">
        <v>38</v>
      </c>
      <c r="I351" s="0" t="n">
        <v>1587</v>
      </c>
      <c r="J351" s="0" t="n">
        <v>1601</v>
      </c>
      <c r="K351" s="0" t="n">
        <v>7.52</v>
      </c>
      <c r="L351" s="0" t="n">
        <v>367</v>
      </c>
      <c r="M351" s="0" t="n">
        <v>1510</v>
      </c>
      <c r="N351" s="0" t="n">
        <v>7320</v>
      </c>
      <c r="P351" s="0" t="n">
        <v>0.1</v>
      </c>
      <c r="Q351" s="0" t="n">
        <v>5.8</v>
      </c>
      <c r="R351" s="0" t="n">
        <v>41.6</v>
      </c>
      <c r="S351" s="0" t="n">
        <v>42.5</v>
      </c>
      <c r="T351" s="0" t="n">
        <v>4.8</v>
      </c>
    </row>
    <row r="352" customFormat="false" ht="15.6" hidden="false" customHeight="false" outlineLevel="0" collapsed="false">
      <c r="A352" s="0" t="n">
        <v>960</v>
      </c>
      <c r="B352" s="0" t="n">
        <v>0.384</v>
      </c>
      <c r="C352" s="0" t="n">
        <v>1392</v>
      </c>
      <c r="D352" s="0" t="n">
        <v>3440</v>
      </c>
      <c r="E352" s="0" t="n">
        <v>3302.4</v>
      </c>
      <c r="F352" s="0" t="n">
        <v>0.146773333333333</v>
      </c>
      <c r="G352" s="0" t="n">
        <v>38</v>
      </c>
      <c r="I352" s="0" t="n">
        <v>1742</v>
      </c>
      <c r="J352" s="0" t="n">
        <v>1820</v>
      </c>
      <c r="K352" s="0" t="n">
        <v>7.64</v>
      </c>
      <c r="L352" s="0" t="n">
        <v>355</v>
      </c>
      <c r="M352" s="0" t="n">
        <v>1450</v>
      </c>
      <c r="N352" s="0" t="n">
        <v>7340</v>
      </c>
      <c r="P352" s="0" t="n">
        <v>0.1</v>
      </c>
      <c r="Q352" s="0" t="n">
        <v>5.72</v>
      </c>
      <c r="R352" s="0" t="n">
        <v>42.36</v>
      </c>
      <c r="S352" s="0" t="n">
        <v>35.8</v>
      </c>
      <c r="T352" s="0" t="n">
        <v>4.6</v>
      </c>
    </row>
    <row r="353" customFormat="false" ht="15.6" hidden="false" customHeight="false" outlineLevel="0" collapsed="false">
      <c r="A353" s="0" t="n">
        <v>960</v>
      </c>
      <c r="B353" s="0" t="n">
        <v>0.384</v>
      </c>
      <c r="C353" s="0" t="n">
        <v>1469</v>
      </c>
      <c r="D353" s="0" t="n">
        <v>3610</v>
      </c>
      <c r="E353" s="0" t="n">
        <v>3465.6</v>
      </c>
      <c r="F353" s="0" t="n">
        <v>0.154026666666667</v>
      </c>
      <c r="G353" s="0" t="n">
        <v>38</v>
      </c>
      <c r="I353" s="0" t="n">
        <v>2143</v>
      </c>
      <c r="J353" s="0" t="n">
        <v>2198</v>
      </c>
      <c r="K353" s="0" t="n">
        <v>7.55</v>
      </c>
      <c r="L353" s="0" t="n">
        <v>366</v>
      </c>
      <c r="M353" s="0" t="n">
        <v>1390</v>
      </c>
      <c r="N353" s="0" t="n">
        <v>7100</v>
      </c>
      <c r="P353" s="0" t="n">
        <v>0.1</v>
      </c>
      <c r="Q353" s="0" t="n">
        <v>4.95</v>
      </c>
      <c r="R353" s="0" t="n">
        <v>41.22</v>
      </c>
      <c r="S353" s="0" t="n">
        <v>39</v>
      </c>
      <c r="T353" s="0" t="n">
        <v>5.5</v>
      </c>
    </row>
    <row r="354" customFormat="false" ht="15.6" hidden="false" customHeight="false" outlineLevel="0" collapsed="false">
      <c r="A354" s="0" t="n">
        <v>960</v>
      </c>
      <c r="B354" s="0" t="n">
        <v>0.384</v>
      </c>
      <c r="C354" s="0" t="n">
        <v>1592</v>
      </c>
      <c r="D354" s="0" t="n">
        <v>4380</v>
      </c>
      <c r="E354" s="0" t="n">
        <v>4204.8</v>
      </c>
      <c r="F354" s="0" t="n">
        <v>0.18688</v>
      </c>
      <c r="G354" s="0" t="n">
        <v>38</v>
      </c>
      <c r="I354" s="0" t="n">
        <v>2207</v>
      </c>
      <c r="J354" s="0" t="n">
        <v>2210</v>
      </c>
      <c r="K354" s="0" t="n">
        <v>7.54</v>
      </c>
      <c r="L354" s="0" t="n">
        <v>390.9</v>
      </c>
      <c r="M354" s="0" t="n">
        <v>1500</v>
      </c>
      <c r="N354" s="0" t="n">
        <v>7110</v>
      </c>
      <c r="P354" s="0" t="n">
        <v>0.1</v>
      </c>
      <c r="Q354" s="0" t="n">
        <v>5.25</v>
      </c>
      <c r="R354" s="0" t="n">
        <v>42.82</v>
      </c>
      <c r="S354" s="0" t="n">
        <v>24.5</v>
      </c>
      <c r="T354" s="0" t="n">
        <v>5.3</v>
      </c>
    </row>
    <row r="355" customFormat="false" ht="15.6" hidden="false" customHeight="false" outlineLevel="0" collapsed="false">
      <c r="A355" s="0" t="n">
        <v>960</v>
      </c>
      <c r="B355" s="0" t="n">
        <v>0.384</v>
      </c>
      <c r="C355" s="0" t="n">
        <v>1534</v>
      </c>
      <c r="D355" s="0" t="n">
        <v>4100</v>
      </c>
      <c r="E355" s="0" t="n">
        <v>3936</v>
      </c>
      <c r="F355" s="0" t="n">
        <v>0.174933333333333</v>
      </c>
      <c r="G355" s="0" t="n">
        <v>38</v>
      </c>
      <c r="I355" s="0" t="n">
        <v>2525</v>
      </c>
      <c r="J355" s="0" t="n">
        <v>2552</v>
      </c>
      <c r="K355" s="0" t="n">
        <v>7.44</v>
      </c>
      <c r="L355" s="0" t="n">
        <v>385.7</v>
      </c>
      <c r="M355" s="0" t="n">
        <v>1460</v>
      </c>
      <c r="N355" s="0" t="n">
        <v>7060</v>
      </c>
      <c r="P355" s="0" t="n">
        <v>0.1</v>
      </c>
      <c r="Q355" s="0" t="n">
        <v>6.68</v>
      </c>
      <c r="R355" s="0" t="n">
        <v>40.78</v>
      </c>
      <c r="S355" s="0" t="n">
        <v>29.5</v>
      </c>
      <c r="T355" s="0" t="n">
        <v>5.1</v>
      </c>
    </row>
    <row r="356" customFormat="false" ht="15.6" hidden="false" customHeight="false" outlineLevel="0" collapsed="false">
      <c r="A356" s="0" t="n">
        <v>960</v>
      </c>
      <c r="B356" s="0" t="n">
        <v>0.384</v>
      </c>
      <c r="C356" s="0" t="n">
        <v>1428</v>
      </c>
      <c r="D356" s="0" t="n">
        <v>3998.4</v>
      </c>
      <c r="E356" s="0" t="n">
        <v>3838.464</v>
      </c>
      <c r="F356" s="0" t="n">
        <v>0.1705984</v>
      </c>
      <c r="G356" s="0" t="n">
        <v>38</v>
      </c>
      <c r="I356" s="0" t="n">
        <v>2635</v>
      </c>
      <c r="J356" s="0" t="n">
        <v>2680</v>
      </c>
      <c r="K356" s="0" t="n">
        <v>7.69</v>
      </c>
      <c r="L356" s="0" t="n">
        <v>390</v>
      </c>
      <c r="M356" s="0" t="n">
        <v>1326</v>
      </c>
      <c r="N356" s="0" t="n">
        <v>7210</v>
      </c>
      <c r="P356" s="0" t="n">
        <v>1</v>
      </c>
      <c r="Q356" s="0" t="n">
        <v>5.11</v>
      </c>
      <c r="R356" s="0" t="n">
        <v>42.5</v>
      </c>
      <c r="S356" s="0" t="n">
        <v>27.2</v>
      </c>
      <c r="T356" s="0" t="n">
        <v>4.9</v>
      </c>
    </row>
    <row r="357" customFormat="false" ht="15.6" hidden="false" customHeight="false" outlineLevel="0" collapsed="false">
      <c r="A357" s="0" t="n">
        <v>960</v>
      </c>
      <c r="B357" s="0" t="n">
        <v>0.384</v>
      </c>
      <c r="C357" s="0" t="n">
        <v>1292</v>
      </c>
      <c r="D357" s="0" t="n">
        <v>3617.6</v>
      </c>
      <c r="E357" s="0" t="n">
        <v>3472.896</v>
      </c>
      <c r="F357" s="0" t="n">
        <v>0.154350933333333</v>
      </c>
      <c r="G357" s="0" t="n">
        <v>38</v>
      </c>
      <c r="I357" s="0" t="n">
        <v>2523</v>
      </c>
      <c r="J357" s="0" t="n">
        <v>2620</v>
      </c>
      <c r="K357" s="0" t="n">
        <v>7.67</v>
      </c>
      <c r="L357" s="0" t="n">
        <v>394</v>
      </c>
      <c r="M357" s="0" t="n">
        <v>1339.6</v>
      </c>
      <c r="N357" s="0" t="n">
        <v>7200</v>
      </c>
      <c r="P357" s="0" t="n">
        <v>0.1</v>
      </c>
      <c r="Q357" s="0" t="n">
        <v>5.22</v>
      </c>
      <c r="R357" s="0" t="n">
        <v>44</v>
      </c>
      <c r="S357" s="0" t="n">
        <v>34.8</v>
      </c>
      <c r="T357" s="0" t="n">
        <v>4.3</v>
      </c>
    </row>
    <row r="358" customFormat="false" ht="15.6" hidden="false" customHeight="false" outlineLevel="0" collapsed="false">
      <c r="A358" s="0" t="n">
        <v>960</v>
      </c>
      <c r="B358" s="0" t="n">
        <v>0.384</v>
      </c>
      <c r="C358" s="0" t="n">
        <v>1496</v>
      </c>
      <c r="D358" s="0" t="n">
        <v>4188.8</v>
      </c>
      <c r="E358" s="0" t="n">
        <v>4021.248</v>
      </c>
      <c r="F358" s="0" t="n">
        <v>0.178722133333333</v>
      </c>
      <c r="G358" s="0" t="n">
        <v>38</v>
      </c>
      <c r="I358" s="0" t="n">
        <v>2577</v>
      </c>
      <c r="J358" s="0" t="n">
        <v>2555</v>
      </c>
      <c r="K358" s="0" t="n">
        <v>7.69</v>
      </c>
      <c r="L358" s="0" t="n">
        <v>448</v>
      </c>
      <c r="M358" s="0" t="n">
        <v>1523.2</v>
      </c>
      <c r="N358" s="0" t="n">
        <v>7300</v>
      </c>
      <c r="P358" s="0" t="n">
        <v>0.5</v>
      </c>
      <c r="Q358" s="0" t="n">
        <v>5.54</v>
      </c>
      <c r="R358" s="0" t="n">
        <v>43.9</v>
      </c>
      <c r="S358" s="0" t="n">
        <v>25</v>
      </c>
      <c r="T358" s="0" t="n">
        <v>3.5</v>
      </c>
    </row>
    <row r="359" customFormat="false" ht="15.6" hidden="false" customHeight="false" outlineLevel="0" collapsed="false">
      <c r="A359" s="0" t="n">
        <v>960</v>
      </c>
      <c r="B359" s="0" t="n">
        <v>0.384</v>
      </c>
      <c r="C359" s="0" t="n">
        <v>1446</v>
      </c>
      <c r="D359" s="0" t="n">
        <v>4048.8</v>
      </c>
      <c r="E359" s="0" t="n">
        <v>3886.848</v>
      </c>
      <c r="F359" s="0" t="n">
        <v>0.1727488</v>
      </c>
      <c r="G359" s="0" t="n">
        <v>37</v>
      </c>
      <c r="I359" s="0" t="n">
        <v>2565</v>
      </c>
      <c r="J359" s="0" t="n">
        <v>2565</v>
      </c>
      <c r="K359" s="0" t="n">
        <v>7.67</v>
      </c>
      <c r="L359" s="0" t="n">
        <v>396</v>
      </c>
      <c r="M359" s="0" t="n">
        <v>1346.4</v>
      </c>
      <c r="N359" s="0" t="n">
        <v>7510</v>
      </c>
      <c r="P359" s="0" t="n">
        <v>0.5</v>
      </c>
      <c r="Q359" s="0" t="n">
        <v>5.5</v>
      </c>
      <c r="R359" s="0" t="n">
        <v>43.74</v>
      </c>
      <c r="S359" s="0" t="n">
        <v>26.8</v>
      </c>
      <c r="T359" s="0" t="n">
        <v>3.3</v>
      </c>
    </row>
    <row r="360" customFormat="false" ht="15.6" hidden="false" customHeight="false" outlineLevel="0" collapsed="false">
      <c r="A360" s="0" t="n">
        <v>960</v>
      </c>
      <c r="B360" s="0" t="n">
        <v>0.384</v>
      </c>
      <c r="C360" s="0" t="n">
        <v>1596</v>
      </c>
      <c r="D360" s="0" t="n">
        <v>4468.8</v>
      </c>
      <c r="E360" s="0" t="n">
        <v>4290.048</v>
      </c>
      <c r="F360" s="0" t="n">
        <v>0.1906688</v>
      </c>
      <c r="G360" s="0" t="n">
        <v>38</v>
      </c>
      <c r="I360" s="0" t="n">
        <v>2676</v>
      </c>
      <c r="J360" s="0" t="n">
        <v>2712</v>
      </c>
      <c r="K360" s="0" t="n">
        <v>7.71</v>
      </c>
      <c r="L360" s="0" t="n">
        <v>402</v>
      </c>
      <c r="M360" s="0" t="n">
        <v>1366.8</v>
      </c>
      <c r="N360" s="0" t="n">
        <v>7390</v>
      </c>
      <c r="P360" s="0" t="n">
        <v>4</v>
      </c>
      <c r="Q360" s="0" t="n">
        <v>5.16</v>
      </c>
      <c r="R360" s="0" t="n">
        <v>43.64</v>
      </c>
      <c r="S360" s="0" t="n">
        <v>27.8</v>
      </c>
      <c r="T360" s="0" t="n">
        <v>4</v>
      </c>
    </row>
    <row r="361" customFormat="false" ht="15.6" hidden="false" customHeight="false" outlineLevel="0" collapsed="false">
      <c r="A361" s="0" t="n">
        <v>960</v>
      </c>
      <c r="B361" s="0" t="n">
        <v>0.384</v>
      </c>
      <c r="C361" s="0" t="n">
        <v>1477</v>
      </c>
      <c r="D361" s="0" t="n">
        <v>4135.6</v>
      </c>
      <c r="E361" s="0" t="n">
        <v>3970.176</v>
      </c>
      <c r="F361" s="0" t="n">
        <v>0.176452266666667</v>
      </c>
      <c r="G361" s="0" t="n">
        <v>38</v>
      </c>
      <c r="I361" s="0" t="n">
        <v>2559</v>
      </c>
      <c r="J361" s="0" t="n">
        <v>2624</v>
      </c>
      <c r="K361" s="0" t="n">
        <v>7.72</v>
      </c>
      <c r="L361" s="0" t="n">
        <v>416</v>
      </c>
      <c r="M361" s="0" t="n">
        <v>1414.4</v>
      </c>
      <c r="N361" s="0" t="n">
        <v>7250</v>
      </c>
      <c r="P361" s="0" t="n">
        <v>0.1</v>
      </c>
      <c r="Q361" s="0" t="n">
        <v>5.43</v>
      </c>
      <c r="R361" s="0" t="n">
        <v>44.86</v>
      </c>
      <c r="S361" s="0" t="n">
        <v>23</v>
      </c>
      <c r="T361" s="0" t="n">
        <v>3.6</v>
      </c>
    </row>
    <row r="362" customFormat="false" ht="15.6" hidden="false" customHeight="false" outlineLevel="0" collapsed="false">
      <c r="A362" s="0" t="n">
        <v>960</v>
      </c>
      <c r="B362" s="0" t="n">
        <v>0.384</v>
      </c>
      <c r="C362" s="0" t="n">
        <v>1431</v>
      </c>
      <c r="D362" s="0" t="n">
        <v>4006.8</v>
      </c>
      <c r="E362" s="0" t="n">
        <v>3846.528</v>
      </c>
      <c r="F362" s="0" t="n">
        <v>0.1709568</v>
      </c>
      <c r="G362" s="0" t="n">
        <v>38</v>
      </c>
      <c r="I362" s="0" t="n">
        <v>2493</v>
      </c>
      <c r="J362" s="0" t="n">
        <v>2543</v>
      </c>
      <c r="K362" s="0" t="n">
        <v>7.61</v>
      </c>
      <c r="L362" s="0" t="n">
        <v>393</v>
      </c>
      <c r="M362" s="0" t="n">
        <v>1336.2</v>
      </c>
      <c r="N362" s="0" t="n">
        <v>7090</v>
      </c>
      <c r="P362" s="0" t="n">
        <v>1.5</v>
      </c>
      <c r="Q362" s="0" t="n">
        <v>5.24</v>
      </c>
      <c r="R362" s="0" t="n">
        <v>43.96</v>
      </c>
      <c r="S362" s="0" t="n">
        <v>26.6</v>
      </c>
      <c r="T362" s="0" t="n">
        <v>3.6</v>
      </c>
    </row>
    <row r="363" customFormat="false" ht="15.6" hidden="false" customHeight="false" outlineLevel="0" collapsed="false">
      <c r="A363" s="0" t="n">
        <v>960</v>
      </c>
      <c r="B363" s="0" t="n">
        <v>0.384</v>
      </c>
      <c r="C363" s="0" t="n">
        <v>1382</v>
      </c>
      <c r="D363" s="0" t="n">
        <v>3869.6</v>
      </c>
      <c r="E363" s="0" t="n">
        <v>3714.816</v>
      </c>
      <c r="F363" s="0" t="n">
        <v>0.165102933333333</v>
      </c>
      <c r="G363" s="0" t="n">
        <v>38</v>
      </c>
      <c r="I363" s="0" t="n">
        <v>2460</v>
      </c>
      <c r="J363" s="0" t="n">
        <v>2505</v>
      </c>
      <c r="K363" s="0" t="n">
        <v>7.68</v>
      </c>
      <c r="L363" s="0" t="n">
        <v>383</v>
      </c>
      <c r="M363" s="0" t="n">
        <v>1302.2</v>
      </c>
      <c r="N363" s="0" t="n">
        <v>6870</v>
      </c>
      <c r="P363" s="0" t="n">
        <v>0.5</v>
      </c>
      <c r="Q363" s="0" t="n">
        <v>4.64</v>
      </c>
      <c r="R363" s="0" t="n">
        <v>43.8</v>
      </c>
      <c r="S363" s="0" t="n">
        <v>17.6</v>
      </c>
      <c r="T363" s="0" t="n">
        <v>4</v>
      </c>
    </row>
    <row r="364" customFormat="false" ht="15.6" hidden="false" customHeight="false" outlineLevel="0" collapsed="false">
      <c r="A364" s="0" t="n">
        <v>960</v>
      </c>
      <c r="B364" s="0" t="n">
        <v>0.384</v>
      </c>
      <c r="C364" s="0" t="n">
        <v>1512</v>
      </c>
      <c r="D364" s="0" t="n">
        <v>4233.6</v>
      </c>
      <c r="E364" s="0" t="n">
        <v>4064.256</v>
      </c>
      <c r="F364" s="0" t="n">
        <v>0.1806336</v>
      </c>
      <c r="G364" s="0" t="n">
        <v>38</v>
      </c>
      <c r="I364" s="0" t="n">
        <v>2579</v>
      </c>
      <c r="J364" s="0" t="n">
        <v>2696</v>
      </c>
      <c r="K364" s="0" t="n">
        <v>7.61</v>
      </c>
      <c r="L364" s="0" t="n">
        <v>375</v>
      </c>
      <c r="M364" s="0" t="n">
        <v>1275</v>
      </c>
      <c r="N364" s="0" t="n">
        <v>6740</v>
      </c>
      <c r="P364" s="0" t="n">
        <v>0.6</v>
      </c>
      <c r="Q364" s="0" t="n">
        <v>5.18</v>
      </c>
      <c r="R364" s="0" t="n">
        <v>43.82</v>
      </c>
      <c r="S364" s="0" t="n">
        <v>15.3</v>
      </c>
      <c r="T364" s="0" t="n">
        <v>3</v>
      </c>
    </row>
    <row r="365" customFormat="false" ht="15.6" hidden="false" customHeight="false" outlineLevel="0" collapsed="false">
      <c r="A365" s="0" t="n">
        <v>960</v>
      </c>
      <c r="B365" s="0" t="n">
        <v>0.384</v>
      </c>
      <c r="C365" s="0" t="n">
        <v>1499</v>
      </c>
      <c r="D365" s="0" t="n">
        <v>4197.2</v>
      </c>
      <c r="E365" s="0" t="n">
        <v>4029.312</v>
      </c>
      <c r="F365" s="0" t="n">
        <v>0.179080533333333</v>
      </c>
      <c r="G365" s="0" t="n">
        <v>38</v>
      </c>
      <c r="I365" s="0" t="n">
        <v>2471</v>
      </c>
      <c r="J365" s="0" t="n">
        <v>2554</v>
      </c>
      <c r="K365" s="0" t="n">
        <v>7.65</v>
      </c>
      <c r="L365" s="0" t="n">
        <v>366.6</v>
      </c>
      <c r="M365" s="0" t="n">
        <v>1246.44</v>
      </c>
      <c r="N365" s="0" t="n">
        <v>6710</v>
      </c>
      <c r="P365" s="0" t="n">
        <v>0.1</v>
      </c>
      <c r="Q365" s="0" t="n">
        <v>4.75</v>
      </c>
      <c r="R365" s="0" t="n">
        <v>44.34</v>
      </c>
      <c r="S365" s="0" t="n">
        <v>20</v>
      </c>
      <c r="T365" s="0" t="n">
        <v>3.8</v>
      </c>
    </row>
    <row r="366" customFormat="false" ht="15.6" hidden="false" customHeight="false" outlineLevel="0" collapsed="false">
      <c r="A366" s="0" t="n">
        <v>960</v>
      </c>
      <c r="B366" s="0" t="n">
        <v>0.384</v>
      </c>
      <c r="C366" s="0" t="n">
        <v>1338</v>
      </c>
      <c r="D366" s="0" t="n">
        <v>3746.4</v>
      </c>
      <c r="E366" s="0" t="n">
        <v>3596.544</v>
      </c>
      <c r="F366" s="0" t="n">
        <v>0.1598464</v>
      </c>
      <c r="G366" s="0" t="n">
        <v>38</v>
      </c>
      <c r="I366" s="0" t="n">
        <v>2408</v>
      </c>
      <c r="J366" s="0" t="n">
        <v>2482</v>
      </c>
      <c r="K366" s="0" t="n">
        <v>7.64</v>
      </c>
      <c r="L366" s="0" t="n">
        <v>346</v>
      </c>
      <c r="M366" s="0" t="n">
        <v>1176.4</v>
      </c>
      <c r="N366" s="0" t="n">
        <v>6660</v>
      </c>
      <c r="P366" s="0" t="n">
        <v>0.5</v>
      </c>
      <c r="Q366" s="0" t="n">
        <v>4.25</v>
      </c>
      <c r="R366" s="0" t="n">
        <v>44.02</v>
      </c>
      <c r="S366" s="0" t="n">
        <v>17.4</v>
      </c>
      <c r="T366" s="0" t="n">
        <v>3.6</v>
      </c>
    </row>
    <row r="367" customFormat="false" ht="15.6" hidden="false" customHeight="false" outlineLevel="0" collapsed="false">
      <c r="A367" s="0" t="n">
        <v>960</v>
      </c>
      <c r="B367" s="0" t="n">
        <v>0.384</v>
      </c>
      <c r="C367" s="0" t="n">
        <v>1313</v>
      </c>
      <c r="D367" s="0" t="n">
        <v>3676.4</v>
      </c>
      <c r="E367" s="0" t="n">
        <v>3529.344</v>
      </c>
      <c r="F367" s="0" t="n">
        <v>0.156859733333333</v>
      </c>
      <c r="G367" s="0" t="n">
        <v>38</v>
      </c>
      <c r="I367" s="0" t="n">
        <v>2561</v>
      </c>
      <c r="J367" s="0" t="n">
        <v>2632</v>
      </c>
      <c r="K367" s="0" t="n">
        <v>7.63</v>
      </c>
      <c r="L367" s="0" t="n">
        <v>327</v>
      </c>
      <c r="M367" s="0" t="n">
        <v>1111.8</v>
      </c>
      <c r="N367" s="0" t="n">
        <v>6750</v>
      </c>
      <c r="P367" s="0" t="n">
        <v>1.2</v>
      </c>
      <c r="Q367" s="0" t="n">
        <v>4.4</v>
      </c>
      <c r="R367" s="0" t="n">
        <v>43.26</v>
      </c>
      <c r="S367" s="0" t="n">
        <v>17.6</v>
      </c>
      <c r="T367" s="0" t="n">
        <v>3.5</v>
      </c>
    </row>
    <row r="368" customFormat="false" ht="15.6" hidden="false" customHeight="false" outlineLevel="0" collapsed="false">
      <c r="A368" s="0" t="n">
        <v>960</v>
      </c>
      <c r="B368" s="0" t="n">
        <v>0.384</v>
      </c>
      <c r="C368" s="0" t="n">
        <v>1541</v>
      </c>
      <c r="D368" s="0" t="n">
        <v>4314.8</v>
      </c>
      <c r="E368" s="0" t="n">
        <v>4142.208</v>
      </c>
      <c r="F368" s="0" t="n">
        <v>0.184098133333333</v>
      </c>
      <c r="G368" s="0" t="n">
        <v>38</v>
      </c>
      <c r="I368" s="0" t="n">
        <v>2407</v>
      </c>
      <c r="J368" s="0" t="n">
        <v>2519</v>
      </c>
      <c r="K368" s="0" t="n">
        <v>7.63</v>
      </c>
      <c r="L368" s="0" t="n">
        <v>318</v>
      </c>
      <c r="M368" s="0" t="n">
        <v>1081.2</v>
      </c>
      <c r="N368" s="0" t="n">
        <v>6600</v>
      </c>
      <c r="P368" s="0" t="n">
        <v>0.3</v>
      </c>
      <c r="Q368" s="0" t="n">
        <v>3.79</v>
      </c>
      <c r="R368" s="0" t="n">
        <v>43.6</v>
      </c>
      <c r="S368" s="0" t="n">
        <v>17.2</v>
      </c>
      <c r="T368" s="0" t="n">
        <v>2.7</v>
      </c>
    </row>
    <row r="369" customFormat="false" ht="15.6" hidden="false" customHeight="false" outlineLevel="0" collapsed="false">
      <c r="A369" s="0" t="n">
        <v>960</v>
      </c>
      <c r="B369" s="0" t="n">
        <v>0.384</v>
      </c>
      <c r="C369" s="0" t="n">
        <v>2365</v>
      </c>
      <c r="D369" s="0" t="n">
        <v>6622</v>
      </c>
      <c r="E369" s="0" t="n">
        <v>6357.12</v>
      </c>
      <c r="F369" s="0" t="n">
        <v>0.282538666666667</v>
      </c>
      <c r="G369" s="0" t="n">
        <v>38</v>
      </c>
      <c r="I369" s="0" t="n">
        <v>2130</v>
      </c>
      <c r="J369" s="0" t="n">
        <v>2238</v>
      </c>
      <c r="K369" s="0" t="n">
        <v>7.53</v>
      </c>
      <c r="L369" s="0" t="n">
        <v>345</v>
      </c>
      <c r="M369" s="0" t="n">
        <v>1173</v>
      </c>
      <c r="N369" s="0" t="n">
        <v>6310</v>
      </c>
      <c r="P369" s="0" t="n">
        <v>3</v>
      </c>
      <c r="Q369" s="0" t="n">
        <v>3.78</v>
      </c>
      <c r="R369" s="0" t="n">
        <v>43.52</v>
      </c>
      <c r="S369" s="0" t="n">
        <v>11.8</v>
      </c>
      <c r="T369" s="0" t="n">
        <v>3.6</v>
      </c>
    </row>
    <row r="370" customFormat="false" ht="15.6" hidden="false" customHeight="false" outlineLevel="0" collapsed="false">
      <c r="A370" s="0" t="n">
        <v>960</v>
      </c>
      <c r="B370" s="0" t="n">
        <v>0.384</v>
      </c>
      <c r="C370" s="0" t="n">
        <v>2292</v>
      </c>
      <c r="D370" s="0" t="n">
        <v>6417.6</v>
      </c>
      <c r="E370" s="0" t="n">
        <v>6160.896</v>
      </c>
      <c r="F370" s="0" t="n">
        <v>0.2738176</v>
      </c>
      <c r="G370" s="0" t="n">
        <v>38</v>
      </c>
      <c r="I370" s="0" t="n">
        <v>2089</v>
      </c>
      <c r="J370" s="0" t="n">
        <v>2092</v>
      </c>
      <c r="K370" s="0" t="n">
        <v>7.45</v>
      </c>
      <c r="L370" s="0" t="n">
        <v>404</v>
      </c>
      <c r="M370" s="0" t="n">
        <v>1373.6</v>
      </c>
      <c r="N370" s="0" t="n">
        <v>6090</v>
      </c>
      <c r="P370" s="0" t="n">
        <v>0.5</v>
      </c>
      <c r="Q370" s="0" t="n">
        <v>3.82</v>
      </c>
      <c r="R370" s="0" t="n">
        <v>43.65</v>
      </c>
      <c r="S370" s="0" t="n">
        <v>8</v>
      </c>
      <c r="T370" s="0" t="n">
        <v>2.5</v>
      </c>
    </row>
    <row r="371" customFormat="false" ht="15.6" hidden="false" customHeight="false" outlineLevel="0" collapsed="false">
      <c r="A371" s="0" t="n">
        <v>960</v>
      </c>
      <c r="B371" s="0" t="n">
        <v>0.384</v>
      </c>
      <c r="C371" s="0" t="n">
        <v>2264</v>
      </c>
      <c r="D371" s="0" t="n">
        <v>6339.2</v>
      </c>
      <c r="E371" s="0" t="n">
        <v>6085.632</v>
      </c>
      <c r="F371" s="0" t="n">
        <v>0.270472533333333</v>
      </c>
      <c r="G371" s="0" t="n">
        <v>38</v>
      </c>
      <c r="I371" s="0" t="n">
        <v>1902</v>
      </c>
      <c r="J371" s="0" t="n">
        <v>2161</v>
      </c>
      <c r="K371" s="0" t="n">
        <v>7.43</v>
      </c>
      <c r="L371" s="0" t="n">
        <v>440</v>
      </c>
      <c r="M371" s="0" t="n">
        <v>1496</v>
      </c>
      <c r="N371" s="0" t="n">
        <v>5830</v>
      </c>
      <c r="P371" s="0" t="n">
        <v>1.5</v>
      </c>
      <c r="Q371" s="0" t="n">
        <v>4.12</v>
      </c>
      <c r="R371" s="0" t="n">
        <v>42.16</v>
      </c>
      <c r="S371" s="0" t="n">
        <v>6.2</v>
      </c>
      <c r="T371" s="0" t="n">
        <v>2.3</v>
      </c>
    </row>
    <row r="372" customFormat="false" ht="15.6" hidden="false" customHeight="false" outlineLevel="0" collapsed="false">
      <c r="A372" s="0" t="n">
        <v>960</v>
      </c>
      <c r="B372" s="0" t="n">
        <v>0.384</v>
      </c>
      <c r="C372" s="0" t="n">
        <v>2162</v>
      </c>
      <c r="D372" s="0" t="n">
        <v>6053.6</v>
      </c>
      <c r="E372" s="0" t="n">
        <v>5811.456</v>
      </c>
      <c r="F372" s="0" t="n">
        <v>0.258286933333333</v>
      </c>
      <c r="G372" s="0" t="n">
        <v>38</v>
      </c>
      <c r="I372" s="0" t="n">
        <v>1979</v>
      </c>
      <c r="J372" s="0" t="n">
        <v>2117</v>
      </c>
      <c r="K372" s="0" t="n">
        <v>7.5</v>
      </c>
      <c r="L372" s="0" t="n">
        <v>475</v>
      </c>
      <c r="M372" s="0" t="n">
        <v>1615</v>
      </c>
      <c r="N372" s="0" t="n">
        <v>5780</v>
      </c>
      <c r="P372" s="0" t="n">
        <v>0.5</v>
      </c>
      <c r="Q372" s="0" t="n">
        <v>3.98</v>
      </c>
      <c r="R372" s="0" t="n">
        <v>42.88</v>
      </c>
      <c r="S372" s="0" t="n">
        <v>10.2</v>
      </c>
      <c r="T372" s="0" t="n">
        <v>2.3</v>
      </c>
    </row>
    <row r="373" customFormat="false" ht="15.6" hidden="false" customHeight="false" outlineLevel="0" collapsed="false">
      <c r="A373" s="0" t="n">
        <v>960</v>
      </c>
      <c r="B373" s="0" t="n">
        <v>0.384</v>
      </c>
      <c r="C373" s="0" t="n">
        <v>2443</v>
      </c>
      <c r="D373" s="0" t="n">
        <v>6840.4</v>
      </c>
      <c r="E373" s="0" t="n">
        <v>6566.784</v>
      </c>
      <c r="F373" s="0" t="n">
        <v>0.291857066666667</v>
      </c>
      <c r="G373" s="0" t="n">
        <v>38</v>
      </c>
      <c r="I373" s="0" t="n">
        <v>1791</v>
      </c>
      <c r="J373" s="0" t="n">
        <v>1797</v>
      </c>
      <c r="K373" s="0" t="n">
        <v>7.65</v>
      </c>
      <c r="L373" s="0" t="n">
        <v>518</v>
      </c>
      <c r="M373" s="0" t="n">
        <v>1761.2</v>
      </c>
      <c r="N373" s="0" t="n">
        <v>5500</v>
      </c>
      <c r="P373" s="0" t="n">
        <v>0.1</v>
      </c>
      <c r="Q373" s="0" t="n">
        <v>5.82</v>
      </c>
      <c r="R373" s="0" t="n">
        <v>42.42</v>
      </c>
      <c r="S373" s="0" t="n">
        <v>7</v>
      </c>
      <c r="T373" s="0" t="n">
        <v>3.2</v>
      </c>
    </row>
    <row r="374" customFormat="false" ht="15.6" hidden="false" customHeight="false" outlineLevel="0" collapsed="false">
      <c r="A374" s="0" t="n">
        <v>960</v>
      </c>
      <c r="B374" s="0" t="n">
        <v>0.384</v>
      </c>
      <c r="C374" s="0" t="n">
        <v>2567</v>
      </c>
      <c r="D374" s="0" t="n">
        <v>7187.6</v>
      </c>
      <c r="E374" s="0" t="n">
        <v>6900.096</v>
      </c>
      <c r="F374" s="0" t="n">
        <v>0.306670933333333</v>
      </c>
      <c r="G374" s="0" t="n">
        <v>38</v>
      </c>
      <c r="I374" s="0" t="n">
        <v>1552</v>
      </c>
      <c r="J374" s="0" t="n">
        <v>1543</v>
      </c>
      <c r="K374" s="0" t="n">
        <v>7.89</v>
      </c>
      <c r="L374" s="0" t="n">
        <v>546</v>
      </c>
      <c r="M374" s="0" t="n">
        <v>1856.4</v>
      </c>
      <c r="N374" s="0" t="n">
        <v>5550</v>
      </c>
      <c r="P374" s="0" t="n">
        <v>0.8</v>
      </c>
      <c r="Q374" s="0" t="n">
        <v>6.21</v>
      </c>
      <c r="R374" s="0" t="n">
        <v>43.6</v>
      </c>
      <c r="S374" s="0" t="n">
        <v>11</v>
      </c>
      <c r="T374" s="0" t="n">
        <v>3</v>
      </c>
    </row>
    <row r="375" customFormat="false" ht="15.6" hidden="false" customHeight="false" outlineLevel="0" collapsed="false">
      <c r="A375" s="0" t="n">
        <v>960</v>
      </c>
      <c r="B375" s="0" t="n">
        <v>0.384</v>
      </c>
      <c r="C375" s="0" t="n">
        <v>2615</v>
      </c>
      <c r="D375" s="0" t="n">
        <v>7322</v>
      </c>
      <c r="E375" s="0" t="n">
        <v>7029.12</v>
      </c>
      <c r="F375" s="0" t="n">
        <v>0.312405333333333</v>
      </c>
      <c r="G375" s="0" t="n">
        <v>38</v>
      </c>
      <c r="I375" s="0" t="n">
        <v>1709</v>
      </c>
      <c r="J375" s="0" t="n">
        <v>1682</v>
      </c>
      <c r="K375" s="0" t="n">
        <v>7.49</v>
      </c>
      <c r="L375" s="0" t="n">
        <v>580</v>
      </c>
      <c r="M375" s="0" t="n">
        <v>1972</v>
      </c>
      <c r="N375" s="0" t="n">
        <v>5490</v>
      </c>
      <c r="P375" s="0" t="n">
        <v>0.2</v>
      </c>
      <c r="Q375" s="0" t="n">
        <v>4.61</v>
      </c>
      <c r="R375" s="0" t="n">
        <v>44</v>
      </c>
      <c r="S375" s="0" t="n">
        <v>10</v>
      </c>
      <c r="T375" s="0" t="n">
        <v>3.4</v>
      </c>
    </row>
    <row r="376" customFormat="false" ht="15.6" hidden="false" customHeight="false" outlineLevel="0" collapsed="false">
      <c r="A376" s="0" t="n">
        <v>960</v>
      </c>
      <c r="B376" s="0" t="n">
        <v>0.384</v>
      </c>
      <c r="C376" s="0" t="n">
        <v>2404</v>
      </c>
      <c r="D376" s="0" t="n">
        <v>6731.2</v>
      </c>
      <c r="E376" s="0" t="n">
        <v>6461.952</v>
      </c>
      <c r="F376" s="0" t="n">
        <v>0.287197866666667</v>
      </c>
      <c r="G376" s="0" t="n">
        <v>38</v>
      </c>
      <c r="I376" s="0" t="n">
        <v>1639</v>
      </c>
      <c r="J376" s="0" t="n">
        <v>1623</v>
      </c>
      <c r="K376" s="0" t="n">
        <v>7.5</v>
      </c>
      <c r="L376" s="0" t="n">
        <v>540</v>
      </c>
      <c r="M376" s="0" t="n">
        <v>1836</v>
      </c>
      <c r="N376" s="0" t="n">
        <v>5610</v>
      </c>
      <c r="P376" s="0" t="n">
        <v>0.6</v>
      </c>
      <c r="Q376" s="0" t="n">
        <v>4.88</v>
      </c>
      <c r="R376" s="0" t="n">
        <v>43.71</v>
      </c>
      <c r="S376" s="0" t="n">
        <v>8.1</v>
      </c>
      <c r="T376" s="0" t="n">
        <v>1.9</v>
      </c>
    </row>
    <row r="377" customFormat="false" ht="15.6" hidden="false" customHeight="false" outlineLevel="0" collapsed="false">
      <c r="A377" s="0" t="n">
        <v>960</v>
      </c>
      <c r="B377" s="0" t="n">
        <v>0.384</v>
      </c>
      <c r="C377" s="0" t="n">
        <v>2461</v>
      </c>
      <c r="D377" s="0" t="n">
        <v>6890.8</v>
      </c>
      <c r="E377" s="0" t="n">
        <v>6615.168</v>
      </c>
      <c r="F377" s="0" t="n">
        <v>0.294007466666667</v>
      </c>
      <c r="G377" s="0" t="n">
        <v>38</v>
      </c>
      <c r="I377" s="0" t="n">
        <v>1522</v>
      </c>
      <c r="J377" s="0" t="n">
        <v>1539</v>
      </c>
      <c r="K377" s="0" t="n">
        <v>7.36</v>
      </c>
      <c r="L377" s="0" t="n">
        <v>576</v>
      </c>
      <c r="M377" s="0" t="n">
        <v>1958.4</v>
      </c>
      <c r="N377" s="0" t="n">
        <v>5950</v>
      </c>
      <c r="P377" s="0" t="n">
        <v>0.6</v>
      </c>
      <c r="Q377" s="0" t="n">
        <v>4.58</v>
      </c>
      <c r="R377" s="0" t="n">
        <v>43.38</v>
      </c>
      <c r="S377" s="0" t="n">
        <v>8.8</v>
      </c>
      <c r="T377" s="0" t="n">
        <v>1.5</v>
      </c>
    </row>
    <row r="378" customFormat="false" ht="15.6" hidden="false" customHeight="false" outlineLevel="0" collapsed="false">
      <c r="A378" s="0" t="n">
        <v>960</v>
      </c>
      <c r="B378" s="0" t="n">
        <v>0.384</v>
      </c>
      <c r="C378" s="0" t="n">
        <v>2453</v>
      </c>
      <c r="D378" s="0" t="n">
        <v>6868.4</v>
      </c>
      <c r="E378" s="0" t="n">
        <v>6593.664</v>
      </c>
      <c r="F378" s="0" t="n">
        <v>0.293051733333333</v>
      </c>
      <c r="G378" s="0" t="n">
        <v>38</v>
      </c>
      <c r="I378" s="0" t="n">
        <v>1435</v>
      </c>
      <c r="J378" s="0" t="n">
        <v>1356</v>
      </c>
      <c r="K378" s="0" t="n">
        <v>7.27</v>
      </c>
      <c r="L378" s="0" t="n">
        <v>583</v>
      </c>
      <c r="M378" s="0" t="n">
        <v>1982.2</v>
      </c>
      <c r="N378" s="0" t="n">
        <v>5610</v>
      </c>
      <c r="P378" s="0" t="n">
        <v>0.1</v>
      </c>
      <c r="Q378" s="0" t="n">
        <v>4.2</v>
      </c>
      <c r="R378" s="0" t="n">
        <v>39.6</v>
      </c>
      <c r="S378" s="0" t="n">
        <v>8.3</v>
      </c>
      <c r="T378" s="0" t="n">
        <v>0.9</v>
      </c>
    </row>
    <row r="379" customFormat="false" ht="15.6" hidden="false" customHeight="false" outlineLevel="0" collapsed="false">
      <c r="A379" s="0" t="n">
        <v>960</v>
      </c>
      <c r="B379" s="0" t="n">
        <v>0.384</v>
      </c>
      <c r="C379" s="0" t="n">
        <v>2569</v>
      </c>
      <c r="D379" s="0" t="n">
        <v>7193.2</v>
      </c>
      <c r="E379" s="0" t="n">
        <v>6905.472</v>
      </c>
      <c r="F379" s="0" t="n">
        <v>0.306909866666667</v>
      </c>
      <c r="G379" s="0" t="n">
        <v>38</v>
      </c>
      <c r="I379" s="0" t="n">
        <v>1508</v>
      </c>
      <c r="J379" s="0" t="n">
        <v>1433</v>
      </c>
      <c r="K379" s="0" t="n">
        <v>7.2</v>
      </c>
      <c r="L379" s="0" t="n">
        <v>605</v>
      </c>
      <c r="M379" s="0" t="n">
        <v>2057</v>
      </c>
      <c r="N379" s="0" t="n">
        <v>5250</v>
      </c>
      <c r="P379" s="0" t="n">
        <v>0.1</v>
      </c>
      <c r="Q379" s="0" t="n">
        <v>3.94</v>
      </c>
      <c r="R379" s="0" t="n">
        <v>49.02</v>
      </c>
      <c r="S379" s="0" t="n">
        <v>8.4</v>
      </c>
      <c r="T379" s="0" t="n">
        <v>1.8</v>
      </c>
    </row>
    <row r="380" customFormat="false" ht="15.6" hidden="false" customHeight="false" outlineLevel="0" collapsed="false">
      <c r="A380" s="0" t="n">
        <v>960</v>
      </c>
      <c r="B380" s="0" t="n">
        <v>0.384</v>
      </c>
      <c r="C380" s="0" t="n">
        <v>2505</v>
      </c>
      <c r="D380" s="0" t="n">
        <v>7014</v>
      </c>
      <c r="E380" s="0" t="n">
        <v>6733.44</v>
      </c>
      <c r="F380" s="0" t="n">
        <v>0.299264</v>
      </c>
      <c r="G380" s="0" t="n">
        <v>38</v>
      </c>
      <c r="I380" s="0" t="n">
        <v>1387</v>
      </c>
      <c r="J380" s="0" t="n">
        <v>1308</v>
      </c>
      <c r="K380" s="0" t="n">
        <v>7.36</v>
      </c>
      <c r="L380" s="0" t="n">
        <v>612</v>
      </c>
      <c r="M380" s="0" t="n">
        <v>2080.8</v>
      </c>
      <c r="N380" s="0" t="n">
        <v>5670</v>
      </c>
      <c r="P380" s="0" t="n">
        <v>0.2</v>
      </c>
      <c r="Q380" s="0" t="n">
        <v>3.44</v>
      </c>
      <c r="R380" s="0" t="n">
        <v>49.12</v>
      </c>
      <c r="S380" s="0" t="n">
        <v>10</v>
      </c>
      <c r="T380" s="0" t="n">
        <v>2.2</v>
      </c>
    </row>
    <row r="381" customFormat="false" ht="15.6" hidden="false" customHeight="false" outlineLevel="0" collapsed="false">
      <c r="A381" s="0" t="n">
        <v>960</v>
      </c>
      <c r="B381" s="0" t="n">
        <v>0.384</v>
      </c>
      <c r="C381" s="0" t="n">
        <v>2900</v>
      </c>
      <c r="D381" s="0" t="n">
        <v>8120</v>
      </c>
      <c r="E381" s="0" t="n">
        <v>7795.2</v>
      </c>
      <c r="F381" s="0" t="n">
        <v>0.346453333333333</v>
      </c>
      <c r="G381" s="0" t="n">
        <v>38</v>
      </c>
      <c r="I381" s="0" t="n">
        <v>1421</v>
      </c>
      <c r="J381" s="0" t="n">
        <v>1356</v>
      </c>
      <c r="K381" s="0" t="n">
        <v>7.28</v>
      </c>
      <c r="L381" s="0" t="n">
        <v>653</v>
      </c>
      <c r="M381" s="0" t="n">
        <v>2220.2</v>
      </c>
      <c r="N381" s="0" t="n">
        <v>5580</v>
      </c>
      <c r="P381" s="0" t="n">
        <v>0.1</v>
      </c>
      <c r="Q381" s="0" t="n">
        <v>3.52</v>
      </c>
      <c r="R381" s="0" t="n">
        <v>48.76</v>
      </c>
      <c r="S381" s="0" t="n">
        <v>8.2</v>
      </c>
      <c r="T381" s="0" t="n">
        <v>0.7</v>
      </c>
    </row>
    <row r="382" customFormat="false" ht="15.6" hidden="false" customHeight="false" outlineLevel="0" collapsed="false">
      <c r="A382" s="0" t="n">
        <v>960</v>
      </c>
      <c r="B382" s="0" t="n">
        <v>0.384</v>
      </c>
      <c r="C382" s="0" t="n">
        <v>3153</v>
      </c>
      <c r="D382" s="0" t="n">
        <v>8828.4</v>
      </c>
      <c r="E382" s="0" t="n">
        <v>8475.264</v>
      </c>
      <c r="F382" s="0" t="n">
        <v>0.3766784</v>
      </c>
      <c r="G382" s="0" t="n">
        <v>38</v>
      </c>
      <c r="I382" s="0" t="n">
        <v>1303</v>
      </c>
      <c r="J382" s="0" t="n">
        <v>1097</v>
      </c>
      <c r="K382" s="0" t="n">
        <v>7.41</v>
      </c>
      <c r="L382" s="0" t="n">
        <v>680</v>
      </c>
      <c r="M382" s="0" t="n">
        <v>2312</v>
      </c>
      <c r="N382" s="0" t="n">
        <v>5670</v>
      </c>
      <c r="P382" s="0" t="n">
        <v>0.6</v>
      </c>
      <c r="Q382" s="0" t="n">
        <v>4.02</v>
      </c>
      <c r="R382" s="0" t="n">
        <v>45.66</v>
      </c>
      <c r="S382" s="0" t="n">
        <v>14.1</v>
      </c>
      <c r="T382" s="0" t="n">
        <v>0.7</v>
      </c>
    </row>
    <row r="383" customFormat="false" ht="15.6" hidden="false" customHeight="false" outlineLevel="0" collapsed="false">
      <c r="A383" s="0" t="n">
        <v>960</v>
      </c>
      <c r="B383" s="0" t="n">
        <v>0.384</v>
      </c>
      <c r="C383" s="0" t="n">
        <v>3128</v>
      </c>
      <c r="D383" s="0" t="n">
        <v>8758.4</v>
      </c>
      <c r="E383" s="0" t="n">
        <v>8408.064</v>
      </c>
      <c r="F383" s="0" t="n">
        <v>0.373691733333333</v>
      </c>
      <c r="G383" s="0" t="n">
        <v>37</v>
      </c>
      <c r="I383" s="0" t="n">
        <v>1365</v>
      </c>
      <c r="J383" s="0" t="n">
        <v>1104</v>
      </c>
      <c r="K383" s="0" t="n">
        <v>7.32</v>
      </c>
      <c r="L383" s="0" t="n">
        <v>728</v>
      </c>
      <c r="M383" s="0" t="n">
        <v>2475.2</v>
      </c>
      <c r="N383" s="0" t="n">
        <v>5360</v>
      </c>
      <c r="P383" s="0" t="n">
        <v>1.5</v>
      </c>
      <c r="Q383" s="0" t="n">
        <v>3.48</v>
      </c>
      <c r="R383" s="0" t="n">
        <v>54.2</v>
      </c>
      <c r="S383" s="0" t="n">
        <v>11</v>
      </c>
      <c r="T383" s="0" t="n">
        <v>2.8</v>
      </c>
    </row>
    <row r="384" customFormat="false" ht="15.6" hidden="false" customHeight="false" outlineLevel="0" collapsed="false">
      <c r="A384" s="0" t="n">
        <v>960</v>
      </c>
      <c r="B384" s="0" t="n">
        <v>0.384</v>
      </c>
      <c r="C384" s="0" t="n">
        <v>3182</v>
      </c>
      <c r="D384" s="0" t="n">
        <v>8909.6</v>
      </c>
      <c r="E384" s="0" t="n">
        <v>8553.216</v>
      </c>
      <c r="F384" s="0" t="n">
        <v>0.380142933333333</v>
      </c>
      <c r="G384" s="0" t="n">
        <v>38</v>
      </c>
      <c r="I384" s="0" t="n">
        <v>1062</v>
      </c>
      <c r="J384" s="0" t="n">
        <v>1072</v>
      </c>
      <c r="K384" s="0" t="n">
        <v>7.35</v>
      </c>
      <c r="L384" s="0" t="n">
        <v>751</v>
      </c>
      <c r="M384" s="0" t="n">
        <v>2553.4</v>
      </c>
      <c r="N384" s="0" t="n">
        <v>5260</v>
      </c>
      <c r="P384" s="0" t="n">
        <v>1.2</v>
      </c>
      <c r="Q384" s="0" t="n">
        <v>5.07</v>
      </c>
      <c r="R384" s="0" t="n">
        <v>47.55</v>
      </c>
      <c r="S384" s="0" t="n">
        <v>12</v>
      </c>
      <c r="T384" s="0" t="n">
        <v>2.6</v>
      </c>
    </row>
    <row r="385" customFormat="false" ht="15.6" hidden="false" customHeight="false" outlineLevel="0" collapsed="false">
      <c r="A385" s="0" t="n">
        <v>960</v>
      </c>
      <c r="B385" s="0" t="n">
        <v>0.384</v>
      </c>
      <c r="C385" s="0" t="n">
        <v>3360</v>
      </c>
      <c r="D385" s="0" t="n">
        <v>9408</v>
      </c>
      <c r="E385" s="0" t="n">
        <v>9031.68</v>
      </c>
      <c r="F385" s="0" t="n">
        <v>0.401408</v>
      </c>
      <c r="G385" s="0" t="n">
        <v>37</v>
      </c>
      <c r="I385" s="0" t="n">
        <v>1048</v>
      </c>
      <c r="J385" s="0" t="n">
        <v>1027</v>
      </c>
      <c r="K385" s="0" t="n">
        <v>7.2</v>
      </c>
      <c r="L385" s="0" t="n">
        <v>782</v>
      </c>
      <c r="M385" s="0" t="n">
        <v>2502.4</v>
      </c>
      <c r="N385" s="0" t="n">
        <v>5480</v>
      </c>
      <c r="P385" s="0" t="n">
        <v>1.8</v>
      </c>
      <c r="Q385" s="0" t="n">
        <v>4.68</v>
      </c>
      <c r="R385" s="0" t="n">
        <v>46.33</v>
      </c>
      <c r="S385" s="0" t="n">
        <v>14.2</v>
      </c>
      <c r="T385" s="0" t="n">
        <v>1.5</v>
      </c>
    </row>
    <row r="386" customFormat="false" ht="15.6" hidden="false" customHeight="false" outlineLevel="0" collapsed="false">
      <c r="A386" s="0" t="n">
        <v>1200</v>
      </c>
      <c r="B386" s="0" t="n">
        <v>0.48</v>
      </c>
      <c r="C386" s="0" t="n">
        <v>2759</v>
      </c>
      <c r="D386" s="0" t="n">
        <v>7725.2</v>
      </c>
      <c r="E386" s="0" t="n">
        <v>9270.24</v>
      </c>
      <c r="F386" s="0" t="n">
        <v>0.412010666666667</v>
      </c>
      <c r="G386" s="0" t="n">
        <v>38</v>
      </c>
      <c r="I386" s="0" t="n">
        <v>1018</v>
      </c>
      <c r="J386" s="0" t="n">
        <v>1088</v>
      </c>
      <c r="K386" s="0" t="n">
        <v>7.21</v>
      </c>
      <c r="L386" s="0" t="n">
        <v>698</v>
      </c>
      <c r="M386" s="0" t="n">
        <v>2233.6</v>
      </c>
      <c r="N386" s="0" t="n">
        <v>5250</v>
      </c>
      <c r="P386" s="0" t="n">
        <v>0.5</v>
      </c>
      <c r="Q386" s="0" t="n">
        <v>4.12</v>
      </c>
      <c r="R386" s="0" t="n">
        <v>43.28</v>
      </c>
      <c r="S386" s="0" t="n">
        <v>9.6</v>
      </c>
      <c r="T386" s="0" t="n">
        <v>1.9</v>
      </c>
    </row>
    <row r="387" customFormat="false" ht="15.6" hidden="false" customHeight="false" outlineLevel="0" collapsed="false">
      <c r="A387" s="0" t="n">
        <v>1440</v>
      </c>
      <c r="B387" s="0" t="n">
        <v>0.576</v>
      </c>
      <c r="C387" s="0" t="n">
        <v>2474</v>
      </c>
      <c r="D387" s="0" t="n">
        <v>6927.2</v>
      </c>
      <c r="E387" s="0" t="n">
        <v>9975.168</v>
      </c>
      <c r="F387" s="0" t="n">
        <v>0.4433408</v>
      </c>
      <c r="G387" s="0" t="n">
        <v>38</v>
      </c>
      <c r="I387" s="0" t="n">
        <v>1036</v>
      </c>
      <c r="J387" s="0" t="n">
        <v>1047</v>
      </c>
      <c r="K387" s="0" t="n">
        <v>7.17</v>
      </c>
      <c r="L387" s="0" t="n">
        <v>636</v>
      </c>
      <c r="M387" s="0" t="n">
        <v>2035.2</v>
      </c>
      <c r="N387" s="0" t="n">
        <v>4750</v>
      </c>
      <c r="P387" s="0" t="n">
        <v>2.5</v>
      </c>
      <c r="Q387" s="0" t="n">
        <v>4.22</v>
      </c>
      <c r="R387" s="0" t="n">
        <v>39.37</v>
      </c>
      <c r="S387" s="0" t="n">
        <v>14.1</v>
      </c>
      <c r="T387" s="0" t="n">
        <v>1.9</v>
      </c>
    </row>
    <row r="388" customFormat="false" ht="15.6" hidden="false" customHeight="false" outlineLevel="0" collapsed="false">
      <c r="A388" s="0" t="n">
        <v>1680</v>
      </c>
      <c r="B388" s="0" t="n">
        <v>0.672</v>
      </c>
      <c r="C388" s="0" t="n">
        <v>1975</v>
      </c>
      <c r="D388" s="0" t="n">
        <v>5530</v>
      </c>
      <c r="E388" s="0" t="n">
        <v>9290.4</v>
      </c>
      <c r="F388" s="0" t="n">
        <v>0.412906666666667</v>
      </c>
      <c r="G388" s="0" t="n">
        <v>38</v>
      </c>
      <c r="I388" s="0" t="n">
        <v>1177</v>
      </c>
      <c r="J388" s="0" t="n">
        <v>1489</v>
      </c>
      <c r="K388" s="0" t="n">
        <v>7.38</v>
      </c>
      <c r="L388" s="0" t="n">
        <v>519</v>
      </c>
      <c r="M388" s="0" t="n">
        <v>1660.8</v>
      </c>
      <c r="N388" s="0" t="n">
        <v>3460</v>
      </c>
      <c r="P388" s="0" t="n">
        <v>4</v>
      </c>
      <c r="Q388" s="0" t="n">
        <v>4.87</v>
      </c>
      <c r="R388" s="0" t="n">
        <v>42.6</v>
      </c>
      <c r="S388" s="0" t="n">
        <v>21.6</v>
      </c>
      <c r="T388" s="0" t="n">
        <v>2.1</v>
      </c>
    </row>
    <row r="389" customFormat="false" ht="15.6" hidden="false" customHeight="false" outlineLevel="0" collapsed="false">
      <c r="A389" s="0" t="n">
        <v>1680</v>
      </c>
      <c r="B389" s="0" t="n">
        <v>0.672</v>
      </c>
      <c r="C389" s="0" t="n">
        <v>1986</v>
      </c>
      <c r="D389" s="0" t="n">
        <v>5560.8</v>
      </c>
      <c r="E389" s="0" t="n">
        <v>9342.144</v>
      </c>
      <c r="F389" s="0" t="n">
        <v>0.4152064</v>
      </c>
      <c r="G389" s="0" t="n">
        <v>38</v>
      </c>
      <c r="I389" s="0" t="n">
        <v>1300</v>
      </c>
      <c r="J389" s="0" t="n">
        <v>1619</v>
      </c>
      <c r="K389" s="0" t="n">
        <v>7.29</v>
      </c>
      <c r="L389" s="0" t="n">
        <v>503</v>
      </c>
      <c r="M389" s="0" t="n">
        <v>1609.6</v>
      </c>
      <c r="N389" s="0" t="n">
        <v>4840</v>
      </c>
      <c r="P389" s="0" t="n">
        <v>0.6</v>
      </c>
      <c r="Q389" s="0" t="n">
        <v>3.06</v>
      </c>
      <c r="R389" s="0" t="n">
        <v>35.1</v>
      </c>
      <c r="S389" s="0" t="n">
        <v>18.6</v>
      </c>
      <c r="T389" s="0" t="n">
        <v>3.3</v>
      </c>
    </row>
    <row r="390" customFormat="false" ht="15.6" hidden="false" customHeight="false" outlineLevel="0" collapsed="false">
      <c r="A390" s="0" t="n">
        <v>1680</v>
      </c>
      <c r="B390" s="0" t="n">
        <v>0.672</v>
      </c>
      <c r="C390" s="0" t="n">
        <v>2020</v>
      </c>
      <c r="D390" s="0" t="n">
        <v>5656</v>
      </c>
      <c r="E390" s="0" t="n">
        <v>9502.08</v>
      </c>
      <c r="F390" s="0" t="n">
        <v>0.422314666666667</v>
      </c>
      <c r="G390" s="0" t="n">
        <v>38</v>
      </c>
      <c r="I390" s="0" t="n">
        <v>1227</v>
      </c>
      <c r="J390" s="0" t="n">
        <v>1331</v>
      </c>
      <c r="K390" s="0" t="n">
        <v>7.13</v>
      </c>
      <c r="L390" s="0" t="n">
        <v>515</v>
      </c>
      <c r="M390" s="0" t="n">
        <v>1648</v>
      </c>
      <c r="N390" s="0" t="n">
        <v>4750</v>
      </c>
      <c r="P390" s="0" t="n">
        <v>0.5</v>
      </c>
      <c r="Q390" s="0" t="n">
        <v>2.71</v>
      </c>
      <c r="R390" s="0" t="n">
        <v>35.22</v>
      </c>
      <c r="S390" s="0" t="n">
        <v>20.2</v>
      </c>
      <c r="T390" s="0" t="n">
        <v>3.5</v>
      </c>
    </row>
    <row r="391" customFormat="false" ht="15.6" hidden="false" customHeight="false" outlineLevel="0" collapsed="false">
      <c r="A391" s="0" t="n">
        <v>1900</v>
      </c>
      <c r="B391" s="0" t="n">
        <v>0.76</v>
      </c>
      <c r="C391" s="0" t="n">
        <v>1924</v>
      </c>
      <c r="D391" s="0" t="n">
        <v>5387.2</v>
      </c>
      <c r="E391" s="0" t="n">
        <v>10235.68</v>
      </c>
      <c r="F391" s="0" t="n">
        <v>0.454919111111111</v>
      </c>
      <c r="G391" s="0" t="n">
        <v>38</v>
      </c>
      <c r="I391" s="0" t="n">
        <v>1594</v>
      </c>
      <c r="J391" s="0" t="n">
        <v>1641</v>
      </c>
      <c r="K391" s="0" t="n">
        <v>7.25</v>
      </c>
      <c r="L391" s="0" t="n">
        <v>510</v>
      </c>
      <c r="M391" s="0" t="n">
        <v>1632</v>
      </c>
      <c r="N391" s="0" t="n">
        <v>4790</v>
      </c>
      <c r="P391" s="0" t="n">
        <v>0.2</v>
      </c>
      <c r="Q391" s="0" t="n">
        <v>2.86</v>
      </c>
      <c r="R391" s="0" t="n">
        <v>35.96</v>
      </c>
      <c r="S391" s="0" t="n">
        <v>26</v>
      </c>
      <c r="T391" s="0" t="n">
        <v>3.6</v>
      </c>
    </row>
    <row r="392" customFormat="false" ht="15.6" hidden="false" customHeight="false" outlineLevel="0" collapsed="false">
      <c r="A392" s="0" t="n">
        <v>1800</v>
      </c>
      <c r="B392" s="0" t="n">
        <v>0.72</v>
      </c>
      <c r="C392" s="0" t="n">
        <v>2084</v>
      </c>
      <c r="D392" s="0" t="n">
        <v>5835.2</v>
      </c>
      <c r="E392" s="0" t="n">
        <v>10503.36</v>
      </c>
      <c r="F392" s="0" t="n">
        <v>0.466816</v>
      </c>
      <c r="G392" s="0" t="n">
        <v>36</v>
      </c>
      <c r="I392" s="0" t="n">
        <v>1570</v>
      </c>
      <c r="J392" s="0" t="n">
        <v>1566</v>
      </c>
      <c r="K392" s="0" t="n">
        <v>7.32</v>
      </c>
      <c r="L392" s="0" t="n">
        <v>515</v>
      </c>
      <c r="M392" s="0" t="n">
        <v>1648</v>
      </c>
      <c r="N392" s="0" t="n">
        <v>5280</v>
      </c>
      <c r="P392" s="0" t="n">
        <v>2</v>
      </c>
      <c r="Q392" s="0" t="n">
        <v>2.79</v>
      </c>
      <c r="R392" s="0" t="n">
        <v>37.6</v>
      </c>
      <c r="S392" s="0" t="n">
        <v>18.6</v>
      </c>
      <c r="T392" s="0" t="n">
        <v>1.7</v>
      </c>
    </row>
    <row r="393" customFormat="false" ht="15.6" hidden="false" customHeight="false" outlineLevel="0" collapsed="false">
      <c r="A393" s="0" t="n">
        <v>1800</v>
      </c>
      <c r="B393" s="0" t="n">
        <v>0.72</v>
      </c>
      <c r="C393" s="0" t="n">
        <v>2145</v>
      </c>
      <c r="D393" s="0" t="n">
        <v>6006</v>
      </c>
      <c r="E393" s="0" t="n">
        <v>10810.8</v>
      </c>
      <c r="F393" s="0" t="n">
        <v>0.48048</v>
      </c>
      <c r="G393" s="0" t="n">
        <v>38</v>
      </c>
      <c r="I393" s="0" t="n">
        <v>1557</v>
      </c>
      <c r="J393" s="0" t="n">
        <v>1529</v>
      </c>
      <c r="K393" s="0" t="n">
        <v>7.32</v>
      </c>
      <c r="L393" s="0" t="n">
        <v>507</v>
      </c>
      <c r="M393" s="0" t="n">
        <v>1622.4</v>
      </c>
      <c r="N393" s="0" t="n">
        <v>5390</v>
      </c>
      <c r="P393" s="0" t="n">
        <v>2</v>
      </c>
      <c r="Q393" s="0" t="n">
        <v>3.13</v>
      </c>
      <c r="R393" s="0" t="n">
        <v>41.27</v>
      </c>
      <c r="S393" s="0" t="n">
        <v>17.8</v>
      </c>
      <c r="T393" s="0" t="n">
        <v>1</v>
      </c>
    </row>
    <row r="394" customFormat="false" ht="15.6" hidden="false" customHeight="false" outlineLevel="0" collapsed="false">
      <c r="A394" s="0" t="n">
        <v>1800</v>
      </c>
      <c r="B394" s="0" t="n">
        <v>0.72</v>
      </c>
      <c r="C394" s="0" t="n">
        <v>2043</v>
      </c>
      <c r="D394" s="0" t="n">
        <v>5924.7</v>
      </c>
      <c r="E394" s="0" t="n">
        <v>10664.46</v>
      </c>
      <c r="F394" s="0" t="n">
        <v>0.473976</v>
      </c>
      <c r="G394" s="0" t="n">
        <v>38</v>
      </c>
      <c r="I394" s="0" t="n">
        <v>1480</v>
      </c>
      <c r="J394" s="0" t="n">
        <v>1426</v>
      </c>
      <c r="K394" s="0" t="n">
        <v>7.27</v>
      </c>
      <c r="L394" s="0" t="n">
        <v>512</v>
      </c>
      <c r="M394" s="0" t="n">
        <v>1638.4</v>
      </c>
      <c r="N394" s="0" t="n">
        <v>5440</v>
      </c>
      <c r="P394" s="0" t="n">
        <v>3</v>
      </c>
      <c r="Q394" s="0" t="n">
        <v>3.02</v>
      </c>
      <c r="R394" s="0" t="n">
        <v>40.22</v>
      </c>
      <c r="S394" s="0" t="n">
        <v>15.3</v>
      </c>
      <c r="T394" s="0" t="n">
        <v>0.7</v>
      </c>
    </row>
    <row r="395" customFormat="false" ht="15.6" hidden="false" customHeight="false" outlineLevel="0" collapsed="false">
      <c r="A395" s="0" t="n">
        <v>1800</v>
      </c>
      <c r="B395" s="0" t="n">
        <v>0.72</v>
      </c>
      <c r="C395" s="0" t="n">
        <v>2078</v>
      </c>
      <c r="D395" s="0" t="n">
        <v>6026.2</v>
      </c>
      <c r="E395" s="0" t="n">
        <v>10847.16</v>
      </c>
      <c r="F395" s="0" t="n">
        <v>0.482096</v>
      </c>
      <c r="G395" s="0" t="n">
        <v>38</v>
      </c>
      <c r="I395" s="0" t="n">
        <v>1509</v>
      </c>
      <c r="J395" s="0" t="n">
        <v>1423</v>
      </c>
      <c r="K395" s="0" t="n">
        <v>7.6</v>
      </c>
      <c r="L395" s="0" t="n">
        <v>504</v>
      </c>
      <c r="M395" s="0" t="n">
        <v>1612.8</v>
      </c>
      <c r="N395" s="0" t="n">
        <v>5350</v>
      </c>
      <c r="P395" s="0" t="n">
        <v>3</v>
      </c>
      <c r="Q395" s="0" t="n">
        <v>2.95</v>
      </c>
      <c r="R395" s="0" t="n">
        <v>39.82</v>
      </c>
      <c r="S395" s="0" t="n">
        <v>15.2</v>
      </c>
      <c r="T395" s="0" t="n">
        <v>1.2</v>
      </c>
    </row>
    <row r="396" customFormat="false" ht="15.6" hidden="false" customHeight="false" outlineLevel="0" collapsed="false">
      <c r="A396" s="0" t="n">
        <v>2000</v>
      </c>
      <c r="B396" s="0" t="n">
        <v>0.8</v>
      </c>
      <c r="C396" s="0" t="n">
        <v>2003.10344827586</v>
      </c>
      <c r="D396" s="0" t="n">
        <v>5809</v>
      </c>
      <c r="E396" s="0" t="n">
        <v>11618</v>
      </c>
      <c r="F396" s="0" t="n">
        <v>0.516355555555556</v>
      </c>
      <c r="G396" s="0" t="n">
        <v>38</v>
      </c>
      <c r="I396" s="0" t="n">
        <v>1477</v>
      </c>
      <c r="J396" s="0" t="n">
        <v>1385</v>
      </c>
      <c r="K396" s="0" t="n">
        <v>7.59</v>
      </c>
      <c r="L396" s="0" t="n">
        <v>526</v>
      </c>
      <c r="M396" s="0" t="n">
        <v>1683.2</v>
      </c>
      <c r="N396" s="0" t="n">
        <v>5220</v>
      </c>
      <c r="P396" s="0" t="n">
        <v>4</v>
      </c>
      <c r="Q396" s="0" t="n">
        <v>3.47</v>
      </c>
      <c r="R396" s="0" t="n">
        <v>47.1</v>
      </c>
      <c r="S396" s="0" t="n">
        <v>15.2</v>
      </c>
      <c r="T396" s="0" t="n">
        <v>1.8</v>
      </c>
    </row>
    <row r="397" customFormat="false" ht="15.6" hidden="false" customHeight="false" outlineLevel="0" collapsed="false">
      <c r="A397" s="0" t="n">
        <v>2200</v>
      </c>
      <c r="B397" s="0" t="n">
        <v>0.88</v>
      </c>
      <c r="C397" s="0" t="n">
        <v>1885.86206896552</v>
      </c>
      <c r="D397" s="0" t="n">
        <v>5469</v>
      </c>
      <c r="E397" s="0" t="n">
        <v>12031.8</v>
      </c>
      <c r="F397" s="0" t="n">
        <v>0.534746666666667</v>
      </c>
      <c r="G397" s="0" t="n">
        <v>38</v>
      </c>
      <c r="I397" s="0" t="n">
        <v>1554</v>
      </c>
      <c r="J397" s="0" t="n">
        <v>1494</v>
      </c>
      <c r="K397" s="0" t="n">
        <v>7.47</v>
      </c>
      <c r="L397" s="0" t="n">
        <v>514</v>
      </c>
      <c r="M397" s="0" t="n">
        <v>1644.8</v>
      </c>
      <c r="N397" s="0" t="n">
        <v>5010</v>
      </c>
      <c r="P397" s="0" t="n">
        <v>5</v>
      </c>
      <c r="Q397" s="0" t="n">
        <v>4.39</v>
      </c>
      <c r="R397" s="0" t="n">
        <v>44.2</v>
      </c>
      <c r="S397" s="0" t="n">
        <v>18.8</v>
      </c>
      <c r="T397" s="0" t="n">
        <v>2.5</v>
      </c>
    </row>
    <row r="398" customFormat="false" ht="15.6" hidden="false" customHeight="false" outlineLevel="0" collapsed="false">
      <c r="A398" s="0" t="n">
        <v>2600</v>
      </c>
      <c r="B398" s="0" t="n">
        <v>1.04</v>
      </c>
      <c r="C398" s="0" t="n">
        <v>1810</v>
      </c>
      <c r="D398" s="0" t="n">
        <v>5249</v>
      </c>
      <c r="E398" s="0" t="n">
        <v>13647.4</v>
      </c>
      <c r="F398" s="0" t="n">
        <v>0.606551111111111</v>
      </c>
      <c r="G398" s="0" t="n">
        <v>38</v>
      </c>
      <c r="I398" s="0" t="n">
        <v>1489</v>
      </c>
      <c r="J398" s="0" t="n">
        <v>1429</v>
      </c>
      <c r="K398" s="0" t="n">
        <v>7.63</v>
      </c>
      <c r="L398" s="0" t="n">
        <v>532</v>
      </c>
      <c r="M398" s="0" t="n">
        <v>1702.4</v>
      </c>
      <c r="N398" s="0" t="n">
        <v>4990</v>
      </c>
      <c r="P398" s="0" t="n">
        <v>15</v>
      </c>
      <c r="Q398" s="0" t="n">
        <v>4.24</v>
      </c>
      <c r="R398" s="0" t="n">
        <v>35.26</v>
      </c>
      <c r="S398" s="0" t="n">
        <v>16.4</v>
      </c>
      <c r="T398" s="0" t="n">
        <v>1.4</v>
      </c>
    </row>
    <row r="399" customFormat="false" ht="15.6" hidden="false" customHeight="false" outlineLevel="0" collapsed="false">
      <c r="A399" s="0" t="n">
        <v>2600</v>
      </c>
      <c r="B399" s="0" t="n">
        <v>1.04</v>
      </c>
      <c r="C399" s="0" t="n">
        <v>1763.10344827586</v>
      </c>
      <c r="D399" s="0" t="n">
        <v>5113</v>
      </c>
      <c r="E399" s="0" t="n">
        <v>13293.8</v>
      </c>
      <c r="F399" s="0" t="n">
        <v>0.590835555555556</v>
      </c>
      <c r="G399" s="0" t="n">
        <v>38</v>
      </c>
      <c r="I399" s="0" t="n">
        <v>1675</v>
      </c>
      <c r="J399" s="0" t="n">
        <v>1576</v>
      </c>
      <c r="K399" s="0" t="n">
        <v>7.77</v>
      </c>
      <c r="L399" s="0" t="n">
        <v>530</v>
      </c>
      <c r="M399" s="0" t="n">
        <v>1696</v>
      </c>
      <c r="N399" s="0" t="n">
        <v>4750</v>
      </c>
      <c r="P399" s="0" t="n">
        <v>15</v>
      </c>
      <c r="Q399" s="0" t="n">
        <v>4.43</v>
      </c>
      <c r="R399" s="0" t="n">
        <v>32</v>
      </c>
      <c r="S399" s="0" t="n">
        <v>19.6</v>
      </c>
      <c r="T399" s="0" t="n">
        <v>1.1</v>
      </c>
    </row>
    <row r="400" customFormat="false" ht="15.6" hidden="false" customHeight="false" outlineLevel="0" collapsed="false">
      <c r="A400" s="0" t="n">
        <v>2600</v>
      </c>
      <c r="B400" s="0" t="n">
        <v>1.04</v>
      </c>
      <c r="C400" s="0" t="n">
        <v>1821.20689655172</v>
      </c>
      <c r="D400" s="0" t="n">
        <v>5281.5</v>
      </c>
      <c r="E400" s="0" t="n">
        <v>13731.9</v>
      </c>
      <c r="F400" s="0" t="n">
        <v>0.610306666666667</v>
      </c>
      <c r="G400" s="0" t="n">
        <v>38</v>
      </c>
      <c r="I400" s="0" t="n">
        <v>1701</v>
      </c>
      <c r="J400" s="0" t="n">
        <v>1738</v>
      </c>
      <c r="K400" s="0" t="n">
        <v>7.32</v>
      </c>
      <c r="L400" s="0" t="n">
        <v>544</v>
      </c>
      <c r="M400" s="0" t="n">
        <v>1740.8</v>
      </c>
      <c r="N400" s="0" t="n">
        <v>4900</v>
      </c>
      <c r="P400" s="0" t="n">
        <v>20</v>
      </c>
      <c r="Q400" s="0" t="n">
        <v>4.22</v>
      </c>
      <c r="R400" s="0" t="n">
        <v>42.18</v>
      </c>
      <c r="S400" s="0" t="n">
        <v>18.9</v>
      </c>
      <c r="T400" s="0" t="n">
        <v>0.8</v>
      </c>
    </row>
    <row r="401" customFormat="false" ht="15.6" hidden="false" customHeight="false" outlineLevel="0" collapsed="false">
      <c r="A401" s="0" t="n">
        <v>2680</v>
      </c>
      <c r="B401" s="0" t="n">
        <v>1.072</v>
      </c>
      <c r="C401" s="0" t="n">
        <v>1723.96551724138</v>
      </c>
      <c r="D401" s="0" t="n">
        <v>4999.5</v>
      </c>
      <c r="E401" s="0" t="n">
        <v>13398.66</v>
      </c>
      <c r="F401" s="0" t="n">
        <v>0.595496</v>
      </c>
      <c r="G401" s="0" t="n">
        <v>38</v>
      </c>
      <c r="I401" s="0" t="n">
        <v>1873</v>
      </c>
      <c r="J401" s="0" t="n">
        <v>1677</v>
      </c>
      <c r="K401" s="0" t="n">
        <v>7.3</v>
      </c>
      <c r="L401" s="0" t="n">
        <v>577</v>
      </c>
      <c r="M401" s="0" t="n">
        <v>1846.4</v>
      </c>
      <c r="N401" s="0" t="n">
        <v>4850</v>
      </c>
      <c r="P401" s="0" t="n">
        <v>55</v>
      </c>
      <c r="Q401" s="0" t="n">
        <v>5.72</v>
      </c>
      <c r="R401" s="0" t="n">
        <v>34.24</v>
      </c>
      <c r="S401" s="0" t="n">
        <v>14.5</v>
      </c>
      <c r="T401" s="0" t="n">
        <v>1.05</v>
      </c>
    </row>
    <row r="402" customFormat="false" ht="15.6" hidden="false" customHeight="false" outlineLevel="0" collapsed="false">
      <c r="A402" s="0" t="n">
        <v>2160</v>
      </c>
      <c r="B402" s="0" t="n">
        <v>0.864</v>
      </c>
      <c r="C402" s="0" t="n">
        <v>1675.34482758621</v>
      </c>
      <c r="D402" s="0" t="n">
        <v>4858.5</v>
      </c>
      <c r="E402" s="0" t="n">
        <v>10494.36</v>
      </c>
      <c r="F402" s="0" t="n">
        <v>0.466416</v>
      </c>
      <c r="G402" s="0" t="n">
        <v>38</v>
      </c>
      <c r="I402" s="0" t="n">
        <v>1708</v>
      </c>
      <c r="J402" s="0" t="n">
        <v>1678</v>
      </c>
      <c r="K402" s="0" t="n">
        <v>7.56</v>
      </c>
      <c r="L402" s="0" t="n">
        <v>515</v>
      </c>
      <c r="M402" s="0" t="n">
        <v>1648</v>
      </c>
      <c r="N402" s="0" t="n">
        <v>4750</v>
      </c>
      <c r="P402" s="0" t="n">
        <v>30</v>
      </c>
      <c r="Q402" s="0" t="n">
        <v>4.25</v>
      </c>
      <c r="R402" s="0" t="n">
        <v>34.64</v>
      </c>
      <c r="S402" s="0" t="n">
        <v>16.7</v>
      </c>
      <c r="T402" s="0" t="n">
        <v>4.2</v>
      </c>
    </row>
    <row r="403" customFormat="false" ht="15.6" hidden="false" customHeight="false" outlineLevel="0" collapsed="false">
      <c r="A403" s="0" t="n">
        <v>2160</v>
      </c>
      <c r="B403" s="0" t="n">
        <v>0.864</v>
      </c>
      <c r="C403" s="0" t="n">
        <v>1704.65517241379</v>
      </c>
      <c r="D403" s="0" t="n">
        <v>4943.5</v>
      </c>
      <c r="E403" s="0" t="n">
        <v>10677.96</v>
      </c>
      <c r="F403" s="0" t="n">
        <v>0.474576</v>
      </c>
      <c r="G403" s="0" t="n">
        <v>38</v>
      </c>
      <c r="I403" s="0" t="n">
        <v>1391</v>
      </c>
      <c r="J403" s="0" t="n">
        <v>1387</v>
      </c>
      <c r="K403" s="0" t="n">
        <v>7.26</v>
      </c>
      <c r="L403" s="0" t="n">
        <v>472</v>
      </c>
      <c r="M403" s="0" t="n">
        <v>1510.4</v>
      </c>
      <c r="N403" s="0" t="n">
        <v>4800</v>
      </c>
      <c r="P403" s="0" t="n">
        <v>25</v>
      </c>
      <c r="Q403" s="0" t="n">
        <v>4.09</v>
      </c>
      <c r="R403" s="0" t="n">
        <v>34.58</v>
      </c>
      <c r="S403" s="0" t="n">
        <v>18.8</v>
      </c>
      <c r="T403" s="0" t="n">
        <v>5.7</v>
      </c>
    </row>
    <row r="404" customFormat="false" ht="15.6" hidden="false" customHeight="false" outlineLevel="0" collapsed="false">
      <c r="A404" s="0" t="n">
        <v>2160</v>
      </c>
      <c r="B404" s="0" t="n">
        <v>0.864</v>
      </c>
      <c r="C404" s="0" t="n">
        <v>1887.24137931034</v>
      </c>
      <c r="D404" s="0" t="n">
        <v>5473</v>
      </c>
      <c r="E404" s="0" t="n">
        <v>11821.68</v>
      </c>
      <c r="F404" s="0" t="n">
        <v>0.525408</v>
      </c>
      <c r="G404" s="0" t="n">
        <v>38</v>
      </c>
      <c r="I404" s="0" t="n">
        <v>1209</v>
      </c>
      <c r="J404" s="0" t="n">
        <v>1234</v>
      </c>
      <c r="K404" s="0" t="n">
        <v>7.34</v>
      </c>
      <c r="L404" s="0" t="n">
        <v>446</v>
      </c>
      <c r="M404" s="0" t="n">
        <v>1427.2</v>
      </c>
      <c r="N404" s="0" t="n">
        <v>4780</v>
      </c>
      <c r="P404" s="0" t="n">
        <v>18</v>
      </c>
      <c r="Q404" s="0" t="n">
        <v>3.69</v>
      </c>
      <c r="R404" s="0" t="n">
        <v>34.2</v>
      </c>
      <c r="S404" s="0" t="n">
        <v>19</v>
      </c>
      <c r="T404" s="0" t="n">
        <v>4.5</v>
      </c>
    </row>
    <row r="405" customFormat="false" ht="15.6" hidden="false" customHeight="false" outlineLevel="0" collapsed="false">
      <c r="A405" s="0" t="n">
        <v>2160</v>
      </c>
      <c r="B405" s="0" t="n">
        <v>0.864</v>
      </c>
      <c r="C405" s="0" t="n">
        <v>1756.37931034483</v>
      </c>
      <c r="D405" s="0" t="n">
        <v>5093.5</v>
      </c>
      <c r="E405" s="0" t="n">
        <v>11001.96</v>
      </c>
      <c r="F405" s="0" t="n">
        <v>0.488976</v>
      </c>
      <c r="G405" s="0" t="n">
        <v>38</v>
      </c>
      <c r="I405" s="0" t="n">
        <v>1259</v>
      </c>
      <c r="J405" s="0" t="n">
        <v>1271</v>
      </c>
      <c r="K405" s="0" t="n">
        <v>7.32</v>
      </c>
      <c r="L405" s="0" t="n">
        <v>450</v>
      </c>
      <c r="M405" s="0" t="n">
        <v>1440</v>
      </c>
      <c r="N405" s="0" t="n">
        <v>4730</v>
      </c>
      <c r="P405" s="0" t="n">
        <v>18</v>
      </c>
      <c r="Q405" s="0" t="n">
        <v>2.41</v>
      </c>
      <c r="R405" s="0" t="n">
        <v>33.28</v>
      </c>
      <c r="S405" s="0" t="n">
        <v>16.8</v>
      </c>
      <c r="T405" s="0" t="n">
        <v>5.8</v>
      </c>
    </row>
    <row r="406" customFormat="false" ht="15.6" hidden="false" customHeight="false" outlineLevel="0" collapsed="false">
      <c r="A406" s="0" t="n">
        <v>2160</v>
      </c>
      <c r="B406" s="0" t="n">
        <v>0.864</v>
      </c>
      <c r="C406" s="0" t="n">
        <v>1820.34482758621</v>
      </c>
      <c r="D406" s="0" t="n">
        <v>5279</v>
      </c>
      <c r="E406" s="0" t="n">
        <v>11402.64</v>
      </c>
      <c r="F406" s="0" t="n">
        <v>0.506784</v>
      </c>
      <c r="G406" s="0" t="n">
        <v>38</v>
      </c>
      <c r="I406" s="0" t="n">
        <v>1181</v>
      </c>
      <c r="J406" s="0" t="n">
        <v>1241</v>
      </c>
      <c r="K406" s="0" t="n">
        <v>7.29</v>
      </c>
      <c r="L406" s="0" t="n">
        <v>411</v>
      </c>
      <c r="M406" s="0" t="n">
        <v>1315.2</v>
      </c>
      <c r="N406" s="0" t="n">
        <v>5320</v>
      </c>
      <c r="P406" s="0" t="n">
        <v>18</v>
      </c>
      <c r="Q406" s="0" t="n">
        <v>4.11</v>
      </c>
      <c r="R406" s="0" t="n">
        <v>33.92</v>
      </c>
      <c r="S406" s="0" t="n">
        <v>14.1</v>
      </c>
      <c r="T406" s="0" t="n">
        <v>5.5</v>
      </c>
    </row>
    <row r="407" customFormat="false" ht="15.6" hidden="false" customHeight="false" outlineLevel="0" collapsed="false">
      <c r="A407" s="0" t="n">
        <v>2160</v>
      </c>
      <c r="B407" s="0" t="n">
        <v>0.864</v>
      </c>
      <c r="C407" s="0" t="n">
        <v>1715.86206896552</v>
      </c>
      <c r="D407" s="0" t="n">
        <v>4976</v>
      </c>
      <c r="E407" s="0" t="n">
        <v>10748.16</v>
      </c>
      <c r="F407" s="0" t="n">
        <v>0.477696</v>
      </c>
      <c r="G407" s="0" t="n">
        <v>38</v>
      </c>
      <c r="I407" s="0" t="n">
        <v>1195</v>
      </c>
      <c r="J407" s="0" t="n">
        <v>1296</v>
      </c>
      <c r="K407" s="0" t="n">
        <v>7.54</v>
      </c>
      <c r="L407" s="0" t="n">
        <v>459</v>
      </c>
      <c r="M407" s="0" t="n">
        <v>1468.8</v>
      </c>
      <c r="N407" s="0" t="n">
        <v>5220</v>
      </c>
      <c r="P407" s="0" t="n">
        <v>15</v>
      </c>
      <c r="Q407" s="0" t="n">
        <v>5.2</v>
      </c>
      <c r="R407" s="0" t="n">
        <v>35.31</v>
      </c>
      <c r="S407" s="0" t="n">
        <v>16</v>
      </c>
      <c r="T407" s="0" t="n">
        <v>6</v>
      </c>
    </row>
    <row r="408" customFormat="false" ht="15.6" hidden="false" customHeight="false" outlineLevel="0" collapsed="false">
      <c r="A408" s="0" t="n">
        <v>2160</v>
      </c>
      <c r="B408" s="0" t="n">
        <v>0.864</v>
      </c>
      <c r="C408" s="0" t="n">
        <v>1814.48275862069</v>
      </c>
      <c r="D408" s="0" t="n">
        <v>5262</v>
      </c>
      <c r="E408" s="0" t="n">
        <v>11365.92</v>
      </c>
      <c r="F408" s="0" t="n">
        <v>0.505152</v>
      </c>
      <c r="G408" s="0" t="n">
        <v>38</v>
      </c>
      <c r="I408" s="0" t="n">
        <v>1253</v>
      </c>
      <c r="J408" s="0" t="n">
        <v>1717</v>
      </c>
      <c r="K408" s="0" t="n">
        <v>7.44</v>
      </c>
      <c r="L408" s="0" t="n">
        <v>493</v>
      </c>
      <c r="M408" s="0" t="n">
        <v>1577.6</v>
      </c>
      <c r="N408" s="0" t="n">
        <v>5410</v>
      </c>
      <c r="P408" s="0" t="n">
        <v>12</v>
      </c>
      <c r="Q408" s="0" t="n">
        <v>5.48</v>
      </c>
      <c r="R408" s="0" t="n">
        <v>36.42</v>
      </c>
      <c r="S408" s="0" t="n">
        <v>15.8</v>
      </c>
      <c r="T408" s="0" t="n">
        <v>5.6</v>
      </c>
    </row>
    <row r="409" customFormat="false" ht="15.6" hidden="false" customHeight="false" outlineLevel="0" collapsed="false">
      <c r="A409" s="0" t="n">
        <v>2160</v>
      </c>
      <c r="B409" s="0" t="n">
        <v>0.864</v>
      </c>
      <c r="C409" s="0" t="n">
        <v>1834.48275862069</v>
      </c>
      <c r="D409" s="0" t="n">
        <v>5320</v>
      </c>
      <c r="E409" s="0" t="n">
        <v>11491.2</v>
      </c>
      <c r="F409" s="0" t="n">
        <v>0.51072</v>
      </c>
      <c r="G409" s="0" t="n">
        <v>38</v>
      </c>
      <c r="I409" s="0" t="n">
        <v>1076</v>
      </c>
      <c r="J409" s="0" t="n">
        <v>1538</v>
      </c>
      <c r="K409" s="0" t="n">
        <v>7.65</v>
      </c>
      <c r="L409" s="0" t="n">
        <v>485</v>
      </c>
      <c r="M409" s="0" t="n">
        <v>1552</v>
      </c>
      <c r="N409" s="0" t="n">
        <v>5630</v>
      </c>
      <c r="P409" s="0" t="n">
        <v>12</v>
      </c>
      <c r="Q409" s="0" t="n">
        <v>4.68</v>
      </c>
      <c r="R409" s="0" t="n">
        <v>37.2</v>
      </c>
      <c r="S409" s="0" t="n">
        <v>18.2</v>
      </c>
      <c r="T409" s="0" t="n">
        <v>5.6</v>
      </c>
    </row>
    <row r="410" customFormat="false" ht="15.6" hidden="false" customHeight="false" outlineLevel="0" collapsed="false">
      <c r="A410" s="0" t="n">
        <v>2160</v>
      </c>
      <c r="B410" s="0" t="n">
        <v>0.864</v>
      </c>
      <c r="C410" s="0" t="n">
        <v>1674.48275862069</v>
      </c>
      <c r="D410" s="0" t="n">
        <v>4856</v>
      </c>
      <c r="E410" s="0" t="n">
        <v>10488.96</v>
      </c>
      <c r="F410" s="0" t="n">
        <v>0.466176</v>
      </c>
      <c r="G410" s="0" t="n">
        <v>38</v>
      </c>
      <c r="I410" s="0" t="n">
        <v>1474</v>
      </c>
      <c r="J410" s="0" t="n">
        <v>1474</v>
      </c>
      <c r="K410" s="0" t="n">
        <v>7.56</v>
      </c>
      <c r="L410" s="0" t="n">
        <v>462</v>
      </c>
      <c r="M410" s="0" t="n">
        <v>1478.4</v>
      </c>
      <c r="N410" s="0" t="n">
        <v>5690</v>
      </c>
      <c r="P410" s="0" t="n">
        <v>10</v>
      </c>
      <c r="Q410" s="0" t="n">
        <v>3.82</v>
      </c>
      <c r="R410" s="0" t="n">
        <v>34.84</v>
      </c>
      <c r="S410" s="0" t="n">
        <v>20.6</v>
      </c>
      <c r="T410" s="0" t="n">
        <v>6.1</v>
      </c>
    </row>
    <row r="411" customFormat="false" ht="15.6" hidden="false" customHeight="false" outlineLevel="0" collapsed="false">
      <c r="A411" s="0" t="n">
        <v>2160</v>
      </c>
      <c r="B411" s="0" t="n">
        <v>0.864</v>
      </c>
      <c r="C411" s="0" t="n">
        <v>1639.31034482759</v>
      </c>
      <c r="D411" s="0" t="n">
        <v>4754</v>
      </c>
      <c r="E411" s="0" t="n">
        <v>10268.64</v>
      </c>
      <c r="F411" s="0" t="n">
        <v>0.456384</v>
      </c>
      <c r="G411" s="0" t="n">
        <v>38</v>
      </c>
      <c r="I411" s="0" t="n">
        <v>1485</v>
      </c>
      <c r="J411" s="0" t="n">
        <v>1435</v>
      </c>
      <c r="K411" s="0" t="n">
        <v>7.62</v>
      </c>
      <c r="L411" s="0" t="n">
        <v>492</v>
      </c>
      <c r="M411" s="0" t="n">
        <v>1574.4</v>
      </c>
      <c r="N411" s="0" t="n">
        <v>6210</v>
      </c>
      <c r="P411" s="0" t="n">
        <v>10</v>
      </c>
      <c r="Q411" s="0" t="n">
        <v>3.42</v>
      </c>
      <c r="R411" s="0" t="n">
        <v>41</v>
      </c>
      <c r="S411" s="0" t="n">
        <v>18.2</v>
      </c>
      <c r="T411" s="0" t="n">
        <v>8.3</v>
      </c>
    </row>
    <row r="412" customFormat="false" ht="15.6" hidden="false" customHeight="false" outlineLevel="0" collapsed="false">
      <c r="A412" s="0" t="n">
        <v>2160</v>
      </c>
      <c r="B412" s="0" t="n">
        <v>0.864</v>
      </c>
      <c r="C412" s="0" t="n">
        <v>1855.86206896552</v>
      </c>
      <c r="D412" s="0" t="n">
        <v>5382</v>
      </c>
      <c r="E412" s="0" t="n">
        <v>11625.12</v>
      </c>
      <c r="F412" s="0" t="n">
        <v>0.516672</v>
      </c>
      <c r="G412" s="0" t="n">
        <v>38</v>
      </c>
      <c r="I412" s="0" t="n">
        <v>1306</v>
      </c>
      <c r="J412" s="0" t="n">
        <v>1332</v>
      </c>
      <c r="K412" s="0" t="n">
        <v>7.42</v>
      </c>
      <c r="L412" s="0" t="n">
        <v>473</v>
      </c>
      <c r="M412" s="0" t="n">
        <v>1513.6</v>
      </c>
      <c r="N412" s="0" t="n">
        <v>6420</v>
      </c>
      <c r="P412" s="0" t="n">
        <v>10</v>
      </c>
      <c r="Q412" s="0" t="n">
        <v>3.62</v>
      </c>
      <c r="R412" s="0" t="n">
        <v>44.36</v>
      </c>
      <c r="S412" s="0" t="n">
        <v>20.8</v>
      </c>
      <c r="T412" s="0" t="n">
        <v>5.5</v>
      </c>
    </row>
    <row r="413" customFormat="false" ht="15.6" hidden="false" customHeight="false" outlineLevel="0" collapsed="false">
      <c r="A413" s="0" t="n">
        <v>2160</v>
      </c>
      <c r="B413" s="0" t="n">
        <v>0.864</v>
      </c>
      <c r="C413" s="0" t="n">
        <v>1814.13793103448</v>
      </c>
      <c r="D413" s="0" t="n">
        <v>5261</v>
      </c>
      <c r="E413" s="0" t="n">
        <v>11363.76</v>
      </c>
      <c r="F413" s="0" t="n">
        <v>0.505056</v>
      </c>
      <c r="G413" s="0" t="n">
        <v>38</v>
      </c>
      <c r="I413" s="0" t="n">
        <v>1447</v>
      </c>
      <c r="J413" s="0" t="n">
        <v>1485</v>
      </c>
      <c r="K413" s="0" t="n">
        <v>7.46</v>
      </c>
      <c r="L413" s="0" t="n">
        <v>487</v>
      </c>
      <c r="M413" s="0" t="n">
        <v>1558.4</v>
      </c>
      <c r="N413" s="0" t="n">
        <v>6530</v>
      </c>
      <c r="P413" s="0" t="n">
        <v>10</v>
      </c>
      <c r="Q413" s="0" t="n">
        <v>3.21</v>
      </c>
      <c r="R413" s="0" t="n">
        <v>44.42</v>
      </c>
      <c r="S413" s="0" t="n">
        <v>19.8</v>
      </c>
      <c r="T413" s="0" t="n">
        <v>3.9</v>
      </c>
    </row>
    <row r="414" customFormat="false" ht="15.6" hidden="false" customHeight="false" outlineLevel="0" collapsed="false">
      <c r="A414" s="0" t="n">
        <v>2160</v>
      </c>
      <c r="B414" s="0" t="n">
        <v>0.864</v>
      </c>
      <c r="C414" s="0" t="n">
        <v>1717.24137931034</v>
      </c>
      <c r="D414" s="0" t="n">
        <v>4980</v>
      </c>
      <c r="E414" s="0" t="n">
        <v>10756.8</v>
      </c>
      <c r="F414" s="0" t="n">
        <v>0.47808</v>
      </c>
      <c r="G414" s="0" t="n">
        <v>38</v>
      </c>
      <c r="I414" s="0" t="n">
        <v>1346</v>
      </c>
      <c r="J414" s="0" t="n">
        <v>1373</v>
      </c>
      <c r="K414" s="0" t="n">
        <v>7.39</v>
      </c>
      <c r="L414" s="0" t="n">
        <v>458</v>
      </c>
      <c r="M414" s="0" t="n">
        <v>1465.6</v>
      </c>
      <c r="N414" s="0" t="n">
        <v>6360</v>
      </c>
      <c r="P414" s="0" t="n">
        <v>8</v>
      </c>
      <c r="Q414" s="0" t="n">
        <v>2.85</v>
      </c>
      <c r="R414" s="0" t="n">
        <v>42.64</v>
      </c>
      <c r="S414" s="0" t="n">
        <v>18.2</v>
      </c>
      <c r="T414" s="0" t="n">
        <v>4.9</v>
      </c>
    </row>
    <row r="415" customFormat="false" ht="15.6" hidden="false" customHeight="false" outlineLevel="0" collapsed="false">
      <c r="A415" s="0" t="n">
        <v>2160</v>
      </c>
      <c r="B415" s="0" t="n">
        <v>0.864</v>
      </c>
      <c r="C415" s="0" t="n">
        <v>1700</v>
      </c>
      <c r="D415" s="0" t="n">
        <v>4930</v>
      </c>
      <c r="E415" s="0" t="n">
        <v>10648.8</v>
      </c>
      <c r="F415" s="0" t="n">
        <v>0.47328</v>
      </c>
      <c r="G415" s="0" t="n">
        <v>38</v>
      </c>
      <c r="I415" s="0" t="n">
        <v>1417</v>
      </c>
      <c r="J415" s="0" t="n">
        <v>1418</v>
      </c>
      <c r="K415" s="0" t="n">
        <v>7.39</v>
      </c>
      <c r="L415" s="0" t="n">
        <v>431</v>
      </c>
      <c r="M415" s="0" t="n">
        <v>1379.2</v>
      </c>
      <c r="N415" s="0" t="n">
        <v>6350</v>
      </c>
      <c r="P415" s="0" t="n">
        <v>10</v>
      </c>
      <c r="Q415" s="0" t="n">
        <v>3.87</v>
      </c>
      <c r="R415" s="0" t="n">
        <v>36.22</v>
      </c>
      <c r="S415" s="0" t="n">
        <v>23.4</v>
      </c>
      <c r="T415" s="0" t="n">
        <v>4.1</v>
      </c>
    </row>
    <row r="416" customFormat="false" ht="15.6" hidden="false" customHeight="false" outlineLevel="0" collapsed="false">
      <c r="A416" s="0" t="n">
        <v>2160</v>
      </c>
      <c r="B416" s="0" t="n">
        <v>0.864</v>
      </c>
      <c r="C416" s="0" t="n">
        <v>1681.03448275862</v>
      </c>
      <c r="D416" s="0" t="n">
        <v>4875</v>
      </c>
      <c r="E416" s="0" t="n">
        <v>10530</v>
      </c>
      <c r="F416" s="0" t="n">
        <v>0.468</v>
      </c>
      <c r="G416" s="0" t="n">
        <v>38</v>
      </c>
      <c r="I416" s="0" t="n">
        <v>1376</v>
      </c>
      <c r="J416" s="0" t="n">
        <v>1382</v>
      </c>
      <c r="K416" s="0" t="n">
        <v>7.48</v>
      </c>
      <c r="L416" s="0" t="n">
        <v>402</v>
      </c>
      <c r="M416" s="0" t="n">
        <v>1286.4</v>
      </c>
      <c r="N416" s="0" t="n">
        <v>6390</v>
      </c>
      <c r="P416" s="0" t="n">
        <v>10</v>
      </c>
      <c r="Q416" s="0" t="n">
        <v>2.4</v>
      </c>
      <c r="R416" s="0" t="n">
        <v>41.5</v>
      </c>
      <c r="S416" s="0" t="n">
        <v>25</v>
      </c>
      <c r="T416" s="0" t="n">
        <v>4.5</v>
      </c>
    </row>
    <row r="417" customFormat="false" ht="15.6" hidden="false" customHeight="false" outlineLevel="0" collapsed="false">
      <c r="A417" s="0" t="n">
        <v>2160</v>
      </c>
      <c r="B417" s="0" t="n">
        <v>0.864</v>
      </c>
      <c r="C417" s="0" t="n">
        <v>1757.58620689655</v>
      </c>
      <c r="D417" s="0" t="n">
        <v>5097</v>
      </c>
      <c r="E417" s="0" t="n">
        <v>11009.52</v>
      </c>
      <c r="F417" s="0" t="n">
        <v>0.489312</v>
      </c>
      <c r="G417" s="0" t="n">
        <v>38</v>
      </c>
      <c r="I417" s="0" t="n">
        <v>1296</v>
      </c>
      <c r="J417" s="0" t="n">
        <v>1262</v>
      </c>
      <c r="K417" s="0" t="n">
        <v>7.47</v>
      </c>
      <c r="L417" s="0" t="n">
        <v>414</v>
      </c>
      <c r="M417" s="0" t="n">
        <v>1324.8</v>
      </c>
      <c r="N417" s="0" t="n">
        <v>6410</v>
      </c>
      <c r="P417" s="0" t="n">
        <v>12</v>
      </c>
      <c r="Q417" s="0" t="n">
        <v>3.18</v>
      </c>
      <c r="R417" s="0" t="n">
        <v>44.6</v>
      </c>
      <c r="S417" s="0" t="n">
        <v>23.8</v>
      </c>
      <c r="T417" s="0" t="n">
        <v>5.1</v>
      </c>
    </row>
    <row r="418" customFormat="false" ht="15.6" hidden="false" customHeight="false" outlineLevel="0" collapsed="false">
      <c r="A418" s="0" t="n">
        <v>2160</v>
      </c>
      <c r="B418" s="0" t="n">
        <v>0.864</v>
      </c>
      <c r="C418" s="0" t="n">
        <v>1815.34482758621</v>
      </c>
      <c r="D418" s="0" t="n">
        <v>5264.5</v>
      </c>
      <c r="E418" s="0" t="n">
        <v>11371.32</v>
      </c>
      <c r="F418" s="0" t="n">
        <v>0.505392</v>
      </c>
      <c r="G418" s="0" t="n">
        <v>38</v>
      </c>
      <c r="I418" s="0" t="n">
        <v>1528</v>
      </c>
      <c r="J418" s="0" t="n">
        <v>1508</v>
      </c>
      <c r="K418" s="0" t="n">
        <v>7.39</v>
      </c>
      <c r="L418" s="0" t="n">
        <v>427</v>
      </c>
      <c r="M418" s="0" t="n">
        <v>1366.4</v>
      </c>
      <c r="N418" s="0" t="n">
        <v>6680</v>
      </c>
      <c r="P418" s="0" t="n">
        <v>15</v>
      </c>
      <c r="Q418" s="0" t="n">
        <v>3.16</v>
      </c>
      <c r="R418" s="0" t="n">
        <v>47.66</v>
      </c>
      <c r="S418" s="0" t="n">
        <v>23.2</v>
      </c>
      <c r="T418" s="0" t="n">
        <v>4.6</v>
      </c>
    </row>
    <row r="419" customFormat="false" ht="15.6" hidden="false" customHeight="false" outlineLevel="0" collapsed="false">
      <c r="A419" s="0" t="n">
        <v>2160</v>
      </c>
      <c r="B419" s="0" t="n">
        <v>0.864</v>
      </c>
      <c r="C419" s="0" t="n">
        <v>1802.41379310345</v>
      </c>
      <c r="D419" s="0" t="n">
        <v>5227</v>
      </c>
      <c r="E419" s="0" t="n">
        <v>11290.32</v>
      </c>
      <c r="F419" s="0" t="n">
        <v>0.501792</v>
      </c>
      <c r="G419" s="0" t="n">
        <v>38</v>
      </c>
      <c r="I419" s="0" t="n">
        <v>1656</v>
      </c>
      <c r="J419" s="0" t="n">
        <v>1600</v>
      </c>
      <c r="K419" s="0" t="n">
        <v>7.29</v>
      </c>
      <c r="L419" s="0" t="n">
        <v>440</v>
      </c>
      <c r="M419" s="0" t="n">
        <v>1408</v>
      </c>
      <c r="N419" s="0" t="n">
        <v>6710</v>
      </c>
      <c r="P419" s="0" t="n">
        <v>15</v>
      </c>
      <c r="Q419" s="0" t="n">
        <v>4.15</v>
      </c>
      <c r="R419" s="0" t="n">
        <v>45.48</v>
      </c>
      <c r="S419" s="0" t="n">
        <v>19.9</v>
      </c>
      <c r="T419" s="0" t="n">
        <v>4.4</v>
      </c>
    </row>
    <row r="420" customFormat="false" ht="15.6" hidden="false" customHeight="false" outlineLevel="0" collapsed="false">
      <c r="A420" s="0" t="n">
        <v>2160</v>
      </c>
      <c r="B420" s="0" t="n">
        <v>0.864</v>
      </c>
      <c r="C420" s="0" t="n">
        <v>1632.06896551724</v>
      </c>
      <c r="D420" s="0" t="n">
        <v>4733</v>
      </c>
      <c r="E420" s="0" t="n">
        <v>10223.28</v>
      </c>
      <c r="F420" s="0" t="n">
        <v>0.454368</v>
      </c>
      <c r="G420" s="0" t="n">
        <v>38</v>
      </c>
      <c r="I420" s="0" t="n">
        <v>1685</v>
      </c>
      <c r="J420" s="0" t="n">
        <v>1653</v>
      </c>
      <c r="K420" s="0" t="n">
        <v>7.34</v>
      </c>
      <c r="L420" s="0" t="n">
        <v>451</v>
      </c>
      <c r="M420" s="0" t="n">
        <v>1443.2</v>
      </c>
      <c r="N420" s="0" t="n">
        <v>6800</v>
      </c>
      <c r="P420" s="0" t="n">
        <v>15</v>
      </c>
      <c r="Q420" s="0" t="n">
        <v>4.18</v>
      </c>
      <c r="R420" s="0" t="n">
        <v>47.4</v>
      </c>
      <c r="S420" s="0" t="n">
        <v>14.4</v>
      </c>
      <c r="T420" s="0" t="n">
        <v>4.6</v>
      </c>
    </row>
    <row r="421" customFormat="false" ht="15.6" hidden="false" customHeight="false" outlineLevel="0" collapsed="false">
      <c r="A421" s="0" t="n">
        <v>2400</v>
      </c>
      <c r="B421" s="0" t="n">
        <v>0.96</v>
      </c>
      <c r="C421" s="0" t="n">
        <v>1660</v>
      </c>
      <c r="D421" s="0" t="n">
        <v>4814</v>
      </c>
      <c r="E421" s="0" t="n">
        <v>11553.6</v>
      </c>
      <c r="F421" s="0" t="n">
        <v>0.513493333333333</v>
      </c>
      <c r="G421" s="0" t="n">
        <v>38</v>
      </c>
      <c r="I421" s="0" t="n">
        <v>1889</v>
      </c>
      <c r="J421" s="0" t="n">
        <v>1846</v>
      </c>
      <c r="K421" s="0" t="n">
        <v>7.59</v>
      </c>
      <c r="L421" s="0" t="n">
        <v>436</v>
      </c>
      <c r="M421" s="0" t="n">
        <v>1395.2</v>
      </c>
      <c r="N421" s="0" t="n">
        <v>7540</v>
      </c>
      <c r="P421" s="0" t="n">
        <v>15</v>
      </c>
      <c r="Q421" s="0" t="n">
        <v>4.21</v>
      </c>
      <c r="R421" s="0" t="n">
        <v>46.21</v>
      </c>
      <c r="S421" s="0" t="n">
        <v>17.5</v>
      </c>
      <c r="T421" s="0" t="n">
        <v>3.2</v>
      </c>
    </row>
    <row r="422" customFormat="false" ht="15.6" hidden="false" customHeight="false" outlineLevel="0" collapsed="false">
      <c r="A422" s="0" t="n">
        <v>2400</v>
      </c>
      <c r="B422" s="0" t="n">
        <v>0.96</v>
      </c>
      <c r="C422" s="0" t="n">
        <v>1680.51724137931</v>
      </c>
      <c r="D422" s="0" t="n">
        <v>4873.5</v>
      </c>
      <c r="E422" s="0" t="n">
        <v>11696.4</v>
      </c>
      <c r="F422" s="0" t="n">
        <v>0.51984</v>
      </c>
      <c r="G422" s="0" t="n">
        <v>38</v>
      </c>
      <c r="I422" s="0" t="n">
        <v>1909</v>
      </c>
      <c r="J422" s="0" t="n">
        <v>1978</v>
      </c>
      <c r="K422" s="0" t="n">
        <v>7.48</v>
      </c>
      <c r="L422" s="0" t="n">
        <v>455</v>
      </c>
      <c r="M422" s="0" t="n">
        <v>1456</v>
      </c>
      <c r="N422" s="0" t="n">
        <v>7640</v>
      </c>
      <c r="P422" s="0" t="n">
        <v>15</v>
      </c>
      <c r="Q422" s="0" t="n">
        <v>5.18</v>
      </c>
      <c r="R422" s="0" t="n">
        <v>48.38</v>
      </c>
      <c r="S422" s="0" t="n">
        <v>22.9</v>
      </c>
      <c r="T422" s="0" t="n">
        <v>5</v>
      </c>
    </row>
    <row r="423" customFormat="false" ht="15.6" hidden="false" customHeight="false" outlineLevel="0" collapsed="false">
      <c r="A423" s="0" t="n">
        <v>2640</v>
      </c>
      <c r="B423" s="0" t="n">
        <v>1.056</v>
      </c>
      <c r="C423" s="0" t="n">
        <v>1775.86206896552</v>
      </c>
      <c r="D423" s="0" t="n">
        <v>5150</v>
      </c>
      <c r="E423" s="0" t="n">
        <v>13596</v>
      </c>
      <c r="F423" s="0" t="n">
        <v>0.604266666666667</v>
      </c>
      <c r="G423" s="0" t="n">
        <v>38</v>
      </c>
      <c r="I423" s="0" t="n">
        <v>1841</v>
      </c>
      <c r="J423" s="0" t="n">
        <v>1869</v>
      </c>
      <c r="K423" s="0" t="n">
        <v>7.27</v>
      </c>
      <c r="L423" s="0" t="n">
        <v>510</v>
      </c>
      <c r="M423" s="0" t="n">
        <v>1632</v>
      </c>
      <c r="N423" s="0" t="n">
        <v>7580</v>
      </c>
      <c r="P423" s="0" t="n">
        <v>20</v>
      </c>
      <c r="Q423" s="0" t="n">
        <v>5.62</v>
      </c>
      <c r="R423" s="0" t="n">
        <v>45.76</v>
      </c>
      <c r="S423" s="0" t="n">
        <v>17.7</v>
      </c>
      <c r="T423" s="0" t="n">
        <v>5.2</v>
      </c>
    </row>
    <row r="424" customFormat="false" ht="15.6" hidden="false" customHeight="false" outlineLevel="0" collapsed="false">
      <c r="A424" s="0" t="n">
        <v>2400</v>
      </c>
      <c r="B424" s="0" t="n">
        <v>0.96</v>
      </c>
      <c r="C424" s="0" t="n">
        <v>1805.68965517241</v>
      </c>
      <c r="D424" s="0" t="n">
        <v>5236.5</v>
      </c>
      <c r="E424" s="0" t="n">
        <v>12567.6</v>
      </c>
      <c r="F424" s="0" t="n">
        <v>0.55856</v>
      </c>
      <c r="G424" s="0" t="n">
        <v>38</v>
      </c>
      <c r="I424" s="0" t="n">
        <v>1930</v>
      </c>
      <c r="J424" s="0" t="n">
        <v>1920</v>
      </c>
      <c r="K424" s="0" t="n">
        <v>7.41</v>
      </c>
      <c r="L424" s="0" t="n">
        <v>506</v>
      </c>
      <c r="M424" s="0" t="n">
        <v>1619.2</v>
      </c>
      <c r="N424" s="0" t="n">
        <v>7840</v>
      </c>
      <c r="P424" s="0" t="n">
        <v>16</v>
      </c>
      <c r="Q424" s="0" t="n">
        <v>5.33</v>
      </c>
      <c r="R424" s="0" t="n">
        <v>44.3</v>
      </c>
      <c r="S424" s="0" t="n">
        <v>13.2</v>
      </c>
      <c r="T424" s="0" t="n">
        <v>5.8</v>
      </c>
    </row>
    <row r="425" customFormat="false" ht="15.6" hidden="false" customHeight="false" outlineLevel="0" collapsed="false">
      <c r="A425" s="0" t="n">
        <v>2400</v>
      </c>
      <c r="B425" s="0" t="n">
        <v>0.96</v>
      </c>
      <c r="C425" s="0" t="n">
        <v>1721.89655172414</v>
      </c>
      <c r="D425" s="0" t="n">
        <v>4993.5</v>
      </c>
      <c r="E425" s="0" t="n">
        <v>11984.4</v>
      </c>
      <c r="F425" s="0" t="n">
        <v>0.53264</v>
      </c>
      <c r="G425" s="0" t="n">
        <v>38</v>
      </c>
      <c r="I425" s="0" t="n">
        <v>1961</v>
      </c>
      <c r="J425" s="0" t="n">
        <v>1939</v>
      </c>
      <c r="K425" s="0" t="n">
        <v>7.58</v>
      </c>
      <c r="L425" s="0" t="n">
        <v>488</v>
      </c>
      <c r="M425" s="0" t="n">
        <v>1561.6</v>
      </c>
      <c r="N425" s="0" t="n">
        <v>7600</v>
      </c>
      <c r="P425" s="0" t="n">
        <v>15</v>
      </c>
      <c r="Q425" s="0" t="n">
        <v>4.58</v>
      </c>
      <c r="R425" s="0" t="n">
        <v>41.76</v>
      </c>
      <c r="S425" s="0" t="n">
        <v>8.8</v>
      </c>
      <c r="T425" s="0" t="n">
        <v>5.1</v>
      </c>
    </row>
    <row r="426" customFormat="false" ht="15.6" hidden="false" customHeight="false" outlineLevel="0" collapsed="false">
      <c r="A426" s="0" t="n">
        <v>2400</v>
      </c>
      <c r="B426" s="0" t="n">
        <v>0.96</v>
      </c>
      <c r="C426" s="0" t="n">
        <v>1822.93103448276</v>
      </c>
      <c r="D426" s="0" t="n">
        <v>5286.5</v>
      </c>
      <c r="E426" s="0" t="n">
        <v>12687.6</v>
      </c>
      <c r="F426" s="0" t="n">
        <v>0.563893333333333</v>
      </c>
      <c r="G426" s="0" t="n">
        <v>38</v>
      </c>
      <c r="I426" s="0" t="n">
        <v>1941</v>
      </c>
      <c r="J426" s="0" t="n">
        <v>1783</v>
      </c>
      <c r="K426" s="0" t="n">
        <v>7.43</v>
      </c>
      <c r="L426" s="0" t="n">
        <v>485</v>
      </c>
      <c r="M426" s="0" t="n">
        <v>1552</v>
      </c>
      <c r="N426" s="0" t="n">
        <v>7290</v>
      </c>
      <c r="P426" s="0" t="n">
        <v>15</v>
      </c>
      <c r="Q426" s="0" t="n">
        <v>4.53</v>
      </c>
      <c r="R426" s="0" t="n">
        <v>36.43</v>
      </c>
      <c r="S426" s="0" t="n">
        <v>8.9</v>
      </c>
      <c r="T426" s="0" t="n">
        <v>4.1</v>
      </c>
    </row>
    <row r="427" customFormat="false" ht="15.6" hidden="false" customHeight="false" outlineLevel="0" collapsed="false">
      <c r="A427" s="0" t="n">
        <v>2400</v>
      </c>
      <c r="B427" s="0" t="n">
        <v>0.96</v>
      </c>
      <c r="C427" s="0" t="n">
        <v>1898.10344827586</v>
      </c>
      <c r="D427" s="0" t="n">
        <v>5504.5</v>
      </c>
      <c r="E427" s="0" t="n">
        <v>13210.8</v>
      </c>
      <c r="F427" s="0" t="n">
        <v>0.587146666666667</v>
      </c>
      <c r="G427" s="0" t="n">
        <v>38</v>
      </c>
      <c r="I427" s="0" t="n">
        <v>1900</v>
      </c>
      <c r="J427" s="0" t="n">
        <v>1895</v>
      </c>
      <c r="K427" s="0" t="n">
        <v>7.26</v>
      </c>
      <c r="L427" s="0" t="n">
        <v>494</v>
      </c>
      <c r="M427" s="0" t="n">
        <v>1580.8</v>
      </c>
      <c r="N427" s="0" t="n">
        <v>7280</v>
      </c>
      <c r="P427" s="0" t="n">
        <v>12</v>
      </c>
      <c r="Q427" s="0" t="n">
        <v>4.66</v>
      </c>
      <c r="R427" s="0" t="n">
        <v>39.45</v>
      </c>
      <c r="S427" s="0" t="n">
        <v>11.1</v>
      </c>
      <c r="T427" s="0" t="n">
        <v>3.6</v>
      </c>
    </row>
    <row r="428" customFormat="false" ht="15.6" hidden="false" customHeight="false" outlineLevel="0" collapsed="false">
      <c r="A428" s="0" t="n">
        <v>2400</v>
      </c>
      <c r="B428" s="0" t="n">
        <v>0.96</v>
      </c>
      <c r="C428" s="0" t="n">
        <v>1683.10344827586</v>
      </c>
      <c r="D428" s="0" t="n">
        <v>4881</v>
      </c>
      <c r="E428" s="0" t="n">
        <v>11714.4</v>
      </c>
      <c r="F428" s="0" t="n">
        <v>0.52064</v>
      </c>
      <c r="G428" s="0" t="n">
        <v>38</v>
      </c>
      <c r="I428" s="0" t="n">
        <v>2027</v>
      </c>
      <c r="J428" s="0" t="n">
        <v>1926</v>
      </c>
      <c r="K428" s="0" t="n">
        <v>7.45</v>
      </c>
      <c r="L428" s="0" t="n">
        <v>502</v>
      </c>
      <c r="M428" s="0" t="n">
        <v>1606.4</v>
      </c>
      <c r="N428" s="0" t="n">
        <v>7240</v>
      </c>
      <c r="P428" s="0" t="n">
        <v>12</v>
      </c>
      <c r="Q428" s="0" t="n">
        <v>4.65</v>
      </c>
      <c r="R428" s="0" t="n">
        <v>40.96</v>
      </c>
      <c r="S428" s="0" t="n">
        <v>16.1</v>
      </c>
      <c r="T428" s="0" t="n">
        <v>3.6</v>
      </c>
    </row>
    <row r="429" customFormat="false" ht="15.6" hidden="false" customHeight="false" outlineLevel="0" collapsed="false">
      <c r="A429" s="0" t="n">
        <v>2400</v>
      </c>
      <c r="B429" s="0" t="n">
        <v>0.96</v>
      </c>
      <c r="C429" s="0" t="n">
        <v>1831.03448275862</v>
      </c>
      <c r="D429" s="0" t="n">
        <v>5310</v>
      </c>
      <c r="E429" s="0" t="n">
        <v>12744</v>
      </c>
      <c r="F429" s="0" t="n">
        <v>0.5664</v>
      </c>
      <c r="G429" s="0" t="n">
        <v>38</v>
      </c>
      <c r="I429" s="0" t="n">
        <v>1906</v>
      </c>
      <c r="J429" s="0" t="n">
        <v>1883</v>
      </c>
      <c r="K429" s="0" t="n">
        <v>7.59</v>
      </c>
      <c r="L429" s="0" t="n">
        <v>481</v>
      </c>
      <c r="M429" s="0" t="n">
        <v>1539.2</v>
      </c>
      <c r="N429" s="0" t="n">
        <v>6730</v>
      </c>
      <c r="P429" s="0" t="n">
        <v>10</v>
      </c>
      <c r="Q429" s="0" t="n">
        <v>4.15</v>
      </c>
      <c r="R429" s="0" t="n">
        <v>38.48</v>
      </c>
      <c r="S429" s="0" t="n">
        <v>16.6</v>
      </c>
      <c r="T429" s="0" t="n">
        <v>4</v>
      </c>
    </row>
    <row r="430" customFormat="false" ht="15.6" hidden="false" customHeight="false" outlineLevel="0" collapsed="false">
      <c r="A430" s="0" t="n">
        <v>2400</v>
      </c>
      <c r="B430" s="0" t="n">
        <v>0.96</v>
      </c>
      <c r="C430" s="0" t="n">
        <v>1837.93103448276</v>
      </c>
      <c r="D430" s="0" t="n">
        <v>5330</v>
      </c>
      <c r="E430" s="0" t="n">
        <v>12792</v>
      </c>
      <c r="F430" s="0" t="n">
        <v>0.568533333333333</v>
      </c>
      <c r="G430" s="0" t="n">
        <v>38</v>
      </c>
      <c r="I430" s="0" t="n">
        <v>2219</v>
      </c>
      <c r="J430" s="0" t="n">
        <v>2225</v>
      </c>
      <c r="K430" s="0" t="n">
        <v>7.45</v>
      </c>
      <c r="L430" s="0" t="n">
        <v>497</v>
      </c>
      <c r="M430" s="0" t="n">
        <v>1590.4</v>
      </c>
      <c r="N430" s="0" t="n">
        <v>6710</v>
      </c>
      <c r="P430" s="0" t="n">
        <v>10</v>
      </c>
      <c r="Q430" s="0" t="n">
        <v>4.66</v>
      </c>
      <c r="R430" s="0" t="n">
        <v>40.82</v>
      </c>
      <c r="S430" s="0" t="n">
        <v>15.4</v>
      </c>
      <c r="T430" s="0" t="n">
        <v>4.3</v>
      </c>
    </row>
    <row r="431" customFormat="false" ht="15.6" hidden="false" customHeight="false" outlineLevel="0" collapsed="false">
      <c r="A431" s="0" t="n">
        <v>2400</v>
      </c>
      <c r="B431" s="0" t="n">
        <v>0.96</v>
      </c>
      <c r="C431" s="0" t="n">
        <v>1869.31034482759</v>
      </c>
      <c r="D431" s="0" t="n">
        <v>5421</v>
      </c>
      <c r="E431" s="0" t="n">
        <v>13010.4</v>
      </c>
      <c r="F431" s="0" t="n">
        <v>0.57824</v>
      </c>
      <c r="G431" s="0" t="n">
        <v>38</v>
      </c>
      <c r="I431" s="0" t="n">
        <v>2278</v>
      </c>
      <c r="J431" s="0" t="n">
        <v>2250</v>
      </c>
      <c r="K431" s="0" t="n">
        <v>7.31</v>
      </c>
      <c r="L431" s="0" t="n">
        <v>494</v>
      </c>
      <c r="M431" s="0" t="n">
        <v>1580.8</v>
      </c>
      <c r="N431" s="0" t="n">
        <v>6790</v>
      </c>
      <c r="P431" s="0" t="n">
        <v>10</v>
      </c>
      <c r="Q431" s="0" t="n">
        <v>4.69</v>
      </c>
      <c r="R431" s="0" t="n">
        <v>40.12</v>
      </c>
      <c r="S431" s="0" t="n">
        <v>17.3</v>
      </c>
      <c r="T431" s="0" t="n">
        <v>4</v>
      </c>
    </row>
    <row r="432" customFormat="false" ht="15.6" hidden="false" customHeight="false" outlineLevel="0" collapsed="false">
      <c r="A432" s="0" t="n">
        <v>2400</v>
      </c>
      <c r="B432" s="0" t="n">
        <v>0.96</v>
      </c>
      <c r="C432" s="0" t="n">
        <v>1902.06896551724</v>
      </c>
      <c r="D432" s="0" t="n">
        <v>5516</v>
      </c>
      <c r="E432" s="0" t="n">
        <v>13238.4</v>
      </c>
      <c r="F432" s="0" t="n">
        <v>0.588373333333333</v>
      </c>
      <c r="G432" s="0" t="n">
        <v>38</v>
      </c>
      <c r="I432" s="0" t="n">
        <v>2416</v>
      </c>
      <c r="J432" s="0" t="n">
        <v>2416</v>
      </c>
      <c r="K432" s="0" t="n">
        <v>7.26</v>
      </c>
      <c r="L432" s="0" t="n">
        <v>482</v>
      </c>
      <c r="M432" s="0" t="n">
        <v>1542.4</v>
      </c>
      <c r="N432" s="0" t="n">
        <v>6630</v>
      </c>
      <c r="P432" s="0" t="n">
        <v>10</v>
      </c>
      <c r="Q432" s="0" t="n">
        <v>4.62</v>
      </c>
      <c r="R432" s="0" t="n">
        <v>39.58</v>
      </c>
      <c r="S432" s="0" t="n">
        <v>14.8</v>
      </c>
      <c r="T432" s="0" t="n">
        <v>4.6</v>
      </c>
    </row>
    <row r="433" customFormat="false" ht="15.6" hidden="false" customHeight="false" outlineLevel="0" collapsed="false">
      <c r="A433" s="0" t="n">
        <v>2400</v>
      </c>
      <c r="B433" s="0" t="n">
        <v>0.96</v>
      </c>
      <c r="C433" s="0" t="n">
        <v>1751.03448275862</v>
      </c>
      <c r="D433" s="0" t="n">
        <v>5078</v>
      </c>
      <c r="E433" s="0" t="n">
        <v>12187.2</v>
      </c>
      <c r="F433" s="0" t="n">
        <v>0.541653333333333</v>
      </c>
      <c r="G433" s="0" t="n">
        <v>38</v>
      </c>
      <c r="I433" s="0" t="n">
        <v>2419</v>
      </c>
      <c r="J433" s="0" t="n">
        <v>2414</v>
      </c>
      <c r="K433" s="0" t="n">
        <v>7.44</v>
      </c>
      <c r="L433" s="0" t="n">
        <v>494</v>
      </c>
      <c r="M433" s="0" t="n">
        <v>1580.8</v>
      </c>
      <c r="N433" s="0" t="n">
        <v>6700</v>
      </c>
      <c r="P433" s="0" t="n">
        <v>10</v>
      </c>
      <c r="Q433" s="0" t="n">
        <v>4.9</v>
      </c>
      <c r="R433" s="0" t="n">
        <v>36.8</v>
      </c>
      <c r="S433" s="0" t="n">
        <v>22.6</v>
      </c>
      <c r="T433" s="0" t="n">
        <v>4.8</v>
      </c>
    </row>
    <row r="434" customFormat="false" ht="15.6" hidden="false" customHeight="false" outlineLevel="0" collapsed="false">
      <c r="A434" s="0" t="n">
        <v>2400</v>
      </c>
      <c r="B434" s="0" t="n">
        <v>0.96</v>
      </c>
      <c r="C434" s="0" t="n">
        <v>1710.34482758621</v>
      </c>
      <c r="D434" s="0" t="n">
        <v>4960</v>
      </c>
      <c r="E434" s="0" t="n">
        <v>11904</v>
      </c>
      <c r="F434" s="0" t="n">
        <v>0.529066666666667</v>
      </c>
      <c r="G434" s="0" t="n">
        <v>38</v>
      </c>
      <c r="I434" s="0" t="n">
        <v>2311</v>
      </c>
      <c r="J434" s="0" t="n">
        <v>2282</v>
      </c>
      <c r="K434" s="0" t="n">
        <v>7.32</v>
      </c>
      <c r="L434" s="0" t="n">
        <v>483</v>
      </c>
      <c r="M434" s="0" t="n">
        <v>1545.6</v>
      </c>
      <c r="N434" s="0" t="n">
        <v>6510</v>
      </c>
      <c r="P434" s="0" t="n">
        <v>10</v>
      </c>
      <c r="Q434" s="0" t="n">
        <v>4.46</v>
      </c>
      <c r="R434" s="0" t="n">
        <v>37.58</v>
      </c>
      <c r="S434" s="0" t="n">
        <v>11.4</v>
      </c>
      <c r="T434" s="0" t="n">
        <v>4.6</v>
      </c>
    </row>
    <row r="435" customFormat="false" ht="15.6" hidden="false" customHeight="false" outlineLevel="0" collapsed="false">
      <c r="A435" s="0" t="n">
        <v>2400</v>
      </c>
      <c r="B435" s="0" t="n">
        <v>0.96</v>
      </c>
      <c r="C435" s="0" t="n">
        <v>1681.72413793103</v>
      </c>
      <c r="D435" s="0" t="n">
        <v>4877</v>
      </c>
      <c r="E435" s="0" t="n">
        <v>11704.8</v>
      </c>
      <c r="F435" s="0" t="n">
        <v>0.520213333333333</v>
      </c>
      <c r="G435" s="0" t="n">
        <v>38</v>
      </c>
      <c r="I435" s="0" t="n">
        <v>2224</v>
      </c>
      <c r="J435" s="0" t="n">
        <v>2204</v>
      </c>
      <c r="K435" s="0" t="n">
        <v>7.27</v>
      </c>
      <c r="L435" s="0" t="n">
        <v>487</v>
      </c>
      <c r="M435" s="0" t="n">
        <v>1558.4</v>
      </c>
      <c r="N435" s="0" t="n">
        <v>6390</v>
      </c>
      <c r="P435" s="0" t="n">
        <v>10</v>
      </c>
      <c r="Q435" s="0" t="n">
        <v>4.47</v>
      </c>
      <c r="R435" s="0" t="n">
        <v>36.23</v>
      </c>
      <c r="S435" s="0" t="n">
        <v>12.8</v>
      </c>
      <c r="T435" s="0" t="n">
        <v>5</v>
      </c>
    </row>
    <row r="436" customFormat="false" ht="15.6" hidden="false" customHeight="false" outlineLevel="0" collapsed="false">
      <c r="A436" s="0" t="n">
        <v>2400</v>
      </c>
      <c r="B436" s="0" t="n">
        <v>0.96</v>
      </c>
      <c r="C436" s="0" t="n">
        <v>1717.41379310345</v>
      </c>
      <c r="D436" s="0" t="n">
        <v>4980.5</v>
      </c>
      <c r="E436" s="0" t="n">
        <v>11953.2</v>
      </c>
      <c r="F436" s="0" t="n">
        <v>0.531253333333333</v>
      </c>
      <c r="G436" s="0" t="n">
        <v>38</v>
      </c>
      <c r="I436" s="0" t="n">
        <v>2510</v>
      </c>
      <c r="J436" s="0" t="n">
        <v>2492</v>
      </c>
      <c r="K436" s="0" t="n">
        <v>7.15</v>
      </c>
      <c r="L436" s="0" t="n">
        <v>475</v>
      </c>
      <c r="M436" s="0" t="n">
        <v>1520</v>
      </c>
      <c r="N436" s="0" t="n">
        <v>6030</v>
      </c>
      <c r="P436" s="0" t="n">
        <v>10</v>
      </c>
      <c r="Q436" s="0" t="n">
        <v>4.29</v>
      </c>
      <c r="R436" s="0" t="n">
        <v>33.48</v>
      </c>
      <c r="S436" s="0" t="n">
        <v>13.6</v>
      </c>
      <c r="T436" s="0" t="n">
        <v>5.2</v>
      </c>
    </row>
    <row r="437" customFormat="false" ht="15.6" hidden="false" customHeight="false" outlineLevel="0" collapsed="false">
      <c r="A437" s="0" t="n">
        <v>2400</v>
      </c>
      <c r="B437" s="0" t="n">
        <v>0.96</v>
      </c>
      <c r="C437" s="0" t="n">
        <v>1693.10344827586</v>
      </c>
      <c r="D437" s="0" t="n">
        <v>4910</v>
      </c>
      <c r="E437" s="0" t="n">
        <v>11784</v>
      </c>
      <c r="F437" s="0" t="n">
        <v>0.523733333333333</v>
      </c>
      <c r="G437" s="0" t="n">
        <v>38</v>
      </c>
      <c r="I437" s="0" t="n">
        <v>2439</v>
      </c>
      <c r="J437" s="0" t="n">
        <v>2399</v>
      </c>
      <c r="K437" s="0" t="n">
        <v>7.23</v>
      </c>
      <c r="L437" s="0" t="n">
        <v>481</v>
      </c>
      <c r="M437" s="0" t="n">
        <v>1539.2</v>
      </c>
      <c r="N437" s="0" t="n">
        <v>5930</v>
      </c>
      <c r="P437" s="0" t="n">
        <v>10</v>
      </c>
      <c r="Q437" s="0" t="n">
        <v>4.39</v>
      </c>
      <c r="R437" s="0" t="n">
        <v>33.42</v>
      </c>
      <c r="S437" s="0" t="n">
        <v>10.5</v>
      </c>
      <c r="T437" s="0" t="n">
        <v>4.9</v>
      </c>
    </row>
    <row r="438" customFormat="false" ht="15.6" hidden="false" customHeight="false" outlineLevel="0" collapsed="false">
      <c r="A438" s="0" t="n">
        <v>2400</v>
      </c>
      <c r="B438" s="0" t="n">
        <v>0.96</v>
      </c>
      <c r="C438" s="0" t="n">
        <v>1760.68965517241</v>
      </c>
      <c r="D438" s="0" t="n">
        <v>5106</v>
      </c>
      <c r="E438" s="0" t="n">
        <v>12254.4</v>
      </c>
      <c r="F438" s="0" t="n">
        <v>0.54464</v>
      </c>
      <c r="G438" s="0" t="n">
        <v>38</v>
      </c>
      <c r="I438" s="0" t="n">
        <v>2346</v>
      </c>
      <c r="J438" s="0" t="n">
        <v>2338</v>
      </c>
      <c r="K438" s="0" t="n">
        <v>7.33</v>
      </c>
      <c r="L438" s="0" t="n">
        <v>487</v>
      </c>
      <c r="M438" s="0" t="n">
        <v>1558.4</v>
      </c>
      <c r="N438" s="0" t="n">
        <v>6160</v>
      </c>
      <c r="P438" s="0" t="n">
        <v>10</v>
      </c>
      <c r="Q438" s="0" t="n">
        <v>4.52</v>
      </c>
      <c r="R438" s="0" t="n">
        <v>33.09</v>
      </c>
      <c r="S438" s="0" t="n">
        <v>10.4</v>
      </c>
      <c r="T438" s="0" t="n">
        <v>4.8</v>
      </c>
    </row>
    <row r="439" customFormat="false" ht="15.6" hidden="false" customHeight="false" outlineLevel="0" collapsed="false">
      <c r="A439" s="0" t="n">
        <v>2400</v>
      </c>
      <c r="B439" s="0" t="n">
        <v>0.96</v>
      </c>
      <c r="C439" s="0" t="n">
        <v>1693.10344827586</v>
      </c>
      <c r="D439" s="0" t="n">
        <v>4910</v>
      </c>
      <c r="E439" s="0" t="n">
        <v>11784</v>
      </c>
      <c r="F439" s="0" t="n">
        <v>0.523733333333333</v>
      </c>
      <c r="G439" s="0" t="n">
        <v>38</v>
      </c>
      <c r="I439" s="0" t="n">
        <v>2383</v>
      </c>
      <c r="J439" s="0" t="n">
        <v>2356</v>
      </c>
      <c r="K439" s="0" t="n">
        <v>7.24</v>
      </c>
      <c r="L439" s="0" t="n">
        <v>476</v>
      </c>
      <c r="M439" s="0" t="n">
        <v>1523.2</v>
      </c>
      <c r="N439" s="0" t="n">
        <v>6170</v>
      </c>
      <c r="P439" s="0" t="n">
        <v>10</v>
      </c>
      <c r="Q439" s="0" t="n">
        <v>4.96</v>
      </c>
      <c r="R439" s="0" t="n">
        <v>31.98</v>
      </c>
      <c r="S439" s="0" t="n">
        <v>14</v>
      </c>
      <c r="T439" s="0" t="n">
        <v>4.5</v>
      </c>
    </row>
    <row r="440" customFormat="false" ht="15.6" hidden="false" customHeight="false" outlineLevel="0" collapsed="false">
      <c r="A440" s="0" t="n">
        <v>2400</v>
      </c>
      <c r="B440" s="0" t="n">
        <v>0.96</v>
      </c>
      <c r="C440" s="0" t="n">
        <v>1717.58620689655</v>
      </c>
      <c r="D440" s="0" t="n">
        <v>4981</v>
      </c>
      <c r="E440" s="0" t="n">
        <v>11954.4</v>
      </c>
      <c r="F440" s="0" t="n">
        <v>0.531306666666667</v>
      </c>
      <c r="G440" s="0" t="n">
        <v>38</v>
      </c>
      <c r="I440" s="0" t="n">
        <v>2418</v>
      </c>
      <c r="J440" s="0" t="n">
        <v>2330</v>
      </c>
      <c r="K440" s="0" t="n">
        <v>7.44</v>
      </c>
      <c r="L440" s="0" t="n">
        <v>487</v>
      </c>
      <c r="M440" s="0" t="n">
        <v>1558.4</v>
      </c>
      <c r="N440" s="0" t="n">
        <v>6270</v>
      </c>
      <c r="P440" s="0" t="n">
        <v>10</v>
      </c>
      <c r="Q440" s="0" t="n">
        <v>4.59</v>
      </c>
      <c r="R440" s="0" t="n">
        <v>33.36</v>
      </c>
      <c r="S440" s="0" t="n">
        <v>10.5</v>
      </c>
      <c r="T440" s="0" t="n">
        <v>3.7</v>
      </c>
    </row>
    <row r="441" customFormat="false" ht="15.6" hidden="false" customHeight="false" outlineLevel="0" collapsed="false">
      <c r="A441" s="0" t="n">
        <v>2400</v>
      </c>
      <c r="B441" s="0" t="n">
        <v>0.96</v>
      </c>
      <c r="C441" s="0" t="n">
        <v>1685.1724137931</v>
      </c>
      <c r="D441" s="0" t="n">
        <v>4887</v>
      </c>
      <c r="E441" s="0" t="n">
        <v>11728.8</v>
      </c>
      <c r="F441" s="0" t="n">
        <v>0.52128</v>
      </c>
      <c r="G441" s="0" t="n">
        <v>38</v>
      </c>
      <c r="I441" s="0" t="n">
        <v>2440</v>
      </c>
      <c r="J441" s="0" t="n">
        <v>2381</v>
      </c>
      <c r="K441" s="0" t="n">
        <v>7.23</v>
      </c>
      <c r="L441" s="0" t="n">
        <v>479</v>
      </c>
      <c r="M441" s="0" t="n">
        <v>1532.8</v>
      </c>
      <c r="N441" s="0" t="n">
        <v>6330</v>
      </c>
      <c r="P441" s="0" t="n">
        <v>10</v>
      </c>
      <c r="Q441" s="0" t="n">
        <v>4.22</v>
      </c>
      <c r="R441" s="0" t="n">
        <v>34.98</v>
      </c>
      <c r="S441" s="0" t="n">
        <v>12.4</v>
      </c>
      <c r="T441" s="0" t="n">
        <v>5</v>
      </c>
    </row>
    <row r="442" customFormat="false" ht="15.6" hidden="false" customHeight="false" outlineLevel="0" collapsed="false">
      <c r="A442" s="0" t="n">
        <v>2400</v>
      </c>
      <c r="B442" s="0" t="n">
        <v>0.96</v>
      </c>
      <c r="C442" s="0" t="n">
        <v>1951.03448275862</v>
      </c>
      <c r="D442" s="0" t="n">
        <v>5658</v>
      </c>
      <c r="E442" s="0" t="n">
        <v>13579.2</v>
      </c>
      <c r="F442" s="0" t="n">
        <v>0.60352</v>
      </c>
      <c r="G442" s="0" t="n">
        <v>38</v>
      </c>
      <c r="I442" s="0" t="n">
        <v>2361</v>
      </c>
      <c r="J442" s="0" t="n">
        <v>2230</v>
      </c>
      <c r="K442" s="0" t="n">
        <v>7.36</v>
      </c>
      <c r="L442" s="0" t="n">
        <v>475</v>
      </c>
      <c r="M442" s="0" t="n">
        <v>1520</v>
      </c>
      <c r="N442" s="0" t="n">
        <v>6270</v>
      </c>
      <c r="P442" s="0" t="n">
        <v>10</v>
      </c>
      <c r="Q442" s="0" t="n">
        <v>4.73</v>
      </c>
      <c r="R442" s="0" t="n">
        <v>35.54</v>
      </c>
      <c r="S442" s="0" t="n">
        <v>14.1</v>
      </c>
      <c r="T442" s="0" t="n">
        <v>5.5</v>
      </c>
    </row>
    <row r="443" customFormat="false" ht="15.6" hidden="false" customHeight="false" outlineLevel="0" collapsed="false">
      <c r="A443" s="0" t="n">
        <v>2400</v>
      </c>
      <c r="B443" s="0" t="n">
        <v>0.96</v>
      </c>
      <c r="C443" s="0" t="n">
        <v>1726.72413793103</v>
      </c>
      <c r="D443" s="0" t="n">
        <v>5007.5</v>
      </c>
      <c r="E443" s="0" t="n">
        <v>12018</v>
      </c>
      <c r="F443" s="0" t="n">
        <v>0.534133333333333</v>
      </c>
      <c r="G443" s="0" t="n">
        <v>38</v>
      </c>
      <c r="I443" s="0" t="n">
        <v>2363</v>
      </c>
      <c r="J443" s="0" t="n">
        <v>2333</v>
      </c>
      <c r="K443" s="0" t="n">
        <v>7.23</v>
      </c>
      <c r="L443" s="0" t="n">
        <v>493</v>
      </c>
      <c r="M443" s="0" t="n">
        <v>1577.6</v>
      </c>
      <c r="N443" s="0" t="n">
        <v>6320</v>
      </c>
      <c r="P443" s="0" t="n">
        <v>10</v>
      </c>
      <c r="Q443" s="0" t="n">
        <v>4.83</v>
      </c>
      <c r="R443" s="0" t="n">
        <v>34.52</v>
      </c>
      <c r="S443" s="0" t="n">
        <v>20.8</v>
      </c>
      <c r="T443" s="0" t="n">
        <v>4.6</v>
      </c>
    </row>
    <row r="444" customFormat="false" ht="15.6" hidden="false" customHeight="false" outlineLevel="0" collapsed="false">
      <c r="A444" s="0" t="n">
        <v>2400</v>
      </c>
      <c r="B444" s="0" t="n">
        <v>0.96</v>
      </c>
      <c r="C444" s="0" t="n">
        <v>1653.27586206897</v>
      </c>
      <c r="D444" s="0" t="n">
        <v>4794.5</v>
      </c>
      <c r="E444" s="0" t="n">
        <v>11506.8</v>
      </c>
      <c r="F444" s="0" t="n">
        <v>0.511413333333333</v>
      </c>
      <c r="G444" s="0" t="n">
        <v>38</v>
      </c>
      <c r="I444" s="0" t="n">
        <v>2424</v>
      </c>
      <c r="J444" s="0" t="n">
        <v>2424</v>
      </c>
      <c r="K444" s="0" t="n">
        <v>7.25</v>
      </c>
      <c r="L444" s="0" t="n">
        <v>474</v>
      </c>
      <c r="M444" s="0" t="n">
        <v>1516.8</v>
      </c>
      <c r="N444" s="0" t="n">
        <v>6490</v>
      </c>
      <c r="P444" s="0" t="n">
        <v>10</v>
      </c>
      <c r="Q444" s="0" t="n">
        <v>4.77</v>
      </c>
      <c r="R444" s="0" t="n">
        <v>32</v>
      </c>
      <c r="S444" s="0" t="n">
        <v>19.6</v>
      </c>
      <c r="T444" s="0" t="n">
        <v>5.2</v>
      </c>
    </row>
    <row r="445" customFormat="false" ht="15.6" hidden="false" customHeight="false" outlineLevel="0" collapsed="false">
      <c r="A445" s="0" t="n">
        <v>2400</v>
      </c>
      <c r="B445" s="0" t="n">
        <v>0.96</v>
      </c>
      <c r="C445" s="0" t="n">
        <v>1786.20689655172</v>
      </c>
      <c r="D445" s="0" t="n">
        <v>5180</v>
      </c>
      <c r="E445" s="0" t="n">
        <v>12432</v>
      </c>
      <c r="F445" s="0" t="n">
        <v>0.552533333333333</v>
      </c>
      <c r="G445" s="0" t="n">
        <v>38</v>
      </c>
      <c r="I445" s="0" t="n">
        <v>2394</v>
      </c>
      <c r="J445" s="0" t="n">
        <v>2450</v>
      </c>
      <c r="K445" s="0" t="n">
        <v>7.16</v>
      </c>
      <c r="L445" s="0" t="n">
        <v>487</v>
      </c>
      <c r="M445" s="0" t="n">
        <v>1558.4</v>
      </c>
      <c r="N445" s="0" t="n">
        <v>6780</v>
      </c>
      <c r="P445" s="0" t="n">
        <v>8</v>
      </c>
      <c r="Q445" s="0" t="n">
        <v>4.81</v>
      </c>
      <c r="R445" s="0" t="n">
        <v>31.56</v>
      </c>
      <c r="S445" s="0" t="n">
        <v>19.8</v>
      </c>
      <c r="T445" s="0" t="n">
        <v>4.8</v>
      </c>
    </row>
    <row r="446" customFormat="false" ht="15.6" hidden="false" customHeight="false" outlineLevel="0" collapsed="false">
      <c r="A446" s="0" t="n">
        <v>2400</v>
      </c>
      <c r="B446" s="0" t="n">
        <v>0.96</v>
      </c>
      <c r="C446" s="0" t="n">
        <v>1730</v>
      </c>
      <c r="D446" s="0" t="n">
        <v>5017</v>
      </c>
      <c r="E446" s="0" t="n">
        <v>12040.8</v>
      </c>
      <c r="F446" s="0" t="n">
        <v>0.535146666666667</v>
      </c>
      <c r="G446" s="0" t="n">
        <v>38</v>
      </c>
      <c r="I446" s="0" t="n">
        <v>1990</v>
      </c>
      <c r="J446" s="0" t="n">
        <v>1865</v>
      </c>
      <c r="K446" s="0" t="n">
        <v>7.15</v>
      </c>
      <c r="L446" s="0" t="n">
        <v>492</v>
      </c>
      <c r="M446" s="0" t="n">
        <v>1574.4</v>
      </c>
      <c r="N446" s="0" t="n">
        <v>6740</v>
      </c>
      <c r="P446" s="0" t="n">
        <v>8</v>
      </c>
      <c r="Q446" s="0" t="n">
        <v>4.79</v>
      </c>
      <c r="R446" s="0" t="n">
        <v>31.74</v>
      </c>
      <c r="S446" s="0" t="n">
        <v>21.2</v>
      </c>
      <c r="T446" s="0" t="n">
        <v>5.1</v>
      </c>
    </row>
    <row r="447" customFormat="false" ht="15.6" hidden="false" customHeight="false" outlineLevel="0" collapsed="false">
      <c r="A447" s="0" t="n">
        <v>2400</v>
      </c>
      <c r="B447" s="0" t="n">
        <v>0.96</v>
      </c>
      <c r="C447" s="0" t="n">
        <v>1730.34482758621</v>
      </c>
      <c r="D447" s="0" t="n">
        <v>5018</v>
      </c>
      <c r="E447" s="0" t="n">
        <v>12043.2</v>
      </c>
      <c r="F447" s="0" t="n">
        <v>0.535253333333333</v>
      </c>
      <c r="G447" s="0" t="n">
        <v>38</v>
      </c>
      <c r="I447" s="0" t="n">
        <v>1922</v>
      </c>
      <c r="J447" s="0" t="n">
        <v>1913</v>
      </c>
      <c r="K447" s="0" t="n">
        <v>7.15</v>
      </c>
      <c r="L447" s="0" t="n">
        <v>490</v>
      </c>
      <c r="M447" s="0" t="n">
        <v>1568</v>
      </c>
      <c r="N447" s="0" t="n">
        <v>6860</v>
      </c>
      <c r="P447" s="0" t="n">
        <v>8</v>
      </c>
      <c r="Q447" s="0" t="n">
        <v>4.58</v>
      </c>
      <c r="R447" s="0" t="n">
        <v>32.26</v>
      </c>
      <c r="S447" s="0" t="n">
        <v>11.6</v>
      </c>
      <c r="T447" s="0" t="n">
        <v>4.2</v>
      </c>
    </row>
    <row r="448" customFormat="false" ht="15.6" hidden="false" customHeight="false" outlineLevel="0" collapsed="false">
      <c r="A448" s="0" t="n">
        <v>2400</v>
      </c>
      <c r="B448" s="0" t="n">
        <v>0.96</v>
      </c>
      <c r="C448" s="0" t="n">
        <v>1688.10344827586</v>
      </c>
      <c r="D448" s="0" t="n">
        <v>4895.5</v>
      </c>
      <c r="E448" s="0" t="n">
        <v>11749.2</v>
      </c>
      <c r="F448" s="0" t="n">
        <v>0.522186666666667</v>
      </c>
      <c r="G448" s="0" t="n">
        <v>38</v>
      </c>
      <c r="I448" s="0" t="n">
        <v>2040</v>
      </c>
      <c r="J448" s="0" t="n">
        <v>1914</v>
      </c>
      <c r="K448" s="0" t="n">
        <v>7.17</v>
      </c>
      <c r="L448" s="0" t="n">
        <v>491</v>
      </c>
      <c r="M448" s="0" t="n">
        <v>1571.2</v>
      </c>
      <c r="N448" s="0" t="n">
        <v>6810</v>
      </c>
      <c r="P448" s="0" t="n">
        <v>8</v>
      </c>
      <c r="Q448" s="0" t="n">
        <v>4.65</v>
      </c>
      <c r="R448" s="0" t="n">
        <v>31.2</v>
      </c>
      <c r="S448" s="0" t="n">
        <v>22</v>
      </c>
      <c r="T448" s="0" t="n">
        <v>3.7</v>
      </c>
    </row>
    <row r="449" customFormat="false" ht="15.6" hidden="false" customHeight="false" outlineLevel="0" collapsed="false">
      <c r="A449" s="0" t="n">
        <v>2400</v>
      </c>
      <c r="B449" s="0" t="n">
        <v>0.96</v>
      </c>
      <c r="C449" s="0" t="n">
        <v>1708.96551724138</v>
      </c>
      <c r="D449" s="0" t="n">
        <v>4956</v>
      </c>
      <c r="E449" s="0" t="n">
        <v>11894.4</v>
      </c>
      <c r="F449" s="0" t="n">
        <v>0.52864</v>
      </c>
      <c r="G449" s="0" t="n">
        <v>38</v>
      </c>
      <c r="I449" s="0" t="n">
        <v>1948</v>
      </c>
      <c r="J449" s="0" t="n">
        <v>2014</v>
      </c>
      <c r="K449" s="0" t="n">
        <v>7.09</v>
      </c>
      <c r="L449" s="0" t="n">
        <v>471</v>
      </c>
      <c r="M449" s="0" t="n">
        <v>1507.2</v>
      </c>
      <c r="N449" s="0" t="n">
        <v>6670</v>
      </c>
      <c r="P449" s="0" t="n">
        <v>8</v>
      </c>
      <c r="Q449" s="0" t="n">
        <v>4.88</v>
      </c>
      <c r="R449" s="0" t="n">
        <v>33.57</v>
      </c>
      <c r="S449" s="0" t="n">
        <v>18.7</v>
      </c>
      <c r="T449" s="0" t="n">
        <v>3.8</v>
      </c>
    </row>
    <row r="450" customFormat="false" ht="15.6" hidden="false" customHeight="false" outlineLevel="0" collapsed="false">
      <c r="A450" s="0" t="n">
        <v>2400</v>
      </c>
      <c r="B450" s="0" t="n">
        <v>0.96</v>
      </c>
      <c r="C450" s="0" t="n">
        <v>1661.03448275862</v>
      </c>
      <c r="D450" s="0" t="n">
        <v>4817</v>
      </c>
      <c r="E450" s="0" t="n">
        <v>11560.8</v>
      </c>
      <c r="F450" s="0" t="n">
        <v>0.513813333333333</v>
      </c>
      <c r="G450" s="0" t="n">
        <v>38</v>
      </c>
      <c r="I450" s="0" t="n">
        <v>1896</v>
      </c>
      <c r="J450" s="0" t="n">
        <v>1915</v>
      </c>
      <c r="K450" s="0" t="n">
        <v>7.04</v>
      </c>
      <c r="L450" s="0" t="n">
        <v>482</v>
      </c>
      <c r="M450" s="0" t="n">
        <v>1542.4</v>
      </c>
      <c r="N450" s="0" t="n">
        <v>6450</v>
      </c>
      <c r="P450" s="0" t="n">
        <v>8</v>
      </c>
      <c r="Q450" s="0" t="n">
        <v>4.67</v>
      </c>
      <c r="R450" s="0" t="n">
        <v>28.18</v>
      </c>
      <c r="S450" s="0" t="n">
        <v>17</v>
      </c>
      <c r="T450" s="0" t="n">
        <v>3.7</v>
      </c>
    </row>
    <row r="451" customFormat="false" ht="15.6" hidden="false" customHeight="false" outlineLevel="0" collapsed="false">
      <c r="A451" s="0" t="n">
        <v>1600</v>
      </c>
      <c r="B451" s="0" t="n">
        <v>0.64</v>
      </c>
      <c r="C451" s="0" t="n">
        <v>2675.1724137931</v>
      </c>
      <c r="D451" s="0" t="n">
        <v>7758</v>
      </c>
      <c r="E451" s="0" t="n">
        <v>12412.8</v>
      </c>
      <c r="F451" s="0" t="n">
        <v>0.55168</v>
      </c>
      <c r="G451" s="0" t="n">
        <v>38</v>
      </c>
      <c r="I451" s="0" t="n">
        <v>1968</v>
      </c>
      <c r="J451" s="0" t="n">
        <v>1993</v>
      </c>
      <c r="K451" s="0" t="n">
        <v>7.19</v>
      </c>
      <c r="L451" s="0" t="n">
        <v>563</v>
      </c>
      <c r="M451" s="0" t="n">
        <v>1801.6</v>
      </c>
      <c r="N451" s="0" t="n">
        <v>6630</v>
      </c>
      <c r="P451" s="0" t="n">
        <v>8</v>
      </c>
      <c r="Q451" s="0" t="n">
        <v>5.77</v>
      </c>
      <c r="R451" s="0" t="n">
        <v>30.62</v>
      </c>
      <c r="S451" s="0" t="n">
        <v>20</v>
      </c>
      <c r="T451" s="0" t="n">
        <v>4</v>
      </c>
    </row>
    <row r="452" customFormat="false" ht="15.6" hidden="false" customHeight="false" outlineLevel="0" collapsed="false">
      <c r="A452" s="0" t="n">
        <v>1600</v>
      </c>
      <c r="B452" s="0" t="n">
        <v>0.64</v>
      </c>
      <c r="C452" s="0" t="n">
        <v>2689.91379310345</v>
      </c>
      <c r="D452" s="0" t="n">
        <v>7800.75</v>
      </c>
      <c r="E452" s="0" t="n">
        <v>12481.2</v>
      </c>
      <c r="F452" s="0" t="n">
        <v>0.55472</v>
      </c>
      <c r="G452" s="0" t="n">
        <v>38</v>
      </c>
      <c r="I452" s="0" t="n">
        <v>2043</v>
      </c>
      <c r="J452" s="0" t="n">
        <v>2118</v>
      </c>
      <c r="K452" s="0" t="n">
        <v>7.23</v>
      </c>
      <c r="L452" s="0" t="n">
        <v>580</v>
      </c>
      <c r="M452" s="0" t="n">
        <v>1856</v>
      </c>
      <c r="N452" s="0" t="n">
        <v>7020</v>
      </c>
      <c r="P452" s="0" t="n">
        <v>10</v>
      </c>
      <c r="Q452" s="0" t="n">
        <v>5.82</v>
      </c>
      <c r="R452" s="0" t="n">
        <v>31.39</v>
      </c>
      <c r="S452" s="0" t="n">
        <v>19.9</v>
      </c>
      <c r="T452" s="0" t="n">
        <v>5.5</v>
      </c>
    </row>
    <row r="453" customFormat="false" ht="15.6" hidden="false" customHeight="false" outlineLevel="0" collapsed="false">
      <c r="A453" s="0" t="n">
        <v>1600</v>
      </c>
      <c r="B453" s="0" t="n">
        <v>0.64</v>
      </c>
      <c r="C453" s="0" t="n">
        <v>2725.86206896552</v>
      </c>
      <c r="D453" s="0" t="n">
        <v>7905</v>
      </c>
      <c r="E453" s="0" t="n">
        <v>12648</v>
      </c>
      <c r="F453" s="0" t="n">
        <v>0.562133333333333</v>
      </c>
      <c r="G453" s="0" t="n">
        <v>38</v>
      </c>
      <c r="I453" s="0" t="n">
        <v>2445</v>
      </c>
      <c r="J453" s="0" t="n">
        <v>2399</v>
      </c>
      <c r="K453" s="0" t="n">
        <v>7.37</v>
      </c>
      <c r="L453" s="0" t="n">
        <v>607</v>
      </c>
      <c r="M453" s="0" t="n">
        <v>1942.4</v>
      </c>
      <c r="N453" s="0" t="n">
        <v>6500</v>
      </c>
      <c r="P453" s="0" t="n">
        <v>10</v>
      </c>
      <c r="Q453" s="0" t="n">
        <v>5.93</v>
      </c>
      <c r="R453" s="0" t="n">
        <v>34.88</v>
      </c>
      <c r="S453" s="0" t="n">
        <v>18.8</v>
      </c>
      <c r="T453" s="0" t="n">
        <v>4.3</v>
      </c>
    </row>
    <row r="454" customFormat="false" ht="15.6" hidden="false" customHeight="false" outlineLevel="0" collapsed="false">
      <c r="A454" s="0" t="n">
        <v>1600</v>
      </c>
      <c r="B454" s="0" t="n">
        <v>0.64</v>
      </c>
      <c r="C454" s="0" t="n">
        <v>2517.15517241379</v>
      </c>
      <c r="D454" s="0" t="n">
        <v>7299.75</v>
      </c>
      <c r="E454" s="0" t="n">
        <v>11679.6</v>
      </c>
      <c r="F454" s="0" t="n">
        <v>0.519093333333333</v>
      </c>
      <c r="G454" s="0" t="n">
        <v>38</v>
      </c>
      <c r="I454" s="0" t="n">
        <v>3093</v>
      </c>
      <c r="J454" s="0" t="n">
        <v>3096</v>
      </c>
      <c r="K454" s="0" t="n">
        <v>7.34</v>
      </c>
      <c r="L454" s="0" t="n">
        <v>612</v>
      </c>
      <c r="M454" s="0" t="n">
        <v>1958.4</v>
      </c>
      <c r="N454" s="0" t="n">
        <v>6540</v>
      </c>
      <c r="P454" s="0" t="n">
        <v>12</v>
      </c>
      <c r="Q454" s="0" t="n">
        <v>6.07</v>
      </c>
      <c r="R454" s="0" t="n">
        <v>37.82</v>
      </c>
      <c r="S454" s="0" t="n">
        <v>21</v>
      </c>
      <c r="T454" s="0" t="n">
        <v>4.4</v>
      </c>
    </row>
    <row r="455" customFormat="false" ht="15.6" hidden="false" customHeight="false" outlineLevel="0" collapsed="false">
      <c r="A455" s="0" t="n">
        <v>1600</v>
      </c>
      <c r="B455" s="0" t="n">
        <v>0.64</v>
      </c>
      <c r="C455" s="0" t="n">
        <v>2516.12068965517</v>
      </c>
      <c r="D455" s="0" t="n">
        <v>7296.75</v>
      </c>
      <c r="E455" s="0" t="n">
        <v>11674.8</v>
      </c>
      <c r="F455" s="0" t="n">
        <v>0.51888</v>
      </c>
      <c r="G455" s="0" t="n">
        <v>38</v>
      </c>
      <c r="I455" s="0" t="n">
        <v>3083</v>
      </c>
      <c r="J455" s="0" t="n">
        <v>2966</v>
      </c>
      <c r="K455" s="0" t="n">
        <v>7.31</v>
      </c>
      <c r="L455" s="0" t="n">
        <v>613</v>
      </c>
      <c r="M455" s="0" t="n">
        <v>1961.6</v>
      </c>
      <c r="N455" s="0" t="n">
        <v>6870</v>
      </c>
      <c r="P455" s="0" t="n">
        <v>12</v>
      </c>
      <c r="Q455" s="0" t="n">
        <v>6.37</v>
      </c>
      <c r="R455" s="0" t="n">
        <v>41.74</v>
      </c>
      <c r="S455" s="0" t="n">
        <v>22</v>
      </c>
      <c r="T455" s="0" t="n">
        <v>6</v>
      </c>
    </row>
    <row r="456" customFormat="false" ht="15.6" hidden="false" customHeight="false" outlineLevel="0" collapsed="false">
      <c r="A456" s="0" t="n">
        <v>1600</v>
      </c>
      <c r="B456" s="0" t="n">
        <v>0.64</v>
      </c>
      <c r="C456" s="0" t="n">
        <v>2737.24137931034</v>
      </c>
      <c r="D456" s="0" t="n">
        <v>7938</v>
      </c>
      <c r="E456" s="0" t="n">
        <v>12700.8</v>
      </c>
      <c r="F456" s="0" t="n">
        <v>0.56448</v>
      </c>
      <c r="G456" s="0" t="n">
        <v>38</v>
      </c>
      <c r="I456" s="0" t="n">
        <v>3261</v>
      </c>
      <c r="J456" s="0" t="n">
        <v>3255</v>
      </c>
      <c r="K456" s="0" t="n">
        <v>7.33</v>
      </c>
      <c r="L456" s="0" t="n">
        <v>618</v>
      </c>
      <c r="M456" s="0" t="n">
        <v>1977.6</v>
      </c>
      <c r="N456" s="0" t="n">
        <v>6570</v>
      </c>
      <c r="P456" s="0" t="n">
        <v>12</v>
      </c>
      <c r="Q456" s="0" t="n">
        <v>6.53</v>
      </c>
      <c r="R456" s="0" t="n">
        <v>40.92</v>
      </c>
      <c r="S456" s="0" t="n">
        <v>22.6</v>
      </c>
      <c r="T456" s="0" t="n">
        <v>4.5</v>
      </c>
    </row>
    <row r="457" customFormat="false" ht="15.6" hidden="false" customHeight="false" outlineLevel="0" collapsed="false">
      <c r="A457" s="0" t="n">
        <v>1600</v>
      </c>
      <c r="B457" s="0" t="n">
        <v>0.64</v>
      </c>
      <c r="C457" s="0" t="n">
        <v>2697.93103448276</v>
      </c>
      <c r="D457" s="0" t="n">
        <v>7824</v>
      </c>
      <c r="E457" s="0" t="n">
        <v>12518.4</v>
      </c>
      <c r="F457" s="0" t="n">
        <v>0.556373333333333</v>
      </c>
      <c r="G457" s="0" t="n">
        <v>38</v>
      </c>
      <c r="I457" s="0" t="n">
        <v>2933</v>
      </c>
      <c r="J457" s="0" t="n">
        <v>3006</v>
      </c>
      <c r="K457" s="0" t="n">
        <v>7.24</v>
      </c>
      <c r="L457" s="0" t="n">
        <v>605</v>
      </c>
      <c r="M457" s="0" t="n">
        <v>1936</v>
      </c>
      <c r="N457" s="0" t="n">
        <v>6400</v>
      </c>
      <c r="P457" s="0" t="n">
        <v>12</v>
      </c>
      <c r="Q457" s="0" t="n">
        <v>6.58</v>
      </c>
      <c r="R457" s="0" t="n">
        <v>39.22</v>
      </c>
      <c r="S457" s="0" t="n">
        <v>21.3</v>
      </c>
      <c r="T457" s="0" t="n">
        <v>5.8</v>
      </c>
    </row>
    <row r="458" customFormat="false" ht="15.6" hidden="false" customHeight="false" outlineLevel="0" collapsed="false">
      <c r="A458" s="0" t="n">
        <v>1600</v>
      </c>
      <c r="B458" s="0" t="n">
        <v>0.64</v>
      </c>
      <c r="C458" s="0" t="n">
        <v>2567.06896551724</v>
      </c>
      <c r="D458" s="0" t="n">
        <v>7444.5</v>
      </c>
      <c r="E458" s="0" t="n">
        <v>11911.2</v>
      </c>
      <c r="F458" s="0" t="n">
        <v>0.529386666666667</v>
      </c>
      <c r="G458" s="0" t="n">
        <v>38</v>
      </c>
      <c r="I458" s="0" t="n">
        <v>3144</v>
      </c>
      <c r="J458" s="0" t="n">
        <v>3143</v>
      </c>
      <c r="K458" s="0" t="n">
        <v>7.45</v>
      </c>
      <c r="L458" s="0" t="n">
        <v>610</v>
      </c>
      <c r="M458" s="0" t="n">
        <v>1952</v>
      </c>
      <c r="N458" s="0" t="n">
        <v>6380</v>
      </c>
      <c r="P458" s="0" t="n">
        <v>12</v>
      </c>
      <c r="Q458" s="0" t="n">
        <v>6.44</v>
      </c>
      <c r="R458" s="0" t="n">
        <v>38.86</v>
      </c>
      <c r="S458" s="0" t="n">
        <v>20</v>
      </c>
      <c r="T458" s="0" t="n">
        <v>6</v>
      </c>
    </row>
    <row r="459" customFormat="false" ht="15.6" hidden="false" customHeight="false" outlineLevel="0" collapsed="false">
      <c r="A459" s="0" t="n">
        <v>1600</v>
      </c>
      <c r="B459" s="0" t="n">
        <v>0.64</v>
      </c>
      <c r="C459" s="0" t="n">
        <v>2706.72413793103</v>
      </c>
      <c r="D459" s="0" t="n">
        <v>7849.5</v>
      </c>
      <c r="E459" s="0" t="n">
        <v>12559.2</v>
      </c>
      <c r="F459" s="0" t="n">
        <v>0.558186666666667</v>
      </c>
      <c r="G459" s="0" t="n">
        <v>38</v>
      </c>
      <c r="I459" s="0" t="n">
        <v>3167</v>
      </c>
      <c r="J459" s="0" t="n">
        <v>3169</v>
      </c>
      <c r="K459" s="0" t="n">
        <v>7.5</v>
      </c>
      <c r="L459" s="0" t="n">
        <v>621</v>
      </c>
      <c r="M459" s="0" t="n">
        <v>1987.2</v>
      </c>
      <c r="N459" s="0" t="n">
        <v>6500</v>
      </c>
      <c r="P459" s="0" t="n">
        <v>12</v>
      </c>
      <c r="Q459" s="0" t="n">
        <v>6.85</v>
      </c>
      <c r="R459" s="0" t="n">
        <v>36.68</v>
      </c>
      <c r="S459" s="0" t="n">
        <v>18.7</v>
      </c>
      <c r="T459" s="0" t="n">
        <v>5.4</v>
      </c>
    </row>
    <row r="460" customFormat="false" ht="15.6" hidden="false" customHeight="false" outlineLevel="0" collapsed="false">
      <c r="A460" s="0" t="n">
        <v>1600</v>
      </c>
      <c r="B460" s="0" t="n">
        <v>0.64</v>
      </c>
      <c r="C460" s="0" t="n">
        <v>2661.98275862069</v>
      </c>
      <c r="D460" s="0" t="n">
        <v>7719.75</v>
      </c>
      <c r="E460" s="0" t="n">
        <v>12351.6</v>
      </c>
      <c r="F460" s="0" t="n">
        <v>0.54896</v>
      </c>
      <c r="G460" s="0" t="n">
        <v>38</v>
      </c>
      <c r="I460" s="0" t="n">
        <v>3089</v>
      </c>
      <c r="J460" s="0" t="n">
        <v>3203</v>
      </c>
      <c r="K460" s="0" t="n">
        <v>7.7</v>
      </c>
      <c r="L460" s="0" t="n">
        <v>635</v>
      </c>
      <c r="M460" s="0" t="n">
        <v>2032</v>
      </c>
      <c r="N460" s="0" t="n">
        <v>6480</v>
      </c>
      <c r="P460" s="0" t="n">
        <v>12</v>
      </c>
      <c r="Q460" s="0" t="n">
        <v>6.51</v>
      </c>
      <c r="R460" s="0" t="n">
        <v>32.55</v>
      </c>
      <c r="S460" s="0" t="n">
        <v>18.2</v>
      </c>
      <c r="T460" s="0" t="n">
        <v>6.5</v>
      </c>
    </row>
    <row r="461" customFormat="false" ht="15.6" hidden="false" customHeight="false" outlineLevel="0" collapsed="false">
      <c r="A461" s="0" t="n">
        <v>1600</v>
      </c>
      <c r="B461" s="0" t="n">
        <v>0.64</v>
      </c>
      <c r="C461" s="0" t="n">
        <v>2675.1724137931</v>
      </c>
      <c r="D461" s="0" t="n">
        <v>7758</v>
      </c>
      <c r="E461" s="0" t="n">
        <v>12412.8</v>
      </c>
      <c r="F461" s="0" t="n">
        <v>0.55168</v>
      </c>
      <c r="G461" s="0" t="n">
        <v>38</v>
      </c>
      <c r="I461" s="0" t="n">
        <v>3011</v>
      </c>
      <c r="J461" s="0" t="n">
        <v>3035</v>
      </c>
      <c r="K461" s="0" t="n">
        <v>7.59</v>
      </c>
      <c r="L461" s="0" t="n">
        <v>633</v>
      </c>
      <c r="M461" s="0" t="n">
        <v>2025.6</v>
      </c>
      <c r="N461" s="0" t="n">
        <v>6320</v>
      </c>
      <c r="P461" s="0" t="n">
        <v>12</v>
      </c>
      <c r="Q461" s="0" t="n">
        <v>6.88</v>
      </c>
      <c r="R461" s="0" t="n">
        <v>33.06</v>
      </c>
      <c r="S461" s="0" t="n">
        <v>17.4</v>
      </c>
      <c r="T461" s="0" t="n">
        <v>5.4</v>
      </c>
    </row>
    <row r="462" customFormat="false" ht="15.6" hidden="false" customHeight="false" outlineLevel="0" collapsed="false">
      <c r="A462" s="0" t="n">
        <v>1600</v>
      </c>
      <c r="B462" s="0" t="n">
        <v>0.64</v>
      </c>
      <c r="C462" s="0" t="n">
        <v>2515.86206896552</v>
      </c>
      <c r="D462" s="0" t="n">
        <v>7296</v>
      </c>
      <c r="E462" s="0" t="n">
        <v>11673.6</v>
      </c>
      <c r="F462" s="0" t="n">
        <v>0.518826666666667</v>
      </c>
      <c r="G462" s="0" t="n">
        <v>38</v>
      </c>
      <c r="I462" s="0" t="n">
        <v>3240</v>
      </c>
      <c r="J462" s="0" t="n">
        <v>3223</v>
      </c>
      <c r="K462" s="0" t="n">
        <v>7.54</v>
      </c>
      <c r="L462" s="0" t="n">
        <v>630</v>
      </c>
      <c r="M462" s="0" t="n">
        <v>2016</v>
      </c>
      <c r="N462" s="0" t="n">
        <v>6670</v>
      </c>
      <c r="P462" s="0" t="n">
        <v>12</v>
      </c>
      <c r="Q462" s="0" t="n">
        <v>6.78</v>
      </c>
      <c r="R462" s="0" t="n">
        <v>29.78</v>
      </c>
      <c r="S462" s="0" t="n">
        <v>16.2</v>
      </c>
      <c r="T462" s="0" t="n">
        <v>4.4</v>
      </c>
    </row>
    <row r="463" customFormat="false" ht="15.6" hidden="false" customHeight="false" outlineLevel="0" collapsed="false">
      <c r="A463" s="0" t="n">
        <v>1750</v>
      </c>
      <c r="B463" s="0" t="n">
        <v>0.7</v>
      </c>
      <c r="C463" s="0" t="n">
        <v>2566.29310344828</v>
      </c>
      <c r="D463" s="0" t="n">
        <v>7442.25</v>
      </c>
      <c r="E463" s="0" t="n">
        <v>13023.9375</v>
      </c>
      <c r="F463" s="0" t="n">
        <v>0.578841666666667</v>
      </c>
      <c r="G463" s="0" t="n">
        <v>38</v>
      </c>
      <c r="I463" s="0" t="n">
        <v>3125</v>
      </c>
      <c r="J463" s="0" t="n">
        <v>3113</v>
      </c>
      <c r="K463" s="0" t="n">
        <v>7.57</v>
      </c>
      <c r="L463" s="0" t="n">
        <v>655</v>
      </c>
      <c r="M463" s="0" t="n">
        <v>2096</v>
      </c>
      <c r="N463" s="0" t="n">
        <v>6550</v>
      </c>
      <c r="P463" s="0" t="n">
        <v>18</v>
      </c>
      <c r="Q463" s="0" t="n">
        <v>7.76</v>
      </c>
      <c r="R463" s="0" t="n">
        <v>28.5</v>
      </c>
      <c r="S463" s="0" t="n">
        <v>18</v>
      </c>
      <c r="T463" s="0" t="n">
        <v>4.5</v>
      </c>
    </row>
    <row r="464" customFormat="false" ht="15.6" hidden="false" customHeight="false" outlineLevel="0" collapsed="false">
      <c r="A464" s="0" t="n">
        <v>1750</v>
      </c>
      <c r="B464" s="0" t="n">
        <v>0.7</v>
      </c>
      <c r="C464" s="0" t="n">
        <v>2681.89655172414</v>
      </c>
      <c r="D464" s="0" t="n">
        <v>7777.5</v>
      </c>
      <c r="E464" s="0" t="n">
        <v>13610.625</v>
      </c>
      <c r="F464" s="0" t="n">
        <v>0.604916666666667</v>
      </c>
      <c r="G464" s="0" t="n">
        <v>38</v>
      </c>
      <c r="I464" s="0" t="n">
        <v>3130</v>
      </c>
      <c r="J464" s="0" t="n">
        <v>3117</v>
      </c>
      <c r="K464" s="0" t="n">
        <v>7.65</v>
      </c>
      <c r="L464" s="0" t="n">
        <v>680</v>
      </c>
      <c r="M464" s="0" t="n">
        <v>2176</v>
      </c>
      <c r="N464" s="0" t="n">
        <v>6840</v>
      </c>
      <c r="P464" s="0" t="n">
        <v>15</v>
      </c>
      <c r="Q464" s="0" t="n">
        <v>8.8</v>
      </c>
      <c r="R464" s="0" t="n">
        <v>28.7</v>
      </c>
      <c r="S464" s="0" t="n">
        <v>24</v>
      </c>
      <c r="T464" s="0" t="n">
        <v>5</v>
      </c>
    </row>
    <row r="465" customFormat="false" ht="15.6" hidden="false" customHeight="false" outlineLevel="0" collapsed="false">
      <c r="A465" s="0" t="n">
        <v>1750</v>
      </c>
      <c r="B465" s="0" t="n">
        <v>0.7</v>
      </c>
      <c r="C465" s="0" t="n">
        <v>2530.60344827586</v>
      </c>
      <c r="D465" s="0" t="n">
        <v>7338.75</v>
      </c>
      <c r="E465" s="0" t="n">
        <v>12842.8125</v>
      </c>
      <c r="F465" s="0" t="n">
        <v>0.570791666666667</v>
      </c>
      <c r="G465" s="0" t="n">
        <v>38</v>
      </c>
      <c r="I465" s="0" t="n">
        <v>3217</v>
      </c>
      <c r="J465" s="0" t="n">
        <v>3234</v>
      </c>
      <c r="K465" s="0" t="n">
        <v>7.46</v>
      </c>
      <c r="L465" s="0" t="n">
        <v>692</v>
      </c>
      <c r="M465" s="0" t="n">
        <v>2214.4</v>
      </c>
      <c r="N465" s="0" t="n">
        <v>6760</v>
      </c>
      <c r="P465" s="0" t="n">
        <v>15</v>
      </c>
      <c r="Q465" s="0" t="n">
        <v>9.24</v>
      </c>
      <c r="R465" s="0" t="n">
        <v>28.12</v>
      </c>
      <c r="S465" s="0" t="n">
        <v>18.7</v>
      </c>
      <c r="T465" s="0" t="n">
        <v>5.8</v>
      </c>
    </row>
    <row r="466" customFormat="false" ht="15.6" hidden="false" customHeight="false" outlineLevel="0" collapsed="false">
      <c r="A466" s="0" t="n">
        <v>1750</v>
      </c>
      <c r="B466" s="0" t="n">
        <v>0.7</v>
      </c>
      <c r="C466" s="0" t="n">
        <v>2613.36206896552</v>
      </c>
      <c r="D466" s="0" t="n">
        <v>7578.75</v>
      </c>
      <c r="E466" s="0" t="n">
        <v>13262.8125</v>
      </c>
      <c r="F466" s="0" t="n">
        <v>0.589458333333333</v>
      </c>
      <c r="G466" s="0" t="n">
        <v>38</v>
      </c>
      <c r="I466" s="0" t="n">
        <v>3021</v>
      </c>
      <c r="J466" s="0" t="n">
        <v>3131</v>
      </c>
      <c r="K466" s="0" t="n">
        <v>7.51</v>
      </c>
      <c r="L466" s="0" t="n">
        <v>695</v>
      </c>
      <c r="M466" s="0" t="n">
        <v>2224</v>
      </c>
      <c r="N466" s="0" t="n">
        <v>6650</v>
      </c>
      <c r="P466" s="0" t="n">
        <v>15</v>
      </c>
      <c r="Q466" s="0" t="n">
        <v>9.5</v>
      </c>
      <c r="R466" s="0" t="n">
        <v>29.8</v>
      </c>
      <c r="S466" s="0" t="n">
        <v>18</v>
      </c>
      <c r="T466" s="0" t="n">
        <v>5.5</v>
      </c>
    </row>
    <row r="467" customFormat="false" ht="15.6" hidden="false" customHeight="false" outlineLevel="0" collapsed="false">
      <c r="A467" s="0" t="n">
        <v>1750</v>
      </c>
      <c r="B467" s="0" t="n">
        <v>0.7</v>
      </c>
      <c r="C467" s="0" t="n">
        <v>2769.8275862069</v>
      </c>
      <c r="D467" s="0" t="n">
        <v>8032.5</v>
      </c>
      <c r="E467" s="0" t="n">
        <v>14056.875</v>
      </c>
      <c r="F467" s="0" t="n">
        <v>0.62475</v>
      </c>
      <c r="G467" s="0" t="n">
        <v>38</v>
      </c>
      <c r="I467" s="0" t="n">
        <v>3087</v>
      </c>
      <c r="J467" s="0" t="n">
        <v>3198</v>
      </c>
      <c r="K467" s="0" t="n">
        <v>7.54</v>
      </c>
      <c r="L467" s="0" t="n">
        <v>713</v>
      </c>
      <c r="M467" s="0" t="n">
        <v>2281.6</v>
      </c>
      <c r="N467" s="0" t="n">
        <v>6170</v>
      </c>
      <c r="P467" s="0" t="n">
        <v>18</v>
      </c>
      <c r="Q467" s="0" t="n">
        <v>9.98</v>
      </c>
      <c r="R467" s="0" t="n">
        <v>30.3</v>
      </c>
      <c r="S467" s="0" t="n">
        <v>15</v>
      </c>
      <c r="T467" s="0" t="n">
        <v>5.7</v>
      </c>
    </row>
    <row r="468" customFormat="false" ht="15.6" hidden="false" customHeight="false" outlineLevel="0" collapsed="false">
      <c r="A468" s="0" t="n">
        <v>1750</v>
      </c>
      <c r="B468" s="0" t="n">
        <v>0.7</v>
      </c>
      <c r="C468" s="0" t="n">
        <v>2637.41379310345</v>
      </c>
      <c r="D468" s="0" t="n">
        <v>7648.5</v>
      </c>
      <c r="E468" s="0" t="n">
        <v>13384.875</v>
      </c>
      <c r="F468" s="0" t="n">
        <v>0.594883333333333</v>
      </c>
      <c r="G468" s="0" t="n">
        <v>38</v>
      </c>
      <c r="I468" s="0" t="n">
        <v>2893</v>
      </c>
      <c r="J468" s="0" t="n">
        <v>3000</v>
      </c>
      <c r="K468" s="0" t="n">
        <v>7.3</v>
      </c>
      <c r="L468" s="0" t="n">
        <v>726</v>
      </c>
      <c r="M468" s="0" t="n">
        <v>2323.2</v>
      </c>
      <c r="N468" s="0" t="n">
        <v>6080</v>
      </c>
      <c r="P468" s="0" t="n">
        <v>18</v>
      </c>
      <c r="Q468" s="0" t="n">
        <v>9.65</v>
      </c>
      <c r="R468" s="0" t="n">
        <v>31.8</v>
      </c>
      <c r="S468" s="0" t="n">
        <v>10</v>
      </c>
      <c r="T468" s="0" t="n">
        <v>5.9</v>
      </c>
    </row>
    <row r="469" customFormat="false" ht="15.6" hidden="false" customHeight="false" outlineLevel="0" collapsed="false">
      <c r="A469" s="0" t="n">
        <v>1750</v>
      </c>
      <c r="B469" s="0" t="n">
        <v>0.7</v>
      </c>
      <c r="C469" s="0" t="n">
        <v>2694.8275862069</v>
      </c>
      <c r="D469" s="0" t="n">
        <v>7815</v>
      </c>
      <c r="E469" s="0" t="n">
        <v>13676.25</v>
      </c>
      <c r="F469" s="0" t="n">
        <v>0.607833333333333</v>
      </c>
      <c r="G469" s="0" t="n">
        <v>38</v>
      </c>
      <c r="I469" s="0" t="n">
        <v>2756</v>
      </c>
      <c r="J469" s="0" t="n">
        <v>2852</v>
      </c>
      <c r="K469" s="0" t="n">
        <v>7.55</v>
      </c>
      <c r="L469" s="0" t="n">
        <v>699</v>
      </c>
      <c r="M469" s="0" t="n">
        <v>2236.8</v>
      </c>
      <c r="N469" s="0" t="n">
        <v>6210</v>
      </c>
      <c r="P469" s="0" t="n">
        <v>18</v>
      </c>
      <c r="Q469" s="0" t="n">
        <v>9.7</v>
      </c>
      <c r="R469" s="0" t="n">
        <v>30.65</v>
      </c>
      <c r="S469" s="0" t="n">
        <v>14.3</v>
      </c>
      <c r="T469" s="0" t="n">
        <v>5</v>
      </c>
    </row>
    <row r="470" customFormat="false" ht="15.6" hidden="false" customHeight="false" outlineLevel="0" collapsed="false">
      <c r="A470" s="0" t="n">
        <v>1750</v>
      </c>
      <c r="B470" s="0" t="n">
        <v>0.7</v>
      </c>
      <c r="C470" s="0" t="n">
        <v>2801.89655172414</v>
      </c>
      <c r="D470" s="0" t="n">
        <v>8125.5</v>
      </c>
      <c r="E470" s="0" t="n">
        <v>14219.625</v>
      </c>
      <c r="F470" s="0" t="n">
        <v>0.631983333333333</v>
      </c>
      <c r="G470" s="0" t="n">
        <v>38</v>
      </c>
      <c r="I470" s="0" t="n">
        <v>2874</v>
      </c>
      <c r="J470" s="0" t="n">
        <v>2890</v>
      </c>
      <c r="K470" s="0" t="n">
        <v>7.44</v>
      </c>
      <c r="L470" s="0" t="n">
        <v>686</v>
      </c>
      <c r="M470" s="0" t="n">
        <v>2195.2</v>
      </c>
      <c r="N470" s="0" t="n">
        <v>6540</v>
      </c>
      <c r="P470" s="0" t="n">
        <v>18</v>
      </c>
      <c r="Q470" s="0" t="n">
        <v>9.4</v>
      </c>
      <c r="R470" s="0" t="n">
        <v>29.45</v>
      </c>
      <c r="S470" s="0" t="n">
        <v>12.4</v>
      </c>
      <c r="T470" s="0" t="n">
        <v>5.6</v>
      </c>
    </row>
    <row r="471" customFormat="false" ht="15.6" hidden="false" customHeight="false" outlineLevel="0" collapsed="false">
      <c r="A471" s="0" t="n">
        <v>1750</v>
      </c>
      <c r="B471" s="0" t="n">
        <v>0.7</v>
      </c>
      <c r="C471" s="0" t="n">
        <v>2702.06896551724</v>
      </c>
      <c r="D471" s="0" t="n">
        <v>7836</v>
      </c>
      <c r="E471" s="0" t="n">
        <v>13713</v>
      </c>
      <c r="F471" s="0" t="n">
        <v>0.609466666666667</v>
      </c>
      <c r="G471" s="0" t="n">
        <v>38</v>
      </c>
      <c r="I471" s="0" t="n">
        <v>3207</v>
      </c>
      <c r="J471" s="0" t="n">
        <v>3112</v>
      </c>
      <c r="K471" s="0" t="n">
        <v>7.39</v>
      </c>
      <c r="L471" s="0" t="n">
        <v>678</v>
      </c>
      <c r="M471" s="0" t="n">
        <v>2169.6</v>
      </c>
      <c r="N471" s="0" t="n">
        <v>6130</v>
      </c>
      <c r="P471" s="0" t="n">
        <v>18</v>
      </c>
      <c r="Q471" s="0" t="n">
        <v>9.35</v>
      </c>
      <c r="R471" s="0" t="n">
        <v>29.5</v>
      </c>
      <c r="S471" s="0" t="n">
        <v>11</v>
      </c>
      <c r="T471" s="0" t="n">
        <v>5</v>
      </c>
    </row>
    <row r="472" customFormat="false" ht="15.6" hidden="false" customHeight="false" outlineLevel="0" collapsed="false">
      <c r="A472" s="0" t="n">
        <v>1750</v>
      </c>
      <c r="B472" s="0" t="n">
        <v>0.7</v>
      </c>
      <c r="C472" s="0" t="n">
        <v>2796.46551724138</v>
      </c>
      <c r="D472" s="0" t="n">
        <v>8109.75</v>
      </c>
      <c r="E472" s="0" t="n">
        <v>14192.0625</v>
      </c>
      <c r="F472" s="0" t="n">
        <v>0.630758333333333</v>
      </c>
      <c r="G472" s="0" t="n">
        <v>38</v>
      </c>
      <c r="I472" s="0" t="n">
        <v>3097</v>
      </c>
      <c r="J472" s="0" t="n">
        <v>3132</v>
      </c>
      <c r="K472" s="0" t="n">
        <v>7.49</v>
      </c>
      <c r="L472" s="0" t="n">
        <v>694</v>
      </c>
      <c r="M472" s="0" t="n">
        <v>2220.8</v>
      </c>
      <c r="N472" s="0" t="n">
        <v>5980</v>
      </c>
      <c r="P472" s="0" t="n">
        <v>17</v>
      </c>
      <c r="Q472" s="0" t="n">
        <v>9.5</v>
      </c>
      <c r="R472" s="0" t="n">
        <v>31.98</v>
      </c>
      <c r="S472" s="0" t="n">
        <v>11</v>
      </c>
      <c r="T472" s="0" t="n">
        <v>4.8</v>
      </c>
    </row>
    <row r="473" customFormat="false" ht="15.6" hidden="false" customHeight="false" outlineLevel="0" collapsed="false">
      <c r="A473" s="0" t="n">
        <v>1750</v>
      </c>
      <c r="B473" s="0" t="n">
        <v>0.7</v>
      </c>
      <c r="C473" s="0" t="n">
        <v>2745</v>
      </c>
      <c r="D473" s="0" t="n">
        <v>7960.5</v>
      </c>
      <c r="E473" s="0" t="n">
        <v>13930.875</v>
      </c>
      <c r="F473" s="0" t="n">
        <v>0.61915</v>
      </c>
      <c r="G473" s="0" t="n">
        <v>38</v>
      </c>
      <c r="I473" s="0" t="n">
        <v>2842</v>
      </c>
      <c r="J473" s="0" t="n">
        <v>2852</v>
      </c>
      <c r="K473" s="0" t="n">
        <v>7.33</v>
      </c>
      <c r="L473" s="0" t="n">
        <v>688</v>
      </c>
      <c r="M473" s="0" t="n">
        <v>2201.6</v>
      </c>
      <c r="N473" s="0" t="n">
        <v>5800</v>
      </c>
      <c r="P473" s="0" t="n">
        <v>17</v>
      </c>
      <c r="Q473" s="0" t="n">
        <v>9.8</v>
      </c>
      <c r="R473" s="0" t="n">
        <v>31.4</v>
      </c>
      <c r="S473" s="0" t="n">
        <v>14.9</v>
      </c>
      <c r="T473" s="0" t="n">
        <v>4</v>
      </c>
    </row>
    <row r="474" customFormat="false" ht="15.6" hidden="false" customHeight="false" outlineLevel="0" collapsed="false">
      <c r="A474" s="0" t="n">
        <v>1750</v>
      </c>
      <c r="B474" s="0" t="n">
        <v>0.7</v>
      </c>
      <c r="C474" s="0" t="n">
        <v>2535</v>
      </c>
      <c r="D474" s="0" t="n">
        <v>7351.5</v>
      </c>
      <c r="E474" s="0" t="n">
        <v>12865.125</v>
      </c>
      <c r="F474" s="0" t="n">
        <v>0.571783333333333</v>
      </c>
      <c r="G474" s="0" t="n">
        <v>38</v>
      </c>
      <c r="I474" s="0" t="n">
        <v>2955</v>
      </c>
      <c r="J474" s="0" t="n">
        <v>2962</v>
      </c>
      <c r="K474" s="0" t="n">
        <v>7.5</v>
      </c>
      <c r="L474" s="0" t="n">
        <v>690</v>
      </c>
      <c r="M474" s="0" t="n">
        <v>2208</v>
      </c>
      <c r="N474" s="0" t="n">
        <v>5880</v>
      </c>
      <c r="P474" s="0" t="n">
        <v>17</v>
      </c>
      <c r="Q474" s="0" t="n">
        <v>9.78</v>
      </c>
      <c r="R474" s="0" t="n">
        <v>32</v>
      </c>
      <c r="S474" s="0" t="n">
        <v>18.4</v>
      </c>
      <c r="T474" s="0" t="n">
        <v>4</v>
      </c>
    </row>
    <row r="475" customFormat="false" ht="15.6" hidden="false" customHeight="false" outlineLevel="0" collapsed="false">
      <c r="A475" s="0" t="n">
        <v>1750</v>
      </c>
      <c r="B475" s="0" t="n">
        <v>0.7</v>
      </c>
      <c r="C475" s="0" t="n">
        <v>2786.89655172414</v>
      </c>
      <c r="D475" s="0" t="n">
        <v>8082</v>
      </c>
      <c r="E475" s="0" t="n">
        <v>14143.5</v>
      </c>
      <c r="F475" s="0" t="n">
        <v>0.6286</v>
      </c>
      <c r="G475" s="0" t="n">
        <v>38</v>
      </c>
      <c r="I475" s="0" t="n">
        <v>2631</v>
      </c>
      <c r="J475" s="0" t="n">
        <v>2655</v>
      </c>
      <c r="K475" s="0" t="n">
        <v>7.4</v>
      </c>
      <c r="L475" s="0" t="n">
        <v>688</v>
      </c>
      <c r="M475" s="0" t="n">
        <v>2201.6</v>
      </c>
      <c r="N475" s="0" t="n">
        <v>5790</v>
      </c>
      <c r="P475" s="0" t="n">
        <v>15</v>
      </c>
      <c r="Q475" s="0" t="n">
        <v>9.43</v>
      </c>
      <c r="R475" s="0" t="n">
        <v>30.5</v>
      </c>
      <c r="S475" s="0" t="n">
        <v>19.1</v>
      </c>
      <c r="T475" s="0" t="n">
        <v>4.2</v>
      </c>
    </row>
    <row r="476" customFormat="false" ht="15.6" hidden="false" customHeight="false" outlineLevel="0" collapsed="false">
      <c r="A476" s="0" t="n">
        <v>1750</v>
      </c>
      <c r="B476" s="0" t="n">
        <v>0.7</v>
      </c>
      <c r="C476" s="0" t="n">
        <v>2594.48275862069</v>
      </c>
      <c r="D476" s="0" t="n">
        <v>7524</v>
      </c>
      <c r="E476" s="0" t="n">
        <v>13167</v>
      </c>
      <c r="F476" s="0" t="n">
        <v>0.5852</v>
      </c>
      <c r="G476" s="0" t="n">
        <v>38</v>
      </c>
      <c r="I476" s="0" t="n">
        <v>2675</v>
      </c>
      <c r="J476" s="0" t="n">
        <v>2673</v>
      </c>
      <c r="K476" s="0" t="n">
        <v>7.39</v>
      </c>
      <c r="L476" s="0" t="n">
        <v>678</v>
      </c>
      <c r="M476" s="0" t="n">
        <v>2169.6</v>
      </c>
      <c r="N476" s="0" t="n">
        <v>5670</v>
      </c>
      <c r="P476" s="0" t="n">
        <v>15</v>
      </c>
      <c r="Q476" s="0" t="n">
        <v>9.69</v>
      </c>
      <c r="R476" s="0" t="n">
        <v>30.06</v>
      </c>
      <c r="S476" s="0" t="n">
        <v>16.5</v>
      </c>
      <c r="T476" s="0" t="n">
        <v>4.5</v>
      </c>
    </row>
    <row r="477" customFormat="false" ht="15.6" hidden="false" customHeight="false" outlineLevel="0" collapsed="false">
      <c r="A477" s="0" t="n">
        <v>1750</v>
      </c>
      <c r="B477" s="0" t="n">
        <v>0.7</v>
      </c>
      <c r="C477" s="0" t="n">
        <v>2846.89655172414</v>
      </c>
      <c r="D477" s="0" t="n">
        <v>8256</v>
      </c>
      <c r="E477" s="0" t="n">
        <v>14448</v>
      </c>
      <c r="F477" s="0" t="n">
        <v>0.642133333333333</v>
      </c>
      <c r="G477" s="0" t="n">
        <v>38</v>
      </c>
      <c r="I477" s="0" t="n">
        <v>2621</v>
      </c>
      <c r="J477" s="0" t="n">
        <v>2657</v>
      </c>
      <c r="K477" s="0" t="n">
        <v>7.46</v>
      </c>
      <c r="L477" s="0" t="n">
        <v>696</v>
      </c>
      <c r="M477" s="0" t="n">
        <v>2227.2</v>
      </c>
      <c r="N477" s="0" t="n">
        <v>5300</v>
      </c>
      <c r="P477" s="0" t="n">
        <v>15</v>
      </c>
      <c r="Q477" s="0" t="n">
        <v>9.63</v>
      </c>
      <c r="R477" s="0" t="n">
        <v>29.88</v>
      </c>
      <c r="S477" s="0" t="n">
        <v>16.2</v>
      </c>
      <c r="T477" s="0" t="n">
        <v>4.5</v>
      </c>
    </row>
    <row r="478" customFormat="false" ht="15.6" hidden="false" customHeight="false" outlineLevel="0" collapsed="false">
      <c r="A478" s="0" t="n">
        <v>1750</v>
      </c>
      <c r="B478" s="0" t="n">
        <v>0.7</v>
      </c>
      <c r="C478" s="0" t="n">
        <v>2673.10344827586</v>
      </c>
      <c r="D478" s="0" t="n">
        <v>7752</v>
      </c>
      <c r="E478" s="0" t="n">
        <v>13566</v>
      </c>
      <c r="F478" s="0" t="n">
        <v>0.602933333333333</v>
      </c>
      <c r="G478" s="0" t="n">
        <v>38</v>
      </c>
      <c r="I478" s="0" t="n">
        <v>2602</v>
      </c>
      <c r="J478" s="0" t="n">
        <v>2690</v>
      </c>
      <c r="K478" s="0" t="n">
        <v>7.46</v>
      </c>
      <c r="L478" s="0" t="n">
        <v>689</v>
      </c>
      <c r="M478" s="0" t="n">
        <v>2204.8</v>
      </c>
      <c r="N478" s="0" t="n">
        <v>4880</v>
      </c>
      <c r="P478" s="0" t="n">
        <v>15</v>
      </c>
      <c r="Q478" s="0" t="n">
        <v>9.82</v>
      </c>
      <c r="R478" s="0" t="n">
        <v>30.89</v>
      </c>
      <c r="S478" s="0" t="n">
        <v>16.1</v>
      </c>
      <c r="T478" s="0" t="n">
        <v>5.5</v>
      </c>
    </row>
    <row r="479" customFormat="false" ht="15.6" hidden="false" customHeight="false" outlineLevel="0" collapsed="false">
      <c r="A479" s="0" t="n">
        <v>1750</v>
      </c>
      <c r="B479" s="0" t="n">
        <v>0.7</v>
      </c>
      <c r="C479" s="0" t="n">
        <v>2762.84482758621</v>
      </c>
      <c r="D479" s="0" t="n">
        <v>8012.25</v>
      </c>
      <c r="E479" s="0" t="n">
        <v>14021.4375</v>
      </c>
      <c r="F479" s="0" t="n">
        <v>0.623175</v>
      </c>
      <c r="G479" s="0" t="n">
        <v>38</v>
      </c>
      <c r="I479" s="0" t="n">
        <v>2549</v>
      </c>
      <c r="J479" s="0" t="n">
        <v>2586</v>
      </c>
      <c r="K479" s="0" t="n">
        <v>7.38</v>
      </c>
      <c r="L479" s="0" t="n">
        <v>690</v>
      </c>
      <c r="M479" s="0" t="n">
        <v>2208</v>
      </c>
      <c r="N479" s="0" t="n">
        <v>5090</v>
      </c>
      <c r="P479" s="0" t="n">
        <v>15</v>
      </c>
      <c r="Q479" s="0" t="n">
        <v>9.81</v>
      </c>
      <c r="R479" s="0" t="n">
        <v>32.04</v>
      </c>
      <c r="S479" s="0" t="n">
        <v>16.2</v>
      </c>
      <c r="T479" s="0" t="n">
        <v>5.8</v>
      </c>
    </row>
    <row r="480" customFormat="false" ht="15.6" hidden="false" customHeight="false" outlineLevel="0" collapsed="false">
      <c r="A480" s="0" t="n">
        <v>1750</v>
      </c>
      <c r="B480" s="0" t="n">
        <v>0.7</v>
      </c>
      <c r="C480" s="0" t="n">
        <v>2524.13793103448</v>
      </c>
      <c r="D480" s="0" t="n">
        <v>7320</v>
      </c>
      <c r="E480" s="0" t="n">
        <v>12810</v>
      </c>
      <c r="F480" s="0" t="n">
        <v>0.569333333333333</v>
      </c>
      <c r="G480" s="0" t="n">
        <v>38</v>
      </c>
      <c r="I480" s="0" t="n">
        <v>2607</v>
      </c>
      <c r="J480" s="0" t="n">
        <v>2675</v>
      </c>
      <c r="K480" s="0" t="n">
        <v>7.36</v>
      </c>
      <c r="L480" s="0" t="n">
        <v>708</v>
      </c>
      <c r="M480" s="0" t="n">
        <v>2265.6</v>
      </c>
      <c r="N480" s="0" t="n">
        <v>5660</v>
      </c>
      <c r="P480" s="0" t="n">
        <v>15</v>
      </c>
      <c r="Q480" s="0" t="n">
        <v>9.58</v>
      </c>
      <c r="R480" s="0" t="n">
        <v>30.84</v>
      </c>
      <c r="S480" s="0" t="n">
        <v>17.6</v>
      </c>
      <c r="T480" s="0" t="n">
        <v>6.1</v>
      </c>
    </row>
    <row r="481" customFormat="false" ht="15.6" hidden="false" customHeight="false" outlineLevel="0" collapsed="false">
      <c r="A481" s="0" t="n">
        <v>1750</v>
      </c>
      <c r="B481" s="0" t="n">
        <v>0.7</v>
      </c>
      <c r="C481" s="0" t="n">
        <v>2412.41379310345</v>
      </c>
      <c r="D481" s="0" t="n">
        <v>6996</v>
      </c>
      <c r="E481" s="0" t="n">
        <v>12312.96</v>
      </c>
      <c r="F481" s="0" t="n">
        <v>0.547242666666667</v>
      </c>
      <c r="G481" s="0" t="n">
        <v>38</v>
      </c>
      <c r="I481" s="0" t="n">
        <v>2587</v>
      </c>
      <c r="J481" s="0" t="n">
        <v>2589</v>
      </c>
      <c r="K481" s="0" t="n">
        <v>7.42</v>
      </c>
      <c r="L481" s="0" t="n">
        <v>703</v>
      </c>
      <c r="M481" s="0" t="n">
        <v>2249.6</v>
      </c>
      <c r="N481" s="0" t="n">
        <v>6070</v>
      </c>
      <c r="P481" s="0" t="n">
        <v>15</v>
      </c>
      <c r="Q481" s="0" t="n">
        <v>9.69</v>
      </c>
      <c r="R481" s="0" t="n">
        <v>32.96</v>
      </c>
      <c r="S481" s="0" t="n">
        <v>21</v>
      </c>
      <c r="T481" s="0" t="n">
        <v>6.1</v>
      </c>
    </row>
    <row r="482" customFormat="false" ht="15.6" hidden="false" customHeight="false" outlineLevel="0" collapsed="false">
      <c r="A482" s="0" t="n">
        <v>1750</v>
      </c>
      <c r="B482" s="0" t="n">
        <v>0.7</v>
      </c>
      <c r="C482" s="0" t="n">
        <v>2511.98275862069</v>
      </c>
      <c r="D482" s="0" t="n">
        <v>7284.75</v>
      </c>
      <c r="E482" s="0" t="n">
        <v>12821.16</v>
      </c>
      <c r="F482" s="0" t="n">
        <v>0.569829333333333</v>
      </c>
      <c r="G482" s="0" t="n">
        <v>38</v>
      </c>
      <c r="I482" s="0" t="n">
        <v>2713</v>
      </c>
      <c r="J482" s="0" t="n">
        <v>2572</v>
      </c>
      <c r="K482" s="0" t="n">
        <v>7.63</v>
      </c>
      <c r="L482" s="0" t="n">
        <v>695</v>
      </c>
      <c r="M482" s="0" t="n">
        <v>2224</v>
      </c>
      <c r="N482" s="0" t="n">
        <v>5810</v>
      </c>
      <c r="P482" s="0" t="n">
        <v>15</v>
      </c>
      <c r="Q482" s="0" t="n">
        <v>9.75</v>
      </c>
      <c r="R482" s="0" t="n">
        <v>33.42</v>
      </c>
      <c r="S482" s="0" t="n">
        <v>16.3</v>
      </c>
      <c r="T482" s="0" t="n">
        <v>6.2</v>
      </c>
    </row>
    <row r="483" customFormat="false" ht="15.6" hidden="false" customHeight="false" outlineLevel="0" collapsed="false">
      <c r="A483" s="0" t="n">
        <v>1750</v>
      </c>
      <c r="B483" s="0" t="n">
        <v>0.7</v>
      </c>
      <c r="C483" s="0" t="n">
        <v>2596.29310344828</v>
      </c>
      <c r="D483" s="0" t="n">
        <v>7529.25</v>
      </c>
      <c r="E483" s="0" t="n">
        <v>13251.48</v>
      </c>
      <c r="F483" s="0" t="n">
        <v>0.588954666666667</v>
      </c>
      <c r="G483" s="0" t="n">
        <v>38</v>
      </c>
      <c r="I483" s="0" t="n">
        <v>2570</v>
      </c>
      <c r="J483" s="0" t="n">
        <v>2558</v>
      </c>
      <c r="K483" s="0" t="n">
        <v>7.53</v>
      </c>
      <c r="L483" s="0" t="n">
        <v>710</v>
      </c>
      <c r="M483" s="0" t="n">
        <v>2272</v>
      </c>
      <c r="N483" s="0" t="n">
        <v>5800</v>
      </c>
      <c r="P483" s="0" t="n">
        <v>15</v>
      </c>
      <c r="Q483" s="0" t="n">
        <v>9.32</v>
      </c>
      <c r="R483" s="0" t="n">
        <v>34.59</v>
      </c>
      <c r="S483" s="0" t="n">
        <v>15.9</v>
      </c>
      <c r="T483" s="0" t="n">
        <v>6.6</v>
      </c>
    </row>
    <row r="484" customFormat="false" ht="15.6" hidden="false" customHeight="false" outlineLevel="0" collapsed="false">
      <c r="A484" s="0" t="n">
        <v>1750</v>
      </c>
      <c r="B484" s="0" t="n">
        <v>0.7</v>
      </c>
      <c r="C484" s="0" t="n">
        <v>2577.6724137931</v>
      </c>
      <c r="D484" s="0" t="n">
        <v>7475.25</v>
      </c>
      <c r="E484" s="0" t="n">
        <v>13156.44</v>
      </c>
      <c r="F484" s="0" t="n">
        <v>0.584730666666667</v>
      </c>
      <c r="G484" s="0" t="n">
        <v>38</v>
      </c>
      <c r="I484" s="0" t="n">
        <v>2485</v>
      </c>
      <c r="J484" s="0" t="n">
        <v>2367</v>
      </c>
      <c r="K484" s="0" t="n">
        <v>7.43</v>
      </c>
      <c r="L484" s="0" t="n">
        <v>706</v>
      </c>
      <c r="M484" s="0" t="n">
        <v>2259.2</v>
      </c>
      <c r="N484" s="0" t="n">
        <v>5740</v>
      </c>
      <c r="P484" s="0" t="n">
        <v>15</v>
      </c>
      <c r="Q484" s="0" t="n">
        <v>9.81</v>
      </c>
      <c r="R484" s="0" t="n">
        <v>30.31</v>
      </c>
      <c r="S484" s="0" t="n">
        <v>15.8</v>
      </c>
      <c r="T484" s="0" t="s">
        <v>221</v>
      </c>
    </row>
    <row r="485" customFormat="false" ht="15.6" hidden="false" customHeight="false" outlineLevel="0" collapsed="false">
      <c r="A485" s="0" t="n">
        <v>1750</v>
      </c>
      <c r="B485" s="0" t="n">
        <v>0.7</v>
      </c>
      <c r="C485" s="0" t="n">
        <v>2577.93103448276</v>
      </c>
      <c r="D485" s="0" t="n">
        <v>7476</v>
      </c>
      <c r="E485" s="0" t="n">
        <v>13157.76</v>
      </c>
      <c r="F485" s="0" t="n">
        <v>0.584789333333333</v>
      </c>
      <c r="G485" s="0" t="n">
        <v>38</v>
      </c>
      <c r="I485" s="0" t="n">
        <v>2127</v>
      </c>
      <c r="J485" s="0" t="n">
        <v>1982</v>
      </c>
      <c r="K485" s="0" t="n">
        <v>7.6</v>
      </c>
      <c r="L485" s="0" t="n">
        <v>703</v>
      </c>
      <c r="M485" s="0" t="n">
        <v>2249.6</v>
      </c>
      <c r="N485" s="0" t="n">
        <v>5500</v>
      </c>
      <c r="P485" s="0" t="n">
        <v>15</v>
      </c>
      <c r="Q485" s="0" t="n">
        <v>9.66</v>
      </c>
      <c r="R485" s="0" t="n">
        <v>31.59</v>
      </c>
      <c r="S485" s="0" t="n">
        <v>16</v>
      </c>
      <c r="T485" s="0" t="n">
        <v>6</v>
      </c>
    </row>
    <row r="488" customFormat="false" ht="15.6" hidden="false" customHeight="false" outlineLevel="0" collapsed="false">
      <c r="A488" s="0" t="n">
        <v>1350</v>
      </c>
      <c r="B488" s="0" t="n">
        <v>0.54</v>
      </c>
      <c r="C488" s="0" t="n">
        <v>2785.34482758621</v>
      </c>
      <c r="D488" s="0" t="n">
        <v>8077.5</v>
      </c>
      <c r="E488" s="0" t="n">
        <v>10770</v>
      </c>
      <c r="F488" s="0" t="n">
        <v>0.478666666666667</v>
      </c>
      <c r="G488" s="0" t="n">
        <v>38</v>
      </c>
      <c r="I488" s="0" t="n">
        <v>3031</v>
      </c>
      <c r="J488" s="0" t="n">
        <v>3006</v>
      </c>
      <c r="K488" s="0" t="n">
        <v>7.36</v>
      </c>
      <c r="L488" s="0" t="n">
        <v>684</v>
      </c>
      <c r="M488" s="0" t="n">
        <v>2188.8</v>
      </c>
      <c r="N488" s="0" t="n">
        <v>6330</v>
      </c>
      <c r="P488" s="0" t="n">
        <v>10</v>
      </c>
      <c r="Q488" s="0" t="n">
        <v>8.95</v>
      </c>
      <c r="R488" s="0" t="n">
        <v>38.32</v>
      </c>
      <c r="S488" s="0" t="n">
        <v>18.9</v>
      </c>
      <c r="T488" s="0" t="n">
        <v>5.4</v>
      </c>
    </row>
    <row r="489" customFormat="false" ht="15.6" hidden="false" customHeight="false" outlineLevel="0" collapsed="false">
      <c r="A489" s="0" t="n">
        <v>1600</v>
      </c>
      <c r="B489" s="0" t="n">
        <v>0.64</v>
      </c>
      <c r="C489" s="0" t="n">
        <v>2559.31034482759</v>
      </c>
      <c r="D489" s="0" t="n">
        <v>7422</v>
      </c>
      <c r="E489" s="0" t="n">
        <v>11875.2</v>
      </c>
      <c r="F489" s="0" t="n">
        <v>0.527786666666667</v>
      </c>
      <c r="G489" s="0" t="n">
        <v>38</v>
      </c>
      <c r="I489" s="0" t="n">
        <v>2729</v>
      </c>
      <c r="J489" s="0" t="n">
        <v>2743</v>
      </c>
      <c r="K489" s="0" t="n">
        <v>7.45</v>
      </c>
      <c r="L489" s="0" t="n">
        <v>689</v>
      </c>
      <c r="M489" s="0" t="n">
        <v>2204.8</v>
      </c>
      <c r="N489" s="0" t="n">
        <v>5840</v>
      </c>
      <c r="P489" s="0" t="n">
        <v>15</v>
      </c>
      <c r="Q489" s="0" t="n">
        <v>9.93</v>
      </c>
      <c r="R489" s="0" t="n">
        <v>38.5</v>
      </c>
      <c r="S489" s="0" t="n">
        <v>18.4</v>
      </c>
      <c r="T489" s="0" t="s">
        <v>221</v>
      </c>
    </row>
    <row r="490" customFormat="false" ht="15.6" hidden="false" customHeight="false" outlineLevel="0" collapsed="false">
      <c r="A490" s="0" t="n">
        <v>1600</v>
      </c>
      <c r="B490" s="0" t="n">
        <v>0.64</v>
      </c>
      <c r="C490" s="0" t="n">
        <v>2479.13793103448</v>
      </c>
      <c r="D490" s="0" t="n">
        <v>7189.5</v>
      </c>
      <c r="E490" s="0" t="n">
        <v>11503.2</v>
      </c>
      <c r="F490" s="0" t="n">
        <v>0.511253333333333</v>
      </c>
      <c r="G490" s="0" t="n">
        <v>38</v>
      </c>
      <c r="I490" s="0" t="n">
        <v>2982</v>
      </c>
      <c r="J490" s="0" t="n">
        <v>3078</v>
      </c>
      <c r="K490" s="0" t="n">
        <v>7.28</v>
      </c>
      <c r="L490" s="0" t="n">
        <v>670</v>
      </c>
      <c r="M490" s="0" t="n">
        <v>2144</v>
      </c>
      <c r="N490" s="0" t="n">
        <v>5690</v>
      </c>
      <c r="P490" s="0" t="n">
        <v>15</v>
      </c>
      <c r="Q490" s="0" t="n">
        <v>9.59</v>
      </c>
      <c r="R490" s="0" t="n">
        <v>34.5</v>
      </c>
      <c r="S490" s="0" t="n">
        <v>13.7</v>
      </c>
      <c r="T490" s="0" t="s">
        <v>221</v>
      </c>
    </row>
    <row r="491" customFormat="false" ht="15.6" hidden="false" customHeight="false" outlineLevel="0" collapsed="false">
      <c r="A491" s="0" t="n">
        <v>1600</v>
      </c>
      <c r="B491" s="0" t="n">
        <v>0.64</v>
      </c>
      <c r="C491" s="0" t="n">
        <v>2458.70689655172</v>
      </c>
      <c r="D491" s="0" t="n">
        <v>7130.25</v>
      </c>
      <c r="E491" s="0" t="n">
        <v>11408.4</v>
      </c>
      <c r="F491" s="0" t="n">
        <v>0.50704</v>
      </c>
      <c r="G491" s="0" t="n">
        <v>38</v>
      </c>
      <c r="I491" s="0" t="n">
        <v>2868</v>
      </c>
      <c r="J491" s="0" t="n">
        <v>2883</v>
      </c>
      <c r="K491" s="0" t="n">
        <v>7.27</v>
      </c>
      <c r="L491" s="0" t="n">
        <v>706</v>
      </c>
      <c r="M491" s="0" t="n">
        <v>2259.2</v>
      </c>
      <c r="N491" s="0" t="n">
        <v>5350</v>
      </c>
      <c r="P491" s="0" t="n">
        <v>15</v>
      </c>
      <c r="Q491" s="0" t="n">
        <v>10.84</v>
      </c>
      <c r="R491" s="0" t="n">
        <v>32.82</v>
      </c>
      <c r="S491" s="0" t="n">
        <v>10.6</v>
      </c>
      <c r="T491" s="0" t="n">
        <v>5.1</v>
      </c>
    </row>
    <row r="492" customFormat="false" ht="15.6" hidden="false" customHeight="false" outlineLevel="0" collapsed="false">
      <c r="A492" s="0" t="n">
        <v>1500</v>
      </c>
      <c r="B492" s="0" t="n">
        <v>0.6</v>
      </c>
      <c r="C492" s="0" t="n">
        <v>2809.8</v>
      </c>
      <c r="D492" s="0" t="n">
        <v>8148.42</v>
      </c>
      <c r="E492" s="0" t="n">
        <v>12175.8</v>
      </c>
      <c r="F492" s="0" t="n">
        <v>0.541146666666667</v>
      </c>
      <c r="G492" s="0" t="n">
        <v>38</v>
      </c>
      <c r="I492" s="0" t="n">
        <v>2963</v>
      </c>
      <c r="J492" s="0" t="n">
        <v>2959</v>
      </c>
      <c r="K492" s="0" t="n">
        <v>7.37</v>
      </c>
      <c r="L492" s="0" t="n">
        <v>716</v>
      </c>
      <c r="M492" s="0" t="n">
        <v>2291.2</v>
      </c>
      <c r="N492" s="0" t="n">
        <v>4860</v>
      </c>
      <c r="P492" s="0" t="n">
        <v>15</v>
      </c>
      <c r="Q492" s="0" t="n">
        <v>10.55</v>
      </c>
      <c r="R492" s="0" t="n">
        <v>30.67</v>
      </c>
      <c r="S492" s="0" t="n">
        <v>12.6</v>
      </c>
      <c r="T492" s="0" t="n">
        <v>5.1</v>
      </c>
    </row>
    <row r="493" customFormat="false" ht="15.6" hidden="false" customHeight="false" outlineLevel="0" collapsed="false">
      <c r="A493" s="0" t="n">
        <v>1500</v>
      </c>
      <c r="B493" s="0" t="n">
        <v>0.6</v>
      </c>
      <c r="C493" s="0" t="n">
        <v>3006.9</v>
      </c>
      <c r="D493" s="0" t="n">
        <v>8720.01</v>
      </c>
      <c r="E493" s="0" t="n">
        <v>13029.9</v>
      </c>
      <c r="F493" s="0" t="n">
        <v>0.579106666666667</v>
      </c>
      <c r="G493" s="0" t="n">
        <v>38</v>
      </c>
      <c r="I493" s="0" t="n">
        <v>2811</v>
      </c>
      <c r="J493" s="0" t="n">
        <v>2774</v>
      </c>
      <c r="K493" s="0" t="n">
        <v>7.35</v>
      </c>
      <c r="L493" s="0" t="n">
        <v>718</v>
      </c>
      <c r="M493" s="0" t="n">
        <v>2297.6</v>
      </c>
      <c r="N493" s="0" t="n">
        <v>4130</v>
      </c>
      <c r="P493" s="0" t="n">
        <v>15</v>
      </c>
      <c r="Q493" s="0" t="n">
        <v>10.61</v>
      </c>
      <c r="R493" s="0" t="n">
        <v>31.92</v>
      </c>
      <c r="S493" s="0" t="n">
        <v>12.4</v>
      </c>
      <c r="T493" s="0" t="n">
        <v>4.7</v>
      </c>
    </row>
    <row r="494" customFormat="false" ht="15.6" hidden="false" customHeight="false" outlineLevel="0" collapsed="false">
      <c r="A494" s="0" t="n">
        <v>1500</v>
      </c>
      <c r="B494" s="0" t="n">
        <v>0.6</v>
      </c>
      <c r="C494" s="0" t="n">
        <v>2979</v>
      </c>
      <c r="D494" s="0" t="n">
        <v>8639.1</v>
      </c>
      <c r="E494" s="0" t="n">
        <v>12909</v>
      </c>
      <c r="F494" s="0" t="n">
        <v>0.573733333333333</v>
      </c>
      <c r="G494" s="0" t="n">
        <v>38</v>
      </c>
      <c r="I494" s="0" t="n">
        <v>2954</v>
      </c>
      <c r="J494" s="0" t="n">
        <v>2948</v>
      </c>
      <c r="K494" s="0" t="n">
        <v>7.41</v>
      </c>
      <c r="L494" s="0" t="n">
        <v>710</v>
      </c>
      <c r="M494" s="0" t="n">
        <v>2272</v>
      </c>
      <c r="N494" s="0" t="n">
        <v>4210</v>
      </c>
      <c r="P494" s="0" t="n">
        <v>15</v>
      </c>
      <c r="Q494" s="0" t="n">
        <v>10.24</v>
      </c>
      <c r="R494" s="0" t="n">
        <v>30.2</v>
      </c>
      <c r="S494" s="0" t="n">
        <v>11.4</v>
      </c>
      <c r="T494" s="0" t="n">
        <v>4</v>
      </c>
    </row>
    <row r="495" customFormat="false" ht="15.6" hidden="false" customHeight="false" outlineLevel="0" collapsed="false">
      <c r="A495" s="0" t="n">
        <v>1520</v>
      </c>
      <c r="B495" s="0" t="n">
        <v>0.608</v>
      </c>
      <c r="C495" s="0" t="n">
        <v>3071.4</v>
      </c>
      <c r="D495" s="0" t="n">
        <v>8907.06</v>
      </c>
      <c r="E495" s="0" t="n">
        <v>13514.16</v>
      </c>
      <c r="F495" s="0" t="n">
        <v>0.600629333333333</v>
      </c>
      <c r="G495" s="0" t="n">
        <v>38</v>
      </c>
      <c r="I495" s="0" t="n">
        <v>2807</v>
      </c>
      <c r="J495" s="0" t="n">
        <v>2792</v>
      </c>
      <c r="K495" s="0" t="n">
        <v>7.24</v>
      </c>
      <c r="L495" s="0" t="n">
        <v>702</v>
      </c>
      <c r="M495" s="0" t="n">
        <v>2246.4</v>
      </c>
      <c r="N495" s="0" t="n">
        <v>4120</v>
      </c>
      <c r="P495" s="0" t="n">
        <v>18</v>
      </c>
      <c r="Q495" s="0" t="n">
        <v>10.82</v>
      </c>
      <c r="R495" s="0" t="n">
        <v>30.88</v>
      </c>
      <c r="S495" s="0" t="n">
        <v>13</v>
      </c>
      <c r="T495" s="0" t="n">
        <v>4.6</v>
      </c>
    </row>
    <row r="496" customFormat="false" ht="15.6" hidden="false" customHeight="false" outlineLevel="0" collapsed="false">
      <c r="A496" s="0" t="n">
        <v>1520</v>
      </c>
      <c r="B496" s="0" t="n">
        <v>0.608</v>
      </c>
      <c r="C496" s="0" t="n">
        <v>2995.8</v>
      </c>
      <c r="D496" s="0" t="n">
        <v>8687.82</v>
      </c>
      <c r="E496" s="0" t="n">
        <v>13181.52</v>
      </c>
      <c r="F496" s="0" t="n">
        <v>0.585845333333333</v>
      </c>
      <c r="G496" s="0" t="n">
        <v>38</v>
      </c>
      <c r="I496" s="0" t="n">
        <v>2967</v>
      </c>
      <c r="J496" s="0" t="n">
        <v>2983</v>
      </c>
      <c r="K496" s="0" t="n">
        <v>7.43</v>
      </c>
      <c r="L496" s="0" t="n">
        <v>708</v>
      </c>
      <c r="M496" s="0" t="n">
        <v>2265.6</v>
      </c>
      <c r="N496" s="0" t="n">
        <v>3950</v>
      </c>
      <c r="P496" s="0" t="n">
        <v>16</v>
      </c>
      <c r="Q496" s="0" t="n">
        <v>10.57</v>
      </c>
      <c r="R496" s="0" t="n">
        <v>30.18</v>
      </c>
      <c r="S496" s="0" t="n">
        <v>12.7</v>
      </c>
      <c r="T496" s="0" t="n">
        <v>4.3</v>
      </c>
    </row>
    <row r="497" customFormat="false" ht="15.6" hidden="false" customHeight="false" outlineLevel="0" collapsed="false">
      <c r="A497" s="0" t="n">
        <v>1520</v>
      </c>
      <c r="B497" s="0" t="n">
        <v>0.608</v>
      </c>
      <c r="C497" s="0" t="n">
        <v>2847.6</v>
      </c>
      <c r="D497" s="0" t="n">
        <v>8258.04</v>
      </c>
      <c r="E497" s="0" t="n">
        <v>12529.44</v>
      </c>
      <c r="F497" s="0" t="n">
        <v>0.556864</v>
      </c>
      <c r="G497" s="0" t="n">
        <v>38</v>
      </c>
      <c r="I497" s="0" t="n">
        <v>2730</v>
      </c>
      <c r="J497" s="0" t="n">
        <v>2752</v>
      </c>
      <c r="K497" s="0" t="n">
        <v>7.42</v>
      </c>
      <c r="L497" s="0" t="n">
        <v>716</v>
      </c>
      <c r="M497" s="0" t="n">
        <v>2291.2</v>
      </c>
      <c r="N497" s="0" t="n">
        <v>4060</v>
      </c>
      <c r="P497" s="0" t="n">
        <v>18</v>
      </c>
      <c r="Q497" s="0" t="n">
        <v>10.29</v>
      </c>
      <c r="R497" s="0" t="n">
        <v>30.9</v>
      </c>
      <c r="S497" s="0" t="n">
        <v>12.9</v>
      </c>
      <c r="T497" s="0" t="n">
        <v>4.2</v>
      </c>
    </row>
    <row r="498" customFormat="false" ht="15.6" hidden="false" customHeight="false" outlineLevel="0" collapsed="false">
      <c r="A498" s="0" t="n">
        <v>1520</v>
      </c>
      <c r="B498" s="0" t="n">
        <v>0.608</v>
      </c>
      <c r="C498" s="0" t="n">
        <v>2918.7</v>
      </c>
      <c r="D498" s="0" t="n">
        <v>8464.23</v>
      </c>
      <c r="E498" s="0" t="n">
        <v>12842.28</v>
      </c>
      <c r="F498" s="0" t="n">
        <v>0.570768</v>
      </c>
      <c r="G498" s="0" t="n">
        <v>38</v>
      </c>
      <c r="I498" s="0" t="n">
        <v>2225</v>
      </c>
      <c r="J498" s="0" t="n">
        <v>2267</v>
      </c>
      <c r="K498" s="0" t="n">
        <v>7.4</v>
      </c>
      <c r="L498" s="0" t="n">
        <v>714</v>
      </c>
      <c r="M498" s="0" t="n">
        <v>2284.8</v>
      </c>
      <c r="N498" s="0" t="n">
        <v>4040</v>
      </c>
      <c r="P498" s="0" t="n">
        <v>15</v>
      </c>
      <c r="Q498" s="0" t="n">
        <v>10.03</v>
      </c>
      <c r="R498" s="0" t="n">
        <v>30.55</v>
      </c>
      <c r="S498" s="0" t="n">
        <v>13.6</v>
      </c>
      <c r="T498" s="0" t="n">
        <v>4.4</v>
      </c>
    </row>
    <row r="499" customFormat="false" ht="15.6" hidden="false" customHeight="false" outlineLevel="0" collapsed="false">
      <c r="A499" s="0" t="n">
        <v>1320</v>
      </c>
      <c r="B499" s="0" t="n">
        <v>0.528</v>
      </c>
      <c r="C499" s="0" t="n">
        <v>3470.68965517241</v>
      </c>
      <c r="D499" s="0" t="n">
        <v>10065</v>
      </c>
      <c r="E499" s="0" t="n">
        <v>13285.8</v>
      </c>
      <c r="F499" s="0" t="n">
        <v>0.59048</v>
      </c>
      <c r="G499" s="0" t="n">
        <v>38</v>
      </c>
      <c r="I499" s="0" t="n">
        <v>2018</v>
      </c>
      <c r="J499" s="0" t="n">
        <v>2043</v>
      </c>
      <c r="K499" s="0" t="n">
        <v>7.44</v>
      </c>
      <c r="L499" s="0" t="n">
        <v>722</v>
      </c>
      <c r="M499" s="0" t="n">
        <v>2310.4</v>
      </c>
      <c r="N499" s="0" t="n">
        <v>4080</v>
      </c>
      <c r="P499" s="0" t="n">
        <v>15</v>
      </c>
      <c r="Q499" s="0" t="n">
        <v>9.99</v>
      </c>
      <c r="R499" s="0" t="n">
        <v>30.24</v>
      </c>
      <c r="S499" s="0" t="n">
        <v>12.8</v>
      </c>
      <c r="T499" s="0" t="n">
        <v>5.4</v>
      </c>
    </row>
    <row r="500" customFormat="false" ht="15.6" hidden="false" customHeight="false" outlineLevel="0" collapsed="false">
      <c r="A500" s="0" t="n">
        <v>1320</v>
      </c>
      <c r="B500" s="0" t="n">
        <v>0.528</v>
      </c>
      <c r="C500" s="0" t="n">
        <v>3850.68965517241</v>
      </c>
      <c r="D500" s="0" t="n">
        <v>11167</v>
      </c>
      <c r="E500" s="0" t="n">
        <v>14740.44</v>
      </c>
      <c r="F500" s="0" t="n">
        <v>0.655130666666667</v>
      </c>
      <c r="G500" s="0" t="n">
        <v>38</v>
      </c>
      <c r="I500" s="0" t="n">
        <v>1958</v>
      </c>
      <c r="J500" s="0" t="n">
        <v>1947</v>
      </c>
      <c r="K500" s="0" t="n">
        <v>7.55</v>
      </c>
      <c r="L500" s="0" t="n">
        <v>736</v>
      </c>
      <c r="M500" s="0" t="n">
        <v>2355.2</v>
      </c>
      <c r="N500" s="0" t="n">
        <v>4230</v>
      </c>
      <c r="P500" s="0" t="n">
        <v>15</v>
      </c>
      <c r="Q500" s="0" t="n">
        <v>9.76</v>
      </c>
      <c r="R500" s="0" t="n">
        <v>29.14</v>
      </c>
      <c r="S500" s="0" t="n">
        <v>17.4</v>
      </c>
      <c r="T500" s="0" t="n">
        <v>5.7</v>
      </c>
    </row>
    <row r="501" customFormat="false" ht="15.6" hidden="false" customHeight="false" outlineLevel="0" collapsed="false">
      <c r="A501" s="0" t="n">
        <v>1320</v>
      </c>
      <c r="B501" s="0" t="n">
        <v>0.528</v>
      </c>
      <c r="C501" s="0" t="n">
        <v>3368.62068965517</v>
      </c>
      <c r="D501" s="0" t="n">
        <v>9769</v>
      </c>
      <c r="E501" s="0" t="n">
        <v>12895.08</v>
      </c>
      <c r="F501" s="0" t="n">
        <v>0.573114666666667</v>
      </c>
      <c r="G501" s="0" t="n">
        <v>38</v>
      </c>
      <c r="I501" s="0" t="n">
        <v>1836</v>
      </c>
      <c r="J501" s="0" t="n">
        <v>1888</v>
      </c>
      <c r="K501" s="0" t="n">
        <v>7.56</v>
      </c>
      <c r="L501" s="0" t="n">
        <v>752</v>
      </c>
      <c r="M501" s="0" t="n">
        <v>2406.4</v>
      </c>
      <c r="N501" s="0" t="n">
        <v>4050</v>
      </c>
      <c r="P501" s="0" t="n">
        <v>17</v>
      </c>
      <c r="Q501" s="0" t="n">
        <v>10.22</v>
      </c>
      <c r="R501" s="0" t="n">
        <v>31.24</v>
      </c>
      <c r="S501" s="0" t="n">
        <v>19.7</v>
      </c>
      <c r="T501" s="0" t="n">
        <v>5.1</v>
      </c>
    </row>
    <row r="502" customFormat="false" ht="15.6" hidden="false" customHeight="false" outlineLevel="0" collapsed="false">
      <c r="A502" s="0" t="n">
        <v>1320</v>
      </c>
      <c r="B502" s="0" t="n">
        <v>0.528</v>
      </c>
      <c r="C502" s="0" t="n">
        <v>3283.44827586207</v>
      </c>
      <c r="D502" s="0" t="n">
        <v>9522</v>
      </c>
      <c r="E502" s="0" t="n">
        <v>12569.04</v>
      </c>
      <c r="F502" s="0" t="n">
        <v>0.558624</v>
      </c>
      <c r="G502" s="0" t="n">
        <v>38</v>
      </c>
      <c r="I502" s="0" t="n">
        <v>1921</v>
      </c>
      <c r="J502" s="0" t="n">
        <v>1941</v>
      </c>
      <c r="K502" s="0" t="n">
        <v>7.28</v>
      </c>
      <c r="L502" s="0" t="n">
        <v>758</v>
      </c>
      <c r="M502" s="0" t="n">
        <v>2425.6</v>
      </c>
      <c r="N502" s="0" t="n">
        <v>4210</v>
      </c>
      <c r="P502" s="0" t="n">
        <v>20</v>
      </c>
      <c r="Q502" s="0" t="n">
        <v>10.4</v>
      </c>
      <c r="R502" s="0" t="n">
        <v>30.87</v>
      </c>
      <c r="S502" s="0" t="n">
        <v>19</v>
      </c>
      <c r="T502" s="0" t="n">
        <v>4.7</v>
      </c>
    </row>
    <row r="503" customFormat="false" ht="15.6" hidden="false" customHeight="false" outlineLevel="0" collapsed="false">
      <c r="A503" s="0" t="n">
        <v>1320</v>
      </c>
      <c r="B503" s="0" t="n">
        <v>0.528</v>
      </c>
      <c r="C503" s="0" t="n">
        <v>3503.44827586207</v>
      </c>
      <c r="D503" s="0" t="n">
        <v>10160</v>
      </c>
      <c r="E503" s="0" t="n">
        <v>13411.2</v>
      </c>
      <c r="F503" s="0" t="n">
        <v>0.596053333333333</v>
      </c>
      <c r="G503" s="0" t="n">
        <v>38</v>
      </c>
      <c r="I503" s="0" t="n">
        <v>1839</v>
      </c>
      <c r="J503" s="0" t="n">
        <v>1886</v>
      </c>
      <c r="K503" s="0" t="n">
        <v>7.5</v>
      </c>
      <c r="L503" s="0" t="n">
        <v>778</v>
      </c>
      <c r="M503" s="0" t="n">
        <v>2489.6</v>
      </c>
      <c r="N503" s="0" t="n">
        <v>4340</v>
      </c>
      <c r="P503" s="0" t="n">
        <v>18</v>
      </c>
      <c r="Q503" s="0" t="n">
        <v>9.87</v>
      </c>
      <c r="R503" s="0" t="n">
        <v>31.4</v>
      </c>
      <c r="S503" s="0" t="n">
        <v>18.9</v>
      </c>
      <c r="T503" s="0" t="n">
        <v>4.4</v>
      </c>
    </row>
    <row r="504" customFormat="false" ht="15.6" hidden="false" customHeight="false" outlineLevel="0" collapsed="false">
      <c r="A504" s="0" t="n">
        <v>1320</v>
      </c>
      <c r="B504" s="0" t="n">
        <v>0.528</v>
      </c>
      <c r="C504" s="0" t="n">
        <v>3792.41379310345</v>
      </c>
      <c r="D504" s="0" t="n">
        <v>10998</v>
      </c>
      <c r="E504" s="0" t="n">
        <v>14517.36</v>
      </c>
      <c r="F504" s="0" t="n">
        <v>0.645216</v>
      </c>
      <c r="G504" s="0" t="n">
        <v>38</v>
      </c>
      <c r="I504" s="0" t="n">
        <v>1962</v>
      </c>
      <c r="J504" s="0" t="n">
        <v>2005</v>
      </c>
      <c r="K504" s="0" t="n">
        <v>7.54</v>
      </c>
      <c r="L504" s="0" t="n">
        <v>768</v>
      </c>
      <c r="M504" s="0" t="n">
        <v>2457.6</v>
      </c>
      <c r="N504" s="0" t="n">
        <v>4530</v>
      </c>
      <c r="P504" s="0" t="n">
        <v>16</v>
      </c>
      <c r="Q504" s="0" t="n">
        <v>10.02</v>
      </c>
      <c r="R504" s="0" t="n">
        <v>30.78</v>
      </c>
      <c r="S504" s="0" t="n">
        <v>18.2</v>
      </c>
      <c r="T504" s="0" t="n">
        <v>4.3</v>
      </c>
    </row>
    <row r="505" customFormat="false" ht="15.6" hidden="false" customHeight="false" outlineLevel="0" collapsed="false">
      <c r="A505" s="0" t="n">
        <v>1320</v>
      </c>
      <c r="B505" s="0" t="n">
        <v>0.528</v>
      </c>
      <c r="C505" s="0" t="n">
        <v>3274.8275862069</v>
      </c>
      <c r="D505" s="0" t="n">
        <v>9497</v>
      </c>
      <c r="E505" s="0" t="n">
        <v>12536.04</v>
      </c>
      <c r="F505" s="0" t="n">
        <v>0.557157333333333</v>
      </c>
      <c r="G505" s="0" t="n">
        <v>38</v>
      </c>
      <c r="I505" s="0" t="n">
        <v>1877</v>
      </c>
      <c r="J505" s="0" t="n">
        <v>1887</v>
      </c>
      <c r="K505" s="0" t="n">
        <v>7.46</v>
      </c>
      <c r="L505" s="0" t="n">
        <v>765</v>
      </c>
      <c r="M505" s="0" t="n">
        <v>2448</v>
      </c>
      <c r="N505" s="0" t="n">
        <v>4630</v>
      </c>
      <c r="P505" s="0" t="n">
        <v>18</v>
      </c>
      <c r="Q505" s="0" t="n">
        <v>9.83</v>
      </c>
      <c r="R505" s="0" t="n">
        <v>32.78</v>
      </c>
      <c r="S505" s="0" t="n">
        <v>18.4</v>
      </c>
      <c r="T505" s="0" t="n">
        <v>4.2</v>
      </c>
    </row>
    <row r="506" customFormat="false" ht="15.6" hidden="false" customHeight="false" outlineLevel="0" collapsed="false">
      <c r="A506" s="0" t="n">
        <v>1320</v>
      </c>
      <c r="B506" s="0" t="n">
        <v>0.528</v>
      </c>
      <c r="C506" s="0" t="n">
        <v>3430.68965517241</v>
      </c>
      <c r="D506" s="0" t="n">
        <v>9949</v>
      </c>
      <c r="E506" s="0" t="n">
        <v>13132.68</v>
      </c>
      <c r="F506" s="0" t="n">
        <v>0.583674666666667</v>
      </c>
      <c r="G506" s="0" t="n">
        <v>38</v>
      </c>
      <c r="I506" s="0" t="n">
        <v>1881</v>
      </c>
      <c r="J506" s="0" t="n">
        <v>1849</v>
      </c>
      <c r="K506" s="0" t="n">
        <v>7.49</v>
      </c>
      <c r="L506" s="0" t="n">
        <v>754</v>
      </c>
      <c r="M506" s="0" t="n">
        <v>2412.8</v>
      </c>
      <c r="N506" s="0" t="n">
        <v>4550</v>
      </c>
      <c r="P506" s="0" t="n">
        <v>18</v>
      </c>
      <c r="Q506" s="0" t="n">
        <v>9.89</v>
      </c>
      <c r="R506" s="0" t="n">
        <v>32.56</v>
      </c>
      <c r="S506" s="0" t="n">
        <v>19.1</v>
      </c>
      <c r="T506" s="0" t="n">
        <v>5.1</v>
      </c>
    </row>
    <row r="507" customFormat="false" ht="15.6" hidden="false" customHeight="false" outlineLevel="0" collapsed="false">
      <c r="A507" s="0" t="n">
        <v>1320</v>
      </c>
      <c r="B507" s="0" t="n">
        <v>0.528</v>
      </c>
      <c r="C507" s="0" t="n">
        <v>2988.62068965517</v>
      </c>
      <c r="D507" s="0" t="n">
        <v>8667</v>
      </c>
      <c r="E507" s="0" t="n">
        <v>11440.44</v>
      </c>
      <c r="F507" s="0" t="n">
        <v>0.508464</v>
      </c>
      <c r="G507" s="0" t="n">
        <v>38</v>
      </c>
      <c r="I507" s="0" t="n">
        <v>1920</v>
      </c>
      <c r="J507" s="0" t="n">
        <v>1939</v>
      </c>
      <c r="K507" s="0" t="n">
        <v>7.32</v>
      </c>
      <c r="L507" s="0" t="n">
        <v>748</v>
      </c>
      <c r="M507" s="0" t="n">
        <v>2393.6</v>
      </c>
      <c r="N507" s="0" t="n">
        <v>4560</v>
      </c>
      <c r="P507" s="0" t="n">
        <v>16</v>
      </c>
      <c r="Q507" s="0" t="n">
        <v>9.54</v>
      </c>
      <c r="R507" s="0" t="n">
        <v>33.05</v>
      </c>
      <c r="S507" s="0" t="n">
        <v>18.5</v>
      </c>
      <c r="T507" s="0" t="n">
        <v>5.1</v>
      </c>
    </row>
    <row r="508" customFormat="false" ht="15.6" hidden="false" customHeight="false" outlineLevel="0" collapsed="false">
      <c r="A508" s="0" t="n">
        <v>1320</v>
      </c>
      <c r="B508" s="0" t="n">
        <v>0.528</v>
      </c>
      <c r="C508" s="0" t="n">
        <v>2685.51724137931</v>
      </c>
      <c r="D508" s="0" t="n">
        <v>7788</v>
      </c>
      <c r="E508" s="0" t="n">
        <v>10280.16</v>
      </c>
      <c r="F508" s="0" t="n">
        <v>0.456896</v>
      </c>
      <c r="G508" s="0" t="n">
        <v>38</v>
      </c>
      <c r="I508" s="0" t="n">
        <v>1951</v>
      </c>
      <c r="J508" s="0" t="n">
        <v>2010</v>
      </c>
      <c r="K508" s="0" t="n">
        <v>7.5</v>
      </c>
      <c r="L508" s="0" t="n">
        <v>735</v>
      </c>
      <c r="M508" s="0" t="n">
        <v>2352</v>
      </c>
      <c r="N508" s="0" t="n">
        <v>4230</v>
      </c>
      <c r="P508" s="0" t="n">
        <v>15</v>
      </c>
      <c r="Q508" s="0" t="n">
        <v>9.32</v>
      </c>
      <c r="R508" s="0" t="n">
        <v>33.08</v>
      </c>
      <c r="S508" s="0" t="n">
        <v>15.2</v>
      </c>
      <c r="T508" s="0" t="n">
        <v>4.4</v>
      </c>
    </row>
    <row r="509" customFormat="false" ht="15.6" hidden="false" customHeight="false" outlineLevel="0" collapsed="false">
      <c r="A509" s="0" t="n">
        <v>1320</v>
      </c>
      <c r="B509" s="0" t="n">
        <v>0.528</v>
      </c>
      <c r="C509" s="0" t="n">
        <v>2731.03448275862</v>
      </c>
      <c r="D509" s="0" t="n">
        <v>7920</v>
      </c>
      <c r="E509" s="0" t="n">
        <v>10454.4</v>
      </c>
      <c r="F509" s="0" t="n">
        <v>0.46464</v>
      </c>
      <c r="G509" s="0" t="n">
        <v>38</v>
      </c>
      <c r="I509" s="0" t="n">
        <v>1936</v>
      </c>
      <c r="J509" s="0" t="n">
        <v>1939</v>
      </c>
      <c r="K509" s="0" t="n">
        <v>7.56</v>
      </c>
      <c r="L509" s="0" t="n">
        <v>719</v>
      </c>
      <c r="M509" s="0" t="n">
        <v>2300.8</v>
      </c>
      <c r="N509" s="0" t="n">
        <v>4280</v>
      </c>
      <c r="P509" s="0" t="n">
        <v>16</v>
      </c>
      <c r="Q509" s="0" t="n">
        <v>9.2</v>
      </c>
      <c r="R509" s="0" t="n">
        <v>33.6</v>
      </c>
      <c r="S509" s="0" t="n">
        <v>11.5</v>
      </c>
      <c r="T509" s="0" t="n">
        <v>4.3</v>
      </c>
    </row>
    <row r="510" customFormat="false" ht="15.6" hidden="false" customHeight="false" outlineLevel="0" collapsed="false">
      <c r="A510" s="0" t="n">
        <v>1320</v>
      </c>
      <c r="B510" s="0" t="n">
        <v>0.528</v>
      </c>
      <c r="C510" s="0" t="n">
        <v>3657.58620689655</v>
      </c>
      <c r="D510" s="0" t="n">
        <v>10607</v>
      </c>
      <c r="E510" s="0" t="n">
        <v>14001.24</v>
      </c>
      <c r="F510" s="0" t="n">
        <v>0.622277333333333</v>
      </c>
      <c r="G510" s="0" t="n">
        <v>38</v>
      </c>
      <c r="I510" s="0" t="n">
        <v>1873</v>
      </c>
      <c r="J510" s="0" t="n">
        <v>1878</v>
      </c>
      <c r="K510" s="0" t="n">
        <v>7.49</v>
      </c>
      <c r="L510" s="0" t="n">
        <v>720</v>
      </c>
      <c r="M510" s="0" t="n">
        <v>2304</v>
      </c>
      <c r="N510" s="0" t="n">
        <v>4300</v>
      </c>
      <c r="P510" s="0" t="n">
        <v>15</v>
      </c>
      <c r="Q510" s="0" t="n">
        <v>9.11</v>
      </c>
      <c r="R510" s="0" t="n">
        <v>34.05</v>
      </c>
      <c r="S510" s="0" t="n">
        <v>9.7</v>
      </c>
      <c r="T510" s="0" t="n">
        <v>4</v>
      </c>
    </row>
    <row r="511" customFormat="false" ht="15.6" hidden="false" customHeight="false" outlineLevel="0" collapsed="false">
      <c r="A511" s="0" t="n">
        <v>1320</v>
      </c>
      <c r="B511" s="0" t="n">
        <v>0.528</v>
      </c>
      <c r="C511" s="0" t="n">
        <v>2928.62068965517</v>
      </c>
      <c r="D511" s="0" t="n">
        <v>8493</v>
      </c>
      <c r="E511" s="0" t="n">
        <v>11210.76</v>
      </c>
      <c r="F511" s="0" t="n">
        <v>0.498256</v>
      </c>
      <c r="G511" s="0" t="n">
        <v>38</v>
      </c>
      <c r="I511" s="0" t="n">
        <v>1920</v>
      </c>
      <c r="J511" s="0" t="n">
        <v>1918</v>
      </c>
      <c r="K511" s="0" t="n">
        <v>7.54</v>
      </c>
      <c r="L511" s="0" t="n">
        <v>728</v>
      </c>
      <c r="M511" s="0" t="n">
        <v>2329.6</v>
      </c>
      <c r="N511" s="0" t="n">
        <v>4370</v>
      </c>
      <c r="P511" s="0" t="n">
        <v>16</v>
      </c>
      <c r="Q511" s="0" t="n">
        <v>9.58</v>
      </c>
      <c r="R511" s="0" t="n">
        <v>34.57</v>
      </c>
      <c r="S511" s="0" t="n">
        <v>9.6</v>
      </c>
      <c r="T511" s="0" t="n">
        <v>3.5</v>
      </c>
    </row>
    <row r="512" customFormat="false" ht="15.6" hidden="false" customHeight="false" outlineLevel="0" collapsed="false">
      <c r="A512" s="0" t="n">
        <v>1320</v>
      </c>
      <c r="B512" s="0" t="n">
        <v>0.528</v>
      </c>
      <c r="C512" s="0" t="n">
        <v>3587.93103448276</v>
      </c>
      <c r="D512" s="0" t="n">
        <v>10405</v>
      </c>
      <c r="E512" s="0" t="n">
        <v>13734.6</v>
      </c>
      <c r="F512" s="0" t="n">
        <v>0.610426666666667</v>
      </c>
      <c r="G512" s="0" t="n">
        <v>38</v>
      </c>
      <c r="I512" s="0" t="n">
        <v>1965</v>
      </c>
      <c r="J512" s="0" t="n">
        <v>1954</v>
      </c>
      <c r="K512" s="0" t="n">
        <v>7.52</v>
      </c>
      <c r="L512" s="0" t="n">
        <v>725</v>
      </c>
      <c r="M512" s="0" t="n">
        <v>2320</v>
      </c>
      <c r="N512" s="0" t="n">
        <v>4480</v>
      </c>
      <c r="P512" s="0" t="n">
        <v>18</v>
      </c>
      <c r="Q512" s="0" t="n">
        <v>9.8</v>
      </c>
      <c r="R512" s="0" t="n">
        <v>33.5</v>
      </c>
      <c r="S512" s="0" t="n">
        <v>12.8</v>
      </c>
      <c r="T512" s="0" t="n">
        <v>3.9</v>
      </c>
    </row>
    <row r="513" customFormat="false" ht="15.6" hidden="false" customHeight="false" outlineLevel="0" collapsed="false">
      <c r="A513" s="0" t="n">
        <v>1320</v>
      </c>
      <c r="B513" s="0" t="n">
        <v>0.528</v>
      </c>
      <c r="C513" s="0" t="n">
        <v>3777.93103448276</v>
      </c>
      <c r="D513" s="0" t="n">
        <v>10956</v>
      </c>
      <c r="E513" s="0" t="n">
        <v>14461.92</v>
      </c>
      <c r="F513" s="0" t="n">
        <v>0.642752</v>
      </c>
      <c r="G513" s="0" t="n">
        <v>38</v>
      </c>
      <c r="I513" s="0" t="n">
        <v>1889</v>
      </c>
      <c r="J513" s="0" t="n">
        <v>1879</v>
      </c>
      <c r="K513" s="0" t="n">
        <v>7.55</v>
      </c>
      <c r="L513" s="0" t="n">
        <v>733</v>
      </c>
      <c r="M513" s="0" t="n">
        <v>2199</v>
      </c>
      <c r="N513" s="0" t="n">
        <v>4720</v>
      </c>
      <c r="P513" s="0" t="n">
        <v>15</v>
      </c>
      <c r="Q513" s="0" t="n">
        <v>9.98</v>
      </c>
      <c r="R513" s="0" t="n">
        <v>33.67</v>
      </c>
      <c r="S513" s="0" t="n">
        <v>11.9</v>
      </c>
      <c r="T513" s="0" t="n">
        <v>4</v>
      </c>
    </row>
    <row r="514" customFormat="false" ht="15.6" hidden="false" customHeight="false" outlineLevel="0" collapsed="false">
      <c r="A514" s="0" t="n">
        <v>1320</v>
      </c>
      <c r="B514" s="0" t="n">
        <v>0.528</v>
      </c>
      <c r="C514" s="0" t="n">
        <v>3348.62068965517</v>
      </c>
      <c r="D514" s="0" t="n">
        <v>9711</v>
      </c>
      <c r="E514" s="0" t="n">
        <v>12818.52</v>
      </c>
      <c r="F514" s="0" t="n">
        <v>0.569712</v>
      </c>
      <c r="G514" s="0" t="n">
        <v>38</v>
      </c>
      <c r="I514" s="0" t="n">
        <v>1895</v>
      </c>
      <c r="J514" s="0" t="n">
        <v>1925</v>
      </c>
      <c r="K514" s="0" t="n">
        <v>7.56</v>
      </c>
      <c r="L514" s="0" t="n">
        <v>726</v>
      </c>
      <c r="M514" s="0" t="n">
        <v>2178</v>
      </c>
      <c r="N514" s="0" t="n">
        <v>4660</v>
      </c>
      <c r="P514" s="0" t="n">
        <v>16</v>
      </c>
      <c r="Q514" s="0" t="n">
        <v>9.53</v>
      </c>
      <c r="R514" s="0" t="n">
        <v>33.67</v>
      </c>
      <c r="S514" s="0" t="n">
        <v>16.2</v>
      </c>
      <c r="T514" s="0" t="n">
        <v>3.8</v>
      </c>
    </row>
    <row r="515" customFormat="false" ht="15.6" hidden="false" customHeight="false" outlineLevel="0" collapsed="false">
      <c r="A515" s="0" t="n">
        <v>1320</v>
      </c>
      <c r="B515" s="0" t="n">
        <v>0.528</v>
      </c>
      <c r="C515" s="0" t="n">
        <v>3119.31034482759</v>
      </c>
      <c r="D515" s="0" t="n">
        <v>9046</v>
      </c>
      <c r="E515" s="0" t="n">
        <v>11940.72</v>
      </c>
      <c r="F515" s="0" t="n">
        <v>0.530698666666667</v>
      </c>
      <c r="G515" s="0" t="n">
        <v>38</v>
      </c>
      <c r="I515" s="0" t="n">
        <v>1920</v>
      </c>
      <c r="J515" s="0" t="n">
        <v>1985</v>
      </c>
      <c r="K515" s="0" t="n">
        <v>7.39</v>
      </c>
      <c r="L515" s="0" t="n">
        <v>723</v>
      </c>
      <c r="M515" s="0" t="n">
        <v>2169</v>
      </c>
      <c r="N515" s="0" t="n">
        <v>4660</v>
      </c>
      <c r="P515" s="0" t="n">
        <v>18</v>
      </c>
      <c r="Q515" s="0" t="n">
        <v>9.24</v>
      </c>
      <c r="R515" s="0" t="n">
        <v>33.56</v>
      </c>
      <c r="S515" s="0" t="n">
        <v>11.7</v>
      </c>
      <c r="T515" s="0" t="n">
        <v>5</v>
      </c>
    </row>
    <row r="516" customFormat="false" ht="15.6" hidden="false" customHeight="false" outlineLevel="0" collapsed="false">
      <c r="A516" s="0" t="n">
        <v>1320</v>
      </c>
      <c r="B516" s="0" t="n">
        <v>0.528</v>
      </c>
      <c r="C516" s="0" t="n">
        <v>3566.20689655172</v>
      </c>
      <c r="D516" s="0" t="n">
        <v>10342</v>
      </c>
      <c r="E516" s="0" t="n">
        <v>13651.44</v>
      </c>
      <c r="F516" s="0" t="n">
        <v>0.606730666666667</v>
      </c>
      <c r="G516" s="0" t="n">
        <v>38</v>
      </c>
      <c r="I516" s="0" t="n">
        <v>1929</v>
      </c>
      <c r="J516" s="0" t="n">
        <v>1976</v>
      </c>
      <c r="K516" s="0" t="n">
        <v>7.49</v>
      </c>
      <c r="L516" s="0" t="n">
        <v>745</v>
      </c>
      <c r="M516" s="0" t="n">
        <v>2235</v>
      </c>
      <c r="N516" s="0" t="n">
        <v>4560</v>
      </c>
      <c r="P516" s="0" t="n">
        <v>18</v>
      </c>
      <c r="Q516" s="0" t="n">
        <v>9.31</v>
      </c>
      <c r="R516" s="0" t="n">
        <v>33.8</v>
      </c>
      <c r="S516" s="0" t="n">
        <v>13.6</v>
      </c>
      <c r="T516" s="0" t="n">
        <v>5.4</v>
      </c>
    </row>
    <row r="517" customFormat="false" ht="15.6" hidden="false" customHeight="false" outlineLevel="0" collapsed="false">
      <c r="A517" s="0" t="n">
        <v>1320</v>
      </c>
      <c r="B517" s="0" t="n">
        <v>0.528</v>
      </c>
      <c r="C517" s="0" t="n">
        <v>3419.65517241379</v>
      </c>
      <c r="D517" s="0" t="n">
        <v>9917</v>
      </c>
      <c r="E517" s="0" t="n">
        <v>13090.44</v>
      </c>
      <c r="F517" s="0" t="n">
        <v>0.581797333333333</v>
      </c>
      <c r="G517" s="0" t="n">
        <v>38</v>
      </c>
      <c r="I517" s="0" t="n">
        <v>1932</v>
      </c>
      <c r="J517" s="0" t="n">
        <v>1947</v>
      </c>
      <c r="K517" s="0" t="n">
        <v>7.5</v>
      </c>
      <c r="L517" s="0" t="n">
        <v>733</v>
      </c>
      <c r="M517" s="0" t="n">
        <v>2199</v>
      </c>
      <c r="N517" s="0" t="n">
        <v>4630</v>
      </c>
      <c r="P517" s="0" t="n">
        <v>16</v>
      </c>
      <c r="Q517" s="0" t="n">
        <v>9.15</v>
      </c>
      <c r="R517" s="0" t="n">
        <v>35.2</v>
      </c>
      <c r="S517" s="0" t="n">
        <v>16.7</v>
      </c>
      <c r="T517" s="0" t="n">
        <v>6.5</v>
      </c>
    </row>
    <row r="518" customFormat="false" ht="15.6" hidden="false" customHeight="false" outlineLevel="0" collapsed="false">
      <c r="A518" s="0" t="n">
        <v>1320</v>
      </c>
      <c r="B518" s="0" t="n">
        <v>0.528</v>
      </c>
      <c r="C518" s="0" t="n">
        <v>4001.72413793103</v>
      </c>
      <c r="D518" s="0" t="n">
        <v>11605</v>
      </c>
      <c r="E518" s="0" t="n">
        <v>15318.6</v>
      </c>
      <c r="F518" s="0" t="n">
        <v>0.680826666666667</v>
      </c>
      <c r="G518" s="0" t="n">
        <v>38</v>
      </c>
      <c r="I518" s="0" t="n">
        <v>1851</v>
      </c>
      <c r="J518" s="0" t="n">
        <v>1836</v>
      </c>
      <c r="K518" s="0" t="n">
        <v>7.51</v>
      </c>
      <c r="L518" s="0" t="n">
        <v>721</v>
      </c>
      <c r="M518" s="0" t="n">
        <v>2163</v>
      </c>
      <c r="N518" s="0" t="n">
        <v>5110</v>
      </c>
      <c r="P518" s="0" t="n">
        <v>18</v>
      </c>
      <c r="Q518" s="0" t="n">
        <v>9.11</v>
      </c>
      <c r="R518" s="0" t="n">
        <v>34.55</v>
      </c>
      <c r="S518" s="0" t="n">
        <v>18.7</v>
      </c>
      <c r="T518" s="0" t="n">
        <v>5.2</v>
      </c>
    </row>
    <row r="519" customFormat="false" ht="15.6" hidden="false" customHeight="false" outlineLevel="0" collapsed="false">
      <c r="A519" s="0" t="n">
        <v>1320</v>
      </c>
      <c r="B519" s="0" t="n">
        <v>0.528</v>
      </c>
      <c r="C519" s="0" t="n">
        <v>3543.79310344828</v>
      </c>
      <c r="D519" s="0" t="n">
        <v>10277</v>
      </c>
      <c r="E519" s="0" t="n">
        <v>13565.64</v>
      </c>
      <c r="F519" s="0" t="n">
        <v>0.602917333333333</v>
      </c>
      <c r="G519" s="0" t="n">
        <v>38</v>
      </c>
      <c r="I519" s="0" t="n">
        <v>1952</v>
      </c>
      <c r="J519" s="0" t="n">
        <v>1947</v>
      </c>
      <c r="K519" s="0" t="n">
        <v>7.4</v>
      </c>
      <c r="L519" s="0" t="n">
        <v>715</v>
      </c>
      <c r="M519" s="0" t="n">
        <v>2145</v>
      </c>
      <c r="N519" s="0" t="n">
        <v>4590</v>
      </c>
      <c r="P519" s="0" t="n">
        <v>15</v>
      </c>
      <c r="Q519" s="0" t="n">
        <v>9.17</v>
      </c>
      <c r="R519" s="0" t="n">
        <v>34.32</v>
      </c>
      <c r="S519" s="0" t="n">
        <v>19.7</v>
      </c>
      <c r="T519" s="0" t="n">
        <v>6.6</v>
      </c>
    </row>
    <row r="520" customFormat="false" ht="15.6" hidden="false" customHeight="false" outlineLevel="0" collapsed="false">
      <c r="A520" s="0" t="n">
        <v>1320</v>
      </c>
      <c r="B520" s="0" t="n">
        <v>0.528</v>
      </c>
      <c r="C520" s="0" t="n">
        <v>3172.41379310345</v>
      </c>
      <c r="D520" s="0" t="n">
        <v>9200</v>
      </c>
      <c r="E520" s="0" t="n">
        <v>12144</v>
      </c>
      <c r="F520" s="0" t="n">
        <v>0.539733333333333</v>
      </c>
      <c r="G520" s="0" t="n">
        <v>38</v>
      </c>
      <c r="I520" s="0" t="n">
        <v>1982</v>
      </c>
      <c r="J520" s="0" t="n">
        <v>1945</v>
      </c>
      <c r="K520" s="0" t="n">
        <v>7.46</v>
      </c>
      <c r="L520" s="0" t="n">
        <v>710</v>
      </c>
      <c r="M520" s="0" t="n">
        <v>2130</v>
      </c>
      <c r="N520" s="0" t="n">
        <v>4720</v>
      </c>
      <c r="P520" s="0" t="n">
        <v>14</v>
      </c>
      <c r="Q520" s="0" t="n">
        <v>8.97</v>
      </c>
      <c r="R520" s="0" t="n">
        <v>34.77</v>
      </c>
      <c r="S520" s="0" t="n">
        <v>16.1</v>
      </c>
      <c r="T520" s="0" t="n">
        <v>6</v>
      </c>
    </row>
    <row r="521" customFormat="false" ht="15.6" hidden="false" customHeight="false" outlineLevel="0" collapsed="false">
      <c r="A521" s="0" t="n">
        <v>1320</v>
      </c>
      <c r="B521" s="0" t="n">
        <v>0.528</v>
      </c>
      <c r="C521" s="0" t="n">
        <v>3220.34482758621</v>
      </c>
      <c r="D521" s="0" t="n">
        <v>9339</v>
      </c>
      <c r="E521" s="0" t="n">
        <v>12327.48</v>
      </c>
      <c r="F521" s="0" t="n">
        <v>0.547888</v>
      </c>
      <c r="G521" s="0" t="n">
        <v>38</v>
      </c>
      <c r="I521" s="0" t="n">
        <v>1903</v>
      </c>
      <c r="J521" s="0" t="n">
        <v>1926</v>
      </c>
      <c r="K521" s="0" t="n">
        <v>7.47</v>
      </c>
      <c r="L521" s="0" t="n">
        <v>702</v>
      </c>
      <c r="M521" s="0" t="n">
        <v>2106</v>
      </c>
      <c r="N521" s="0" t="n">
        <v>4610</v>
      </c>
      <c r="P521" s="0" t="n">
        <v>10</v>
      </c>
      <c r="Q521" s="0" t="n">
        <v>8.55</v>
      </c>
      <c r="R521" s="0" t="n">
        <v>35.3</v>
      </c>
      <c r="S521" s="0" t="n">
        <v>16.1</v>
      </c>
      <c r="T521" s="0" t="n">
        <v>5.6</v>
      </c>
    </row>
    <row r="522" customFormat="false" ht="15.6" hidden="false" customHeight="false" outlineLevel="0" collapsed="false">
      <c r="A522" s="0" t="n">
        <v>1320</v>
      </c>
      <c r="B522" s="0" t="n">
        <v>0.528</v>
      </c>
      <c r="C522" s="0" t="n">
        <v>3305.51724137931</v>
      </c>
      <c r="D522" s="0" t="n">
        <v>9586</v>
      </c>
      <c r="E522" s="0" t="n">
        <v>12653.52</v>
      </c>
      <c r="F522" s="0" t="n">
        <v>0.562378666666667</v>
      </c>
      <c r="G522" s="0" t="n">
        <v>38</v>
      </c>
      <c r="I522" s="0" t="n">
        <v>1912</v>
      </c>
      <c r="J522" s="0" t="n">
        <v>1908</v>
      </c>
      <c r="K522" s="0" t="n">
        <v>7.35</v>
      </c>
      <c r="L522" s="0" t="n">
        <v>732</v>
      </c>
      <c r="M522" s="0" t="n">
        <v>2196</v>
      </c>
      <c r="N522" s="0" t="n">
        <v>4830</v>
      </c>
      <c r="P522" s="0" t="n">
        <v>12</v>
      </c>
      <c r="Q522" s="0" t="n">
        <v>8.7</v>
      </c>
      <c r="R522" s="0" t="n">
        <v>37.33</v>
      </c>
      <c r="S522" s="0" t="n">
        <v>18.3</v>
      </c>
      <c r="T522" s="0" t="n">
        <v>5.8</v>
      </c>
    </row>
    <row r="523" customFormat="false" ht="15.6" hidden="false" customHeight="false" outlineLevel="0" collapsed="false">
      <c r="A523" s="0" t="n">
        <v>1320</v>
      </c>
      <c r="B523" s="0" t="n">
        <v>0.528</v>
      </c>
      <c r="C523" s="0" t="n">
        <v>3581.03448275862</v>
      </c>
      <c r="D523" s="0" t="n">
        <v>10385</v>
      </c>
      <c r="E523" s="0" t="n">
        <v>13708.2</v>
      </c>
      <c r="F523" s="0" t="n">
        <v>0.609253333333333</v>
      </c>
      <c r="G523" s="0" t="n">
        <v>38</v>
      </c>
      <c r="I523" s="0" t="n">
        <v>1909</v>
      </c>
      <c r="J523" s="0" t="n">
        <v>1918</v>
      </c>
      <c r="K523" s="0" t="n">
        <v>7.38</v>
      </c>
      <c r="L523" s="0" t="n">
        <v>719</v>
      </c>
      <c r="M523" s="0" t="n">
        <v>2157</v>
      </c>
      <c r="N523" s="0" t="n">
        <v>5090</v>
      </c>
      <c r="P523" s="0" t="n">
        <v>16</v>
      </c>
      <c r="Q523" s="0" t="n">
        <v>8.31</v>
      </c>
      <c r="R523" s="0" t="n">
        <v>38.89</v>
      </c>
      <c r="S523" s="0" t="n">
        <v>17.8</v>
      </c>
      <c r="T523" s="0" t="n">
        <v>5.6</v>
      </c>
    </row>
    <row r="524" customFormat="false" ht="15.6" hidden="false" customHeight="false" outlineLevel="0" collapsed="false">
      <c r="A524" s="0" t="n">
        <v>1320</v>
      </c>
      <c r="B524" s="0" t="n">
        <v>0.528</v>
      </c>
      <c r="C524" s="0" t="n">
        <v>3244.8275862069</v>
      </c>
      <c r="D524" s="0" t="n">
        <v>9410</v>
      </c>
      <c r="E524" s="0" t="n">
        <v>12421.2</v>
      </c>
      <c r="F524" s="0" t="n">
        <v>0.552053333333333</v>
      </c>
      <c r="G524" s="0" t="n">
        <v>38</v>
      </c>
      <c r="I524" s="0" t="n">
        <v>2021</v>
      </c>
      <c r="J524" s="0" t="n">
        <v>2010</v>
      </c>
      <c r="K524" s="0" t="n">
        <v>7.4</v>
      </c>
      <c r="L524" s="0" t="n">
        <v>720</v>
      </c>
      <c r="M524" s="0" t="n">
        <v>2160</v>
      </c>
      <c r="N524" s="0" t="n">
        <v>4240</v>
      </c>
      <c r="P524" s="0" t="n">
        <v>15</v>
      </c>
      <c r="Q524" s="0" t="n">
        <v>8.21</v>
      </c>
      <c r="R524" s="0" t="n">
        <v>39.45</v>
      </c>
      <c r="S524" s="0" t="n">
        <v>18.4</v>
      </c>
      <c r="T524" s="0" t="n">
        <v>6.4</v>
      </c>
    </row>
    <row r="525" customFormat="false" ht="15.6" hidden="false" customHeight="false" outlineLevel="0" collapsed="false">
      <c r="A525" s="0" t="n">
        <v>1320</v>
      </c>
      <c r="B525" s="0" t="n">
        <v>0.528</v>
      </c>
      <c r="C525" s="0" t="n">
        <v>3399.65517241379</v>
      </c>
      <c r="D525" s="0" t="n">
        <v>9859</v>
      </c>
      <c r="E525" s="0" t="n">
        <v>13013.88</v>
      </c>
      <c r="F525" s="0" t="n">
        <v>0.578394666666667</v>
      </c>
      <c r="G525" s="0" t="n">
        <v>38</v>
      </c>
      <c r="I525" s="0" t="n">
        <v>1847</v>
      </c>
      <c r="J525" s="0" t="n">
        <v>1856</v>
      </c>
      <c r="K525" s="0" t="n">
        <v>7.48</v>
      </c>
      <c r="L525" s="0" t="n">
        <v>739</v>
      </c>
      <c r="M525" s="0" t="n">
        <v>2217</v>
      </c>
      <c r="N525" s="0" t="n">
        <v>4560</v>
      </c>
      <c r="P525" s="0" t="n">
        <v>15</v>
      </c>
      <c r="Q525" s="0" t="n">
        <v>8.23</v>
      </c>
      <c r="R525" s="0" t="n">
        <v>41.25</v>
      </c>
      <c r="S525" s="0" t="n">
        <v>17.9</v>
      </c>
      <c r="T525" s="0" t="n">
        <v>5.2</v>
      </c>
    </row>
    <row r="526" customFormat="false" ht="15.6" hidden="false" customHeight="false" outlineLevel="0" collapsed="false">
      <c r="A526" s="0" t="n">
        <v>1320</v>
      </c>
      <c r="B526" s="0" t="n">
        <v>0.528</v>
      </c>
      <c r="C526" s="0" t="n">
        <v>2886.89655172414</v>
      </c>
      <c r="D526" s="0" t="n">
        <v>8372</v>
      </c>
      <c r="E526" s="0" t="n">
        <v>11051.04</v>
      </c>
      <c r="F526" s="0" t="n">
        <v>0.491157333333333</v>
      </c>
      <c r="G526" s="0" t="n">
        <v>38</v>
      </c>
      <c r="I526" s="0" t="n">
        <v>1895</v>
      </c>
      <c r="J526" s="0" t="n">
        <v>1905</v>
      </c>
      <c r="K526" s="0" t="n">
        <v>7.44</v>
      </c>
      <c r="L526" s="0" t="n">
        <v>734</v>
      </c>
      <c r="M526" s="0" t="n">
        <v>2202</v>
      </c>
      <c r="N526" s="0" t="n">
        <v>4890</v>
      </c>
      <c r="P526" s="0" t="n">
        <v>12</v>
      </c>
      <c r="Q526" s="0" t="n">
        <v>8.25</v>
      </c>
      <c r="R526" s="0" t="n">
        <v>44.82</v>
      </c>
      <c r="S526" s="0" t="n">
        <v>16.7</v>
      </c>
      <c r="T526" s="0" t="n">
        <v>6.1</v>
      </c>
    </row>
    <row r="527" customFormat="false" ht="15.6" hidden="false" customHeight="false" outlineLevel="0" collapsed="false">
      <c r="A527" s="0" t="n">
        <v>1440</v>
      </c>
      <c r="B527" s="0" t="n">
        <v>0.576</v>
      </c>
      <c r="C527" s="0" t="n">
        <v>3279.65517241379</v>
      </c>
      <c r="D527" s="0" t="n">
        <v>9511</v>
      </c>
      <c r="E527" s="0" t="n">
        <v>13695.84</v>
      </c>
      <c r="F527" s="0" t="n">
        <v>0.608704</v>
      </c>
      <c r="G527" s="0" t="n">
        <v>38</v>
      </c>
      <c r="I527" s="0" t="n">
        <v>1870</v>
      </c>
      <c r="J527" s="0" t="n">
        <v>2092</v>
      </c>
      <c r="K527" s="0" t="n">
        <v>7.45</v>
      </c>
      <c r="L527" s="0" t="n">
        <v>725</v>
      </c>
      <c r="M527" s="0" t="n">
        <v>2175</v>
      </c>
      <c r="N527" s="0" t="n">
        <v>5160</v>
      </c>
      <c r="P527" s="0" t="n">
        <v>12</v>
      </c>
      <c r="Q527" s="0" t="n">
        <v>8.38</v>
      </c>
      <c r="R527" s="0" t="n">
        <v>44.31</v>
      </c>
      <c r="S527" s="0" t="n">
        <v>15.9</v>
      </c>
      <c r="T527" s="0" t="n">
        <v>6.3</v>
      </c>
    </row>
    <row r="528" customFormat="false" ht="15.6" hidden="false" customHeight="false" outlineLevel="0" collapsed="false">
      <c r="A528" s="0" t="n">
        <v>1440</v>
      </c>
      <c r="B528" s="0" t="n">
        <v>0.576</v>
      </c>
      <c r="C528" s="0" t="n">
        <v>3654.48275862069</v>
      </c>
      <c r="D528" s="0" t="n">
        <v>10598</v>
      </c>
      <c r="E528" s="0" t="n">
        <v>15261.12</v>
      </c>
      <c r="F528" s="0" t="n">
        <v>0.678272</v>
      </c>
      <c r="G528" s="0" t="n">
        <v>38</v>
      </c>
      <c r="I528" s="0" t="n">
        <v>1695</v>
      </c>
      <c r="J528" s="0" t="n">
        <v>1677</v>
      </c>
      <c r="K528" s="0" t="n">
        <v>7.43</v>
      </c>
      <c r="L528" s="0" t="n">
        <v>778</v>
      </c>
      <c r="M528" s="0" t="n">
        <v>2334</v>
      </c>
      <c r="N528" s="0" t="n">
        <v>5460</v>
      </c>
      <c r="P528" s="0" t="n">
        <v>18</v>
      </c>
      <c r="Q528" s="0" t="n">
        <v>9.04</v>
      </c>
      <c r="R528" s="0" t="n">
        <v>45.33</v>
      </c>
      <c r="S528" s="0" t="n">
        <v>14.7</v>
      </c>
      <c r="T528" s="0" t="n">
        <v>5.7</v>
      </c>
    </row>
    <row r="529" customFormat="false" ht="15.6" hidden="false" customHeight="false" outlineLevel="0" collapsed="false">
      <c r="A529" s="0" t="n">
        <v>1440</v>
      </c>
      <c r="B529" s="0" t="n">
        <v>0.576</v>
      </c>
      <c r="C529" s="0" t="n">
        <v>3597.58620689655</v>
      </c>
      <c r="D529" s="0" t="n">
        <v>10433</v>
      </c>
      <c r="E529" s="0" t="n">
        <v>15023.52</v>
      </c>
      <c r="F529" s="0" t="n">
        <v>0.667712</v>
      </c>
      <c r="G529" s="0" t="n">
        <v>38</v>
      </c>
      <c r="I529" s="0" t="n">
        <v>1707</v>
      </c>
      <c r="J529" s="0" t="n">
        <v>1674</v>
      </c>
      <c r="K529" s="0" t="n">
        <v>7.47</v>
      </c>
      <c r="L529" s="0" t="n">
        <v>826</v>
      </c>
      <c r="M529" s="0" t="n">
        <v>2478</v>
      </c>
      <c r="N529" s="0" t="n">
        <v>5550</v>
      </c>
      <c r="P529" s="0" t="n">
        <v>20</v>
      </c>
      <c r="Q529" s="0" t="n">
        <v>9.33</v>
      </c>
      <c r="R529" s="0" t="n">
        <v>46.7</v>
      </c>
      <c r="S529" s="0" t="n">
        <v>14.4</v>
      </c>
      <c r="T529" s="0" t="n">
        <v>5.2</v>
      </c>
    </row>
    <row r="530" customFormat="false" ht="15.6" hidden="false" customHeight="false" outlineLevel="0" collapsed="false">
      <c r="A530" s="0" t="n">
        <v>1440</v>
      </c>
      <c r="B530" s="0" t="n">
        <v>0.576</v>
      </c>
      <c r="C530" s="0" t="n">
        <v>3179.31034482759</v>
      </c>
      <c r="D530" s="0" t="n">
        <v>9220</v>
      </c>
      <c r="E530" s="0" t="n">
        <v>13276.8</v>
      </c>
      <c r="F530" s="0" t="n">
        <v>0.59008</v>
      </c>
      <c r="G530" s="0" t="n">
        <v>38</v>
      </c>
      <c r="I530" s="0" t="n">
        <v>1685</v>
      </c>
      <c r="J530" s="0" t="n">
        <v>1644</v>
      </c>
      <c r="K530" s="0" t="n">
        <v>7.52</v>
      </c>
      <c r="L530" s="0" t="n">
        <v>863</v>
      </c>
      <c r="M530" s="0" t="n">
        <v>2589</v>
      </c>
      <c r="N530" s="0" t="n">
        <v>6140</v>
      </c>
      <c r="P530" s="0" t="n">
        <v>35</v>
      </c>
      <c r="Q530" s="0" t="n">
        <v>9.28</v>
      </c>
      <c r="R530" s="0" t="n">
        <v>49.98</v>
      </c>
      <c r="S530" s="0" t="n">
        <v>12.2</v>
      </c>
      <c r="T530" s="0" t="n">
        <v>5.5</v>
      </c>
    </row>
    <row r="531" customFormat="false" ht="15.6" hidden="false" customHeight="false" outlineLevel="0" collapsed="false">
      <c r="A531" s="0" t="n">
        <v>1440</v>
      </c>
      <c r="B531" s="0" t="n">
        <v>0.576</v>
      </c>
      <c r="C531" s="0" t="n">
        <v>3267.24137931035</v>
      </c>
      <c r="D531" s="0" t="n">
        <v>9475</v>
      </c>
      <c r="E531" s="0" t="n">
        <v>13644</v>
      </c>
      <c r="F531" s="0" t="n">
        <v>0.6064</v>
      </c>
      <c r="G531" s="0" t="n">
        <v>38</v>
      </c>
      <c r="I531" s="0" t="n">
        <v>1620</v>
      </c>
      <c r="J531" s="0" t="n">
        <v>1614</v>
      </c>
      <c r="K531" s="0" t="n">
        <v>7.54</v>
      </c>
      <c r="L531" s="0" t="n">
        <v>872</v>
      </c>
      <c r="M531" s="0" t="n">
        <v>2616</v>
      </c>
      <c r="N531" s="0" t="n">
        <v>6050</v>
      </c>
      <c r="P531" s="0" t="n">
        <v>35</v>
      </c>
      <c r="Q531" s="0" t="n">
        <v>9.61</v>
      </c>
      <c r="R531" s="0" t="n">
        <v>49.14</v>
      </c>
      <c r="S531" s="0" t="n">
        <v>13.2</v>
      </c>
      <c r="T531" s="0" t="n">
        <v>4.7</v>
      </c>
    </row>
    <row r="532" customFormat="false" ht="15.6" hidden="false" customHeight="false" outlineLevel="0" collapsed="false">
      <c r="A532" s="0" t="n">
        <v>1440</v>
      </c>
      <c r="B532" s="0" t="n">
        <v>0.576</v>
      </c>
      <c r="C532" s="0" t="n">
        <v>3354.48275862069</v>
      </c>
      <c r="D532" s="0" t="n">
        <v>9728</v>
      </c>
      <c r="E532" s="0" t="n">
        <v>14008.32</v>
      </c>
      <c r="F532" s="0" t="n">
        <v>0.622592</v>
      </c>
      <c r="G532" s="0" t="n">
        <v>38</v>
      </c>
      <c r="I532" s="0" t="n">
        <v>1651</v>
      </c>
      <c r="J532" s="0" t="n">
        <v>1627</v>
      </c>
      <c r="K532" s="0" t="n">
        <v>7.48</v>
      </c>
      <c r="L532" s="0" t="n">
        <v>878</v>
      </c>
      <c r="M532" s="0" t="n">
        <v>2634</v>
      </c>
      <c r="N532" s="0" t="n">
        <v>6030</v>
      </c>
      <c r="P532" s="0" t="n">
        <v>35</v>
      </c>
      <c r="Q532" s="0" t="n">
        <v>9.98</v>
      </c>
      <c r="R532" s="0" t="n">
        <v>50.78</v>
      </c>
      <c r="S532" s="0" t="n">
        <v>13.5</v>
      </c>
      <c r="T532" s="0" t="n">
        <v>5</v>
      </c>
    </row>
    <row r="533" customFormat="false" ht="15.6" hidden="false" customHeight="false" outlineLevel="0" collapsed="false">
      <c r="A533" s="0" t="n">
        <v>1440</v>
      </c>
      <c r="B533" s="0" t="n">
        <v>0.576</v>
      </c>
      <c r="C533" s="0" t="n">
        <v>2885.51724137931</v>
      </c>
      <c r="D533" s="0" t="n">
        <v>8368</v>
      </c>
      <c r="E533" s="0" t="n">
        <v>12049.92</v>
      </c>
      <c r="F533" s="0" t="n">
        <v>0.535552</v>
      </c>
      <c r="G533" s="0" t="n">
        <v>38</v>
      </c>
      <c r="I533" s="0" t="n">
        <v>1716</v>
      </c>
      <c r="J533" s="0" t="n">
        <v>1648</v>
      </c>
      <c r="K533" s="0" t="n">
        <v>7.44</v>
      </c>
      <c r="L533" s="0" t="n">
        <v>858</v>
      </c>
      <c r="M533" s="0" t="n">
        <v>2574</v>
      </c>
      <c r="N533" s="0" t="n">
        <v>6000</v>
      </c>
      <c r="P533" s="0" t="n">
        <v>30</v>
      </c>
      <c r="Q533" s="0" t="n">
        <v>9.19</v>
      </c>
      <c r="R533" s="0" t="n">
        <v>49</v>
      </c>
      <c r="S533" s="0" t="n">
        <v>10.7</v>
      </c>
      <c r="T533" s="0" t="n">
        <v>3.1</v>
      </c>
    </row>
    <row r="534" customFormat="false" ht="15.6" hidden="false" customHeight="false" outlineLevel="0" collapsed="false">
      <c r="A534" s="0" t="n">
        <v>1440</v>
      </c>
      <c r="B534" s="0" t="n">
        <v>0.576</v>
      </c>
      <c r="C534" s="0" t="n">
        <v>3353.10344827586</v>
      </c>
      <c r="D534" s="0" t="n">
        <v>9724</v>
      </c>
      <c r="E534" s="0" t="n">
        <v>14002.56</v>
      </c>
      <c r="F534" s="0" t="n">
        <v>0.622336</v>
      </c>
      <c r="G534" s="0" t="n">
        <v>38</v>
      </c>
      <c r="I534" s="0" t="n">
        <v>1676</v>
      </c>
      <c r="J534" s="0" t="n">
        <v>1621</v>
      </c>
      <c r="K534" s="0" t="n">
        <v>7.58</v>
      </c>
      <c r="L534" s="0" t="n">
        <v>886</v>
      </c>
      <c r="M534" s="0" t="n">
        <v>2658</v>
      </c>
      <c r="N534" s="0" t="n">
        <v>5890</v>
      </c>
      <c r="P534" s="0" t="n">
        <v>35</v>
      </c>
      <c r="Q534" s="0" t="n">
        <v>9.65</v>
      </c>
      <c r="R534" s="0" t="n">
        <v>50.56</v>
      </c>
      <c r="S534" s="0" t="n">
        <v>11.9</v>
      </c>
      <c r="T534" s="0" t="n">
        <v>3.1</v>
      </c>
    </row>
    <row r="535" customFormat="false" ht="15.6" hidden="false" customHeight="false" outlineLevel="0" collapsed="false">
      <c r="A535" s="0" t="n">
        <v>1440</v>
      </c>
      <c r="B535" s="0" t="n">
        <v>0.576</v>
      </c>
      <c r="C535" s="0" t="n">
        <v>3323.10344827586</v>
      </c>
      <c r="D535" s="0" t="n">
        <v>9637</v>
      </c>
      <c r="E535" s="0" t="n">
        <v>13877.28</v>
      </c>
      <c r="F535" s="0" t="n">
        <v>0.616768</v>
      </c>
      <c r="G535" s="0" t="n">
        <v>38</v>
      </c>
      <c r="I535" s="0" t="n">
        <v>1612</v>
      </c>
      <c r="J535" s="0" t="n">
        <v>1686</v>
      </c>
      <c r="K535" s="0" t="n">
        <v>7.51</v>
      </c>
      <c r="L535" s="0" t="n">
        <v>867</v>
      </c>
      <c r="M535" s="0" t="n">
        <v>2601</v>
      </c>
      <c r="N535" s="0" t="n">
        <v>5820</v>
      </c>
      <c r="P535" s="0" t="n">
        <v>40</v>
      </c>
      <c r="Q535" s="0" t="n">
        <v>9.88</v>
      </c>
      <c r="R535" s="0" t="n">
        <v>48.9</v>
      </c>
      <c r="S535" s="0" t="n">
        <v>11.7</v>
      </c>
      <c r="T535" s="0" t="n">
        <v>4.1</v>
      </c>
    </row>
    <row r="536" customFormat="false" ht="15.6" hidden="false" customHeight="false" outlineLevel="0" collapsed="false">
      <c r="A536" s="0" t="n">
        <v>1440</v>
      </c>
      <c r="B536" s="0" t="n">
        <v>0.576</v>
      </c>
      <c r="C536" s="0" t="n">
        <v>3166.55172413793</v>
      </c>
      <c r="D536" s="0" t="n">
        <v>9183</v>
      </c>
      <c r="E536" s="0" t="n">
        <v>13223.52</v>
      </c>
      <c r="F536" s="0" t="n">
        <v>0.587712</v>
      </c>
      <c r="G536" s="0" t="n">
        <v>38</v>
      </c>
      <c r="I536" s="0" t="n">
        <v>1637</v>
      </c>
      <c r="J536" s="0" t="n">
        <v>1547</v>
      </c>
      <c r="K536" s="0" t="n">
        <v>7.53</v>
      </c>
      <c r="L536" s="0" t="n">
        <v>876</v>
      </c>
      <c r="M536" s="0" t="n">
        <v>2628</v>
      </c>
      <c r="N536" s="0" t="n">
        <v>5830</v>
      </c>
      <c r="P536" s="0" t="n">
        <v>40</v>
      </c>
      <c r="Q536" s="0" t="n">
        <v>9.94</v>
      </c>
      <c r="R536" s="0" t="n">
        <v>47.49</v>
      </c>
      <c r="S536" s="0" t="n">
        <v>10.3</v>
      </c>
      <c r="T536" s="0" t="n">
        <v>3.7</v>
      </c>
    </row>
    <row r="537" customFormat="false" ht="15.6" hidden="false" customHeight="false" outlineLevel="0" collapsed="false">
      <c r="A537" s="0" t="n">
        <v>1440</v>
      </c>
      <c r="B537" s="0" t="n">
        <v>0.576</v>
      </c>
      <c r="C537" s="0" t="n">
        <v>2825.86206896552</v>
      </c>
      <c r="D537" s="0" t="n">
        <v>8195</v>
      </c>
      <c r="E537" s="0" t="n">
        <v>11800.8</v>
      </c>
      <c r="F537" s="0" t="n">
        <v>0.52448</v>
      </c>
      <c r="G537" s="0" t="n">
        <v>38</v>
      </c>
      <c r="I537" s="0" t="n">
        <v>1632</v>
      </c>
      <c r="J537" s="0" t="n">
        <v>1510</v>
      </c>
      <c r="K537" s="0" t="n">
        <v>7.5</v>
      </c>
      <c r="L537" s="0" t="n">
        <v>899</v>
      </c>
      <c r="M537" s="0" t="n">
        <v>2697</v>
      </c>
      <c r="N537" s="0" t="n">
        <v>5880</v>
      </c>
      <c r="P537" s="0" t="n">
        <v>35</v>
      </c>
      <c r="Q537" s="0" t="n">
        <v>9.67</v>
      </c>
      <c r="R537" s="0" t="n">
        <v>47.25</v>
      </c>
      <c r="S537" s="0" t="n">
        <v>10.6</v>
      </c>
      <c r="T537" s="0" t="n">
        <v>3.2</v>
      </c>
    </row>
    <row r="538" customFormat="false" ht="15.6" hidden="false" customHeight="false" outlineLevel="0" collapsed="false">
      <c r="A538" s="0" t="n">
        <v>1440</v>
      </c>
      <c r="B538" s="0" t="n">
        <v>0.576</v>
      </c>
      <c r="C538" s="0" t="n">
        <v>3271.72413793103</v>
      </c>
      <c r="D538" s="0" t="n">
        <v>9488</v>
      </c>
      <c r="E538" s="0" t="n">
        <v>13662.72</v>
      </c>
      <c r="F538" s="0" t="n">
        <v>0.607232</v>
      </c>
      <c r="G538" s="0" t="n">
        <v>38</v>
      </c>
      <c r="I538" s="0" t="n">
        <v>1788</v>
      </c>
      <c r="J538" s="0" t="n">
        <v>1521</v>
      </c>
      <c r="K538" s="0" t="n">
        <v>7.54</v>
      </c>
      <c r="L538" s="0" t="n">
        <v>905</v>
      </c>
      <c r="M538" s="0" t="n">
        <v>2715</v>
      </c>
      <c r="N538" s="0" t="n">
        <v>5750</v>
      </c>
      <c r="P538" s="0" t="n">
        <v>37</v>
      </c>
      <c r="Q538" s="0" t="n">
        <v>9.85</v>
      </c>
      <c r="R538" s="0" t="n">
        <v>42.62</v>
      </c>
      <c r="S538" s="0" t="n">
        <v>11</v>
      </c>
      <c r="T538" s="0" t="n">
        <v>3</v>
      </c>
    </row>
    <row r="539" customFormat="false" ht="15.6" hidden="false" customHeight="false" outlineLevel="0" collapsed="false">
      <c r="A539" s="0" t="n">
        <v>1440</v>
      </c>
      <c r="B539" s="0" t="n">
        <v>0.576</v>
      </c>
      <c r="C539" s="0" t="n">
        <v>3251.03448275862</v>
      </c>
      <c r="D539" s="0" t="n">
        <v>9428</v>
      </c>
      <c r="E539" s="0" t="n">
        <v>13576.32</v>
      </c>
      <c r="F539" s="0" t="n">
        <v>0.603392</v>
      </c>
      <c r="G539" s="0" t="n">
        <v>38</v>
      </c>
      <c r="I539" s="0" t="n">
        <v>1791</v>
      </c>
      <c r="J539" s="0" t="n">
        <v>1545</v>
      </c>
      <c r="K539" s="0" t="n">
        <v>7.48</v>
      </c>
      <c r="L539" s="0" t="n">
        <v>897</v>
      </c>
      <c r="M539" s="0" t="n">
        <v>2691</v>
      </c>
      <c r="N539" s="0" t="n">
        <v>5520</v>
      </c>
      <c r="P539" s="0" t="n">
        <v>42</v>
      </c>
      <c r="Q539" s="0" t="n">
        <v>9.96</v>
      </c>
      <c r="R539" s="0" t="n">
        <v>43.22</v>
      </c>
      <c r="S539" s="0" t="n">
        <v>10.7</v>
      </c>
      <c r="T539" s="0" t="n">
        <v>3.1</v>
      </c>
    </row>
    <row r="540" customFormat="false" ht="15.6" hidden="false" customHeight="false" outlineLevel="0" collapsed="false">
      <c r="A540" s="0" t="n">
        <v>1440</v>
      </c>
      <c r="B540" s="0" t="n">
        <v>0.576</v>
      </c>
      <c r="C540" s="0" t="n">
        <v>3924.13793103448</v>
      </c>
      <c r="D540" s="0" t="n">
        <v>11380</v>
      </c>
      <c r="E540" s="0" t="n">
        <v>16387.2</v>
      </c>
      <c r="F540" s="0" t="n">
        <v>0.72832</v>
      </c>
      <c r="G540" s="0" t="n">
        <v>38</v>
      </c>
      <c r="I540" s="0" t="n">
        <v>1793</v>
      </c>
      <c r="J540" s="0" t="n">
        <v>1522</v>
      </c>
      <c r="K540" s="0" t="n">
        <v>7.49</v>
      </c>
      <c r="L540" s="0" t="n">
        <v>916</v>
      </c>
      <c r="M540" s="0" t="n">
        <v>2748</v>
      </c>
      <c r="N540" s="0" t="n">
        <v>5480</v>
      </c>
      <c r="P540" s="0" t="n">
        <v>39</v>
      </c>
      <c r="Q540" s="0" t="n">
        <v>9.31</v>
      </c>
      <c r="R540" s="0" t="n">
        <v>41.56</v>
      </c>
      <c r="S540" s="0" t="n">
        <v>10.7</v>
      </c>
      <c r="T540" s="0" t="n">
        <v>3.1</v>
      </c>
    </row>
    <row r="541" customFormat="false" ht="15.6" hidden="false" customHeight="false" outlineLevel="0" collapsed="false">
      <c r="A541" s="0" t="n">
        <v>1440</v>
      </c>
      <c r="B541" s="0" t="n">
        <v>0.576</v>
      </c>
      <c r="C541" s="0" t="n">
        <v>4273.10344827586</v>
      </c>
      <c r="D541" s="0" t="n">
        <v>12392</v>
      </c>
      <c r="E541" s="0" t="n">
        <v>17844.48</v>
      </c>
      <c r="F541" s="0" t="n">
        <v>0.793088</v>
      </c>
      <c r="G541" s="0" t="n">
        <v>38</v>
      </c>
      <c r="I541" s="0" t="n">
        <v>1635</v>
      </c>
      <c r="J541" s="0" t="n">
        <v>1677</v>
      </c>
      <c r="K541" s="0" t="n">
        <v>7.49</v>
      </c>
      <c r="L541" s="0" t="n">
        <v>997</v>
      </c>
      <c r="M541" s="0" t="n">
        <v>2991</v>
      </c>
      <c r="N541" s="0" t="n">
        <v>5520</v>
      </c>
      <c r="P541" s="0" t="n">
        <v>48</v>
      </c>
      <c r="Q541" s="0" t="n">
        <v>10.83</v>
      </c>
      <c r="R541" s="0" t="n">
        <v>43.5</v>
      </c>
      <c r="S541" s="0" t="n">
        <v>9.2</v>
      </c>
      <c r="T541" s="0" t="n">
        <v>2.4</v>
      </c>
    </row>
    <row r="542" customFormat="false" ht="15.6" hidden="false" customHeight="false" outlineLevel="0" collapsed="false">
      <c r="A542" s="0" t="n">
        <v>1440</v>
      </c>
      <c r="B542" s="0" t="n">
        <v>0.576</v>
      </c>
      <c r="C542" s="0" t="n">
        <v>2833.79310344828</v>
      </c>
      <c r="D542" s="0" t="n">
        <v>8218</v>
      </c>
      <c r="E542" s="0" t="n">
        <v>11833.92</v>
      </c>
      <c r="F542" s="0" t="n">
        <v>0.525952</v>
      </c>
      <c r="G542" s="0" t="n">
        <v>38</v>
      </c>
      <c r="I542" s="0" t="n">
        <v>1731</v>
      </c>
      <c r="J542" s="0" t="n">
        <v>1678</v>
      </c>
      <c r="K542" s="0" t="n">
        <v>7.58</v>
      </c>
      <c r="L542" s="0" t="n">
        <v>983</v>
      </c>
      <c r="M542" s="0" t="n">
        <v>2949</v>
      </c>
      <c r="N542" s="0" t="n">
        <v>4890</v>
      </c>
      <c r="P542" s="0" t="n">
        <v>55</v>
      </c>
      <c r="Q542" s="0" t="n">
        <v>11.65</v>
      </c>
      <c r="R542" s="0" t="n">
        <v>46.77</v>
      </c>
      <c r="S542" s="0" t="n">
        <v>10.4</v>
      </c>
      <c r="T542" s="0" t="n">
        <v>2.8</v>
      </c>
    </row>
    <row r="543" customFormat="false" ht="15.6" hidden="false" customHeight="false" outlineLevel="0" collapsed="false">
      <c r="A543" s="0" t="n">
        <v>1440</v>
      </c>
      <c r="B543" s="0" t="n">
        <v>0.576</v>
      </c>
      <c r="C543" s="0" t="n">
        <v>3389.65517241379</v>
      </c>
      <c r="D543" s="0" t="n">
        <v>9830</v>
      </c>
      <c r="E543" s="0" t="n">
        <v>14155.2</v>
      </c>
      <c r="F543" s="0" t="n">
        <v>0.62912</v>
      </c>
      <c r="G543" s="0" t="n">
        <v>38</v>
      </c>
      <c r="I543" s="0" t="n">
        <v>1722</v>
      </c>
      <c r="J543" s="0" t="n">
        <v>1721</v>
      </c>
      <c r="K543" s="0" t="n">
        <v>7.48</v>
      </c>
      <c r="L543" s="0" t="n">
        <v>987</v>
      </c>
      <c r="M543" s="0" t="n">
        <v>2961</v>
      </c>
      <c r="N543" s="0" t="n">
        <v>4770</v>
      </c>
      <c r="P543" s="0" t="n">
        <v>50</v>
      </c>
      <c r="Q543" s="0" t="n">
        <v>11.35</v>
      </c>
      <c r="R543" s="0" t="n">
        <v>46.25</v>
      </c>
      <c r="S543" s="0" t="n">
        <v>9.8</v>
      </c>
      <c r="T543" s="0" t="n">
        <v>3.2</v>
      </c>
    </row>
    <row r="544" customFormat="false" ht="15.6" hidden="false" customHeight="false" outlineLevel="0" collapsed="false">
      <c r="A544" s="0" t="n">
        <v>1440</v>
      </c>
      <c r="B544" s="0" t="n">
        <v>0.576</v>
      </c>
      <c r="C544" s="0" t="n">
        <v>3641.37931034483</v>
      </c>
      <c r="D544" s="0" t="n">
        <v>10560</v>
      </c>
      <c r="E544" s="0" t="n">
        <v>15206.4</v>
      </c>
      <c r="F544" s="0" t="n">
        <v>0.67584</v>
      </c>
      <c r="G544" s="0" t="n">
        <v>38</v>
      </c>
      <c r="I544" s="0" t="n">
        <v>1755</v>
      </c>
      <c r="J544" s="0" t="n">
        <v>1720</v>
      </c>
      <c r="K544" s="0" t="n">
        <v>7.5</v>
      </c>
      <c r="L544" s="0" t="n">
        <v>995</v>
      </c>
      <c r="M544" s="0" t="n">
        <v>2985</v>
      </c>
      <c r="N544" s="0" t="n">
        <v>5690</v>
      </c>
      <c r="P544" s="0" t="n">
        <v>60</v>
      </c>
      <c r="Q544" s="0" t="n">
        <v>12.33</v>
      </c>
      <c r="R544" s="0" t="n">
        <v>44.56</v>
      </c>
      <c r="S544" s="0" t="n">
        <v>9.3</v>
      </c>
      <c r="T544" s="0" t="n">
        <v>2.7</v>
      </c>
    </row>
    <row r="545" customFormat="false" ht="15.6" hidden="false" customHeight="false" outlineLevel="0" collapsed="false">
      <c r="A545" s="0" t="n">
        <v>1440</v>
      </c>
      <c r="B545" s="0" t="n">
        <v>0.576</v>
      </c>
      <c r="C545" s="0" t="n">
        <v>3207.58620689655</v>
      </c>
      <c r="D545" s="0" t="n">
        <v>9302</v>
      </c>
      <c r="E545" s="0" t="n">
        <v>13394.88</v>
      </c>
      <c r="F545" s="0" t="n">
        <v>0.595328</v>
      </c>
      <c r="G545" s="0" t="n">
        <v>38</v>
      </c>
      <c r="I545" s="0" t="n">
        <v>1714</v>
      </c>
      <c r="J545" s="0" t="n">
        <v>1711</v>
      </c>
      <c r="K545" s="0" t="n">
        <v>7.66</v>
      </c>
      <c r="L545" s="0" t="n">
        <v>998</v>
      </c>
      <c r="M545" s="0" t="n">
        <v>2994</v>
      </c>
      <c r="N545" s="0" t="n">
        <v>5890</v>
      </c>
      <c r="P545" s="0" t="n">
        <v>55</v>
      </c>
      <c r="Q545" s="0" t="n">
        <v>12.77</v>
      </c>
      <c r="R545" s="0" t="n">
        <v>46.44</v>
      </c>
      <c r="S545" s="0" t="n">
        <v>7.8</v>
      </c>
      <c r="T545" s="0" t="n">
        <v>2.8</v>
      </c>
    </row>
    <row r="546" customFormat="false" ht="15.6" hidden="false" customHeight="false" outlineLevel="0" collapsed="false">
      <c r="A546" s="0" t="n">
        <v>1440</v>
      </c>
      <c r="B546" s="0" t="n">
        <v>0.576</v>
      </c>
      <c r="C546" s="0" t="n">
        <v>2784.8275862069</v>
      </c>
      <c r="D546" s="0" t="n">
        <v>8076</v>
      </c>
      <c r="E546" s="0" t="n">
        <v>11629.44</v>
      </c>
      <c r="F546" s="0" t="n">
        <v>0.516864</v>
      </c>
      <c r="G546" s="0" t="n">
        <v>38</v>
      </c>
      <c r="I546" s="0" t="n">
        <v>1830</v>
      </c>
      <c r="J546" s="0" t="n">
        <v>1842</v>
      </c>
      <c r="K546" s="0" t="n">
        <v>7.84</v>
      </c>
      <c r="L546" s="0" t="n">
        <v>1043</v>
      </c>
      <c r="M546" s="0" t="n">
        <v>3129</v>
      </c>
      <c r="N546" s="0" t="n">
        <v>5780</v>
      </c>
      <c r="P546" s="0" t="n">
        <v>65</v>
      </c>
      <c r="Q546" s="0" t="n">
        <v>12.67</v>
      </c>
      <c r="R546" s="0" t="n">
        <v>46.45</v>
      </c>
      <c r="S546" s="0" t="n">
        <v>10.6</v>
      </c>
      <c r="T546" s="0" t="n">
        <v>2</v>
      </c>
    </row>
    <row r="547" customFormat="false" ht="15.6" hidden="false" customHeight="false" outlineLevel="0" collapsed="false">
      <c r="A547" s="0" t="n">
        <v>1440</v>
      </c>
      <c r="B547" s="0" t="n">
        <v>0.576</v>
      </c>
      <c r="C547" s="0" t="n">
        <v>2512.06896551724</v>
      </c>
      <c r="D547" s="0" t="n">
        <v>7285</v>
      </c>
      <c r="E547" s="0" t="n">
        <v>10490.4</v>
      </c>
      <c r="F547" s="0" t="n">
        <v>0.46624</v>
      </c>
      <c r="G547" s="0" t="n">
        <v>38</v>
      </c>
      <c r="I547" s="0" t="n">
        <v>1738</v>
      </c>
      <c r="J547" s="0" t="n">
        <v>1739</v>
      </c>
      <c r="K547" s="0" t="n">
        <v>7.6</v>
      </c>
      <c r="L547" s="0" t="n">
        <v>1031</v>
      </c>
      <c r="M547" s="0" t="n">
        <v>3093</v>
      </c>
      <c r="N547" s="0" t="n">
        <v>5710</v>
      </c>
      <c r="P547" s="0" t="n">
        <v>60</v>
      </c>
      <c r="Q547" s="0" t="n">
        <v>13.23</v>
      </c>
      <c r="R547" s="0" t="n">
        <v>43.2</v>
      </c>
      <c r="S547" s="0" t="n">
        <v>9.1</v>
      </c>
      <c r="T547" s="0" t="n">
        <v>2.2</v>
      </c>
    </row>
    <row r="548" customFormat="false" ht="15.6" hidden="false" customHeight="false" outlineLevel="0" collapsed="false">
      <c r="A548" s="0" t="n">
        <v>1440</v>
      </c>
      <c r="B548" s="0" t="n">
        <v>0.576</v>
      </c>
      <c r="C548" s="0" t="n">
        <v>2847.93103448276</v>
      </c>
      <c r="D548" s="0" t="n">
        <v>8259</v>
      </c>
      <c r="E548" s="0" t="n">
        <v>11892.96</v>
      </c>
      <c r="F548" s="0" t="n">
        <v>0.528576</v>
      </c>
      <c r="G548" s="0" t="n">
        <v>38</v>
      </c>
      <c r="I548" s="0" t="n">
        <v>1735</v>
      </c>
      <c r="J548" s="0" t="n">
        <v>1773</v>
      </c>
      <c r="K548" s="0" t="n">
        <v>7.47</v>
      </c>
      <c r="L548" s="0" t="n">
        <v>1016</v>
      </c>
      <c r="M548" s="0" t="n">
        <v>3048</v>
      </c>
      <c r="N548" s="0" t="n">
        <v>5520</v>
      </c>
      <c r="P548" s="0" t="n">
        <v>60</v>
      </c>
      <c r="Q548" s="0" t="n">
        <v>13.38</v>
      </c>
      <c r="R548" s="0" t="n">
        <v>38.4</v>
      </c>
      <c r="S548" s="0" t="n">
        <v>9</v>
      </c>
      <c r="T548" s="0" t="n">
        <v>3.3</v>
      </c>
    </row>
    <row r="549" customFormat="false" ht="15.6" hidden="false" customHeight="false" outlineLevel="0" collapsed="false">
      <c r="A549" s="0" t="n">
        <v>1440</v>
      </c>
      <c r="B549" s="0" t="n">
        <v>0.576</v>
      </c>
      <c r="C549" s="0" t="n">
        <v>2757.93103448276</v>
      </c>
      <c r="D549" s="0" t="n">
        <v>7998</v>
      </c>
      <c r="E549" s="0" t="n">
        <v>11517.12</v>
      </c>
      <c r="F549" s="0" t="n">
        <v>0.511872</v>
      </c>
      <c r="G549" s="0" t="n">
        <v>38</v>
      </c>
      <c r="I549" s="0" t="n">
        <v>1815</v>
      </c>
      <c r="J549" s="0" t="n">
        <v>1805</v>
      </c>
      <c r="K549" s="0" t="n">
        <v>7.4</v>
      </c>
      <c r="L549" s="0" t="n">
        <v>1005</v>
      </c>
      <c r="M549" s="0" t="n">
        <v>3015</v>
      </c>
      <c r="N549" s="0" t="n">
        <v>5340</v>
      </c>
      <c r="P549" s="0" t="n">
        <v>50</v>
      </c>
      <c r="Q549" s="0" t="n">
        <v>13.88</v>
      </c>
      <c r="R549" s="0" t="n">
        <v>41.68</v>
      </c>
      <c r="S549" s="0" t="n">
        <v>9.9</v>
      </c>
      <c r="T549" s="0" t="n">
        <v>2.1</v>
      </c>
    </row>
    <row r="550" customFormat="false" ht="15.6" hidden="false" customHeight="false" outlineLevel="0" collapsed="false">
      <c r="A550" s="0" t="n">
        <v>1440</v>
      </c>
      <c r="B550" s="0" t="n">
        <v>0.576</v>
      </c>
      <c r="C550" s="0" t="n">
        <v>2663.44827586207</v>
      </c>
      <c r="D550" s="0" t="n">
        <v>7724</v>
      </c>
      <c r="E550" s="0" t="n">
        <v>11122.56</v>
      </c>
      <c r="F550" s="0" t="n">
        <v>0.494336</v>
      </c>
      <c r="G550" s="0" t="n">
        <v>38</v>
      </c>
      <c r="I550" s="0" t="n">
        <v>1782</v>
      </c>
      <c r="J550" s="0" t="n">
        <v>1773</v>
      </c>
      <c r="K550" s="0" t="n">
        <v>7.34</v>
      </c>
      <c r="L550" s="0" t="n">
        <v>976</v>
      </c>
      <c r="M550" s="0" t="n">
        <v>2928</v>
      </c>
      <c r="N550" s="0" t="n">
        <v>5080</v>
      </c>
      <c r="P550" s="0" t="n">
        <v>45</v>
      </c>
      <c r="Q550" s="0" t="n">
        <v>13.24</v>
      </c>
      <c r="R550" s="0" t="n">
        <v>38.56</v>
      </c>
      <c r="S550" s="0" t="n">
        <v>10.6</v>
      </c>
      <c r="T550" s="0" t="n">
        <v>3.1</v>
      </c>
    </row>
    <row r="551" customFormat="false" ht="15.6" hidden="false" customHeight="false" outlineLevel="0" collapsed="false">
      <c r="A551" s="0" t="n">
        <v>1440</v>
      </c>
      <c r="B551" s="0" t="n">
        <v>0.576</v>
      </c>
      <c r="C551" s="0" t="n">
        <v>2634.48275862069</v>
      </c>
      <c r="D551" s="0" t="n">
        <v>7640</v>
      </c>
      <c r="E551" s="0" t="n">
        <v>11001.6</v>
      </c>
      <c r="F551" s="0" t="n">
        <v>0.48896</v>
      </c>
      <c r="G551" s="0" t="n">
        <v>38</v>
      </c>
      <c r="I551" s="0" t="n">
        <v>1765</v>
      </c>
      <c r="J551" s="0" t="n">
        <v>1758</v>
      </c>
      <c r="K551" s="0" t="n">
        <v>7.19</v>
      </c>
      <c r="L551" s="0" t="n">
        <v>916</v>
      </c>
      <c r="M551" s="0" t="n">
        <v>2748</v>
      </c>
      <c r="N551" s="0" t="n">
        <v>4760</v>
      </c>
      <c r="P551" s="0" t="n">
        <v>30</v>
      </c>
      <c r="Q551" s="0" t="n">
        <v>12.11</v>
      </c>
      <c r="R551" s="0" t="n">
        <v>35.42</v>
      </c>
      <c r="S551" s="0" t="n">
        <v>11.9</v>
      </c>
      <c r="T551" s="0" t="n">
        <v>4.4</v>
      </c>
    </row>
    <row r="552" customFormat="false" ht="15.6" hidden="false" customHeight="false" outlineLevel="0" collapsed="false">
      <c r="A552" s="0" t="n">
        <v>1440</v>
      </c>
      <c r="B552" s="0" t="n">
        <v>0.576</v>
      </c>
      <c r="C552" s="0" t="n">
        <v>2513.44827586207</v>
      </c>
      <c r="D552" s="0" t="n">
        <v>7289</v>
      </c>
      <c r="E552" s="0" t="n">
        <v>10496.16</v>
      </c>
      <c r="F552" s="0" t="n">
        <v>0.466496</v>
      </c>
      <c r="G552" s="0" t="n">
        <v>38</v>
      </c>
      <c r="I552" s="0" t="n">
        <v>1787</v>
      </c>
      <c r="J552" s="0" t="n">
        <v>1779</v>
      </c>
      <c r="K552" s="0" t="n">
        <v>7.31</v>
      </c>
      <c r="L552" s="0" t="n">
        <v>935</v>
      </c>
      <c r="M552" s="0" t="n">
        <v>2805</v>
      </c>
      <c r="N552" s="0" t="n">
        <v>4520</v>
      </c>
      <c r="P552" s="0" t="n">
        <v>35</v>
      </c>
      <c r="Q552" s="0" t="n">
        <v>12.56</v>
      </c>
      <c r="R552" s="0" t="n">
        <v>33.1</v>
      </c>
      <c r="S552" s="0" t="n">
        <v>12.6</v>
      </c>
      <c r="T552" s="0" t="n">
        <v>4.1</v>
      </c>
    </row>
    <row r="553" customFormat="false" ht="15.6" hidden="false" customHeight="false" outlineLevel="0" collapsed="false">
      <c r="A553" s="0" t="n">
        <v>1440</v>
      </c>
      <c r="B553" s="0" t="n">
        <v>0.576</v>
      </c>
      <c r="C553" s="0" t="n">
        <v>2862.06896551724</v>
      </c>
      <c r="D553" s="0" t="n">
        <v>8300</v>
      </c>
      <c r="E553" s="0" t="n">
        <v>11952</v>
      </c>
      <c r="F553" s="0" t="n">
        <v>0.5312</v>
      </c>
      <c r="G553" s="0" t="n">
        <v>38</v>
      </c>
      <c r="I553" s="0" t="n">
        <v>1734</v>
      </c>
      <c r="J553" s="0" t="n">
        <v>1726</v>
      </c>
      <c r="K553" s="0" t="n">
        <v>7.3</v>
      </c>
      <c r="L553" s="0" t="n">
        <v>917</v>
      </c>
      <c r="M553" s="0" t="n">
        <v>2751</v>
      </c>
      <c r="N553" s="0" t="n">
        <v>4400</v>
      </c>
      <c r="P553" s="0" t="n">
        <v>38</v>
      </c>
      <c r="Q553" s="0" t="n">
        <v>11.36</v>
      </c>
      <c r="R553" s="0" t="n">
        <v>33.15</v>
      </c>
      <c r="S553" s="0" t="n">
        <v>11.9</v>
      </c>
      <c r="T553" s="0" t="n">
        <v>3.6</v>
      </c>
    </row>
    <row r="554" customFormat="false" ht="15.6" hidden="false" customHeight="false" outlineLevel="0" collapsed="false">
      <c r="A554" s="0" t="n">
        <v>1440</v>
      </c>
      <c r="B554" s="0" t="n">
        <v>0.576</v>
      </c>
      <c r="C554" s="0" t="n">
        <v>2533.44827586207</v>
      </c>
      <c r="D554" s="0" t="n">
        <v>7347</v>
      </c>
      <c r="E554" s="0" t="n">
        <v>10579.68</v>
      </c>
      <c r="F554" s="0" t="n">
        <v>0.470208</v>
      </c>
      <c r="G554" s="0" t="n">
        <v>38</v>
      </c>
      <c r="I554" s="0" t="n">
        <v>1824</v>
      </c>
      <c r="J554" s="0" t="n">
        <v>1816</v>
      </c>
      <c r="K554" s="0" t="n">
        <v>7.22</v>
      </c>
      <c r="L554" s="0" t="n">
        <v>897</v>
      </c>
      <c r="M554" s="0" t="n">
        <v>2691</v>
      </c>
      <c r="N554" s="0" t="n">
        <v>4260</v>
      </c>
      <c r="P554" s="0" t="n">
        <v>33</v>
      </c>
      <c r="Q554" s="0" t="n">
        <v>11.06</v>
      </c>
      <c r="R554" s="0" t="n">
        <v>31.88</v>
      </c>
      <c r="S554" s="0" t="n">
        <v>13.6</v>
      </c>
      <c r="T554" s="0" t="n">
        <v>4.5</v>
      </c>
    </row>
    <row r="555" customFormat="false" ht="15.6" hidden="false" customHeight="false" outlineLevel="0" collapsed="false">
      <c r="A555" s="0" t="n">
        <v>1440</v>
      </c>
      <c r="B555" s="0" t="n">
        <v>0.576</v>
      </c>
      <c r="C555" s="0" t="n">
        <v>2822.41379310345</v>
      </c>
      <c r="D555" s="0" t="n">
        <v>8185</v>
      </c>
      <c r="E555" s="0" t="n">
        <v>11786.4</v>
      </c>
      <c r="F555" s="0" t="n">
        <v>0.52384</v>
      </c>
      <c r="G555" s="0" t="n">
        <v>38</v>
      </c>
      <c r="I555" s="0" t="n">
        <v>1681</v>
      </c>
      <c r="J555" s="0" t="n">
        <v>1656</v>
      </c>
      <c r="K555" s="0" t="n">
        <v>7.25</v>
      </c>
      <c r="L555" s="0" t="n">
        <v>809</v>
      </c>
      <c r="M555" s="0" t="n">
        <v>2427</v>
      </c>
      <c r="N555" s="0" t="n">
        <v>4260</v>
      </c>
      <c r="P555" s="0" t="n">
        <v>36</v>
      </c>
      <c r="Q555" s="0" t="n">
        <v>10.07</v>
      </c>
      <c r="R555" s="0" t="n">
        <v>30.55</v>
      </c>
      <c r="S555" s="0" t="n">
        <v>12.9</v>
      </c>
      <c r="T555" s="0" t="n">
        <v>4.9</v>
      </c>
    </row>
    <row r="556" customFormat="false" ht="15.6" hidden="false" customHeight="false" outlineLevel="0" collapsed="false">
      <c r="A556" s="0" t="n">
        <v>1440</v>
      </c>
      <c r="B556" s="0" t="n">
        <v>0.576</v>
      </c>
      <c r="C556" s="0" t="n">
        <v>2581.72413793103</v>
      </c>
      <c r="D556" s="0" t="n">
        <v>7487</v>
      </c>
      <c r="E556" s="0" t="n">
        <v>10781.28</v>
      </c>
      <c r="F556" s="0" t="n">
        <v>0.479168</v>
      </c>
      <c r="G556" s="0" t="n">
        <v>38</v>
      </c>
      <c r="I556" s="0" t="n">
        <v>1876</v>
      </c>
      <c r="J556" s="0" t="n">
        <v>1749</v>
      </c>
      <c r="K556" s="0" t="n">
        <v>7.23</v>
      </c>
      <c r="L556" s="0" t="n">
        <v>745</v>
      </c>
      <c r="M556" s="0" t="n">
        <v>2235</v>
      </c>
      <c r="N556" s="0" t="n">
        <v>4190</v>
      </c>
      <c r="P556" s="0" t="n">
        <v>35</v>
      </c>
      <c r="Q556" s="0" t="n">
        <v>9.56</v>
      </c>
      <c r="R556" s="0" t="n">
        <v>32.07</v>
      </c>
      <c r="S556" s="0" t="n">
        <v>16.5</v>
      </c>
      <c r="T556" s="0" t="n">
        <v>4.2</v>
      </c>
    </row>
    <row r="557" customFormat="false" ht="15.6" hidden="false" customHeight="false" outlineLevel="0" collapsed="false">
      <c r="A557" s="0" t="n">
        <v>1440</v>
      </c>
      <c r="B557" s="0" t="n">
        <v>0.576</v>
      </c>
      <c r="C557" s="0" t="n">
        <v>2484.48275862069</v>
      </c>
      <c r="D557" s="0" t="n">
        <v>7205</v>
      </c>
      <c r="E557" s="0" t="n">
        <v>10375.2</v>
      </c>
      <c r="F557" s="0" t="n">
        <v>0.46112</v>
      </c>
      <c r="G557" s="0" t="n">
        <v>38</v>
      </c>
      <c r="I557" s="0" t="n">
        <v>2002</v>
      </c>
      <c r="J557" s="0" t="n">
        <v>1756</v>
      </c>
      <c r="K557" s="0" t="n">
        <v>7.09</v>
      </c>
      <c r="L557" s="0" t="n">
        <v>716</v>
      </c>
      <c r="M557" s="0" t="n">
        <v>2148</v>
      </c>
      <c r="N557" s="0" t="n">
        <v>4060</v>
      </c>
      <c r="P557" s="0" t="n">
        <v>30</v>
      </c>
      <c r="Q557" s="0" t="n">
        <v>8.67</v>
      </c>
      <c r="R557" s="0" t="n">
        <v>31.5</v>
      </c>
      <c r="S557" s="0" t="n">
        <v>14.8</v>
      </c>
      <c r="T557" s="0" t="n">
        <v>3.7</v>
      </c>
    </row>
    <row r="558" customFormat="false" ht="15.6" hidden="false" customHeight="false" outlineLevel="0" collapsed="false">
      <c r="A558" s="0" t="n">
        <v>1440</v>
      </c>
      <c r="B558" s="0" t="n">
        <v>0.576</v>
      </c>
      <c r="C558" s="0" t="n">
        <v>2379.31034482759</v>
      </c>
      <c r="D558" s="0" t="n">
        <v>6900</v>
      </c>
      <c r="E558" s="0" t="n">
        <v>9936</v>
      </c>
      <c r="F558" s="0" t="n">
        <v>0.4416</v>
      </c>
      <c r="G558" s="0" t="n">
        <v>38</v>
      </c>
      <c r="I558" s="0" t="n">
        <v>2156</v>
      </c>
      <c r="J558" s="0" t="n">
        <v>1885</v>
      </c>
      <c r="K558" s="0" t="n">
        <v>7.2</v>
      </c>
      <c r="L558" s="0" t="n">
        <v>735</v>
      </c>
      <c r="M558" s="0" t="n">
        <v>2205</v>
      </c>
      <c r="N558" s="0" t="n">
        <v>4070</v>
      </c>
      <c r="P558" s="0" t="n">
        <v>31</v>
      </c>
      <c r="Q558" s="0" t="n">
        <v>8.11</v>
      </c>
      <c r="R558" s="0" t="n">
        <v>30.8</v>
      </c>
      <c r="S558" s="0" t="n">
        <v>14.5</v>
      </c>
      <c r="T558" s="0" t="n">
        <v>3.2</v>
      </c>
    </row>
    <row r="559" customFormat="false" ht="15.6" hidden="false" customHeight="false" outlineLevel="0" collapsed="false">
      <c r="A559" s="0" t="n">
        <v>1440</v>
      </c>
      <c r="B559" s="0" t="n">
        <v>0.576</v>
      </c>
      <c r="C559" s="0" t="n">
        <v>2554.13793103448</v>
      </c>
      <c r="D559" s="0" t="n">
        <v>7407</v>
      </c>
      <c r="E559" s="0" t="n">
        <v>10666.08</v>
      </c>
      <c r="F559" s="0" t="n">
        <v>0.474048</v>
      </c>
      <c r="G559" s="0" t="n">
        <v>38</v>
      </c>
      <c r="I559" s="0" t="n">
        <v>2097</v>
      </c>
      <c r="J559" s="0" t="n">
        <v>1852</v>
      </c>
      <c r="K559" s="0" t="n">
        <v>7.38</v>
      </c>
      <c r="L559" s="0" t="n">
        <v>756</v>
      </c>
      <c r="M559" s="0" t="n">
        <v>2268</v>
      </c>
      <c r="N559" s="0" t="n">
        <v>4370</v>
      </c>
      <c r="P559" s="0" t="n">
        <v>38</v>
      </c>
      <c r="Q559" s="0" t="n">
        <v>8.55</v>
      </c>
      <c r="R559" s="0" t="n">
        <v>32.77</v>
      </c>
      <c r="S559" s="0" t="n">
        <v>8.8</v>
      </c>
      <c r="T559" s="0" t="n">
        <v>2.2</v>
      </c>
    </row>
    <row r="560" customFormat="false" ht="15.6" hidden="false" customHeight="false" outlineLevel="0" collapsed="false">
      <c r="A560" s="0" t="n">
        <v>1440</v>
      </c>
      <c r="B560" s="0" t="n">
        <v>0.576</v>
      </c>
      <c r="C560" s="0" t="n">
        <v>2283.44827586207</v>
      </c>
      <c r="D560" s="0" t="n">
        <v>6622</v>
      </c>
      <c r="E560" s="0" t="n">
        <v>9535.68</v>
      </c>
      <c r="F560" s="0" t="n">
        <v>0.423808</v>
      </c>
      <c r="G560" s="0" t="n">
        <v>38</v>
      </c>
      <c r="I560" s="0" t="n">
        <v>2044</v>
      </c>
      <c r="J560" s="0" t="n">
        <v>1776</v>
      </c>
      <c r="K560" s="0" t="n">
        <v>7.34</v>
      </c>
      <c r="L560" s="0" t="n">
        <v>779</v>
      </c>
      <c r="M560" s="0" t="n">
        <v>2337</v>
      </c>
      <c r="N560" s="0" t="n">
        <v>4680</v>
      </c>
      <c r="P560" s="0" t="n">
        <v>33</v>
      </c>
      <c r="Q560" s="0" t="n">
        <v>8.87</v>
      </c>
      <c r="R560" s="0" t="n">
        <v>39.21</v>
      </c>
      <c r="S560" s="0" t="n">
        <v>10.4</v>
      </c>
      <c r="T560" s="0" t="n">
        <v>1.5</v>
      </c>
    </row>
    <row r="561" customFormat="false" ht="15.6" hidden="false" customHeight="false" outlineLevel="0" collapsed="false">
      <c r="A561" s="0" t="n">
        <v>1440</v>
      </c>
      <c r="B561" s="0" t="n">
        <v>0.576</v>
      </c>
      <c r="C561" s="0" t="n">
        <v>2523.79310344828</v>
      </c>
      <c r="D561" s="0" t="n">
        <v>7319</v>
      </c>
      <c r="E561" s="0" t="n">
        <v>10539.36</v>
      </c>
      <c r="F561" s="0" t="n">
        <v>0.468416</v>
      </c>
      <c r="G561" s="0" t="n">
        <v>38</v>
      </c>
      <c r="I561" s="0" t="n">
        <v>2096</v>
      </c>
      <c r="J561" s="0" t="n">
        <v>1862</v>
      </c>
      <c r="K561" s="0" t="n">
        <v>7.41</v>
      </c>
      <c r="L561" s="0" t="n">
        <v>811</v>
      </c>
      <c r="M561" s="0" t="n">
        <v>2433</v>
      </c>
      <c r="N561" s="0" t="n">
        <v>4910</v>
      </c>
      <c r="P561" s="0" t="n">
        <v>35</v>
      </c>
      <c r="Q561" s="0" t="n">
        <v>9.13</v>
      </c>
      <c r="R561" s="0" t="n">
        <v>38.66</v>
      </c>
      <c r="S561" s="0" t="n">
        <v>10</v>
      </c>
      <c r="T561" s="0" t="n">
        <v>2</v>
      </c>
    </row>
    <row r="562" customFormat="false" ht="15.6" hidden="false" customHeight="false" outlineLevel="0" collapsed="false">
      <c r="A562" s="0" t="n">
        <v>1440</v>
      </c>
      <c r="B562" s="0" t="n">
        <v>0.576</v>
      </c>
      <c r="C562" s="0" t="n">
        <v>2108.62068965517</v>
      </c>
      <c r="D562" s="0" t="n">
        <v>6115</v>
      </c>
      <c r="E562" s="0" t="n">
        <v>8805.6</v>
      </c>
      <c r="F562" s="0" t="n">
        <v>0.39136</v>
      </c>
      <c r="G562" s="0" t="n">
        <v>38</v>
      </c>
      <c r="I562" s="0" t="n">
        <v>2194</v>
      </c>
      <c r="J562" s="0" t="n">
        <v>1943</v>
      </c>
      <c r="K562" s="0" t="n">
        <v>7.58</v>
      </c>
      <c r="L562" s="0" t="n">
        <v>801</v>
      </c>
      <c r="M562" s="0" t="n">
        <v>2403</v>
      </c>
      <c r="N562" s="0" t="n">
        <v>4940</v>
      </c>
      <c r="P562" s="0" t="n">
        <v>40</v>
      </c>
      <c r="Q562" s="0" t="n">
        <v>8.67</v>
      </c>
      <c r="R562" s="0" t="n">
        <v>41.77</v>
      </c>
      <c r="S562" s="0" t="n">
        <v>10.3</v>
      </c>
      <c r="T562" s="0" t="n">
        <v>1.3</v>
      </c>
    </row>
    <row r="563" customFormat="false" ht="15.6" hidden="false" customHeight="false" outlineLevel="0" collapsed="false">
      <c r="A563" s="0" t="n">
        <v>1440</v>
      </c>
      <c r="B563" s="0" t="n">
        <v>0.576</v>
      </c>
      <c r="C563" s="0" t="n">
        <v>2828.27586206897</v>
      </c>
      <c r="D563" s="0" t="n">
        <v>8202</v>
      </c>
      <c r="E563" s="0" t="n">
        <v>11810.88</v>
      </c>
      <c r="F563" s="0" t="n">
        <v>0.524928</v>
      </c>
      <c r="G563" s="0" t="n">
        <v>38</v>
      </c>
      <c r="I563" s="0" t="n">
        <v>2085</v>
      </c>
      <c r="J563" s="0" t="n">
        <v>1837</v>
      </c>
      <c r="K563" s="0" t="n">
        <v>7.44</v>
      </c>
      <c r="L563" s="0" t="n">
        <v>734</v>
      </c>
      <c r="M563" s="0" t="n">
        <v>2202</v>
      </c>
      <c r="N563" s="0" t="n">
        <v>5000</v>
      </c>
      <c r="P563" s="0" t="n">
        <v>42</v>
      </c>
      <c r="Q563" s="0" t="n">
        <v>8.32</v>
      </c>
      <c r="R563" s="0" t="n">
        <v>44.5</v>
      </c>
      <c r="S563" s="0" t="n">
        <v>10.4</v>
      </c>
      <c r="T563" s="0" t="n">
        <v>1</v>
      </c>
    </row>
    <row r="564" customFormat="false" ht="15.6" hidden="false" customHeight="false" outlineLevel="0" collapsed="false">
      <c r="A564" s="0" t="n">
        <v>1440</v>
      </c>
      <c r="B564" s="0" t="n">
        <v>0.576</v>
      </c>
      <c r="C564" s="0" t="n">
        <v>2722.41379310345</v>
      </c>
      <c r="D564" s="0" t="n">
        <v>7895</v>
      </c>
      <c r="E564" s="0" t="n">
        <v>11368.8</v>
      </c>
      <c r="F564" s="0" t="n">
        <v>0.50528</v>
      </c>
      <c r="G564" s="0" t="n">
        <v>38</v>
      </c>
      <c r="I564" s="0" t="n">
        <v>2186</v>
      </c>
      <c r="J564" s="0" t="n">
        <v>1893</v>
      </c>
      <c r="K564" s="0" t="n">
        <v>7.41</v>
      </c>
      <c r="L564" s="0" t="n">
        <v>737</v>
      </c>
      <c r="M564" s="0" t="n">
        <v>2211</v>
      </c>
      <c r="N564" s="0" t="n">
        <v>5320</v>
      </c>
      <c r="P564" s="0" t="n">
        <v>45</v>
      </c>
      <c r="Q564" s="0" t="n">
        <v>8.66</v>
      </c>
      <c r="R564" s="0" t="n">
        <v>47.8</v>
      </c>
      <c r="S564" s="0" t="n">
        <v>8.8</v>
      </c>
      <c r="T564" s="0" t="n">
        <v>1.1</v>
      </c>
    </row>
    <row r="565" customFormat="false" ht="15.6" hidden="false" customHeight="false" outlineLevel="0" collapsed="false">
      <c r="A565" s="0" t="n">
        <v>1440</v>
      </c>
      <c r="B565" s="0" t="n">
        <v>0.576</v>
      </c>
      <c r="C565" s="0" t="n">
        <v>2884.8275862069</v>
      </c>
      <c r="D565" s="0" t="n">
        <v>8366</v>
      </c>
      <c r="E565" s="0" t="n">
        <v>12047.04</v>
      </c>
      <c r="F565" s="0" t="n">
        <v>0.535424</v>
      </c>
      <c r="G565" s="0" t="n">
        <v>38</v>
      </c>
      <c r="I565" s="0" t="n">
        <v>2103</v>
      </c>
      <c r="J565" s="0" t="n">
        <v>1869</v>
      </c>
      <c r="K565" s="0" t="n">
        <v>7.47</v>
      </c>
      <c r="L565" s="0" t="n">
        <v>766</v>
      </c>
      <c r="M565" s="0" t="n">
        <v>2298</v>
      </c>
      <c r="N565" s="0" t="n">
        <v>5540</v>
      </c>
      <c r="P565" s="0" t="n">
        <v>48</v>
      </c>
      <c r="Q565" s="0" t="n">
        <v>8.84</v>
      </c>
      <c r="R565" s="0" t="n">
        <v>47.91</v>
      </c>
      <c r="S565" s="0" t="n">
        <v>7.6</v>
      </c>
      <c r="T565" s="0" t="n">
        <v>1.4</v>
      </c>
    </row>
    <row r="566" customFormat="false" ht="15.6" hidden="false" customHeight="false" outlineLevel="0" collapsed="false">
      <c r="A566" s="0" t="n">
        <v>1440</v>
      </c>
      <c r="B566" s="0" t="n">
        <v>0.576</v>
      </c>
      <c r="C566" s="0" t="n">
        <v>3288.96551724138</v>
      </c>
      <c r="D566" s="0" t="n">
        <v>9538</v>
      </c>
      <c r="E566" s="0" t="n">
        <v>13734.72</v>
      </c>
      <c r="F566" s="0" t="n">
        <v>0.610432</v>
      </c>
      <c r="G566" s="0" t="n">
        <v>38</v>
      </c>
      <c r="I566" s="0" t="n">
        <v>2195</v>
      </c>
      <c r="J566" s="0" t="n">
        <v>1946</v>
      </c>
      <c r="K566" s="0" t="n">
        <v>7.66</v>
      </c>
      <c r="L566" s="0" t="n">
        <v>833</v>
      </c>
      <c r="M566" s="0" t="n">
        <v>2499</v>
      </c>
      <c r="N566" s="0" t="n">
        <v>5870</v>
      </c>
      <c r="P566" s="0" t="n">
        <v>50</v>
      </c>
      <c r="Q566" s="0" t="n">
        <v>10.56</v>
      </c>
      <c r="R566" s="0" t="n">
        <v>50.02</v>
      </c>
      <c r="S566" s="0" t="n">
        <v>8.6</v>
      </c>
      <c r="T566" s="0" t="n">
        <v>0.95</v>
      </c>
    </row>
    <row r="567" customFormat="false" ht="15.6" hidden="false" customHeight="false" outlineLevel="0" collapsed="false">
      <c r="A567" s="0" t="n">
        <v>1440</v>
      </c>
      <c r="B567" s="0" t="n">
        <v>0.576</v>
      </c>
      <c r="C567" s="0" t="n">
        <v>3620.68965517241</v>
      </c>
      <c r="D567" s="0" t="n">
        <v>10500</v>
      </c>
      <c r="E567" s="0" t="n">
        <v>15120</v>
      </c>
      <c r="F567" s="0" t="n">
        <v>0.672</v>
      </c>
      <c r="G567" s="0" t="n">
        <v>38</v>
      </c>
      <c r="I567" s="0" t="n">
        <v>2091</v>
      </c>
      <c r="J567" s="0" t="n">
        <v>1865</v>
      </c>
      <c r="K567" s="0" t="n">
        <v>7.67</v>
      </c>
      <c r="L567" s="0" t="n">
        <v>916</v>
      </c>
      <c r="M567" s="0" t="n">
        <v>2748</v>
      </c>
      <c r="N567" s="0" t="n">
        <v>6030</v>
      </c>
      <c r="P567" s="0" t="n">
        <v>53</v>
      </c>
      <c r="Q567" s="0" t="n">
        <v>12.87</v>
      </c>
      <c r="R567" s="0" t="n">
        <v>50.12</v>
      </c>
      <c r="S567" s="0" t="n">
        <v>9.2</v>
      </c>
      <c r="T567" s="0" t="n">
        <v>0.9</v>
      </c>
    </row>
    <row r="568" customFormat="false" ht="15.6" hidden="false" customHeight="false" outlineLevel="0" collapsed="false">
      <c r="A568" s="0" t="n">
        <v>1440</v>
      </c>
      <c r="B568" s="0" t="n">
        <v>0.576</v>
      </c>
      <c r="C568" s="0" t="n">
        <v>3886.89655172414</v>
      </c>
      <c r="D568" s="0" t="n">
        <v>11272</v>
      </c>
      <c r="E568" s="0" t="n">
        <v>16231.68</v>
      </c>
      <c r="F568" s="0" t="n">
        <v>0.721408</v>
      </c>
      <c r="G568" s="0" t="n">
        <v>38</v>
      </c>
      <c r="I568" s="0" t="n">
        <v>2139</v>
      </c>
      <c r="J568" s="0" t="n">
        <v>1895</v>
      </c>
      <c r="K568" s="0" t="n">
        <v>7.63</v>
      </c>
      <c r="L568" s="0" t="n">
        <v>936</v>
      </c>
      <c r="M568" s="0" t="n">
        <v>2808</v>
      </c>
      <c r="N568" s="0" t="n">
        <v>6240</v>
      </c>
      <c r="P568" s="0" t="n">
        <v>55</v>
      </c>
      <c r="Q568" s="0" t="n">
        <v>13.55</v>
      </c>
      <c r="R568" s="0" t="n">
        <v>49.44</v>
      </c>
      <c r="S568" s="0" t="n">
        <v>10.3</v>
      </c>
      <c r="T568" s="0" t="n">
        <v>1.4</v>
      </c>
    </row>
    <row r="569" customFormat="false" ht="15.6" hidden="false" customHeight="false" outlineLevel="0" collapsed="false">
      <c r="A569" s="0" t="n">
        <v>1440</v>
      </c>
      <c r="B569" s="0" t="n">
        <v>0.576</v>
      </c>
      <c r="C569" s="0" t="n">
        <v>3560.34482758621</v>
      </c>
      <c r="D569" s="0" t="n">
        <v>10325</v>
      </c>
      <c r="E569" s="0" t="n">
        <v>14868</v>
      </c>
      <c r="F569" s="0" t="n">
        <v>0.6608</v>
      </c>
      <c r="G569" s="0" t="n">
        <v>38</v>
      </c>
      <c r="I569" s="0" t="n">
        <v>2102</v>
      </c>
      <c r="J569" s="0" t="n">
        <v>1839</v>
      </c>
      <c r="K569" s="0" t="n">
        <v>7.46</v>
      </c>
      <c r="L569" s="0" t="n">
        <v>1101</v>
      </c>
      <c r="M569" s="0" t="n">
        <v>3192.9</v>
      </c>
      <c r="N569" s="0" t="n">
        <v>6590</v>
      </c>
      <c r="P569" s="0" t="n">
        <v>57</v>
      </c>
      <c r="Q569" s="0" t="n">
        <v>14.49</v>
      </c>
      <c r="R569" s="0" t="n">
        <v>48.62</v>
      </c>
      <c r="S569" s="0" t="n">
        <v>9.7</v>
      </c>
      <c r="T569" s="0" t="n">
        <v>2.5</v>
      </c>
    </row>
    <row r="570" customFormat="false" ht="15.6" hidden="false" customHeight="false" outlineLevel="0" collapsed="false">
      <c r="A570" s="0" t="n">
        <v>1440</v>
      </c>
      <c r="B570" s="0" t="n">
        <v>0.576</v>
      </c>
      <c r="C570" s="0" t="n">
        <v>3043.44827586207</v>
      </c>
      <c r="D570" s="0" t="n">
        <v>8826</v>
      </c>
      <c r="E570" s="0" t="n">
        <v>12709.44</v>
      </c>
      <c r="F570" s="0" t="n">
        <v>0.564864</v>
      </c>
      <c r="G570" s="0" t="n">
        <v>38</v>
      </c>
      <c r="I570" s="0" t="n">
        <v>2213</v>
      </c>
      <c r="J570" s="0" t="n">
        <v>1982</v>
      </c>
      <c r="K570" s="0" t="n">
        <v>7.64</v>
      </c>
      <c r="L570" s="0" t="n">
        <v>1132</v>
      </c>
      <c r="M570" s="0" t="n">
        <v>3282.8</v>
      </c>
      <c r="N570" s="0" t="n">
        <v>6800</v>
      </c>
      <c r="P570" s="0" t="n">
        <v>60</v>
      </c>
      <c r="Q570" s="0" t="n">
        <v>14.78</v>
      </c>
      <c r="R570" s="0" t="n">
        <v>47.36</v>
      </c>
      <c r="S570" s="0" t="n">
        <v>10.6</v>
      </c>
      <c r="T570" s="0" t="n">
        <v>3</v>
      </c>
    </row>
    <row r="571" customFormat="false" ht="15.6" hidden="false" customHeight="false" outlineLevel="0" collapsed="false">
      <c r="A571" s="0" t="n">
        <v>1440</v>
      </c>
      <c r="B571" s="0" t="n">
        <v>0.576</v>
      </c>
      <c r="C571" s="0" t="n">
        <v>3533.79310344828</v>
      </c>
      <c r="D571" s="0" t="n">
        <v>10248</v>
      </c>
      <c r="E571" s="0" t="n">
        <v>14757.12</v>
      </c>
      <c r="F571" s="0" t="n">
        <v>0.655872</v>
      </c>
      <c r="G571" s="0" t="n">
        <v>38</v>
      </c>
      <c r="I571" s="0" t="n">
        <v>1831</v>
      </c>
      <c r="J571" s="0" t="n">
        <v>1757</v>
      </c>
      <c r="K571" s="0" t="n">
        <v>7.59</v>
      </c>
      <c r="L571" s="0" t="n">
        <v>1174</v>
      </c>
      <c r="M571" s="0" t="n">
        <v>3404.6</v>
      </c>
      <c r="N571" s="0" t="n">
        <v>6801</v>
      </c>
      <c r="P571" s="0" t="n">
        <v>60</v>
      </c>
      <c r="Q571" s="0" t="n">
        <v>15.88</v>
      </c>
      <c r="R571" s="0" t="n">
        <v>49.24</v>
      </c>
      <c r="S571" s="0" t="n">
        <v>9.6</v>
      </c>
      <c r="T571" s="0" t="n">
        <v>3.5</v>
      </c>
    </row>
    <row r="572" customFormat="false" ht="15.6" hidden="false" customHeight="false" outlineLevel="0" collapsed="false">
      <c r="A572" s="0" t="n">
        <v>1440</v>
      </c>
      <c r="B572" s="0" t="n">
        <v>0.576</v>
      </c>
      <c r="C572" s="0" t="n">
        <v>3893.44827586207</v>
      </c>
      <c r="D572" s="0" t="n">
        <v>11291</v>
      </c>
      <c r="E572" s="0" t="n">
        <v>16259.04</v>
      </c>
      <c r="F572" s="0" t="n">
        <v>0.722624</v>
      </c>
      <c r="G572" s="0" t="n">
        <v>38</v>
      </c>
      <c r="I572" s="0" t="n">
        <v>2098</v>
      </c>
      <c r="J572" s="0" t="n">
        <v>1912</v>
      </c>
      <c r="K572" s="0" t="n">
        <v>7.57</v>
      </c>
      <c r="L572" s="0" t="n">
        <v>1212</v>
      </c>
      <c r="M572" s="0" t="n">
        <v>3514.8</v>
      </c>
      <c r="N572" s="0" t="n">
        <v>7060</v>
      </c>
      <c r="P572" s="0" t="n">
        <v>65</v>
      </c>
      <c r="Q572" s="0" t="n">
        <v>17.46</v>
      </c>
      <c r="R572" s="0" t="n">
        <v>47.31</v>
      </c>
      <c r="S572" s="0" t="n">
        <v>10.9</v>
      </c>
      <c r="T572" s="0" t="n">
        <v>2.8</v>
      </c>
    </row>
    <row r="573" customFormat="false" ht="15.6" hidden="false" customHeight="false" outlineLevel="0" collapsed="false">
      <c r="A573" s="0" t="n">
        <v>1440</v>
      </c>
      <c r="B573" s="0" t="n">
        <v>0.576</v>
      </c>
      <c r="C573" s="0" t="n">
        <v>3457.24137931035</v>
      </c>
      <c r="D573" s="0" t="n">
        <v>10026</v>
      </c>
      <c r="E573" s="0" t="n">
        <v>14437.44</v>
      </c>
      <c r="F573" s="0" t="n">
        <v>0.641664</v>
      </c>
      <c r="G573" s="0" t="n">
        <v>38</v>
      </c>
      <c r="I573" s="0" t="n">
        <v>2105</v>
      </c>
      <c r="J573" s="0" t="n">
        <v>1847</v>
      </c>
      <c r="K573" s="0" t="n">
        <v>7.54</v>
      </c>
      <c r="L573" s="0" t="n">
        <v>1191</v>
      </c>
      <c r="M573" s="0" t="n">
        <v>3453.9</v>
      </c>
      <c r="N573" s="0" t="n">
        <v>7170</v>
      </c>
      <c r="P573" s="0" t="n">
        <v>55</v>
      </c>
      <c r="Q573" s="0" t="n">
        <v>17.88</v>
      </c>
      <c r="R573" s="0" t="n">
        <v>43.55</v>
      </c>
      <c r="S573" s="0" t="n">
        <v>10.9</v>
      </c>
      <c r="T573" s="0" t="n">
        <v>3.3</v>
      </c>
    </row>
    <row r="574" customFormat="false" ht="15.6" hidden="false" customHeight="false" outlineLevel="0" collapsed="false">
      <c r="A574" s="0" t="n">
        <v>1200</v>
      </c>
      <c r="B574" s="0" t="n">
        <v>0.48</v>
      </c>
      <c r="C574" s="0" t="n">
        <v>3480.68965517241</v>
      </c>
      <c r="D574" s="0" t="n">
        <v>10094</v>
      </c>
      <c r="E574" s="0" t="n">
        <v>12112.8</v>
      </c>
      <c r="F574" s="0" t="n">
        <v>0.538346666666667</v>
      </c>
      <c r="G574" s="0" t="n">
        <v>38</v>
      </c>
      <c r="I574" s="0" t="n">
        <v>2217</v>
      </c>
      <c r="J574" s="0" t="n">
        <v>1967</v>
      </c>
      <c r="K574" s="0" t="n">
        <v>7.63</v>
      </c>
      <c r="L574" s="0" t="n">
        <v>1088</v>
      </c>
      <c r="M574" s="0" t="n">
        <v>3155.2</v>
      </c>
      <c r="N574" s="0" t="n">
        <v>7230</v>
      </c>
      <c r="P574" s="0" t="n">
        <v>35</v>
      </c>
      <c r="Q574" s="0" t="n">
        <v>18.79</v>
      </c>
      <c r="R574" s="0" t="n">
        <v>35.46</v>
      </c>
      <c r="S574" s="0" t="n">
        <v>13.9</v>
      </c>
      <c r="T574" s="0" t="n">
        <v>2</v>
      </c>
    </row>
    <row r="575" customFormat="false" ht="15.6" hidden="false" customHeight="false" outlineLevel="0" collapsed="false">
      <c r="A575" s="0" t="n">
        <v>1200</v>
      </c>
      <c r="B575" s="0" t="n">
        <v>0.48</v>
      </c>
      <c r="C575" s="0" t="n">
        <v>3446.20689655172</v>
      </c>
      <c r="D575" s="0" t="n">
        <v>9994</v>
      </c>
      <c r="E575" s="0" t="n">
        <v>11992.8</v>
      </c>
      <c r="F575" s="0" t="n">
        <v>0.533013333333333</v>
      </c>
      <c r="G575" s="0" t="n">
        <v>38</v>
      </c>
      <c r="I575" s="0" t="n">
        <v>2138</v>
      </c>
      <c r="J575" s="0" t="n">
        <v>1911</v>
      </c>
      <c r="K575" s="0" t="n">
        <v>7.38</v>
      </c>
      <c r="L575" s="0" t="n">
        <v>974</v>
      </c>
      <c r="M575" s="0" t="n">
        <v>2824.6</v>
      </c>
      <c r="N575" s="0" t="n">
        <v>6970</v>
      </c>
      <c r="P575" s="0" t="n">
        <v>15</v>
      </c>
      <c r="Q575" s="0" t="n">
        <v>18.19</v>
      </c>
      <c r="R575" s="0" t="n">
        <v>34.9</v>
      </c>
      <c r="S575" s="0" t="n">
        <v>13.5</v>
      </c>
      <c r="T575" s="0" t="n">
        <v>3.6</v>
      </c>
    </row>
    <row r="576" customFormat="false" ht="15.6" hidden="false" customHeight="false" outlineLevel="0" collapsed="false">
      <c r="A576" s="0" t="n">
        <v>1200</v>
      </c>
      <c r="B576" s="0" t="n">
        <v>0.48</v>
      </c>
      <c r="C576" s="0" t="n">
        <v>3699.31034482759</v>
      </c>
      <c r="D576" s="0" t="n">
        <v>10728</v>
      </c>
      <c r="E576" s="0" t="n">
        <v>12873.6</v>
      </c>
      <c r="F576" s="0" t="n">
        <v>0.57216</v>
      </c>
      <c r="G576" s="0" t="n">
        <v>38</v>
      </c>
      <c r="I576" s="0" t="n">
        <v>2186</v>
      </c>
      <c r="J576" s="0" t="n">
        <v>1956</v>
      </c>
      <c r="K576" s="0" t="n">
        <v>7.52</v>
      </c>
      <c r="L576" s="0" t="n">
        <v>996</v>
      </c>
      <c r="M576" s="0" t="n">
        <v>2888.4</v>
      </c>
      <c r="N576" s="0" t="n">
        <v>7170</v>
      </c>
      <c r="P576" s="0" t="n">
        <v>10</v>
      </c>
      <c r="Q576" s="0" t="n">
        <v>18.58</v>
      </c>
      <c r="R576" s="0" t="n">
        <v>28.68</v>
      </c>
      <c r="S576" s="0" t="n">
        <v>14.9</v>
      </c>
      <c r="T576" s="0" t="n">
        <v>3.6</v>
      </c>
    </row>
    <row r="577" customFormat="false" ht="15.6" hidden="false" customHeight="false" outlineLevel="0" collapsed="false">
      <c r="A577" s="0" t="n">
        <v>1200</v>
      </c>
      <c r="B577" s="0" t="n">
        <v>0.48</v>
      </c>
      <c r="C577" s="0" t="n">
        <v>3623.44827586207</v>
      </c>
      <c r="D577" s="0" t="n">
        <v>10508</v>
      </c>
      <c r="E577" s="0" t="n">
        <v>12609.6</v>
      </c>
      <c r="F577" s="0" t="n">
        <v>0.560426666666667</v>
      </c>
      <c r="G577" s="0" t="n">
        <v>38</v>
      </c>
      <c r="I577" s="0" t="n">
        <v>2027</v>
      </c>
      <c r="J577" s="0" t="n">
        <v>1849</v>
      </c>
      <c r="K577" s="0" t="n">
        <v>7.53</v>
      </c>
      <c r="L577" s="0" t="n">
        <v>1006</v>
      </c>
      <c r="M577" s="0" t="n">
        <v>2917.4</v>
      </c>
      <c r="N577" s="0" t="n">
        <v>6940</v>
      </c>
      <c r="P577" s="0" t="n">
        <v>10</v>
      </c>
      <c r="Q577" s="0" t="n">
        <v>18.88</v>
      </c>
      <c r="R577" s="0" t="n">
        <v>30.92</v>
      </c>
      <c r="S577" s="0" t="n">
        <v>13.8</v>
      </c>
      <c r="T577" s="0" t="n">
        <v>3.2</v>
      </c>
    </row>
    <row r="578" customFormat="false" ht="15.6" hidden="false" customHeight="false" outlineLevel="0" collapsed="false">
      <c r="A578" s="0" t="n">
        <v>1440</v>
      </c>
      <c r="B578" s="0" t="n">
        <v>0.576</v>
      </c>
      <c r="C578" s="0" t="n">
        <v>3110.68965517241</v>
      </c>
      <c r="D578" s="0" t="n">
        <v>9021</v>
      </c>
      <c r="E578" s="0" t="n">
        <v>12990.24</v>
      </c>
      <c r="F578" s="0" t="n">
        <v>0.577344</v>
      </c>
      <c r="G578" s="0" t="n">
        <v>38</v>
      </c>
      <c r="I578" s="0" t="n">
        <v>2256</v>
      </c>
      <c r="J578" s="0" t="n">
        <v>1936</v>
      </c>
      <c r="K578" s="0" t="n">
        <v>7.27</v>
      </c>
      <c r="L578" s="0" t="n">
        <v>1107</v>
      </c>
      <c r="M578" s="0" t="n">
        <v>3210.3</v>
      </c>
      <c r="N578" s="0" t="n">
        <v>6510</v>
      </c>
      <c r="P578" s="0" t="n">
        <v>12</v>
      </c>
      <c r="Q578" s="0" t="n">
        <v>21.03</v>
      </c>
      <c r="R578" s="0" t="n">
        <v>27.48</v>
      </c>
      <c r="S578" s="0" t="n">
        <v>13.6</v>
      </c>
      <c r="T578" s="0" t="n">
        <v>4.6</v>
      </c>
    </row>
    <row r="579" customFormat="false" ht="15.6" hidden="false" customHeight="false" outlineLevel="0" collapsed="false">
      <c r="A579" s="0" t="n">
        <v>1440</v>
      </c>
      <c r="B579" s="0" t="n">
        <v>0.576</v>
      </c>
      <c r="C579" s="0" t="n">
        <v>3355.1724137931</v>
      </c>
      <c r="D579" s="0" t="n">
        <v>9730</v>
      </c>
      <c r="E579" s="0" t="n">
        <v>14011.2</v>
      </c>
      <c r="F579" s="0" t="n">
        <v>0.62272</v>
      </c>
      <c r="G579" s="0" t="n">
        <v>38</v>
      </c>
      <c r="I579" s="0" t="n">
        <v>2162</v>
      </c>
      <c r="J579" s="0" t="n">
        <v>1939</v>
      </c>
      <c r="K579" s="0" t="n">
        <v>7.52</v>
      </c>
      <c r="L579" s="0" t="n">
        <v>1192</v>
      </c>
      <c r="M579" s="0" t="n">
        <v>3456.8</v>
      </c>
      <c r="N579" s="0" t="n">
        <v>6370</v>
      </c>
      <c r="P579" s="0" t="n">
        <v>12</v>
      </c>
      <c r="Q579" s="0" t="n">
        <v>20.47</v>
      </c>
      <c r="R579" s="0" t="n">
        <v>32.52</v>
      </c>
      <c r="S579" s="0" t="n">
        <v>12</v>
      </c>
      <c r="T579" s="0" t="n">
        <v>3.5</v>
      </c>
    </row>
    <row r="580" customFormat="false" ht="15.6" hidden="false" customHeight="false" outlineLevel="0" collapsed="false">
      <c r="A580" s="0" t="n">
        <v>2640</v>
      </c>
      <c r="B580" s="0" t="n">
        <v>1.056</v>
      </c>
      <c r="C580" s="0" t="n">
        <v>1878.62068965517</v>
      </c>
      <c r="D580" s="0" t="n">
        <v>5448</v>
      </c>
      <c r="E580" s="0" t="n">
        <v>14382.72</v>
      </c>
      <c r="F580" s="0" t="n">
        <v>0.639232</v>
      </c>
      <c r="G580" s="0" t="n">
        <v>38</v>
      </c>
      <c r="I580" s="0" t="n">
        <v>2070</v>
      </c>
      <c r="J580" s="0" t="n">
        <v>1906</v>
      </c>
      <c r="K580" s="0" t="n">
        <v>7.6</v>
      </c>
      <c r="L580" s="0" t="n">
        <v>1232</v>
      </c>
      <c r="M580" s="0" t="n">
        <v>3572.8</v>
      </c>
      <c r="N580" s="0" t="n">
        <v>6260</v>
      </c>
      <c r="P580" s="0" t="n">
        <v>10</v>
      </c>
      <c r="Q580" s="0" t="n">
        <v>20.48</v>
      </c>
      <c r="R580" s="0" t="n">
        <v>32.61</v>
      </c>
      <c r="S580" s="0" t="n">
        <v>9.9</v>
      </c>
      <c r="T580" s="0" t="n">
        <v>2.9</v>
      </c>
    </row>
    <row r="581" customFormat="false" ht="15.6" hidden="false" customHeight="false" outlineLevel="0" collapsed="false">
      <c r="A581" s="0" t="n">
        <v>2640</v>
      </c>
      <c r="B581" s="0" t="n">
        <v>1.056</v>
      </c>
      <c r="C581" s="0" t="n">
        <v>1961.56739811912</v>
      </c>
      <c r="D581" s="0" t="n">
        <v>5688.54545454546</v>
      </c>
      <c r="E581" s="0" t="n">
        <v>15017.76</v>
      </c>
      <c r="F581" s="0" t="n">
        <v>0.667456</v>
      </c>
      <c r="G581" s="0" t="n">
        <v>38</v>
      </c>
      <c r="I581" s="0" t="n">
        <v>2077</v>
      </c>
      <c r="J581" s="0" t="n">
        <v>1888</v>
      </c>
      <c r="K581" s="0" t="n">
        <v>7.58</v>
      </c>
      <c r="L581" s="0" t="n">
        <v>1205</v>
      </c>
      <c r="M581" s="0" t="n">
        <v>3494.5</v>
      </c>
      <c r="N581" s="0" t="n">
        <v>6120</v>
      </c>
      <c r="P581" s="0" t="n">
        <v>8</v>
      </c>
      <c r="Q581" s="0" t="n">
        <v>20.35</v>
      </c>
      <c r="R581" s="0" t="n">
        <v>28.4</v>
      </c>
      <c r="S581" s="0" t="n">
        <v>6.7</v>
      </c>
      <c r="T581" s="0" t="n">
        <v>3.3</v>
      </c>
    </row>
    <row r="582" customFormat="false" ht="15.6" hidden="false" customHeight="false" outlineLevel="0" collapsed="false">
      <c r="A582" s="0" t="n">
        <v>2640</v>
      </c>
      <c r="B582" s="0" t="n">
        <v>1.056</v>
      </c>
      <c r="C582" s="0" t="n">
        <v>2121.065830721</v>
      </c>
      <c r="D582" s="0" t="n">
        <v>6151.09090909091</v>
      </c>
      <c r="E582" s="0" t="n">
        <v>16238.88</v>
      </c>
      <c r="F582" s="0" t="n">
        <v>0.721728</v>
      </c>
      <c r="G582" s="0" t="n">
        <v>38</v>
      </c>
      <c r="I582" s="0" t="n">
        <v>2280</v>
      </c>
      <c r="J582" s="0" t="n">
        <v>2043</v>
      </c>
      <c r="K582" s="0" t="n">
        <v>7.68</v>
      </c>
      <c r="L582" s="0" t="n">
        <v>1098</v>
      </c>
      <c r="M582" s="0" t="n">
        <v>3184.2</v>
      </c>
      <c r="N582" s="0" t="n">
        <v>5910</v>
      </c>
      <c r="P582" s="0" t="n">
        <v>5</v>
      </c>
      <c r="Q582" s="0" t="n">
        <v>19.33</v>
      </c>
      <c r="R582" s="0" t="n">
        <v>26.47</v>
      </c>
      <c r="S582" s="0" t="n">
        <v>12.9</v>
      </c>
      <c r="T582" s="0" t="n">
        <v>3.1</v>
      </c>
    </row>
    <row r="583" customFormat="false" ht="15.6" hidden="false" customHeight="false" outlineLevel="0" collapsed="false">
      <c r="A583" s="0" t="n">
        <v>2640</v>
      </c>
      <c r="B583" s="0" t="n">
        <v>1.056</v>
      </c>
      <c r="C583" s="0" t="n">
        <v>2215.86206896552</v>
      </c>
      <c r="D583" s="0" t="n">
        <v>6426</v>
      </c>
      <c r="E583" s="0" t="n">
        <v>16964.64</v>
      </c>
      <c r="F583" s="0" t="n">
        <v>0.753984</v>
      </c>
      <c r="G583" s="0" t="n">
        <v>38</v>
      </c>
      <c r="I583" s="0" t="n">
        <v>2171</v>
      </c>
      <c r="J583" s="0" t="n">
        <v>1979</v>
      </c>
      <c r="K583" s="0" t="n">
        <v>7.59</v>
      </c>
      <c r="L583" s="0" t="n">
        <v>1137</v>
      </c>
      <c r="M583" s="0" t="n">
        <v>3297.3</v>
      </c>
      <c r="N583" s="0" t="n">
        <v>6300</v>
      </c>
      <c r="P583" s="0" t="n">
        <v>4</v>
      </c>
      <c r="Q583" s="0" t="n">
        <v>20.3</v>
      </c>
      <c r="R583" s="0" t="n">
        <v>25.37</v>
      </c>
      <c r="S583" s="0" t="n">
        <v>5.6</v>
      </c>
      <c r="T583" s="0" t="n">
        <v>2.4</v>
      </c>
    </row>
    <row r="584" customFormat="false" ht="15.6" hidden="false" customHeight="false" outlineLevel="0" collapsed="false">
      <c r="A584" s="0" t="n">
        <v>2640</v>
      </c>
      <c r="B584" s="0" t="n">
        <v>1.056</v>
      </c>
      <c r="C584" s="0" t="n">
        <v>1974.92163009404</v>
      </c>
      <c r="D584" s="0" t="n">
        <v>5727.27272727273</v>
      </c>
      <c r="E584" s="0" t="n">
        <v>15120</v>
      </c>
      <c r="F584" s="0" t="n">
        <v>0.672</v>
      </c>
      <c r="G584" s="0" t="n">
        <v>38</v>
      </c>
      <c r="I584" s="0" t="n">
        <v>2191</v>
      </c>
      <c r="J584" s="0" t="n">
        <v>2061</v>
      </c>
      <c r="K584" s="0" t="n">
        <v>7.56</v>
      </c>
      <c r="L584" s="0" t="n">
        <v>1106</v>
      </c>
      <c r="M584" s="0" t="n">
        <v>3207.4</v>
      </c>
      <c r="N584" s="0" t="n">
        <v>6520</v>
      </c>
      <c r="P584" s="0" t="n">
        <v>2</v>
      </c>
      <c r="Q584" s="0" t="n">
        <v>19.23</v>
      </c>
      <c r="R584" s="0" t="n">
        <v>24.23</v>
      </c>
      <c r="S584" s="0" t="n">
        <v>6.4</v>
      </c>
      <c r="T584" s="0" t="n">
        <v>2.8</v>
      </c>
    </row>
    <row r="585" customFormat="false" ht="15.6" hidden="false" customHeight="false" outlineLevel="0" collapsed="false">
      <c r="A585" s="0" t="n">
        <v>2640</v>
      </c>
      <c r="B585" s="0" t="n">
        <v>1.056</v>
      </c>
      <c r="C585" s="0" t="n">
        <v>2004.07523510972</v>
      </c>
      <c r="D585" s="0" t="n">
        <v>5811.81818181818</v>
      </c>
      <c r="E585" s="0" t="n">
        <v>15343.2</v>
      </c>
      <c r="F585" s="0" t="n">
        <v>0.68192</v>
      </c>
      <c r="G585" s="0" t="n">
        <v>38</v>
      </c>
      <c r="I585" s="0" t="n">
        <v>2095</v>
      </c>
      <c r="J585" s="0" t="n">
        <v>2038</v>
      </c>
      <c r="K585" s="0" t="n">
        <v>7.55</v>
      </c>
      <c r="L585" s="0" t="n">
        <v>1109</v>
      </c>
      <c r="M585" s="0" t="n">
        <v>3216.1</v>
      </c>
      <c r="N585" s="0" t="n">
        <v>6640</v>
      </c>
      <c r="P585" s="0" t="n">
        <v>2</v>
      </c>
      <c r="Q585" s="0" t="n">
        <v>21.78</v>
      </c>
      <c r="R585" s="0" t="n">
        <v>25.11</v>
      </c>
      <c r="S585" s="0" t="n">
        <v>6.7</v>
      </c>
      <c r="T585" s="0" t="n">
        <v>3.2</v>
      </c>
    </row>
    <row r="586" customFormat="false" ht="15.6" hidden="false" customHeight="false" outlineLevel="0" collapsed="false">
      <c r="A586" s="0" t="n">
        <v>2640</v>
      </c>
      <c r="B586" s="0" t="n">
        <v>1.056</v>
      </c>
      <c r="C586" s="0" t="n">
        <v>1941.81818181818</v>
      </c>
      <c r="D586" s="0" t="n">
        <v>5631.27272727273</v>
      </c>
      <c r="E586" s="0" t="n">
        <v>14866.56</v>
      </c>
      <c r="F586" s="0" t="n">
        <v>0.660736</v>
      </c>
      <c r="G586" s="0" t="n">
        <v>38</v>
      </c>
      <c r="I586" s="0" t="n">
        <v>2212</v>
      </c>
      <c r="J586" s="0" t="n">
        <v>2210</v>
      </c>
      <c r="K586" s="0" t="n">
        <v>7.54</v>
      </c>
      <c r="L586" s="0" t="n">
        <v>1062</v>
      </c>
      <c r="M586" s="0" t="n">
        <v>3079.8</v>
      </c>
      <c r="N586" s="0" t="n">
        <v>6310</v>
      </c>
      <c r="P586" s="0" t="n">
        <v>1.5</v>
      </c>
      <c r="Q586" s="0" t="n">
        <v>21.21</v>
      </c>
      <c r="R586" s="0" t="n">
        <v>25.68</v>
      </c>
      <c r="S586" s="0" t="n">
        <v>5.9</v>
      </c>
      <c r="T586" s="0" t="n">
        <v>2.7</v>
      </c>
    </row>
    <row r="587" customFormat="false" ht="15.6" hidden="false" customHeight="false" outlineLevel="0" collapsed="false">
      <c r="A587" s="0" t="n">
        <v>2640</v>
      </c>
      <c r="B587" s="0" t="n">
        <v>1.056</v>
      </c>
      <c r="C587" s="0" t="n">
        <v>1897.99373040752</v>
      </c>
      <c r="D587" s="0" t="n">
        <v>5504.18181818182</v>
      </c>
      <c r="E587" s="0" t="n">
        <v>14531.04</v>
      </c>
      <c r="F587" s="0" t="n">
        <v>0.645824</v>
      </c>
      <c r="G587" s="0" t="n">
        <v>37</v>
      </c>
      <c r="I587" s="0" t="n">
        <v>2386</v>
      </c>
      <c r="J587" s="0" t="n">
        <v>2454</v>
      </c>
      <c r="K587" s="0" t="n">
        <v>7.6</v>
      </c>
      <c r="L587" s="0" t="n">
        <v>943</v>
      </c>
      <c r="M587" s="0" t="n">
        <v>2734.7</v>
      </c>
      <c r="N587" s="0" t="n">
        <v>6320</v>
      </c>
      <c r="P587" s="0" t="n">
        <v>3</v>
      </c>
      <c r="Q587" s="0" t="n">
        <v>16.47</v>
      </c>
      <c r="R587" s="0" t="n">
        <v>27.07</v>
      </c>
      <c r="S587" s="0" t="n">
        <v>7.1</v>
      </c>
      <c r="T587" s="0" t="n">
        <v>2.6</v>
      </c>
    </row>
    <row r="588" customFormat="false" ht="15.6" hidden="false" customHeight="false" outlineLevel="0" collapsed="false">
      <c r="A588" s="0" t="n">
        <v>2640</v>
      </c>
      <c r="B588" s="0" t="n">
        <v>1.056</v>
      </c>
      <c r="C588" s="0" t="n">
        <v>1756.55172413793</v>
      </c>
      <c r="D588" s="0" t="n">
        <v>5094</v>
      </c>
      <c r="E588" s="0" t="n">
        <v>13448.16</v>
      </c>
      <c r="F588" s="0" t="n">
        <v>0.597696</v>
      </c>
      <c r="G588" s="0" t="n">
        <v>37</v>
      </c>
      <c r="I588" s="0" t="n">
        <v>2375</v>
      </c>
      <c r="J588" s="0" t="n">
        <v>2378</v>
      </c>
      <c r="K588" s="0" t="n">
        <v>7.54</v>
      </c>
      <c r="L588" s="0" t="n">
        <v>866</v>
      </c>
      <c r="M588" s="0" t="n">
        <v>2511.4</v>
      </c>
      <c r="N588" s="0" t="n">
        <v>6480</v>
      </c>
      <c r="P588" s="0" t="n">
        <v>3</v>
      </c>
      <c r="Q588" s="0" t="n">
        <v>13.15</v>
      </c>
      <c r="R588" s="0" t="n">
        <v>30.15</v>
      </c>
      <c r="S588" s="0" t="n">
        <v>11.6</v>
      </c>
      <c r="T588" s="0" t="n">
        <v>1.7</v>
      </c>
    </row>
    <row r="589" customFormat="false" ht="15.6" hidden="false" customHeight="false" outlineLevel="0" collapsed="false">
      <c r="A589" s="0" t="n">
        <v>2640</v>
      </c>
      <c r="B589" s="0" t="n">
        <v>1.056</v>
      </c>
      <c r="C589" s="0" t="n">
        <v>2205.32915360502</v>
      </c>
      <c r="D589" s="0" t="n">
        <v>6395.45454545454</v>
      </c>
      <c r="E589" s="0" t="n">
        <v>16884</v>
      </c>
      <c r="F589" s="0" t="n">
        <v>0.7504</v>
      </c>
      <c r="G589" s="0" t="n">
        <v>37</v>
      </c>
      <c r="I589" s="0" t="n">
        <v>2307</v>
      </c>
      <c r="J589" s="0" t="n">
        <v>2307</v>
      </c>
      <c r="K589" s="0" t="n">
        <v>7.39</v>
      </c>
      <c r="L589" s="0" t="n">
        <v>751</v>
      </c>
      <c r="M589" s="0" t="n">
        <v>2177.9</v>
      </c>
      <c r="N589" s="0" t="n">
        <v>6610</v>
      </c>
      <c r="P589" s="0" t="n">
        <v>1.5</v>
      </c>
      <c r="Q589" s="0" t="n">
        <v>12.65</v>
      </c>
      <c r="R589" s="0" t="n">
        <v>30.05</v>
      </c>
      <c r="S589" s="0" t="n">
        <v>12.9</v>
      </c>
      <c r="T589" s="0" t="n">
        <v>2.6</v>
      </c>
    </row>
    <row r="590" customFormat="false" ht="15.6" hidden="false" customHeight="false" outlineLevel="0" collapsed="false">
      <c r="A590" s="0" t="n">
        <v>2640</v>
      </c>
      <c r="B590" s="0" t="n">
        <v>1.056</v>
      </c>
      <c r="C590" s="0" t="n">
        <v>2089.09090909091</v>
      </c>
      <c r="D590" s="0" t="n">
        <v>6058.36363636364</v>
      </c>
      <c r="E590" s="0" t="n">
        <v>15994.08</v>
      </c>
      <c r="F590" s="0" t="n">
        <v>0.710848</v>
      </c>
      <c r="G590" s="0" t="n">
        <v>37</v>
      </c>
      <c r="I590" s="0" t="n">
        <v>2451</v>
      </c>
      <c r="J590" s="0" t="n">
        <v>2439</v>
      </c>
      <c r="K590" s="0" t="n">
        <v>7.59</v>
      </c>
      <c r="L590" s="0" t="n">
        <v>766</v>
      </c>
      <c r="M590" s="0" t="n">
        <v>2221.4</v>
      </c>
      <c r="N590" s="0" t="n">
        <v>6890</v>
      </c>
      <c r="P590" s="0" t="n">
        <v>3</v>
      </c>
      <c r="Q590" s="0" t="n">
        <v>11.3</v>
      </c>
      <c r="R590" s="0" t="n">
        <v>29.15</v>
      </c>
      <c r="S590" s="0" t="n">
        <v>13.1</v>
      </c>
      <c r="T590" s="0" t="n">
        <v>2.2</v>
      </c>
    </row>
    <row r="591" customFormat="false" ht="15.6" hidden="false" customHeight="false" outlineLevel="0" collapsed="false">
      <c r="A591" s="0" t="n">
        <v>2640</v>
      </c>
      <c r="B591" s="0" t="n">
        <v>1.056</v>
      </c>
      <c r="C591" s="0" t="n">
        <v>1850.21943573668</v>
      </c>
      <c r="D591" s="0" t="n">
        <v>5365.63636363636</v>
      </c>
      <c r="E591" s="0" t="n">
        <v>14165.28</v>
      </c>
      <c r="F591" s="0" t="n">
        <v>0.629568</v>
      </c>
      <c r="G591" s="0" t="n">
        <v>37</v>
      </c>
      <c r="I591" s="0" t="n">
        <v>2443</v>
      </c>
      <c r="J591" s="0" t="n">
        <v>2322</v>
      </c>
      <c r="K591" s="0" t="n">
        <v>7.56</v>
      </c>
      <c r="L591" s="0" t="n">
        <v>842</v>
      </c>
      <c r="M591" s="0" t="n">
        <v>2441.8</v>
      </c>
      <c r="N591" s="0" t="n">
        <v>7170</v>
      </c>
      <c r="P591" s="0" t="n">
        <v>1</v>
      </c>
      <c r="Q591" s="0" t="n">
        <v>13.43</v>
      </c>
      <c r="R591" s="0" t="n">
        <v>31.6</v>
      </c>
      <c r="S591" s="0" t="n">
        <v>14.7</v>
      </c>
      <c r="T591" s="0" t="n">
        <v>3.7</v>
      </c>
    </row>
    <row r="592" customFormat="false" ht="15.6" hidden="false" customHeight="false" outlineLevel="0" collapsed="false">
      <c r="A592" s="0" t="n">
        <v>2640</v>
      </c>
      <c r="B592" s="0" t="n">
        <v>1.056</v>
      </c>
      <c r="C592" s="0" t="n">
        <v>1892.72727272727</v>
      </c>
      <c r="D592" s="0" t="n">
        <v>5488.90909090909</v>
      </c>
      <c r="E592" s="0" t="n">
        <v>14490.72</v>
      </c>
      <c r="F592" s="0" t="n">
        <v>0.644032</v>
      </c>
      <c r="G592" s="0" t="n">
        <v>37</v>
      </c>
      <c r="I592" s="0" t="n">
        <v>2863</v>
      </c>
      <c r="J592" s="0" t="n">
        <v>2871</v>
      </c>
      <c r="K592" s="0" t="n">
        <v>7.71</v>
      </c>
      <c r="L592" s="0" t="n">
        <v>837</v>
      </c>
      <c r="M592" s="0" t="n">
        <v>2427.3</v>
      </c>
      <c r="N592" s="0" t="n">
        <v>7260</v>
      </c>
      <c r="P592" s="0" t="n">
        <v>1.5</v>
      </c>
      <c r="Q592" s="0" t="n">
        <v>9.95</v>
      </c>
      <c r="R592" s="0" t="n">
        <v>37.4</v>
      </c>
      <c r="S592" s="0" t="n">
        <v>15.2</v>
      </c>
      <c r="T592" s="0" t="n">
        <v>4.05</v>
      </c>
    </row>
    <row r="593" customFormat="false" ht="15.6" hidden="false" customHeight="false" outlineLevel="0" collapsed="false">
      <c r="A593" s="0" t="n">
        <v>2520</v>
      </c>
      <c r="B593" s="0" t="n">
        <v>1.008</v>
      </c>
      <c r="C593" s="0" t="n">
        <v>1957.24137931035</v>
      </c>
      <c r="D593" s="0" t="n">
        <v>5676</v>
      </c>
      <c r="E593" s="0" t="n">
        <v>14303.52</v>
      </c>
      <c r="F593" s="0" t="n">
        <v>0.635712</v>
      </c>
      <c r="G593" s="0" t="n">
        <v>37</v>
      </c>
      <c r="I593" s="0" t="n">
        <v>2828</v>
      </c>
      <c r="J593" s="0" t="n">
        <v>2821</v>
      </c>
      <c r="K593" s="0" t="n">
        <v>7.65</v>
      </c>
      <c r="L593" s="0" t="n">
        <v>842</v>
      </c>
      <c r="M593" s="0" t="n">
        <v>2441.8</v>
      </c>
      <c r="N593" s="0" t="n">
        <v>7200</v>
      </c>
      <c r="P593" s="0" t="n">
        <v>1.5</v>
      </c>
      <c r="Q593" s="0" t="n">
        <v>10.6</v>
      </c>
      <c r="R593" s="0" t="n">
        <v>37.46</v>
      </c>
      <c r="S593" s="0" t="n">
        <v>13.3</v>
      </c>
      <c r="T593" s="0" t="n">
        <v>4.2</v>
      </c>
    </row>
    <row r="594" customFormat="false" ht="15.6" hidden="false" customHeight="false" outlineLevel="0" collapsed="false">
      <c r="A594" s="0" t="n">
        <v>2520</v>
      </c>
      <c r="B594" s="0" t="n">
        <v>1.008</v>
      </c>
      <c r="C594" s="0" t="n">
        <v>1931.62561576355</v>
      </c>
      <c r="D594" s="0" t="n">
        <v>5601.71428571429</v>
      </c>
      <c r="E594" s="0" t="n">
        <v>14116.32</v>
      </c>
      <c r="F594" s="0" t="n">
        <v>0.627392</v>
      </c>
      <c r="G594" s="0" t="n">
        <v>37</v>
      </c>
      <c r="I594" s="0" t="n">
        <v>2808</v>
      </c>
      <c r="J594" s="0" t="n">
        <v>2724</v>
      </c>
      <c r="K594" s="0" t="n">
        <v>7.65</v>
      </c>
      <c r="L594" s="0" t="n">
        <v>844</v>
      </c>
      <c r="M594" s="0" t="n">
        <v>2447.6</v>
      </c>
      <c r="N594" s="0" t="n">
        <v>7340</v>
      </c>
      <c r="P594" s="0" t="n">
        <v>2</v>
      </c>
      <c r="Q594" s="0" t="n">
        <v>10.14</v>
      </c>
      <c r="R594" s="0" t="n">
        <v>40.8</v>
      </c>
      <c r="S594" s="0" t="n">
        <v>13</v>
      </c>
      <c r="T594" s="0" t="n">
        <v>3.9</v>
      </c>
    </row>
    <row r="595" customFormat="false" ht="15.6" hidden="false" customHeight="false" outlineLevel="0" collapsed="false">
      <c r="A595" s="0" t="n">
        <v>2520</v>
      </c>
      <c r="B595" s="0" t="n">
        <v>1.008</v>
      </c>
      <c r="C595" s="0" t="n">
        <v>2045.91133004926</v>
      </c>
      <c r="D595" s="0" t="n">
        <v>5933.14285714286</v>
      </c>
      <c r="E595" s="0" t="n">
        <v>14951.52</v>
      </c>
      <c r="F595" s="0" t="n">
        <v>0.664512</v>
      </c>
      <c r="G595" s="0" t="n">
        <v>37</v>
      </c>
      <c r="I595" s="0" t="n">
        <v>2825</v>
      </c>
      <c r="J595" s="0" t="n">
        <v>2829</v>
      </c>
      <c r="K595" s="0" t="n">
        <v>7.63</v>
      </c>
      <c r="L595" s="0" t="n">
        <v>813</v>
      </c>
      <c r="M595" s="0" t="n">
        <v>2357.7</v>
      </c>
      <c r="N595" s="0" t="n">
        <v>6920</v>
      </c>
      <c r="P595" s="0" t="n">
        <v>1.5</v>
      </c>
      <c r="Q595" s="0" t="n">
        <v>10.26</v>
      </c>
      <c r="R595" s="0" t="n">
        <v>40.96</v>
      </c>
      <c r="S595" s="0" t="n">
        <v>10.5</v>
      </c>
      <c r="T595" s="0" t="n">
        <v>3.4</v>
      </c>
    </row>
    <row r="596" customFormat="false" ht="15.6" hidden="false" customHeight="false" outlineLevel="0" collapsed="false">
      <c r="A596" s="0" t="n">
        <v>2520</v>
      </c>
      <c r="B596" s="0" t="n">
        <v>1.008</v>
      </c>
      <c r="C596" s="0" t="n">
        <v>1915.66502463054</v>
      </c>
      <c r="D596" s="0" t="n">
        <v>5555.42857142857</v>
      </c>
      <c r="E596" s="0" t="n">
        <v>13999.68</v>
      </c>
      <c r="F596" s="0" t="n">
        <v>0.622208</v>
      </c>
      <c r="G596" s="0" t="n">
        <v>37</v>
      </c>
      <c r="I596" s="0" t="n">
        <v>2887</v>
      </c>
      <c r="J596" s="0" t="n">
        <v>2899</v>
      </c>
      <c r="K596" s="0" t="n">
        <v>7.49</v>
      </c>
      <c r="L596" s="0" t="n">
        <v>822</v>
      </c>
      <c r="M596" s="0" t="n">
        <v>2383.8</v>
      </c>
      <c r="N596" s="0" t="n">
        <v>6800</v>
      </c>
      <c r="P596" s="0" t="n">
        <v>2</v>
      </c>
      <c r="Q596" s="0" t="n">
        <v>11.06</v>
      </c>
      <c r="R596" s="0" t="n">
        <v>39.15</v>
      </c>
      <c r="S596" s="0" t="n">
        <v>12.5</v>
      </c>
      <c r="T596" s="0" t="n">
        <v>2.9</v>
      </c>
    </row>
    <row r="597" customFormat="false" ht="15.6" hidden="false" customHeight="false" outlineLevel="0" collapsed="false">
      <c r="A597" s="0" t="n">
        <v>2520</v>
      </c>
      <c r="B597" s="0" t="n">
        <v>1.008</v>
      </c>
      <c r="C597" s="0" t="n">
        <v>1917.6354679803</v>
      </c>
      <c r="D597" s="0" t="n">
        <v>5561.14285714286</v>
      </c>
      <c r="E597" s="0" t="n">
        <v>14014.08</v>
      </c>
      <c r="F597" s="0" t="n">
        <v>0.622848</v>
      </c>
      <c r="G597" s="0" t="n">
        <v>37</v>
      </c>
      <c r="I597" s="0" t="n">
        <v>2911</v>
      </c>
      <c r="J597" s="0" t="n">
        <v>2914</v>
      </c>
      <c r="K597" s="0" t="n">
        <v>7.54</v>
      </c>
      <c r="L597" s="0" t="n">
        <v>848</v>
      </c>
      <c r="M597" s="0" t="n">
        <v>2459.2</v>
      </c>
      <c r="N597" s="0" t="n">
        <v>6800</v>
      </c>
      <c r="P597" s="0" t="n">
        <v>2</v>
      </c>
      <c r="Q597" s="0" t="n">
        <v>12.06</v>
      </c>
      <c r="R597" s="0" t="n">
        <v>38.1</v>
      </c>
      <c r="S597" s="0" t="n">
        <v>14.3</v>
      </c>
      <c r="T597" s="0" t="n">
        <v>3.1</v>
      </c>
    </row>
    <row r="598" customFormat="false" ht="15.6" hidden="false" customHeight="false" outlineLevel="0" collapsed="false">
      <c r="A598" s="0" t="n">
        <v>2520</v>
      </c>
      <c r="B598" s="0" t="n">
        <v>1.008</v>
      </c>
      <c r="C598" s="0" t="n">
        <v>2157.6354679803</v>
      </c>
      <c r="D598" s="0" t="n">
        <v>6257.14285714286</v>
      </c>
      <c r="E598" s="0" t="n">
        <v>15768</v>
      </c>
      <c r="F598" s="0" t="n">
        <v>0.7008</v>
      </c>
      <c r="G598" s="0" t="n">
        <v>37</v>
      </c>
      <c r="I598" s="0" t="n">
        <v>3210</v>
      </c>
      <c r="J598" s="0" t="n">
        <v>3226</v>
      </c>
      <c r="K598" s="0" t="n">
        <v>7.86</v>
      </c>
      <c r="L598" s="0" t="n">
        <v>744.5</v>
      </c>
      <c r="M598" s="0" t="n">
        <v>2159.05</v>
      </c>
      <c r="N598" s="0" t="n">
        <v>6680</v>
      </c>
      <c r="P598" s="0" t="n">
        <v>2</v>
      </c>
      <c r="Q598" s="0" t="n">
        <v>8.66</v>
      </c>
      <c r="R598" s="0" t="n">
        <v>43.17</v>
      </c>
      <c r="S598" s="0" t="n">
        <v>17</v>
      </c>
      <c r="T598" s="0" t="n">
        <v>2.8</v>
      </c>
    </row>
    <row r="599" customFormat="false" ht="15.6" hidden="false" customHeight="false" outlineLevel="0" collapsed="false">
      <c r="A599" s="0" t="n">
        <v>2520</v>
      </c>
      <c r="B599" s="0" t="n">
        <v>1.008</v>
      </c>
      <c r="C599" s="0" t="n">
        <v>2014.97536945813</v>
      </c>
      <c r="D599" s="0" t="n">
        <v>5843.42857142857</v>
      </c>
      <c r="E599" s="0" t="n">
        <v>14725.44</v>
      </c>
      <c r="F599" s="0" t="n">
        <v>0.654464</v>
      </c>
      <c r="G599" s="0" t="n">
        <v>37</v>
      </c>
      <c r="I599" s="0" t="n">
        <v>3170</v>
      </c>
      <c r="J599" s="0" t="n">
        <v>3114</v>
      </c>
      <c r="K599" s="0" t="n">
        <v>7.72</v>
      </c>
      <c r="L599" s="0" t="n">
        <v>743</v>
      </c>
      <c r="M599" s="0" t="n">
        <v>2154.7</v>
      </c>
      <c r="N599" s="0" t="n">
        <v>7050</v>
      </c>
      <c r="P599" s="0" t="n">
        <v>2.5</v>
      </c>
      <c r="Q599" s="0" t="n">
        <v>7.93</v>
      </c>
      <c r="R599" s="0" t="n">
        <v>43.05</v>
      </c>
      <c r="S599" s="0" t="n">
        <v>14.7</v>
      </c>
      <c r="T599" s="0" t="n">
        <v>3.7</v>
      </c>
    </row>
    <row r="600" customFormat="false" ht="15.6" hidden="false" customHeight="false" outlineLevel="0" collapsed="false">
      <c r="A600" s="0" t="n">
        <v>2520</v>
      </c>
      <c r="B600" s="0" t="n">
        <v>1.008</v>
      </c>
      <c r="C600" s="0" t="n">
        <v>2250.04926108374</v>
      </c>
      <c r="D600" s="0" t="n">
        <v>6525.14285714286</v>
      </c>
      <c r="E600" s="0" t="n">
        <v>16443.36</v>
      </c>
      <c r="F600" s="0" t="n">
        <v>0.730816</v>
      </c>
      <c r="G600" s="0" t="n">
        <v>37</v>
      </c>
      <c r="I600" s="0" t="n">
        <v>3124</v>
      </c>
      <c r="J600" s="0" t="n">
        <v>3035</v>
      </c>
      <c r="K600" s="0" t="n">
        <v>7.67</v>
      </c>
      <c r="L600" s="0" t="n">
        <v>749</v>
      </c>
      <c r="M600" s="0" t="n">
        <v>2172.1</v>
      </c>
      <c r="N600" s="0" t="n">
        <v>6920</v>
      </c>
      <c r="P600" s="0" t="n">
        <v>3</v>
      </c>
      <c r="Q600" s="0" t="n">
        <v>7.78</v>
      </c>
      <c r="R600" s="0" t="n">
        <v>44.75</v>
      </c>
      <c r="S600" s="0" t="n">
        <v>14.4</v>
      </c>
      <c r="T600" s="0" t="n">
        <v>3.1</v>
      </c>
    </row>
    <row r="601" customFormat="false" ht="15.6" hidden="false" customHeight="false" outlineLevel="0" collapsed="false">
      <c r="A601" s="0" t="n">
        <v>2520</v>
      </c>
      <c r="B601" s="0" t="n">
        <v>1.008</v>
      </c>
      <c r="C601" s="0" t="n">
        <v>1694.3842364532</v>
      </c>
      <c r="D601" s="0" t="n">
        <v>4913.71428571429</v>
      </c>
      <c r="E601" s="0" t="n">
        <v>12382.56</v>
      </c>
      <c r="F601" s="0" t="n">
        <v>0.550336</v>
      </c>
      <c r="G601" s="0" t="n">
        <v>37</v>
      </c>
      <c r="I601" s="0" t="n">
        <v>3402</v>
      </c>
      <c r="J601" s="0" t="n">
        <v>3405</v>
      </c>
      <c r="K601" s="0" t="n">
        <v>7.72</v>
      </c>
      <c r="L601" s="0" t="n">
        <v>697</v>
      </c>
      <c r="M601" s="0" t="n">
        <v>2021.3</v>
      </c>
      <c r="N601" s="0" t="n">
        <v>7010</v>
      </c>
      <c r="P601" s="0" t="n">
        <v>5.5</v>
      </c>
      <c r="Q601" s="0" t="n">
        <v>5.73</v>
      </c>
      <c r="R601" s="0" t="n">
        <v>41.53</v>
      </c>
      <c r="S601" s="0" t="n">
        <v>15.9</v>
      </c>
      <c r="T601" s="0" t="n">
        <v>3</v>
      </c>
    </row>
    <row r="602" customFormat="false" ht="15.6" hidden="false" customHeight="false" outlineLevel="0" collapsed="false">
      <c r="A602" s="0" t="n">
        <v>2520</v>
      </c>
      <c r="B602" s="0" t="n">
        <v>1.008</v>
      </c>
      <c r="C602" s="0" t="n">
        <v>1582.06896551724</v>
      </c>
      <c r="D602" s="0" t="n">
        <v>4588</v>
      </c>
      <c r="E602" s="0" t="n">
        <v>11561.76</v>
      </c>
      <c r="F602" s="0" t="n">
        <v>0.513856</v>
      </c>
      <c r="G602" s="0" t="n">
        <v>36</v>
      </c>
      <c r="I602" s="0" t="n">
        <v>3600</v>
      </c>
      <c r="J602" s="0" t="n">
        <v>3686</v>
      </c>
      <c r="K602" s="0" t="n">
        <v>7.78</v>
      </c>
      <c r="L602" s="0" t="n">
        <v>626</v>
      </c>
      <c r="M602" s="0" t="n">
        <v>1815.4</v>
      </c>
      <c r="N602" s="0" t="n">
        <v>6770</v>
      </c>
      <c r="P602" s="0" t="n">
        <v>3.6</v>
      </c>
      <c r="Q602" s="0" t="n">
        <v>5.3</v>
      </c>
      <c r="R602" s="0" t="n">
        <v>43.53</v>
      </c>
      <c r="S602" s="0" t="n">
        <v>13.9</v>
      </c>
      <c r="T602" s="0" t="n">
        <v>2.8</v>
      </c>
    </row>
    <row r="603" customFormat="false" ht="15.6" hidden="false" customHeight="false" outlineLevel="0" collapsed="false">
      <c r="A603" s="0" t="n">
        <v>2520</v>
      </c>
      <c r="B603" s="0" t="n">
        <v>1.008</v>
      </c>
      <c r="C603" s="0" t="n">
        <v>1580.68965517241</v>
      </c>
      <c r="D603" s="0" t="n">
        <v>4584</v>
      </c>
      <c r="E603" s="0" t="n">
        <v>11551.68</v>
      </c>
      <c r="F603" s="0" t="n">
        <v>0.513408</v>
      </c>
      <c r="G603" s="0" t="n">
        <v>36</v>
      </c>
      <c r="I603" s="0" t="n">
        <v>3541</v>
      </c>
      <c r="J603" s="0" t="n">
        <v>3558</v>
      </c>
      <c r="K603" s="0" t="n">
        <v>7.61</v>
      </c>
      <c r="L603" s="0" t="n">
        <v>644</v>
      </c>
      <c r="M603" s="0" t="n">
        <v>1867.6</v>
      </c>
      <c r="N603" s="0" t="n">
        <v>6820</v>
      </c>
      <c r="P603" s="0" t="n">
        <v>4</v>
      </c>
      <c r="Q603" s="0" t="n">
        <v>6.57</v>
      </c>
      <c r="R603" s="0" t="n">
        <v>37.8</v>
      </c>
      <c r="S603" s="0" t="n">
        <v>13.8</v>
      </c>
      <c r="T603" s="0" t="n">
        <v>6.2</v>
      </c>
    </row>
    <row r="604" customFormat="false" ht="15.6" hidden="false" customHeight="false" outlineLevel="0" collapsed="false">
      <c r="A604" s="0" t="n">
        <v>2520</v>
      </c>
      <c r="B604" s="0" t="n">
        <v>1.008</v>
      </c>
      <c r="C604" s="0" t="n">
        <v>1953.30049261084</v>
      </c>
      <c r="D604" s="0" t="n">
        <v>5664.57142857143</v>
      </c>
      <c r="E604" s="0" t="n">
        <v>14274.72</v>
      </c>
      <c r="F604" s="0" t="n">
        <v>0.634432</v>
      </c>
      <c r="G604" s="0" t="n">
        <v>36</v>
      </c>
      <c r="I604" s="0" t="n">
        <v>3741</v>
      </c>
      <c r="J604" s="0" t="n">
        <v>3558</v>
      </c>
      <c r="K604" s="0" t="n">
        <v>7.4</v>
      </c>
      <c r="L604" s="0" t="n">
        <v>695</v>
      </c>
      <c r="M604" s="0" t="n">
        <v>2015.5</v>
      </c>
      <c r="N604" s="0" t="n">
        <v>6780</v>
      </c>
      <c r="P604" s="0" t="n">
        <v>3.5</v>
      </c>
      <c r="Q604" s="0" t="n">
        <v>7.86</v>
      </c>
      <c r="R604" s="0" t="n">
        <v>40.52</v>
      </c>
      <c r="S604" s="0" t="n">
        <v>9.6</v>
      </c>
      <c r="T604" s="0" t="n">
        <v>5.3</v>
      </c>
    </row>
    <row r="605" customFormat="false" ht="15.6" hidden="false" customHeight="false" outlineLevel="0" collapsed="false">
      <c r="A605" s="0" t="n">
        <v>2520</v>
      </c>
      <c r="B605" s="0" t="n">
        <v>1.008</v>
      </c>
      <c r="C605" s="0" t="n">
        <v>2050.64039408867</v>
      </c>
      <c r="D605" s="0" t="n">
        <v>5946.85714285714</v>
      </c>
      <c r="E605" s="0" t="n">
        <v>14986.08</v>
      </c>
      <c r="F605" s="0" t="n">
        <v>0.666048</v>
      </c>
      <c r="G605" s="0" t="n">
        <v>37</v>
      </c>
      <c r="I605" s="0" t="n">
        <v>3470</v>
      </c>
      <c r="J605" s="0" t="n">
        <v>3762</v>
      </c>
      <c r="K605" s="0" t="n">
        <v>7.59</v>
      </c>
      <c r="L605" s="0" t="n">
        <v>629</v>
      </c>
      <c r="M605" s="0" t="n">
        <v>1824.1</v>
      </c>
      <c r="N605" s="0" t="n">
        <v>6690</v>
      </c>
      <c r="P605" s="0" t="n">
        <v>2</v>
      </c>
      <c r="Q605" s="0" t="n">
        <v>5.33</v>
      </c>
      <c r="R605" s="0" t="n">
        <v>43.31</v>
      </c>
      <c r="S605" s="0" t="n">
        <v>11.6</v>
      </c>
      <c r="T605" s="0" t="n">
        <v>5.7</v>
      </c>
    </row>
    <row r="606" customFormat="false" ht="15.6" hidden="false" customHeight="false" outlineLevel="0" collapsed="false">
      <c r="A606" s="0" t="n">
        <v>2400</v>
      </c>
      <c r="B606" s="0" t="n">
        <v>0.96</v>
      </c>
      <c r="C606" s="0" t="n">
        <v>2210.89655172414</v>
      </c>
      <c r="D606" s="0" t="n">
        <v>6411.6</v>
      </c>
      <c r="E606" s="0" t="n">
        <v>15387.84</v>
      </c>
      <c r="F606" s="0" t="n">
        <v>0.683904</v>
      </c>
      <c r="G606" s="0" t="n">
        <v>37</v>
      </c>
      <c r="I606" s="0" t="n">
        <v>3622</v>
      </c>
      <c r="J606" s="0" t="n">
        <v>3600</v>
      </c>
      <c r="K606" s="0" t="n">
        <v>7.37</v>
      </c>
      <c r="L606" s="0" t="n">
        <v>651</v>
      </c>
      <c r="M606" s="0" t="n">
        <v>1887.9</v>
      </c>
      <c r="N606" s="0" t="n">
        <v>6590</v>
      </c>
      <c r="P606" s="0" t="n">
        <v>1.5</v>
      </c>
      <c r="Q606" s="0" t="n">
        <v>6.67</v>
      </c>
      <c r="R606" s="0" t="n">
        <v>43.19</v>
      </c>
      <c r="S606" s="0" t="n">
        <v>12.5</v>
      </c>
      <c r="T606" s="0" t="n">
        <v>5.7</v>
      </c>
    </row>
    <row r="607" customFormat="false" ht="15.6" hidden="false" customHeight="false" outlineLevel="0" collapsed="false">
      <c r="A607" s="0" t="n">
        <v>2400</v>
      </c>
      <c r="B607" s="0" t="n">
        <v>0.96</v>
      </c>
      <c r="C607" s="0" t="n">
        <v>2013.72413793103</v>
      </c>
      <c r="D607" s="0" t="n">
        <v>5839.8</v>
      </c>
      <c r="E607" s="0" t="n">
        <v>14015.52</v>
      </c>
      <c r="F607" s="0" t="n">
        <v>0.622912</v>
      </c>
      <c r="G607" s="0" t="n">
        <v>37</v>
      </c>
      <c r="I607" s="0" t="n">
        <v>4236</v>
      </c>
      <c r="J607" s="0" t="n">
        <v>4223</v>
      </c>
      <c r="K607" s="0" t="n">
        <v>7.68</v>
      </c>
      <c r="L607" s="0" t="n">
        <v>631</v>
      </c>
      <c r="M607" s="0" t="n">
        <v>1829.9</v>
      </c>
      <c r="N607" s="0" t="n">
        <v>6660</v>
      </c>
      <c r="P607" s="0" t="n">
        <v>1</v>
      </c>
      <c r="Q607" s="0" t="n">
        <v>5.96</v>
      </c>
      <c r="R607" s="0" t="n">
        <v>44</v>
      </c>
      <c r="S607" s="0" t="n">
        <v>11.9</v>
      </c>
      <c r="T607" s="0" t="n">
        <v>4.3</v>
      </c>
    </row>
    <row r="608" customFormat="false" ht="15.6" hidden="false" customHeight="false" outlineLevel="0" collapsed="false">
      <c r="A608" s="0" t="n">
        <v>2160</v>
      </c>
      <c r="B608" s="0" t="n">
        <v>0.864</v>
      </c>
      <c r="C608" s="0" t="n">
        <v>2219.08045977011</v>
      </c>
      <c r="D608" s="0" t="n">
        <v>6435.33333333333</v>
      </c>
      <c r="E608" s="0" t="n">
        <v>13900.32</v>
      </c>
      <c r="F608" s="0" t="n">
        <v>0.617792</v>
      </c>
      <c r="G608" s="0" t="n">
        <v>37</v>
      </c>
      <c r="I608" s="0" t="n">
        <v>4144</v>
      </c>
      <c r="J608" s="0" t="n">
        <v>4176</v>
      </c>
      <c r="K608" s="0" t="n">
        <v>7.63</v>
      </c>
      <c r="L608" s="0" t="n">
        <v>633</v>
      </c>
      <c r="M608" s="0" t="n">
        <v>1835.7</v>
      </c>
      <c r="N608" s="0" t="n">
        <v>6480</v>
      </c>
      <c r="P608" s="0" t="n">
        <v>1</v>
      </c>
      <c r="Q608" s="0" t="n">
        <v>5.7</v>
      </c>
      <c r="R608" s="0" t="n">
        <v>44.05</v>
      </c>
      <c r="S608" s="0" t="n">
        <v>10.9</v>
      </c>
      <c r="T608" s="0" t="n">
        <v>3.7</v>
      </c>
    </row>
    <row r="609" customFormat="false" ht="15.6" hidden="false" customHeight="false" outlineLevel="0" collapsed="false">
      <c r="A609" s="0" t="n">
        <v>2160</v>
      </c>
      <c r="B609" s="0" t="n">
        <v>0.864</v>
      </c>
      <c r="C609" s="0" t="n">
        <v>1710.80459770115</v>
      </c>
      <c r="D609" s="0" t="n">
        <v>4961.33333333333</v>
      </c>
      <c r="E609" s="0" t="n">
        <v>10716.48</v>
      </c>
      <c r="F609" s="0" t="n">
        <v>0.476288</v>
      </c>
      <c r="G609" s="0" t="n">
        <v>38</v>
      </c>
      <c r="I609" s="0" t="n">
        <v>4040</v>
      </c>
      <c r="J609" s="0" t="n">
        <v>4064</v>
      </c>
      <c r="K609" s="0" t="n">
        <v>7.53</v>
      </c>
      <c r="L609" s="0" t="n">
        <v>622</v>
      </c>
      <c r="M609" s="0" t="n">
        <v>1803.8</v>
      </c>
      <c r="N609" s="0" t="n">
        <v>6280</v>
      </c>
      <c r="P609" s="0" t="n">
        <v>1</v>
      </c>
      <c r="Q609" s="0" t="n">
        <v>5.98</v>
      </c>
      <c r="R609" s="0" t="n">
        <v>43.61</v>
      </c>
      <c r="S609" s="0" t="n">
        <v>9.4</v>
      </c>
      <c r="T609" s="0" t="n">
        <v>3.7</v>
      </c>
    </row>
    <row r="610" customFormat="false" ht="15.6" hidden="false" customHeight="false" outlineLevel="0" collapsed="false">
      <c r="A610" s="0" t="n">
        <v>2160</v>
      </c>
      <c r="B610" s="0" t="n">
        <v>0.864</v>
      </c>
      <c r="C610" s="0" t="n">
        <v>2148.04597701149</v>
      </c>
      <c r="D610" s="0" t="n">
        <v>6229.33333333333</v>
      </c>
      <c r="E610" s="0" t="n">
        <v>13455.36</v>
      </c>
      <c r="F610" s="0" t="n">
        <v>0.598016</v>
      </c>
      <c r="G610" s="0" t="n">
        <v>36</v>
      </c>
      <c r="I610" s="0" t="n">
        <v>4352</v>
      </c>
      <c r="J610" s="0" t="n">
        <v>4354</v>
      </c>
      <c r="K610" s="0" t="n">
        <v>7.58</v>
      </c>
      <c r="M610" s="0" t="n">
        <v>1830</v>
      </c>
      <c r="N610" s="0" t="n">
        <v>6290</v>
      </c>
      <c r="P610" s="0" t="n">
        <v>3</v>
      </c>
      <c r="Q610" s="0" t="n">
        <v>5.75</v>
      </c>
      <c r="R610" s="0" t="n">
        <v>41.47</v>
      </c>
      <c r="S610" s="0" t="n">
        <v>8.7</v>
      </c>
      <c r="T610" s="0" t="n">
        <v>3.6</v>
      </c>
    </row>
    <row r="611" customFormat="false" ht="15.6" hidden="false" customHeight="false" outlineLevel="0" collapsed="false">
      <c r="A611" s="0" t="n">
        <v>2160</v>
      </c>
      <c r="B611" s="0" t="n">
        <v>0.864</v>
      </c>
      <c r="C611" s="0" t="n">
        <v>2129.88505747126</v>
      </c>
      <c r="D611" s="0" t="n">
        <v>6176.66666666667</v>
      </c>
      <c r="E611" s="0" t="n">
        <v>13341.6</v>
      </c>
      <c r="F611" s="0" t="n">
        <v>0.59296</v>
      </c>
      <c r="G611" s="0" t="n">
        <v>37</v>
      </c>
      <c r="I611" s="0" t="n">
        <v>4875</v>
      </c>
      <c r="J611" s="0" t="n">
        <v>4895</v>
      </c>
      <c r="K611" s="0" t="n">
        <v>7.61</v>
      </c>
      <c r="M611" s="0" t="n">
        <v>1930</v>
      </c>
      <c r="N611" s="0" t="n">
        <v>6190</v>
      </c>
      <c r="P611" s="0" t="n">
        <v>2.5</v>
      </c>
      <c r="Q611" s="0" t="n">
        <v>6.01</v>
      </c>
      <c r="R611" s="0" t="n">
        <v>44.43</v>
      </c>
      <c r="S611" s="0" t="n">
        <v>7.2</v>
      </c>
      <c r="T611" s="0" t="n">
        <v>3.2</v>
      </c>
    </row>
    <row r="612" customFormat="false" ht="15.6" hidden="false" customHeight="false" outlineLevel="0" collapsed="false">
      <c r="A612" s="0" t="n">
        <v>810</v>
      </c>
      <c r="B612" s="0" t="n">
        <v>0.324</v>
      </c>
      <c r="C612" s="0" t="n">
        <v>2164.59770114943</v>
      </c>
      <c r="D612" s="0" t="n">
        <v>6277.33333333333</v>
      </c>
      <c r="E612" s="0" t="n">
        <v>5084.64</v>
      </c>
      <c r="F612" s="0" t="n">
        <v>0.225984</v>
      </c>
      <c r="G612" s="0" t="n">
        <v>37</v>
      </c>
      <c r="I612" s="0" t="n">
        <v>4803</v>
      </c>
      <c r="J612" s="0" t="n">
        <v>4895</v>
      </c>
      <c r="K612" s="0" t="n">
        <v>7.54</v>
      </c>
      <c r="L612" s="0" t="n">
        <v>646</v>
      </c>
      <c r="M612" s="0" t="n">
        <v>1873.4</v>
      </c>
      <c r="N612" s="0" t="n">
        <v>6050</v>
      </c>
      <c r="P612" s="0" t="n">
        <v>0.8</v>
      </c>
      <c r="Q612" s="0" t="n">
        <v>5.76</v>
      </c>
      <c r="R612" s="0" t="n">
        <v>43.91</v>
      </c>
      <c r="S612" s="0" t="n">
        <v>6.6</v>
      </c>
      <c r="T612" s="0" t="n">
        <v>3.4</v>
      </c>
    </row>
    <row r="621" customFormat="false" ht="15.6" hidden="false" customHeight="false" outlineLevel="0" collapsed="false">
      <c r="A621" s="0" t="n">
        <v>1440</v>
      </c>
      <c r="B621" s="0" t="n">
        <v>0.576</v>
      </c>
      <c r="C621" s="0" t="n">
        <v>1662.75862068966</v>
      </c>
      <c r="D621" s="0" t="n">
        <v>4822</v>
      </c>
      <c r="E621" s="0" t="n">
        <v>6943.68</v>
      </c>
      <c r="F621" s="0" t="n">
        <v>0.308608</v>
      </c>
      <c r="G621" s="0" t="n">
        <v>37</v>
      </c>
      <c r="I621" s="0" t="n">
        <v>4790</v>
      </c>
      <c r="J621" s="0" t="n">
        <v>4800</v>
      </c>
    </row>
    <row r="622" customFormat="false" ht="15.6" hidden="false" customHeight="false" outlineLevel="0" collapsed="false">
      <c r="A622" s="0" t="n">
        <v>1440</v>
      </c>
      <c r="B622" s="0" t="n">
        <v>0.576</v>
      </c>
      <c r="C622" s="0" t="n">
        <v>1720</v>
      </c>
      <c r="D622" s="0" t="n">
        <v>4988</v>
      </c>
      <c r="E622" s="0" t="n">
        <v>7182.72</v>
      </c>
      <c r="F622" s="0" t="n">
        <v>0.319232</v>
      </c>
      <c r="G622" s="0" t="n">
        <v>37</v>
      </c>
      <c r="I622" s="0" t="n">
        <v>4766</v>
      </c>
      <c r="J622" s="0" t="n">
        <v>4763</v>
      </c>
    </row>
    <row r="623" customFormat="false" ht="15.6" hidden="false" customHeight="false" outlineLevel="0" collapsed="false">
      <c r="A623" s="0" t="n">
        <v>1440</v>
      </c>
      <c r="B623" s="0" t="n">
        <v>0.576</v>
      </c>
      <c r="C623" s="0" t="n">
        <v>1782.52873563218</v>
      </c>
      <c r="D623" s="0" t="n">
        <v>5169.33333333333</v>
      </c>
      <c r="E623" s="0" t="n">
        <v>7443.84</v>
      </c>
      <c r="F623" s="0" t="n">
        <v>0.330837333333333</v>
      </c>
      <c r="G623" s="0" t="n">
        <v>38</v>
      </c>
      <c r="I623" s="0" t="n">
        <v>4836</v>
      </c>
      <c r="J623" s="0" t="n">
        <v>4875</v>
      </c>
      <c r="K623" s="0" t="n">
        <v>7.35</v>
      </c>
      <c r="L623" s="0" t="n">
        <v>548</v>
      </c>
      <c r="M623" s="0" t="n">
        <v>1589.2</v>
      </c>
      <c r="N623" s="0" t="n">
        <v>5700</v>
      </c>
      <c r="P623" s="0" t="n">
        <v>1.2</v>
      </c>
      <c r="Q623" s="0" t="n">
        <v>7.21</v>
      </c>
      <c r="R623" s="0" t="n">
        <v>32.85</v>
      </c>
      <c r="S623" s="0" t="n">
        <v>29</v>
      </c>
      <c r="T623" s="0" t="n">
        <v>4.7</v>
      </c>
    </row>
    <row r="624" customFormat="false" ht="15.6" hidden="false" customHeight="false" outlineLevel="0" collapsed="false">
      <c r="A624" s="0" t="n">
        <v>1440</v>
      </c>
      <c r="B624" s="0" t="n">
        <v>0.576</v>
      </c>
      <c r="C624" s="0" t="n">
        <v>2066.89655172414</v>
      </c>
      <c r="D624" s="0" t="n">
        <v>5994</v>
      </c>
      <c r="E624" s="0" t="n">
        <v>8631.36</v>
      </c>
      <c r="F624" s="0" t="n">
        <v>0.383616</v>
      </c>
      <c r="G624" s="0" t="n">
        <v>38</v>
      </c>
      <c r="I624" s="0" t="n">
        <v>4760</v>
      </c>
      <c r="J624" s="0" t="n">
        <v>4790</v>
      </c>
      <c r="K624" s="0" t="n">
        <v>7.27</v>
      </c>
      <c r="L624" s="0" t="n">
        <v>557</v>
      </c>
      <c r="M624" s="0" t="n">
        <v>1615.3</v>
      </c>
      <c r="N624" s="0" t="n">
        <v>5370</v>
      </c>
      <c r="P624" s="0" t="n">
        <v>0.9</v>
      </c>
      <c r="Q624" s="0" t="n">
        <v>4.64</v>
      </c>
      <c r="R624" s="0" t="n">
        <v>34.15</v>
      </c>
      <c r="S624" s="0" t="n">
        <v>26.1</v>
      </c>
      <c r="T624" s="0" t="n">
        <v>4.5</v>
      </c>
    </row>
    <row r="625" customFormat="false" ht="15.6" hidden="false" customHeight="false" outlineLevel="0" collapsed="false">
      <c r="A625" s="0" t="n">
        <v>1680</v>
      </c>
      <c r="B625" s="0" t="n">
        <v>0.672</v>
      </c>
      <c r="C625" s="0" t="n">
        <v>2095.81280788177</v>
      </c>
      <c r="D625" s="0" t="n">
        <v>6077.85714285714</v>
      </c>
      <c r="E625" s="0" t="n">
        <v>10210.8</v>
      </c>
      <c r="F625" s="0" t="n">
        <v>0.453813333333333</v>
      </c>
      <c r="G625" s="0" t="n">
        <v>38</v>
      </c>
      <c r="I625" s="0" t="n">
        <v>4793</v>
      </c>
      <c r="J625" s="0" t="n">
        <v>4787</v>
      </c>
      <c r="K625" s="0" t="n">
        <v>7.46</v>
      </c>
      <c r="L625" s="0" t="n">
        <v>703.5</v>
      </c>
      <c r="M625" s="0" t="n">
        <v>2040.15</v>
      </c>
      <c r="N625" s="0" t="n">
        <v>5480</v>
      </c>
      <c r="P625" s="0" t="n">
        <v>0.9</v>
      </c>
      <c r="Q625" s="0" t="n">
        <v>4.82</v>
      </c>
      <c r="R625" s="0" t="n">
        <v>34.38</v>
      </c>
      <c r="S625" s="0" t="n">
        <v>21.7</v>
      </c>
      <c r="T625" s="0" t="n">
        <v>5.2</v>
      </c>
    </row>
    <row r="626" customFormat="false" ht="15.6" hidden="false" customHeight="false" outlineLevel="0" collapsed="false">
      <c r="A626" s="0" t="n">
        <v>1680</v>
      </c>
      <c r="B626" s="0" t="n">
        <v>0.672</v>
      </c>
      <c r="C626" s="0" t="n">
        <v>1909.60591133005</v>
      </c>
      <c r="D626" s="0" t="n">
        <v>5537.85714285714</v>
      </c>
      <c r="E626" s="0" t="n">
        <v>9303.6</v>
      </c>
      <c r="F626" s="0" t="n">
        <v>0.413493333333333</v>
      </c>
      <c r="G626" s="0" t="n">
        <v>37</v>
      </c>
      <c r="I626" s="0" t="n">
        <v>4788</v>
      </c>
      <c r="J626" s="0" t="n">
        <v>4752</v>
      </c>
      <c r="K626" s="0" t="n">
        <v>7.47</v>
      </c>
      <c r="L626" s="0" t="n">
        <v>807</v>
      </c>
      <c r="M626" s="0" t="n">
        <v>2340.3</v>
      </c>
      <c r="N626" s="0" t="n">
        <v>5270</v>
      </c>
      <c r="P626" s="0" t="n">
        <v>2</v>
      </c>
      <c r="Q626" s="0" t="n">
        <v>5.52</v>
      </c>
      <c r="R626" s="0" t="n">
        <v>34.43</v>
      </c>
      <c r="S626" s="0" t="n">
        <v>16.6</v>
      </c>
      <c r="T626" s="0" t="n">
        <v>3.8</v>
      </c>
    </row>
    <row r="627" customFormat="false" ht="15.6" hidden="false" customHeight="false" outlineLevel="0" collapsed="false">
      <c r="A627" s="0" t="n">
        <v>1920</v>
      </c>
      <c r="B627" s="0" t="n">
        <v>0.768</v>
      </c>
      <c r="C627" s="0" t="n">
        <v>1849.91379310345</v>
      </c>
      <c r="D627" s="0" t="n">
        <v>5364.75</v>
      </c>
      <c r="E627" s="0" t="n">
        <v>10300.32</v>
      </c>
      <c r="F627" s="0" t="n">
        <v>0.457792</v>
      </c>
      <c r="G627" s="0" t="n">
        <v>37</v>
      </c>
      <c r="I627" s="0" t="n">
        <v>4634</v>
      </c>
      <c r="J627" s="0" t="n">
        <v>4635</v>
      </c>
      <c r="K627" s="0" t="n">
        <v>7.32</v>
      </c>
      <c r="L627" s="0" t="n">
        <v>829</v>
      </c>
      <c r="M627" s="0" t="n">
        <v>2404.1</v>
      </c>
      <c r="N627" s="0" t="n">
        <v>5300</v>
      </c>
      <c r="P627" s="0" t="n">
        <v>1.3</v>
      </c>
      <c r="Q627" s="0" t="n">
        <v>6.25</v>
      </c>
      <c r="R627" s="0" t="n">
        <v>32.75</v>
      </c>
      <c r="S627" s="0" t="n">
        <v>13.6</v>
      </c>
      <c r="T627" s="0" t="n">
        <v>3.3</v>
      </c>
    </row>
    <row r="628" customFormat="false" ht="15.6" hidden="false" customHeight="false" outlineLevel="0" collapsed="false">
      <c r="A628" s="0" t="n">
        <v>1920</v>
      </c>
      <c r="B628" s="0" t="n">
        <v>0.768</v>
      </c>
      <c r="C628" s="0" t="n">
        <v>2041.81034482759</v>
      </c>
      <c r="D628" s="0" t="n">
        <v>5921.25</v>
      </c>
      <c r="E628" s="0" t="n">
        <v>11368.8</v>
      </c>
      <c r="F628" s="0" t="n">
        <v>0.50528</v>
      </c>
      <c r="G628" s="0" t="n">
        <v>38</v>
      </c>
      <c r="I628" s="0" t="n">
        <v>4943</v>
      </c>
      <c r="J628" s="0" t="n">
        <v>4964</v>
      </c>
      <c r="K628" s="0" t="n">
        <v>7.15</v>
      </c>
      <c r="L628" s="0" t="n">
        <v>790</v>
      </c>
      <c r="M628" s="0" t="n">
        <v>2291</v>
      </c>
      <c r="N628" s="0" t="n">
        <v>5360</v>
      </c>
      <c r="P628" s="0" t="n">
        <v>1.1</v>
      </c>
      <c r="Q628" s="0" t="n">
        <v>7.36</v>
      </c>
      <c r="R628" s="0" t="n">
        <v>34.54</v>
      </c>
      <c r="S628" s="0" t="n">
        <v>12.1</v>
      </c>
      <c r="T628" s="0" t="n">
        <v>3.7</v>
      </c>
    </row>
    <row r="629" customFormat="false" ht="15.6" hidden="false" customHeight="false" outlineLevel="0" collapsed="false">
      <c r="A629" s="0" t="n">
        <v>1920</v>
      </c>
      <c r="B629" s="0" t="n">
        <v>0.768</v>
      </c>
      <c r="C629" s="0" t="n">
        <v>2078.79310344828</v>
      </c>
      <c r="D629" s="0" t="n">
        <v>6028.5</v>
      </c>
      <c r="E629" s="0" t="n">
        <v>11574.72</v>
      </c>
      <c r="F629" s="0" t="n">
        <v>0.514432</v>
      </c>
      <c r="G629" s="0" t="n">
        <v>38</v>
      </c>
      <c r="I629" s="0" t="n">
        <v>4740</v>
      </c>
      <c r="J629" s="0" t="n">
        <v>4768</v>
      </c>
      <c r="K629" s="0" t="n">
        <v>7.23</v>
      </c>
      <c r="L629" s="0" t="n">
        <v>706</v>
      </c>
      <c r="M629" s="0" t="n">
        <v>2047.4</v>
      </c>
      <c r="N629" s="0" t="n">
        <v>5320</v>
      </c>
      <c r="P629" s="0" t="n">
        <v>1</v>
      </c>
      <c r="Q629" s="0" t="n">
        <v>6.75</v>
      </c>
      <c r="R629" s="0" t="n">
        <v>34.4</v>
      </c>
      <c r="S629" s="0" t="n">
        <v>11.6</v>
      </c>
      <c r="T629" s="0" t="n">
        <v>3.3</v>
      </c>
    </row>
    <row r="630" customFormat="false" ht="15.6" hidden="false" customHeight="false" outlineLevel="0" collapsed="false">
      <c r="A630" s="0" t="n">
        <v>1920</v>
      </c>
      <c r="B630" s="0" t="n">
        <v>0.768</v>
      </c>
      <c r="C630" s="0" t="n">
        <v>1994.22413793103</v>
      </c>
      <c r="D630" s="0" t="n">
        <v>5783.25</v>
      </c>
      <c r="E630" s="0" t="n">
        <v>11103.84</v>
      </c>
      <c r="F630" s="0" t="n">
        <v>0.493504</v>
      </c>
      <c r="G630" s="0" t="n">
        <v>37</v>
      </c>
      <c r="I630" s="0" t="n">
        <v>4821</v>
      </c>
      <c r="J630" s="0" t="n">
        <v>4860</v>
      </c>
      <c r="K630" s="0" t="n">
        <v>7.32</v>
      </c>
      <c r="L630" s="0" t="n">
        <v>703</v>
      </c>
      <c r="M630" s="0" t="n">
        <v>2038.7</v>
      </c>
      <c r="N630" s="0" t="n">
        <v>5180</v>
      </c>
      <c r="P630" s="0" t="n">
        <v>0.6</v>
      </c>
      <c r="Q630" s="0" t="n">
        <v>6.62</v>
      </c>
      <c r="R630" s="0" t="n">
        <v>33.9</v>
      </c>
      <c r="S630" s="0" t="n">
        <v>9.1</v>
      </c>
      <c r="T630" s="0" t="n">
        <v>3.1</v>
      </c>
    </row>
    <row r="631" customFormat="false" ht="15.6" hidden="false" customHeight="false" outlineLevel="0" collapsed="false">
      <c r="A631" s="0" t="n">
        <v>1920</v>
      </c>
      <c r="B631" s="0" t="n">
        <v>0.768</v>
      </c>
      <c r="C631" s="0" t="n">
        <v>2474.48275862069</v>
      </c>
      <c r="D631" s="0" t="n">
        <v>7176</v>
      </c>
      <c r="E631" s="0" t="n">
        <v>13777.92</v>
      </c>
      <c r="F631" s="0" t="n">
        <v>0.612352</v>
      </c>
      <c r="G631" s="0" t="n">
        <v>37</v>
      </c>
      <c r="I631" s="0" t="n">
        <v>4639</v>
      </c>
      <c r="J631" s="0" t="n">
        <v>4659</v>
      </c>
      <c r="K631" s="0" t="n">
        <v>7.27</v>
      </c>
      <c r="L631" s="0" t="n">
        <v>696</v>
      </c>
      <c r="M631" s="0" t="n">
        <v>2018.4</v>
      </c>
      <c r="N631" s="0" t="n">
        <v>5440</v>
      </c>
      <c r="P631" s="0" t="n">
        <v>0.8</v>
      </c>
      <c r="Q631" s="0" t="n">
        <v>6.49</v>
      </c>
      <c r="R631" s="0" t="n">
        <v>36.43</v>
      </c>
      <c r="S631" s="0" t="n">
        <v>7.7</v>
      </c>
      <c r="T631" s="0" t="n">
        <v>3.3</v>
      </c>
    </row>
    <row r="632" customFormat="false" ht="15.6" hidden="false" customHeight="false" outlineLevel="0" collapsed="false">
      <c r="A632" s="0" t="n">
        <v>1920</v>
      </c>
      <c r="B632" s="0" t="n">
        <v>0.768</v>
      </c>
      <c r="C632" s="0" t="n">
        <v>2246.37931034483</v>
      </c>
      <c r="D632" s="0" t="n">
        <v>6514.5</v>
      </c>
      <c r="E632" s="0" t="n">
        <v>12507.84</v>
      </c>
      <c r="F632" s="0" t="n">
        <v>0.555904</v>
      </c>
      <c r="G632" s="0" t="n">
        <v>37</v>
      </c>
      <c r="I632" s="0" t="n">
        <v>4920</v>
      </c>
      <c r="J632" s="0" t="n">
        <v>4914</v>
      </c>
      <c r="K632" s="0" t="n">
        <v>7.39</v>
      </c>
      <c r="L632" s="0" t="n">
        <v>753</v>
      </c>
      <c r="M632" s="0" t="n">
        <v>2183.7</v>
      </c>
      <c r="N632" s="0" t="n">
        <v>5610</v>
      </c>
      <c r="P632" s="0" t="n">
        <v>0.1</v>
      </c>
      <c r="Q632" s="0" t="n">
        <v>7.6</v>
      </c>
      <c r="R632" s="0" t="n">
        <v>37.44</v>
      </c>
      <c r="S632" s="0" t="n">
        <v>6.6</v>
      </c>
      <c r="T632" s="0" t="n">
        <v>3</v>
      </c>
    </row>
    <row r="633" customFormat="false" ht="15.6" hidden="false" customHeight="false" outlineLevel="0" collapsed="false">
      <c r="A633" s="0" t="n">
        <v>1920</v>
      </c>
      <c r="B633" s="0" t="n">
        <v>0.768</v>
      </c>
      <c r="C633" s="0" t="n">
        <v>2393.27586206897</v>
      </c>
      <c r="D633" s="0" t="n">
        <v>6940.5</v>
      </c>
      <c r="E633" s="0" t="n">
        <v>13325.76</v>
      </c>
      <c r="F633" s="0" t="n">
        <v>0.592256</v>
      </c>
      <c r="G633" s="0" t="n">
        <v>37</v>
      </c>
      <c r="I633" s="0" t="n">
        <v>4711</v>
      </c>
      <c r="J633" s="0" t="n">
        <v>4713</v>
      </c>
      <c r="K633" s="0" t="n">
        <v>7.31</v>
      </c>
      <c r="L633" s="0" t="n">
        <v>795</v>
      </c>
      <c r="M633" s="0" t="n">
        <v>2305.5</v>
      </c>
      <c r="N633" s="0" t="n">
        <v>5630</v>
      </c>
      <c r="P633" s="0" t="n">
        <v>0.6</v>
      </c>
      <c r="Q633" s="0" t="n">
        <v>8.02</v>
      </c>
      <c r="R633" s="0" t="n">
        <v>36.84</v>
      </c>
      <c r="S633" s="0" t="n">
        <v>7.5</v>
      </c>
      <c r="T633" s="0" t="n">
        <v>3</v>
      </c>
    </row>
    <row r="634" customFormat="false" ht="15.6" hidden="false" customHeight="false" outlineLevel="0" collapsed="false">
      <c r="A634" s="0" t="n">
        <v>1920</v>
      </c>
      <c r="B634" s="0" t="n">
        <v>0.768</v>
      </c>
      <c r="C634" s="0" t="n">
        <v>2287.24137931035</v>
      </c>
      <c r="D634" s="0" t="n">
        <v>6633</v>
      </c>
      <c r="E634" s="0" t="n">
        <v>12735.36</v>
      </c>
      <c r="F634" s="0" t="n">
        <v>0.566016</v>
      </c>
      <c r="G634" s="0" t="n">
        <v>37</v>
      </c>
      <c r="I634" s="0" t="n">
        <v>4821</v>
      </c>
      <c r="J634" s="0" t="n">
        <v>4829</v>
      </c>
      <c r="K634" s="0" t="n">
        <v>7.43</v>
      </c>
      <c r="L634" s="0" t="n">
        <v>821</v>
      </c>
      <c r="M634" s="0" t="n">
        <v>2380.9</v>
      </c>
      <c r="N634" s="0" t="n">
        <v>5830</v>
      </c>
      <c r="P634" s="0" t="n">
        <v>0.6</v>
      </c>
      <c r="Q634" s="0" t="n">
        <v>9.15</v>
      </c>
      <c r="R634" s="0" t="n">
        <v>37.81</v>
      </c>
      <c r="S634" s="0" t="n">
        <v>5.6</v>
      </c>
      <c r="T634" s="0" t="n">
        <v>3.2</v>
      </c>
    </row>
    <row r="635" customFormat="false" ht="15.6" hidden="false" customHeight="false" outlineLevel="0" collapsed="false">
      <c r="A635" s="0" t="n">
        <v>1920</v>
      </c>
      <c r="B635" s="0" t="n">
        <v>0.768</v>
      </c>
      <c r="C635" s="0" t="n">
        <v>2557.5</v>
      </c>
      <c r="D635" s="0" t="n">
        <v>7416.75</v>
      </c>
      <c r="E635" s="0" t="n">
        <v>14240.16</v>
      </c>
      <c r="F635" s="0" t="n">
        <v>0.632896</v>
      </c>
      <c r="G635" s="0" t="n">
        <v>37</v>
      </c>
      <c r="I635" s="0" t="n">
        <v>4607</v>
      </c>
      <c r="J635" s="0" t="n">
        <v>4604</v>
      </c>
      <c r="K635" s="0" t="n">
        <v>7.4</v>
      </c>
      <c r="L635" s="0" t="n">
        <v>833</v>
      </c>
      <c r="M635" s="0" t="n">
        <v>2415.7</v>
      </c>
      <c r="N635" s="0" t="n">
        <v>5860</v>
      </c>
      <c r="P635" s="0" t="n">
        <v>0.3</v>
      </c>
      <c r="Q635" s="0" t="n">
        <v>10.07</v>
      </c>
      <c r="R635" s="0" t="n">
        <v>35.82</v>
      </c>
      <c r="S635" s="0" t="n">
        <v>7.9</v>
      </c>
      <c r="T635" s="0" t="n">
        <v>3.2</v>
      </c>
    </row>
    <row r="636" customFormat="false" ht="15.6" hidden="false" customHeight="false" outlineLevel="0" collapsed="false">
      <c r="A636" s="0" t="n">
        <v>1920</v>
      </c>
      <c r="B636" s="0" t="n">
        <v>0.768</v>
      </c>
      <c r="C636" s="0" t="n">
        <v>2396.37931034483</v>
      </c>
      <c r="D636" s="0" t="n">
        <v>6949.5</v>
      </c>
      <c r="E636" s="0" t="n">
        <v>13343.04</v>
      </c>
      <c r="F636" s="0" t="n">
        <v>0.593024</v>
      </c>
      <c r="G636" s="0" t="n">
        <v>38</v>
      </c>
      <c r="I636" s="0" t="n">
        <v>4934</v>
      </c>
      <c r="J636" s="0" t="n">
        <v>4908</v>
      </c>
      <c r="K636" s="0" t="n">
        <v>7.24</v>
      </c>
      <c r="L636" s="0" t="n">
        <v>807</v>
      </c>
      <c r="M636" s="0" t="n">
        <v>2340.3</v>
      </c>
      <c r="N636" s="0" t="n">
        <v>6080</v>
      </c>
      <c r="P636" s="0" t="n">
        <v>1.1</v>
      </c>
      <c r="Q636" s="0" t="n">
        <v>9.27</v>
      </c>
      <c r="R636" s="0" t="n">
        <v>37.31</v>
      </c>
      <c r="S636" s="0" t="n">
        <v>7.4</v>
      </c>
      <c r="T636" s="0" t="n">
        <v>3.1</v>
      </c>
    </row>
    <row r="637" customFormat="false" ht="15.6" hidden="false" customHeight="false" outlineLevel="0" collapsed="false">
      <c r="A637" s="0" t="n">
        <v>1920</v>
      </c>
      <c r="B637" s="0" t="n">
        <v>0.768</v>
      </c>
      <c r="C637" s="0" t="n">
        <v>2497.5</v>
      </c>
      <c r="D637" s="0" t="n">
        <v>7242.75</v>
      </c>
      <c r="E637" s="0" t="n">
        <v>13906.08</v>
      </c>
      <c r="F637" s="0" t="n">
        <v>0.618048</v>
      </c>
      <c r="G637" s="0" t="n">
        <v>37</v>
      </c>
      <c r="I637" s="0" t="n">
        <v>4784</v>
      </c>
      <c r="J637" s="0" t="n">
        <v>4781</v>
      </c>
      <c r="K637" s="0" t="n">
        <v>7.41</v>
      </c>
      <c r="L637" s="0" t="n">
        <v>807</v>
      </c>
      <c r="M637" s="0" t="n">
        <v>2340.3</v>
      </c>
      <c r="N637" s="0" t="n">
        <v>5910</v>
      </c>
      <c r="P637" s="0" t="n">
        <v>1</v>
      </c>
      <c r="Q637" s="0" t="n">
        <v>8.21</v>
      </c>
      <c r="R637" s="0" t="n">
        <v>40.12</v>
      </c>
      <c r="S637" s="0" t="n">
        <v>10.7</v>
      </c>
      <c r="T637" s="0" t="n">
        <v>3.3</v>
      </c>
    </row>
    <row r="638" customFormat="false" ht="15.6" hidden="false" customHeight="false" outlineLevel="0" collapsed="false">
      <c r="A638" s="0" t="n">
        <v>1920</v>
      </c>
      <c r="B638" s="0" t="n">
        <v>0.768</v>
      </c>
      <c r="C638" s="0" t="n">
        <v>2084.74137931034</v>
      </c>
      <c r="D638" s="0" t="n">
        <v>6045.75</v>
      </c>
      <c r="E638" s="0" t="n">
        <v>11607.84</v>
      </c>
      <c r="F638" s="0" t="n">
        <v>0.515904</v>
      </c>
      <c r="G638" s="0" t="n">
        <v>37</v>
      </c>
      <c r="I638" s="0" t="n">
        <v>4805</v>
      </c>
      <c r="J638" s="0" t="n">
        <v>4815</v>
      </c>
      <c r="K638" s="0" t="n">
        <v>7.37</v>
      </c>
      <c r="L638" s="0" t="n">
        <v>739</v>
      </c>
      <c r="M638" s="0" t="n">
        <v>2143.1</v>
      </c>
      <c r="N638" s="0" t="n">
        <v>5680</v>
      </c>
      <c r="P638" s="0" t="n">
        <v>0.3</v>
      </c>
      <c r="Q638" s="0" t="n">
        <v>8.02</v>
      </c>
      <c r="R638" s="0" t="n">
        <v>39.94</v>
      </c>
      <c r="S638" s="0" t="n">
        <v>10.3</v>
      </c>
      <c r="T638" s="0" t="n">
        <v>3.3</v>
      </c>
    </row>
    <row r="639" customFormat="false" ht="15.6" hidden="false" customHeight="false" outlineLevel="0" collapsed="false">
      <c r="A639" s="0" t="n">
        <v>1920</v>
      </c>
      <c r="B639" s="0" t="n">
        <v>0.768</v>
      </c>
      <c r="C639" s="0" t="n">
        <v>2162.06896551724</v>
      </c>
      <c r="D639" s="0" t="n">
        <v>6270</v>
      </c>
      <c r="E639" s="0" t="n">
        <v>12038.4</v>
      </c>
      <c r="F639" s="0" t="n">
        <v>0.53504</v>
      </c>
      <c r="G639" s="0" t="n">
        <v>37</v>
      </c>
      <c r="I639" s="0" t="n">
        <v>4645</v>
      </c>
      <c r="J639" s="0" t="n">
        <v>4638</v>
      </c>
      <c r="K639" s="0" t="n">
        <v>7.36</v>
      </c>
      <c r="L639" s="0" t="n">
        <v>682</v>
      </c>
      <c r="M639" s="0" t="n">
        <v>2046</v>
      </c>
      <c r="N639" s="0" t="n">
        <v>5680</v>
      </c>
      <c r="P639" s="0" t="n">
        <v>0.6</v>
      </c>
      <c r="Q639" s="0" t="n">
        <v>6.63</v>
      </c>
      <c r="R639" s="0" t="n">
        <v>38.86</v>
      </c>
      <c r="S639" s="0" t="n">
        <v>11</v>
      </c>
      <c r="T639" s="0" t="n">
        <v>2.8</v>
      </c>
    </row>
    <row r="640" customFormat="false" ht="15.6" hidden="false" customHeight="false" outlineLevel="0" collapsed="false">
      <c r="A640" s="0" t="n">
        <v>1920</v>
      </c>
      <c r="B640" s="0" t="n">
        <v>0.768</v>
      </c>
      <c r="C640" s="0" t="n">
        <v>2260.34482758621</v>
      </c>
      <c r="D640" s="0" t="n">
        <v>6555</v>
      </c>
      <c r="E640" s="0" t="n">
        <v>12585.6</v>
      </c>
      <c r="F640" s="0" t="n">
        <v>0.55936</v>
      </c>
      <c r="G640" s="0" t="n">
        <v>38</v>
      </c>
      <c r="I640" s="0" t="n">
        <v>4931</v>
      </c>
      <c r="J640" s="0" t="n">
        <v>4943</v>
      </c>
      <c r="K640" s="0" t="n">
        <v>7.36</v>
      </c>
      <c r="L640" s="0" t="n">
        <v>661</v>
      </c>
      <c r="M640" s="0" t="n">
        <v>1983</v>
      </c>
      <c r="N640" s="0" t="n">
        <v>5750</v>
      </c>
      <c r="P640" s="0" t="n">
        <v>1</v>
      </c>
      <c r="Q640" s="0" t="n">
        <v>5.85</v>
      </c>
      <c r="R640" s="0" t="n">
        <v>38.58</v>
      </c>
      <c r="S640" s="0" t="n">
        <v>8</v>
      </c>
      <c r="T640" s="0" t="n">
        <v>2.5</v>
      </c>
    </row>
    <row r="641" customFormat="false" ht="15.6" hidden="false" customHeight="false" outlineLevel="0" collapsed="false">
      <c r="A641" s="0" t="n">
        <v>1920</v>
      </c>
      <c r="B641" s="0" t="n">
        <v>0.768</v>
      </c>
      <c r="C641" s="0" t="n">
        <v>2512.75862068966</v>
      </c>
      <c r="D641" s="0" t="n">
        <v>7287</v>
      </c>
      <c r="E641" s="0" t="n">
        <v>13991.04</v>
      </c>
      <c r="F641" s="0" t="n">
        <v>0.621824</v>
      </c>
      <c r="G641" s="0" t="n">
        <v>37</v>
      </c>
      <c r="I641" s="0" t="n">
        <v>4666</v>
      </c>
      <c r="J641" s="0" t="n">
        <v>4661</v>
      </c>
      <c r="K641" s="0" t="n">
        <v>7.44</v>
      </c>
      <c r="L641" s="0" t="n">
        <v>663</v>
      </c>
      <c r="M641" s="0" t="n">
        <v>1989</v>
      </c>
      <c r="N641" s="0" t="n">
        <v>5850</v>
      </c>
      <c r="P641" s="0" t="n">
        <v>0.5</v>
      </c>
      <c r="Q641" s="0" t="n">
        <v>5.24</v>
      </c>
      <c r="R641" s="0" t="n">
        <v>40.31</v>
      </c>
      <c r="S641" s="0" t="n">
        <v>12</v>
      </c>
      <c r="T641" s="0" t="n">
        <v>3.6</v>
      </c>
    </row>
    <row r="642" customFormat="false" ht="15.6" hidden="false" customHeight="false" outlineLevel="0" collapsed="false">
      <c r="A642" s="0" t="n">
        <v>2160</v>
      </c>
      <c r="B642" s="0" t="n">
        <v>0.864</v>
      </c>
      <c r="C642" s="0" t="n">
        <v>2271.11111111111</v>
      </c>
      <c r="D642" s="0" t="n">
        <v>6586.22222222222</v>
      </c>
      <c r="E642" s="0" t="n">
        <v>14226.24</v>
      </c>
      <c r="F642" s="0" t="n">
        <v>0.632277333333333</v>
      </c>
      <c r="G642" s="0" t="n">
        <v>37</v>
      </c>
      <c r="I642" s="0" t="n">
        <v>4846</v>
      </c>
      <c r="J642" s="0" t="n">
        <v>4830</v>
      </c>
      <c r="K642" s="0" t="n">
        <v>7.49</v>
      </c>
      <c r="L642" s="0" t="n">
        <v>651</v>
      </c>
      <c r="M642" s="0" t="n">
        <v>1953</v>
      </c>
      <c r="N642" s="0" t="n">
        <v>5780</v>
      </c>
      <c r="P642" s="0" t="n">
        <v>0.8</v>
      </c>
      <c r="Q642" s="0" t="n">
        <v>5</v>
      </c>
      <c r="R642" s="0" t="n">
        <v>40.92</v>
      </c>
      <c r="S642" s="0" t="n">
        <v>9.1</v>
      </c>
      <c r="T642" s="0" t="n">
        <v>3</v>
      </c>
    </row>
    <row r="643" customFormat="false" ht="15.6" hidden="false" customHeight="false" outlineLevel="0" collapsed="false">
      <c r="A643" s="0" t="n">
        <v>2160</v>
      </c>
      <c r="B643" s="0" t="n">
        <v>0.864</v>
      </c>
      <c r="C643" s="0" t="n">
        <v>2182.60536398467</v>
      </c>
      <c r="D643" s="0" t="n">
        <v>6329.55555555556</v>
      </c>
      <c r="E643" s="0" t="n">
        <v>13671.84</v>
      </c>
      <c r="F643" s="0" t="n">
        <v>0.607637333333333</v>
      </c>
      <c r="G643" s="0" t="n">
        <v>37</v>
      </c>
      <c r="I643" s="0" t="n">
        <v>4666</v>
      </c>
      <c r="J643" s="0" t="n">
        <v>4698</v>
      </c>
      <c r="K643" s="0" t="n">
        <v>7</v>
      </c>
      <c r="L643" s="0" t="n">
        <v>604</v>
      </c>
      <c r="M643" s="0" t="n">
        <v>1812</v>
      </c>
      <c r="N643" s="0" t="n">
        <v>5330</v>
      </c>
      <c r="P643" s="0" t="n">
        <v>0.5</v>
      </c>
      <c r="Q643" s="0" t="n">
        <v>4.46</v>
      </c>
      <c r="R643" s="0" t="n">
        <v>37.46</v>
      </c>
      <c r="S643" s="0" t="n">
        <v>9.1</v>
      </c>
      <c r="T643" s="0" t="n">
        <v>2.7</v>
      </c>
    </row>
    <row r="644" customFormat="false" ht="15.6" hidden="false" customHeight="false" outlineLevel="0" collapsed="false">
      <c r="A644" s="0" t="n">
        <v>2160</v>
      </c>
      <c r="B644" s="0" t="n">
        <v>0.864</v>
      </c>
      <c r="C644" s="0" t="n">
        <v>2226.59003831418</v>
      </c>
      <c r="D644" s="0" t="n">
        <v>6457.11111111111</v>
      </c>
      <c r="E644" s="0" t="n">
        <v>13947.36</v>
      </c>
      <c r="F644" s="0" t="n">
        <v>0.619882666666667</v>
      </c>
      <c r="G644" s="0" t="n">
        <v>37</v>
      </c>
      <c r="I644" s="0" t="n">
        <v>4904</v>
      </c>
      <c r="J644" s="0" t="n">
        <v>4898</v>
      </c>
      <c r="K644" s="0" t="n">
        <v>7.38</v>
      </c>
      <c r="L644" s="0" t="n">
        <v>594</v>
      </c>
      <c r="M644" s="0" t="n">
        <v>1782</v>
      </c>
      <c r="N644" s="0" t="n">
        <v>5290</v>
      </c>
      <c r="P644" s="0" t="n">
        <v>0.75</v>
      </c>
      <c r="Q644" s="0" t="n">
        <v>3.97</v>
      </c>
      <c r="R644" s="0" t="n">
        <v>36.65</v>
      </c>
      <c r="S644" s="0" t="n">
        <v>8.2</v>
      </c>
      <c r="T644" s="0" t="n">
        <v>2.3</v>
      </c>
    </row>
    <row r="645" customFormat="false" ht="15.6" hidden="false" customHeight="false" outlineLevel="0" collapsed="false">
      <c r="A645" s="0" t="n">
        <v>2160</v>
      </c>
      <c r="B645" s="0" t="n">
        <v>0.864</v>
      </c>
      <c r="C645" s="0" t="n">
        <v>2237.58620689655</v>
      </c>
      <c r="D645" s="0" t="n">
        <v>6489</v>
      </c>
      <c r="E645" s="0" t="n">
        <v>14016.24</v>
      </c>
      <c r="F645" s="0" t="n">
        <v>0.622944</v>
      </c>
      <c r="G645" s="0" t="n">
        <v>37</v>
      </c>
      <c r="I645" s="0" t="n">
        <v>4730</v>
      </c>
      <c r="J645" s="0" t="n">
        <v>4765</v>
      </c>
      <c r="K645" s="0" t="n">
        <v>7.11</v>
      </c>
      <c r="L645" s="0" t="n">
        <v>592</v>
      </c>
      <c r="M645" s="0" t="n">
        <v>1776</v>
      </c>
      <c r="N645" s="0" t="n">
        <v>5200</v>
      </c>
      <c r="P645" s="0" t="n">
        <v>1.3</v>
      </c>
      <c r="Q645" s="0" t="n">
        <v>4.04</v>
      </c>
      <c r="R645" s="0" t="n">
        <v>33.75</v>
      </c>
      <c r="S645" s="0" t="n">
        <v>9.9</v>
      </c>
      <c r="T645" s="0" t="n">
        <v>2.3</v>
      </c>
    </row>
    <row r="646" customFormat="false" ht="15.6" hidden="false" customHeight="false" outlineLevel="0" collapsed="false">
      <c r="A646" s="0" t="n">
        <v>2160</v>
      </c>
      <c r="B646" s="0" t="n">
        <v>0.864</v>
      </c>
      <c r="C646" s="0" t="n">
        <v>2067.54789272031</v>
      </c>
      <c r="D646" s="0" t="n">
        <v>5995.88888888889</v>
      </c>
      <c r="E646" s="0" t="n">
        <v>12951.12</v>
      </c>
      <c r="F646" s="0" t="n">
        <v>0.575605333333334</v>
      </c>
      <c r="G646" s="0" t="n">
        <v>37</v>
      </c>
      <c r="I646" s="0" t="n">
        <v>4796</v>
      </c>
      <c r="J646" s="0" t="n">
        <v>4809</v>
      </c>
      <c r="K646" s="0" t="n">
        <v>7.33</v>
      </c>
      <c r="L646" s="0" t="n">
        <v>617</v>
      </c>
      <c r="M646" s="0" t="n">
        <v>1851</v>
      </c>
      <c r="N646" s="0" t="n">
        <v>4970</v>
      </c>
      <c r="P646" s="0" t="n">
        <v>0.6</v>
      </c>
      <c r="Q646" s="0" t="n">
        <v>3.81</v>
      </c>
      <c r="R646" s="0" t="n">
        <v>35.73</v>
      </c>
      <c r="S646" s="0" t="n">
        <v>8</v>
      </c>
      <c r="T646" s="0" t="n">
        <v>2.2</v>
      </c>
    </row>
    <row r="647" customFormat="false" ht="15.6" hidden="false" customHeight="false" outlineLevel="0" collapsed="false">
      <c r="A647" s="0" t="n">
        <v>2160</v>
      </c>
      <c r="B647" s="0" t="n">
        <v>0.864</v>
      </c>
      <c r="C647" s="0" t="n">
        <v>2474.67432950192</v>
      </c>
      <c r="D647" s="0" t="n">
        <v>7176.55555555556</v>
      </c>
      <c r="E647" s="0" t="n">
        <v>15501.36</v>
      </c>
      <c r="F647" s="0" t="n">
        <v>0.688949333333334</v>
      </c>
      <c r="G647" s="0" t="n">
        <v>37</v>
      </c>
      <c r="I647" s="0" t="n">
        <v>4696</v>
      </c>
      <c r="J647" s="0" t="n">
        <v>4713</v>
      </c>
      <c r="K647" s="0" t="n">
        <v>7.44</v>
      </c>
      <c r="L647" s="0" t="n">
        <v>640</v>
      </c>
      <c r="M647" s="0" t="n">
        <v>1920</v>
      </c>
      <c r="N647" s="0" t="n">
        <v>5070</v>
      </c>
      <c r="P647" s="0" t="n">
        <v>1.3</v>
      </c>
      <c r="Q647" s="0" t="n">
        <v>5.67</v>
      </c>
      <c r="R647" s="0" t="n">
        <v>37.39</v>
      </c>
      <c r="S647" s="0" t="n">
        <v>8.3</v>
      </c>
      <c r="T647" s="0" t="n">
        <v>2</v>
      </c>
    </row>
    <row r="648" customFormat="false" ht="15.6" hidden="false" customHeight="false" outlineLevel="0" collapsed="false">
      <c r="A648" s="0" t="n">
        <v>2160</v>
      </c>
      <c r="B648" s="0" t="n">
        <v>0.864</v>
      </c>
      <c r="C648" s="0" t="n">
        <v>2302.75862068966</v>
      </c>
      <c r="D648" s="0" t="n">
        <v>6678</v>
      </c>
      <c r="E648" s="0" t="n">
        <v>14424.48</v>
      </c>
      <c r="F648" s="0" t="n">
        <v>0.641088</v>
      </c>
      <c r="G648" s="0" t="n">
        <v>38</v>
      </c>
      <c r="I648" s="0" t="n">
        <v>4880</v>
      </c>
      <c r="J648" s="0" t="n">
        <v>4873</v>
      </c>
      <c r="K648" s="0" t="n">
        <v>7.18</v>
      </c>
      <c r="L648" s="0" t="n">
        <v>688</v>
      </c>
      <c r="M648" s="0" t="n">
        <v>2064</v>
      </c>
      <c r="N648" s="0" t="n">
        <v>5340</v>
      </c>
      <c r="P648" s="0" t="n">
        <v>0.8</v>
      </c>
      <c r="Q648" s="0" t="n">
        <v>6.67</v>
      </c>
      <c r="R648" s="0" t="n">
        <v>37.77</v>
      </c>
      <c r="S648" s="0" t="n">
        <v>5.9</v>
      </c>
      <c r="T648" s="0" t="n">
        <v>2.1</v>
      </c>
    </row>
    <row r="649" customFormat="false" ht="15.6" hidden="false" customHeight="false" outlineLevel="0" collapsed="false">
      <c r="A649" s="0" t="n">
        <v>2160</v>
      </c>
      <c r="B649" s="0" t="n">
        <v>0.864</v>
      </c>
      <c r="C649" s="0" t="n">
        <v>2460.72796934866</v>
      </c>
      <c r="D649" s="0" t="n">
        <v>7136.11111111111</v>
      </c>
      <c r="E649" s="0" t="n">
        <v>15414</v>
      </c>
      <c r="F649" s="0" t="n">
        <v>0.685066666666667</v>
      </c>
      <c r="G649" s="0" t="n">
        <v>37</v>
      </c>
      <c r="I649" s="0" t="n">
        <v>4599</v>
      </c>
      <c r="J649" s="0" t="n">
        <v>4609</v>
      </c>
      <c r="K649" s="0" t="n">
        <v>7.33</v>
      </c>
      <c r="L649" s="0" t="n">
        <v>715</v>
      </c>
      <c r="M649" s="0" t="n">
        <v>2145</v>
      </c>
      <c r="N649" s="0" t="n">
        <v>5620</v>
      </c>
      <c r="P649" s="0" t="n">
        <v>0.8</v>
      </c>
      <c r="Q649" s="0" t="n">
        <v>6.98</v>
      </c>
      <c r="R649" s="0" t="n">
        <v>38.36</v>
      </c>
      <c r="S649" s="0" t="n">
        <v>10.2</v>
      </c>
      <c r="T649" s="0" t="n">
        <v>2.8</v>
      </c>
    </row>
    <row r="650" customFormat="false" ht="15.6" hidden="false" customHeight="false" outlineLevel="0" collapsed="false">
      <c r="A650" s="0" t="n">
        <v>2160</v>
      </c>
      <c r="B650" s="0" t="n">
        <v>0.864</v>
      </c>
      <c r="C650" s="0" t="n">
        <v>2336.28352490421</v>
      </c>
      <c r="D650" s="0" t="n">
        <v>6775.22222222222</v>
      </c>
      <c r="E650" s="0" t="n">
        <v>14634.48</v>
      </c>
      <c r="F650" s="0" t="n">
        <v>0.650421333333333</v>
      </c>
      <c r="G650" s="0" t="n">
        <v>37</v>
      </c>
      <c r="I650" s="0" t="n">
        <v>4870</v>
      </c>
      <c r="J650" s="0" t="n">
        <v>4837</v>
      </c>
      <c r="K650" s="0" t="n">
        <v>7.45</v>
      </c>
      <c r="L650" s="0" t="n">
        <v>702</v>
      </c>
      <c r="M650" s="0" t="n">
        <v>2106</v>
      </c>
      <c r="N650" s="0" t="n">
        <v>5720</v>
      </c>
      <c r="P650" s="0" t="n">
        <v>0.45</v>
      </c>
      <c r="Q650" s="0" t="n">
        <v>7.77</v>
      </c>
      <c r="R650" s="0" t="n">
        <v>38.67</v>
      </c>
      <c r="S650" s="0" t="n">
        <v>8.5</v>
      </c>
      <c r="T650" s="0" t="n">
        <v>2.2</v>
      </c>
    </row>
    <row r="651" customFormat="false" ht="15.6" hidden="false" customHeight="false" outlineLevel="0" collapsed="false">
      <c r="A651" s="0" t="n">
        <v>2160</v>
      </c>
      <c r="B651" s="0" t="n">
        <v>0.864</v>
      </c>
      <c r="C651" s="0" t="n">
        <v>2601.53256704981</v>
      </c>
      <c r="D651" s="0" t="n">
        <v>7544.44444444444</v>
      </c>
      <c r="E651" s="0" t="n">
        <v>16296</v>
      </c>
      <c r="F651" s="0" t="n">
        <v>0.724266666666667</v>
      </c>
      <c r="G651" s="0" t="n">
        <v>37</v>
      </c>
      <c r="I651" s="0" t="n">
        <v>4759</v>
      </c>
      <c r="J651" s="0" t="n">
        <v>4742</v>
      </c>
      <c r="K651" s="0" t="n">
        <v>7.32</v>
      </c>
      <c r="L651" s="0" t="n">
        <v>757</v>
      </c>
      <c r="M651" s="0" t="n">
        <v>2271</v>
      </c>
      <c r="N651" s="0" t="n">
        <v>5490</v>
      </c>
      <c r="P651" s="0" t="n">
        <v>0.8</v>
      </c>
      <c r="Q651" s="0" t="n">
        <v>7.92</v>
      </c>
      <c r="R651" s="0" t="n">
        <v>39.06</v>
      </c>
      <c r="S651" s="0" t="n">
        <v>8.3</v>
      </c>
      <c r="T651" s="0" t="n">
        <v>2.2</v>
      </c>
    </row>
    <row r="652" customFormat="false" ht="15.6" hidden="false" customHeight="false" outlineLevel="0" collapsed="false">
      <c r="A652" s="0" t="n">
        <v>2160</v>
      </c>
      <c r="B652" s="0" t="n">
        <v>0.864</v>
      </c>
      <c r="C652" s="0" t="n">
        <v>2614.4061302682</v>
      </c>
      <c r="D652" s="0" t="n">
        <v>7581.77777777778</v>
      </c>
      <c r="E652" s="0" t="n">
        <v>16376.64</v>
      </c>
      <c r="F652" s="0" t="n">
        <v>0.727850666666667</v>
      </c>
      <c r="G652" s="0" t="n">
        <v>38</v>
      </c>
      <c r="I652" s="0" t="n">
        <v>4736</v>
      </c>
      <c r="J652" s="0" t="n">
        <v>4734</v>
      </c>
      <c r="K652" s="0" t="n">
        <v>7.3</v>
      </c>
      <c r="L652" s="0" t="n">
        <v>822</v>
      </c>
      <c r="M652" s="0" t="n">
        <v>2466</v>
      </c>
      <c r="N652" s="0" t="n">
        <v>5600</v>
      </c>
      <c r="P652" s="0" t="n">
        <v>1.6</v>
      </c>
      <c r="Q652" s="0" t="n">
        <v>8.05</v>
      </c>
      <c r="R652" s="0" t="n">
        <v>38.84</v>
      </c>
      <c r="S652" s="0" t="n">
        <v>4.1</v>
      </c>
      <c r="T652" s="0" t="n">
        <v>2.2</v>
      </c>
    </row>
    <row r="653" customFormat="false" ht="15.6" hidden="false" customHeight="false" outlineLevel="0" collapsed="false">
      <c r="A653" s="0" t="n">
        <v>2160</v>
      </c>
      <c r="B653" s="0" t="n">
        <v>0.864</v>
      </c>
      <c r="C653" s="0" t="n">
        <v>2668.31417624521</v>
      </c>
      <c r="D653" s="0" t="n">
        <v>7738.11111111111</v>
      </c>
      <c r="E653" s="0" t="n">
        <v>16714.32</v>
      </c>
      <c r="F653" s="0" t="n">
        <v>0.742858666666667</v>
      </c>
      <c r="G653" s="0" t="n">
        <v>37</v>
      </c>
      <c r="I653" s="0" t="n">
        <v>4641</v>
      </c>
      <c r="J653" s="0" t="n">
        <v>4639</v>
      </c>
      <c r="K653" s="0" t="n">
        <v>7.21</v>
      </c>
      <c r="L653" s="0" t="n">
        <v>833</v>
      </c>
      <c r="M653" s="0" t="n">
        <v>2499</v>
      </c>
      <c r="N653" s="0" t="n">
        <v>5780</v>
      </c>
      <c r="P653" s="0" t="n">
        <v>1</v>
      </c>
      <c r="Q653" s="0" t="n">
        <v>6.94</v>
      </c>
      <c r="R653" s="0" t="n">
        <v>41.28</v>
      </c>
      <c r="S653" s="0" t="n">
        <v>16.2</v>
      </c>
      <c r="T653" s="0" t="n">
        <v>3.1</v>
      </c>
    </row>
    <row r="654" customFormat="false" ht="15.6" hidden="false" customHeight="false" outlineLevel="0" collapsed="false">
      <c r="A654" s="0" t="n">
        <v>2160</v>
      </c>
      <c r="B654" s="0" t="n">
        <v>0.864</v>
      </c>
      <c r="C654" s="0" t="n">
        <v>2443.02681992337</v>
      </c>
      <c r="D654" s="0" t="n">
        <v>7084.77777777778</v>
      </c>
      <c r="E654" s="0" t="n">
        <v>15303.12</v>
      </c>
      <c r="F654" s="0" t="n">
        <v>0.680138666666667</v>
      </c>
      <c r="G654" s="0" t="n">
        <v>37.6</v>
      </c>
      <c r="I654" s="0" t="n">
        <v>4862</v>
      </c>
      <c r="J654" s="0" t="n">
        <v>4846</v>
      </c>
      <c r="K654" s="0" t="n">
        <v>7.4</v>
      </c>
      <c r="L654" s="0" t="n">
        <v>722</v>
      </c>
      <c r="M654" s="0" t="n">
        <v>2166</v>
      </c>
      <c r="N654" s="0" t="n">
        <v>5600</v>
      </c>
      <c r="P654" s="0" t="n">
        <v>0.8</v>
      </c>
      <c r="Q654" s="0" t="n">
        <v>6.99</v>
      </c>
      <c r="R654" s="0" t="n">
        <v>41.2</v>
      </c>
      <c r="S654" s="0" t="n">
        <v>11.2</v>
      </c>
      <c r="T654" s="0" t="n">
        <v>2.2</v>
      </c>
    </row>
    <row r="655" customFormat="false" ht="15.6" hidden="false" customHeight="false" outlineLevel="0" collapsed="false">
      <c r="A655" s="0" t="n">
        <v>1680</v>
      </c>
      <c r="B655" s="0" t="n">
        <v>0.672</v>
      </c>
      <c r="C655" s="0" t="n">
        <v>2658.96551724138</v>
      </c>
      <c r="D655" s="0" t="n">
        <v>7711</v>
      </c>
      <c r="E655" s="0" t="n">
        <v>12954.48</v>
      </c>
      <c r="F655" s="0" t="n">
        <v>0.575754666666667</v>
      </c>
      <c r="G655" s="0" t="n">
        <v>37</v>
      </c>
      <c r="I655" s="0" t="n">
        <v>4721</v>
      </c>
      <c r="J655" s="0" t="n">
        <v>4754</v>
      </c>
      <c r="K655" s="0" t="n">
        <v>7.32</v>
      </c>
      <c r="L655" s="0" t="n">
        <v>646</v>
      </c>
      <c r="M655" s="0" t="n">
        <v>1938</v>
      </c>
      <c r="N655" s="0" t="n">
        <v>5170</v>
      </c>
      <c r="P655" s="0" t="n">
        <v>0.8</v>
      </c>
      <c r="Q655" s="0" t="n">
        <v>5.93</v>
      </c>
      <c r="R655" s="0" t="n">
        <v>41.6</v>
      </c>
      <c r="S655" s="0" t="n">
        <v>11</v>
      </c>
      <c r="T655" s="0" t="n">
        <v>2.1</v>
      </c>
    </row>
    <row r="656" customFormat="false" ht="15.6" hidden="false" customHeight="false" outlineLevel="0" collapsed="false">
      <c r="A656" s="0" t="n">
        <v>2160</v>
      </c>
      <c r="B656" s="0" t="n">
        <v>0.864</v>
      </c>
      <c r="C656" s="0" t="n">
        <v>2217.73946360153</v>
      </c>
      <c r="D656" s="0" t="n">
        <v>6431.44444444445</v>
      </c>
      <c r="E656" s="0" t="n">
        <v>13891.92</v>
      </c>
      <c r="F656" s="0" t="n">
        <v>0.617418666666667</v>
      </c>
      <c r="G656" s="0" t="n">
        <v>37.58</v>
      </c>
      <c r="I656" s="0" t="n">
        <v>4965</v>
      </c>
      <c r="J656" s="0" t="n">
        <v>5002</v>
      </c>
      <c r="K656" s="0" t="n">
        <v>7.32</v>
      </c>
      <c r="L656" s="0" t="n">
        <v>571</v>
      </c>
      <c r="M656" s="0" t="n">
        <v>1713</v>
      </c>
      <c r="N656" s="0" t="n">
        <v>5070</v>
      </c>
      <c r="P656" s="0" t="n">
        <v>0.6</v>
      </c>
      <c r="Q656" s="0" t="n">
        <v>4.84</v>
      </c>
      <c r="R656" s="0" t="n">
        <v>39.05</v>
      </c>
      <c r="S656" s="0" t="n">
        <v>7.3</v>
      </c>
      <c r="T656" s="0" t="n">
        <v>1.6</v>
      </c>
    </row>
    <row r="657" customFormat="false" ht="15.6" hidden="false" customHeight="false" outlineLevel="0" collapsed="false">
      <c r="A657" s="0" t="n">
        <v>2160</v>
      </c>
      <c r="B657" s="0" t="n">
        <v>0.864</v>
      </c>
      <c r="C657" s="0" t="n">
        <v>2391.53256704981</v>
      </c>
      <c r="D657" s="0" t="n">
        <v>6935.44444444444</v>
      </c>
      <c r="E657" s="0" t="n">
        <v>14980.56</v>
      </c>
      <c r="F657" s="0" t="n">
        <v>0.665802666666667</v>
      </c>
      <c r="G657" s="0" t="n">
        <v>37</v>
      </c>
      <c r="I657" s="0" t="n">
        <v>4624</v>
      </c>
      <c r="J657" s="0" t="n">
        <v>4653</v>
      </c>
      <c r="K657" s="0" t="n">
        <v>7.23</v>
      </c>
      <c r="L657" s="0" t="n">
        <v>567</v>
      </c>
      <c r="M657" s="0" t="n">
        <v>1701</v>
      </c>
      <c r="N657" s="0" t="n">
        <v>5540</v>
      </c>
      <c r="P657" s="0" t="n">
        <v>0.6</v>
      </c>
      <c r="Q657" s="0" t="n">
        <v>5.37</v>
      </c>
      <c r="R657" s="0" t="n">
        <v>40.5</v>
      </c>
      <c r="S657" s="0" t="n">
        <v>16.5</v>
      </c>
      <c r="T657" s="0" t="n">
        <v>2.5</v>
      </c>
    </row>
    <row r="658" customFormat="false" ht="15.6" hidden="false" customHeight="false" outlineLevel="0" collapsed="false">
      <c r="A658" s="0" t="n">
        <v>2160</v>
      </c>
      <c r="B658" s="0" t="n">
        <v>0.864</v>
      </c>
      <c r="C658" s="0" t="n">
        <v>2421.83908045977</v>
      </c>
      <c r="D658" s="0" t="n">
        <v>7023.33333333333</v>
      </c>
      <c r="E658" s="0" t="n">
        <v>15170.4</v>
      </c>
      <c r="F658" s="0" t="n">
        <v>0.67424</v>
      </c>
      <c r="G658" s="0" t="n">
        <v>37</v>
      </c>
      <c r="I658" s="0" t="n">
        <v>4731</v>
      </c>
      <c r="J658" s="0" t="n">
        <v>4785</v>
      </c>
      <c r="K658" s="0" t="n">
        <v>7.55</v>
      </c>
      <c r="L658" s="0" t="n">
        <v>630</v>
      </c>
      <c r="M658" s="0" t="n">
        <v>1890</v>
      </c>
      <c r="N658" s="0" t="n">
        <v>5760</v>
      </c>
      <c r="P658" s="0" t="n">
        <v>0.5</v>
      </c>
      <c r="Q658" s="0" t="n">
        <v>5.88</v>
      </c>
      <c r="R658" s="0" t="n">
        <v>41.13</v>
      </c>
      <c r="S658" s="0" t="n">
        <v>16.5</v>
      </c>
      <c r="T658" s="0" t="n">
        <v>2.2</v>
      </c>
    </row>
    <row r="659" customFormat="false" ht="15.6" hidden="false" customHeight="false" outlineLevel="0" collapsed="false">
      <c r="A659" s="0" t="n">
        <v>2160</v>
      </c>
      <c r="B659" s="0" t="n">
        <v>0.864</v>
      </c>
      <c r="C659" s="0" t="n">
        <v>2824.67432950192</v>
      </c>
      <c r="D659" s="0" t="n">
        <v>8191.55555555556</v>
      </c>
      <c r="E659" s="0" t="n">
        <v>17693.76</v>
      </c>
      <c r="F659" s="0" t="n">
        <v>0.786389333333333</v>
      </c>
      <c r="G659" s="0" t="n">
        <v>37</v>
      </c>
      <c r="I659" s="0" t="n">
        <v>4900</v>
      </c>
      <c r="J659" s="0" t="n">
        <v>4876</v>
      </c>
      <c r="K659" s="0" t="n">
        <v>7.32</v>
      </c>
      <c r="L659" s="0" t="n">
        <v>646</v>
      </c>
      <c r="M659" s="0" t="n">
        <v>1938</v>
      </c>
      <c r="N659" s="0" t="n">
        <v>5860</v>
      </c>
      <c r="P659" s="0" t="n">
        <v>0.9</v>
      </c>
      <c r="Q659" s="0" t="n">
        <v>6.07</v>
      </c>
      <c r="R659" s="0" t="n">
        <v>41.95</v>
      </c>
      <c r="S659" s="0" t="n">
        <v>15.9</v>
      </c>
      <c r="T659" s="0" t="n">
        <v>2.7</v>
      </c>
    </row>
    <row r="660" customFormat="false" ht="15.6" hidden="false" customHeight="false" outlineLevel="0" collapsed="false">
      <c r="A660" s="0" t="n">
        <v>2280</v>
      </c>
      <c r="B660" s="0" t="n">
        <v>0.912</v>
      </c>
      <c r="C660" s="0" t="n">
        <v>2495.55353901996</v>
      </c>
      <c r="D660" s="0" t="n">
        <v>7237.1052631579</v>
      </c>
      <c r="E660" s="0" t="n">
        <v>16500.6</v>
      </c>
      <c r="F660" s="0" t="n">
        <v>0.73336</v>
      </c>
      <c r="G660" s="0" t="n">
        <v>37</v>
      </c>
      <c r="I660" s="0" t="n">
        <v>4828</v>
      </c>
      <c r="J660" s="0" t="n">
        <v>4811</v>
      </c>
      <c r="K660" s="0" t="n">
        <v>7.36</v>
      </c>
      <c r="L660" s="0" t="n">
        <v>661</v>
      </c>
      <c r="M660" s="0" t="n">
        <v>1983</v>
      </c>
      <c r="N660" s="0" t="n">
        <v>6080</v>
      </c>
      <c r="P660" s="0" t="n">
        <v>0.8</v>
      </c>
      <c r="Q660" s="0" t="n">
        <v>6.55</v>
      </c>
      <c r="R660" s="0" t="n">
        <v>43.7</v>
      </c>
      <c r="S660" s="0" t="n">
        <v>12.8</v>
      </c>
      <c r="T660" s="0" t="n">
        <v>2.2</v>
      </c>
    </row>
    <row r="661" customFormat="false" ht="15.6" hidden="false" customHeight="false" outlineLevel="0" collapsed="false">
      <c r="A661" s="0" t="n">
        <v>2280</v>
      </c>
      <c r="B661" s="0" t="n">
        <v>0.912</v>
      </c>
      <c r="C661" s="0" t="n">
        <v>2504.53720508167</v>
      </c>
      <c r="D661" s="0" t="n">
        <v>7263.15789473684</v>
      </c>
      <c r="E661" s="0" t="n">
        <v>16560</v>
      </c>
      <c r="F661" s="0" t="n">
        <v>0.736</v>
      </c>
      <c r="G661" s="0" t="n">
        <v>37</v>
      </c>
      <c r="I661" s="0" t="n">
        <v>4747</v>
      </c>
      <c r="J661" s="0" t="n">
        <v>4748</v>
      </c>
      <c r="K661" s="0" t="n">
        <v>7.34</v>
      </c>
      <c r="L661" s="0" t="n">
        <v>684</v>
      </c>
      <c r="M661" s="0" t="n">
        <v>2052</v>
      </c>
      <c r="N661" s="0" t="n">
        <v>5950</v>
      </c>
      <c r="P661" s="0" t="n">
        <v>0.6</v>
      </c>
      <c r="Q661" s="0" t="n">
        <v>6.75</v>
      </c>
      <c r="R661" s="0" t="n">
        <v>42.92</v>
      </c>
      <c r="S661" s="0" t="n">
        <v>15.1</v>
      </c>
      <c r="T661" s="0" t="n">
        <v>2.2</v>
      </c>
    </row>
    <row r="662" customFormat="false" ht="15.6" hidden="false" customHeight="false" outlineLevel="0" collapsed="false">
      <c r="A662" s="0" t="n">
        <v>2280</v>
      </c>
      <c r="B662" s="0" t="n">
        <v>0.912</v>
      </c>
      <c r="C662" s="0" t="n">
        <v>2648.27586206897</v>
      </c>
      <c r="D662" s="0" t="n">
        <v>7680</v>
      </c>
      <c r="E662" s="0" t="n">
        <v>17510.4</v>
      </c>
      <c r="F662" s="0" t="n">
        <v>0.77824</v>
      </c>
      <c r="G662" s="0" t="n">
        <v>37</v>
      </c>
      <c r="I662" s="0" t="n">
        <v>4844</v>
      </c>
      <c r="J662" s="0" t="n">
        <v>4712</v>
      </c>
      <c r="K662" s="0" t="n">
        <v>7.43</v>
      </c>
      <c r="L662" s="0" t="n">
        <v>705</v>
      </c>
      <c r="M662" s="0" t="n">
        <v>2115</v>
      </c>
      <c r="N662" s="0" t="n">
        <v>5450</v>
      </c>
      <c r="P662" s="0" t="n">
        <v>0.9</v>
      </c>
      <c r="Q662" s="0" t="n">
        <v>6.7</v>
      </c>
      <c r="R662" s="0" t="n">
        <v>40.75</v>
      </c>
      <c r="S662" s="0" t="n">
        <v>10.7</v>
      </c>
      <c r="T662" s="0" t="n">
        <v>1.9</v>
      </c>
    </row>
    <row r="663" customFormat="false" ht="15.6" hidden="false" customHeight="false" outlineLevel="0" collapsed="false">
      <c r="A663" s="0" t="n">
        <v>2280</v>
      </c>
      <c r="B663" s="0" t="n">
        <v>0.912</v>
      </c>
      <c r="C663" s="0" t="n">
        <v>2554.3557168784</v>
      </c>
      <c r="D663" s="0" t="n">
        <v>7407.63157894737</v>
      </c>
      <c r="E663" s="0" t="n">
        <v>16889.4</v>
      </c>
      <c r="F663" s="0" t="n">
        <v>0.75064</v>
      </c>
      <c r="G663" s="0" t="n">
        <v>37</v>
      </c>
      <c r="I663" s="0" t="n">
        <v>4707</v>
      </c>
      <c r="J663" s="0" t="n">
        <v>4595</v>
      </c>
      <c r="K663" s="0" t="n">
        <v>7.16</v>
      </c>
      <c r="L663" s="0" t="n">
        <v>733</v>
      </c>
      <c r="M663" s="0" t="n">
        <v>2199</v>
      </c>
      <c r="N663" s="0" t="n">
        <v>5280</v>
      </c>
      <c r="P663" s="0" t="n">
        <v>1.1</v>
      </c>
      <c r="Q663" s="0" t="n">
        <v>5.85</v>
      </c>
      <c r="R663" s="0" t="n">
        <v>40.14</v>
      </c>
      <c r="S663" s="0" t="n">
        <v>10.7</v>
      </c>
      <c r="T663" s="0" t="n">
        <v>1.4</v>
      </c>
    </row>
    <row r="664" customFormat="false" ht="15.6" hidden="false" customHeight="false" outlineLevel="0" collapsed="false">
      <c r="A664" s="0" t="n">
        <v>2280</v>
      </c>
      <c r="B664" s="0" t="n">
        <v>0.912</v>
      </c>
      <c r="C664" s="0" t="n">
        <v>2565.24500907441</v>
      </c>
      <c r="D664" s="0" t="n">
        <v>7439.21052631579</v>
      </c>
      <c r="E664" s="0" t="n">
        <v>16961.4</v>
      </c>
      <c r="F664" s="0" t="n">
        <v>0.75384</v>
      </c>
      <c r="G664" s="0" t="n">
        <v>37</v>
      </c>
      <c r="I664" s="0" t="n">
        <v>4747</v>
      </c>
      <c r="J664" s="0" t="n">
        <v>4826</v>
      </c>
      <c r="K664" s="0" t="n">
        <v>7.46</v>
      </c>
      <c r="L664" s="0" t="n">
        <v>658</v>
      </c>
      <c r="M664" s="0" t="n">
        <v>1974</v>
      </c>
      <c r="N664" s="0" t="n">
        <v>5260</v>
      </c>
      <c r="P664" s="0" t="n">
        <v>0.8</v>
      </c>
      <c r="Q664" s="0" t="n">
        <v>5.15</v>
      </c>
      <c r="R664" s="0" t="n">
        <v>37.85</v>
      </c>
      <c r="S664" s="0" t="n">
        <v>6.7</v>
      </c>
      <c r="T664" s="0" t="n">
        <v>1.5</v>
      </c>
    </row>
    <row r="665" customFormat="false" ht="15.6" hidden="false" customHeight="false" outlineLevel="0" collapsed="false">
      <c r="A665" s="0" t="n">
        <v>2280</v>
      </c>
      <c r="B665" s="0" t="n">
        <v>0.912</v>
      </c>
      <c r="C665" s="0" t="n">
        <v>2733.48457350272</v>
      </c>
      <c r="D665" s="0" t="n">
        <v>7927.10526315789</v>
      </c>
      <c r="E665" s="0" t="n">
        <v>18073.8</v>
      </c>
      <c r="F665" s="0" t="n">
        <v>0.80328</v>
      </c>
      <c r="G665" s="0" t="n">
        <v>37</v>
      </c>
      <c r="I665" s="0" t="n">
        <v>4695</v>
      </c>
      <c r="J665" s="0" t="n">
        <v>4766</v>
      </c>
      <c r="K665" s="0" t="n">
        <v>7.35</v>
      </c>
      <c r="L665" s="0" t="n">
        <v>676</v>
      </c>
      <c r="M665" s="0" t="n">
        <v>2028</v>
      </c>
      <c r="N665" s="0" t="n">
        <v>5440</v>
      </c>
      <c r="P665" s="0" t="n">
        <v>1.5</v>
      </c>
      <c r="Q665" s="0" t="n">
        <v>5.85</v>
      </c>
      <c r="R665" s="0" t="n">
        <v>39.81</v>
      </c>
      <c r="S665" s="0" t="n">
        <v>10.7</v>
      </c>
      <c r="T665" s="0" t="n">
        <v>1.7</v>
      </c>
    </row>
    <row r="666" customFormat="false" ht="15.6" hidden="false" customHeight="false" outlineLevel="0" collapsed="false">
      <c r="A666" s="0" t="n">
        <v>2280</v>
      </c>
      <c r="B666" s="0" t="n">
        <v>0.912</v>
      </c>
      <c r="C666" s="0" t="n">
        <v>2990.19963702359</v>
      </c>
      <c r="D666" s="0" t="n">
        <v>8671.57894736842</v>
      </c>
      <c r="E666" s="0" t="n">
        <v>19771.2</v>
      </c>
      <c r="F666" s="0" t="n">
        <v>0.87872</v>
      </c>
      <c r="G666" s="0" t="n">
        <v>37</v>
      </c>
      <c r="I666" s="0" t="n">
        <v>4883</v>
      </c>
      <c r="J666" s="0" t="n">
        <v>4905</v>
      </c>
      <c r="K666" s="0" t="n">
        <v>7.3</v>
      </c>
      <c r="L666" s="0" t="n">
        <v>708</v>
      </c>
      <c r="M666" s="0" t="n">
        <v>2124</v>
      </c>
      <c r="N666" s="0" t="n">
        <v>5700</v>
      </c>
      <c r="P666" s="0" t="n">
        <v>0.7</v>
      </c>
      <c r="Q666" s="0" t="n">
        <v>5.95</v>
      </c>
      <c r="R666" s="0" t="n">
        <v>39.38</v>
      </c>
      <c r="S666" s="0" t="n">
        <v>10</v>
      </c>
      <c r="T666" s="0" t="n">
        <v>1.4</v>
      </c>
    </row>
    <row r="667" customFormat="false" ht="15.6" hidden="false" customHeight="false" outlineLevel="0" collapsed="false">
      <c r="A667" s="0" t="n">
        <v>2280</v>
      </c>
      <c r="B667" s="0" t="n">
        <v>0.912</v>
      </c>
      <c r="C667" s="0" t="n">
        <v>2713.06715063521</v>
      </c>
      <c r="D667" s="0" t="n">
        <v>7867.89473684211</v>
      </c>
      <c r="E667" s="0" t="n">
        <v>17938.8</v>
      </c>
      <c r="F667" s="0" t="n">
        <v>0.79728</v>
      </c>
      <c r="G667" s="0" t="n">
        <v>37</v>
      </c>
      <c r="I667" s="0" t="n">
        <v>4625</v>
      </c>
      <c r="J667" s="0" t="n">
        <v>4632</v>
      </c>
      <c r="K667" s="0" t="n">
        <v>7.25</v>
      </c>
      <c r="L667" s="0" t="n">
        <v>708</v>
      </c>
      <c r="M667" s="0" t="n">
        <v>2124</v>
      </c>
      <c r="N667" s="0" t="n">
        <v>5530</v>
      </c>
      <c r="P667" s="0" t="n">
        <v>1</v>
      </c>
      <c r="Q667" s="0" t="n">
        <v>5.97</v>
      </c>
      <c r="R667" s="0" t="n">
        <v>40.45</v>
      </c>
      <c r="S667" s="0" t="n">
        <v>7.3</v>
      </c>
      <c r="T667" s="0" t="n">
        <v>1.6</v>
      </c>
    </row>
    <row r="668" customFormat="false" ht="15.6" hidden="false" customHeight="false" outlineLevel="0" collapsed="false">
      <c r="A668" s="0" t="n">
        <v>2280</v>
      </c>
      <c r="B668" s="0" t="n">
        <v>0.912</v>
      </c>
      <c r="C668" s="0" t="n">
        <v>2680.67150635209</v>
      </c>
      <c r="D668" s="0" t="n">
        <v>7773.94736842105</v>
      </c>
      <c r="E668" s="0" t="n">
        <v>17724.6</v>
      </c>
      <c r="F668" s="0" t="n">
        <v>0.78776</v>
      </c>
      <c r="G668" s="0" t="n">
        <v>37</v>
      </c>
      <c r="I668" s="0" t="n">
        <v>4831</v>
      </c>
      <c r="J668" s="0" t="n">
        <v>4867</v>
      </c>
      <c r="K668" s="0" t="n">
        <v>7.59</v>
      </c>
      <c r="L668" s="0" t="n">
        <v>697</v>
      </c>
      <c r="M668" s="0" t="n">
        <v>2091</v>
      </c>
      <c r="N668" s="0" t="n">
        <v>5530</v>
      </c>
      <c r="P668" s="0" t="n">
        <v>0.8</v>
      </c>
      <c r="Q668" s="0" t="n">
        <v>6.45</v>
      </c>
      <c r="R668" s="0" t="n">
        <v>39.82</v>
      </c>
      <c r="S668" s="0" t="n">
        <v>9.2</v>
      </c>
      <c r="T668" s="0" t="n">
        <v>0.6</v>
      </c>
    </row>
    <row r="669" customFormat="false" ht="15.6" hidden="false" customHeight="false" outlineLevel="0" collapsed="false">
      <c r="A669" s="0" t="n">
        <v>2400</v>
      </c>
      <c r="B669" s="0" t="n">
        <v>0.96</v>
      </c>
      <c r="C669" s="0" t="n">
        <v>2924.41379310345</v>
      </c>
      <c r="D669" s="0" t="n">
        <v>8480.8</v>
      </c>
      <c r="E669" s="0" t="n">
        <v>20353.92</v>
      </c>
      <c r="F669" s="0" t="n">
        <v>0.904618666666666</v>
      </c>
      <c r="G669" s="0" t="n">
        <v>37</v>
      </c>
      <c r="I669" s="0" t="n">
        <v>4637</v>
      </c>
      <c r="J669" s="0" t="n">
        <v>4608</v>
      </c>
      <c r="K669" s="0" t="n">
        <v>7.42</v>
      </c>
      <c r="L669" s="0" t="n">
        <v>693</v>
      </c>
      <c r="M669" s="0" t="n">
        <v>2079</v>
      </c>
      <c r="N669" s="0" t="n">
        <v>5630</v>
      </c>
      <c r="P669" s="0" t="n">
        <v>1.4</v>
      </c>
      <c r="Q669" s="0" t="n">
        <v>5.84</v>
      </c>
      <c r="R669" s="0" t="n">
        <v>40.3</v>
      </c>
      <c r="S669" s="0" t="n">
        <v>16.4</v>
      </c>
      <c r="T669" s="0" t="n">
        <v>1.2</v>
      </c>
    </row>
    <row r="670" customFormat="false" ht="15.6" hidden="false" customHeight="false" outlineLevel="0" collapsed="false">
      <c r="A670" s="0" t="n">
        <v>2400</v>
      </c>
      <c r="B670" s="0" t="n">
        <v>0.96</v>
      </c>
      <c r="C670" s="0" t="n">
        <v>2830.06896551724</v>
      </c>
      <c r="D670" s="0" t="n">
        <v>8207.2</v>
      </c>
      <c r="E670" s="0" t="n">
        <v>19697.28</v>
      </c>
      <c r="F670" s="0" t="n">
        <v>0.875434666666667</v>
      </c>
      <c r="G670" s="0" t="n">
        <v>37</v>
      </c>
      <c r="I670" s="0" t="n">
        <v>4991</v>
      </c>
      <c r="J670" s="0" t="n">
        <v>4942</v>
      </c>
      <c r="K670" s="0" t="n">
        <v>7.21</v>
      </c>
      <c r="L670" s="0" t="n">
        <v>741</v>
      </c>
      <c r="M670" s="0" t="n">
        <v>2223</v>
      </c>
      <c r="N670" s="0" t="n">
        <v>6020</v>
      </c>
      <c r="P670" s="0" t="n">
        <v>1.8</v>
      </c>
      <c r="Q670" s="0" t="n">
        <v>6.84</v>
      </c>
      <c r="R670" s="0" t="n">
        <v>39.92</v>
      </c>
      <c r="S670" s="0" t="n">
        <v>11.3</v>
      </c>
      <c r="T670" s="0" t="n">
        <v>1.5</v>
      </c>
    </row>
    <row r="671" customFormat="false" ht="15.6" hidden="false" customHeight="false" outlineLevel="0" collapsed="false">
      <c r="A671" s="0" t="n">
        <v>2400</v>
      </c>
      <c r="B671" s="0" t="n">
        <v>0.96</v>
      </c>
      <c r="C671" s="0" t="n">
        <v>2683.58620689655</v>
      </c>
      <c r="D671" s="0" t="n">
        <v>7782.4</v>
      </c>
      <c r="E671" s="0" t="n">
        <v>18677.76</v>
      </c>
      <c r="F671" s="0" t="n">
        <v>0.830122666666667</v>
      </c>
      <c r="G671" s="0" t="n">
        <v>37</v>
      </c>
      <c r="I671" s="0" t="n">
        <v>4680</v>
      </c>
      <c r="J671" s="0" t="n">
        <v>4729</v>
      </c>
      <c r="K671" s="0" t="n">
        <v>7.4</v>
      </c>
      <c r="L671" s="0" t="n">
        <v>736</v>
      </c>
      <c r="M671" s="0" t="n">
        <v>2208</v>
      </c>
      <c r="N671" s="0" t="n">
        <v>5930</v>
      </c>
      <c r="P671" s="0" t="n">
        <v>1.4</v>
      </c>
      <c r="Q671" s="0" t="n">
        <v>4.63</v>
      </c>
      <c r="R671" s="0" t="n">
        <v>40.36</v>
      </c>
      <c r="S671" s="0" t="n">
        <v>9.9</v>
      </c>
      <c r="T671" s="0" t="n">
        <v>1.6</v>
      </c>
    </row>
    <row r="672" customFormat="false" ht="15.6" hidden="false" customHeight="false" outlineLevel="0" collapsed="false">
      <c r="A672" s="0" t="n">
        <v>2400</v>
      </c>
      <c r="B672" s="0" t="n">
        <v>0.96</v>
      </c>
      <c r="C672" s="0" t="n">
        <v>2593.37931034483</v>
      </c>
      <c r="D672" s="0" t="n">
        <v>7520.8</v>
      </c>
      <c r="E672" s="0" t="n">
        <v>18049.92</v>
      </c>
      <c r="F672" s="0" t="n">
        <v>0.802218666666667</v>
      </c>
      <c r="G672" s="0" t="n">
        <v>37</v>
      </c>
      <c r="I672" s="0" t="n">
        <v>4840</v>
      </c>
      <c r="J672" s="0" t="n">
        <v>4894</v>
      </c>
      <c r="K672" s="0" t="n">
        <v>7.75</v>
      </c>
      <c r="L672" s="0" t="n">
        <v>711</v>
      </c>
      <c r="M672" s="0" t="n">
        <v>2133</v>
      </c>
      <c r="N672" s="0" t="n">
        <v>5550</v>
      </c>
      <c r="P672" s="0" t="n">
        <v>1.3</v>
      </c>
      <c r="Q672" s="0" t="n">
        <v>4.67</v>
      </c>
      <c r="R672" s="0" t="n">
        <v>36.82</v>
      </c>
      <c r="S672" s="0" t="n">
        <v>7</v>
      </c>
      <c r="T672" s="0" t="n">
        <v>1.5</v>
      </c>
    </row>
    <row r="673" customFormat="false" ht="15.6" hidden="false" customHeight="false" outlineLevel="0" collapsed="false">
      <c r="A673" s="0" t="n">
        <v>2400</v>
      </c>
      <c r="B673" s="0" t="n">
        <v>0.96</v>
      </c>
      <c r="C673" s="0" t="n">
        <v>2233.65517241379</v>
      </c>
      <c r="D673" s="0" t="n">
        <v>6477.6</v>
      </c>
      <c r="E673" s="0" t="n">
        <v>15546.24</v>
      </c>
      <c r="F673" s="0" t="n">
        <v>0.690944</v>
      </c>
      <c r="G673" s="0" t="n">
        <v>37</v>
      </c>
      <c r="I673" s="0" t="n">
        <v>4814</v>
      </c>
      <c r="J673" s="0" t="n">
        <v>4778</v>
      </c>
      <c r="K673" s="0" t="n">
        <v>7.45</v>
      </c>
      <c r="L673" s="0" t="n">
        <v>634</v>
      </c>
      <c r="M673" s="0" t="n">
        <v>1902</v>
      </c>
      <c r="N673" s="0" t="n">
        <v>5940</v>
      </c>
      <c r="P673" s="0" t="n">
        <v>1.6</v>
      </c>
      <c r="Q673" s="0" t="n">
        <v>4.49</v>
      </c>
      <c r="R673" s="0" t="n">
        <v>38.18</v>
      </c>
      <c r="S673" s="0" t="n">
        <v>15.2</v>
      </c>
      <c r="T673" s="0" t="n">
        <v>1</v>
      </c>
    </row>
    <row r="674" customFormat="false" ht="15.6" hidden="false" customHeight="false" outlineLevel="0" collapsed="false">
      <c r="A674" s="0" t="n">
        <v>2400</v>
      </c>
      <c r="B674" s="0" t="n">
        <v>0.96</v>
      </c>
      <c r="C674" s="0" t="n">
        <v>2468.68965517241</v>
      </c>
      <c r="D674" s="0" t="n">
        <v>7159.2</v>
      </c>
      <c r="E674" s="0" t="n">
        <v>17182.08</v>
      </c>
      <c r="F674" s="0" t="n">
        <v>0.763648</v>
      </c>
      <c r="G674" s="0" t="n">
        <v>37</v>
      </c>
      <c r="I674" s="0" t="n">
        <v>4807</v>
      </c>
      <c r="J674" s="0" t="n">
        <v>4768</v>
      </c>
      <c r="K674" s="0" t="n">
        <v>7.26</v>
      </c>
      <c r="L674" s="0" t="n">
        <v>642</v>
      </c>
      <c r="M674" s="0" t="n">
        <v>1926</v>
      </c>
      <c r="N674" s="0" t="n">
        <v>5980</v>
      </c>
      <c r="P674" s="0" t="n">
        <v>6</v>
      </c>
      <c r="Q674" s="0" t="n">
        <v>5.24</v>
      </c>
      <c r="R674" s="0" t="n">
        <v>39.8</v>
      </c>
      <c r="S674" s="0" t="n">
        <v>9.9</v>
      </c>
      <c r="T674" s="0" t="n">
        <v>1.8</v>
      </c>
    </row>
    <row r="675" customFormat="false" ht="15.6" hidden="false" customHeight="false" outlineLevel="0" collapsed="false">
      <c r="A675" s="0" t="n">
        <v>2400</v>
      </c>
      <c r="B675" s="0" t="n">
        <v>0.96</v>
      </c>
      <c r="C675" s="0" t="n">
        <v>2983.72413793103</v>
      </c>
      <c r="D675" s="0" t="n">
        <v>8652.8</v>
      </c>
      <c r="E675" s="0" t="n">
        <v>20766.72</v>
      </c>
      <c r="F675" s="0" t="n">
        <v>0.922965333333334</v>
      </c>
      <c r="G675" s="0" t="n">
        <v>37</v>
      </c>
      <c r="I675" s="0" t="n">
        <v>4706</v>
      </c>
      <c r="J675" s="0" t="n">
        <v>4655</v>
      </c>
      <c r="K675" s="0" t="n">
        <v>7.46</v>
      </c>
      <c r="L675" s="0" t="n">
        <v>612</v>
      </c>
      <c r="M675" s="0" t="n">
        <v>1836</v>
      </c>
      <c r="N675" s="0" t="n">
        <v>6030</v>
      </c>
      <c r="P675" s="0" t="n">
        <v>3</v>
      </c>
      <c r="Q675" s="0" t="n">
        <v>4.05</v>
      </c>
      <c r="R675" s="0" t="n">
        <v>38.22</v>
      </c>
      <c r="S675" s="0" t="n">
        <v>9.8</v>
      </c>
      <c r="T675" s="0" t="n">
        <v>1.8</v>
      </c>
    </row>
    <row r="676" customFormat="false" ht="15.6" hidden="false" customHeight="false" outlineLevel="0" collapsed="false">
      <c r="A676" s="0" t="n">
        <v>2400</v>
      </c>
      <c r="B676" s="0" t="n">
        <v>0.96</v>
      </c>
      <c r="C676" s="0" t="n">
        <v>2541.51724137931</v>
      </c>
      <c r="D676" s="0" t="n">
        <v>7370.4</v>
      </c>
      <c r="E676" s="0" t="n">
        <v>17688.96</v>
      </c>
      <c r="F676" s="0" t="n">
        <v>0.786176</v>
      </c>
      <c r="G676" s="0" t="n">
        <v>37</v>
      </c>
      <c r="I676" s="0" t="n">
        <v>4846</v>
      </c>
      <c r="J676" s="0" t="n">
        <v>4813</v>
      </c>
      <c r="K676" s="0" t="n">
        <v>7.18</v>
      </c>
      <c r="L676" s="0" t="n">
        <v>617</v>
      </c>
      <c r="M676" s="0" t="n">
        <v>1851</v>
      </c>
      <c r="N676" s="0" t="n">
        <v>6010</v>
      </c>
      <c r="P676" s="0" t="n">
        <v>2.1</v>
      </c>
      <c r="Q676" s="0" t="n">
        <v>5.27</v>
      </c>
      <c r="R676" s="0" t="n">
        <v>36.62</v>
      </c>
      <c r="S676" s="0" t="n">
        <v>10.1</v>
      </c>
      <c r="T676" s="0" t="n">
        <v>1.5</v>
      </c>
    </row>
    <row r="677" customFormat="false" ht="15.6" hidden="false" customHeight="false" outlineLevel="0" collapsed="false">
      <c r="A677" s="0" t="n">
        <v>2400</v>
      </c>
      <c r="B677" s="0" t="n">
        <v>0.96</v>
      </c>
      <c r="C677" s="0" t="n">
        <v>2853.24137931034</v>
      </c>
      <c r="D677" s="0" t="n">
        <v>8274.4</v>
      </c>
      <c r="E677" s="0" t="n">
        <v>19858.56</v>
      </c>
      <c r="F677" s="0" t="n">
        <v>0.882602666666667</v>
      </c>
      <c r="G677" s="0" t="n">
        <v>37</v>
      </c>
      <c r="I677" s="0" t="n">
        <v>4739</v>
      </c>
      <c r="J677" s="0" t="n">
        <v>4793</v>
      </c>
      <c r="K677" s="0" t="n">
        <v>7.48</v>
      </c>
      <c r="L677" s="0" t="n">
        <v>608</v>
      </c>
      <c r="M677" s="0" t="n">
        <v>1824</v>
      </c>
      <c r="N677" s="0" t="n">
        <v>6200</v>
      </c>
      <c r="P677" s="0" t="n">
        <v>1.2</v>
      </c>
      <c r="Q677" s="0" t="n">
        <v>3.98</v>
      </c>
      <c r="R677" s="0" t="n">
        <v>38.33</v>
      </c>
      <c r="S677" s="0" t="n">
        <v>14.1</v>
      </c>
      <c r="T677" s="0" t="n">
        <v>1.2</v>
      </c>
    </row>
    <row r="678" customFormat="false" ht="15.6" hidden="false" customHeight="false" outlineLevel="0" collapsed="false">
      <c r="A678" s="0" t="n">
        <v>2400</v>
      </c>
      <c r="B678" s="0" t="n">
        <v>0.96</v>
      </c>
      <c r="C678" s="0" t="n">
        <v>2519.44827586207</v>
      </c>
      <c r="D678" s="0" t="n">
        <v>7306.4</v>
      </c>
      <c r="E678" s="0" t="n">
        <v>17535.36</v>
      </c>
      <c r="F678" s="0" t="n">
        <v>0.779349333333333</v>
      </c>
      <c r="G678" s="0" t="n">
        <v>37</v>
      </c>
      <c r="I678" s="0" t="n">
        <v>4852</v>
      </c>
      <c r="J678" s="0" t="n">
        <v>4905</v>
      </c>
      <c r="K678" s="0" t="n">
        <v>7.51</v>
      </c>
      <c r="L678" s="0" t="n">
        <v>620</v>
      </c>
      <c r="M678" s="0" t="n">
        <v>1860</v>
      </c>
      <c r="N678" s="0" t="n">
        <v>5780</v>
      </c>
      <c r="P678" s="0" t="n">
        <v>1.8</v>
      </c>
      <c r="Q678" s="0" t="n">
        <v>5.06</v>
      </c>
      <c r="R678" s="0" t="n">
        <v>38.04</v>
      </c>
      <c r="S678" s="0" t="n">
        <v>8.9</v>
      </c>
      <c r="T678" s="0" t="n">
        <v>1.2</v>
      </c>
    </row>
    <row r="679" customFormat="false" ht="15.6" hidden="false" customHeight="false" outlineLevel="0" collapsed="false">
      <c r="A679" s="0" t="n">
        <v>2400</v>
      </c>
      <c r="B679" s="0" t="n">
        <v>0.96</v>
      </c>
      <c r="C679" s="0" t="n">
        <v>2672.8275862069</v>
      </c>
      <c r="D679" s="0" t="n">
        <v>7751.2</v>
      </c>
      <c r="E679" s="0" t="n">
        <v>18602.88</v>
      </c>
      <c r="F679" s="0" t="n">
        <v>0.826794666666667</v>
      </c>
      <c r="G679" s="0" t="n">
        <v>37</v>
      </c>
      <c r="I679" s="0" t="n">
        <v>4872</v>
      </c>
      <c r="J679" s="0" t="n">
        <v>4890</v>
      </c>
      <c r="K679" s="0" t="n">
        <v>7.48</v>
      </c>
      <c r="L679" s="0" t="n">
        <v>610</v>
      </c>
      <c r="M679" s="0" t="n">
        <v>1830</v>
      </c>
      <c r="N679" s="0" t="n">
        <v>5930</v>
      </c>
      <c r="P679" s="0" t="n">
        <v>1.5</v>
      </c>
      <c r="Q679" s="0" t="n">
        <v>5.45</v>
      </c>
      <c r="R679" s="0" t="n">
        <v>38.98</v>
      </c>
      <c r="S679" s="0" t="n">
        <v>8.3</v>
      </c>
      <c r="T679" s="0" t="n">
        <v>1.2</v>
      </c>
    </row>
    <row r="680" customFormat="false" ht="15.6" hidden="false" customHeight="false" outlineLevel="0" collapsed="false">
      <c r="A680" s="0" t="n">
        <v>2400</v>
      </c>
      <c r="B680" s="0" t="n">
        <v>0.96</v>
      </c>
      <c r="C680" s="0" t="n">
        <v>2629.79310344828</v>
      </c>
      <c r="D680" s="0" t="n">
        <v>7626.4</v>
      </c>
      <c r="E680" s="0" t="n">
        <v>18303.36</v>
      </c>
      <c r="F680" s="0" t="n">
        <v>0.813482666666667</v>
      </c>
      <c r="G680" s="0" t="n">
        <v>37</v>
      </c>
      <c r="I680" s="0" t="n">
        <v>4769</v>
      </c>
      <c r="J680" s="0" t="n">
        <v>4754</v>
      </c>
      <c r="K680" s="0" t="n">
        <v>7.32</v>
      </c>
      <c r="L680" s="0" t="n">
        <v>641</v>
      </c>
      <c r="M680" s="0" t="n">
        <v>1923</v>
      </c>
      <c r="N680" s="0" t="n">
        <v>6130</v>
      </c>
      <c r="P680" s="0" t="n">
        <v>1.2</v>
      </c>
      <c r="Q680" s="0" t="n">
        <v>4.46</v>
      </c>
      <c r="R680" s="0" t="n">
        <v>37.62</v>
      </c>
      <c r="S680" s="0" t="n">
        <v>6.2</v>
      </c>
      <c r="T680" s="0" t="n">
        <v>1.2</v>
      </c>
    </row>
    <row r="681" customFormat="false" ht="15.6" hidden="false" customHeight="false" outlineLevel="0" collapsed="false">
      <c r="A681" s="0" t="n">
        <v>2400</v>
      </c>
      <c r="B681" s="0" t="n">
        <v>0.96</v>
      </c>
      <c r="C681" s="0" t="n">
        <v>2885.51724137931</v>
      </c>
      <c r="D681" s="0" t="n">
        <v>8368</v>
      </c>
      <c r="E681" s="0" t="n">
        <v>20083.2</v>
      </c>
      <c r="F681" s="0" t="n">
        <v>0.892586666666667</v>
      </c>
      <c r="G681" s="0" t="n">
        <v>37</v>
      </c>
      <c r="I681" s="0" t="n">
        <v>4830</v>
      </c>
      <c r="J681" s="0" t="n">
        <v>4807</v>
      </c>
      <c r="K681" s="0" t="n">
        <v>7.46</v>
      </c>
      <c r="L681" s="0" t="n">
        <v>623</v>
      </c>
      <c r="M681" s="0" t="n">
        <v>1869</v>
      </c>
      <c r="N681" s="0" t="n">
        <v>6090</v>
      </c>
      <c r="P681" s="0" t="n">
        <v>1.5</v>
      </c>
      <c r="Q681" s="0" t="n">
        <v>5.06</v>
      </c>
      <c r="R681" s="0" t="n">
        <v>37.6</v>
      </c>
      <c r="S681" s="0" t="n">
        <v>12.3</v>
      </c>
      <c r="T681" s="0" t="n">
        <v>1.6</v>
      </c>
    </row>
    <row r="682" customFormat="false" ht="15.6" hidden="false" customHeight="false" outlineLevel="0" collapsed="false">
      <c r="A682" s="0" t="n">
        <v>2400</v>
      </c>
      <c r="B682" s="0" t="n">
        <v>0.96</v>
      </c>
      <c r="C682" s="0" t="n">
        <v>2448</v>
      </c>
      <c r="D682" s="0" t="n">
        <v>7099.2</v>
      </c>
      <c r="E682" s="0" t="n">
        <v>17038.08</v>
      </c>
      <c r="F682" s="0" t="n">
        <v>0.757248</v>
      </c>
      <c r="G682" s="0" t="n">
        <v>37</v>
      </c>
      <c r="I682" s="0" t="n">
        <v>4774</v>
      </c>
      <c r="J682" s="0" t="n">
        <v>4802</v>
      </c>
      <c r="K682" s="0" t="n">
        <v>7.48</v>
      </c>
      <c r="L682" s="0" t="n">
        <v>604</v>
      </c>
      <c r="M682" s="0" t="n">
        <v>1812</v>
      </c>
      <c r="N682" s="0" t="n">
        <v>6160</v>
      </c>
      <c r="P682" s="0" t="n">
        <v>1.1</v>
      </c>
      <c r="Q682" s="0" t="n">
        <v>4.75</v>
      </c>
      <c r="R682" s="0" t="n">
        <v>38.9</v>
      </c>
      <c r="S682" s="0" t="n">
        <v>12.3</v>
      </c>
      <c r="T682" s="0" t="n">
        <v>1.9</v>
      </c>
    </row>
    <row r="683" customFormat="false" ht="15.6" hidden="false" customHeight="false" outlineLevel="0" collapsed="false">
      <c r="A683" s="0" t="n">
        <v>2400</v>
      </c>
      <c r="B683" s="0" t="n">
        <v>0.96</v>
      </c>
      <c r="C683" s="0" t="n">
        <v>2616.27586206897</v>
      </c>
      <c r="D683" s="0" t="n">
        <v>7587.2</v>
      </c>
      <c r="E683" s="0" t="n">
        <v>18209.28</v>
      </c>
      <c r="F683" s="0" t="n">
        <v>0.809301333333333</v>
      </c>
      <c r="G683" s="0" t="n">
        <v>37</v>
      </c>
      <c r="I683" s="0" t="n">
        <v>4759</v>
      </c>
      <c r="J683" s="0" t="n">
        <v>4737</v>
      </c>
      <c r="K683" s="0" t="n">
        <v>7.34</v>
      </c>
      <c r="L683" s="0" t="n">
        <v>590</v>
      </c>
      <c r="M683" s="0" t="n">
        <v>1770</v>
      </c>
      <c r="N683" s="0" t="n">
        <v>5990</v>
      </c>
      <c r="P683" s="0" t="n">
        <v>0.8</v>
      </c>
    </row>
    <row r="684" customFormat="false" ht="15.6" hidden="false" customHeight="false" outlineLevel="0" collapsed="false">
      <c r="A684" s="0" t="n">
        <v>2400</v>
      </c>
      <c r="B684" s="0" t="n">
        <v>0.96</v>
      </c>
      <c r="C684" s="0" t="n">
        <v>2618.48275862069</v>
      </c>
      <c r="D684" s="0" t="n">
        <v>7593.6</v>
      </c>
      <c r="E684" s="0" t="n">
        <v>18224.64</v>
      </c>
      <c r="F684" s="0" t="n">
        <v>0.809984</v>
      </c>
      <c r="G684" s="0" t="n">
        <v>37</v>
      </c>
      <c r="I684" s="0" t="n">
        <v>4788</v>
      </c>
      <c r="J684" s="0" t="n">
        <v>4714</v>
      </c>
      <c r="K684" s="0" t="n">
        <v>7.29</v>
      </c>
      <c r="L684" s="0" t="n">
        <v>589</v>
      </c>
      <c r="M684" s="0" t="n">
        <v>1767</v>
      </c>
      <c r="N684" s="0" t="n">
        <v>5610</v>
      </c>
      <c r="P684" s="0" t="n">
        <v>1</v>
      </c>
    </row>
    <row r="685" customFormat="false" ht="15.6" hidden="false" customHeight="false" outlineLevel="0" collapsed="false">
      <c r="A685" s="0" t="n">
        <v>2400</v>
      </c>
      <c r="B685" s="0" t="n">
        <v>0.96</v>
      </c>
      <c r="C685" s="0" t="n">
        <v>2599.1724137931</v>
      </c>
      <c r="D685" s="0" t="n">
        <v>7537.6</v>
      </c>
      <c r="E685" s="0" t="n">
        <v>18090.24</v>
      </c>
      <c r="F685" s="0" t="n">
        <v>0.804010666666667</v>
      </c>
      <c r="G685" s="0" t="n">
        <v>37</v>
      </c>
      <c r="I685" s="0" t="n">
        <v>4829</v>
      </c>
      <c r="J685" s="0" t="n">
        <v>4790</v>
      </c>
      <c r="K685" s="0" t="n">
        <v>7.25</v>
      </c>
      <c r="L685" s="0" t="n">
        <v>549</v>
      </c>
      <c r="M685" s="0" t="n">
        <v>1647</v>
      </c>
      <c r="N685" s="0" t="n">
        <v>5620</v>
      </c>
      <c r="P685" s="0" t="n">
        <v>1.5</v>
      </c>
      <c r="Q685" s="0" t="n">
        <v>3.38</v>
      </c>
      <c r="R685" s="0" t="n">
        <v>36.94</v>
      </c>
      <c r="S685" s="0" t="n">
        <v>16.8</v>
      </c>
      <c r="T685" s="0" t="n">
        <v>1.4</v>
      </c>
    </row>
    <row r="686" customFormat="false" ht="15.6" hidden="false" customHeight="false" outlineLevel="0" collapsed="false">
      <c r="A686" s="0" t="n">
        <v>2400</v>
      </c>
      <c r="B686" s="0" t="n">
        <v>0.96</v>
      </c>
      <c r="C686" s="0" t="n">
        <v>2659.86206896552</v>
      </c>
      <c r="D686" s="0" t="n">
        <v>7713.6</v>
      </c>
      <c r="E686" s="0" t="n">
        <v>18512.64</v>
      </c>
      <c r="F686" s="0" t="n">
        <v>0.822784</v>
      </c>
      <c r="G686" s="0" t="n">
        <v>37</v>
      </c>
      <c r="I686" s="0" t="n">
        <v>4784</v>
      </c>
      <c r="J686" s="0" t="n">
        <v>4817</v>
      </c>
      <c r="K686" s="0" t="n">
        <v>7.43</v>
      </c>
      <c r="L686" s="0" t="n">
        <v>545</v>
      </c>
      <c r="M686" s="0" t="n">
        <v>1635</v>
      </c>
      <c r="N686" s="0" t="n">
        <v>5570</v>
      </c>
      <c r="P686" s="0" t="n">
        <v>1.2</v>
      </c>
    </row>
    <row r="687" customFormat="false" ht="15.6" hidden="false" customHeight="false" outlineLevel="0" collapsed="false">
      <c r="A687" s="0" t="n">
        <v>2400</v>
      </c>
      <c r="B687" s="0" t="n">
        <v>0.96</v>
      </c>
      <c r="C687" s="0" t="n">
        <v>2670.34482758621</v>
      </c>
      <c r="D687" s="0" t="n">
        <v>7744</v>
      </c>
      <c r="E687" s="0" t="n">
        <v>18585.6</v>
      </c>
      <c r="F687" s="0" t="n">
        <v>0.826026666666666</v>
      </c>
      <c r="G687" s="0" t="n">
        <v>37</v>
      </c>
      <c r="I687" s="0" t="n">
        <v>4697</v>
      </c>
      <c r="J687" s="0" t="n">
        <v>4721</v>
      </c>
      <c r="K687" s="0" t="n">
        <v>7.55</v>
      </c>
      <c r="L687" s="0" t="n">
        <v>580</v>
      </c>
      <c r="M687" s="0" t="n">
        <v>1740</v>
      </c>
      <c r="N687" s="0" t="n">
        <v>5640</v>
      </c>
      <c r="P687" s="0" t="n">
        <v>1</v>
      </c>
    </row>
    <row r="688" customFormat="false" ht="15.6" hidden="false" customHeight="false" outlineLevel="0" collapsed="false">
      <c r="A688" s="0" t="n">
        <v>2640</v>
      </c>
      <c r="B688" s="0" t="n">
        <v>1.056</v>
      </c>
      <c r="C688" s="0" t="n">
        <v>2778.43260188088</v>
      </c>
      <c r="D688" s="0" t="n">
        <v>8057.45454545455</v>
      </c>
      <c r="E688" s="0" t="n">
        <v>21271.68</v>
      </c>
      <c r="F688" s="0" t="n">
        <v>0.945408</v>
      </c>
      <c r="G688" s="0" t="n">
        <v>37</v>
      </c>
      <c r="I688" s="0" t="n">
        <v>4888</v>
      </c>
      <c r="J688" s="0" t="n">
        <v>4910</v>
      </c>
      <c r="K688" s="0" t="n">
        <v>7.12</v>
      </c>
      <c r="L688" s="0" t="n">
        <v>579</v>
      </c>
      <c r="M688" s="0" t="n">
        <v>1737</v>
      </c>
      <c r="N688" s="0" t="n">
        <v>5570</v>
      </c>
      <c r="P688" s="0" t="n">
        <v>1.4</v>
      </c>
    </row>
    <row r="689" customFormat="false" ht="15.6" hidden="false" customHeight="false" outlineLevel="0" collapsed="false">
      <c r="A689" s="0" t="n">
        <v>2640</v>
      </c>
      <c r="B689" s="0" t="n">
        <v>1.056</v>
      </c>
      <c r="C689" s="0" t="n">
        <v>2786.6144200627</v>
      </c>
      <c r="D689" s="0" t="n">
        <v>8081.18181818182</v>
      </c>
      <c r="E689" s="0" t="n">
        <v>21334.32</v>
      </c>
      <c r="F689" s="0" t="n">
        <v>0.948192</v>
      </c>
      <c r="G689" s="0" t="n">
        <v>37</v>
      </c>
      <c r="I689" s="0" t="n">
        <v>4768</v>
      </c>
      <c r="J689" s="0" t="n">
        <v>4801</v>
      </c>
      <c r="K689" s="0" t="n">
        <v>7.24</v>
      </c>
      <c r="L689" s="0" t="n">
        <v>603.8</v>
      </c>
      <c r="M689" s="0" t="n">
        <v>1811.4</v>
      </c>
      <c r="N689" s="0" t="n">
        <v>5610</v>
      </c>
      <c r="P689" s="0" t="n">
        <v>0.9</v>
      </c>
      <c r="Q689" s="0" t="n">
        <v>3.89</v>
      </c>
      <c r="R689" s="0" t="n">
        <v>37.52</v>
      </c>
      <c r="S689" s="0" t="n">
        <v>10.4</v>
      </c>
      <c r="T689" s="0" t="n">
        <v>1.4</v>
      </c>
    </row>
    <row r="690" customFormat="false" ht="15.6" hidden="false" customHeight="false" outlineLevel="0" collapsed="false">
      <c r="A690" s="0" t="n">
        <v>2640</v>
      </c>
      <c r="B690" s="0" t="n">
        <v>1.056</v>
      </c>
      <c r="C690" s="0" t="n">
        <v>2991.72413793103</v>
      </c>
      <c r="D690" s="0" t="n">
        <v>8676</v>
      </c>
      <c r="E690" s="0" t="n">
        <v>22904.64</v>
      </c>
      <c r="F690" s="0" t="n">
        <v>1.017984</v>
      </c>
      <c r="G690" s="0" t="n">
        <v>37</v>
      </c>
      <c r="I690" s="0" t="n">
        <v>4618</v>
      </c>
      <c r="J690" s="0" t="n">
        <v>4651</v>
      </c>
      <c r="K690" s="0" t="n">
        <v>7.24</v>
      </c>
      <c r="L690" s="0" t="n">
        <v>634</v>
      </c>
      <c r="M690" s="0" t="n">
        <v>1902</v>
      </c>
      <c r="N690" s="0" t="n">
        <v>5650</v>
      </c>
      <c r="P690" s="0" t="n">
        <v>1.2</v>
      </c>
    </row>
    <row r="691" customFormat="false" ht="15.6" hidden="false" customHeight="false" outlineLevel="0" collapsed="false">
      <c r="A691" s="0" t="n">
        <v>2640</v>
      </c>
      <c r="B691" s="0" t="n">
        <v>1.056</v>
      </c>
      <c r="C691" s="0" t="n">
        <v>2970</v>
      </c>
      <c r="D691" s="0" t="n">
        <v>8613</v>
      </c>
      <c r="E691" s="0" t="n">
        <v>22738.32</v>
      </c>
      <c r="F691" s="0" t="n">
        <v>1.010592</v>
      </c>
      <c r="G691" s="0" t="n">
        <v>37</v>
      </c>
      <c r="I691" s="0" t="n">
        <v>4854</v>
      </c>
      <c r="J691" s="0" t="n">
        <v>4833</v>
      </c>
      <c r="K691" s="0" t="n">
        <v>7.38</v>
      </c>
      <c r="L691" s="0" t="n">
        <v>595</v>
      </c>
      <c r="M691" s="0" t="n">
        <v>1785</v>
      </c>
      <c r="N691" s="0" t="n">
        <v>5580</v>
      </c>
      <c r="P691" s="0" t="n">
        <v>1.2</v>
      </c>
    </row>
    <row r="692" customFormat="false" ht="15.6" hidden="false" customHeight="false" outlineLevel="0" collapsed="false">
      <c r="A692" s="0" t="n">
        <v>2640</v>
      </c>
      <c r="B692" s="0" t="n">
        <v>1.056</v>
      </c>
      <c r="C692" s="0" t="n">
        <v>2890.43887147335</v>
      </c>
      <c r="D692" s="0" t="n">
        <v>8382.27272727273</v>
      </c>
      <c r="E692" s="0" t="n">
        <v>22129.2</v>
      </c>
      <c r="F692" s="0" t="n">
        <v>0.98352</v>
      </c>
      <c r="G692" s="0" t="n">
        <v>37</v>
      </c>
      <c r="I692" s="0" t="n">
        <v>4741</v>
      </c>
      <c r="J692" s="0" t="n">
        <v>4712</v>
      </c>
      <c r="K692" s="0" t="n">
        <v>7.15</v>
      </c>
      <c r="L692" s="0" t="n">
        <v>607</v>
      </c>
      <c r="M692" s="0" t="n">
        <v>1821</v>
      </c>
      <c r="N692" s="0" t="n">
        <v>5300</v>
      </c>
      <c r="P692" s="0" t="n">
        <v>1.4</v>
      </c>
      <c r="Q692" s="0" t="n">
        <v>4.27</v>
      </c>
      <c r="R692" s="0" t="n">
        <v>36.3</v>
      </c>
      <c r="S692" s="0" t="n">
        <v>7.4</v>
      </c>
      <c r="T692" s="0" t="n">
        <v>1</v>
      </c>
    </row>
    <row r="693" customFormat="false" ht="15.6" hidden="false" customHeight="false" outlineLevel="0" collapsed="false">
      <c r="A693" s="0" t="n">
        <v>2640</v>
      </c>
      <c r="B693" s="0" t="n">
        <v>1.056</v>
      </c>
      <c r="C693" s="0" t="n">
        <v>3001.5987460815</v>
      </c>
      <c r="D693" s="0" t="n">
        <v>8704.63636363636</v>
      </c>
      <c r="E693" s="0" t="n">
        <v>22980.24</v>
      </c>
      <c r="F693" s="0" t="n">
        <v>1.021344</v>
      </c>
      <c r="G693" s="0" t="n">
        <v>37</v>
      </c>
      <c r="I693" s="0" t="n">
        <v>4798</v>
      </c>
      <c r="J693" s="0" t="n">
        <v>4807</v>
      </c>
      <c r="K693" s="0" t="n">
        <v>7.48</v>
      </c>
      <c r="L693" s="0" t="n">
        <v>581</v>
      </c>
      <c r="M693" s="0" t="n">
        <v>1743</v>
      </c>
      <c r="N693" s="0" t="n">
        <v>5220</v>
      </c>
      <c r="P693" s="0" t="n">
        <v>1.3</v>
      </c>
    </row>
    <row r="694" customFormat="false" ht="15.6" hidden="false" customHeight="false" outlineLevel="0" collapsed="false">
      <c r="A694" s="0" t="n">
        <v>2640</v>
      </c>
      <c r="B694" s="0" t="n">
        <v>1.056</v>
      </c>
      <c r="C694" s="0" t="n">
        <v>2981.28526645768</v>
      </c>
      <c r="D694" s="0" t="n">
        <v>8645.72727272727</v>
      </c>
      <c r="E694" s="0" t="n">
        <v>22824.72</v>
      </c>
      <c r="F694" s="0" t="n">
        <v>1.014432</v>
      </c>
      <c r="G694" s="0" t="n">
        <v>37</v>
      </c>
      <c r="I694" s="0" t="n">
        <v>4814</v>
      </c>
      <c r="J694" s="0" t="n">
        <v>4838</v>
      </c>
      <c r="K694" s="0" t="n">
        <v>7.22</v>
      </c>
      <c r="L694" s="0" t="n">
        <v>596</v>
      </c>
      <c r="M694" s="0" t="n">
        <v>1788</v>
      </c>
      <c r="N694" s="0" t="n">
        <v>5320</v>
      </c>
      <c r="P694" s="0" t="n">
        <v>0.7</v>
      </c>
    </row>
    <row r="695" customFormat="false" ht="15.6" hidden="false" customHeight="false" outlineLevel="0" collapsed="false">
      <c r="A695" s="0" t="n">
        <v>2640</v>
      </c>
      <c r="B695" s="0" t="n">
        <v>1.056</v>
      </c>
      <c r="C695" s="0" t="n">
        <v>2613.3855799373</v>
      </c>
      <c r="D695" s="0" t="n">
        <v>7578.81818181818</v>
      </c>
      <c r="E695" s="0" t="n">
        <v>20008.08</v>
      </c>
      <c r="F695" s="0" t="n">
        <v>0.889248</v>
      </c>
      <c r="G695" s="0" t="n">
        <v>37</v>
      </c>
      <c r="I695" s="0" t="n">
        <v>4817</v>
      </c>
      <c r="J695" s="0" t="n">
        <v>4810</v>
      </c>
      <c r="K695" s="0" t="n">
        <v>7.33</v>
      </c>
      <c r="L695" s="0" t="n">
        <v>576</v>
      </c>
      <c r="M695" s="0" t="n">
        <v>1728</v>
      </c>
      <c r="N695" s="0" t="n">
        <v>5320</v>
      </c>
      <c r="P695" s="0" t="n">
        <v>1.2</v>
      </c>
    </row>
    <row r="696" customFormat="false" ht="15.6" hidden="false" customHeight="false" outlineLevel="0" collapsed="false">
      <c r="A696" s="0" t="n">
        <v>2640</v>
      </c>
      <c r="B696" s="0" t="n">
        <v>1.056</v>
      </c>
      <c r="C696" s="0" t="n">
        <v>2769.68652037618</v>
      </c>
      <c r="D696" s="0" t="n">
        <v>8032.09090909091</v>
      </c>
      <c r="E696" s="0" t="n">
        <v>21204.72</v>
      </c>
      <c r="F696" s="0" t="n">
        <v>0.942432</v>
      </c>
      <c r="G696" s="0" t="n">
        <v>37</v>
      </c>
      <c r="I696" s="0" t="n">
        <v>4743</v>
      </c>
      <c r="J696" s="0" t="n">
        <v>4653</v>
      </c>
      <c r="K696" s="0" t="n">
        <v>7.21</v>
      </c>
      <c r="L696" s="0" t="n">
        <v>579</v>
      </c>
      <c r="M696" s="0" t="n">
        <v>1737</v>
      </c>
      <c r="N696" s="0" t="n">
        <v>5040</v>
      </c>
      <c r="P696" s="0" t="n">
        <v>1.5</v>
      </c>
      <c r="Q696" s="0" t="n">
        <v>3.88</v>
      </c>
      <c r="R696" s="0" t="n">
        <v>35.2</v>
      </c>
      <c r="S696" s="0" t="n">
        <v>6.8</v>
      </c>
      <c r="T696" s="0" t="n">
        <v>1.4</v>
      </c>
    </row>
    <row r="697" customFormat="false" ht="15.6" hidden="false" customHeight="false" outlineLevel="0" collapsed="false">
      <c r="A697" s="0" t="n">
        <v>2640</v>
      </c>
      <c r="B697" s="0" t="n">
        <v>1.056</v>
      </c>
      <c r="C697" s="0" t="n">
        <v>2412.22570532915</v>
      </c>
      <c r="D697" s="0" t="n">
        <v>6995.45454545455</v>
      </c>
      <c r="E697" s="0" t="n">
        <v>18468</v>
      </c>
      <c r="F697" s="0" t="n">
        <v>0.8208</v>
      </c>
      <c r="G697" s="0" t="n">
        <v>37</v>
      </c>
      <c r="I697" s="0" t="n">
        <v>4775</v>
      </c>
      <c r="J697" s="0" t="n">
        <v>4805</v>
      </c>
      <c r="K697" s="0" t="n">
        <v>7.32</v>
      </c>
      <c r="L697" s="0" t="n">
        <v>623</v>
      </c>
      <c r="M697" s="0" t="n">
        <v>1869</v>
      </c>
      <c r="N697" s="0" t="n">
        <v>4670</v>
      </c>
      <c r="P697" s="0" t="n">
        <v>1.2</v>
      </c>
    </row>
    <row r="698" customFormat="false" ht="15.6" hidden="false" customHeight="false" outlineLevel="0" collapsed="false">
      <c r="A698" s="0" t="n">
        <v>2640</v>
      </c>
      <c r="B698" s="0" t="n">
        <v>1.056</v>
      </c>
      <c r="C698" s="0" t="n">
        <v>2404.60815047022</v>
      </c>
      <c r="D698" s="0" t="n">
        <v>6973.36363636364</v>
      </c>
      <c r="E698" s="0" t="n">
        <v>18409.68</v>
      </c>
      <c r="F698" s="0" t="n">
        <v>0.818208</v>
      </c>
      <c r="G698" s="0" t="n">
        <v>37</v>
      </c>
      <c r="I698" s="0" t="n">
        <v>4742</v>
      </c>
      <c r="J698" s="0" t="n">
        <v>4759</v>
      </c>
      <c r="K698" s="0" t="n">
        <v>7.13</v>
      </c>
      <c r="L698" s="0" t="n">
        <v>674</v>
      </c>
      <c r="M698" s="0" t="n">
        <v>2022</v>
      </c>
      <c r="N698" s="0" t="n">
        <v>4720</v>
      </c>
      <c r="P698" s="0" t="n">
        <v>1.4</v>
      </c>
    </row>
    <row r="699" customFormat="false" ht="15.6" hidden="false" customHeight="false" outlineLevel="0" collapsed="false">
      <c r="A699" s="0" t="n">
        <v>2640</v>
      </c>
      <c r="B699" s="0" t="n">
        <v>1.056</v>
      </c>
      <c r="C699" s="0" t="n">
        <v>2445.79937304075</v>
      </c>
      <c r="D699" s="0" t="n">
        <v>7092.81818181818</v>
      </c>
      <c r="E699" s="0" t="n">
        <v>18725.04</v>
      </c>
      <c r="F699" s="0" t="n">
        <v>0.832224</v>
      </c>
      <c r="G699" s="0" t="n">
        <v>37</v>
      </c>
      <c r="I699" s="0" t="n">
        <v>4737</v>
      </c>
      <c r="J699" s="0" t="n">
        <v>4713</v>
      </c>
      <c r="K699" s="0" t="n">
        <v>7.26</v>
      </c>
      <c r="L699" s="0" t="n">
        <v>678</v>
      </c>
      <c r="M699" s="0" t="n">
        <v>2034</v>
      </c>
      <c r="N699" s="0" t="n">
        <v>4810</v>
      </c>
      <c r="P699" s="0" t="n">
        <v>1</v>
      </c>
      <c r="Q699" s="0" t="n">
        <v>5.23</v>
      </c>
      <c r="R699" s="0" t="n">
        <v>32.04</v>
      </c>
      <c r="S699" s="0" t="n">
        <v>13.6</v>
      </c>
      <c r="T699" s="0" t="n">
        <v>1</v>
      </c>
    </row>
    <row r="700" customFormat="false" ht="15.6" hidden="false" customHeight="false" outlineLevel="0" collapsed="false">
      <c r="A700" s="0" t="n">
        <v>2640</v>
      </c>
      <c r="B700" s="0" t="n">
        <v>1.056</v>
      </c>
      <c r="C700" s="0" t="n">
        <v>2542.28840125392</v>
      </c>
      <c r="D700" s="0" t="n">
        <v>7372.63636363636</v>
      </c>
      <c r="E700" s="0" t="n">
        <v>19463.76</v>
      </c>
      <c r="F700" s="0" t="n">
        <v>0.865056</v>
      </c>
      <c r="G700" s="0" t="n">
        <v>37</v>
      </c>
      <c r="I700" s="0" t="n">
        <v>4689</v>
      </c>
      <c r="J700" s="0" t="n">
        <v>4668</v>
      </c>
      <c r="K700" s="0" t="n">
        <v>7.27</v>
      </c>
      <c r="L700" s="0" t="n">
        <v>743</v>
      </c>
      <c r="M700" s="0" t="n">
        <v>2229</v>
      </c>
      <c r="N700" s="0" t="n">
        <v>4830</v>
      </c>
      <c r="P700" s="0" t="n">
        <v>1.4</v>
      </c>
    </row>
    <row r="701" customFormat="false" ht="15.6" hidden="false" customHeight="false" outlineLevel="0" collapsed="false">
      <c r="A701" s="0" t="n">
        <v>2640</v>
      </c>
      <c r="B701" s="0" t="n">
        <v>1.056</v>
      </c>
      <c r="C701" s="0" t="n">
        <v>2301.34796238244</v>
      </c>
      <c r="D701" s="0" t="n">
        <v>6673.90909090909</v>
      </c>
      <c r="E701" s="0" t="n">
        <v>17619.12</v>
      </c>
      <c r="F701" s="0" t="n">
        <v>0.783072</v>
      </c>
      <c r="G701" s="0" t="n">
        <v>37</v>
      </c>
      <c r="I701" s="0" t="n">
        <v>4868</v>
      </c>
      <c r="J701" s="0" t="n">
        <v>4818</v>
      </c>
      <c r="K701" s="0" t="n">
        <v>7.26</v>
      </c>
      <c r="L701" s="0" t="n">
        <v>666</v>
      </c>
      <c r="M701" s="0" t="n">
        <v>1998</v>
      </c>
      <c r="N701" s="0" t="n">
        <v>4800</v>
      </c>
      <c r="P701" s="0" t="n">
        <v>0.8</v>
      </c>
    </row>
    <row r="702" customFormat="false" ht="15.6" hidden="false" customHeight="false" outlineLevel="0" collapsed="false">
      <c r="A702" s="0" t="n">
        <v>2640</v>
      </c>
      <c r="B702" s="0" t="n">
        <v>1.056</v>
      </c>
      <c r="C702" s="0" t="n">
        <v>2467.80564263323</v>
      </c>
      <c r="D702" s="0" t="n">
        <v>7156.63636363636</v>
      </c>
      <c r="E702" s="0" t="n">
        <v>18893.52</v>
      </c>
      <c r="F702" s="0" t="n">
        <v>0.839712</v>
      </c>
      <c r="G702" s="0" t="n">
        <v>37</v>
      </c>
      <c r="I702" s="0" t="n">
        <v>4842</v>
      </c>
      <c r="J702" s="0" t="n">
        <v>4791</v>
      </c>
      <c r="K702" s="0" t="n">
        <v>7.23</v>
      </c>
      <c r="L702" s="0" t="n">
        <v>671</v>
      </c>
      <c r="M702" s="0" t="n">
        <v>2013</v>
      </c>
      <c r="N702" s="0" t="n">
        <v>5100</v>
      </c>
      <c r="P702" s="0" t="n">
        <v>1.5</v>
      </c>
    </row>
    <row r="703" customFormat="false" ht="15.6" hidden="false" customHeight="false" outlineLevel="0" collapsed="false">
      <c r="A703" s="0" t="n">
        <v>2880</v>
      </c>
      <c r="B703" s="0" t="n">
        <v>1.152</v>
      </c>
      <c r="C703" s="0" t="n">
        <v>2821.55172413793</v>
      </c>
      <c r="D703" s="0" t="n">
        <v>8182.5</v>
      </c>
      <c r="E703" s="0" t="n">
        <v>23565.6</v>
      </c>
      <c r="F703" s="0" t="n">
        <v>1.04736</v>
      </c>
      <c r="G703" s="0" t="n">
        <v>37</v>
      </c>
      <c r="I703" s="0" t="n">
        <v>4716</v>
      </c>
      <c r="J703" s="0" t="n">
        <v>4762</v>
      </c>
      <c r="K703" s="0" t="n">
        <v>7.34</v>
      </c>
      <c r="L703" s="0" t="n">
        <v>651</v>
      </c>
      <c r="M703" s="0" t="n">
        <v>1953</v>
      </c>
      <c r="N703" s="0" t="n">
        <v>5180</v>
      </c>
      <c r="P703" s="0" t="n">
        <v>1.7</v>
      </c>
      <c r="Q703" s="0" t="n">
        <v>3.05</v>
      </c>
      <c r="R703" s="0" t="n">
        <v>37.6</v>
      </c>
      <c r="S703" s="0" t="n">
        <v>7.6</v>
      </c>
      <c r="T703" s="0" t="n">
        <v>1.4</v>
      </c>
    </row>
    <row r="704" customFormat="false" ht="15.6" hidden="false" customHeight="false" outlineLevel="0" collapsed="false">
      <c r="A704" s="0" t="n">
        <v>2880</v>
      </c>
      <c r="B704" s="0" t="n">
        <v>1.152</v>
      </c>
      <c r="C704" s="0" t="n">
        <v>2648.85057471264</v>
      </c>
      <c r="D704" s="0" t="n">
        <v>7681.66666666667</v>
      </c>
      <c r="E704" s="0" t="n">
        <v>22123.2</v>
      </c>
      <c r="F704" s="0" t="n">
        <v>0.983253333333333</v>
      </c>
      <c r="G704" s="0" t="n">
        <v>37</v>
      </c>
      <c r="I704" s="0" t="n">
        <v>4813</v>
      </c>
      <c r="J704" s="0" t="n">
        <v>4709</v>
      </c>
      <c r="K704" s="0" t="n">
        <v>7.28</v>
      </c>
      <c r="L704" s="0" t="n">
        <v>696</v>
      </c>
      <c r="M704" s="0" t="n">
        <v>2088</v>
      </c>
      <c r="N704" s="0" t="n">
        <v>4850</v>
      </c>
      <c r="P704" s="0" t="n">
        <v>0.9</v>
      </c>
    </row>
    <row r="705" customFormat="false" ht="15.6" hidden="false" customHeight="false" outlineLevel="0" collapsed="false">
      <c r="A705" s="0" t="n">
        <v>2880</v>
      </c>
      <c r="B705" s="0" t="n">
        <v>1.152</v>
      </c>
      <c r="C705" s="0" t="n">
        <v>2547.98850574713</v>
      </c>
      <c r="D705" s="0" t="n">
        <v>7389.16666666667</v>
      </c>
      <c r="E705" s="0" t="n">
        <v>21280.8</v>
      </c>
      <c r="F705" s="0" t="n">
        <v>0.945813333333333</v>
      </c>
      <c r="G705" s="0" t="n">
        <v>37</v>
      </c>
      <c r="I705" s="0" t="n">
        <v>4840</v>
      </c>
      <c r="J705" s="0" t="n">
        <v>4853</v>
      </c>
      <c r="K705" s="0" t="n">
        <v>7.3</v>
      </c>
      <c r="L705" s="0" t="n">
        <v>678</v>
      </c>
      <c r="M705" s="0" t="n">
        <v>2034</v>
      </c>
      <c r="N705" s="0" t="n">
        <v>4720</v>
      </c>
      <c r="P705" s="0" t="n">
        <v>0.9</v>
      </c>
    </row>
    <row r="706" customFormat="false" ht="15.6" hidden="false" customHeight="false" outlineLevel="0" collapsed="false">
      <c r="A706" s="0" t="n">
        <v>2880</v>
      </c>
      <c r="B706" s="0" t="n">
        <v>1.152</v>
      </c>
      <c r="C706" s="0" t="n">
        <v>2337.35632183908</v>
      </c>
      <c r="D706" s="0" t="n">
        <v>6778.33333333333</v>
      </c>
      <c r="E706" s="0" t="n">
        <v>19521.6</v>
      </c>
      <c r="F706" s="0" t="n">
        <v>0.867626666666667</v>
      </c>
      <c r="G706" s="0" t="n">
        <v>37</v>
      </c>
      <c r="I706" s="0" t="n">
        <v>4738</v>
      </c>
      <c r="J706" s="0" t="n">
        <v>4745</v>
      </c>
      <c r="K706" s="0" t="n">
        <v>7.25</v>
      </c>
      <c r="L706" s="0" t="n">
        <v>655</v>
      </c>
      <c r="M706" s="0" t="n">
        <v>1965</v>
      </c>
      <c r="N706" s="0" t="n">
        <v>4690</v>
      </c>
      <c r="P706" s="0" t="n">
        <v>1.1</v>
      </c>
      <c r="Q706" s="0" t="n">
        <v>5.06</v>
      </c>
      <c r="R706" s="0" t="n">
        <v>32.32</v>
      </c>
      <c r="S706" s="0" t="n">
        <v>8.4</v>
      </c>
      <c r="T706" s="0" t="n">
        <v>1.3</v>
      </c>
    </row>
    <row r="707" customFormat="false" ht="15.6" hidden="false" customHeight="false" outlineLevel="0" collapsed="false">
      <c r="A707" s="0" t="n">
        <v>2880</v>
      </c>
      <c r="B707" s="0" t="n">
        <v>1.152</v>
      </c>
      <c r="C707" s="0" t="n">
        <v>2553.44827586207</v>
      </c>
      <c r="D707" s="0" t="n">
        <v>7405</v>
      </c>
      <c r="E707" s="0" t="n">
        <v>21326.4</v>
      </c>
      <c r="F707" s="0" t="n">
        <v>0.94784</v>
      </c>
      <c r="G707" s="0" t="n">
        <v>37</v>
      </c>
      <c r="I707" s="0" t="n">
        <v>4798</v>
      </c>
      <c r="J707" s="0" t="n">
        <v>4777</v>
      </c>
      <c r="K707" s="0" t="n">
        <v>7.33</v>
      </c>
      <c r="L707" s="0" t="n">
        <v>637</v>
      </c>
      <c r="M707" s="0" t="n">
        <v>1911</v>
      </c>
      <c r="N707" s="0" t="n">
        <v>4630</v>
      </c>
      <c r="P707" s="0" t="n">
        <v>0.9</v>
      </c>
    </row>
    <row r="708" customFormat="false" ht="15.6" hidden="false" customHeight="false" outlineLevel="0" collapsed="false">
      <c r="A708" s="0" t="n">
        <v>2880</v>
      </c>
      <c r="B708" s="0" t="n">
        <v>1.152</v>
      </c>
      <c r="C708" s="0" t="n">
        <v>2425.57471264368</v>
      </c>
      <c r="D708" s="0" t="n">
        <v>7034.16666666667</v>
      </c>
      <c r="E708" s="0" t="n">
        <v>20258.4</v>
      </c>
      <c r="F708" s="0" t="n">
        <v>0.900373333333333</v>
      </c>
      <c r="G708" s="0" t="n">
        <v>37</v>
      </c>
      <c r="I708" s="0" t="n">
        <v>4831</v>
      </c>
      <c r="J708" s="0" t="n">
        <v>4869</v>
      </c>
      <c r="K708" s="0" t="n">
        <v>7.1</v>
      </c>
      <c r="L708" s="0" t="n">
        <v>660</v>
      </c>
      <c r="M708" s="0" t="n">
        <v>1980</v>
      </c>
      <c r="N708" s="0" t="n">
        <v>4730</v>
      </c>
      <c r="P708" s="0" t="n">
        <v>1.1</v>
      </c>
    </row>
    <row r="709" customFormat="false" ht="15.6" hidden="false" customHeight="false" outlineLevel="0" collapsed="false">
      <c r="A709" s="0" t="n">
        <v>2880</v>
      </c>
      <c r="B709" s="0" t="n">
        <v>1.152</v>
      </c>
      <c r="C709" s="0" t="n">
        <v>2465.51724137931</v>
      </c>
      <c r="D709" s="0" t="n">
        <v>7150</v>
      </c>
      <c r="E709" s="0" t="n">
        <v>20592</v>
      </c>
      <c r="F709" s="0" t="n">
        <v>0.9152</v>
      </c>
      <c r="G709" s="0" t="n">
        <v>37</v>
      </c>
      <c r="I709" s="0" t="n">
        <v>4730</v>
      </c>
      <c r="J709" s="0" t="n">
        <v>4723</v>
      </c>
      <c r="K709" s="0" t="n">
        <v>7.44</v>
      </c>
      <c r="L709" s="0" t="n">
        <v>639</v>
      </c>
      <c r="M709" s="0" t="n">
        <v>1917</v>
      </c>
      <c r="N709" s="0" t="n">
        <v>4720</v>
      </c>
      <c r="P709" s="0" t="n">
        <v>0.8</v>
      </c>
    </row>
    <row r="710" customFormat="false" ht="15.6" hidden="false" customHeight="false" outlineLevel="0" collapsed="false">
      <c r="A710" s="0" t="n">
        <v>2880</v>
      </c>
      <c r="B710" s="0" t="n">
        <v>1.152</v>
      </c>
      <c r="C710" s="0" t="n">
        <v>2583.04597701149</v>
      </c>
      <c r="D710" s="0" t="n">
        <v>7490.83333333333</v>
      </c>
      <c r="E710" s="0" t="n">
        <v>21573.6</v>
      </c>
      <c r="F710" s="0" t="n">
        <v>0.958826666666667</v>
      </c>
      <c r="G710" s="0" t="n">
        <v>37</v>
      </c>
      <c r="I710" s="0" t="n">
        <v>4806</v>
      </c>
      <c r="J710" s="0" t="n">
        <v>4737</v>
      </c>
      <c r="K710" s="0" t="n">
        <v>7.21</v>
      </c>
      <c r="L710" s="0" t="n">
        <v>661</v>
      </c>
      <c r="M710" s="0" t="n">
        <v>1983</v>
      </c>
      <c r="N710" s="0" t="n">
        <v>4930</v>
      </c>
      <c r="P710" s="0" t="n">
        <v>0.8</v>
      </c>
      <c r="Q710" s="0" t="n">
        <v>5.36</v>
      </c>
      <c r="R710" s="0" t="n">
        <v>32.6</v>
      </c>
      <c r="S710" s="0" t="n">
        <v>8.4</v>
      </c>
      <c r="T710" s="0" t="n">
        <v>1</v>
      </c>
    </row>
    <row r="711" customFormat="false" ht="15.6" hidden="false" customHeight="false" outlineLevel="0" collapsed="false">
      <c r="A711" s="0" t="n">
        <v>3120</v>
      </c>
      <c r="B711" s="0" t="n">
        <v>1.248</v>
      </c>
      <c r="C711" s="0" t="n">
        <v>2406.28647214854</v>
      </c>
      <c r="D711" s="0" t="n">
        <v>6978.23076923077</v>
      </c>
      <c r="E711" s="0" t="n">
        <v>21772.08</v>
      </c>
      <c r="F711" s="0" t="n">
        <v>0.967648</v>
      </c>
      <c r="G711" s="0" t="n">
        <v>37</v>
      </c>
      <c r="I711" s="0" t="n">
        <v>4800</v>
      </c>
      <c r="J711" s="0" t="n">
        <v>4778</v>
      </c>
      <c r="K711" s="0" t="n">
        <v>7.3</v>
      </c>
      <c r="L711" s="0" t="n">
        <v>650</v>
      </c>
      <c r="M711" s="0" t="n">
        <v>1950</v>
      </c>
      <c r="N711" s="0" t="n">
        <v>4630</v>
      </c>
      <c r="P711" s="0" t="n">
        <v>1.1</v>
      </c>
    </row>
    <row r="712" customFormat="false" ht="15.6" hidden="false" customHeight="false" outlineLevel="0" collapsed="false">
      <c r="A712" s="0" t="n">
        <v>3120</v>
      </c>
      <c r="B712" s="0" t="n">
        <v>1.248</v>
      </c>
      <c r="C712" s="0" t="n">
        <v>2464.93368700265</v>
      </c>
      <c r="D712" s="0" t="n">
        <v>7148.30769230769</v>
      </c>
      <c r="E712" s="0" t="n">
        <v>22302.72</v>
      </c>
      <c r="F712" s="0" t="n">
        <v>0.991232</v>
      </c>
      <c r="G712" s="0" t="n">
        <v>37</v>
      </c>
      <c r="I712" s="0" t="n">
        <v>4779</v>
      </c>
      <c r="J712" s="0" t="n">
        <v>4722</v>
      </c>
      <c r="K712" s="0" t="n">
        <v>7.44</v>
      </c>
      <c r="L712" s="0" t="n">
        <v>674</v>
      </c>
      <c r="M712" s="0" t="n">
        <v>2022</v>
      </c>
      <c r="N712" s="0" t="n">
        <v>4490</v>
      </c>
      <c r="P712" s="0" t="n">
        <v>0.9</v>
      </c>
    </row>
    <row r="713" customFormat="false" ht="15.6" hidden="false" customHeight="false" outlineLevel="0" collapsed="false">
      <c r="A713" s="0" t="n">
        <v>3120</v>
      </c>
      <c r="B713" s="0" t="n">
        <v>1.248</v>
      </c>
      <c r="C713" s="0" t="n">
        <v>2515.70291777188</v>
      </c>
      <c r="D713" s="0" t="n">
        <v>7295.53846153846</v>
      </c>
      <c r="E713" s="0" t="n">
        <v>22762.08</v>
      </c>
      <c r="F713" s="0" t="n">
        <v>1.011648</v>
      </c>
      <c r="G713" s="0" t="n">
        <v>37</v>
      </c>
      <c r="I713" s="0" t="n">
        <v>4753</v>
      </c>
      <c r="J713" s="0" t="n">
        <v>4773</v>
      </c>
      <c r="K713" s="0" t="n">
        <v>7.46</v>
      </c>
      <c r="L713" s="0" t="n">
        <v>618</v>
      </c>
      <c r="M713" s="0" t="n">
        <v>1854</v>
      </c>
      <c r="N713" s="0" t="n">
        <v>4460</v>
      </c>
      <c r="P713" s="0" t="n">
        <v>1</v>
      </c>
      <c r="Q713" s="0" t="n">
        <v>3.21</v>
      </c>
      <c r="R713" s="0" t="n">
        <v>31.08</v>
      </c>
      <c r="S713" s="0" t="n">
        <v>5.8</v>
      </c>
      <c r="T713" s="0" t="n">
        <v>0.6</v>
      </c>
    </row>
    <row r="714" customFormat="false" ht="15.6" hidden="false" customHeight="false" outlineLevel="0" collapsed="false">
      <c r="A714" s="0" t="n">
        <v>3120</v>
      </c>
      <c r="B714" s="0" t="n">
        <v>1.248</v>
      </c>
      <c r="C714" s="0" t="n">
        <v>2291.32625994695</v>
      </c>
      <c r="D714" s="0" t="n">
        <v>6644.84615384615</v>
      </c>
      <c r="E714" s="0" t="n">
        <v>20731.92</v>
      </c>
      <c r="F714" s="0" t="n">
        <v>0.921418666666667</v>
      </c>
      <c r="G714" s="0" t="n">
        <v>37</v>
      </c>
      <c r="I714" s="0" t="n">
        <v>4756</v>
      </c>
      <c r="J714" s="0" t="n">
        <v>4779</v>
      </c>
      <c r="K714" s="0" t="n">
        <v>7.16</v>
      </c>
      <c r="L714" s="0" t="n">
        <v>633</v>
      </c>
      <c r="M714" s="0" t="n">
        <v>1899</v>
      </c>
      <c r="N714" s="0" t="n">
        <v>4270</v>
      </c>
      <c r="P714" s="0" t="n">
        <v>1</v>
      </c>
    </row>
    <row r="715" customFormat="false" ht="15.6" hidden="false" customHeight="false" outlineLevel="0" collapsed="false">
      <c r="A715" s="0" t="n">
        <v>3120</v>
      </c>
      <c r="B715" s="0" t="n">
        <v>1.248</v>
      </c>
      <c r="C715" s="0" t="n">
        <v>2525.91511936339</v>
      </c>
      <c r="D715" s="0" t="n">
        <v>7325.15384615385</v>
      </c>
      <c r="E715" s="0" t="n">
        <v>22854.48</v>
      </c>
      <c r="F715" s="0" t="n">
        <v>1.01575466666667</v>
      </c>
      <c r="G715" s="0" t="n">
        <v>37</v>
      </c>
      <c r="I715" s="0" t="n">
        <v>4709</v>
      </c>
      <c r="J715" s="0" t="n">
        <v>4754</v>
      </c>
      <c r="K715" s="0" t="n">
        <v>7.27</v>
      </c>
      <c r="L715" s="0" t="n">
        <v>598</v>
      </c>
      <c r="M715" s="0" t="n">
        <v>1794</v>
      </c>
      <c r="N715" s="0" t="n">
        <v>4140</v>
      </c>
      <c r="P715" s="0" t="n">
        <v>0.7</v>
      </c>
    </row>
    <row r="716" customFormat="false" ht="15.6" hidden="false" customHeight="false" outlineLevel="0" collapsed="false">
      <c r="A716" s="0" t="n">
        <v>3120</v>
      </c>
      <c r="B716" s="0" t="n">
        <v>1.248</v>
      </c>
      <c r="C716" s="0" t="n">
        <v>2415.03978779841</v>
      </c>
      <c r="D716" s="0" t="n">
        <v>7003.61538461539</v>
      </c>
      <c r="E716" s="0" t="n">
        <v>21851.28</v>
      </c>
      <c r="F716" s="0" t="n">
        <v>0.971168</v>
      </c>
      <c r="G716" s="0" t="n">
        <v>37</v>
      </c>
      <c r="K716" s="0" t="n">
        <v>7.12</v>
      </c>
      <c r="L716" s="0" t="n">
        <v>693</v>
      </c>
      <c r="M716" s="0" t="n">
        <v>2079</v>
      </c>
      <c r="N716" s="0" t="n">
        <v>4400</v>
      </c>
      <c r="P716" s="0" t="n">
        <v>0.8</v>
      </c>
    </row>
    <row r="717" customFormat="false" ht="15.6" hidden="false" customHeight="false" outlineLevel="0" collapsed="false">
      <c r="A717" s="0" t="n">
        <v>3120</v>
      </c>
      <c r="B717" s="0" t="n">
        <v>1.248</v>
      </c>
      <c r="C717" s="0" t="n">
        <v>0</v>
      </c>
      <c r="D717" s="0" t="n">
        <v>0</v>
      </c>
      <c r="E717" s="0" t="n">
        <v>0</v>
      </c>
      <c r="F717" s="0" t="n">
        <v>0</v>
      </c>
      <c r="M717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1996-12-17T01:32:00Z</dcterms:created>
  <dc:creator>lenovo</dc:creator>
  <dc:description/>
  <dc:language>en-US</dc:language>
  <cp:lastModifiedBy/>
  <cp:lastPrinted>2011-02-24T02:15:00Z</cp:lastPrinted>
  <dcterms:modified xsi:type="dcterms:W3CDTF">2021-02-26T14:20:36Z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KSOProductBuildVer">
    <vt:lpwstr>2052-11.1.0.10314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